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tables/table1.xml" ContentType="application/vnd.openxmlformats-officedocument.spreadsheetml.table+xml"/>
  <Override PartName="/xl/comments1.xml" ContentType="application/vnd.openxmlformats-officedocument.spreadsheetml.comments+xml"/>
  <Override PartName="/xl/pivotTables/pivotTable1.xml" ContentType="application/vnd.openxmlformats-officedocument.spreadsheetml.pivotTable+xml"/>
  <Override PartName="/xl/drawings/drawing3.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omments2.xml" ContentType="application/vnd.openxmlformats-officedocument.spreadsheetml.comments+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drawings/drawing4.xml" ContentType="application/vnd.openxmlformats-officedocument.drawing+xml"/>
  <Override PartName="/xl/pivotTables/pivotTable9.xml" ContentType="application/vnd.openxmlformats-officedocument.spreadsheetml.pivotTable+xml"/>
  <Override PartName="/xl/drawings/drawing5.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omments3.xml" ContentType="application/vnd.openxmlformats-officedocument.spreadsheetml.comments+xml"/>
  <Override PartName="/xl/pivotTables/pivotTable10.xml" ContentType="application/vnd.openxmlformats-officedocument.spreadsheetml.pivotTable+xml"/>
  <Override PartName="/xl/drawings/drawing6.xml" ContentType="application/vnd.openxmlformats-officedocument.drawing+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omments4.xml" ContentType="application/vnd.openxmlformats-officedocument.spreadsheetml.comments+xml"/>
  <Override PartName="/xl/pivotTables/pivotTable11.xml" ContentType="application/vnd.openxmlformats-officedocument.spreadsheetml.pivotTable+xml"/>
  <Override PartName="/xl/drawings/drawing7.xml" ContentType="application/vnd.openxmlformats-officedocument.drawing+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omments5.xml" ContentType="application/vnd.openxmlformats-officedocument.spreadsheetml.comments+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drawings/drawing8.xml" ContentType="application/vnd.openxmlformats-officedocument.drawing+xml"/>
  <Override PartName="/xl/slicers/slicer1.xml" ContentType="application/vnd.ms-excel.slicer+xml"/>
  <Override PartName="/xl/drawings/drawing9.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drawings/drawing10.xml" ContentType="application/vnd.openxmlformats-officedocument.drawing+xml"/>
  <Override PartName="/xl/comments6.xml" ContentType="application/vnd.openxmlformats-officedocument.spreadsheetml.comments+xml"/>
  <Override PartName="/xl/drawings/drawing11.xml" ContentType="application/vnd.openxmlformats-officedocument.drawing+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drawings/drawing12.xml" ContentType="application/vnd.openxmlformats-officedocument.drawing+xml"/>
  <Override PartName="/xl/tables/table42.xml" ContentType="application/vnd.openxmlformats-officedocument.spreadsheetml.table+xml"/>
  <Override PartName="/xl/tables/table4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updateLinks="never" codeName="Ta_delovni_zvezek" hidePivotFieldList="1" defaultThemeVersion="124226"/>
  <mc:AlternateContent xmlns:mc="http://schemas.openxmlformats.org/markup-compatibility/2006">
    <mc:Choice Requires="x15">
      <x15ac:absPath xmlns:x15ac="http://schemas.microsoft.com/office/spreadsheetml/2010/11/ac" url="C:\Users\TFajfar\Desktop\DT\AE_DT_SPRCEN\Dvig TPv za NNGO_Uredba DT_MOPE 20230206\NADOMESTILO_TOPLOTA\"/>
    </mc:Choice>
  </mc:AlternateContent>
  <xr:revisionPtr revIDLastSave="0" documentId="13_ncr:1_{788CBEE4-4283-4B1C-8FC5-BF9B59CF4B04}" xr6:coauthVersionLast="36" xr6:coauthVersionMax="36" xr10:uidLastSave="{00000000-0000-0000-0000-000000000000}"/>
  <workbookProtection workbookAlgorithmName="SHA-512" workbookHashValue="CW2fXiKonQu6wQNqdZDdnB71f3XxhnNms0QWl/6fuBuirNbHBUL3ebPhxwpKgjeyIPPm1+TfOLml8eMpBBb4oA==" workbookSaltValue="KWML/ir1yMlvkdW6izWGcA==" workbookSpinCount="100000" lockStructure="1"/>
  <bookViews>
    <workbookView xWindow="0" yWindow="0" windowWidth="28800" windowHeight="12795" tabRatio="865" activeTab="1" xr2:uid="{00000000-000D-0000-FFFF-FFFF00000000}"/>
  </bookViews>
  <sheets>
    <sheet name="NAVODILA" sheetId="6" r:id="rId1"/>
    <sheet name="IZJAVA" sheetId="16" r:id="rId2"/>
    <sheet name="STROŠKI_01" sheetId="15" r:id="rId3"/>
    <sheet name="VUS_CALC" sheetId="26" state="hidden" r:id="rId4"/>
    <sheet name="VUS_CALC_01" sheetId="27" state="hidden" r:id="rId5"/>
    <sheet name="STROŠKI_02" sheetId="42" r:id="rId6"/>
    <sheet name="STROŠKI_03" sheetId="43" r:id="rId7"/>
    <sheet name="STROŠKI_04" sheetId="44" r:id="rId8"/>
    <sheet name="TAR_CAL" sheetId="29" state="hidden" r:id="rId9"/>
    <sheet name="TAR_CAL_01" sheetId="30" state="hidden" r:id="rId10"/>
    <sheet name="PRIHODKI" sheetId="45" r:id="rId11"/>
    <sheet name="NADOMESTILO" sheetId="32" r:id="rId12"/>
    <sheet name="FILTRI" sheetId="31" state="veryHidden" r:id="rId13"/>
    <sheet name="BAZA_Sifranti" sheetId="13" state="hidden" r:id="rId14"/>
    <sheet name="BAZA" sheetId="19" state="hidden" r:id="rId15"/>
    <sheet name="BAZA_AEControl" sheetId="21" state="hidden" r:id="rId16"/>
    <sheet name="XML" sheetId="22" state="hidden" r:id="rId17"/>
  </sheets>
  <externalReferences>
    <externalReference r:id="rId18"/>
    <externalReference r:id="rId19"/>
    <externalReference r:id="rId20"/>
    <externalReference r:id="rId21"/>
    <externalReference r:id="rId22"/>
  </externalReferences>
  <definedNames>
    <definedName name="_xlnm._FilterDatabase" localSheetId="8" hidden="1">TAR_CAL!$A$1:$R$433</definedName>
    <definedName name="_xlnm._FilterDatabase" localSheetId="3" hidden="1">VUS_CALC!$A$1:$T$541</definedName>
    <definedName name="DatFIX" localSheetId="10">[1]POVZETEK!$F$41</definedName>
    <definedName name="DatFIX" localSheetId="5">IZJAVA!#REF!</definedName>
    <definedName name="DatFIX" localSheetId="6">IZJAVA!#REF!</definedName>
    <definedName name="DatFIX" localSheetId="7">IZJAVA!#REF!</definedName>
    <definedName name="DatFIX">IZJAVA!#REF!</definedName>
    <definedName name="DatVAR" localSheetId="10">[1]POVZETEK!$G$41</definedName>
    <definedName name="DatVAR" localSheetId="5">IZJAVA!#REF!</definedName>
    <definedName name="DatVAR" localSheetId="6">IZJAVA!#REF!</definedName>
    <definedName name="DatVAR" localSheetId="7">IZJAVA!#REF!</definedName>
    <definedName name="DatVAR">IZJAVA!#REF!</definedName>
    <definedName name="ExternalData_2" localSheetId="14" hidden="1">BAZA!$N$1:$R$68</definedName>
    <definedName name="ExternalData_3" localSheetId="14" hidden="1">BAZA!$A$1:$E$64</definedName>
    <definedName name="_xlnm.Print_Area" localSheetId="14">BAZA!$C$1:$V$62</definedName>
    <definedName name="_xlnm.Print_Area" localSheetId="15">BAZA_AEControl!$A$1:$H$51</definedName>
    <definedName name="_xlnm.Print_Area" localSheetId="13">BAZA_Sifranti!$B$1:$Y$66</definedName>
    <definedName name="_xlnm.Print_Area" localSheetId="1">IZJAVA!$B$2:$J$132</definedName>
    <definedName name="_xlnm.Print_Area" localSheetId="11">NADOMESTILO!$A$1:$Y$63</definedName>
    <definedName name="_xlnm.Print_Area" localSheetId="0">NAVODILA!$A$2:$D$54</definedName>
    <definedName name="_xlnm.Print_Area" localSheetId="10">PRIHODKI!$E$2:$T$194</definedName>
    <definedName name="_xlnm.Print_Area" localSheetId="2">STROŠKI_01!$C$1:$W$175</definedName>
    <definedName name="_xlnm.Print_Area" localSheetId="5">STROŠKI_02!$C$1:$W$175</definedName>
    <definedName name="_xlnm.Print_Area" localSheetId="6">STROŠKI_03!$C$1:$W$175</definedName>
    <definedName name="_xlnm.Print_Area" localSheetId="7">STROŠKI_04!$C$1:$W$175</definedName>
    <definedName name="_xlnm.Print_Area" localSheetId="9">TAR_CAL_01!$A$2:$AY$65</definedName>
    <definedName name="_xlnm.Print_Area" localSheetId="3">VUS_CALC!$A$1:$T$541</definedName>
    <definedName name="_xlnm.Print_Area" localSheetId="4">VUS_CALC_01!$A$2:$BO$51</definedName>
    <definedName name="_xlnm.Print_Area" localSheetId="16">XML!$A$1:$V$55</definedName>
    <definedName name="Razčlenjevalnik_Tarifni_sistem">#N/A</definedName>
    <definedName name="Soglasje" localSheetId="10">[1]POVZETEK!$E$41</definedName>
    <definedName name="Soglasje" localSheetId="5">IZJAVA!#REF!</definedName>
    <definedName name="Soglasje" localSheetId="6">IZJAVA!#REF!</definedName>
    <definedName name="Soglasje" localSheetId="7">IZJAVA!#REF!</definedName>
    <definedName name="Soglasje">IZJAVA!#REF!</definedName>
    <definedName name="tbl_11_StroskiFixNNPo" localSheetId="5">#REF!</definedName>
    <definedName name="tbl_11_StroskiFixNNPo" localSheetId="6">#REF!</definedName>
    <definedName name="tbl_11_StroskiFixNNPo" localSheetId="7">#REF!</definedName>
    <definedName name="tbl_11_StroskiFixNNPo">#REF!</definedName>
    <definedName name="tbl_9_StroskiFixNNPred" localSheetId="5">#REF!</definedName>
    <definedName name="tbl_9_StroskiFixNNPred" localSheetId="6">#REF!</definedName>
    <definedName name="tbl_9_StroskiFixNNPred" localSheetId="7">#REF!</definedName>
    <definedName name="tbl_9_StroskiFixNNPred">#REF!</definedName>
    <definedName name="tbl_TAR_CALC">TAR_CAL!$A$1:$R$433</definedName>
    <definedName name="tbl_VUS_CALC">VUS_CALC!$A$1:$T$541</definedName>
    <definedName name="tbl_VUS_CALC_E">VUS_CALC!$A$1:$V$541</definedName>
    <definedName name="tblS_DDsistemi" localSheetId="10">[1]!tblS_DSistemi[DSistem Naziv_Distributer]</definedName>
    <definedName name="tblS_DDsistemi" localSheetId="5">tblS_DSistemi[DSistem Naziv_Distributer]</definedName>
    <definedName name="tblS_DDsistemi" localSheetId="6">tblS_DSistemi[DSistem Naziv_Distributer]</definedName>
    <definedName name="tblS_DDsistemi" localSheetId="7">tblS_DSistemi[DSistem Naziv_Distributer]</definedName>
    <definedName name="tblS_DDsistemi">tblS_DSistemi[DSistem Naziv_Distributer]</definedName>
    <definedName name="Trenutno" localSheetId="10">[1]POVZETEK!$H$41</definedName>
    <definedName name="Trenutno" localSheetId="5">IZJAVA!#REF!</definedName>
    <definedName name="Trenutno" localSheetId="6">IZJAVA!#REF!</definedName>
    <definedName name="Trenutno" localSheetId="7">IZJAVA!#REF!</definedName>
    <definedName name="Trenutno">IZJAVA!#REF!</definedName>
  </definedNames>
  <calcPr calcId="191029" iterate="1"/>
  <pivotCaches>
    <pivotCache cacheId="31" r:id="rId23"/>
    <pivotCache cacheId="32" r:id="rId24"/>
    <pivotCache cacheId="33" r:id="rId25"/>
  </pivotCaches>
  <extLst>
    <ext xmlns:x14="http://schemas.microsoft.com/office/spreadsheetml/2009/9/main" uri="{BBE1A952-AA13-448e-AADC-164F8A28A991}">
      <x14:slicerCaches>
        <x14:slicerCache r:id="rId26"/>
      </x14:slicerCaches>
    </ext>
    <ext xmlns:x14="http://schemas.microsoft.com/office/spreadsheetml/2009/9/main" uri="{79F54976-1DA5-4618-B147-4CDE4B953A38}">
      <x14:workbookPr/>
    </ext>
  </extLst>
</workbook>
</file>

<file path=xl/calcChain.xml><?xml version="1.0" encoding="utf-8"?>
<calcChain xmlns="http://schemas.openxmlformats.org/spreadsheetml/2006/main">
  <c r="G82" i="16" l="1"/>
  <c r="X14" i="32"/>
  <c r="X16" i="32" l="1"/>
  <c r="G54" i="32" l="1"/>
  <c r="E46" i="44" l="1"/>
  <c r="E45" i="44"/>
  <c r="E44" i="44"/>
  <c r="E43" i="44"/>
  <c r="E42" i="44"/>
  <c r="E41" i="44"/>
  <c r="E40" i="44"/>
  <c r="E39" i="44"/>
  <c r="E38" i="44"/>
  <c r="E37" i="44"/>
  <c r="E36" i="44"/>
  <c r="E35" i="44"/>
  <c r="E34" i="44"/>
  <c r="E33" i="44"/>
  <c r="E32" i="44"/>
  <c r="E31" i="44"/>
  <c r="E30" i="44"/>
  <c r="E29" i="44"/>
  <c r="E28" i="44"/>
  <c r="E27" i="44"/>
  <c r="E26" i="44"/>
  <c r="E25" i="44"/>
  <c r="E24" i="44"/>
  <c r="E23" i="44"/>
  <c r="E22" i="44"/>
  <c r="E21" i="44"/>
  <c r="E20" i="44"/>
  <c r="E19" i="44"/>
  <c r="E18" i="44"/>
  <c r="E46" i="43"/>
  <c r="E45" i="43"/>
  <c r="E44" i="43"/>
  <c r="E43" i="43"/>
  <c r="E42" i="43"/>
  <c r="E41" i="43"/>
  <c r="E40" i="43"/>
  <c r="E39" i="43"/>
  <c r="E38" i="43"/>
  <c r="E37" i="43"/>
  <c r="E36" i="43"/>
  <c r="E35" i="43"/>
  <c r="E34" i="43"/>
  <c r="E33" i="43"/>
  <c r="E32" i="43"/>
  <c r="E31" i="43"/>
  <c r="E30" i="43"/>
  <c r="E29" i="43"/>
  <c r="E28" i="43"/>
  <c r="E27" i="43"/>
  <c r="E26" i="43"/>
  <c r="E25" i="43"/>
  <c r="E24" i="43"/>
  <c r="E23" i="43"/>
  <c r="E21" i="43"/>
  <c r="E20" i="43"/>
  <c r="E19" i="43"/>
  <c r="E18" i="43"/>
  <c r="E46" i="42"/>
  <c r="E45" i="42"/>
  <c r="E44" i="42"/>
  <c r="E43" i="42"/>
  <c r="E42" i="42"/>
  <c r="E41" i="42"/>
  <c r="E40" i="42"/>
  <c r="E39" i="42"/>
  <c r="E38" i="42"/>
  <c r="E37" i="42"/>
  <c r="E36" i="42"/>
  <c r="E35" i="42"/>
  <c r="E34" i="42"/>
  <c r="E33" i="42"/>
  <c r="E32" i="42"/>
  <c r="E31" i="42"/>
  <c r="E30" i="42"/>
  <c r="E29" i="42"/>
  <c r="E28" i="42"/>
  <c r="E27" i="42"/>
  <c r="E26" i="42"/>
  <c r="E25" i="42"/>
  <c r="E24" i="42"/>
  <c r="E23" i="42"/>
  <c r="E22" i="42"/>
  <c r="E21" i="42"/>
  <c r="E20" i="42"/>
  <c r="E19" i="42"/>
  <c r="E18" i="42"/>
  <c r="E18" i="15"/>
  <c r="E19" i="15"/>
  <c r="E46" i="15"/>
  <c r="E45" i="15"/>
  <c r="E44" i="15"/>
  <c r="E43" i="15"/>
  <c r="E42" i="15"/>
  <c r="E41" i="15"/>
  <c r="E40" i="15"/>
  <c r="E39" i="15"/>
  <c r="E38" i="15"/>
  <c r="E37" i="15"/>
  <c r="E36" i="15"/>
  <c r="E35" i="15"/>
  <c r="E34" i="15"/>
  <c r="E33" i="15"/>
  <c r="E32" i="15"/>
  <c r="E31" i="15"/>
  <c r="E30" i="15"/>
  <c r="E29" i="15"/>
  <c r="E28" i="15"/>
  <c r="E27" i="15"/>
  <c r="E26" i="15"/>
  <c r="E25" i="15"/>
  <c r="E24" i="15"/>
  <c r="E23" i="15"/>
  <c r="E22" i="15"/>
  <c r="E21" i="15"/>
  <c r="E20" i="15"/>
  <c r="G50" i="32" l="1"/>
  <c r="G49" i="32"/>
  <c r="G48" i="32"/>
  <c r="G47" i="32"/>
  <c r="G41" i="32"/>
  <c r="G40" i="32"/>
  <c r="G39" i="32"/>
  <c r="G38" i="32"/>
  <c r="G31" i="32"/>
  <c r="G30" i="32"/>
  <c r="G29" i="32"/>
  <c r="G28" i="32"/>
  <c r="G42" i="32" l="1"/>
  <c r="AK191" i="45"/>
  <c r="AK190" i="45"/>
  <c r="AK189" i="45"/>
  <c r="AK184" i="45"/>
  <c r="AK183" i="45"/>
  <c r="AK182" i="45"/>
  <c r="AK181" i="45"/>
  <c r="AK180" i="45"/>
  <c r="AK179" i="45"/>
  <c r="AK178" i="45"/>
  <c r="AK177" i="45"/>
  <c r="AK176" i="45"/>
  <c r="AK175" i="45"/>
  <c r="AK174" i="45"/>
  <c r="AK173" i="45"/>
  <c r="AK172" i="45"/>
  <c r="AK171" i="45"/>
  <c r="AK170" i="45"/>
  <c r="AK169" i="45"/>
  <c r="AK168" i="45"/>
  <c r="AK167" i="45"/>
  <c r="AK166" i="45"/>
  <c r="AK165" i="45"/>
  <c r="AK164" i="45"/>
  <c r="AK163" i="45"/>
  <c r="AK162" i="45"/>
  <c r="AK161" i="45"/>
  <c r="AK160" i="45"/>
  <c r="AK159" i="45"/>
  <c r="AK158" i="45"/>
  <c r="AK157" i="45"/>
  <c r="AK156" i="45"/>
  <c r="AK145" i="45"/>
  <c r="AK144" i="45"/>
  <c r="AK143" i="45"/>
  <c r="AK138" i="45"/>
  <c r="AK137" i="45"/>
  <c r="AK136" i="45"/>
  <c r="AK135" i="45"/>
  <c r="AK134" i="45"/>
  <c r="AK133" i="45"/>
  <c r="AK132" i="45"/>
  <c r="AK131" i="45"/>
  <c r="AK130" i="45"/>
  <c r="AK129" i="45"/>
  <c r="AK128" i="45"/>
  <c r="AK127" i="45"/>
  <c r="AK126" i="45"/>
  <c r="AK125" i="45"/>
  <c r="AK124" i="45"/>
  <c r="AK123" i="45"/>
  <c r="AK122" i="45"/>
  <c r="AK121" i="45"/>
  <c r="AK120" i="45"/>
  <c r="AK119" i="45"/>
  <c r="AK118" i="45"/>
  <c r="AK117" i="45"/>
  <c r="AK116" i="45"/>
  <c r="AK115" i="45"/>
  <c r="AK114" i="45"/>
  <c r="AK113" i="45"/>
  <c r="AK112" i="45"/>
  <c r="AK111" i="45"/>
  <c r="AK110" i="45"/>
  <c r="AK99" i="45"/>
  <c r="AK98" i="45"/>
  <c r="AK97" i="45"/>
  <c r="AK92" i="45"/>
  <c r="AK91" i="45"/>
  <c r="AK90" i="45"/>
  <c r="AK89" i="45"/>
  <c r="AK88" i="45"/>
  <c r="AK87" i="45"/>
  <c r="AK86" i="45"/>
  <c r="AK85" i="45"/>
  <c r="AK84" i="45"/>
  <c r="AK83" i="45"/>
  <c r="AK82" i="45"/>
  <c r="AK81" i="45"/>
  <c r="AK80" i="45"/>
  <c r="AK79" i="45"/>
  <c r="AK78" i="45"/>
  <c r="AK77" i="45"/>
  <c r="AK76" i="45"/>
  <c r="AK75" i="45"/>
  <c r="AK74" i="45"/>
  <c r="AK73" i="45"/>
  <c r="AK72" i="45"/>
  <c r="AK71" i="45"/>
  <c r="AK70" i="45"/>
  <c r="AK69" i="45"/>
  <c r="AK68" i="45"/>
  <c r="AK67" i="45"/>
  <c r="AK66" i="45"/>
  <c r="AK65" i="45"/>
  <c r="AK64" i="45"/>
  <c r="AK52" i="45"/>
  <c r="AK53" i="45"/>
  <c r="AK51" i="45"/>
  <c r="AK44" i="45"/>
  <c r="AK39" i="45"/>
  <c r="AK40" i="45"/>
  <c r="AK41" i="45"/>
  <c r="AK42" i="45"/>
  <c r="AK43" i="45"/>
  <c r="AK45" i="45"/>
  <c r="AK46" i="45"/>
  <c r="AK38" i="45"/>
  <c r="AK29" i="45"/>
  <c r="AK30" i="45"/>
  <c r="AK31" i="45"/>
  <c r="AK32" i="45"/>
  <c r="AK33" i="45"/>
  <c r="AK34" i="45"/>
  <c r="AK35" i="45"/>
  <c r="AK36" i="45"/>
  <c r="AK37" i="45"/>
  <c r="AK28" i="45"/>
  <c r="AK18" i="45"/>
  <c r="AK24" i="45"/>
  <c r="AK23" i="45"/>
  <c r="AK22" i="45"/>
  <c r="AK21" i="45"/>
  <c r="AK20" i="45"/>
  <c r="AK19" i="45"/>
  <c r="AH18" i="45"/>
  <c r="AH20" i="45"/>
  <c r="AI22" i="45"/>
  <c r="AI21" i="45"/>
  <c r="AI20" i="45"/>
  <c r="AI19" i="45"/>
  <c r="AI18" i="45"/>
  <c r="AG18" i="45" l="1"/>
  <c r="AK12" i="42"/>
  <c r="AD47" i="32"/>
  <c r="AD38" i="32"/>
  <c r="AD28" i="32"/>
  <c r="AD4" i="32"/>
  <c r="AE25" i="32"/>
  <c r="AN53" i="45"/>
  <c r="AK27" i="45"/>
  <c r="AK26" i="45"/>
  <c r="AK25" i="45"/>
  <c r="AH160" i="45"/>
  <c r="AH158" i="45"/>
  <c r="AH157" i="45"/>
  <c r="AH156" i="45"/>
  <c r="AH114" i="45"/>
  <c r="AH112" i="45"/>
  <c r="AH111" i="45"/>
  <c r="AH110" i="45"/>
  <c r="AH68" i="45"/>
  <c r="AH66" i="45"/>
  <c r="AH65" i="45"/>
  <c r="AH64" i="45"/>
  <c r="AH22" i="45"/>
  <c r="AH19" i="45"/>
  <c r="AG160" i="45"/>
  <c r="AG158" i="45"/>
  <c r="AG157" i="45"/>
  <c r="AG156" i="45"/>
  <c r="AG114" i="45"/>
  <c r="AG112" i="45"/>
  <c r="AG111" i="45"/>
  <c r="AG110" i="45"/>
  <c r="AG68" i="45"/>
  <c r="AG66" i="45"/>
  <c r="AG65" i="45"/>
  <c r="AG64" i="45"/>
  <c r="AG22" i="45"/>
  <c r="AG20" i="45"/>
  <c r="AG19" i="45"/>
  <c r="AN9" i="45"/>
  <c r="F4" i="44"/>
  <c r="AW73" i="15"/>
  <c r="AK12" i="15"/>
  <c r="F7" i="45"/>
  <c r="AA14" i="16"/>
  <c r="AA107" i="16"/>
  <c r="AD7" i="32" l="1"/>
  <c r="AD3" i="32" s="1"/>
  <c r="C4" i="32" s="1"/>
  <c r="AA4" i="16" l="1"/>
  <c r="AB73" i="16" l="1"/>
  <c r="G68" i="16"/>
  <c r="K17" i="32" l="1"/>
  <c r="D21" i="16"/>
  <c r="AL21" i="45"/>
  <c r="F46" i="16" l="1"/>
  <c r="S559" i="45" l="1"/>
  <c r="P559" i="45"/>
  <c r="O559" i="45"/>
  <c r="N559" i="45"/>
  <c r="M559" i="45"/>
  <c r="AK558" i="45"/>
  <c r="AN558" i="45" s="1"/>
  <c r="U558" i="45" s="1"/>
  <c r="AJ558" i="45"/>
  <c r="R558" i="45"/>
  <c r="Q558" i="45"/>
  <c r="AK557" i="45"/>
  <c r="AN557" i="45" s="1"/>
  <c r="U557" i="45" s="1"/>
  <c r="AJ557" i="45"/>
  <c r="R557" i="45"/>
  <c r="Q557" i="45"/>
  <c r="AK556" i="45"/>
  <c r="AN556" i="45" s="1"/>
  <c r="U556" i="45" s="1"/>
  <c r="AJ556" i="45"/>
  <c r="R556" i="45"/>
  <c r="Q556" i="45"/>
  <c r="AK555" i="45"/>
  <c r="AN555" i="45" s="1"/>
  <c r="U555" i="45" s="1"/>
  <c r="AJ555" i="45"/>
  <c r="R555" i="45"/>
  <c r="Q555" i="45"/>
  <c r="AK554" i="45"/>
  <c r="AN554" i="45" s="1"/>
  <c r="U554" i="45" s="1"/>
  <c r="AJ554" i="45"/>
  <c r="R554" i="45"/>
  <c r="Q554" i="45"/>
  <c r="AK553" i="45"/>
  <c r="AN553" i="45" s="1"/>
  <c r="U553" i="45" s="1"/>
  <c r="AJ553" i="45"/>
  <c r="R553" i="45"/>
  <c r="Q553" i="45"/>
  <c r="AK552" i="45"/>
  <c r="AN552" i="45" s="1"/>
  <c r="U552" i="45" s="1"/>
  <c r="AJ552" i="45"/>
  <c r="R552" i="45"/>
  <c r="Q552" i="45"/>
  <c r="AK551" i="45"/>
  <c r="AN551" i="45" s="1"/>
  <c r="U551" i="45" s="1"/>
  <c r="AJ551" i="45"/>
  <c r="R551" i="45"/>
  <c r="Q551" i="45"/>
  <c r="AK550" i="45"/>
  <c r="AN550" i="45" s="1"/>
  <c r="U550" i="45" s="1"/>
  <c r="AJ550" i="45"/>
  <c r="R550" i="45"/>
  <c r="Q550" i="45"/>
  <c r="AK549" i="45"/>
  <c r="AN549" i="45" s="1"/>
  <c r="U549" i="45" s="1"/>
  <c r="AJ549" i="45"/>
  <c r="R549" i="45"/>
  <c r="Q549" i="45"/>
  <c r="AK548" i="45"/>
  <c r="AN548" i="45" s="1"/>
  <c r="U548" i="45" s="1"/>
  <c r="AJ548" i="45"/>
  <c r="R548" i="45"/>
  <c r="Q548" i="45"/>
  <c r="AK547" i="45"/>
  <c r="AN547" i="45" s="1"/>
  <c r="U547" i="45" s="1"/>
  <c r="AJ547" i="45"/>
  <c r="R547" i="45"/>
  <c r="Q547" i="45"/>
  <c r="AK546" i="45"/>
  <c r="AN546" i="45" s="1"/>
  <c r="U546" i="45" s="1"/>
  <c r="AJ546" i="45"/>
  <c r="R546" i="45"/>
  <c r="Q546" i="45"/>
  <c r="AK545" i="45"/>
  <c r="AN545" i="45" s="1"/>
  <c r="U545" i="45" s="1"/>
  <c r="AJ545" i="45"/>
  <c r="R545" i="45"/>
  <c r="Q545" i="45"/>
  <c r="AK544" i="45"/>
  <c r="AN544" i="45" s="1"/>
  <c r="U544" i="45" s="1"/>
  <c r="AJ544" i="45"/>
  <c r="R544" i="45"/>
  <c r="Q544" i="45"/>
  <c r="AK543" i="45"/>
  <c r="AN543" i="45" s="1"/>
  <c r="U543" i="45" s="1"/>
  <c r="AJ543" i="45"/>
  <c r="R543" i="45"/>
  <c r="Q543" i="45"/>
  <c r="AK542" i="45"/>
  <c r="AJ542" i="45"/>
  <c r="R542" i="45"/>
  <c r="Q542" i="45"/>
  <c r="AK541" i="45"/>
  <c r="AJ541" i="45"/>
  <c r="R541" i="45"/>
  <c r="Q541" i="45"/>
  <c r="AK540" i="45"/>
  <c r="AJ540" i="45"/>
  <c r="R540" i="45"/>
  <c r="Q540" i="45"/>
  <c r="AK539" i="45"/>
  <c r="AJ539" i="45"/>
  <c r="R539" i="45"/>
  <c r="Q539" i="45"/>
  <c r="AK538" i="45"/>
  <c r="AJ538" i="45"/>
  <c r="R538" i="45"/>
  <c r="Q538" i="45"/>
  <c r="AK537" i="45"/>
  <c r="AJ537" i="45"/>
  <c r="R537" i="45"/>
  <c r="Q537" i="45"/>
  <c r="AK536" i="45"/>
  <c r="AJ536" i="45"/>
  <c r="R536" i="45"/>
  <c r="Q536" i="45"/>
  <c r="AK535" i="45"/>
  <c r="AJ535" i="45"/>
  <c r="R535" i="45"/>
  <c r="Q535" i="45"/>
  <c r="AK534" i="45"/>
  <c r="AJ534" i="45"/>
  <c r="R534" i="45"/>
  <c r="Q534" i="45"/>
  <c r="AK533" i="45"/>
  <c r="AJ533" i="45"/>
  <c r="R533" i="45"/>
  <c r="Q533" i="45"/>
  <c r="AK532" i="45"/>
  <c r="AJ532" i="45"/>
  <c r="R532" i="45"/>
  <c r="Q532" i="45"/>
  <c r="AK531" i="45"/>
  <c r="AJ531" i="45"/>
  <c r="R531" i="45"/>
  <c r="Q531" i="45"/>
  <c r="AK530" i="45"/>
  <c r="AJ530" i="45"/>
  <c r="R530" i="45"/>
  <c r="Q530" i="45"/>
  <c r="AK529" i="45"/>
  <c r="AJ529" i="45"/>
  <c r="R529" i="45"/>
  <c r="Q529" i="45"/>
  <c r="AK528" i="45"/>
  <c r="AJ528" i="45"/>
  <c r="R528" i="45"/>
  <c r="Q528" i="45"/>
  <c r="AK527" i="45"/>
  <c r="AJ527" i="45"/>
  <c r="AH527" i="45"/>
  <c r="AG527" i="45"/>
  <c r="AF527" i="45"/>
  <c r="R527" i="45"/>
  <c r="Q527" i="45"/>
  <c r="AK526" i="45"/>
  <c r="AJ526" i="45"/>
  <c r="AI526" i="45"/>
  <c r="AH526" i="45"/>
  <c r="AG526" i="45"/>
  <c r="AF526" i="45"/>
  <c r="R526" i="45"/>
  <c r="Q526" i="45"/>
  <c r="AK525" i="45"/>
  <c r="AJ525" i="45"/>
  <c r="AH525" i="45"/>
  <c r="AG525" i="45"/>
  <c r="AF525" i="45"/>
  <c r="R525" i="45"/>
  <c r="Q525" i="45"/>
  <c r="AK524" i="45"/>
  <c r="AJ524" i="45"/>
  <c r="AH524" i="45"/>
  <c r="AG524" i="45"/>
  <c r="AF524" i="45"/>
  <c r="R524" i="45"/>
  <c r="Q524" i="45"/>
  <c r="AK523" i="45"/>
  <c r="AJ523" i="45"/>
  <c r="AH523" i="45"/>
  <c r="AG523" i="45"/>
  <c r="AF523" i="45"/>
  <c r="R523" i="45"/>
  <c r="Q523" i="45"/>
  <c r="D519" i="45"/>
  <c r="C553" i="45" s="1"/>
  <c r="D518" i="45"/>
  <c r="D548" i="45" s="1"/>
  <c r="E517" i="45"/>
  <c r="S513" i="45"/>
  <c r="P513" i="45"/>
  <c r="O513" i="45"/>
  <c r="N513" i="45"/>
  <c r="M513" i="45"/>
  <c r="AK512" i="45"/>
  <c r="AN512" i="45" s="1"/>
  <c r="U512" i="45" s="1"/>
  <c r="AJ512" i="45"/>
  <c r="R512" i="45"/>
  <c r="Q512" i="45"/>
  <c r="AK511" i="45"/>
  <c r="AN511" i="45" s="1"/>
  <c r="U511" i="45" s="1"/>
  <c r="AJ511" i="45"/>
  <c r="AI481" i="45" s="1"/>
  <c r="R511" i="45"/>
  <c r="Q511" i="45"/>
  <c r="AK510" i="45"/>
  <c r="AN510" i="45" s="1"/>
  <c r="U510" i="45" s="1"/>
  <c r="AJ510" i="45"/>
  <c r="R510" i="45"/>
  <c r="Q510" i="45"/>
  <c r="AK509" i="45"/>
  <c r="AN509" i="45" s="1"/>
  <c r="U509" i="45" s="1"/>
  <c r="AJ509" i="45"/>
  <c r="R509" i="45"/>
  <c r="Q509" i="45"/>
  <c r="AK508" i="45"/>
  <c r="AN508" i="45" s="1"/>
  <c r="U508" i="45" s="1"/>
  <c r="AJ508" i="45"/>
  <c r="R508" i="45"/>
  <c r="Q508" i="45"/>
  <c r="AK507" i="45"/>
  <c r="AN507" i="45" s="1"/>
  <c r="U507" i="45" s="1"/>
  <c r="AJ507" i="45"/>
  <c r="R507" i="45"/>
  <c r="Q507" i="45"/>
  <c r="AK506" i="45"/>
  <c r="AN506" i="45" s="1"/>
  <c r="U506" i="45" s="1"/>
  <c r="AJ506" i="45"/>
  <c r="AI480" i="45" s="1"/>
  <c r="R506" i="45"/>
  <c r="Q506" i="45"/>
  <c r="AK505" i="45"/>
  <c r="AN505" i="45" s="1"/>
  <c r="U505" i="45" s="1"/>
  <c r="AJ505" i="45"/>
  <c r="R505" i="45"/>
  <c r="Q505" i="45"/>
  <c r="AK504" i="45"/>
  <c r="AN504" i="45" s="1"/>
  <c r="U504" i="45" s="1"/>
  <c r="AJ504" i="45"/>
  <c r="R504" i="45"/>
  <c r="Q504" i="45"/>
  <c r="AK503" i="45"/>
  <c r="AN503" i="45" s="1"/>
  <c r="U503" i="45" s="1"/>
  <c r="AJ503" i="45"/>
  <c r="R503" i="45"/>
  <c r="Q503" i="45"/>
  <c r="AK502" i="45"/>
  <c r="AN502" i="45" s="1"/>
  <c r="U502" i="45" s="1"/>
  <c r="AJ502" i="45"/>
  <c r="R502" i="45"/>
  <c r="Q502" i="45"/>
  <c r="AK501" i="45"/>
  <c r="AN501" i="45" s="1"/>
  <c r="U501" i="45" s="1"/>
  <c r="AJ501" i="45"/>
  <c r="R501" i="45"/>
  <c r="Q501" i="45"/>
  <c r="AK500" i="45"/>
  <c r="AN500" i="45" s="1"/>
  <c r="U500" i="45" s="1"/>
  <c r="AJ500" i="45"/>
  <c r="R500" i="45"/>
  <c r="Q500" i="45"/>
  <c r="AK499" i="45"/>
  <c r="AN499" i="45" s="1"/>
  <c r="U499" i="45" s="1"/>
  <c r="AJ499" i="45"/>
  <c r="R499" i="45"/>
  <c r="Q499" i="45"/>
  <c r="AK498" i="45"/>
  <c r="AN498" i="45" s="1"/>
  <c r="U498" i="45" s="1"/>
  <c r="AJ498" i="45"/>
  <c r="R498" i="45"/>
  <c r="Q498" i="45"/>
  <c r="AK497" i="45"/>
  <c r="AN497" i="45" s="1"/>
  <c r="U497" i="45" s="1"/>
  <c r="AJ497" i="45"/>
  <c r="R497" i="45"/>
  <c r="Q497" i="45"/>
  <c r="AK496" i="45"/>
  <c r="AJ496" i="45"/>
  <c r="R496" i="45"/>
  <c r="Q496" i="45"/>
  <c r="AK495" i="45"/>
  <c r="AJ495" i="45"/>
  <c r="R495" i="45"/>
  <c r="Q495" i="45"/>
  <c r="AK494" i="45"/>
  <c r="AJ494" i="45"/>
  <c r="R494" i="45"/>
  <c r="Q494" i="45"/>
  <c r="AK493" i="45"/>
  <c r="AJ493" i="45"/>
  <c r="R493" i="45"/>
  <c r="Q493" i="45"/>
  <c r="AK492" i="45"/>
  <c r="AJ492" i="45"/>
  <c r="R492" i="45"/>
  <c r="Q492" i="45"/>
  <c r="AK491" i="45"/>
  <c r="AJ491" i="45"/>
  <c r="R491" i="45"/>
  <c r="Q491" i="45"/>
  <c r="AK490" i="45"/>
  <c r="AJ490" i="45"/>
  <c r="R490" i="45"/>
  <c r="Q490" i="45"/>
  <c r="AK489" i="45"/>
  <c r="AJ489" i="45"/>
  <c r="R489" i="45"/>
  <c r="Q489" i="45"/>
  <c r="AK488" i="45"/>
  <c r="AJ488" i="45"/>
  <c r="R488" i="45"/>
  <c r="Q488" i="45"/>
  <c r="AK487" i="45"/>
  <c r="AJ487" i="45"/>
  <c r="R487" i="45"/>
  <c r="Q487" i="45"/>
  <c r="AK486" i="45"/>
  <c r="AJ486" i="45"/>
  <c r="R486" i="45"/>
  <c r="Q486" i="45"/>
  <c r="AK485" i="45"/>
  <c r="AJ485" i="45"/>
  <c r="R485" i="45"/>
  <c r="Q485" i="45"/>
  <c r="AK484" i="45"/>
  <c r="AJ484" i="45"/>
  <c r="R484" i="45"/>
  <c r="Q484" i="45"/>
  <c r="AK483" i="45"/>
  <c r="AJ483" i="45"/>
  <c r="R483" i="45"/>
  <c r="Q483" i="45"/>
  <c r="AK482" i="45"/>
  <c r="AJ482" i="45"/>
  <c r="R482" i="45"/>
  <c r="Q482" i="45"/>
  <c r="AK481" i="45"/>
  <c r="AJ481" i="45"/>
  <c r="AH481" i="45"/>
  <c r="AG481" i="45"/>
  <c r="AF481" i="45"/>
  <c r="R481" i="45"/>
  <c r="Q481" i="45"/>
  <c r="AK480" i="45"/>
  <c r="AJ480" i="45"/>
  <c r="AH480" i="45"/>
  <c r="AG480" i="45"/>
  <c r="AF480" i="45"/>
  <c r="R480" i="45"/>
  <c r="Q480" i="45"/>
  <c r="AK479" i="45"/>
  <c r="AJ479" i="45"/>
  <c r="AH479" i="45"/>
  <c r="AG479" i="45"/>
  <c r="AF479" i="45"/>
  <c r="R479" i="45"/>
  <c r="Q479" i="45"/>
  <c r="AK478" i="45"/>
  <c r="AJ478" i="45"/>
  <c r="AH478" i="45"/>
  <c r="AG478" i="45"/>
  <c r="AF478" i="45"/>
  <c r="R478" i="45"/>
  <c r="Q478" i="45"/>
  <c r="AK477" i="45"/>
  <c r="AJ477" i="45"/>
  <c r="AH477" i="45"/>
  <c r="AG477" i="45"/>
  <c r="AF477" i="45"/>
  <c r="R477" i="45"/>
  <c r="Q477" i="45"/>
  <c r="D473" i="45"/>
  <c r="C478" i="45" s="1"/>
  <c r="D472" i="45"/>
  <c r="D504" i="45" s="1"/>
  <c r="E471" i="45"/>
  <c r="S467" i="45"/>
  <c r="P467" i="45"/>
  <c r="O467" i="45"/>
  <c r="N467" i="45"/>
  <c r="M467" i="45"/>
  <c r="AK466" i="45"/>
  <c r="AN466" i="45" s="1"/>
  <c r="U466" i="45" s="1"/>
  <c r="AJ466" i="45"/>
  <c r="R466" i="45"/>
  <c r="Q466" i="45"/>
  <c r="AK465" i="45"/>
  <c r="AN465" i="45" s="1"/>
  <c r="U465" i="45" s="1"/>
  <c r="AJ465" i="45"/>
  <c r="R465" i="45"/>
  <c r="Q465" i="45"/>
  <c r="AK464" i="45"/>
  <c r="AN464" i="45" s="1"/>
  <c r="U464" i="45" s="1"/>
  <c r="AJ464" i="45"/>
  <c r="R464" i="45"/>
  <c r="Q464" i="45"/>
  <c r="AK463" i="45"/>
  <c r="AN463" i="45" s="1"/>
  <c r="U463" i="45" s="1"/>
  <c r="AJ463" i="45"/>
  <c r="R463" i="45"/>
  <c r="Q463" i="45"/>
  <c r="AK462" i="45"/>
  <c r="AN462" i="45" s="1"/>
  <c r="U462" i="45" s="1"/>
  <c r="AJ462" i="45"/>
  <c r="R462" i="45"/>
  <c r="Q462" i="45"/>
  <c r="AK461" i="45"/>
  <c r="AN461" i="45" s="1"/>
  <c r="U461" i="45" s="1"/>
  <c r="AJ461" i="45"/>
  <c r="R461" i="45"/>
  <c r="Q461" i="45"/>
  <c r="AK460" i="45"/>
  <c r="AN460" i="45" s="1"/>
  <c r="U460" i="45" s="1"/>
  <c r="AJ460" i="45"/>
  <c r="R460" i="45"/>
  <c r="Q460" i="45"/>
  <c r="AK459" i="45"/>
  <c r="AN459" i="45" s="1"/>
  <c r="U459" i="45" s="1"/>
  <c r="AJ459" i="45"/>
  <c r="R459" i="45"/>
  <c r="Q459" i="45"/>
  <c r="AK458" i="45"/>
  <c r="AN458" i="45" s="1"/>
  <c r="U458" i="45" s="1"/>
  <c r="AJ458" i="45"/>
  <c r="R458" i="45"/>
  <c r="Q458" i="45"/>
  <c r="AK457" i="45"/>
  <c r="AN457" i="45" s="1"/>
  <c r="U457" i="45" s="1"/>
  <c r="AJ457" i="45"/>
  <c r="R457" i="45"/>
  <c r="Q457" i="45"/>
  <c r="AK456" i="45"/>
  <c r="AN456" i="45" s="1"/>
  <c r="U456" i="45" s="1"/>
  <c r="AJ456" i="45"/>
  <c r="R456" i="45"/>
  <c r="Q456" i="45"/>
  <c r="AK455" i="45"/>
  <c r="AN455" i="45" s="1"/>
  <c r="U455" i="45" s="1"/>
  <c r="AJ455" i="45"/>
  <c r="R455" i="45"/>
  <c r="Q455" i="45"/>
  <c r="AK454" i="45"/>
  <c r="AN454" i="45" s="1"/>
  <c r="U454" i="45" s="1"/>
  <c r="AJ454" i="45"/>
  <c r="R454" i="45"/>
  <c r="Q454" i="45"/>
  <c r="AK453" i="45"/>
  <c r="AN453" i="45" s="1"/>
  <c r="U453" i="45" s="1"/>
  <c r="AJ453" i="45"/>
  <c r="R453" i="45"/>
  <c r="Q453" i="45"/>
  <c r="AK452" i="45"/>
  <c r="AN452" i="45" s="1"/>
  <c r="U452" i="45" s="1"/>
  <c r="AJ452" i="45"/>
  <c r="R452" i="45"/>
  <c r="Q452" i="45"/>
  <c r="AK451" i="45"/>
  <c r="AN451" i="45" s="1"/>
  <c r="U451" i="45" s="1"/>
  <c r="AJ451" i="45"/>
  <c r="R451" i="45"/>
  <c r="Q451" i="45"/>
  <c r="AK450" i="45"/>
  <c r="AJ450" i="45"/>
  <c r="R450" i="45"/>
  <c r="Q450" i="45"/>
  <c r="AK449" i="45"/>
  <c r="AJ449" i="45"/>
  <c r="R449" i="45"/>
  <c r="Q449" i="45"/>
  <c r="AK448" i="45"/>
  <c r="AJ448" i="45"/>
  <c r="R448" i="45"/>
  <c r="Q448" i="45"/>
  <c r="AK447" i="45"/>
  <c r="AJ447" i="45"/>
  <c r="R447" i="45"/>
  <c r="Q447" i="45"/>
  <c r="AK446" i="45"/>
  <c r="AJ446" i="45"/>
  <c r="R446" i="45"/>
  <c r="Q446" i="45"/>
  <c r="AK445" i="45"/>
  <c r="AJ445" i="45"/>
  <c r="R445" i="45"/>
  <c r="Q445" i="45"/>
  <c r="AK444" i="45"/>
  <c r="AJ444" i="45"/>
  <c r="R444" i="45"/>
  <c r="Q444" i="45"/>
  <c r="AK443" i="45"/>
  <c r="AJ443" i="45"/>
  <c r="R443" i="45"/>
  <c r="Q443" i="45"/>
  <c r="AK442" i="45"/>
  <c r="AJ442" i="45"/>
  <c r="R442" i="45"/>
  <c r="Q442" i="45"/>
  <c r="AK441" i="45"/>
  <c r="AJ441" i="45"/>
  <c r="R441" i="45"/>
  <c r="Q441" i="45"/>
  <c r="AK440" i="45"/>
  <c r="AJ440" i="45"/>
  <c r="R440" i="45"/>
  <c r="Q440" i="45"/>
  <c r="AK439" i="45"/>
  <c r="AJ439" i="45"/>
  <c r="R439" i="45"/>
  <c r="Q439" i="45"/>
  <c r="AK438" i="45"/>
  <c r="AJ438" i="45"/>
  <c r="R438" i="45"/>
  <c r="Q438" i="45"/>
  <c r="AK437" i="45"/>
  <c r="AJ437" i="45"/>
  <c r="R437" i="45"/>
  <c r="Q437" i="45"/>
  <c r="AK436" i="45"/>
  <c r="AJ436" i="45"/>
  <c r="R436" i="45"/>
  <c r="Q436" i="45"/>
  <c r="AK435" i="45"/>
  <c r="AJ435" i="45"/>
  <c r="AH435" i="45"/>
  <c r="AG435" i="45"/>
  <c r="AF435" i="45"/>
  <c r="R435" i="45"/>
  <c r="Q435" i="45"/>
  <c r="AK434" i="45"/>
  <c r="AJ434" i="45"/>
  <c r="AI434" i="45"/>
  <c r="AH434" i="45"/>
  <c r="AG434" i="45"/>
  <c r="AF434" i="45"/>
  <c r="R434" i="45"/>
  <c r="Q434" i="45"/>
  <c r="AK433" i="45"/>
  <c r="AJ433" i="45"/>
  <c r="AH433" i="45"/>
  <c r="AG433" i="45"/>
  <c r="AF433" i="45"/>
  <c r="R433" i="45"/>
  <c r="Q433" i="45"/>
  <c r="AK432" i="45"/>
  <c r="AJ432" i="45"/>
  <c r="AH432" i="45"/>
  <c r="AG432" i="45"/>
  <c r="AF432" i="45"/>
  <c r="R432" i="45"/>
  <c r="Q432" i="45"/>
  <c r="AK431" i="45"/>
  <c r="AJ431" i="45"/>
  <c r="AH431" i="45"/>
  <c r="AG431" i="45"/>
  <c r="AF431" i="45"/>
  <c r="R431" i="45"/>
  <c r="Q431" i="45"/>
  <c r="D427" i="45"/>
  <c r="C434" i="45" s="1"/>
  <c r="D426" i="45"/>
  <c r="D454" i="45" s="1"/>
  <c r="E425" i="45"/>
  <c r="S421" i="45"/>
  <c r="P421" i="45"/>
  <c r="O421" i="45"/>
  <c r="N421" i="45"/>
  <c r="M421" i="45"/>
  <c r="AK420" i="45"/>
  <c r="AN420" i="45" s="1"/>
  <c r="U420" i="45" s="1"/>
  <c r="AJ420" i="45"/>
  <c r="R420" i="45"/>
  <c r="Q420" i="45"/>
  <c r="AK419" i="45"/>
  <c r="AN419" i="45" s="1"/>
  <c r="U419" i="45" s="1"/>
  <c r="AJ419" i="45"/>
  <c r="R419" i="45"/>
  <c r="Q419" i="45"/>
  <c r="AK418" i="45"/>
  <c r="AN418" i="45" s="1"/>
  <c r="U418" i="45" s="1"/>
  <c r="AJ418" i="45"/>
  <c r="R418" i="45"/>
  <c r="Q418" i="45"/>
  <c r="AK417" i="45"/>
  <c r="AN417" i="45" s="1"/>
  <c r="U417" i="45" s="1"/>
  <c r="AJ417" i="45"/>
  <c r="R417" i="45"/>
  <c r="Q417" i="45"/>
  <c r="AK416" i="45"/>
  <c r="AN416" i="45" s="1"/>
  <c r="U416" i="45" s="1"/>
  <c r="AJ416" i="45"/>
  <c r="R416" i="45"/>
  <c r="Q416" i="45"/>
  <c r="AK415" i="45"/>
  <c r="AN415" i="45" s="1"/>
  <c r="U415" i="45" s="1"/>
  <c r="AJ415" i="45"/>
  <c r="R415" i="45"/>
  <c r="Q415" i="45"/>
  <c r="AK414" i="45"/>
  <c r="AN414" i="45" s="1"/>
  <c r="U414" i="45" s="1"/>
  <c r="AJ414" i="45"/>
  <c r="AI388" i="45" s="1"/>
  <c r="R414" i="45"/>
  <c r="Q414" i="45"/>
  <c r="AK413" i="45"/>
  <c r="AN413" i="45" s="1"/>
  <c r="U413" i="45" s="1"/>
  <c r="AJ413" i="45"/>
  <c r="R413" i="45"/>
  <c r="Q413" i="45"/>
  <c r="AK412" i="45"/>
  <c r="AN412" i="45" s="1"/>
  <c r="U412" i="45" s="1"/>
  <c r="AJ412" i="45"/>
  <c r="R412" i="45"/>
  <c r="Q412" i="45"/>
  <c r="AK411" i="45"/>
  <c r="AN411" i="45" s="1"/>
  <c r="U411" i="45" s="1"/>
  <c r="AJ411" i="45"/>
  <c r="R411" i="45"/>
  <c r="Q411" i="45"/>
  <c r="AK410" i="45"/>
  <c r="AN410" i="45" s="1"/>
  <c r="U410" i="45" s="1"/>
  <c r="AJ410" i="45"/>
  <c r="R410" i="45"/>
  <c r="Q410" i="45"/>
  <c r="AK409" i="45"/>
  <c r="AN409" i="45" s="1"/>
  <c r="U409" i="45" s="1"/>
  <c r="AJ409" i="45"/>
  <c r="R409" i="45"/>
  <c r="Q409" i="45"/>
  <c r="AK408" i="45"/>
  <c r="AN408" i="45" s="1"/>
  <c r="U408" i="45" s="1"/>
  <c r="AJ408" i="45"/>
  <c r="R408" i="45"/>
  <c r="Q408" i="45"/>
  <c r="AK407" i="45"/>
  <c r="AN407" i="45" s="1"/>
  <c r="U407" i="45" s="1"/>
  <c r="AJ407" i="45"/>
  <c r="R407" i="45"/>
  <c r="Q407" i="45"/>
  <c r="AK406" i="45"/>
  <c r="AN406" i="45" s="1"/>
  <c r="U406" i="45" s="1"/>
  <c r="AJ406" i="45"/>
  <c r="R406" i="45"/>
  <c r="Q406" i="45"/>
  <c r="AK405" i="45"/>
  <c r="AN405" i="45" s="1"/>
  <c r="U405" i="45" s="1"/>
  <c r="AJ405" i="45"/>
  <c r="R405" i="45"/>
  <c r="Q405" i="45"/>
  <c r="AK404" i="45"/>
  <c r="AJ404" i="45"/>
  <c r="R404" i="45"/>
  <c r="Q404" i="45"/>
  <c r="AK403" i="45"/>
  <c r="AJ403" i="45"/>
  <c r="R403" i="45"/>
  <c r="Q403" i="45"/>
  <c r="AK402" i="45"/>
  <c r="AJ402" i="45"/>
  <c r="R402" i="45"/>
  <c r="Q402" i="45"/>
  <c r="AK401" i="45"/>
  <c r="AJ401" i="45"/>
  <c r="R401" i="45"/>
  <c r="Q401" i="45"/>
  <c r="AK400" i="45"/>
  <c r="AJ400" i="45"/>
  <c r="R400" i="45"/>
  <c r="Q400" i="45"/>
  <c r="AK399" i="45"/>
  <c r="AJ399" i="45"/>
  <c r="R399" i="45"/>
  <c r="Q399" i="45"/>
  <c r="AK398" i="45"/>
  <c r="AJ398" i="45"/>
  <c r="R398" i="45"/>
  <c r="Q398" i="45"/>
  <c r="AK397" i="45"/>
  <c r="AJ397" i="45"/>
  <c r="R397" i="45"/>
  <c r="Q397" i="45"/>
  <c r="AK396" i="45"/>
  <c r="AJ396" i="45"/>
  <c r="R396" i="45"/>
  <c r="Q396" i="45"/>
  <c r="AK395" i="45"/>
  <c r="AJ395" i="45"/>
  <c r="R395" i="45"/>
  <c r="Q395" i="45"/>
  <c r="AK394" i="45"/>
  <c r="AJ394" i="45"/>
  <c r="R394" i="45"/>
  <c r="Q394" i="45"/>
  <c r="AK393" i="45"/>
  <c r="AJ393" i="45"/>
  <c r="R393" i="45"/>
  <c r="Q393" i="45"/>
  <c r="AK392" i="45"/>
  <c r="AJ392" i="45"/>
  <c r="R392" i="45"/>
  <c r="Q392" i="45"/>
  <c r="AK391" i="45"/>
  <c r="AJ391" i="45"/>
  <c r="R391" i="45"/>
  <c r="Q391" i="45"/>
  <c r="AK390" i="45"/>
  <c r="AJ390" i="45"/>
  <c r="R390" i="45"/>
  <c r="Q390" i="45"/>
  <c r="AK389" i="45"/>
  <c r="AJ389" i="45"/>
  <c r="AI389" i="45"/>
  <c r="AH389" i="45"/>
  <c r="AG389" i="45"/>
  <c r="AF389" i="45"/>
  <c r="R389" i="45"/>
  <c r="Q389" i="45"/>
  <c r="AK388" i="45"/>
  <c r="AJ388" i="45"/>
  <c r="AH388" i="45"/>
  <c r="AG388" i="45"/>
  <c r="AF388" i="45"/>
  <c r="R388" i="45"/>
  <c r="Q388" i="45"/>
  <c r="AK387" i="45"/>
  <c r="AJ387" i="45"/>
  <c r="AH387" i="45"/>
  <c r="AG387" i="45"/>
  <c r="AF387" i="45"/>
  <c r="R387" i="45"/>
  <c r="Q387" i="45"/>
  <c r="AK386" i="45"/>
  <c r="AJ386" i="45"/>
  <c r="AH386" i="45"/>
  <c r="AG386" i="45"/>
  <c r="AF386" i="45"/>
  <c r="R386" i="45"/>
  <c r="Q386" i="45"/>
  <c r="AK385" i="45"/>
  <c r="AJ385" i="45"/>
  <c r="AH385" i="45"/>
  <c r="AG385" i="45"/>
  <c r="AF385" i="45"/>
  <c r="R385" i="45"/>
  <c r="Q385" i="45"/>
  <c r="D381" i="45"/>
  <c r="C411" i="45" s="1"/>
  <c r="D380" i="45"/>
  <c r="E379" i="45"/>
  <c r="S375" i="45"/>
  <c r="P375" i="45"/>
  <c r="O375" i="45"/>
  <c r="N375" i="45"/>
  <c r="M375" i="45"/>
  <c r="AK374" i="45"/>
  <c r="AN374" i="45" s="1"/>
  <c r="U374" i="45" s="1"/>
  <c r="AJ374" i="45"/>
  <c r="R374" i="45"/>
  <c r="Q374" i="45"/>
  <c r="AK373" i="45"/>
  <c r="AN373" i="45" s="1"/>
  <c r="U373" i="45" s="1"/>
  <c r="AJ373" i="45"/>
  <c r="R373" i="45"/>
  <c r="Q373" i="45"/>
  <c r="AK372" i="45"/>
  <c r="AN372" i="45" s="1"/>
  <c r="U372" i="45" s="1"/>
  <c r="AJ372" i="45"/>
  <c r="R372" i="45"/>
  <c r="Q372" i="45"/>
  <c r="AK371" i="45"/>
  <c r="AN371" i="45" s="1"/>
  <c r="U371" i="45" s="1"/>
  <c r="AJ371" i="45"/>
  <c r="R371" i="45"/>
  <c r="Q371" i="45"/>
  <c r="AK370" i="45"/>
  <c r="AN370" i="45" s="1"/>
  <c r="U370" i="45" s="1"/>
  <c r="AJ370" i="45"/>
  <c r="R370" i="45"/>
  <c r="Q370" i="45"/>
  <c r="AK369" i="45"/>
  <c r="AN369" i="45" s="1"/>
  <c r="U369" i="45" s="1"/>
  <c r="AJ369" i="45"/>
  <c r="R369" i="45"/>
  <c r="Q369" i="45"/>
  <c r="AN368" i="45"/>
  <c r="U368" i="45" s="1"/>
  <c r="AK368" i="45"/>
  <c r="AJ368" i="45"/>
  <c r="R368" i="45"/>
  <c r="Q368" i="45"/>
  <c r="AK367" i="45"/>
  <c r="AN367" i="45" s="1"/>
  <c r="U367" i="45" s="1"/>
  <c r="AJ367" i="45"/>
  <c r="R367" i="45"/>
  <c r="Q367" i="45"/>
  <c r="AK366" i="45"/>
  <c r="AN366" i="45" s="1"/>
  <c r="U366" i="45" s="1"/>
  <c r="AJ366" i="45"/>
  <c r="R366" i="45"/>
  <c r="Q366" i="45"/>
  <c r="AK365" i="45"/>
  <c r="AN365" i="45" s="1"/>
  <c r="U365" i="45" s="1"/>
  <c r="AJ365" i="45"/>
  <c r="R365" i="45"/>
  <c r="Q365" i="45"/>
  <c r="AK364" i="45"/>
  <c r="AN364" i="45" s="1"/>
  <c r="U364" i="45" s="1"/>
  <c r="AJ364" i="45"/>
  <c r="R364" i="45"/>
  <c r="Q364" i="45"/>
  <c r="AK363" i="45"/>
  <c r="AN363" i="45" s="1"/>
  <c r="U363" i="45" s="1"/>
  <c r="AJ363" i="45"/>
  <c r="R363" i="45"/>
  <c r="Q363" i="45"/>
  <c r="AK362" i="45"/>
  <c r="AN362" i="45" s="1"/>
  <c r="U362" i="45" s="1"/>
  <c r="AJ362" i="45"/>
  <c r="R362" i="45"/>
  <c r="Q362" i="45"/>
  <c r="AK361" i="45"/>
  <c r="AN361" i="45" s="1"/>
  <c r="U361" i="45" s="1"/>
  <c r="AJ361" i="45"/>
  <c r="R361" i="45"/>
  <c r="Q361" i="45"/>
  <c r="AK360" i="45"/>
  <c r="AN360" i="45" s="1"/>
  <c r="U360" i="45" s="1"/>
  <c r="AJ360" i="45"/>
  <c r="R360" i="45"/>
  <c r="Q360" i="45"/>
  <c r="AK359" i="45"/>
  <c r="AN359" i="45" s="1"/>
  <c r="U359" i="45" s="1"/>
  <c r="AJ359" i="45"/>
  <c r="R359" i="45"/>
  <c r="Q359" i="45"/>
  <c r="AK358" i="45"/>
  <c r="AJ358" i="45"/>
  <c r="R358" i="45"/>
  <c r="Q358" i="45"/>
  <c r="AK357" i="45"/>
  <c r="AJ357" i="45"/>
  <c r="R357" i="45"/>
  <c r="Q357" i="45"/>
  <c r="AK356" i="45"/>
  <c r="AJ356" i="45"/>
  <c r="R356" i="45"/>
  <c r="Q356" i="45"/>
  <c r="AK355" i="45"/>
  <c r="AJ355" i="45"/>
  <c r="R355" i="45"/>
  <c r="Q355" i="45"/>
  <c r="AK354" i="45"/>
  <c r="AJ354" i="45"/>
  <c r="R354" i="45"/>
  <c r="Q354" i="45"/>
  <c r="AK353" i="45"/>
  <c r="AJ353" i="45"/>
  <c r="R353" i="45"/>
  <c r="Q353" i="45"/>
  <c r="AK352" i="45"/>
  <c r="AJ352" i="45"/>
  <c r="R352" i="45"/>
  <c r="Q352" i="45"/>
  <c r="AK351" i="45"/>
  <c r="AJ351" i="45"/>
  <c r="R351" i="45"/>
  <c r="Q351" i="45"/>
  <c r="AK350" i="45"/>
  <c r="AJ350" i="45"/>
  <c r="R350" i="45"/>
  <c r="Q350" i="45"/>
  <c r="AK349" i="45"/>
  <c r="AJ349" i="45"/>
  <c r="R349" i="45"/>
  <c r="Q349" i="45"/>
  <c r="AK348" i="45"/>
  <c r="AJ348" i="45"/>
  <c r="R348" i="45"/>
  <c r="Q348" i="45"/>
  <c r="AK347" i="45"/>
  <c r="AJ347" i="45"/>
  <c r="R347" i="45"/>
  <c r="Q347" i="45"/>
  <c r="AK346" i="45"/>
  <c r="AJ346" i="45"/>
  <c r="R346" i="45"/>
  <c r="Q346" i="45"/>
  <c r="AK345" i="45"/>
  <c r="AJ345" i="45"/>
  <c r="R345" i="45"/>
  <c r="Q345" i="45"/>
  <c r="AK344" i="45"/>
  <c r="AJ344" i="45"/>
  <c r="R344" i="45"/>
  <c r="Q344" i="45"/>
  <c r="AK343" i="45"/>
  <c r="AJ343" i="45"/>
  <c r="AH343" i="45"/>
  <c r="AG343" i="45"/>
  <c r="AF343" i="45"/>
  <c r="R343" i="45"/>
  <c r="Q343" i="45"/>
  <c r="AK342" i="45"/>
  <c r="AJ342" i="45"/>
  <c r="AI342" i="45"/>
  <c r="AH342" i="45"/>
  <c r="AG342" i="45"/>
  <c r="AF342" i="45"/>
  <c r="R342" i="45"/>
  <c r="Q342" i="45"/>
  <c r="AK341" i="45"/>
  <c r="AJ341" i="45"/>
  <c r="AH341" i="45"/>
  <c r="AG341" i="45"/>
  <c r="AF341" i="45"/>
  <c r="R341" i="45"/>
  <c r="Q341" i="45"/>
  <c r="AK340" i="45"/>
  <c r="AJ340" i="45"/>
  <c r="AH340" i="45"/>
  <c r="AG340" i="45"/>
  <c r="AF340" i="45"/>
  <c r="R340" i="45"/>
  <c r="Q340" i="45"/>
  <c r="AK339" i="45"/>
  <c r="AJ339" i="45"/>
  <c r="AH339" i="45"/>
  <c r="AG339" i="45"/>
  <c r="AF339" i="45"/>
  <c r="R339" i="45"/>
  <c r="Q339" i="45"/>
  <c r="D335" i="45"/>
  <c r="C370" i="45" s="1"/>
  <c r="D334" i="45"/>
  <c r="D352" i="45" s="1"/>
  <c r="E333" i="45"/>
  <c r="S329" i="45"/>
  <c r="P329" i="45"/>
  <c r="O329" i="45"/>
  <c r="N329" i="45"/>
  <c r="M329" i="45"/>
  <c r="AK328" i="45"/>
  <c r="AN328" i="45" s="1"/>
  <c r="U328" i="45" s="1"/>
  <c r="AJ328" i="45"/>
  <c r="R328" i="45"/>
  <c r="Q328" i="45"/>
  <c r="AK327" i="45"/>
  <c r="AN327" i="45" s="1"/>
  <c r="U327" i="45" s="1"/>
  <c r="AJ327" i="45"/>
  <c r="R327" i="45"/>
  <c r="Q327" i="45"/>
  <c r="AK326" i="45"/>
  <c r="AN326" i="45" s="1"/>
  <c r="U326" i="45" s="1"/>
  <c r="AJ326" i="45"/>
  <c r="R326" i="45"/>
  <c r="Q326" i="45"/>
  <c r="AK325" i="45"/>
  <c r="AN325" i="45" s="1"/>
  <c r="U325" i="45" s="1"/>
  <c r="AJ325" i="45"/>
  <c r="R325" i="45"/>
  <c r="Q325" i="45"/>
  <c r="AK324" i="45"/>
  <c r="AN324" i="45" s="1"/>
  <c r="U324" i="45" s="1"/>
  <c r="AJ324" i="45"/>
  <c r="R324" i="45"/>
  <c r="Q324" i="45"/>
  <c r="AK323" i="45"/>
  <c r="AN323" i="45" s="1"/>
  <c r="U323" i="45" s="1"/>
  <c r="AJ323" i="45"/>
  <c r="R323" i="45"/>
  <c r="Q323" i="45"/>
  <c r="AK322" i="45"/>
  <c r="AN322" i="45" s="1"/>
  <c r="U322" i="45" s="1"/>
  <c r="AJ322" i="45"/>
  <c r="AI296" i="45" s="1"/>
  <c r="R322" i="45"/>
  <c r="Q322" i="45"/>
  <c r="AK321" i="45"/>
  <c r="AN321" i="45" s="1"/>
  <c r="U321" i="45" s="1"/>
  <c r="AJ321" i="45"/>
  <c r="R321" i="45"/>
  <c r="Q321" i="45"/>
  <c r="AK320" i="45"/>
  <c r="AN320" i="45" s="1"/>
  <c r="U320" i="45" s="1"/>
  <c r="AJ320" i="45"/>
  <c r="R320" i="45"/>
  <c r="Q320" i="45"/>
  <c r="AK319" i="45"/>
  <c r="AN319" i="45" s="1"/>
  <c r="U319" i="45" s="1"/>
  <c r="AJ319" i="45"/>
  <c r="R319" i="45"/>
  <c r="Q319" i="45"/>
  <c r="AK318" i="45"/>
  <c r="AN318" i="45" s="1"/>
  <c r="U318" i="45" s="1"/>
  <c r="AJ318" i="45"/>
  <c r="R318" i="45"/>
  <c r="Q318" i="45"/>
  <c r="AK317" i="45"/>
  <c r="AN317" i="45" s="1"/>
  <c r="U317" i="45" s="1"/>
  <c r="AJ317" i="45"/>
  <c r="R317" i="45"/>
  <c r="Q317" i="45"/>
  <c r="AK316" i="45"/>
  <c r="AN316" i="45" s="1"/>
  <c r="U316" i="45" s="1"/>
  <c r="AJ316" i="45"/>
  <c r="R316" i="45"/>
  <c r="Q316" i="45"/>
  <c r="AK315" i="45"/>
  <c r="AN315" i="45" s="1"/>
  <c r="U315" i="45" s="1"/>
  <c r="AJ315" i="45"/>
  <c r="R315" i="45"/>
  <c r="Q315" i="45"/>
  <c r="AK314" i="45"/>
  <c r="AN314" i="45" s="1"/>
  <c r="U314" i="45" s="1"/>
  <c r="AJ314" i="45"/>
  <c r="R314" i="45"/>
  <c r="Q314" i="45"/>
  <c r="AK313" i="45"/>
  <c r="AN313" i="45" s="1"/>
  <c r="U313" i="45" s="1"/>
  <c r="AJ313" i="45"/>
  <c r="R313" i="45"/>
  <c r="Q313" i="45"/>
  <c r="AK312" i="45"/>
  <c r="AJ312" i="45"/>
  <c r="R312" i="45"/>
  <c r="Q312" i="45"/>
  <c r="AK311" i="45"/>
  <c r="AJ311" i="45"/>
  <c r="R311" i="45"/>
  <c r="Q311" i="45"/>
  <c r="AK310" i="45"/>
  <c r="AJ310" i="45"/>
  <c r="R310" i="45"/>
  <c r="Q310" i="45"/>
  <c r="AK309" i="45"/>
  <c r="AJ309" i="45"/>
  <c r="R309" i="45"/>
  <c r="Q309" i="45"/>
  <c r="AK308" i="45"/>
  <c r="AJ308" i="45"/>
  <c r="R308" i="45"/>
  <c r="Q308" i="45"/>
  <c r="AK307" i="45"/>
  <c r="AJ307" i="45"/>
  <c r="R307" i="45"/>
  <c r="Q307" i="45"/>
  <c r="AK306" i="45"/>
  <c r="AJ306" i="45"/>
  <c r="R306" i="45"/>
  <c r="Q306" i="45"/>
  <c r="AK305" i="45"/>
  <c r="AJ305" i="45"/>
  <c r="R305" i="45"/>
  <c r="Q305" i="45"/>
  <c r="AK304" i="45"/>
  <c r="AJ304" i="45"/>
  <c r="R304" i="45"/>
  <c r="Q304" i="45"/>
  <c r="AK303" i="45"/>
  <c r="AJ303" i="45"/>
  <c r="R303" i="45"/>
  <c r="Q303" i="45"/>
  <c r="AK302" i="45"/>
  <c r="AJ302" i="45"/>
  <c r="R302" i="45"/>
  <c r="Q302" i="45"/>
  <c r="AK301" i="45"/>
  <c r="AJ301" i="45"/>
  <c r="R301" i="45"/>
  <c r="Q301" i="45"/>
  <c r="AK300" i="45"/>
  <c r="AJ300" i="45"/>
  <c r="R300" i="45"/>
  <c r="Q300" i="45"/>
  <c r="AK299" i="45"/>
  <c r="AJ299" i="45"/>
  <c r="R299" i="45"/>
  <c r="Q299" i="45"/>
  <c r="AK298" i="45"/>
  <c r="AJ298" i="45"/>
  <c r="R298" i="45"/>
  <c r="Q298" i="45"/>
  <c r="AK297" i="45"/>
  <c r="AJ297" i="45"/>
  <c r="AH297" i="45"/>
  <c r="AG297" i="45"/>
  <c r="AF297" i="45"/>
  <c r="R297" i="45"/>
  <c r="Q297" i="45"/>
  <c r="AK296" i="45"/>
  <c r="AJ296" i="45"/>
  <c r="AH296" i="45"/>
  <c r="AG296" i="45"/>
  <c r="AF296" i="45"/>
  <c r="R296" i="45"/>
  <c r="Q296" i="45"/>
  <c r="AK295" i="45"/>
  <c r="AJ295" i="45"/>
  <c r="AH295" i="45"/>
  <c r="AG295" i="45"/>
  <c r="AF295" i="45"/>
  <c r="R295" i="45"/>
  <c r="Q295" i="45"/>
  <c r="AK294" i="45"/>
  <c r="AJ294" i="45"/>
  <c r="AH294" i="45"/>
  <c r="AG294" i="45"/>
  <c r="AF294" i="45"/>
  <c r="R294" i="45"/>
  <c r="Q294" i="45"/>
  <c r="AK293" i="45"/>
  <c r="AJ293" i="45"/>
  <c r="AH293" i="45"/>
  <c r="AG293" i="45"/>
  <c r="AF293" i="45"/>
  <c r="R293" i="45"/>
  <c r="Q293" i="45"/>
  <c r="D289" i="45"/>
  <c r="C326" i="45" s="1"/>
  <c r="D288" i="45"/>
  <c r="D321" i="45" s="1"/>
  <c r="E287" i="45"/>
  <c r="S283" i="45"/>
  <c r="P283" i="45"/>
  <c r="O283" i="45"/>
  <c r="N283" i="45"/>
  <c r="M283" i="45"/>
  <c r="AK282" i="45"/>
  <c r="AN282" i="45" s="1"/>
  <c r="U282" i="45" s="1"/>
  <c r="AJ282" i="45"/>
  <c r="R282" i="45"/>
  <c r="Q282" i="45"/>
  <c r="AK281" i="45"/>
  <c r="AN281" i="45" s="1"/>
  <c r="U281" i="45" s="1"/>
  <c r="AJ281" i="45"/>
  <c r="R281" i="45"/>
  <c r="Q281" i="45"/>
  <c r="AK280" i="45"/>
  <c r="AN280" i="45" s="1"/>
  <c r="U280" i="45" s="1"/>
  <c r="AJ280" i="45"/>
  <c r="R280" i="45"/>
  <c r="Q280" i="45"/>
  <c r="AK279" i="45"/>
  <c r="AN279" i="45" s="1"/>
  <c r="U279" i="45" s="1"/>
  <c r="AJ279" i="45"/>
  <c r="R279" i="45"/>
  <c r="Q279" i="45"/>
  <c r="AK278" i="45"/>
  <c r="AN278" i="45" s="1"/>
  <c r="U278" i="45" s="1"/>
  <c r="AJ278" i="45"/>
  <c r="R278" i="45"/>
  <c r="Q278" i="45"/>
  <c r="AK277" i="45"/>
  <c r="AN277" i="45" s="1"/>
  <c r="U277" i="45" s="1"/>
  <c r="AJ277" i="45"/>
  <c r="R277" i="45"/>
  <c r="Q277" i="45"/>
  <c r="AK276" i="45"/>
  <c r="AN276" i="45" s="1"/>
  <c r="U276" i="45" s="1"/>
  <c r="AJ276" i="45"/>
  <c r="AI250" i="45" s="1"/>
  <c r="R276" i="45"/>
  <c r="Q276" i="45"/>
  <c r="AK275" i="45"/>
  <c r="AN275" i="45" s="1"/>
  <c r="U275" i="45" s="1"/>
  <c r="AJ275" i="45"/>
  <c r="R275" i="45"/>
  <c r="Q275" i="45"/>
  <c r="AK274" i="45"/>
  <c r="AN274" i="45" s="1"/>
  <c r="U274" i="45" s="1"/>
  <c r="AJ274" i="45"/>
  <c r="R274" i="45"/>
  <c r="Q274" i="45"/>
  <c r="AK273" i="45"/>
  <c r="AN273" i="45" s="1"/>
  <c r="U273" i="45" s="1"/>
  <c r="AJ273" i="45"/>
  <c r="R273" i="45"/>
  <c r="Q273" i="45"/>
  <c r="AK272" i="45"/>
  <c r="AN272" i="45" s="1"/>
  <c r="U272" i="45" s="1"/>
  <c r="AJ272" i="45"/>
  <c r="R272" i="45"/>
  <c r="Q272" i="45"/>
  <c r="AK271" i="45"/>
  <c r="AN271" i="45" s="1"/>
  <c r="U271" i="45" s="1"/>
  <c r="AJ271" i="45"/>
  <c r="R271" i="45"/>
  <c r="Q271" i="45"/>
  <c r="AK270" i="45"/>
  <c r="AN270" i="45" s="1"/>
  <c r="U270" i="45" s="1"/>
  <c r="AJ270" i="45"/>
  <c r="R270" i="45"/>
  <c r="Q270" i="45"/>
  <c r="AK269" i="45"/>
  <c r="AN269" i="45" s="1"/>
  <c r="U269" i="45" s="1"/>
  <c r="AJ269" i="45"/>
  <c r="R269" i="45"/>
  <c r="Q269" i="45"/>
  <c r="AK268" i="45"/>
  <c r="AN268" i="45" s="1"/>
  <c r="U268" i="45" s="1"/>
  <c r="AJ268" i="45"/>
  <c r="R268" i="45"/>
  <c r="Q268" i="45"/>
  <c r="AK267" i="45"/>
  <c r="AN267" i="45" s="1"/>
  <c r="U267" i="45" s="1"/>
  <c r="AJ267" i="45"/>
  <c r="R267" i="45"/>
  <c r="Q267" i="45"/>
  <c r="AK266" i="45"/>
  <c r="AJ266" i="45"/>
  <c r="R266" i="45"/>
  <c r="Q266" i="45"/>
  <c r="AK265" i="45"/>
  <c r="AJ265" i="45"/>
  <c r="R265" i="45"/>
  <c r="Q265" i="45"/>
  <c r="AK264" i="45"/>
  <c r="AJ264" i="45"/>
  <c r="R264" i="45"/>
  <c r="Q264" i="45"/>
  <c r="AK263" i="45"/>
  <c r="AJ263" i="45"/>
  <c r="R263" i="45"/>
  <c r="Q263" i="45"/>
  <c r="AK262" i="45"/>
  <c r="AJ262" i="45"/>
  <c r="R262" i="45"/>
  <c r="Q262" i="45"/>
  <c r="AK261" i="45"/>
  <c r="AJ261" i="45"/>
  <c r="R261" i="45"/>
  <c r="Q261" i="45"/>
  <c r="AK260" i="45"/>
  <c r="AJ260" i="45"/>
  <c r="R260" i="45"/>
  <c r="Q260" i="45"/>
  <c r="AK259" i="45"/>
  <c r="AJ259" i="45"/>
  <c r="R259" i="45"/>
  <c r="Q259" i="45"/>
  <c r="AK258" i="45"/>
  <c r="AJ258" i="45"/>
  <c r="R258" i="45"/>
  <c r="Q258" i="45"/>
  <c r="AK257" i="45"/>
  <c r="AJ257" i="45"/>
  <c r="R257" i="45"/>
  <c r="Q257" i="45"/>
  <c r="AK256" i="45"/>
  <c r="AJ256" i="45"/>
  <c r="R256" i="45"/>
  <c r="Q256" i="45"/>
  <c r="AK255" i="45"/>
  <c r="AJ255" i="45"/>
  <c r="R255" i="45"/>
  <c r="Q255" i="45"/>
  <c r="AK254" i="45"/>
  <c r="AJ254" i="45"/>
  <c r="R254" i="45"/>
  <c r="Q254" i="45"/>
  <c r="AK253" i="45"/>
  <c r="AJ253" i="45"/>
  <c r="R253" i="45"/>
  <c r="Q253" i="45"/>
  <c r="AK252" i="45"/>
  <c r="AJ252" i="45"/>
  <c r="R252" i="45"/>
  <c r="Q252" i="45"/>
  <c r="AK251" i="45"/>
  <c r="AJ251" i="45"/>
  <c r="AH251" i="45"/>
  <c r="AG251" i="45"/>
  <c r="AF251" i="45"/>
  <c r="R251" i="45"/>
  <c r="Q251" i="45"/>
  <c r="AK250" i="45"/>
  <c r="AJ250" i="45"/>
  <c r="AH250" i="45"/>
  <c r="AG250" i="45"/>
  <c r="AF250" i="45"/>
  <c r="R250" i="45"/>
  <c r="Q250" i="45"/>
  <c r="AK249" i="45"/>
  <c r="AJ249" i="45"/>
  <c r="AH249" i="45"/>
  <c r="AG249" i="45"/>
  <c r="AF249" i="45"/>
  <c r="R249" i="45"/>
  <c r="Q249" i="45"/>
  <c r="AK248" i="45"/>
  <c r="AJ248" i="45"/>
  <c r="AH248" i="45"/>
  <c r="AG248" i="45"/>
  <c r="AF248" i="45"/>
  <c r="R248" i="45"/>
  <c r="Q248" i="45"/>
  <c r="AK247" i="45"/>
  <c r="AJ247" i="45"/>
  <c r="AH247" i="45"/>
  <c r="AG247" i="45"/>
  <c r="AF247" i="45"/>
  <c r="R247" i="45"/>
  <c r="R283" i="45" s="1"/>
  <c r="Q247" i="45"/>
  <c r="D243" i="45"/>
  <c r="C260" i="45" s="1"/>
  <c r="D242" i="45"/>
  <c r="D278" i="45" s="1"/>
  <c r="E241" i="45"/>
  <c r="S237" i="45"/>
  <c r="P237" i="45"/>
  <c r="O237" i="45"/>
  <c r="N237" i="45"/>
  <c r="M237" i="45"/>
  <c r="AK236" i="45"/>
  <c r="AN236" i="45" s="1"/>
  <c r="U236" i="45" s="1"/>
  <c r="AJ236" i="45"/>
  <c r="R236" i="45"/>
  <c r="Q236" i="45"/>
  <c r="AK235" i="45"/>
  <c r="AN235" i="45" s="1"/>
  <c r="U235" i="45" s="1"/>
  <c r="AJ235" i="45"/>
  <c r="R235" i="45"/>
  <c r="Q235" i="45"/>
  <c r="AK234" i="45"/>
  <c r="AN234" i="45" s="1"/>
  <c r="U234" i="45" s="1"/>
  <c r="AJ234" i="45"/>
  <c r="R234" i="45"/>
  <c r="Q234" i="45"/>
  <c r="AK233" i="45"/>
  <c r="AN233" i="45" s="1"/>
  <c r="U233" i="45" s="1"/>
  <c r="AJ233" i="45"/>
  <c r="R233" i="45"/>
  <c r="Q233" i="45"/>
  <c r="AK232" i="45"/>
  <c r="AN232" i="45" s="1"/>
  <c r="U232" i="45" s="1"/>
  <c r="AJ232" i="45"/>
  <c r="R232" i="45"/>
  <c r="Q232" i="45"/>
  <c r="AK231" i="45"/>
  <c r="AN231" i="45" s="1"/>
  <c r="U231" i="45" s="1"/>
  <c r="AJ231" i="45"/>
  <c r="R231" i="45"/>
  <c r="Q231" i="45"/>
  <c r="AK230" i="45"/>
  <c r="AN230" i="45" s="1"/>
  <c r="U230" i="45" s="1"/>
  <c r="AJ230" i="45"/>
  <c r="AI204" i="45" s="1"/>
  <c r="R230" i="45"/>
  <c r="Q230" i="45"/>
  <c r="AK229" i="45"/>
  <c r="AN229" i="45" s="1"/>
  <c r="U229" i="45" s="1"/>
  <c r="AJ229" i="45"/>
  <c r="R229" i="45"/>
  <c r="Q229" i="45"/>
  <c r="AK228" i="45"/>
  <c r="AN228" i="45" s="1"/>
  <c r="U228" i="45" s="1"/>
  <c r="AJ228" i="45"/>
  <c r="R228" i="45"/>
  <c r="Q228" i="45"/>
  <c r="AK227" i="45"/>
  <c r="AN227" i="45" s="1"/>
  <c r="U227" i="45" s="1"/>
  <c r="AJ227" i="45"/>
  <c r="R227" i="45"/>
  <c r="Q227" i="45"/>
  <c r="AK226" i="45"/>
  <c r="AN226" i="45" s="1"/>
  <c r="U226" i="45" s="1"/>
  <c r="AJ226" i="45"/>
  <c r="R226" i="45"/>
  <c r="Q226" i="45"/>
  <c r="AK225" i="45"/>
  <c r="AN225" i="45" s="1"/>
  <c r="U225" i="45" s="1"/>
  <c r="AJ225" i="45"/>
  <c r="R225" i="45"/>
  <c r="Q225" i="45"/>
  <c r="AK224" i="45"/>
  <c r="AN224" i="45" s="1"/>
  <c r="U224" i="45" s="1"/>
  <c r="AJ224" i="45"/>
  <c r="R224" i="45"/>
  <c r="Q224" i="45"/>
  <c r="AK223" i="45"/>
  <c r="AN223" i="45" s="1"/>
  <c r="U223" i="45" s="1"/>
  <c r="AJ223" i="45"/>
  <c r="R223" i="45"/>
  <c r="Q223" i="45"/>
  <c r="AK222" i="45"/>
  <c r="AN222" i="45" s="1"/>
  <c r="U222" i="45" s="1"/>
  <c r="AJ222" i="45"/>
  <c r="R222" i="45"/>
  <c r="Q222" i="45"/>
  <c r="AK221" i="45"/>
  <c r="AN221" i="45" s="1"/>
  <c r="U221" i="45" s="1"/>
  <c r="AJ221" i="45"/>
  <c r="R221" i="45"/>
  <c r="Q221" i="45"/>
  <c r="AK220" i="45"/>
  <c r="AJ220" i="45"/>
  <c r="R220" i="45"/>
  <c r="Q220" i="45"/>
  <c r="AK219" i="45"/>
  <c r="AJ219" i="45"/>
  <c r="R219" i="45"/>
  <c r="Q219" i="45"/>
  <c r="AK218" i="45"/>
  <c r="AJ218" i="45"/>
  <c r="R218" i="45"/>
  <c r="Q218" i="45"/>
  <c r="AK217" i="45"/>
  <c r="AJ217" i="45"/>
  <c r="R217" i="45"/>
  <c r="Q217" i="45"/>
  <c r="AK216" i="45"/>
  <c r="AJ216" i="45"/>
  <c r="R216" i="45"/>
  <c r="Q216" i="45"/>
  <c r="AK215" i="45"/>
  <c r="AJ215" i="45"/>
  <c r="R215" i="45"/>
  <c r="Q215" i="45"/>
  <c r="AK214" i="45"/>
  <c r="AJ214" i="45"/>
  <c r="R214" i="45"/>
  <c r="Q214" i="45"/>
  <c r="AK213" i="45"/>
  <c r="AJ213" i="45"/>
  <c r="R213" i="45"/>
  <c r="Q213" i="45"/>
  <c r="AK212" i="45"/>
  <c r="AJ212" i="45"/>
  <c r="R212" i="45"/>
  <c r="Q212" i="45"/>
  <c r="AK211" i="45"/>
  <c r="AJ211" i="45"/>
  <c r="R211" i="45"/>
  <c r="Q211" i="45"/>
  <c r="AK210" i="45"/>
  <c r="AJ210" i="45"/>
  <c r="R210" i="45"/>
  <c r="Q210" i="45"/>
  <c r="AK209" i="45"/>
  <c r="AJ209" i="45"/>
  <c r="R209" i="45"/>
  <c r="Q209" i="45"/>
  <c r="AK208" i="45"/>
  <c r="AJ208" i="45"/>
  <c r="R208" i="45"/>
  <c r="Q208" i="45"/>
  <c r="AK207" i="45"/>
  <c r="AJ207" i="45"/>
  <c r="R207" i="45"/>
  <c r="Q207" i="45"/>
  <c r="AK206" i="45"/>
  <c r="AJ206" i="45"/>
  <c r="R206" i="45"/>
  <c r="Q206" i="45"/>
  <c r="AK205" i="45"/>
  <c r="AJ205" i="45"/>
  <c r="AH205" i="45"/>
  <c r="AG205" i="45"/>
  <c r="AF205" i="45"/>
  <c r="R205" i="45"/>
  <c r="Q205" i="45"/>
  <c r="AK204" i="45"/>
  <c r="AJ204" i="45"/>
  <c r="AH204" i="45"/>
  <c r="AG204" i="45"/>
  <c r="AF204" i="45"/>
  <c r="R204" i="45"/>
  <c r="Q204" i="45"/>
  <c r="AK203" i="45"/>
  <c r="AJ203" i="45"/>
  <c r="AH203" i="45"/>
  <c r="AG203" i="45"/>
  <c r="AF203" i="45"/>
  <c r="R203" i="45"/>
  <c r="Q203" i="45"/>
  <c r="AK202" i="45"/>
  <c r="AJ202" i="45"/>
  <c r="AH202" i="45"/>
  <c r="AG202" i="45"/>
  <c r="AF202" i="45"/>
  <c r="R202" i="45"/>
  <c r="Q202" i="45"/>
  <c r="AK201" i="45"/>
  <c r="AJ201" i="45"/>
  <c r="AH201" i="45"/>
  <c r="AG201" i="45"/>
  <c r="AF201" i="45"/>
  <c r="R201" i="45"/>
  <c r="Q201" i="45"/>
  <c r="D197" i="45"/>
  <c r="C218" i="45" s="1"/>
  <c r="D196" i="45"/>
  <c r="D213" i="45" s="1"/>
  <c r="E195" i="45"/>
  <c r="S192" i="45"/>
  <c r="P192" i="45"/>
  <c r="O192" i="45"/>
  <c r="N192" i="45"/>
  <c r="M192" i="45"/>
  <c r="AN191" i="45"/>
  <c r="U191" i="45" s="1"/>
  <c r="R191" i="45"/>
  <c r="Q191" i="45"/>
  <c r="AN190" i="45"/>
  <c r="U190" i="45" s="1"/>
  <c r="R190" i="45"/>
  <c r="Q190" i="45"/>
  <c r="AN189" i="45"/>
  <c r="U189" i="45" s="1"/>
  <c r="R189" i="45"/>
  <c r="Q189" i="45"/>
  <c r="R188" i="45"/>
  <c r="Q188" i="45"/>
  <c r="R187" i="45"/>
  <c r="Q187" i="45"/>
  <c r="R186" i="45"/>
  <c r="Q186" i="45"/>
  <c r="R185" i="45"/>
  <c r="Q185" i="45"/>
  <c r="AN184" i="45"/>
  <c r="U184" i="45" s="1"/>
  <c r="R184" i="45"/>
  <c r="Q184" i="45"/>
  <c r="AN183" i="45"/>
  <c r="U183" i="45" s="1"/>
  <c r="R183" i="45"/>
  <c r="Q183" i="45"/>
  <c r="AN182" i="45"/>
  <c r="U182" i="45" s="1"/>
  <c r="R182" i="45"/>
  <c r="Q182" i="45"/>
  <c r="AN181" i="45"/>
  <c r="U181" i="45" s="1"/>
  <c r="R181" i="45"/>
  <c r="Q181" i="45"/>
  <c r="AN180" i="45"/>
  <c r="U180" i="45" s="1"/>
  <c r="R180" i="45"/>
  <c r="Q180" i="45"/>
  <c r="AN179" i="45"/>
  <c r="U179" i="45" s="1"/>
  <c r="R179" i="45"/>
  <c r="Q179" i="45"/>
  <c r="AN178" i="45"/>
  <c r="U178" i="45" s="1"/>
  <c r="R178" i="45"/>
  <c r="Q178" i="45"/>
  <c r="AN177" i="45"/>
  <c r="U177" i="45" s="1"/>
  <c r="R177" i="45"/>
  <c r="Q177" i="45"/>
  <c r="AN176" i="45"/>
  <c r="U176" i="45" s="1"/>
  <c r="R176" i="45"/>
  <c r="Q176" i="45"/>
  <c r="R175" i="45"/>
  <c r="Q175" i="45"/>
  <c r="R174" i="45"/>
  <c r="Q174" i="45"/>
  <c r="R173" i="45"/>
  <c r="Q173" i="45"/>
  <c r="R172" i="45"/>
  <c r="Q172" i="45"/>
  <c r="R171" i="45"/>
  <c r="Q171" i="45"/>
  <c r="R170" i="45"/>
  <c r="Q170" i="45"/>
  <c r="R169" i="45"/>
  <c r="Q169" i="45"/>
  <c r="R168" i="45"/>
  <c r="Q168" i="45"/>
  <c r="R167" i="45"/>
  <c r="Q167" i="45"/>
  <c r="R166" i="45"/>
  <c r="Q166" i="45"/>
  <c r="R165" i="45"/>
  <c r="Q165" i="45"/>
  <c r="R164" i="45"/>
  <c r="Q164" i="45"/>
  <c r="R163" i="45"/>
  <c r="Q163" i="45"/>
  <c r="R162" i="45"/>
  <c r="Q162" i="45"/>
  <c r="R161" i="45"/>
  <c r="Q161" i="45"/>
  <c r="AI160" i="45"/>
  <c r="AF160" i="45"/>
  <c r="R160" i="45"/>
  <c r="Q160" i="45"/>
  <c r="AI159" i="45"/>
  <c r="AF159" i="45"/>
  <c r="R159" i="45"/>
  <c r="Q159" i="45"/>
  <c r="AF158" i="45"/>
  <c r="R158" i="45"/>
  <c r="Q158" i="45"/>
  <c r="AF157" i="45"/>
  <c r="R157" i="45"/>
  <c r="Q157" i="45"/>
  <c r="AF156" i="45"/>
  <c r="R156" i="45"/>
  <c r="Q156" i="45"/>
  <c r="D152" i="45"/>
  <c r="C191" i="45" s="1"/>
  <c r="D151" i="45"/>
  <c r="D167" i="45" s="1"/>
  <c r="S146" i="45"/>
  <c r="P146" i="45"/>
  <c r="O146" i="45"/>
  <c r="N146" i="45"/>
  <c r="M146" i="45"/>
  <c r="AN145" i="45"/>
  <c r="U145" i="45" s="1"/>
  <c r="R145" i="45"/>
  <c r="Q145" i="45"/>
  <c r="AN144" i="45"/>
  <c r="U144" i="45" s="1"/>
  <c r="R144" i="45"/>
  <c r="Q144" i="45"/>
  <c r="AN143" i="45"/>
  <c r="U143" i="45" s="1"/>
  <c r="AI114" i="45"/>
  <c r="R143" i="45"/>
  <c r="Q143" i="45"/>
  <c r="R142" i="45"/>
  <c r="Q142" i="45"/>
  <c r="R141" i="45"/>
  <c r="Q141" i="45"/>
  <c r="R140" i="45"/>
  <c r="Q140" i="45"/>
  <c r="R139" i="45"/>
  <c r="Q139" i="45"/>
  <c r="AN138" i="45"/>
  <c r="U138" i="45" s="1"/>
  <c r="R138" i="45"/>
  <c r="Q138" i="45"/>
  <c r="AN137" i="45"/>
  <c r="U137" i="45" s="1"/>
  <c r="R137" i="45"/>
  <c r="Q137" i="45"/>
  <c r="AN136" i="45"/>
  <c r="U136" i="45" s="1"/>
  <c r="R136" i="45"/>
  <c r="Q136" i="45"/>
  <c r="AN135" i="45"/>
  <c r="U135" i="45" s="1"/>
  <c r="AI112" i="45"/>
  <c r="R135" i="45"/>
  <c r="Q135" i="45"/>
  <c r="AN134" i="45"/>
  <c r="U134" i="45" s="1"/>
  <c r="R134" i="45"/>
  <c r="Q134" i="45"/>
  <c r="AN133" i="45"/>
  <c r="U133" i="45" s="1"/>
  <c r="R133" i="45"/>
  <c r="Q133" i="45"/>
  <c r="AN132" i="45"/>
  <c r="U132" i="45" s="1"/>
  <c r="R132" i="45"/>
  <c r="Q132" i="45"/>
  <c r="AN131" i="45"/>
  <c r="U131" i="45" s="1"/>
  <c r="R131" i="45"/>
  <c r="Q131" i="45"/>
  <c r="AN130" i="45"/>
  <c r="U130" i="45" s="1"/>
  <c r="R130" i="45"/>
  <c r="Q130" i="45"/>
  <c r="R129" i="45"/>
  <c r="Q129" i="45"/>
  <c r="R128" i="45"/>
  <c r="Q128" i="45"/>
  <c r="R127" i="45"/>
  <c r="Q127" i="45"/>
  <c r="R126" i="45"/>
  <c r="Q126" i="45"/>
  <c r="R125" i="45"/>
  <c r="Q125" i="45"/>
  <c r="R124" i="45"/>
  <c r="Q124" i="45"/>
  <c r="R123" i="45"/>
  <c r="Q123" i="45"/>
  <c r="R122" i="45"/>
  <c r="Q122" i="45"/>
  <c r="R121" i="45"/>
  <c r="Q121" i="45"/>
  <c r="R120" i="45"/>
  <c r="Q120" i="45"/>
  <c r="R119" i="45"/>
  <c r="Q119" i="45"/>
  <c r="R118" i="45"/>
  <c r="Q118" i="45"/>
  <c r="R117" i="45"/>
  <c r="Q117" i="45"/>
  <c r="R116" i="45"/>
  <c r="Q116" i="45"/>
  <c r="R115" i="45"/>
  <c r="Q115" i="45"/>
  <c r="AF114" i="45"/>
  <c r="R114" i="45"/>
  <c r="Q114" i="45"/>
  <c r="AI113" i="45"/>
  <c r="AF113" i="45"/>
  <c r="R113" i="45"/>
  <c r="Q113" i="45"/>
  <c r="AF112" i="45"/>
  <c r="R112" i="45"/>
  <c r="Q112" i="45"/>
  <c r="AI111" i="45"/>
  <c r="AF111" i="45"/>
  <c r="R111" i="45"/>
  <c r="Q111" i="45"/>
  <c r="AF110" i="45"/>
  <c r="R110" i="45"/>
  <c r="Q110" i="45"/>
  <c r="D106" i="45"/>
  <c r="C128" i="45" s="1"/>
  <c r="D105" i="45"/>
  <c r="D140" i="45" s="1"/>
  <c r="S100" i="45"/>
  <c r="P100" i="45"/>
  <c r="O100" i="45"/>
  <c r="N100" i="45"/>
  <c r="M100" i="45"/>
  <c r="AN99" i="45"/>
  <c r="U99" i="45" s="1"/>
  <c r="R99" i="45"/>
  <c r="Q99" i="45"/>
  <c r="H99" i="45" a="1"/>
  <c r="H99" i="45" s="1"/>
  <c r="H145" i="45" s="1" a="1"/>
  <c r="H145" i="45" s="1"/>
  <c r="H191" i="45" s="1" a="1"/>
  <c r="H191" i="45" s="1"/>
  <c r="H236" i="45" s="1" a="1"/>
  <c r="H236" i="45" s="1"/>
  <c r="H282" i="45" s="1" a="1"/>
  <c r="H282" i="45" s="1"/>
  <c r="H328" i="45" s="1" a="1"/>
  <c r="H328" i="45" s="1"/>
  <c r="H374" i="45" s="1" a="1"/>
  <c r="H374" i="45" s="1"/>
  <c r="H420" i="45" s="1" a="1"/>
  <c r="H420" i="45" s="1"/>
  <c r="H466" i="45" s="1" a="1"/>
  <c r="H466" i="45" s="1"/>
  <c r="H512" i="45" s="1" a="1"/>
  <c r="H512" i="45" s="1"/>
  <c r="H558" i="45" s="1" a="1"/>
  <c r="H558" i="45" s="1"/>
  <c r="G99" i="45" a="1"/>
  <c r="G99" i="45" s="1"/>
  <c r="G145" i="45" s="1" a="1"/>
  <c r="G145" i="45" s="1"/>
  <c r="G191" i="45" s="1" a="1"/>
  <c r="G191" i="45" s="1"/>
  <c r="G236" i="45" s="1" a="1"/>
  <c r="G236" i="45" s="1"/>
  <c r="G282" i="45" s="1" a="1"/>
  <c r="G282" i="45" s="1"/>
  <c r="G328" i="45" s="1" a="1"/>
  <c r="G328" i="45" s="1"/>
  <c r="G374" i="45" s="1" a="1"/>
  <c r="G374" i="45" s="1"/>
  <c r="G420" i="45" s="1" a="1"/>
  <c r="G420" i="45" s="1"/>
  <c r="G466" i="45" s="1" a="1"/>
  <c r="G466" i="45" s="1"/>
  <c r="G512" i="45" s="1" a="1"/>
  <c r="G512" i="45" s="1"/>
  <c r="G558" i="45" s="1" a="1"/>
  <c r="G558" i="45" s="1"/>
  <c r="F99" i="45" a="1"/>
  <c r="F99" i="45" s="1"/>
  <c r="F145" i="45" s="1" a="1"/>
  <c r="F145" i="45" s="1"/>
  <c r="F191" i="45" s="1" a="1"/>
  <c r="F191" i="45" s="1"/>
  <c r="F236" i="45" s="1" a="1"/>
  <c r="F236" i="45" s="1"/>
  <c r="F282" i="45" s="1" a="1"/>
  <c r="F282" i="45" s="1"/>
  <c r="F328" i="45" s="1" a="1"/>
  <c r="F328" i="45" s="1"/>
  <c r="F374" i="45" s="1" a="1"/>
  <c r="F374" i="45" s="1"/>
  <c r="F420" i="45" s="1" a="1"/>
  <c r="F420" i="45" s="1"/>
  <c r="F466" i="45" s="1" a="1"/>
  <c r="F466" i="45" s="1"/>
  <c r="F512" i="45" s="1" a="1"/>
  <c r="F512" i="45" s="1"/>
  <c r="F558" i="45" s="1" a="1"/>
  <c r="F558" i="45" s="1"/>
  <c r="E99" i="45" a="1"/>
  <c r="E99" i="45" s="1"/>
  <c r="AN98" i="45"/>
  <c r="U98" i="45" s="1"/>
  <c r="R98" i="45"/>
  <c r="Q98" i="45"/>
  <c r="H98" i="45" a="1"/>
  <c r="H98" i="45" s="1"/>
  <c r="H144" i="45" s="1" a="1"/>
  <c r="H144" i="45" s="1"/>
  <c r="H190" i="45" s="1" a="1"/>
  <c r="H190" i="45" s="1"/>
  <c r="H235" i="45" s="1" a="1"/>
  <c r="H235" i="45" s="1"/>
  <c r="H281" i="45" s="1" a="1"/>
  <c r="H281" i="45" s="1"/>
  <c r="H327" i="45" s="1" a="1"/>
  <c r="H327" i="45" s="1"/>
  <c r="H373" i="45" s="1" a="1"/>
  <c r="H373" i="45" s="1"/>
  <c r="H419" i="45" s="1" a="1"/>
  <c r="H419" i="45" s="1"/>
  <c r="H465" i="45" s="1" a="1"/>
  <c r="H465" i="45" s="1"/>
  <c r="H511" i="45" s="1" a="1"/>
  <c r="H511" i="45" s="1"/>
  <c r="H557" i="45" s="1" a="1"/>
  <c r="H557" i="45" s="1"/>
  <c r="G98" i="45" a="1"/>
  <c r="G98" i="45" s="1"/>
  <c r="G144" i="45" s="1" a="1"/>
  <c r="G144" i="45" s="1"/>
  <c r="G190" i="45" s="1" a="1"/>
  <c r="G190" i="45" s="1"/>
  <c r="G235" i="45" s="1" a="1"/>
  <c r="G235" i="45" s="1"/>
  <c r="G281" i="45" s="1" a="1"/>
  <c r="G281" i="45" s="1"/>
  <c r="G327" i="45" s="1" a="1"/>
  <c r="G327" i="45" s="1"/>
  <c r="G373" i="45" s="1" a="1"/>
  <c r="G373" i="45" s="1"/>
  <c r="G419" i="45" s="1" a="1"/>
  <c r="G419" i="45" s="1"/>
  <c r="G465" i="45" s="1" a="1"/>
  <c r="G465" i="45" s="1"/>
  <c r="G511" i="45" s="1" a="1"/>
  <c r="G511" i="45" s="1"/>
  <c r="G557" i="45" s="1" a="1"/>
  <c r="G557" i="45" s="1"/>
  <c r="F98" i="45" a="1"/>
  <c r="F98" i="45" s="1"/>
  <c r="F144" i="45" s="1" a="1"/>
  <c r="F144" i="45" s="1"/>
  <c r="F190" i="45" s="1" a="1"/>
  <c r="F190" i="45" s="1"/>
  <c r="F235" i="45" s="1" a="1"/>
  <c r="F235" i="45" s="1"/>
  <c r="F281" i="45" s="1" a="1"/>
  <c r="F281" i="45" s="1"/>
  <c r="F327" i="45" s="1" a="1"/>
  <c r="F327" i="45" s="1"/>
  <c r="F373" i="45" s="1" a="1"/>
  <c r="F373" i="45" s="1"/>
  <c r="F419" i="45" s="1" a="1"/>
  <c r="F419" i="45" s="1"/>
  <c r="F465" i="45" s="1" a="1"/>
  <c r="F465" i="45" s="1"/>
  <c r="F511" i="45" s="1" a="1"/>
  <c r="F511" i="45" s="1"/>
  <c r="F557" i="45" s="1" a="1"/>
  <c r="F557" i="45" s="1"/>
  <c r="E98" i="45" a="1"/>
  <c r="E98" i="45" s="1"/>
  <c r="AL98" i="45" s="1"/>
  <c r="AN97" i="45"/>
  <c r="U97" i="45" s="1"/>
  <c r="R97" i="45"/>
  <c r="Q97" i="45"/>
  <c r="H97" i="45" a="1"/>
  <c r="H97" i="45" s="1"/>
  <c r="H143" i="45" s="1" a="1"/>
  <c r="H143" i="45" s="1"/>
  <c r="H189" i="45" s="1" a="1"/>
  <c r="H189" i="45" s="1"/>
  <c r="H234" i="45" s="1" a="1"/>
  <c r="H234" i="45" s="1"/>
  <c r="H280" i="45" s="1" a="1"/>
  <c r="H280" i="45" s="1"/>
  <c r="H326" i="45" s="1" a="1"/>
  <c r="H326" i="45" s="1"/>
  <c r="H372" i="45" s="1" a="1"/>
  <c r="H372" i="45" s="1"/>
  <c r="H418" i="45" s="1" a="1"/>
  <c r="H418" i="45" s="1"/>
  <c r="H464" i="45" s="1" a="1"/>
  <c r="H464" i="45" s="1"/>
  <c r="H510" i="45" s="1" a="1"/>
  <c r="H510" i="45" s="1"/>
  <c r="H556" i="45" s="1" a="1"/>
  <c r="H556" i="45" s="1"/>
  <c r="G97" i="45" a="1"/>
  <c r="G97" i="45" s="1"/>
  <c r="G143" i="45" s="1" a="1"/>
  <c r="G143" i="45" s="1"/>
  <c r="G189" i="45" s="1" a="1"/>
  <c r="G189" i="45" s="1"/>
  <c r="G234" i="45" s="1" a="1"/>
  <c r="G234" i="45" s="1"/>
  <c r="G280" i="45" s="1" a="1"/>
  <c r="G280" i="45" s="1"/>
  <c r="G326" i="45" s="1" a="1"/>
  <c r="G326" i="45" s="1"/>
  <c r="G372" i="45" s="1" a="1"/>
  <c r="G372" i="45" s="1"/>
  <c r="G418" i="45" s="1" a="1"/>
  <c r="G418" i="45" s="1"/>
  <c r="G464" i="45" s="1" a="1"/>
  <c r="G464" i="45" s="1"/>
  <c r="G510" i="45" s="1" a="1"/>
  <c r="G510" i="45" s="1"/>
  <c r="G556" i="45" s="1" a="1"/>
  <c r="G556" i="45" s="1"/>
  <c r="F97" i="45" a="1"/>
  <c r="F97" i="45" s="1"/>
  <c r="F143" i="45" s="1" a="1"/>
  <c r="F143" i="45" s="1"/>
  <c r="F189" i="45" s="1" a="1"/>
  <c r="F189" i="45" s="1"/>
  <c r="F234" i="45" s="1" a="1"/>
  <c r="F234" i="45" s="1"/>
  <c r="F280" i="45" s="1" a="1"/>
  <c r="F280" i="45" s="1"/>
  <c r="F326" i="45" s="1" a="1"/>
  <c r="F326" i="45" s="1"/>
  <c r="F372" i="45" s="1" a="1"/>
  <c r="F372" i="45" s="1"/>
  <c r="F418" i="45" s="1" a="1"/>
  <c r="F418" i="45" s="1"/>
  <c r="F464" i="45" s="1" a="1"/>
  <c r="F464" i="45" s="1"/>
  <c r="F510" i="45" s="1" a="1"/>
  <c r="F510" i="45" s="1"/>
  <c r="F556" i="45" s="1" a="1"/>
  <c r="F556" i="45" s="1"/>
  <c r="E97" i="45" a="1"/>
  <c r="E97" i="45" s="1"/>
  <c r="R96" i="45"/>
  <c r="Q96" i="45"/>
  <c r="H96" i="45" a="1"/>
  <c r="H96" i="45" s="1"/>
  <c r="H142" i="45" s="1" a="1"/>
  <c r="H142" i="45" s="1"/>
  <c r="H188" i="45" s="1" a="1"/>
  <c r="H188" i="45" s="1"/>
  <c r="H233" i="45" s="1" a="1"/>
  <c r="H233" i="45" s="1"/>
  <c r="H279" i="45" s="1" a="1"/>
  <c r="H279" i="45" s="1"/>
  <c r="H325" i="45" s="1" a="1"/>
  <c r="H325" i="45" s="1"/>
  <c r="H371" i="45" s="1" a="1"/>
  <c r="H371" i="45" s="1"/>
  <c r="H417" i="45" s="1" a="1"/>
  <c r="H417" i="45" s="1"/>
  <c r="H463" i="45" s="1" a="1"/>
  <c r="H463" i="45" s="1"/>
  <c r="H509" i="45" s="1" a="1"/>
  <c r="H509" i="45" s="1"/>
  <c r="H555" i="45" s="1" a="1"/>
  <c r="H555" i="45" s="1"/>
  <c r="G96" i="45" a="1"/>
  <c r="G96" i="45" s="1"/>
  <c r="G142" i="45" s="1" a="1"/>
  <c r="G142" i="45" s="1"/>
  <c r="G188" i="45" s="1" a="1"/>
  <c r="G188" i="45" s="1"/>
  <c r="G233" i="45" s="1" a="1"/>
  <c r="G233" i="45" s="1"/>
  <c r="G279" i="45" s="1" a="1"/>
  <c r="G279" i="45" s="1"/>
  <c r="G325" i="45" s="1" a="1"/>
  <c r="G325" i="45" s="1"/>
  <c r="G371" i="45" s="1" a="1"/>
  <c r="G371" i="45" s="1"/>
  <c r="G417" i="45" s="1" a="1"/>
  <c r="G417" i="45" s="1"/>
  <c r="G463" i="45" s="1" a="1"/>
  <c r="G463" i="45" s="1"/>
  <c r="G509" i="45" s="1" a="1"/>
  <c r="G509" i="45" s="1"/>
  <c r="G555" i="45" s="1" a="1"/>
  <c r="G555" i="45" s="1"/>
  <c r="F96" i="45" a="1"/>
  <c r="F96" i="45" s="1"/>
  <c r="F142" i="45" s="1" a="1"/>
  <c r="F142" i="45" s="1"/>
  <c r="F188" i="45" s="1" a="1"/>
  <c r="F188" i="45" s="1"/>
  <c r="F233" i="45" s="1" a="1"/>
  <c r="F233" i="45" s="1"/>
  <c r="F279" i="45" s="1" a="1"/>
  <c r="F279" i="45" s="1"/>
  <c r="F325" i="45" s="1" a="1"/>
  <c r="F325" i="45" s="1"/>
  <c r="F371" i="45" s="1" a="1"/>
  <c r="F371" i="45" s="1"/>
  <c r="F417" i="45" s="1" a="1"/>
  <c r="F417" i="45" s="1"/>
  <c r="F463" i="45" s="1" a="1"/>
  <c r="F463" i="45" s="1"/>
  <c r="F509" i="45" s="1" a="1"/>
  <c r="F509" i="45" s="1"/>
  <c r="F555" i="45" s="1" a="1"/>
  <c r="F555" i="45" s="1"/>
  <c r="E96" i="45" a="1"/>
  <c r="E96" i="45" s="1"/>
  <c r="E142" i="45" s="1" a="1"/>
  <c r="E142" i="45" s="1"/>
  <c r="R95" i="45"/>
  <c r="Q95" i="45"/>
  <c r="H95" i="45" a="1"/>
  <c r="H95" i="45" s="1"/>
  <c r="H141" i="45" s="1" a="1"/>
  <c r="H141" i="45" s="1"/>
  <c r="H187" i="45" s="1" a="1"/>
  <c r="H187" i="45" s="1"/>
  <c r="H232" i="45" s="1" a="1"/>
  <c r="H232" i="45" s="1"/>
  <c r="H278" i="45" s="1" a="1"/>
  <c r="H278" i="45" s="1"/>
  <c r="H324" i="45" s="1" a="1"/>
  <c r="H324" i="45" s="1"/>
  <c r="H370" i="45" s="1" a="1"/>
  <c r="H370" i="45" s="1"/>
  <c r="H416" i="45" s="1" a="1"/>
  <c r="H416" i="45" s="1"/>
  <c r="H462" i="45" s="1" a="1"/>
  <c r="H462" i="45" s="1"/>
  <c r="H508" i="45" s="1" a="1"/>
  <c r="H508" i="45" s="1"/>
  <c r="H554" i="45" s="1" a="1"/>
  <c r="H554" i="45" s="1"/>
  <c r="G95" i="45" a="1"/>
  <c r="G95" i="45" s="1"/>
  <c r="G141" i="45" s="1" a="1"/>
  <c r="G141" i="45" s="1"/>
  <c r="G187" i="45" s="1" a="1"/>
  <c r="G187" i="45" s="1"/>
  <c r="G232" i="45" s="1" a="1"/>
  <c r="G232" i="45" s="1"/>
  <c r="G278" i="45" s="1" a="1"/>
  <c r="G278" i="45" s="1"/>
  <c r="G324" i="45" s="1" a="1"/>
  <c r="G324" i="45" s="1"/>
  <c r="G370" i="45" s="1" a="1"/>
  <c r="G370" i="45" s="1"/>
  <c r="G416" i="45" s="1" a="1"/>
  <c r="G416" i="45" s="1"/>
  <c r="G462" i="45" s="1" a="1"/>
  <c r="G462" i="45" s="1"/>
  <c r="G508" i="45" s="1" a="1"/>
  <c r="G508" i="45" s="1"/>
  <c r="G554" i="45" s="1" a="1"/>
  <c r="G554" i="45" s="1"/>
  <c r="F95" i="45" a="1"/>
  <c r="F95" i="45" s="1"/>
  <c r="F141" i="45" s="1" a="1"/>
  <c r="F141" i="45" s="1"/>
  <c r="F187" i="45" s="1" a="1"/>
  <c r="F187" i="45" s="1"/>
  <c r="F232" i="45" s="1" a="1"/>
  <c r="F232" i="45" s="1"/>
  <c r="F278" i="45" s="1" a="1"/>
  <c r="F278" i="45" s="1"/>
  <c r="F324" i="45" s="1" a="1"/>
  <c r="F324" i="45" s="1"/>
  <c r="F370" i="45" s="1" a="1"/>
  <c r="F370" i="45" s="1"/>
  <c r="F416" i="45" s="1" a="1"/>
  <c r="F416" i="45" s="1"/>
  <c r="F462" i="45" s="1" a="1"/>
  <c r="F462" i="45" s="1"/>
  <c r="F508" i="45" s="1" a="1"/>
  <c r="F508" i="45" s="1"/>
  <c r="F554" i="45" s="1" a="1"/>
  <c r="F554" i="45" s="1"/>
  <c r="E95" i="45" a="1"/>
  <c r="E95" i="45" s="1"/>
  <c r="R94" i="45"/>
  <c r="Q94" i="45"/>
  <c r="H94" i="45" a="1"/>
  <c r="H94" i="45" s="1"/>
  <c r="H140" i="45" s="1" a="1"/>
  <c r="H140" i="45" s="1"/>
  <c r="H186" i="45" s="1" a="1"/>
  <c r="H186" i="45" s="1"/>
  <c r="H231" i="45" s="1" a="1"/>
  <c r="H231" i="45" s="1"/>
  <c r="H277" i="45" s="1" a="1"/>
  <c r="H277" i="45" s="1"/>
  <c r="H323" i="45" s="1" a="1"/>
  <c r="H323" i="45" s="1"/>
  <c r="H369" i="45" s="1" a="1"/>
  <c r="H369" i="45" s="1"/>
  <c r="H415" i="45" s="1" a="1"/>
  <c r="H415" i="45" s="1"/>
  <c r="H461" i="45" s="1" a="1"/>
  <c r="H461" i="45" s="1"/>
  <c r="H507" i="45" s="1" a="1"/>
  <c r="H507" i="45" s="1"/>
  <c r="H553" i="45" s="1" a="1"/>
  <c r="H553" i="45" s="1"/>
  <c r="G94" i="45" a="1"/>
  <c r="G94" i="45" s="1"/>
  <c r="G140" i="45" s="1" a="1"/>
  <c r="G140" i="45" s="1"/>
  <c r="G186" i="45" s="1" a="1"/>
  <c r="G186" i="45" s="1"/>
  <c r="G231" i="45" s="1" a="1"/>
  <c r="G231" i="45" s="1"/>
  <c r="G277" i="45" s="1" a="1"/>
  <c r="G277" i="45" s="1"/>
  <c r="G323" i="45" s="1" a="1"/>
  <c r="G323" i="45" s="1"/>
  <c r="G369" i="45" s="1" a="1"/>
  <c r="G369" i="45" s="1"/>
  <c r="G415" i="45" s="1" a="1"/>
  <c r="G415" i="45" s="1"/>
  <c r="G461" i="45" s="1" a="1"/>
  <c r="G461" i="45" s="1"/>
  <c r="G507" i="45" s="1" a="1"/>
  <c r="G507" i="45" s="1"/>
  <c r="G553" i="45" s="1" a="1"/>
  <c r="G553" i="45" s="1"/>
  <c r="F94" i="45" a="1"/>
  <c r="F94" i="45" s="1"/>
  <c r="F140" i="45" s="1" a="1"/>
  <c r="F140" i="45" s="1"/>
  <c r="F186" i="45" s="1" a="1"/>
  <c r="F186" i="45" s="1"/>
  <c r="F231" i="45" s="1" a="1"/>
  <c r="F231" i="45" s="1"/>
  <c r="F277" i="45" s="1" a="1"/>
  <c r="F277" i="45" s="1"/>
  <c r="F323" i="45" s="1" a="1"/>
  <c r="F323" i="45" s="1"/>
  <c r="F369" i="45" s="1" a="1"/>
  <c r="F369" i="45" s="1"/>
  <c r="F415" i="45" s="1" a="1"/>
  <c r="F415" i="45" s="1"/>
  <c r="F461" i="45" s="1" a="1"/>
  <c r="F461" i="45" s="1"/>
  <c r="F507" i="45" s="1" a="1"/>
  <c r="F507" i="45" s="1"/>
  <c r="F553" i="45" s="1" a="1"/>
  <c r="F553" i="45" s="1"/>
  <c r="E94" i="45" a="1"/>
  <c r="E94" i="45" s="1"/>
  <c r="R93" i="45"/>
  <c r="Q93" i="45"/>
  <c r="H93" i="45" a="1"/>
  <c r="H93" i="45" s="1"/>
  <c r="H139" i="45" s="1" a="1"/>
  <c r="H139" i="45" s="1"/>
  <c r="H185" i="45" s="1" a="1"/>
  <c r="H185" i="45" s="1"/>
  <c r="H230" i="45" s="1" a="1"/>
  <c r="H230" i="45" s="1"/>
  <c r="H276" i="45" s="1" a="1"/>
  <c r="H276" i="45" s="1"/>
  <c r="H322" i="45" s="1" a="1"/>
  <c r="H322" i="45" s="1"/>
  <c r="H368" i="45" s="1" a="1"/>
  <c r="H368" i="45" s="1"/>
  <c r="H414" i="45" s="1" a="1"/>
  <c r="H414" i="45" s="1"/>
  <c r="H460" i="45" s="1" a="1"/>
  <c r="H460" i="45" s="1"/>
  <c r="H506" i="45" s="1" a="1"/>
  <c r="H506" i="45" s="1"/>
  <c r="H552" i="45" s="1" a="1"/>
  <c r="H552" i="45" s="1"/>
  <c r="G93" i="45" a="1"/>
  <c r="G93" i="45" s="1"/>
  <c r="G139" i="45" s="1" a="1"/>
  <c r="G139" i="45" s="1"/>
  <c r="G185" i="45" s="1" a="1"/>
  <c r="G185" i="45" s="1"/>
  <c r="G230" i="45" s="1" a="1"/>
  <c r="G230" i="45" s="1"/>
  <c r="G276" i="45" s="1" a="1"/>
  <c r="G276" i="45" s="1"/>
  <c r="G322" i="45" s="1" a="1"/>
  <c r="G322" i="45" s="1"/>
  <c r="G368" i="45" s="1" a="1"/>
  <c r="G368" i="45" s="1"/>
  <c r="G414" i="45" s="1" a="1"/>
  <c r="G414" i="45" s="1"/>
  <c r="G460" i="45" s="1" a="1"/>
  <c r="G460" i="45" s="1"/>
  <c r="G506" i="45" s="1" a="1"/>
  <c r="G506" i="45" s="1"/>
  <c r="G552" i="45" s="1" a="1"/>
  <c r="G552" i="45" s="1"/>
  <c r="F93" i="45" a="1"/>
  <c r="F93" i="45" s="1"/>
  <c r="F139" i="45" s="1" a="1"/>
  <c r="F139" i="45" s="1"/>
  <c r="F185" i="45" s="1" a="1"/>
  <c r="F185" i="45" s="1"/>
  <c r="F230" i="45" s="1" a="1"/>
  <c r="F230" i="45" s="1"/>
  <c r="F276" i="45" s="1" a="1"/>
  <c r="F276" i="45" s="1"/>
  <c r="F322" i="45" s="1" a="1"/>
  <c r="F322" i="45" s="1"/>
  <c r="F368" i="45" s="1" a="1"/>
  <c r="F368" i="45" s="1"/>
  <c r="F414" i="45" s="1" a="1"/>
  <c r="F414" i="45" s="1"/>
  <c r="F460" i="45" s="1" a="1"/>
  <c r="F460" i="45" s="1"/>
  <c r="F506" i="45" s="1" a="1"/>
  <c r="F506" i="45" s="1"/>
  <c r="F552" i="45" s="1" a="1"/>
  <c r="F552" i="45" s="1"/>
  <c r="E93" i="45" a="1"/>
  <c r="E93" i="45" s="1"/>
  <c r="AN92" i="45"/>
  <c r="U92" i="45" s="1"/>
  <c r="R92" i="45"/>
  <c r="Q92" i="45"/>
  <c r="H92" i="45" a="1"/>
  <c r="H92" i="45" s="1"/>
  <c r="H138" i="45" s="1" a="1"/>
  <c r="H138" i="45" s="1"/>
  <c r="H184" i="45" s="1" a="1"/>
  <c r="H184" i="45" s="1"/>
  <c r="H229" i="45" s="1" a="1"/>
  <c r="H229" i="45" s="1"/>
  <c r="H275" i="45" s="1" a="1"/>
  <c r="H275" i="45" s="1"/>
  <c r="H321" i="45" s="1" a="1"/>
  <c r="H321" i="45" s="1"/>
  <c r="H367" i="45" s="1" a="1"/>
  <c r="H367" i="45" s="1"/>
  <c r="H413" i="45" s="1" a="1"/>
  <c r="H413" i="45" s="1"/>
  <c r="H459" i="45" s="1" a="1"/>
  <c r="H459" i="45" s="1"/>
  <c r="H505" i="45" s="1" a="1"/>
  <c r="H505" i="45" s="1"/>
  <c r="H551" i="45" s="1" a="1"/>
  <c r="H551" i="45" s="1"/>
  <c r="G92" i="45" a="1"/>
  <c r="G92" i="45" s="1"/>
  <c r="G138" i="45" s="1" a="1"/>
  <c r="G138" i="45" s="1"/>
  <c r="G184" i="45" s="1" a="1"/>
  <c r="G184" i="45" s="1"/>
  <c r="G229" i="45" s="1" a="1"/>
  <c r="G229" i="45" s="1"/>
  <c r="G275" i="45" s="1" a="1"/>
  <c r="G275" i="45" s="1"/>
  <c r="G321" i="45" s="1" a="1"/>
  <c r="G321" i="45" s="1"/>
  <c r="G367" i="45" s="1" a="1"/>
  <c r="G367" i="45" s="1"/>
  <c r="G413" i="45" s="1" a="1"/>
  <c r="G413" i="45" s="1"/>
  <c r="G459" i="45" s="1" a="1"/>
  <c r="G459" i="45" s="1"/>
  <c r="G505" i="45" s="1" a="1"/>
  <c r="G505" i="45" s="1"/>
  <c r="G551" i="45" s="1" a="1"/>
  <c r="G551" i="45" s="1"/>
  <c r="F92" i="45" a="1"/>
  <c r="F92" i="45" s="1"/>
  <c r="F138" i="45" s="1" a="1"/>
  <c r="F138" i="45" s="1"/>
  <c r="F184" i="45" s="1" a="1"/>
  <c r="F184" i="45" s="1"/>
  <c r="F229" i="45" s="1" a="1"/>
  <c r="F229" i="45" s="1"/>
  <c r="F275" i="45" s="1" a="1"/>
  <c r="F275" i="45" s="1"/>
  <c r="F321" i="45" s="1" a="1"/>
  <c r="F321" i="45" s="1"/>
  <c r="F367" i="45" s="1" a="1"/>
  <c r="F367" i="45" s="1"/>
  <c r="F413" i="45" s="1" a="1"/>
  <c r="F413" i="45" s="1"/>
  <c r="F459" i="45" s="1" a="1"/>
  <c r="F459" i="45" s="1"/>
  <c r="F505" i="45" s="1" a="1"/>
  <c r="F505" i="45" s="1"/>
  <c r="F551" i="45" s="1" a="1"/>
  <c r="F551" i="45" s="1"/>
  <c r="E92" i="45" a="1"/>
  <c r="E92" i="45" s="1"/>
  <c r="AN91" i="45"/>
  <c r="U91" i="45" s="1"/>
  <c r="R91" i="45"/>
  <c r="Q91" i="45"/>
  <c r="H91" i="45" a="1"/>
  <c r="H91" i="45" s="1"/>
  <c r="H137" i="45" s="1" a="1"/>
  <c r="H137" i="45" s="1"/>
  <c r="H183" i="45" s="1" a="1"/>
  <c r="H183" i="45" s="1"/>
  <c r="H228" i="45" s="1" a="1"/>
  <c r="H228" i="45" s="1"/>
  <c r="H274" i="45" s="1" a="1"/>
  <c r="H274" i="45" s="1"/>
  <c r="H320" i="45" s="1" a="1"/>
  <c r="H320" i="45" s="1"/>
  <c r="H366" i="45" s="1" a="1"/>
  <c r="H366" i="45" s="1"/>
  <c r="H412" i="45" s="1" a="1"/>
  <c r="H412" i="45" s="1"/>
  <c r="H458" i="45" s="1" a="1"/>
  <c r="H458" i="45" s="1"/>
  <c r="H504" i="45" s="1" a="1"/>
  <c r="H504" i="45" s="1"/>
  <c r="H550" i="45" s="1" a="1"/>
  <c r="H550" i="45" s="1"/>
  <c r="G91" i="45" a="1"/>
  <c r="G91" i="45" s="1"/>
  <c r="G137" i="45" s="1" a="1"/>
  <c r="G137" i="45" s="1"/>
  <c r="G183" i="45" s="1" a="1"/>
  <c r="G183" i="45" s="1"/>
  <c r="G228" i="45" s="1" a="1"/>
  <c r="G228" i="45" s="1"/>
  <c r="G274" i="45" s="1" a="1"/>
  <c r="G274" i="45" s="1"/>
  <c r="G320" i="45" s="1" a="1"/>
  <c r="G320" i="45" s="1"/>
  <c r="G366" i="45" s="1" a="1"/>
  <c r="G366" i="45" s="1"/>
  <c r="G412" i="45" s="1" a="1"/>
  <c r="G412" i="45" s="1"/>
  <c r="G458" i="45" s="1" a="1"/>
  <c r="G458" i="45" s="1"/>
  <c r="G504" i="45" s="1" a="1"/>
  <c r="G504" i="45" s="1"/>
  <c r="G550" i="45" s="1" a="1"/>
  <c r="G550" i="45" s="1"/>
  <c r="F91" i="45" a="1"/>
  <c r="F91" i="45" s="1"/>
  <c r="F137" i="45" s="1" a="1"/>
  <c r="F137" i="45" s="1"/>
  <c r="F183" i="45" s="1" a="1"/>
  <c r="F183" i="45" s="1"/>
  <c r="F228" i="45" s="1" a="1"/>
  <c r="F228" i="45" s="1"/>
  <c r="F274" i="45" s="1" a="1"/>
  <c r="F274" i="45" s="1"/>
  <c r="F320" i="45" s="1" a="1"/>
  <c r="F320" i="45" s="1"/>
  <c r="F366" i="45" s="1" a="1"/>
  <c r="F366" i="45" s="1"/>
  <c r="F412" i="45" s="1" a="1"/>
  <c r="F412" i="45" s="1"/>
  <c r="F458" i="45" s="1" a="1"/>
  <c r="F458" i="45" s="1"/>
  <c r="F504" i="45" s="1" a="1"/>
  <c r="F504" i="45" s="1"/>
  <c r="F550" i="45" s="1" a="1"/>
  <c r="F550" i="45" s="1"/>
  <c r="E91" i="45" a="1"/>
  <c r="E91" i="45" s="1"/>
  <c r="AN90" i="45"/>
  <c r="U90" i="45" s="1"/>
  <c r="R90" i="45"/>
  <c r="Q90" i="45"/>
  <c r="H90" i="45" a="1"/>
  <c r="H90" i="45" s="1"/>
  <c r="H136" i="45" s="1" a="1"/>
  <c r="H136" i="45" s="1"/>
  <c r="H182" i="45" s="1" a="1"/>
  <c r="H182" i="45" s="1"/>
  <c r="H227" i="45" s="1" a="1"/>
  <c r="H227" i="45" s="1"/>
  <c r="H273" i="45" s="1" a="1"/>
  <c r="H273" i="45" s="1"/>
  <c r="H319" i="45" s="1" a="1"/>
  <c r="H319" i="45" s="1"/>
  <c r="H365" i="45" s="1" a="1"/>
  <c r="H365" i="45" s="1"/>
  <c r="H411" i="45" s="1" a="1"/>
  <c r="H411" i="45" s="1"/>
  <c r="H457" i="45" s="1" a="1"/>
  <c r="H457" i="45" s="1"/>
  <c r="H503" i="45" s="1" a="1"/>
  <c r="H503" i="45" s="1"/>
  <c r="H549" i="45" s="1" a="1"/>
  <c r="H549" i="45" s="1"/>
  <c r="G90" i="45" a="1"/>
  <c r="G90" i="45" s="1"/>
  <c r="G136" i="45" s="1" a="1"/>
  <c r="G136" i="45" s="1"/>
  <c r="G182" i="45" s="1" a="1"/>
  <c r="G182" i="45" s="1"/>
  <c r="G227" i="45" s="1" a="1"/>
  <c r="G227" i="45" s="1"/>
  <c r="G273" i="45" s="1" a="1"/>
  <c r="G273" i="45" s="1"/>
  <c r="G319" i="45" s="1" a="1"/>
  <c r="G319" i="45" s="1"/>
  <c r="G365" i="45" s="1" a="1"/>
  <c r="G365" i="45" s="1"/>
  <c r="G411" i="45" s="1" a="1"/>
  <c r="G411" i="45" s="1"/>
  <c r="G457" i="45" s="1" a="1"/>
  <c r="G457" i="45" s="1"/>
  <c r="G503" i="45" s="1" a="1"/>
  <c r="G503" i="45" s="1"/>
  <c r="G549" i="45" s="1" a="1"/>
  <c r="G549" i="45" s="1"/>
  <c r="F90" i="45" a="1"/>
  <c r="F90" i="45" s="1"/>
  <c r="F136" i="45" s="1" a="1"/>
  <c r="F136" i="45" s="1"/>
  <c r="F182" i="45" s="1" a="1"/>
  <c r="F182" i="45" s="1"/>
  <c r="F227" i="45" s="1" a="1"/>
  <c r="F227" i="45" s="1"/>
  <c r="F273" i="45" s="1" a="1"/>
  <c r="F273" i="45" s="1"/>
  <c r="F319" i="45" s="1" a="1"/>
  <c r="F319" i="45" s="1"/>
  <c r="F365" i="45" s="1" a="1"/>
  <c r="F365" i="45" s="1"/>
  <c r="F411" i="45" s="1" a="1"/>
  <c r="F411" i="45" s="1"/>
  <c r="F457" i="45" s="1" a="1"/>
  <c r="F457" i="45" s="1"/>
  <c r="F503" i="45" s="1" a="1"/>
  <c r="F503" i="45" s="1"/>
  <c r="F549" i="45" s="1" a="1"/>
  <c r="F549" i="45" s="1"/>
  <c r="E90" i="45" a="1"/>
  <c r="E90" i="45" s="1"/>
  <c r="E136" i="45" s="1" a="1"/>
  <c r="E136" i="45" s="1"/>
  <c r="AN89" i="45"/>
  <c r="U89" i="45" s="1"/>
  <c r="R89" i="45"/>
  <c r="Q89" i="45"/>
  <c r="H89" i="45" a="1"/>
  <c r="H89" i="45" s="1"/>
  <c r="H135" i="45" s="1" a="1"/>
  <c r="H135" i="45" s="1"/>
  <c r="H181" i="45" s="1" a="1"/>
  <c r="H181" i="45" s="1"/>
  <c r="H226" i="45" s="1" a="1"/>
  <c r="H226" i="45" s="1"/>
  <c r="H272" i="45" s="1" a="1"/>
  <c r="H272" i="45" s="1"/>
  <c r="H318" i="45" s="1" a="1"/>
  <c r="H318" i="45" s="1"/>
  <c r="H364" i="45" s="1" a="1"/>
  <c r="H364" i="45" s="1"/>
  <c r="H410" i="45" s="1" a="1"/>
  <c r="H410" i="45" s="1"/>
  <c r="H456" i="45" s="1" a="1"/>
  <c r="H456" i="45" s="1"/>
  <c r="H502" i="45" s="1" a="1"/>
  <c r="H502" i="45" s="1"/>
  <c r="H548" i="45" s="1" a="1"/>
  <c r="H548" i="45" s="1"/>
  <c r="G89" i="45" a="1"/>
  <c r="G89" i="45" s="1"/>
  <c r="G135" i="45" s="1" a="1"/>
  <c r="G135" i="45" s="1"/>
  <c r="G181" i="45" s="1" a="1"/>
  <c r="G181" i="45" s="1"/>
  <c r="G226" i="45" s="1" a="1"/>
  <c r="G226" i="45" s="1"/>
  <c r="G272" i="45" s="1" a="1"/>
  <c r="G272" i="45" s="1"/>
  <c r="G318" i="45" s="1" a="1"/>
  <c r="G318" i="45" s="1"/>
  <c r="G364" i="45" s="1" a="1"/>
  <c r="G364" i="45" s="1"/>
  <c r="G410" i="45" s="1" a="1"/>
  <c r="G410" i="45" s="1"/>
  <c r="G456" i="45" s="1" a="1"/>
  <c r="G456" i="45" s="1"/>
  <c r="G502" i="45" s="1" a="1"/>
  <c r="G502" i="45" s="1"/>
  <c r="G548" i="45" s="1" a="1"/>
  <c r="G548" i="45" s="1"/>
  <c r="F89" i="45" a="1"/>
  <c r="F89" i="45" s="1"/>
  <c r="F135" i="45" s="1" a="1"/>
  <c r="F135" i="45" s="1"/>
  <c r="F181" i="45" s="1" a="1"/>
  <c r="F181" i="45" s="1"/>
  <c r="F226" i="45" s="1" a="1"/>
  <c r="F226" i="45" s="1"/>
  <c r="F272" i="45" s="1" a="1"/>
  <c r="F272" i="45" s="1"/>
  <c r="F318" i="45" s="1" a="1"/>
  <c r="F318" i="45" s="1"/>
  <c r="F364" i="45" s="1" a="1"/>
  <c r="F364" i="45" s="1"/>
  <c r="F410" i="45" s="1" a="1"/>
  <c r="F410" i="45" s="1"/>
  <c r="F456" i="45" s="1" a="1"/>
  <c r="F456" i="45" s="1"/>
  <c r="F502" i="45" s="1" a="1"/>
  <c r="F502" i="45" s="1"/>
  <c r="F548" i="45" s="1" a="1"/>
  <c r="F548" i="45" s="1"/>
  <c r="E89" i="45" a="1"/>
  <c r="E89" i="45" s="1"/>
  <c r="E135" i="45" s="1" a="1"/>
  <c r="E135" i="45" s="1"/>
  <c r="AN88" i="45"/>
  <c r="U88" i="45" s="1"/>
  <c r="R88" i="45"/>
  <c r="Q88" i="45"/>
  <c r="H88" i="45" a="1"/>
  <c r="H88" i="45" s="1"/>
  <c r="H134" i="45" s="1" a="1"/>
  <c r="H134" i="45" s="1"/>
  <c r="H180" i="45" s="1" a="1"/>
  <c r="H180" i="45" s="1"/>
  <c r="H225" i="45" s="1" a="1"/>
  <c r="H225" i="45" s="1"/>
  <c r="H271" i="45" s="1" a="1"/>
  <c r="H271" i="45" s="1"/>
  <c r="H317" i="45" s="1" a="1"/>
  <c r="H317" i="45" s="1"/>
  <c r="H363" i="45" s="1" a="1"/>
  <c r="H363" i="45" s="1"/>
  <c r="H409" i="45" s="1" a="1"/>
  <c r="H409" i="45" s="1"/>
  <c r="H455" i="45" s="1" a="1"/>
  <c r="H455" i="45" s="1"/>
  <c r="H501" i="45" s="1" a="1"/>
  <c r="H501" i="45" s="1"/>
  <c r="H547" i="45" s="1" a="1"/>
  <c r="H547" i="45" s="1"/>
  <c r="G88" i="45" a="1"/>
  <c r="G88" i="45" s="1"/>
  <c r="G134" i="45" s="1" a="1"/>
  <c r="G134" i="45" s="1"/>
  <c r="G180" i="45" s="1" a="1"/>
  <c r="G180" i="45" s="1"/>
  <c r="G225" i="45" s="1" a="1"/>
  <c r="G225" i="45" s="1"/>
  <c r="G271" i="45" s="1" a="1"/>
  <c r="G271" i="45" s="1"/>
  <c r="G317" i="45" s="1" a="1"/>
  <c r="G317" i="45" s="1"/>
  <c r="G363" i="45" s="1" a="1"/>
  <c r="G363" i="45" s="1"/>
  <c r="G409" i="45" s="1" a="1"/>
  <c r="G409" i="45" s="1"/>
  <c r="G455" i="45" s="1" a="1"/>
  <c r="G455" i="45" s="1"/>
  <c r="G501" i="45" s="1" a="1"/>
  <c r="G501" i="45" s="1"/>
  <c r="G547" i="45" s="1" a="1"/>
  <c r="G547" i="45" s="1"/>
  <c r="F88" i="45" a="1"/>
  <c r="F88" i="45" s="1"/>
  <c r="F134" i="45" s="1" a="1"/>
  <c r="F134" i="45" s="1"/>
  <c r="F180" i="45" s="1" a="1"/>
  <c r="F180" i="45" s="1"/>
  <c r="F225" i="45" s="1" a="1"/>
  <c r="F225" i="45" s="1"/>
  <c r="F271" i="45" s="1" a="1"/>
  <c r="F271" i="45" s="1"/>
  <c r="F317" i="45" s="1" a="1"/>
  <c r="F317" i="45" s="1"/>
  <c r="F363" i="45" s="1" a="1"/>
  <c r="F363" i="45" s="1"/>
  <c r="F409" i="45" s="1" a="1"/>
  <c r="F409" i="45" s="1"/>
  <c r="F455" i="45" s="1" a="1"/>
  <c r="F455" i="45" s="1"/>
  <c r="F501" i="45" s="1" a="1"/>
  <c r="F501" i="45" s="1"/>
  <c r="F547" i="45" s="1" a="1"/>
  <c r="F547" i="45" s="1"/>
  <c r="E88" i="45" a="1"/>
  <c r="E88" i="45" s="1"/>
  <c r="AN87" i="45"/>
  <c r="U87" i="45" s="1"/>
  <c r="R87" i="45"/>
  <c r="Q87" i="45"/>
  <c r="H87" i="45" a="1"/>
  <c r="H87" i="45" s="1"/>
  <c r="H133" i="45" s="1" a="1"/>
  <c r="H133" i="45" s="1"/>
  <c r="H179" i="45" s="1" a="1"/>
  <c r="H179" i="45" s="1"/>
  <c r="H224" i="45" s="1" a="1"/>
  <c r="H224" i="45" s="1"/>
  <c r="H270" i="45" s="1" a="1"/>
  <c r="H270" i="45" s="1"/>
  <c r="H316" i="45" s="1" a="1"/>
  <c r="H316" i="45" s="1"/>
  <c r="H362" i="45" s="1" a="1"/>
  <c r="H362" i="45" s="1"/>
  <c r="H408" i="45" s="1" a="1"/>
  <c r="H408" i="45" s="1"/>
  <c r="H454" i="45" s="1" a="1"/>
  <c r="H454" i="45" s="1"/>
  <c r="H500" i="45" s="1" a="1"/>
  <c r="H500" i="45" s="1"/>
  <c r="H546" i="45" s="1" a="1"/>
  <c r="H546" i="45" s="1"/>
  <c r="G87" i="45" a="1"/>
  <c r="G87" i="45" s="1"/>
  <c r="G133" i="45" s="1" a="1"/>
  <c r="G133" i="45" s="1"/>
  <c r="G179" i="45" s="1" a="1"/>
  <c r="G179" i="45" s="1"/>
  <c r="G224" i="45" s="1" a="1"/>
  <c r="G224" i="45" s="1"/>
  <c r="G270" i="45" s="1" a="1"/>
  <c r="G270" i="45" s="1"/>
  <c r="G316" i="45" s="1" a="1"/>
  <c r="G316" i="45" s="1"/>
  <c r="G362" i="45" s="1" a="1"/>
  <c r="G362" i="45" s="1"/>
  <c r="G408" i="45" s="1" a="1"/>
  <c r="G408" i="45" s="1"/>
  <c r="G454" i="45" s="1" a="1"/>
  <c r="G454" i="45" s="1"/>
  <c r="G500" i="45" s="1" a="1"/>
  <c r="G500" i="45" s="1"/>
  <c r="G546" i="45" s="1" a="1"/>
  <c r="G546" i="45" s="1"/>
  <c r="F87" i="45" a="1"/>
  <c r="F87" i="45" s="1"/>
  <c r="F133" i="45" s="1" a="1"/>
  <c r="F133" i="45" s="1"/>
  <c r="F179" i="45" s="1" a="1"/>
  <c r="F179" i="45" s="1"/>
  <c r="F224" i="45" s="1" a="1"/>
  <c r="F224" i="45" s="1"/>
  <c r="F270" i="45" s="1" a="1"/>
  <c r="F270" i="45" s="1"/>
  <c r="F316" i="45" s="1" a="1"/>
  <c r="F316" i="45" s="1"/>
  <c r="F362" i="45" s="1" a="1"/>
  <c r="F362" i="45" s="1"/>
  <c r="F408" i="45" s="1" a="1"/>
  <c r="F408" i="45" s="1"/>
  <c r="F454" i="45" s="1" a="1"/>
  <c r="F454" i="45" s="1"/>
  <c r="F500" i="45" s="1" a="1"/>
  <c r="F500" i="45" s="1"/>
  <c r="F546" i="45" s="1" a="1"/>
  <c r="F546" i="45" s="1"/>
  <c r="E87" i="45" a="1"/>
  <c r="E87" i="45" s="1"/>
  <c r="AN86" i="45"/>
  <c r="U86" i="45" s="1"/>
  <c r="R86" i="45"/>
  <c r="Q86" i="45"/>
  <c r="H86" i="45" a="1"/>
  <c r="H86" i="45" s="1"/>
  <c r="H132" i="45" s="1" a="1"/>
  <c r="H132" i="45" s="1"/>
  <c r="H178" i="45" s="1" a="1"/>
  <c r="H178" i="45" s="1"/>
  <c r="H223" i="45" s="1" a="1"/>
  <c r="H223" i="45" s="1"/>
  <c r="H269" i="45" s="1" a="1"/>
  <c r="H269" i="45" s="1"/>
  <c r="H315" i="45" s="1" a="1"/>
  <c r="H315" i="45" s="1"/>
  <c r="H361" i="45" s="1" a="1"/>
  <c r="H361" i="45" s="1"/>
  <c r="H407" i="45" s="1" a="1"/>
  <c r="H407" i="45" s="1"/>
  <c r="H453" i="45" s="1" a="1"/>
  <c r="H453" i="45" s="1"/>
  <c r="H499" i="45" s="1" a="1"/>
  <c r="H499" i="45" s="1"/>
  <c r="H545" i="45" s="1" a="1"/>
  <c r="H545" i="45" s="1"/>
  <c r="G86" i="45" a="1"/>
  <c r="G86" i="45" s="1"/>
  <c r="G132" i="45" s="1" a="1"/>
  <c r="G132" i="45" s="1"/>
  <c r="G178" i="45" s="1" a="1"/>
  <c r="G178" i="45" s="1"/>
  <c r="G223" i="45" s="1" a="1"/>
  <c r="G223" i="45" s="1"/>
  <c r="G269" i="45" s="1" a="1"/>
  <c r="G269" i="45" s="1"/>
  <c r="G315" i="45" s="1" a="1"/>
  <c r="G315" i="45" s="1"/>
  <c r="G361" i="45" s="1" a="1"/>
  <c r="G361" i="45" s="1"/>
  <c r="G407" i="45" s="1" a="1"/>
  <c r="G407" i="45" s="1"/>
  <c r="G453" i="45" s="1" a="1"/>
  <c r="G453" i="45" s="1"/>
  <c r="G499" i="45" s="1" a="1"/>
  <c r="G499" i="45" s="1"/>
  <c r="G545" i="45" s="1" a="1"/>
  <c r="G545" i="45" s="1"/>
  <c r="F86" i="45" a="1"/>
  <c r="F86" i="45" s="1"/>
  <c r="F132" i="45" s="1" a="1"/>
  <c r="F132" i="45" s="1"/>
  <c r="F178" i="45" s="1" a="1"/>
  <c r="F178" i="45" s="1"/>
  <c r="F223" i="45" s="1" a="1"/>
  <c r="F223" i="45" s="1"/>
  <c r="F269" i="45" s="1" a="1"/>
  <c r="F269" i="45" s="1"/>
  <c r="F315" i="45" s="1" a="1"/>
  <c r="F315" i="45" s="1"/>
  <c r="F361" i="45" s="1" a="1"/>
  <c r="F361" i="45" s="1"/>
  <c r="F407" i="45" s="1" a="1"/>
  <c r="F407" i="45" s="1"/>
  <c r="F453" i="45" s="1" a="1"/>
  <c r="F453" i="45" s="1"/>
  <c r="F499" i="45" s="1" a="1"/>
  <c r="F499" i="45" s="1"/>
  <c r="F545" i="45" s="1" a="1"/>
  <c r="F545" i="45" s="1"/>
  <c r="E86" i="45" a="1"/>
  <c r="E86" i="45" s="1"/>
  <c r="AN85" i="45"/>
  <c r="U85" i="45" s="1"/>
  <c r="R85" i="45"/>
  <c r="Q85" i="45"/>
  <c r="H85" i="45" a="1"/>
  <c r="H85" i="45" s="1"/>
  <c r="H131" i="45" s="1" a="1"/>
  <c r="H131" i="45" s="1"/>
  <c r="H177" i="45" s="1" a="1"/>
  <c r="H177" i="45" s="1"/>
  <c r="H222" i="45" s="1" a="1"/>
  <c r="H222" i="45" s="1"/>
  <c r="H268" i="45" s="1" a="1"/>
  <c r="H268" i="45" s="1"/>
  <c r="H314" i="45" s="1" a="1"/>
  <c r="H314" i="45" s="1"/>
  <c r="H360" i="45" s="1" a="1"/>
  <c r="H360" i="45" s="1"/>
  <c r="H406" i="45" s="1" a="1"/>
  <c r="H406" i="45" s="1"/>
  <c r="H452" i="45" s="1" a="1"/>
  <c r="H452" i="45" s="1"/>
  <c r="H498" i="45" s="1" a="1"/>
  <c r="H498" i="45" s="1"/>
  <c r="H544" i="45" s="1" a="1"/>
  <c r="H544" i="45" s="1"/>
  <c r="G85" i="45" a="1"/>
  <c r="G85" i="45" s="1"/>
  <c r="G131" i="45" s="1" a="1"/>
  <c r="G131" i="45" s="1"/>
  <c r="G177" i="45" s="1" a="1"/>
  <c r="G177" i="45" s="1"/>
  <c r="G222" i="45" s="1" a="1"/>
  <c r="G222" i="45" s="1"/>
  <c r="G268" i="45" s="1" a="1"/>
  <c r="G268" i="45" s="1"/>
  <c r="G314" i="45" s="1" a="1"/>
  <c r="G314" i="45" s="1"/>
  <c r="G360" i="45" s="1" a="1"/>
  <c r="G360" i="45" s="1"/>
  <c r="G406" i="45" s="1" a="1"/>
  <c r="G406" i="45" s="1"/>
  <c r="G452" i="45" s="1" a="1"/>
  <c r="G452" i="45" s="1"/>
  <c r="G498" i="45" s="1" a="1"/>
  <c r="G498" i="45" s="1"/>
  <c r="G544" i="45" s="1" a="1"/>
  <c r="G544" i="45" s="1"/>
  <c r="F85" i="45" a="1"/>
  <c r="F85" i="45" s="1"/>
  <c r="F131" i="45" s="1" a="1"/>
  <c r="F131" i="45" s="1"/>
  <c r="F177" i="45" s="1" a="1"/>
  <c r="F177" i="45" s="1"/>
  <c r="F222" i="45" s="1" a="1"/>
  <c r="F222" i="45" s="1"/>
  <c r="F268" i="45" s="1" a="1"/>
  <c r="F268" i="45" s="1"/>
  <c r="F314" i="45" s="1" a="1"/>
  <c r="F314" i="45" s="1"/>
  <c r="F360" i="45" s="1" a="1"/>
  <c r="F360" i="45" s="1"/>
  <c r="F406" i="45" s="1" a="1"/>
  <c r="F406" i="45" s="1"/>
  <c r="F452" i="45" s="1" a="1"/>
  <c r="F452" i="45" s="1"/>
  <c r="F498" i="45" s="1" a="1"/>
  <c r="F498" i="45" s="1"/>
  <c r="F544" i="45" s="1" a="1"/>
  <c r="F544" i="45" s="1"/>
  <c r="E85" i="45" a="1"/>
  <c r="E85" i="45" s="1"/>
  <c r="AN84" i="45"/>
  <c r="U84" i="45" s="1"/>
  <c r="R84" i="45"/>
  <c r="Q84" i="45"/>
  <c r="H84" i="45" a="1"/>
  <c r="H84" i="45" s="1"/>
  <c r="H130" i="45" s="1" a="1"/>
  <c r="H130" i="45" s="1"/>
  <c r="H176" i="45" s="1" a="1"/>
  <c r="H176" i="45" s="1"/>
  <c r="H221" i="45" s="1" a="1"/>
  <c r="H221" i="45" s="1"/>
  <c r="H267" i="45" s="1" a="1"/>
  <c r="H267" i="45" s="1"/>
  <c r="H313" i="45" s="1" a="1"/>
  <c r="H313" i="45" s="1"/>
  <c r="H359" i="45" s="1" a="1"/>
  <c r="H359" i="45" s="1"/>
  <c r="H405" i="45" s="1" a="1"/>
  <c r="H405" i="45" s="1"/>
  <c r="H451" i="45" s="1" a="1"/>
  <c r="H451" i="45" s="1"/>
  <c r="H497" i="45" s="1" a="1"/>
  <c r="H497" i="45" s="1"/>
  <c r="H543" i="45" s="1" a="1"/>
  <c r="H543" i="45" s="1"/>
  <c r="G84" i="45" a="1"/>
  <c r="G84" i="45" s="1"/>
  <c r="G130" i="45" s="1" a="1"/>
  <c r="G130" i="45" s="1"/>
  <c r="G176" i="45" s="1" a="1"/>
  <c r="G176" i="45" s="1"/>
  <c r="G221" i="45" s="1" a="1"/>
  <c r="G221" i="45" s="1"/>
  <c r="G267" i="45" s="1" a="1"/>
  <c r="G267" i="45" s="1"/>
  <c r="G313" i="45" s="1" a="1"/>
  <c r="G313" i="45" s="1"/>
  <c r="G359" i="45" s="1" a="1"/>
  <c r="G359" i="45" s="1"/>
  <c r="G405" i="45" s="1" a="1"/>
  <c r="G405" i="45" s="1"/>
  <c r="G451" i="45" s="1" a="1"/>
  <c r="G451" i="45" s="1"/>
  <c r="G497" i="45" s="1" a="1"/>
  <c r="G497" i="45" s="1"/>
  <c r="G543" i="45" s="1" a="1"/>
  <c r="G543" i="45" s="1"/>
  <c r="F84" i="45" a="1"/>
  <c r="F84" i="45" s="1"/>
  <c r="F130" i="45" s="1" a="1"/>
  <c r="F130" i="45" s="1"/>
  <c r="F176" i="45" s="1" a="1"/>
  <c r="F176" i="45" s="1"/>
  <c r="F221" i="45" s="1" a="1"/>
  <c r="F221" i="45" s="1"/>
  <c r="F267" i="45" s="1" a="1"/>
  <c r="F267" i="45" s="1"/>
  <c r="F313" i="45" s="1" a="1"/>
  <c r="F313" i="45" s="1"/>
  <c r="F359" i="45" s="1" a="1"/>
  <c r="F359" i="45" s="1"/>
  <c r="F405" i="45" s="1" a="1"/>
  <c r="F405" i="45" s="1"/>
  <c r="F451" i="45" s="1" a="1"/>
  <c r="F451" i="45" s="1"/>
  <c r="F497" i="45" s="1" a="1"/>
  <c r="F497" i="45" s="1"/>
  <c r="F543" i="45" s="1" a="1"/>
  <c r="F543" i="45" s="1"/>
  <c r="E84" i="45" a="1"/>
  <c r="E84" i="45" s="1"/>
  <c r="E130" i="45" s="1" a="1"/>
  <c r="E130" i="45" s="1"/>
  <c r="R83" i="45"/>
  <c r="Q83" i="45"/>
  <c r="H83" i="45" a="1"/>
  <c r="H83" i="45" s="1"/>
  <c r="H129" i="45" s="1" a="1"/>
  <c r="H129" i="45" s="1"/>
  <c r="H175" i="45" s="1" a="1"/>
  <c r="H175" i="45" s="1"/>
  <c r="H220" i="45" s="1" a="1"/>
  <c r="H220" i="45" s="1"/>
  <c r="H266" i="45" s="1" a="1"/>
  <c r="H266" i="45" s="1"/>
  <c r="H312" i="45" s="1" a="1"/>
  <c r="H312" i="45" s="1"/>
  <c r="H358" i="45" s="1" a="1"/>
  <c r="H358" i="45" s="1"/>
  <c r="H404" i="45" s="1" a="1"/>
  <c r="H404" i="45" s="1"/>
  <c r="H450" i="45" s="1" a="1"/>
  <c r="H450" i="45" s="1"/>
  <c r="H496" i="45" s="1" a="1"/>
  <c r="H496" i="45" s="1"/>
  <c r="H542" i="45" s="1" a="1"/>
  <c r="H542" i="45" s="1"/>
  <c r="G83" i="45" a="1"/>
  <c r="G83" i="45" s="1"/>
  <c r="G129" i="45" s="1" a="1"/>
  <c r="G129" i="45" s="1"/>
  <c r="G175" i="45" s="1" a="1"/>
  <c r="G175" i="45" s="1"/>
  <c r="G220" i="45" s="1" a="1"/>
  <c r="G220" i="45" s="1"/>
  <c r="G266" i="45" s="1" a="1"/>
  <c r="G266" i="45" s="1"/>
  <c r="G312" i="45" s="1" a="1"/>
  <c r="G312" i="45" s="1"/>
  <c r="G358" i="45" s="1" a="1"/>
  <c r="G358" i="45" s="1"/>
  <c r="G404" i="45" s="1" a="1"/>
  <c r="G404" i="45" s="1"/>
  <c r="G450" i="45" s="1" a="1"/>
  <c r="G450" i="45" s="1"/>
  <c r="G496" i="45" s="1" a="1"/>
  <c r="G496" i="45" s="1"/>
  <c r="G542" i="45" s="1" a="1"/>
  <c r="G542" i="45" s="1"/>
  <c r="F83" i="45" a="1"/>
  <c r="F83" i="45" s="1"/>
  <c r="F129" i="45" s="1" a="1"/>
  <c r="F129" i="45" s="1"/>
  <c r="F175" i="45" s="1" a="1"/>
  <c r="F175" i="45" s="1"/>
  <c r="F220" i="45" s="1" a="1"/>
  <c r="F220" i="45" s="1"/>
  <c r="F266" i="45" s="1" a="1"/>
  <c r="F266" i="45" s="1"/>
  <c r="F312" i="45" s="1" a="1"/>
  <c r="F312" i="45" s="1"/>
  <c r="F358" i="45" s="1" a="1"/>
  <c r="F358" i="45" s="1"/>
  <c r="F404" i="45" s="1" a="1"/>
  <c r="F404" i="45" s="1"/>
  <c r="F450" i="45" s="1" a="1"/>
  <c r="F450" i="45" s="1"/>
  <c r="F496" i="45" s="1" a="1"/>
  <c r="F496" i="45" s="1"/>
  <c r="F542" i="45" s="1" a="1"/>
  <c r="F542" i="45" s="1"/>
  <c r="E83" i="45" a="1"/>
  <c r="E83" i="45" s="1"/>
  <c r="R82" i="45"/>
  <c r="Q82" i="45"/>
  <c r="H82" i="45" a="1"/>
  <c r="H82" i="45" s="1"/>
  <c r="H128" i="45" s="1" a="1"/>
  <c r="H128" i="45" s="1"/>
  <c r="H174" i="45" s="1" a="1"/>
  <c r="H174" i="45" s="1"/>
  <c r="H219" i="45" s="1" a="1"/>
  <c r="H219" i="45" s="1"/>
  <c r="H265" i="45" s="1" a="1"/>
  <c r="H265" i="45" s="1"/>
  <c r="H311" i="45" s="1" a="1"/>
  <c r="H311" i="45" s="1"/>
  <c r="H357" i="45" s="1" a="1"/>
  <c r="H357" i="45" s="1"/>
  <c r="H403" i="45" s="1" a="1"/>
  <c r="H403" i="45" s="1"/>
  <c r="H449" i="45" s="1" a="1"/>
  <c r="H449" i="45" s="1"/>
  <c r="H495" i="45" s="1" a="1"/>
  <c r="H495" i="45" s="1"/>
  <c r="H541" i="45" s="1" a="1"/>
  <c r="H541" i="45" s="1"/>
  <c r="G82" i="45" a="1"/>
  <c r="G82" i="45" s="1"/>
  <c r="G128" i="45" s="1" a="1"/>
  <c r="G128" i="45" s="1"/>
  <c r="G174" i="45" s="1" a="1"/>
  <c r="G174" i="45" s="1"/>
  <c r="G219" i="45" s="1" a="1"/>
  <c r="G219" i="45" s="1"/>
  <c r="G265" i="45" s="1" a="1"/>
  <c r="G265" i="45" s="1"/>
  <c r="G311" i="45" s="1" a="1"/>
  <c r="G311" i="45" s="1"/>
  <c r="G357" i="45" s="1" a="1"/>
  <c r="G357" i="45" s="1"/>
  <c r="G403" i="45" s="1" a="1"/>
  <c r="G403" i="45" s="1"/>
  <c r="G449" i="45" s="1" a="1"/>
  <c r="G449" i="45" s="1"/>
  <c r="G495" i="45" s="1" a="1"/>
  <c r="G495" i="45" s="1"/>
  <c r="G541" i="45" s="1" a="1"/>
  <c r="G541" i="45" s="1"/>
  <c r="F82" i="45" a="1"/>
  <c r="F82" i="45" s="1"/>
  <c r="F128" i="45" s="1" a="1"/>
  <c r="F128" i="45" s="1"/>
  <c r="F174" i="45" s="1" a="1"/>
  <c r="F174" i="45" s="1"/>
  <c r="F219" i="45" s="1" a="1"/>
  <c r="F219" i="45" s="1"/>
  <c r="F265" i="45" s="1" a="1"/>
  <c r="F265" i="45" s="1"/>
  <c r="F311" i="45" s="1" a="1"/>
  <c r="F311" i="45" s="1"/>
  <c r="F357" i="45" s="1" a="1"/>
  <c r="F357" i="45" s="1"/>
  <c r="F403" i="45" s="1" a="1"/>
  <c r="F403" i="45" s="1"/>
  <c r="F449" i="45" s="1" a="1"/>
  <c r="F449" i="45" s="1"/>
  <c r="F495" i="45" s="1" a="1"/>
  <c r="F495" i="45" s="1"/>
  <c r="F541" i="45" s="1" a="1"/>
  <c r="F541" i="45" s="1"/>
  <c r="E82" i="45" a="1"/>
  <c r="E82" i="45" s="1"/>
  <c r="R81" i="45"/>
  <c r="Q81" i="45"/>
  <c r="H81" i="45" a="1"/>
  <c r="H81" i="45" s="1"/>
  <c r="H127" i="45" s="1" a="1"/>
  <c r="H127" i="45" s="1"/>
  <c r="H173" i="45" s="1" a="1"/>
  <c r="H173" i="45" s="1"/>
  <c r="H218" i="45" s="1" a="1"/>
  <c r="H218" i="45" s="1"/>
  <c r="H264" i="45" s="1" a="1"/>
  <c r="H264" i="45" s="1"/>
  <c r="H310" i="45" s="1" a="1"/>
  <c r="H310" i="45" s="1"/>
  <c r="H356" i="45" s="1" a="1"/>
  <c r="H356" i="45" s="1"/>
  <c r="H402" i="45" s="1" a="1"/>
  <c r="H402" i="45" s="1"/>
  <c r="H448" i="45" s="1" a="1"/>
  <c r="H448" i="45" s="1"/>
  <c r="H494" i="45" s="1" a="1"/>
  <c r="H494" i="45" s="1"/>
  <c r="H540" i="45" s="1" a="1"/>
  <c r="H540" i="45" s="1"/>
  <c r="G81" i="45" a="1"/>
  <c r="G81" i="45" s="1"/>
  <c r="G127" i="45" s="1" a="1"/>
  <c r="G127" i="45" s="1"/>
  <c r="G173" i="45" s="1" a="1"/>
  <c r="G173" i="45" s="1"/>
  <c r="G218" i="45" s="1" a="1"/>
  <c r="G218" i="45" s="1"/>
  <c r="G264" i="45" s="1" a="1"/>
  <c r="G264" i="45" s="1"/>
  <c r="G310" i="45" s="1" a="1"/>
  <c r="G310" i="45" s="1"/>
  <c r="G356" i="45" s="1" a="1"/>
  <c r="G356" i="45" s="1"/>
  <c r="G402" i="45" s="1" a="1"/>
  <c r="G402" i="45" s="1"/>
  <c r="G448" i="45" s="1" a="1"/>
  <c r="G448" i="45" s="1"/>
  <c r="G494" i="45" s="1" a="1"/>
  <c r="G494" i="45" s="1"/>
  <c r="G540" i="45" s="1" a="1"/>
  <c r="G540" i="45" s="1"/>
  <c r="F81" i="45" a="1"/>
  <c r="F81" i="45" s="1"/>
  <c r="F127" i="45" s="1" a="1"/>
  <c r="F127" i="45" s="1"/>
  <c r="F173" i="45" s="1" a="1"/>
  <c r="F173" i="45" s="1"/>
  <c r="F218" i="45" s="1" a="1"/>
  <c r="F218" i="45" s="1"/>
  <c r="F264" i="45" s="1" a="1"/>
  <c r="F264" i="45" s="1"/>
  <c r="F310" i="45" s="1" a="1"/>
  <c r="F310" i="45" s="1"/>
  <c r="F356" i="45" s="1" a="1"/>
  <c r="F356" i="45" s="1"/>
  <c r="F402" i="45" s="1" a="1"/>
  <c r="F402" i="45" s="1"/>
  <c r="F448" i="45" s="1" a="1"/>
  <c r="F448" i="45" s="1"/>
  <c r="F494" i="45" s="1" a="1"/>
  <c r="F494" i="45" s="1"/>
  <c r="F540" i="45" s="1" a="1"/>
  <c r="F540" i="45" s="1"/>
  <c r="E81" i="45" a="1"/>
  <c r="E81" i="45" s="1"/>
  <c r="R80" i="45"/>
  <c r="Q80" i="45"/>
  <c r="H80" i="45" a="1"/>
  <c r="H80" i="45" s="1"/>
  <c r="H126" i="45" s="1" a="1"/>
  <c r="H126" i="45" s="1"/>
  <c r="H172" i="45" s="1" a="1"/>
  <c r="H172" i="45" s="1"/>
  <c r="H217" i="45" s="1" a="1"/>
  <c r="H217" i="45" s="1"/>
  <c r="H263" i="45" s="1" a="1"/>
  <c r="H263" i="45" s="1"/>
  <c r="H309" i="45" s="1" a="1"/>
  <c r="H309" i="45" s="1"/>
  <c r="H355" i="45" s="1" a="1"/>
  <c r="H355" i="45" s="1"/>
  <c r="H401" i="45" s="1" a="1"/>
  <c r="H401" i="45" s="1"/>
  <c r="H447" i="45" s="1" a="1"/>
  <c r="H447" i="45" s="1"/>
  <c r="H493" i="45" s="1" a="1"/>
  <c r="H493" i="45" s="1"/>
  <c r="H539" i="45" s="1" a="1"/>
  <c r="H539" i="45" s="1"/>
  <c r="G80" i="45" a="1"/>
  <c r="G80" i="45" s="1"/>
  <c r="G126" i="45" s="1" a="1"/>
  <c r="G126" i="45" s="1"/>
  <c r="G172" i="45" s="1" a="1"/>
  <c r="G172" i="45" s="1"/>
  <c r="G217" i="45" s="1" a="1"/>
  <c r="G217" i="45" s="1"/>
  <c r="G263" i="45" s="1" a="1"/>
  <c r="G263" i="45" s="1"/>
  <c r="G309" i="45" s="1" a="1"/>
  <c r="G309" i="45" s="1"/>
  <c r="G355" i="45" s="1" a="1"/>
  <c r="G355" i="45" s="1"/>
  <c r="G401" i="45" s="1" a="1"/>
  <c r="G401" i="45" s="1"/>
  <c r="G447" i="45" s="1" a="1"/>
  <c r="G447" i="45" s="1"/>
  <c r="G493" i="45" s="1" a="1"/>
  <c r="G493" i="45" s="1"/>
  <c r="G539" i="45" s="1" a="1"/>
  <c r="G539" i="45" s="1"/>
  <c r="F80" i="45" a="1"/>
  <c r="F80" i="45" s="1"/>
  <c r="F126" i="45" s="1" a="1"/>
  <c r="F126" i="45" s="1"/>
  <c r="F172" i="45" s="1" a="1"/>
  <c r="F172" i="45" s="1"/>
  <c r="F217" i="45" s="1" a="1"/>
  <c r="F217" i="45" s="1"/>
  <c r="F263" i="45" s="1" a="1"/>
  <c r="F263" i="45" s="1"/>
  <c r="F309" i="45" s="1" a="1"/>
  <c r="F309" i="45" s="1"/>
  <c r="F355" i="45" s="1" a="1"/>
  <c r="F355" i="45" s="1"/>
  <c r="F401" i="45" s="1" a="1"/>
  <c r="F401" i="45" s="1"/>
  <c r="F447" i="45" s="1" a="1"/>
  <c r="F447" i="45" s="1"/>
  <c r="F493" i="45" s="1" a="1"/>
  <c r="F493" i="45" s="1"/>
  <c r="F539" i="45" s="1" a="1"/>
  <c r="F539" i="45" s="1"/>
  <c r="E80" i="45" a="1"/>
  <c r="E80" i="45" s="1"/>
  <c r="R79" i="45"/>
  <c r="Q79" i="45"/>
  <c r="H79" i="45" a="1"/>
  <c r="H79" i="45" s="1"/>
  <c r="H125" i="45" s="1" a="1"/>
  <c r="H125" i="45" s="1"/>
  <c r="H171" i="45" s="1" a="1"/>
  <c r="H171" i="45" s="1"/>
  <c r="H216" i="45" s="1" a="1"/>
  <c r="H216" i="45" s="1"/>
  <c r="H262" i="45" s="1" a="1"/>
  <c r="H262" i="45" s="1"/>
  <c r="H308" i="45" s="1" a="1"/>
  <c r="H308" i="45" s="1"/>
  <c r="H354" i="45" s="1" a="1"/>
  <c r="H354" i="45" s="1"/>
  <c r="H400" i="45" s="1" a="1"/>
  <c r="H400" i="45" s="1"/>
  <c r="H446" i="45" s="1" a="1"/>
  <c r="H446" i="45" s="1"/>
  <c r="H492" i="45" s="1" a="1"/>
  <c r="H492" i="45" s="1"/>
  <c r="H538" i="45" s="1" a="1"/>
  <c r="H538" i="45" s="1"/>
  <c r="G79" i="45" a="1"/>
  <c r="G79" i="45" s="1"/>
  <c r="G125" i="45" s="1" a="1"/>
  <c r="G125" i="45" s="1"/>
  <c r="G171" i="45" s="1" a="1"/>
  <c r="G171" i="45" s="1"/>
  <c r="G216" i="45" s="1" a="1"/>
  <c r="G216" i="45" s="1"/>
  <c r="G262" i="45" s="1" a="1"/>
  <c r="G262" i="45" s="1"/>
  <c r="G308" i="45" s="1" a="1"/>
  <c r="G308" i="45" s="1"/>
  <c r="G354" i="45" s="1" a="1"/>
  <c r="G354" i="45" s="1"/>
  <c r="G400" i="45" s="1" a="1"/>
  <c r="G400" i="45" s="1"/>
  <c r="G446" i="45" s="1" a="1"/>
  <c r="G446" i="45" s="1"/>
  <c r="G492" i="45" s="1" a="1"/>
  <c r="G492" i="45" s="1"/>
  <c r="G538" i="45" s="1" a="1"/>
  <c r="G538" i="45" s="1"/>
  <c r="F79" i="45" a="1"/>
  <c r="F79" i="45" s="1"/>
  <c r="F125" i="45" s="1" a="1"/>
  <c r="F125" i="45" s="1"/>
  <c r="F171" i="45" s="1" a="1"/>
  <c r="F171" i="45" s="1"/>
  <c r="F216" i="45" s="1" a="1"/>
  <c r="F216" i="45" s="1"/>
  <c r="F262" i="45" s="1" a="1"/>
  <c r="F262" i="45" s="1"/>
  <c r="F308" i="45" s="1" a="1"/>
  <c r="F308" i="45" s="1"/>
  <c r="F354" i="45" s="1" a="1"/>
  <c r="F354" i="45" s="1"/>
  <c r="F400" i="45" s="1" a="1"/>
  <c r="F400" i="45" s="1"/>
  <c r="F446" i="45" s="1" a="1"/>
  <c r="F446" i="45" s="1"/>
  <c r="F492" i="45" s="1" a="1"/>
  <c r="F492" i="45" s="1"/>
  <c r="F538" i="45" s="1" a="1"/>
  <c r="F538" i="45" s="1"/>
  <c r="E79" i="45" a="1"/>
  <c r="E79" i="45" s="1"/>
  <c r="R78" i="45"/>
  <c r="Q78" i="45"/>
  <c r="H78" i="45" a="1"/>
  <c r="H78" i="45" s="1"/>
  <c r="H124" i="45" s="1" a="1"/>
  <c r="H124" i="45" s="1"/>
  <c r="H170" i="45" s="1" a="1"/>
  <c r="H170" i="45" s="1"/>
  <c r="H215" i="45" s="1" a="1"/>
  <c r="H215" i="45" s="1"/>
  <c r="H261" i="45" s="1" a="1"/>
  <c r="H261" i="45" s="1"/>
  <c r="H307" i="45" s="1" a="1"/>
  <c r="H307" i="45" s="1"/>
  <c r="H353" i="45" s="1" a="1"/>
  <c r="H353" i="45" s="1"/>
  <c r="H399" i="45" s="1" a="1"/>
  <c r="H399" i="45" s="1"/>
  <c r="H445" i="45" s="1" a="1"/>
  <c r="H445" i="45" s="1"/>
  <c r="H491" i="45" s="1" a="1"/>
  <c r="H491" i="45" s="1"/>
  <c r="H537" i="45" s="1" a="1"/>
  <c r="H537" i="45" s="1"/>
  <c r="G78" i="45" a="1"/>
  <c r="G78" i="45" s="1"/>
  <c r="G124" i="45" s="1" a="1"/>
  <c r="G124" i="45" s="1"/>
  <c r="G170" i="45" s="1" a="1"/>
  <c r="G170" i="45" s="1"/>
  <c r="G215" i="45" s="1" a="1"/>
  <c r="G215" i="45" s="1"/>
  <c r="G261" i="45" s="1" a="1"/>
  <c r="G261" i="45" s="1"/>
  <c r="G307" i="45" s="1" a="1"/>
  <c r="G307" i="45" s="1"/>
  <c r="G353" i="45" s="1" a="1"/>
  <c r="G353" i="45" s="1"/>
  <c r="G399" i="45" s="1" a="1"/>
  <c r="G399" i="45" s="1"/>
  <c r="G445" i="45" s="1" a="1"/>
  <c r="G445" i="45" s="1"/>
  <c r="G491" i="45" s="1" a="1"/>
  <c r="G491" i="45" s="1"/>
  <c r="G537" i="45" s="1" a="1"/>
  <c r="G537" i="45" s="1"/>
  <c r="F78" i="45" a="1"/>
  <c r="F78" i="45" s="1"/>
  <c r="F124" i="45" s="1" a="1"/>
  <c r="F124" i="45" s="1"/>
  <c r="F170" i="45" s="1" a="1"/>
  <c r="F170" i="45" s="1"/>
  <c r="F215" i="45" s="1" a="1"/>
  <c r="F215" i="45" s="1"/>
  <c r="F261" i="45" s="1" a="1"/>
  <c r="F261" i="45" s="1"/>
  <c r="F307" i="45" s="1" a="1"/>
  <c r="F307" i="45" s="1"/>
  <c r="F353" i="45" s="1" a="1"/>
  <c r="F353" i="45" s="1"/>
  <c r="F399" i="45" s="1" a="1"/>
  <c r="F399" i="45" s="1"/>
  <c r="F445" i="45" s="1" a="1"/>
  <c r="F445" i="45" s="1"/>
  <c r="F491" i="45" s="1" a="1"/>
  <c r="F491" i="45" s="1"/>
  <c r="F537" i="45" s="1" a="1"/>
  <c r="F537" i="45" s="1"/>
  <c r="E78" i="45" a="1"/>
  <c r="E78" i="45" s="1"/>
  <c r="E124" i="45" s="1" a="1"/>
  <c r="E124" i="45" s="1"/>
  <c r="R77" i="45"/>
  <c r="Q77" i="45"/>
  <c r="H77" i="45" a="1"/>
  <c r="H77" i="45" s="1"/>
  <c r="H123" i="45" s="1" a="1"/>
  <c r="H123" i="45" s="1"/>
  <c r="H169" i="45" s="1" a="1"/>
  <c r="H169" i="45" s="1"/>
  <c r="H214" i="45" s="1" a="1"/>
  <c r="H214" i="45" s="1"/>
  <c r="H260" i="45" s="1" a="1"/>
  <c r="H260" i="45" s="1"/>
  <c r="H306" i="45" s="1" a="1"/>
  <c r="H306" i="45" s="1"/>
  <c r="H352" i="45" s="1" a="1"/>
  <c r="H352" i="45" s="1"/>
  <c r="H398" i="45" s="1" a="1"/>
  <c r="H398" i="45" s="1"/>
  <c r="H444" i="45" s="1" a="1"/>
  <c r="H444" i="45" s="1"/>
  <c r="H490" i="45" s="1" a="1"/>
  <c r="H490" i="45" s="1"/>
  <c r="H536" i="45" s="1" a="1"/>
  <c r="H536" i="45" s="1"/>
  <c r="G77" i="45" a="1"/>
  <c r="G77" i="45" s="1"/>
  <c r="G123" i="45" s="1" a="1"/>
  <c r="G123" i="45" s="1"/>
  <c r="G169" i="45" s="1" a="1"/>
  <c r="G169" i="45" s="1"/>
  <c r="G214" i="45" s="1" a="1"/>
  <c r="G214" i="45" s="1"/>
  <c r="G260" i="45" s="1" a="1"/>
  <c r="G260" i="45" s="1"/>
  <c r="G306" i="45" s="1" a="1"/>
  <c r="G306" i="45" s="1"/>
  <c r="G352" i="45" s="1" a="1"/>
  <c r="G352" i="45" s="1"/>
  <c r="G398" i="45" s="1" a="1"/>
  <c r="G398" i="45" s="1"/>
  <c r="G444" i="45" s="1" a="1"/>
  <c r="G444" i="45" s="1"/>
  <c r="G490" i="45" s="1" a="1"/>
  <c r="G490" i="45" s="1"/>
  <c r="G536" i="45" s="1" a="1"/>
  <c r="G536" i="45" s="1"/>
  <c r="F77" i="45" a="1"/>
  <c r="F77" i="45" s="1"/>
  <c r="F123" i="45" s="1" a="1"/>
  <c r="F123" i="45" s="1"/>
  <c r="F169" i="45" s="1" a="1"/>
  <c r="F169" i="45" s="1"/>
  <c r="F214" i="45" s="1" a="1"/>
  <c r="F214" i="45" s="1"/>
  <c r="F260" i="45" s="1" a="1"/>
  <c r="F260" i="45" s="1"/>
  <c r="F306" i="45" s="1" a="1"/>
  <c r="F306" i="45" s="1"/>
  <c r="F352" i="45" s="1" a="1"/>
  <c r="F352" i="45" s="1"/>
  <c r="F398" i="45" s="1" a="1"/>
  <c r="F398" i="45" s="1"/>
  <c r="F444" i="45" s="1" a="1"/>
  <c r="F444" i="45" s="1"/>
  <c r="F490" i="45" s="1" a="1"/>
  <c r="F490" i="45" s="1"/>
  <c r="F536" i="45" s="1" a="1"/>
  <c r="F536" i="45" s="1"/>
  <c r="E77" i="45" a="1"/>
  <c r="E77" i="45" s="1"/>
  <c r="E123" i="45" s="1" a="1"/>
  <c r="E123" i="45" s="1"/>
  <c r="R76" i="45"/>
  <c r="Q76" i="45"/>
  <c r="H76" i="45" a="1"/>
  <c r="H76" i="45" s="1"/>
  <c r="H122" i="45" s="1" a="1"/>
  <c r="H122" i="45" s="1"/>
  <c r="H168" i="45" s="1" a="1"/>
  <c r="H168" i="45" s="1"/>
  <c r="H213" i="45" s="1" a="1"/>
  <c r="H213" i="45" s="1"/>
  <c r="H259" i="45" s="1" a="1"/>
  <c r="H259" i="45" s="1"/>
  <c r="H305" i="45" s="1" a="1"/>
  <c r="H305" i="45" s="1"/>
  <c r="H351" i="45" s="1" a="1"/>
  <c r="H351" i="45" s="1"/>
  <c r="H397" i="45" s="1" a="1"/>
  <c r="H397" i="45" s="1"/>
  <c r="H443" i="45" s="1" a="1"/>
  <c r="H443" i="45" s="1"/>
  <c r="H489" i="45" s="1" a="1"/>
  <c r="H489" i="45" s="1"/>
  <c r="H535" i="45" s="1" a="1"/>
  <c r="H535" i="45" s="1"/>
  <c r="G76" i="45" a="1"/>
  <c r="G76" i="45" s="1"/>
  <c r="G122" i="45" s="1" a="1"/>
  <c r="G122" i="45" s="1"/>
  <c r="G168" i="45" s="1" a="1"/>
  <c r="G168" i="45" s="1"/>
  <c r="G213" i="45" s="1" a="1"/>
  <c r="G213" i="45" s="1"/>
  <c r="G259" i="45" s="1" a="1"/>
  <c r="G259" i="45" s="1"/>
  <c r="G305" i="45" s="1" a="1"/>
  <c r="G305" i="45" s="1"/>
  <c r="G351" i="45" s="1" a="1"/>
  <c r="G351" i="45" s="1"/>
  <c r="G397" i="45" s="1" a="1"/>
  <c r="G397" i="45" s="1"/>
  <c r="G443" i="45" s="1" a="1"/>
  <c r="G443" i="45" s="1"/>
  <c r="G489" i="45" s="1" a="1"/>
  <c r="G489" i="45" s="1"/>
  <c r="G535" i="45" s="1" a="1"/>
  <c r="G535" i="45" s="1"/>
  <c r="F76" i="45" a="1"/>
  <c r="F76" i="45" s="1"/>
  <c r="F122" i="45" s="1" a="1"/>
  <c r="F122" i="45" s="1"/>
  <c r="F168" i="45" s="1" a="1"/>
  <c r="F168" i="45" s="1"/>
  <c r="F213" i="45" s="1" a="1"/>
  <c r="F213" i="45" s="1"/>
  <c r="F259" i="45" s="1" a="1"/>
  <c r="F259" i="45" s="1"/>
  <c r="F305" i="45" s="1" a="1"/>
  <c r="F305" i="45" s="1"/>
  <c r="F351" i="45" s="1" a="1"/>
  <c r="F351" i="45" s="1"/>
  <c r="F397" i="45" s="1" a="1"/>
  <c r="F397" i="45" s="1"/>
  <c r="F443" i="45" s="1" a="1"/>
  <c r="F443" i="45" s="1"/>
  <c r="F489" i="45" s="1" a="1"/>
  <c r="F489" i="45" s="1"/>
  <c r="F535" i="45" s="1" a="1"/>
  <c r="F535" i="45" s="1"/>
  <c r="E76" i="45" a="1"/>
  <c r="E76" i="45" s="1"/>
  <c r="R75" i="45"/>
  <c r="Q75" i="45"/>
  <c r="H75" i="45" a="1"/>
  <c r="H75" i="45" s="1"/>
  <c r="H121" i="45" s="1" a="1"/>
  <c r="H121" i="45" s="1"/>
  <c r="H167" i="45" s="1" a="1"/>
  <c r="H167" i="45" s="1"/>
  <c r="H212" i="45" s="1" a="1"/>
  <c r="H212" i="45" s="1"/>
  <c r="H258" i="45" s="1" a="1"/>
  <c r="H258" i="45" s="1"/>
  <c r="H304" i="45" s="1" a="1"/>
  <c r="H304" i="45" s="1"/>
  <c r="H350" i="45" s="1" a="1"/>
  <c r="H350" i="45" s="1"/>
  <c r="H396" i="45" s="1" a="1"/>
  <c r="H396" i="45" s="1"/>
  <c r="H442" i="45" s="1" a="1"/>
  <c r="H442" i="45" s="1"/>
  <c r="H488" i="45" s="1" a="1"/>
  <c r="H488" i="45" s="1"/>
  <c r="H534" i="45" s="1" a="1"/>
  <c r="H534" i="45" s="1"/>
  <c r="G75" i="45" a="1"/>
  <c r="G75" i="45" s="1"/>
  <c r="G121" i="45" s="1" a="1"/>
  <c r="G121" i="45" s="1"/>
  <c r="G167" i="45" s="1" a="1"/>
  <c r="G167" i="45" s="1"/>
  <c r="G212" i="45" s="1" a="1"/>
  <c r="G212" i="45" s="1"/>
  <c r="G258" i="45" s="1" a="1"/>
  <c r="G258" i="45" s="1"/>
  <c r="G304" i="45" s="1" a="1"/>
  <c r="G304" i="45" s="1"/>
  <c r="G350" i="45" s="1" a="1"/>
  <c r="G350" i="45" s="1"/>
  <c r="G396" i="45" s="1" a="1"/>
  <c r="G396" i="45" s="1"/>
  <c r="G442" i="45" s="1" a="1"/>
  <c r="G442" i="45" s="1"/>
  <c r="G488" i="45" s="1" a="1"/>
  <c r="G488" i="45" s="1"/>
  <c r="G534" i="45" s="1" a="1"/>
  <c r="G534" i="45" s="1"/>
  <c r="F75" i="45" a="1"/>
  <c r="F75" i="45" s="1"/>
  <c r="F121" i="45" s="1" a="1"/>
  <c r="F121" i="45" s="1"/>
  <c r="F167" i="45" s="1" a="1"/>
  <c r="F167" i="45" s="1"/>
  <c r="F212" i="45" s="1" a="1"/>
  <c r="F212" i="45" s="1"/>
  <c r="F258" i="45" s="1" a="1"/>
  <c r="F258" i="45" s="1"/>
  <c r="F304" i="45" s="1" a="1"/>
  <c r="F304" i="45" s="1"/>
  <c r="F350" i="45" s="1" a="1"/>
  <c r="F350" i="45" s="1"/>
  <c r="F396" i="45" s="1" a="1"/>
  <c r="F396" i="45" s="1"/>
  <c r="F442" i="45" s="1" a="1"/>
  <c r="F442" i="45" s="1"/>
  <c r="F488" i="45" s="1" a="1"/>
  <c r="F488" i="45" s="1"/>
  <c r="F534" i="45" s="1" a="1"/>
  <c r="F534" i="45" s="1"/>
  <c r="E75" i="45" a="1"/>
  <c r="E75" i="45" s="1"/>
  <c r="R74" i="45"/>
  <c r="Q74" i="45"/>
  <c r="H74" i="45" a="1"/>
  <c r="H74" i="45" s="1"/>
  <c r="H120" i="45" s="1" a="1"/>
  <c r="H120" i="45" s="1"/>
  <c r="H166" i="45" s="1" a="1"/>
  <c r="H166" i="45" s="1"/>
  <c r="H211" i="45" s="1" a="1"/>
  <c r="H211" i="45" s="1"/>
  <c r="H257" i="45" s="1" a="1"/>
  <c r="H257" i="45" s="1"/>
  <c r="H303" i="45" s="1" a="1"/>
  <c r="H303" i="45" s="1"/>
  <c r="H349" i="45" s="1" a="1"/>
  <c r="H349" i="45" s="1"/>
  <c r="H395" i="45" s="1" a="1"/>
  <c r="H395" i="45" s="1"/>
  <c r="H441" i="45" s="1" a="1"/>
  <c r="H441" i="45" s="1"/>
  <c r="H487" i="45" s="1" a="1"/>
  <c r="H487" i="45" s="1"/>
  <c r="H533" i="45" s="1" a="1"/>
  <c r="H533" i="45" s="1"/>
  <c r="G74" i="45" a="1"/>
  <c r="G74" i="45" s="1"/>
  <c r="G120" i="45" s="1" a="1"/>
  <c r="G120" i="45" s="1"/>
  <c r="G166" i="45" s="1" a="1"/>
  <c r="G166" i="45" s="1"/>
  <c r="G211" i="45" s="1" a="1"/>
  <c r="G211" i="45" s="1"/>
  <c r="G257" i="45" s="1" a="1"/>
  <c r="G257" i="45" s="1"/>
  <c r="G303" i="45" s="1" a="1"/>
  <c r="G303" i="45" s="1"/>
  <c r="G349" i="45" s="1" a="1"/>
  <c r="G349" i="45" s="1"/>
  <c r="G395" i="45" s="1" a="1"/>
  <c r="G395" i="45" s="1"/>
  <c r="G441" i="45" s="1" a="1"/>
  <c r="G441" i="45" s="1"/>
  <c r="G487" i="45" s="1" a="1"/>
  <c r="G487" i="45" s="1"/>
  <c r="G533" i="45" s="1" a="1"/>
  <c r="G533" i="45" s="1"/>
  <c r="F74" i="45" a="1"/>
  <c r="F74" i="45" s="1"/>
  <c r="F120" i="45" s="1" a="1"/>
  <c r="F120" i="45" s="1"/>
  <c r="F166" i="45" s="1" a="1"/>
  <c r="F166" i="45" s="1"/>
  <c r="F211" i="45" s="1" a="1"/>
  <c r="F211" i="45" s="1"/>
  <c r="F257" i="45" s="1" a="1"/>
  <c r="F257" i="45" s="1"/>
  <c r="F303" i="45" s="1" a="1"/>
  <c r="F303" i="45" s="1"/>
  <c r="F349" i="45" s="1" a="1"/>
  <c r="F349" i="45" s="1"/>
  <c r="F395" i="45" s="1" a="1"/>
  <c r="F395" i="45" s="1"/>
  <c r="F441" i="45" s="1" a="1"/>
  <c r="F441" i="45" s="1"/>
  <c r="F487" i="45" s="1" a="1"/>
  <c r="F487" i="45" s="1"/>
  <c r="F533" i="45" s="1" a="1"/>
  <c r="F533" i="45" s="1"/>
  <c r="E74" i="45" a="1"/>
  <c r="E74" i="45" s="1"/>
  <c r="R73" i="45"/>
  <c r="Q73" i="45"/>
  <c r="O48" i="32" s="1"/>
  <c r="H73" i="45" a="1"/>
  <c r="H73" i="45" s="1"/>
  <c r="H119" i="45" s="1" a="1"/>
  <c r="H119" i="45" s="1"/>
  <c r="H165" i="45" s="1" a="1"/>
  <c r="H165" i="45" s="1"/>
  <c r="H210" i="45" s="1" a="1"/>
  <c r="H210" i="45" s="1"/>
  <c r="H256" i="45" s="1" a="1"/>
  <c r="H256" i="45" s="1"/>
  <c r="H302" i="45" s="1" a="1"/>
  <c r="H302" i="45" s="1"/>
  <c r="H348" i="45" s="1" a="1"/>
  <c r="H348" i="45" s="1"/>
  <c r="H394" i="45" s="1" a="1"/>
  <c r="H394" i="45" s="1"/>
  <c r="H440" i="45" s="1" a="1"/>
  <c r="H440" i="45" s="1"/>
  <c r="H486" i="45" s="1" a="1"/>
  <c r="H486" i="45" s="1"/>
  <c r="H532" i="45" s="1" a="1"/>
  <c r="H532" i="45" s="1"/>
  <c r="G73" i="45" a="1"/>
  <c r="G73" i="45" s="1"/>
  <c r="G119" i="45" s="1" a="1"/>
  <c r="G119" i="45" s="1"/>
  <c r="G165" i="45" s="1" a="1"/>
  <c r="G165" i="45" s="1"/>
  <c r="G210" i="45" s="1" a="1"/>
  <c r="G210" i="45" s="1"/>
  <c r="G256" i="45" s="1" a="1"/>
  <c r="G256" i="45" s="1"/>
  <c r="G302" i="45" s="1" a="1"/>
  <c r="G302" i="45" s="1"/>
  <c r="G348" i="45" s="1" a="1"/>
  <c r="G348" i="45" s="1"/>
  <c r="G394" i="45" s="1" a="1"/>
  <c r="G394" i="45" s="1"/>
  <c r="G440" i="45" s="1" a="1"/>
  <c r="G440" i="45" s="1"/>
  <c r="G486" i="45" s="1" a="1"/>
  <c r="G486" i="45" s="1"/>
  <c r="G532" i="45" s="1" a="1"/>
  <c r="G532" i="45" s="1"/>
  <c r="F73" i="45" a="1"/>
  <c r="F73" i="45" s="1"/>
  <c r="F119" i="45" s="1" a="1"/>
  <c r="F119" i="45" s="1"/>
  <c r="F165" i="45" s="1" a="1"/>
  <c r="F165" i="45" s="1"/>
  <c r="F210" i="45" s="1" a="1"/>
  <c r="F210" i="45" s="1"/>
  <c r="F256" i="45" s="1" a="1"/>
  <c r="F256" i="45" s="1"/>
  <c r="F302" i="45" s="1" a="1"/>
  <c r="F302" i="45" s="1"/>
  <c r="F348" i="45" s="1" a="1"/>
  <c r="F348" i="45" s="1"/>
  <c r="F394" i="45" s="1" a="1"/>
  <c r="F394" i="45" s="1"/>
  <c r="F440" i="45" s="1" a="1"/>
  <c r="F440" i="45" s="1"/>
  <c r="F486" i="45" s="1" a="1"/>
  <c r="F486" i="45" s="1"/>
  <c r="F532" i="45" s="1" a="1"/>
  <c r="F532" i="45" s="1"/>
  <c r="E73" i="45" a="1"/>
  <c r="E73" i="45" s="1"/>
  <c r="R72" i="45"/>
  <c r="Q72" i="45"/>
  <c r="H72" i="45" a="1"/>
  <c r="H72" i="45" s="1"/>
  <c r="H118" i="45" s="1" a="1"/>
  <c r="H118" i="45" s="1"/>
  <c r="H164" i="45" s="1" a="1"/>
  <c r="H164" i="45" s="1"/>
  <c r="H209" i="45" s="1" a="1"/>
  <c r="H209" i="45" s="1"/>
  <c r="H255" i="45" s="1" a="1"/>
  <c r="H255" i="45" s="1"/>
  <c r="H301" i="45" s="1" a="1"/>
  <c r="H301" i="45" s="1"/>
  <c r="H347" i="45" s="1" a="1"/>
  <c r="H347" i="45" s="1"/>
  <c r="H393" i="45" s="1" a="1"/>
  <c r="H393" i="45" s="1"/>
  <c r="H439" i="45" s="1" a="1"/>
  <c r="H439" i="45" s="1"/>
  <c r="H485" i="45" s="1" a="1"/>
  <c r="H485" i="45" s="1"/>
  <c r="H531" i="45" s="1" a="1"/>
  <c r="H531" i="45" s="1"/>
  <c r="G72" i="45" a="1"/>
  <c r="G72" i="45" s="1"/>
  <c r="G118" i="45" s="1" a="1"/>
  <c r="G118" i="45" s="1"/>
  <c r="G164" i="45" s="1" a="1"/>
  <c r="G164" i="45" s="1"/>
  <c r="G209" i="45" s="1" a="1"/>
  <c r="G209" i="45" s="1"/>
  <c r="G255" i="45" s="1" a="1"/>
  <c r="G255" i="45" s="1"/>
  <c r="G301" i="45" s="1" a="1"/>
  <c r="G301" i="45" s="1"/>
  <c r="G347" i="45" s="1" a="1"/>
  <c r="G347" i="45" s="1"/>
  <c r="G393" i="45" s="1" a="1"/>
  <c r="G393" i="45" s="1"/>
  <c r="G439" i="45" s="1" a="1"/>
  <c r="G439" i="45" s="1"/>
  <c r="G485" i="45" s="1" a="1"/>
  <c r="G485" i="45" s="1"/>
  <c r="G531" i="45" s="1" a="1"/>
  <c r="G531" i="45" s="1"/>
  <c r="F72" i="45" a="1"/>
  <c r="F72" i="45" s="1"/>
  <c r="F118" i="45" s="1" a="1"/>
  <c r="F118" i="45" s="1"/>
  <c r="F164" i="45" s="1" a="1"/>
  <c r="F164" i="45" s="1"/>
  <c r="F209" i="45" s="1" a="1"/>
  <c r="F209" i="45" s="1"/>
  <c r="F255" i="45" s="1" a="1"/>
  <c r="F255" i="45" s="1"/>
  <c r="F301" i="45" s="1" a="1"/>
  <c r="F301" i="45" s="1"/>
  <c r="F347" i="45" s="1" a="1"/>
  <c r="F347" i="45" s="1"/>
  <c r="F393" i="45" s="1" a="1"/>
  <c r="F393" i="45" s="1"/>
  <c r="F439" i="45" s="1" a="1"/>
  <c r="F439" i="45" s="1"/>
  <c r="F485" i="45" s="1" a="1"/>
  <c r="F485" i="45" s="1"/>
  <c r="F531" i="45" s="1" a="1"/>
  <c r="F531" i="45" s="1"/>
  <c r="E72" i="45" a="1"/>
  <c r="E72" i="45" s="1"/>
  <c r="E118" i="45" s="1" a="1"/>
  <c r="E118" i="45" s="1"/>
  <c r="R71" i="45"/>
  <c r="Q71" i="45"/>
  <c r="H71" i="45" a="1"/>
  <c r="H71" i="45" s="1"/>
  <c r="H117" i="45" s="1" a="1"/>
  <c r="H117" i="45" s="1"/>
  <c r="H163" i="45" s="1" a="1"/>
  <c r="H163" i="45" s="1"/>
  <c r="H208" i="45" s="1" a="1"/>
  <c r="H208" i="45" s="1"/>
  <c r="H254" i="45" s="1" a="1"/>
  <c r="H254" i="45" s="1"/>
  <c r="H300" i="45" s="1" a="1"/>
  <c r="H300" i="45" s="1"/>
  <c r="H346" i="45" s="1" a="1"/>
  <c r="H346" i="45" s="1"/>
  <c r="H392" i="45" s="1" a="1"/>
  <c r="H392" i="45" s="1"/>
  <c r="H438" i="45" s="1" a="1"/>
  <c r="H438" i="45" s="1"/>
  <c r="H484" i="45" s="1" a="1"/>
  <c r="H484" i="45" s="1"/>
  <c r="H530" i="45" s="1" a="1"/>
  <c r="H530" i="45" s="1"/>
  <c r="G71" i="45" a="1"/>
  <c r="G71" i="45" s="1"/>
  <c r="G117" i="45" s="1" a="1"/>
  <c r="G117" i="45" s="1"/>
  <c r="G163" i="45" s="1" a="1"/>
  <c r="G163" i="45" s="1"/>
  <c r="G208" i="45" s="1" a="1"/>
  <c r="G208" i="45" s="1"/>
  <c r="G254" i="45" s="1" a="1"/>
  <c r="G254" i="45" s="1"/>
  <c r="G300" i="45" s="1" a="1"/>
  <c r="G300" i="45" s="1"/>
  <c r="G346" i="45" s="1" a="1"/>
  <c r="G346" i="45" s="1"/>
  <c r="G392" i="45" s="1" a="1"/>
  <c r="G392" i="45" s="1"/>
  <c r="G438" i="45" s="1" a="1"/>
  <c r="G438" i="45" s="1"/>
  <c r="G484" i="45" s="1" a="1"/>
  <c r="G484" i="45" s="1"/>
  <c r="G530" i="45" s="1" a="1"/>
  <c r="G530" i="45" s="1"/>
  <c r="F71" i="45" a="1"/>
  <c r="F71" i="45" s="1"/>
  <c r="F117" i="45" s="1" a="1"/>
  <c r="F117" i="45" s="1"/>
  <c r="F163" i="45" s="1" a="1"/>
  <c r="F163" i="45" s="1"/>
  <c r="F208" i="45" s="1" a="1"/>
  <c r="F208" i="45" s="1"/>
  <c r="F254" i="45" s="1" a="1"/>
  <c r="F254" i="45" s="1"/>
  <c r="F300" i="45" s="1" a="1"/>
  <c r="F300" i="45" s="1"/>
  <c r="F346" i="45" s="1" a="1"/>
  <c r="F346" i="45" s="1"/>
  <c r="F392" i="45" s="1" a="1"/>
  <c r="F392" i="45" s="1"/>
  <c r="F438" i="45" s="1" a="1"/>
  <c r="F438" i="45" s="1"/>
  <c r="F484" i="45" s="1" a="1"/>
  <c r="F484" i="45" s="1"/>
  <c r="F530" i="45" s="1" a="1"/>
  <c r="F530" i="45" s="1"/>
  <c r="E71" i="45" a="1"/>
  <c r="E71" i="45" s="1"/>
  <c r="R70" i="45"/>
  <c r="Q70" i="45"/>
  <c r="H70" i="45" a="1"/>
  <c r="H70" i="45" s="1"/>
  <c r="H116" i="45" s="1" a="1"/>
  <c r="H116" i="45" s="1"/>
  <c r="H162" i="45" s="1" a="1"/>
  <c r="H162" i="45" s="1"/>
  <c r="H207" i="45" s="1" a="1"/>
  <c r="H207" i="45" s="1"/>
  <c r="H253" i="45" s="1" a="1"/>
  <c r="H253" i="45" s="1"/>
  <c r="H299" i="45" s="1" a="1"/>
  <c r="H299" i="45" s="1"/>
  <c r="H345" i="45" s="1" a="1"/>
  <c r="H345" i="45" s="1"/>
  <c r="H391" i="45" s="1" a="1"/>
  <c r="H391" i="45" s="1"/>
  <c r="H437" i="45" s="1" a="1"/>
  <c r="H437" i="45" s="1"/>
  <c r="H483" i="45" s="1" a="1"/>
  <c r="H483" i="45" s="1"/>
  <c r="H529" i="45" s="1" a="1"/>
  <c r="H529" i="45" s="1"/>
  <c r="G70" i="45" a="1"/>
  <c r="G70" i="45" s="1"/>
  <c r="G116" i="45" s="1" a="1"/>
  <c r="G116" i="45" s="1"/>
  <c r="G162" i="45" s="1" a="1"/>
  <c r="G162" i="45" s="1"/>
  <c r="G207" i="45" s="1" a="1"/>
  <c r="G207" i="45" s="1"/>
  <c r="G253" i="45" s="1" a="1"/>
  <c r="G253" i="45" s="1"/>
  <c r="G299" i="45" s="1" a="1"/>
  <c r="G299" i="45" s="1"/>
  <c r="G345" i="45" s="1" a="1"/>
  <c r="G345" i="45" s="1"/>
  <c r="G391" i="45" s="1" a="1"/>
  <c r="G391" i="45" s="1"/>
  <c r="G437" i="45" s="1" a="1"/>
  <c r="G437" i="45" s="1"/>
  <c r="G483" i="45" s="1" a="1"/>
  <c r="G483" i="45" s="1"/>
  <c r="G529" i="45" s="1" a="1"/>
  <c r="G529" i="45" s="1"/>
  <c r="F70" i="45" a="1"/>
  <c r="F70" i="45" s="1"/>
  <c r="F116" i="45" s="1" a="1"/>
  <c r="F116" i="45" s="1"/>
  <c r="F162" i="45" s="1" a="1"/>
  <c r="F162" i="45" s="1"/>
  <c r="F207" i="45" s="1" a="1"/>
  <c r="F207" i="45" s="1"/>
  <c r="F253" i="45" s="1" a="1"/>
  <c r="F253" i="45" s="1"/>
  <c r="F299" i="45" s="1" a="1"/>
  <c r="F299" i="45" s="1"/>
  <c r="F345" i="45" s="1" a="1"/>
  <c r="F345" i="45" s="1"/>
  <c r="F391" i="45" s="1" a="1"/>
  <c r="F391" i="45" s="1"/>
  <c r="F437" i="45" s="1" a="1"/>
  <c r="F437" i="45" s="1"/>
  <c r="F483" i="45" s="1" a="1"/>
  <c r="F483" i="45" s="1"/>
  <c r="F529" i="45" s="1" a="1"/>
  <c r="F529" i="45" s="1"/>
  <c r="E70" i="45" a="1"/>
  <c r="E70" i="45" s="1"/>
  <c r="R69" i="45"/>
  <c r="Q69" i="45"/>
  <c r="H69" i="45" a="1"/>
  <c r="H69" i="45" s="1"/>
  <c r="H115" i="45" s="1" a="1"/>
  <c r="H115" i="45" s="1"/>
  <c r="H161" i="45" s="1" a="1"/>
  <c r="H161" i="45" s="1"/>
  <c r="H206" i="45" s="1" a="1"/>
  <c r="H206" i="45" s="1"/>
  <c r="H252" i="45" s="1" a="1"/>
  <c r="H252" i="45" s="1"/>
  <c r="H298" i="45" s="1" a="1"/>
  <c r="H298" i="45" s="1"/>
  <c r="H344" i="45" s="1" a="1"/>
  <c r="H344" i="45" s="1"/>
  <c r="H390" i="45" s="1" a="1"/>
  <c r="H390" i="45" s="1"/>
  <c r="H436" i="45" s="1" a="1"/>
  <c r="H436" i="45" s="1"/>
  <c r="H482" i="45" s="1" a="1"/>
  <c r="H482" i="45" s="1"/>
  <c r="H528" i="45" s="1" a="1"/>
  <c r="H528" i="45" s="1"/>
  <c r="G69" i="45" a="1"/>
  <c r="G69" i="45" s="1"/>
  <c r="G115" i="45" s="1" a="1"/>
  <c r="G115" i="45" s="1"/>
  <c r="G161" i="45" s="1" a="1"/>
  <c r="G161" i="45" s="1"/>
  <c r="G206" i="45" s="1" a="1"/>
  <c r="G206" i="45" s="1"/>
  <c r="G252" i="45" s="1" a="1"/>
  <c r="G252" i="45" s="1"/>
  <c r="G298" i="45" s="1" a="1"/>
  <c r="G298" i="45" s="1"/>
  <c r="G344" i="45" s="1" a="1"/>
  <c r="G344" i="45" s="1"/>
  <c r="G390" i="45" s="1" a="1"/>
  <c r="G390" i="45" s="1"/>
  <c r="G436" i="45" s="1" a="1"/>
  <c r="G436" i="45" s="1"/>
  <c r="G482" i="45" s="1" a="1"/>
  <c r="G482" i="45" s="1"/>
  <c r="G528" i="45" s="1" a="1"/>
  <c r="G528" i="45" s="1"/>
  <c r="F69" i="45" a="1"/>
  <c r="F69" i="45" s="1"/>
  <c r="F115" i="45" s="1" a="1"/>
  <c r="F115" i="45" s="1"/>
  <c r="F161" i="45" s="1" a="1"/>
  <c r="F161" i="45" s="1"/>
  <c r="F206" i="45" s="1" a="1"/>
  <c r="F206" i="45" s="1"/>
  <c r="F252" i="45" s="1" a="1"/>
  <c r="F252" i="45" s="1"/>
  <c r="F298" i="45" s="1" a="1"/>
  <c r="F298" i="45" s="1"/>
  <c r="F344" i="45" s="1" a="1"/>
  <c r="F344" i="45" s="1"/>
  <c r="F390" i="45" s="1" a="1"/>
  <c r="F390" i="45" s="1"/>
  <c r="F436" i="45" s="1" a="1"/>
  <c r="F436" i="45" s="1"/>
  <c r="F482" i="45" s="1" a="1"/>
  <c r="F482" i="45" s="1"/>
  <c r="F528" i="45" s="1" a="1"/>
  <c r="F528" i="45" s="1"/>
  <c r="E69" i="45" a="1"/>
  <c r="E69" i="45" s="1"/>
  <c r="AI68" i="45"/>
  <c r="AF68" i="45"/>
  <c r="R68" i="45"/>
  <c r="Q68" i="45"/>
  <c r="H68" i="45" a="1"/>
  <c r="H68" i="45" s="1"/>
  <c r="H114" i="45" s="1" a="1"/>
  <c r="H114" i="45" s="1"/>
  <c r="H160" i="45" s="1" a="1"/>
  <c r="H160" i="45" s="1"/>
  <c r="H205" i="45" s="1" a="1"/>
  <c r="H205" i="45" s="1"/>
  <c r="H251" i="45" s="1" a="1"/>
  <c r="H251" i="45" s="1"/>
  <c r="H297" i="45" s="1" a="1"/>
  <c r="H297" i="45" s="1"/>
  <c r="H343" i="45" s="1" a="1"/>
  <c r="H343" i="45" s="1"/>
  <c r="H389" i="45" s="1" a="1"/>
  <c r="H389" i="45" s="1"/>
  <c r="H435" i="45" s="1" a="1"/>
  <c r="H435" i="45" s="1"/>
  <c r="H481" i="45" s="1" a="1"/>
  <c r="H481" i="45" s="1"/>
  <c r="H527" i="45" s="1" a="1"/>
  <c r="H527" i="45" s="1"/>
  <c r="G68" i="45" a="1"/>
  <c r="G68" i="45" s="1"/>
  <c r="G114" i="45" s="1" a="1"/>
  <c r="G114" i="45" s="1"/>
  <c r="G160" i="45" s="1" a="1"/>
  <c r="G160" i="45" s="1"/>
  <c r="G205" i="45" s="1" a="1"/>
  <c r="G205" i="45" s="1"/>
  <c r="G251" i="45" s="1" a="1"/>
  <c r="G251" i="45" s="1"/>
  <c r="G297" i="45" s="1" a="1"/>
  <c r="G297" i="45" s="1"/>
  <c r="G343" i="45" s="1" a="1"/>
  <c r="G343" i="45" s="1"/>
  <c r="G389" i="45" s="1" a="1"/>
  <c r="G389" i="45" s="1"/>
  <c r="G435" i="45" s="1" a="1"/>
  <c r="G435" i="45" s="1"/>
  <c r="G481" i="45" s="1" a="1"/>
  <c r="G481" i="45" s="1"/>
  <c r="G527" i="45" s="1" a="1"/>
  <c r="G527" i="45" s="1"/>
  <c r="F68" i="45" a="1"/>
  <c r="F68" i="45" s="1"/>
  <c r="F114" i="45" s="1" a="1"/>
  <c r="F114" i="45" s="1"/>
  <c r="F160" i="45" s="1" a="1"/>
  <c r="F160" i="45" s="1"/>
  <c r="F205" i="45" s="1" a="1"/>
  <c r="F205" i="45" s="1"/>
  <c r="F251" i="45" s="1" a="1"/>
  <c r="F251" i="45" s="1"/>
  <c r="F297" i="45" s="1" a="1"/>
  <c r="F297" i="45" s="1"/>
  <c r="F343" i="45" s="1" a="1"/>
  <c r="F343" i="45" s="1"/>
  <c r="F389" i="45" s="1" a="1"/>
  <c r="F389" i="45" s="1"/>
  <c r="F435" i="45" s="1" a="1"/>
  <c r="F435" i="45" s="1"/>
  <c r="F481" i="45" s="1" a="1"/>
  <c r="F481" i="45" s="1"/>
  <c r="F527" i="45" s="1" a="1"/>
  <c r="F527" i="45" s="1"/>
  <c r="E68" i="45" a="1"/>
  <c r="E68" i="45" s="1"/>
  <c r="E114" i="45" s="1" a="1"/>
  <c r="E114" i="45" s="1"/>
  <c r="AN67" i="45"/>
  <c r="U67" i="45" s="1"/>
  <c r="AI67" i="45"/>
  <c r="AF67" i="45"/>
  <c r="R67" i="45"/>
  <c r="Q67" i="45"/>
  <c r="H67" i="45" a="1"/>
  <c r="H67" i="45" s="1"/>
  <c r="H113" i="45" s="1" a="1"/>
  <c r="H113" i="45" s="1"/>
  <c r="H159" i="45" s="1" a="1"/>
  <c r="H159" i="45" s="1"/>
  <c r="H204" i="45" s="1" a="1"/>
  <c r="H204" i="45" s="1"/>
  <c r="H250" i="45" s="1" a="1"/>
  <c r="H250" i="45" s="1"/>
  <c r="H296" i="45" s="1" a="1"/>
  <c r="H296" i="45" s="1"/>
  <c r="H342" i="45" s="1" a="1"/>
  <c r="H342" i="45" s="1"/>
  <c r="H388" i="45" s="1" a="1"/>
  <c r="H388" i="45" s="1"/>
  <c r="H434" i="45" s="1" a="1"/>
  <c r="H434" i="45" s="1"/>
  <c r="H480" i="45" s="1" a="1"/>
  <c r="H480" i="45" s="1"/>
  <c r="H526" i="45" s="1" a="1"/>
  <c r="H526" i="45" s="1"/>
  <c r="G67" i="45" a="1"/>
  <c r="G67" i="45" s="1"/>
  <c r="G113" i="45" s="1" a="1"/>
  <c r="G113" i="45" s="1"/>
  <c r="G159" i="45" s="1" a="1"/>
  <c r="G159" i="45" s="1"/>
  <c r="G204" i="45" s="1" a="1"/>
  <c r="G204" i="45" s="1"/>
  <c r="G250" i="45" s="1" a="1"/>
  <c r="G250" i="45" s="1"/>
  <c r="G296" i="45" s="1" a="1"/>
  <c r="G296" i="45" s="1"/>
  <c r="G342" i="45" s="1" a="1"/>
  <c r="G342" i="45" s="1"/>
  <c r="G388" i="45" s="1" a="1"/>
  <c r="G388" i="45" s="1"/>
  <c r="G434" i="45" s="1" a="1"/>
  <c r="G434" i="45" s="1"/>
  <c r="G480" i="45" s="1" a="1"/>
  <c r="G480" i="45" s="1"/>
  <c r="G526" i="45" s="1" a="1"/>
  <c r="G526" i="45" s="1"/>
  <c r="F67" i="45" a="1"/>
  <c r="F67" i="45" s="1"/>
  <c r="F113" i="45" s="1" a="1"/>
  <c r="F113" i="45" s="1"/>
  <c r="F159" i="45" s="1" a="1"/>
  <c r="F159" i="45" s="1"/>
  <c r="F204" i="45" s="1" a="1"/>
  <c r="F204" i="45" s="1"/>
  <c r="F250" i="45" s="1" a="1"/>
  <c r="F250" i="45" s="1"/>
  <c r="F296" i="45" s="1" a="1"/>
  <c r="F296" i="45" s="1"/>
  <c r="F342" i="45" s="1" a="1"/>
  <c r="F342" i="45" s="1"/>
  <c r="F388" i="45" s="1" a="1"/>
  <c r="F388" i="45" s="1"/>
  <c r="F434" i="45" s="1" a="1"/>
  <c r="F434" i="45" s="1"/>
  <c r="F480" i="45" s="1" a="1"/>
  <c r="F480" i="45" s="1"/>
  <c r="F526" i="45" s="1" a="1"/>
  <c r="F526" i="45" s="1"/>
  <c r="E67" i="45" a="1"/>
  <c r="E67" i="45" s="1"/>
  <c r="AL67" i="45" s="1"/>
  <c r="AI66" i="45"/>
  <c r="AF66" i="45"/>
  <c r="R66" i="45"/>
  <c r="Q66" i="45"/>
  <c r="H66" i="45" a="1"/>
  <c r="H66" i="45" s="1"/>
  <c r="H112" i="45" s="1" a="1"/>
  <c r="H112" i="45" s="1"/>
  <c r="H158" i="45" s="1" a="1"/>
  <c r="H158" i="45" s="1"/>
  <c r="H203" i="45" s="1" a="1"/>
  <c r="H203" i="45" s="1"/>
  <c r="H249" i="45" s="1" a="1"/>
  <c r="H249" i="45" s="1"/>
  <c r="H295" i="45" s="1" a="1"/>
  <c r="H295" i="45" s="1"/>
  <c r="H341" i="45" s="1" a="1"/>
  <c r="H341" i="45" s="1"/>
  <c r="H387" i="45" s="1" a="1"/>
  <c r="H387" i="45" s="1"/>
  <c r="H433" i="45" s="1" a="1"/>
  <c r="H433" i="45" s="1"/>
  <c r="H479" i="45" s="1" a="1"/>
  <c r="H479" i="45" s="1"/>
  <c r="H525" i="45" s="1" a="1"/>
  <c r="H525" i="45" s="1"/>
  <c r="G66" i="45" a="1"/>
  <c r="G66" i="45" s="1"/>
  <c r="G112" i="45" s="1" a="1"/>
  <c r="G112" i="45" s="1"/>
  <c r="G158" i="45" s="1" a="1"/>
  <c r="G158" i="45" s="1"/>
  <c r="G203" i="45" s="1" a="1"/>
  <c r="G203" i="45" s="1"/>
  <c r="G249" i="45" s="1" a="1"/>
  <c r="G249" i="45" s="1"/>
  <c r="G295" i="45" s="1" a="1"/>
  <c r="G295" i="45" s="1"/>
  <c r="G341" i="45" s="1" a="1"/>
  <c r="G341" i="45" s="1"/>
  <c r="G387" i="45" s="1" a="1"/>
  <c r="G387" i="45" s="1"/>
  <c r="G433" i="45" s="1" a="1"/>
  <c r="G433" i="45" s="1"/>
  <c r="G479" i="45" s="1" a="1"/>
  <c r="G479" i="45" s="1"/>
  <c r="G525" i="45" s="1" a="1"/>
  <c r="G525" i="45" s="1"/>
  <c r="F66" i="45" a="1"/>
  <c r="F66" i="45" s="1"/>
  <c r="F112" i="45" s="1" a="1"/>
  <c r="F112" i="45" s="1"/>
  <c r="F158" i="45" s="1" a="1"/>
  <c r="F158" i="45" s="1"/>
  <c r="F203" i="45" s="1" a="1"/>
  <c r="F203" i="45" s="1"/>
  <c r="F249" i="45" s="1" a="1"/>
  <c r="F249" i="45" s="1"/>
  <c r="F295" i="45" s="1" a="1"/>
  <c r="F295" i="45" s="1"/>
  <c r="F341" i="45" s="1" a="1"/>
  <c r="F341" i="45" s="1"/>
  <c r="F387" i="45" s="1" a="1"/>
  <c r="F387" i="45" s="1"/>
  <c r="F433" i="45" s="1" a="1"/>
  <c r="F433" i="45" s="1"/>
  <c r="F479" i="45" s="1" a="1"/>
  <c r="F479" i="45" s="1"/>
  <c r="F525" i="45" s="1" a="1"/>
  <c r="F525" i="45" s="1"/>
  <c r="E66" i="45" a="1"/>
  <c r="E66" i="45" s="1"/>
  <c r="E112" i="45" s="1" a="1"/>
  <c r="E112" i="45" s="1"/>
  <c r="AF65" i="45"/>
  <c r="R65" i="45"/>
  <c r="Q65" i="45"/>
  <c r="H65" i="45" a="1"/>
  <c r="H65" i="45" s="1"/>
  <c r="H111" i="45" s="1" a="1"/>
  <c r="H111" i="45" s="1"/>
  <c r="H157" i="45" s="1" a="1"/>
  <c r="H157" i="45" s="1"/>
  <c r="H202" i="45" s="1" a="1"/>
  <c r="H202" i="45" s="1"/>
  <c r="H248" i="45" s="1" a="1"/>
  <c r="H248" i="45" s="1"/>
  <c r="H294" i="45" s="1" a="1"/>
  <c r="H294" i="45" s="1"/>
  <c r="H340" i="45" s="1" a="1"/>
  <c r="H340" i="45" s="1"/>
  <c r="H386" i="45" s="1" a="1"/>
  <c r="H386" i="45" s="1"/>
  <c r="H432" i="45" s="1" a="1"/>
  <c r="H432" i="45" s="1"/>
  <c r="H478" i="45" s="1" a="1"/>
  <c r="H478" i="45" s="1"/>
  <c r="H524" i="45" s="1" a="1"/>
  <c r="H524" i="45" s="1"/>
  <c r="G65" i="45" a="1"/>
  <c r="G65" i="45" s="1"/>
  <c r="G111" i="45" s="1" a="1"/>
  <c r="G111" i="45" s="1"/>
  <c r="G157" i="45" s="1" a="1"/>
  <c r="G157" i="45" s="1"/>
  <c r="G202" i="45" s="1" a="1"/>
  <c r="G202" i="45" s="1"/>
  <c r="G248" i="45" s="1" a="1"/>
  <c r="G248" i="45" s="1"/>
  <c r="G294" i="45" s="1" a="1"/>
  <c r="G294" i="45" s="1"/>
  <c r="G340" i="45" s="1" a="1"/>
  <c r="G340" i="45" s="1"/>
  <c r="G386" i="45" s="1" a="1"/>
  <c r="G386" i="45" s="1"/>
  <c r="G432" i="45" s="1" a="1"/>
  <c r="G432" i="45" s="1"/>
  <c r="G478" i="45" s="1" a="1"/>
  <c r="G478" i="45" s="1"/>
  <c r="G524" i="45" s="1" a="1"/>
  <c r="G524" i="45" s="1"/>
  <c r="F65" i="45" a="1"/>
  <c r="F65" i="45" s="1"/>
  <c r="F111" i="45" s="1" a="1"/>
  <c r="F111" i="45" s="1"/>
  <c r="F157" i="45" s="1" a="1"/>
  <c r="F157" i="45" s="1"/>
  <c r="F202" i="45" s="1" a="1"/>
  <c r="F202" i="45" s="1"/>
  <c r="F248" i="45" s="1" a="1"/>
  <c r="F248" i="45" s="1"/>
  <c r="F294" i="45" s="1" a="1"/>
  <c r="F294" i="45" s="1"/>
  <c r="F340" i="45" s="1" a="1"/>
  <c r="F340" i="45" s="1"/>
  <c r="F386" i="45" s="1" a="1"/>
  <c r="F386" i="45" s="1"/>
  <c r="F432" i="45" s="1" a="1"/>
  <c r="F432" i="45" s="1"/>
  <c r="F478" i="45" s="1" a="1"/>
  <c r="F478" i="45" s="1"/>
  <c r="F524" i="45" s="1" a="1"/>
  <c r="F524" i="45" s="1"/>
  <c r="E65" i="45" a="1"/>
  <c r="E65" i="45" s="1"/>
  <c r="AF64" i="45"/>
  <c r="R64" i="45"/>
  <c r="Q64" i="45"/>
  <c r="H64" i="45" a="1"/>
  <c r="H64" i="45" s="1"/>
  <c r="H110" i="45" s="1" a="1"/>
  <c r="H110" i="45" s="1"/>
  <c r="H156" i="45" s="1" a="1"/>
  <c r="H156" i="45" s="1"/>
  <c r="H201" i="45" s="1" a="1"/>
  <c r="H201" i="45" s="1"/>
  <c r="H247" i="45" s="1" a="1"/>
  <c r="H247" i="45" s="1"/>
  <c r="H293" i="45" s="1" a="1"/>
  <c r="H293" i="45" s="1"/>
  <c r="H339" i="45" s="1" a="1"/>
  <c r="H339" i="45" s="1"/>
  <c r="H385" i="45" s="1" a="1"/>
  <c r="H385" i="45" s="1"/>
  <c r="H431" i="45" s="1" a="1"/>
  <c r="H431" i="45" s="1"/>
  <c r="H477" i="45" s="1" a="1"/>
  <c r="H477" i="45" s="1"/>
  <c r="H523" i="45" s="1" a="1"/>
  <c r="H523" i="45" s="1"/>
  <c r="G64" i="45" a="1"/>
  <c r="G64" i="45" s="1"/>
  <c r="G110" i="45" s="1" a="1"/>
  <c r="G110" i="45" s="1"/>
  <c r="G156" i="45" s="1" a="1"/>
  <c r="G156" i="45" s="1"/>
  <c r="G201" i="45" s="1" a="1"/>
  <c r="G201" i="45" s="1"/>
  <c r="G247" i="45" s="1" a="1"/>
  <c r="G247" i="45" s="1"/>
  <c r="G293" i="45" s="1" a="1"/>
  <c r="G293" i="45" s="1"/>
  <c r="G339" i="45" s="1" a="1"/>
  <c r="G339" i="45" s="1"/>
  <c r="G385" i="45" s="1" a="1"/>
  <c r="G385" i="45" s="1"/>
  <c r="G431" i="45" s="1" a="1"/>
  <c r="G431" i="45" s="1"/>
  <c r="G477" i="45" s="1" a="1"/>
  <c r="G477" i="45" s="1"/>
  <c r="G523" i="45" s="1" a="1"/>
  <c r="G523" i="45" s="1"/>
  <c r="F64" i="45" a="1"/>
  <c r="F64" i="45" s="1"/>
  <c r="F110" i="45" s="1" a="1"/>
  <c r="F110" i="45" s="1"/>
  <c r="F156" i="45" s="1" a="1"/>
  <c r="F156" i="45" s="1"/>
  <c r="F201" i="45" s="1" a="1"/>
  <c r="F201" i="45" s="1"/>
  <c r="F247" i="45" s="1" a="1"/>
  <c r="F247" i="45" s="1"/>
  <c r="F293" i="45" s="1" a="1"/>
  <c r="F293" i="45" s="1"/>
  <c r="F339" i="45" s="1" a="1"/>
  <c r="F339" i="45" s="1"/>
  <c r="F385" i="45" s="1" a="1"/>
  <c r="F385" i="45" s="1"/>
  <c r="F431" i="45" s="1" a="1"/>
  <c r="F431" i="45" s="1"/>
  <c r="F477" i="45" s="1" a="1"/>
  <c r="F477" i="45" s="1"/>
  <c r="F523" i="45" s="1" a="1"/>
  <c r="F523" i="45" s="1"/>
  <c r="E64" i="45" a="1"/>
  <c r="E64" i="45" s="1"/>
  <c r="D60" i="45"/>
  <c r="C96" i="45" s="1"/>
  <c r="D59" i="45"/>
  <c r="D98" i="45" s="1"/>
  <c r="S54" i="45"/>
  <c r="P54" i="45"/>
  <c r="O54" i="45"/>
  <c r="N54" i="45"/>
  <c r="M54" i="45"/>
  <c r="AL53" i="45"/>
  <c r="U53" i="45"/>
  <c r="R53" i="45"/>
  <c r="Q53" i="45"/>
  <c r="AL52" i="45"/>
  <c r="AN52" i="45"/>
  <c r="U52" i="45" s="1"/>
  <c r="R52" i="45"/>
  <c r="Q52" i="45"/>
  <c r="AL51" i="45"/>
  <c r="AN51" i="45"/>
  <c r="U51" i="45" s="1"/>
  <c r="R51" i="45"/>
  <c r="Q51" i="45"/>
  <c r="AL50" i="45"/>
  <c r="AN50" i="45" s="1"/>
  <c r="U50" i="45" s="1"/>
  <c r="R50" i="45"/>
  <c r="Q50" i="45"/>
  <c r="AL49" i="45"/>
  <c r="AN49" i="45"/>
  <c r="U49" i="45" s="1"/>
  <c r="R49" i="45"/>
  <c r="Q49" i="45"/>
  <c r="AL48" i="45"/>
  <c r="AN48" i="45" s="1"/>
  <c r="U48" i="45" s="1"/>
  <c r="R48" i="45"/>
  <c r="Q48" i="45"/>
  <c r="AL47" i="45"/>
  <c r="AN47" i="45" s="1"/>
  <c r="U47" i="45" s="1"/>
  <c r="R47" i="45"/>
  <c r="Q47" i="45"/>
  <c r="AL46" i="45"/>
  <c r="AN46" i="45"/>
  <c r="U46" i="45" s="1"/>
  <c r="R46" i="45"/>
  <c r="Q46" i="45"/>
  <c r="AL45" i="45"/>
  <c r="AN45" i="45"/>
  <c r="U45" i="45" s="1"/>
  <c r="R45" i="45"/>
  <c r="Q45" i="45"/>
  <c r="AL44" i="45"/>
  <c r="AN44" i="45"/>
  <c r="U44" i="45" s="1"/>
  <c r="R44" i="45"/>
  <c r="Q44" i="45"/>
  <c r="AL43" i="45"/>
  <c r="AN43" i="45"/>
  <c r="U43" i="45" s="1"/>
  <c r="R43" i="45"/>
  <c r="Q43" i="45"/>
  <c r="AL42" i="45"/>
  <c r="AN42" i="45"/>
  <c r="U42" i="45" s="1"/>
  <c r="R42" i="45"/>
  <c r="Q42" i="45"/>
  <c r="AL41" i="45"/>
  <c r="AN41" i="45"/>
  <c r="U41" i="45" s="1"/>
  <c r="R41" i="45"/>
  <c r="Q41" i="45"/>
  <c r="AL40" i="45"/>
  <c r="AN40" i="45"/>
  <c r="U40" i="45" s="1"/>
  <c r="R40" i="45"/>
  <c r="Q40" i="45"/>
  <c r="AL39" i="45"/>
  <c r="AN39" i="45"/>
  <c r="U39" i="45" s="1"/>
  <c r="R39" i="45"/>
  <c r="Q39" i="45"/>
  <c r="AL38" i="45"/>
  <c r="AN38" i="45"/>
  <c r="U38" i="45" s="1"/>
  <c r="R38" i="45"/>
  <c r="Q38" i="45"/>
  <c r="AL37" i="45"/>
  <c r="AN37" i="45"/>
  <c r="U37" i="45" s="1"/>
  <c r="R37" i="45"/>
  <c r="Q37" i="45"/>
  <c r="AL36" i="45"/>
  <c r="AN36" i="45" s="1"/>
  <c r="U36" i="45" s="1"/>
  <c r="R36" i="45"/>
  <c r="Q36" i="45"/>
  <c r="AL35" i="45"/>
  <c r="AN35" i="45"/>
  <c r="U35" i="45" s="1"/>
  <c r="R35" i="45"/>
  <c r="Q35" i="45"/>
  <c r="AL34" i="45"/>
  <c r="AN34" i="45" s="1"/>
  <c r="U34" i="45" s="1"/>
  <c r="R34" i="45"/>
  <c r="Q34" i="45"/>
  <c r="AL33" i="45"/>
  <c r="AN33" i="45" s="1"/>
  <c r="U33" i="45" s="1"/>
  <c r="R33" i="45"/>
  <c r="Q33" i="45"/>
  <c r="AL32" i="45"/>
  <c r="AN32" i="45" s="1"/>
  <c r="U32" i="45" s="1"/>
  <c r="R32" i="45"/>
  <c r="Q32" i="45"/>
  <c r="AL31" i="45"/>
  <c r="AN31" i="45" s="1"/>
  <c r="U31" i="45" s="1"/>
  <c r="R31" i="45"/>
  <c r="Q31" i="45"/>
  <c r="R30" i="45"/>
  <c r="Q30" i="45"/>
  <c r="R29" i="45"/>
  <c r="Q29" i="45"/>
  <c r="R28" i="45"/>
  <c r="Q28" i="45"/>
  <c r="AL27" i="45"/>
  <c r="AN27" i="45" s="1"/>
  <c r="U27" i="45" s="1"/>
  <c r="R27" i="45"/>
  <c r="Q27" i="45"/>
  <c r="AL26" i="45"/>
  <c r="AN26" i="45" s="1"/>
  <c r="U26" i="45" s="1"/>
  <c r="R26" i="45"/>
  <c r="Q26" i="45"/>
  <c r="AL25" i="45"/>
  <c r="AN25" i="45" s="1"/>
  <c r="U25" i="45" s="1"/>
  <c r="R25" i="45"/>
  <c r="Q25" i="45"/>
  <c r="AL24" i="45"/>
  <c r="AN24" i="45" s="1"/>
  <c r="U24" i="45" s="1"/>
  <c r="R24" i="45"/>
  <c r="Q24" i="45"/>
  <c r="AL23" i="45"/>
  <c r="AN23" i="45" s="1"/>
  <c r="U23" i="45" s="1"/>
  <c r="R23" i="45"/>
  <c r="Q23" i="45"/>
  <c r="AL22" i="45"/>
  <c r="AN22" i="45" s="1"/>
  <c r="U22" i="45" s="1"/>
  <c r="R22" i="45"/>
  <c r="Q22" i="45"/>
  <c r="R21" i="45"/>
  <c r="Q21" i="45"/>
  <c r="R20" i="45"/>
  <c r="Q20" i="45"/>
  <c r="R19" i="45"/>
  <c r="Q19" i="45"/>
  <c r="R18" i="45"/>
  <c r="Q18" i="45"/>
  <c r="D14" i="45"/>
  <c r="C42" i="45" s="1"/>
  <c r="D13" i="45"/>
  <c r="D42" i="45" s="1"/>
  <c r="J7" i="45"/>
  <c r="O41" i="32" l="1"/>
  <c r="O31" i="32"/>
  <c r="O50" i="32"/>
  <c r="O49" i="32"/>
  <c r="O40" i="32"/>
  <c r="Q146" i="45"/>
  <c r="O30" i="32"/>
  <c r="O39" i="32"/>
  <c r="Q100" i="45"/>
  <c r="O29" i="32"/>
  <c r="O47" i="32"/>
  <c r="O38" i="32"/>
  <c r="O28" i="32"/>
  <c r="Q54" i="45"/>
  <c r="AN21" i="45"/>
  <c r="U21" i="45" s="1"/>
  <c r="C156" i="45"/>
  <c r="C41" i="45"/>
  <c r="D37" i="45"/>
  <c r="D45" i="45"/>
  <c r="C174" i="45"/>
  <c r="R54" i="45"/>
  <c r="AI340" i="45"/>
  <c r="AI64" i="45"/>
  <c r="AI65" i="45"/>
  <c r="C176" i="45"/>
  <c r="R146" i="45"/>
  <c r="AI156" i="45"/>
  <c r="AI157" i="45"/>
  <c r="AI527" i="45"/>
  <c r="AI158" i="45"/>
  <c r="C187" i="45"/>
  <c r="C167" i="45"/>
  <c r="AI251" i="45"/>
  <c r="C43" i="45"/>
  <c r="R100" i="45"/>
  <c r="AI110" i="45"/>
  <c r="C170" i="45"/>
  <c r="C180" i="45"/>
  <c r="C165" i="45"/>
  <c r="AI343" i="45"/>
  <c r="D70" i="45"/>
  <c r="D67" i="45"/>
  <c r="C22" i="45"/>
  <c r="C45" i="45"/>
  <c r="C47" i="45"/>
  <c r="D49" i="45"/>
  <c r="D53" i="45"/>
  <c r="D68" i="45"/>
  <c r="D82" i="45"/>
  <c r="D96" i="45"/>
  <c r="D157" i="45"/>
  <c r="C182" i="45"/>
  <c r="C37" i="45"/>
  <c r="C39" i="45"/>
  <c r="D41" i="45"/>
  <c r="D78" i="45"/>
  <c r="D81" i="45"/>
  <c r="D94" i="45"/>
  <c r="C163" i="45"/>
  <c r="C178" i="45"/>
  <c r="D161" i="45"/>
  <c r="D90" i="45"/>
  <c r="D156" i="45"/>
  <c r="C160" i="45"/>
  <c r="C172" i="45"/>
  <c r="C189" i="45"/>
  <c r="C21" i="45"/>
  <c r="C35" i="45"/>
  <c r="D80" i="45"/>
  <c r="D93" i="45"/>
  <c r="C31" i="45"/>
  <c r="D33" i="45"/>
  <c r="D65" i="45"/>
  <c r="D76" i="45"/>
  <c r="D88" i="45"/>
  <c r="D91" i="45"/>
  <c r="D160" i="45"/>
  <c r="D64" i="45"/>
  <c r="D79" i="45"/>
  <c r="C29" i="45"/>
  <c r="D66" i="45"/>
  <c r="C159" i="45"/>
  <c r="C168" i="45"/>
  <c r="C181" i="45"/>
  <c r="C183" i="45"/>
  <c r="C20" i="45"/>
  <c r="D29" i="45"/>
  <c r="D75" i="45"/>
  <c r="D87" i="45"/>
  <c r="C166" i="45"/>
  <c r="C33" i="45"/>
  <c r="D92" i="45"/>
  <c r="D74" i="45"/>
  <c r="D86" i="45"/>
  <c r="C164" i="45"/>
  <c r="D166" i="45"/>
  <c r="C175" i="45"/>
  <c r="C179" i="45"/>
  <c r="C23" i="45"/>
  <c r="D25" i="45"/>
  <c r="D72" i="45"/>
  <c r="D73" i="45"/>
  <c r="D84" i="45"/>
  <c r="D85" i="45"/>
  <c r="D99" i="45"/>
  <c r="C158" i="45"/>
  <c r="C162" i="45"/>
  <c r="C177" i="45"/>
  <c r="C188" i="45"/>
  <c r="C190" i="45"/>
  <c r="C25" i="45"/>
  <c r="D158" i="45"/>
  <c r="C186" i="45"/>
  <c r="D69" i="45"/>
  <c r="C27" i="45"/>
  <c r="C19" i="45"/>
  <c r="C49" i="45"/>
  <c r="C51" i="45"/>
  <c r="C53" i="45"/>
  <c r="C169" i="45"/>
  <c r="C171" i="45"/>
  <c r="C184" i="45"/>
  <c r="AI297" i="45"/>
  <c r="AI435" i="45"/>
  <c r="AI433" i="45"/>
  <c r="AI432" i="45"/>
  <c r="AI205" i="45"/>
  <c r="D360" i="45"/>
  <c r="AI478" i="45"/>
  <c r="AI523" i="45"/>
  <c r="C525" i="45"/>
  <c r="C293" i="45"/>
  <c r="AI341" i="45"/>
  <c r="Q329" i="45"/>
  <c r="R237" i="45"/>
  <c r="R329" i="45"/>
  <c r="C341" i="45"/>
  <c r="C385" i="45"/>
  <c r="R513" i="45"/>
  <c r="AI525" i="45"/>
  <c r="Q237" i="45"/>
  <c r="C496" i="45"/>
  <c r="AI249" i="45"/>
  <c r="D280" i="45"/>
  <c r="Q421" i="45"/>
  <c r="C418" i="45"/>
  <c r="C544" i="45"/>
  <c r="C347" i="45"/>
  <c r="C248" i="45"/>
  <c r="C387" i="45"/>
  <c r="D248" i="45"/>
  <c r="AI386" i="45"/>
  <c r="AI387" i="45"/>
  <c r="D265" i="45"/>
  <c r="Q559" i="45"/>
  <c r="AI524" i="45"/>
  <c r="C489" i="45"/>
  <c r="D247" i="45"/>
  <c r="D339" i="45"/>
  <c r="AI431" i="45"/>
  <c r="R559" i="45"/>
  <c r="D256" i="45"/>
  <c r="D269" i="45"/>
  <c r="D342" i="45"/>
  <c r="D351" i="45"/>
  <c r="D358" i="45"/>
  <c r="C391" i="45"/>
  <c r="C395" i="45"/>
  <c r="D431" i="45"/>
  <c r="D461" i="45"/>
  <c r="C482" i="45"/>
  <c r="C491" i="45"/>
  <c r="D533" i="45"/>
  <c r="C542" i="45"/>
  <c r="D252" i="45"/>
  <c r="C263" i="45"/>
  <c r="D274" i="45"/>
  <c r="D276" i="45"/>
  <c r="D296" i="45"/>
  <c r="D341" i="45"/>
  <c r="D347" i="45"/>
  <c r="D356" i="45"/>
  <c r="C398" i="45"/>
  <c r="C400" i="45"/>
  <c r="D435" i="45"/>
  <c r="D443" i="45"/>
  <c r="D452" i="45"/>
  <c r="D459" i="45"/>
  <c r="C487" i="45"/>
  <c r="C494" i="45"/>
  <c r="D525" i="45"/>
  <c r="D261" i="45"/>
  <c r="D263" i="45"/>
  <c r="D365" i="45"/>
  <c r="C405" i="45"/>
  <c r="C416" i="45"/>
  <c r="D439" i="45"/>
  <c r="D441" i="45"/>
  <c r="D457" i="45"/>
  <c r="D464" i="45"/>
  <c r="C481" i="45"/>
  <c r="D524" i="45"/>
  <c r="C536" i="45"/>
  <c r="C547" i="45"/>
  <c r="C251" i="45"/>
  <c r="D259" i="45"/>
  <c r="C340" i="45"/>
  <c r="D363" i="45"/>
  <c r="C403" i="45"/>
  <c r="D434" i="45"/>
  <c r="D437" i="45"/>
  <c r="D448" i="45"/>
  <c r="C485" i="45"/>
  <c r="C530" i="45"/>
  <c r="C549" i="45"/>
  <c r="C551" i="45"/>
  <c r="C250" i="45"/>
  <c r="D251" i="45"/>
  <c r="C257" i="45"/>
  <c r="D270" i="45"/>
  <c r="D350" i="45"/>
  <c r="D354" i="45"/>
  <c r="AI385" i="45"/>
  <c r="C394" i="45"/>
  <c r="C408" i="45"/>
  <c r="C412" i="45"/>
  <c r="D446" i="45"/>
  <c r="C480" i="45"/>
  <c r="C523" i="45"/>
  <c r="C532" i="45"/>
  <c r="C538" i="45"/>
  <c r="C554" i="45"/>
  <c r="AI202" i="45"/>
  <c r="D250" i="45"/>
  <c r="D255" i="45"/>
  <c r="D257" i="45"/>
  <c r="D268" i="45"/>
  <c r="D279" i="45"/>
  <c r="D281" i="45"/>
  <c r="D359" i="45"/>
  <c r="C410" i="45"/>
  <c r="D433" i="45"/>
  <c r="D455" i="45"/>
  <c r="AI477" i="45"/>
  <c r="C490" i="45"/>
  <c r="C497" i="45"/>
  <c r="D523" i="45"/>
  <c r="D532" i="45"/>
  <c r="C543" i="45"/>
  <c r="C545" i="45"/>
  <c r="C556" i="45"/>
  <c r="D249" i="45"/>
  <c r="D277" i="45"/>
  <c r="D303" i="45"/>
  <c r="AI295" i="45"/>
  <c r="D348" i="45"/>
  <c r="C401" i="45"/>
  <c r="D460" i="45"/>
  <c r="C479" i="45"/>
  <c r="C483" i="45"/>
  <c r="C500" i="45"/>
  <c r="C541" i="45"/>
  <c r="C212" i="45"/>
  <c r="AI203" i="45"/>
  <c r="D253" i="45"/>
  <c r="D264" i="45"/>
  <c r="D273" i="45"/>
  <c r="D346" i="45"/>
  <c r="D366" i="45"/>
  <c r="C406" i="45"/>
  <c r="C415" i="45"/>
  <c r="D201" i="45"/>
  <c r="C207" i="45"/>
  <c r="AI248" i="45"/>
  <c r="D262" i="45"/>
  <c r="D275" i="45"/>
  <c r="C343" i="45"/>
  <c r="C344" i="45"/>
  <c r="D374" i="45"/>
  <c r="C397" i="45"/>
  <c r="C399" i="45"/>
  <c r="D432" i="45"/>
  <c r="D442" i="45"/>
  <c r="D449" i="45"/>
  <c r="AI479" i="45"/>
  <c r="C527" i="45"/>
  <c r="C535" i="45"/>
  <c r="C548" i="45"/>
  <c r="D204" i="45"/>
  <c r="D271" i="45"/>
  <c r="AI294" i="45"/>
  <c r="D343" i="45"/>
  <c r="D344" i="45"/>
  <c r="D364" i="45"/>
  <c r="D440" i="45"/>
  <c r="D527" i="45"/>
  <c r="C531" i="45"/>
  <c r="C537" i="45"/>
  <c r="C539" i="45"/>
  <c r="AI247" i="45"/>
  <c r="D258" i="45"/>
  <c r="D267" i="45"/>
  <c r="D282" i="45"/>
  <c r="AI339" i="45"/>
  <c r="C351" i="45"/>
  <c r="D353" i="45"/>
  <c r="C389" i="45"/>
  <c r="C393" i="45"/>
  <c r="C431" i="45"/>
  <c r="D436" i="45"/>
  <c r="D445" i="45"/>
  <c r="D447" i="45"/>
  <c r="D526" i="45"/>
  <c r="C529" i="45"/>
  <c r="D531" i="45"/>
  <c r="C533" i="45"/>
  <c r="C550" i="45"/>
  <c r="C555" i="45"/>
  <c r="E127" i="45" a="1"/>
  <c r="E127" i="45" s="1"/>
  <c r="AL81" i="45"/>
  <c r="AN81" i="45" s="1"/>
  <c r="U81" i="45" s="1"/>
  <c r="AL95" i="45"/>
  <c r="AN95" i="45" s="1"/>
  <c r="U95" i="45" s="1"/>
  <c r="E141" i="45" a="1"/>
  <c r="E141" i="45" s="1"/>
  <c r="AL97" i="45"/>
  <c r="E143" i="45" a="1"/>
  <c r="E143" i="45" s="1"/>
  <c r="AL69" i="45"/>
  <c r="AN69" i="45" s="1"/>
  <c r="U69" i="45" s="1"/>
  <c r="E115" i="45" a="1"/>
  <c r="E115" i="45" s="1"/>
  <c r="E169" i="45" a="1"/>
  <c r="E169" i="45" s="1"/>
  <c r="AL123" i="45"/>
  <c r="AN123" i="45" s="1"/>
  <c r="U123" i="45" s="1"/>
  <c r="AL124" i="45"/>
  <c r="AN124" i="45" s="1"/>
  <c r="U124" i="45" s="1"/>
  <c r="E170" i="45" a="1"/>
  <c r="E170" i="45" s="1"/>
  <c r="E125" i="45" a="1"/>
  <c r="E125" i="45" s="1"/>
  <c r="AL79" i="45"/>
  <c r="AN79" i="45" s="1"/>
  <c r="U79" i="45" s="1"/>
  <c r="E126" i="45" a="1"/>
  <c r="E126" i="45" s="1"/>
  <c r="AL80" i="45"/>
  <c r="AN80" i="45" s="1"/>
  <c r="U80" i="45" s="1"/>
  <c r="AL94" i="45"/>
  <c r="AN94" i="45" s="1"/>
  <c r="U94" i="45" s="1"/>
  <c r="E140" i="45" a="1"/>
  <c r="E140" i="45" s="1"/>
  <c r="E188" i="45" a="1"/>
  <c r="E188" i="45" s="1"/>
  <c r="AL142" i="45"/>
  <c r="AN142" i="45" s="1"/>
  <c r="U142" i="45" s="1"/>
  <c r="E110" i="45" a="1"/>
  <c r="E110" i="45" s="1"/>
  <c r="E111" i="45" a="1"/>
  <c r="E111" i="45" s="1"/>
  <c r="E138" i="45" a="1"/>
  <c r="E138" i="45" s="1"/>
  <c r="AL92" i="45"/>
  <c r="E139" i="45" a="1"/>
  <c r="E139" i="45" s="1"/>
  <c r="AL93" i="45"/>
  <c r="AN93" i="45" s="1"/>
  <c r="U93" i="45" s="1"/>
  <c r="AL88" i="45"/>
  <c r="E134" i="45" a="1"/>
  <c r="E134" i="45" s="1"/>
  <c r="E181" i="45" a="1"/>
  <c r="E181" i="45" s="1"/>
  <c r="AL135" i="45"/>
  <c r="E182" i="45" a="1"/>
  <c r="E182" i="45" s="1"/>
  <c r="AL136" i="45"/>
  <c r="E137" i="45" a="1"/>
  <c r="E137" i="45" s="1"/>
  <c r="AL91" i="45"/>
  <c r="E121" i="45" a="1"/>
  <c r="E121" i="45" s="1"/>
  <c r="E133" i="45" a="1"/>
  <c r="E133" i="45" s="1"/>
  <c r="AL87" i="45"/>
  <c r="E158" i="45" a="1"/>
  <c r="E158" i="45" s="1"/>
  <c r="E132" i="45" a="1"/>
  <c r="E132" i="45" s="1"/>
  <c r="AL86" i="45"/>
  <c r="E120" i="45" a="1"/>
  <c r="E120" i="45" s="1"/>
  <c r="AL73" i="45"/>
  <c r="AN73" i="45" s="1"/>
  <c r="U73" i="45" s="1"/>
  <c r="E119" i="45" a="1"/>
  <c r="E119" i="45" s="1"/>
  <c r="AL85" i="45"/>
  <c r="E131" i="45" a="1"/>
  <c r="E131" i="45" s="1"/>
  <c r="E122" i="45" a="1"/>
  <c r="E122" i="45" s="1"/>
  <c r="AL83" i="45"/>
  <c r="AN83" i="45" s="1"/>
  <c r="U83" i="45" s="1"/>
  <c r="E129" i="45" a="1"/>
  <c r="E129" i="45" s="1"/>
  <c r="E176" i="45" a="1"/>
  <c r="E176" i="45" s="1"/>
  <c r="AL130" i="45"/>
  <c r="E113" i="45" a="1"/>
  <c r="E113" i="45" s="1"/>
  <c r="E145" i="45" a="1"/>
  <c r="E145" i="45" s="1"/>
  <c r="AL99" i="45"/>
  <c r="AL71" i="45"/>
  <c r="AN71" i="45" s="1"/>
  <c r="U71" i="45" s="1"/>
  <c r="E117" i="45" a="1"/>
  <c r="E117" i="45" s="1"/>
  <c r="E128" i="45" a="1"/>
  <c r="E128" i="45" s="1"/>
  <c r="AL82" i="45"/>
  <c r="AN82" i="45" s="1"/>
  <c r="U82" i="45" s="1"/>
  <c r="AL118" i="45"/>
  <c r="AN118" i="45" s="1"/>
  <c r="U118" i="45" s="1"/>
  <c r="E164" i="45" a="1"/>
  <c r="E164" i="45" s="1"/>
  <c r="E160" i="45" a="1"/>
  <c r="E160" i="45" s="1"/>
  <c r="AL114" i="45"/>
  <c r="AN114" i="45" s="1"/>
  <c r="U114" i="45" s="1"/>
  <c r="E116" i="45" a="1"/>
  <c r="E116" i="45" s="1"/>
  <c r="AL70" i="45"/>
  <c r="AN70" i="45" s="1"/>
  <c r="U70" i="45" s="1"/>
  <c r="C34" i="45"/>
  <c r="D34" i="45"/>
  <c r="D46" i="45"/>
  <c r="D50" i="45"/>
  <c r="C77" i="45"/>
  <c r="C89" i="45"/>
  <c r="C70" i="45"/>
  <c r="D77" i="45"/>
  <c r="C82" i="45"/>
  <c r="D89" i="45"/>
  <c r="C94" i="45"/>
  <c r="C112" i="45"/>
  <c r="D119" i="45"/>
  <c r="C134" i="45"/>
  <c r="C137" i="45"/>
  <c r="C140" i="45"/>
  <c r="D143" i="45"/>
  <c r="D159" i="45"/>
  <c r="D164" i="45"/>
  <c r="C67" i="45"/>
  <c r="AL72" i="45"/>
  <c r="AN72" i="45" s="1"/>
  <c r="U72" i="45" s="1"/>
  <c r="C75" i="45"/>
  <c r="AL84" i="45"/>
  <c r="C87" i="45"/>
  <c r="AL96" i="45"/>
  <c r="AN96" i="45" s="1"/>
  <c r="U96" i="45" s="1"/>
  <c r="C99" i="45"/>
  <c r="D112" i="45"/>
  <c r="C117" i="45"/>
  <c r="C122" i="45"/>
  <c r="C125" i="45"/>
  <c r="D131" i="45"/>
  <c r="D134" i="45"/>
  <c r="D137" i="45"/>
  <c r="D170" i="45"/>
  <c r="D171" i="45"/>
  <c r="D172" i="45"/>
  <c r="AL77" i="45"/>
  <c r="AN77" i="45" s="1"/>
  <c r="U77" i="45" s="1"/>
  <c r="C80" i="45"/>
  <c r="AL89" i="45"/>
  <c r="C92" i="45"/>
  <c r="D138" i="45"/>
  <c r="D126" i="45"/>
  <c r="AL112" i="45"/>
  <c r="AN112" i="45" s="1"/>
  <c r="U112" i="45" s="1"/>
  <c r="D117" i="45"/>
  <c r="D122" i="45"/>
  <c r="D125" i="45"/>
  <c r="D128" i="45"/>
  <c r="D165" i="45"/>
  <c r="D173" i="45"/>
  <c r="D185" i="45"/>
  <c r="C73" i="45"/>
  <c r="C85" i="45"/>
  <c r="C97" i="45"/>
  <c r="C143" i="45"/>
  <c r="C131" i="45"/>
  <c r="C111" i="45"/>
  <c r="C115" i="45"/>
  <c r="C141" i="45"/>
  <c r="C144" i="45"/>
  <c r="C28" i="45"/>
  <c r="C36" i="45"/>
  <c r="C78" i="45"/>
  <c r="C90" i="45"/>
  <c r="D97" i="45"/>
  <c r="D111" i="45"/>
  <c r="D115" i="45"/>
  <c r="C120" i="45"/>
  <c r="C129" i="45"/>
  <c r="C132" i="45"/>
  <c r="C135" i="45"/>
  <c r="C138" i="45"/>
  <c r="D141" i="45"/>
  <c r="D144" i="45"/>
  <c r="C32" i="45"/>
  <c r="C44" i="45"/>
  <c r="D28" i="45"/>
  <c r="D44" i="45"/>
  <c r="AL68" i="45"/>
  <c r="AN68" i="45" s="1"/>
  <c r="U68" i="45" s="1"/>
  <c r="C71" i="45"/>
  <c r="C83" i="45"/>
  <c r="C95" i="45"/>
  <c r="C110" i="45"/>
  <c r="D120" i="45"/>
  <c r="C123" i="45"/>
  <c r="C126" i="45"/>
  <c r="D129" i="45"/>
  <c r="D132" i="45"/>
  <c r="D135" i="45"/>
  <c r="E144" i="45" a="1"/>
  <c r="E144" i="45" s="1"/>
  <c r="Q192" i="45"/>
  <c r="C24" i="45"/>
  <c r="C40" i="45"/>
  <c r="C48" i="45"/>
  <c r="C52" i="45"/>
  <c r="C66" i="45"/>
  <c r="D24" i="45"/>
  <c r="D32" i="45"/>
  <c r="D36" i="45"/>
  <c r="D40" i="45"/>
  <c r="D48" i="45"/>
  <c r="D52" i="45"/>
  <c r="C18" i="45"/>
  <c r="AL64" i="45"/>
  <c r="AN64" i="45" s="1"/>
  <c r="U64" i="45" s="1"/>
  <c r="D71" i="45"/>
  <c r="C76" i="45"/>
  <c r="D83" i="45"/>
  <c r="C88" i="45"/>
  <c r="D95" i="45"/>
  <c r="D110" i="45"/>
  <c r="C114" i="45"/>
  <c r="C118" i="45"/>
  <c r="D123" i="45"/>
  <c r="D18" i="45"/>
  <c r="C65" i="45"/>
  <c r="C69" i="45"/>
  <c r="AL78" i="45"/>
  <c r="AN78" i="45" s="1"/>
  <c r="U78" i="45" s="1"/>
  <c r="C81" i="45"/>
  <c r="AL90" i="45"/>
  <c r="C93" i="45"/>
  <c r="D114" i="45"/>
  <c r="D118" i="45"/>
  <c r="C136" i="45"/>
  <c r="C145" i="45"/>
  <c r="D187" i="45"/>
  <c r="D175" i="45"/>
  <c r="D182" i="45"/>
  <c r="D189" i="45"/>
  <c r="D177" i="45"/>
  <c r="D191" i="45"/>
  <c r="D179" i="45"/>
  <c r="D186" i="45"/>
  <c r="D174" i="45"/>
  <c r="D162" i="45"/>
  <c r="D181" i="45"/>
  <c r="D169" i="45"/>
  <c r="D188" i="45"/>
  <c r="D183" i="45"/>
  <c r="D190" i="45"/>
  <c r="D178" i="45"/>
  <c r="D180" i="45"/>
  <c r="D168" i="45"/>
  <c r="D184" i="45"/>
  <c r="D22" i="45"/>
  <c r="D31" i="45"/>
  <c r="D35" i="45"/>
  <c r="D39" i="45"/>
  <c r="D43" i="45"/>
  <c r="D47" i="45"/>
  <c r="D51" i="45"/>
  <c r="C74" i="45"/>
  <c r="C86" i="45"/>
  <c r="C98" i="45"/>
  <c r="C116" i="45"/>
  <c r="C124" i="45"/>
  <c r="C133" i="45"/>
  <c r="D136" i="45"/>
  <c r="C139" i="45"/>
  <c r="C142" i="45"/>
  <c r="D145" i="45"/>
  <c r="D176" i="45"/>
  <c r="AI201" i="45"/>
  <c r="D19" i="45"/>
  <c r="C79" i="45"/>
  <c r="C91" i="45"/>
  <c r="C113" i="45"/>
  <c r="D116" i="45"/>
  <c r="C121" i="45"/>
  <c r="D124" i="45"/>
  <c r="C127" i="45"/>
  <c r="C130" i="45"/>
  <c r="D133" i="45"/>
  <c r="D139" i="45"/>
  <c r="D142" i="45"/>
  <c r="R192" i="45"/>
  <c r="D163" i="45"/>
  <c r="D20" i="45"/>
  <c r="D23" i="45"/>
  <c r="AR523" i="45"/>
  <c r="AR477" i="45"/>
  <c r="AR431" i="45"/>
  <c r="AR385" i="45"/>
  <c r="AR247" i="45"/>
  <c r="AR339" i="45"/>
  <c r="AR293" i="45"/>
  <c r="AR201" i="45"/>
  <c r="C64" i="45"/>
  <c r="C26" i="45"/>
  <c r="C46" i="45"/>
  <c r="C50" i="45"/>
  <c r="C68" i="45"/>
  <c r="C72" i="45"/>
  <c r="C84" i="45"/>
  <c r="D113" i="45"/>
  <c r="D121" i="45"/>
  <c r="D127" i="45"/>
  <c r="D130" i="45"/>
  <c r="D21" i="45"/>
  <c r="D27" i="45"/>
  <c r="C30" i="45"/>
  <c r="C38" i="45"/>
  <c r="D26" i="45"/>
  <c r="D30" i="45"/>
  <c r="D38" i="45"/>
  <c r="C119" i="45"/>
  <c r="C157" i="45"/>
  <c r="C161" i="45"/>
  <c r="C173" i="45"/>
  <c r="C185" i="45"/>
  <c r="D205" i="45"/>
  <c r="D209" i="45"/>
  <c r="C224" i="45"/>
  <c r="D228" i="45"/>
  <c r="D232" i="45"/>
  <c r="C247" i="45"/>
  <c r="C262" i="45"/>
  <c r="C216" i="45"/>
  <c r="C220" i="45"/>
  <c r="C233" i="45"/>
  <c r="C204" i="45"/>
  <c r="D207" i="45"/>
  <c r="D216" i="45"/>
  <c r="D220" i="45"/>
  <c r="D233" i="45"/>
  <c r="C221" i="45"/>
  <c r="C225" i="45"/>
  <c r="D229" i="45"/>
  <c r="C249" i="45"/>
  <c r="C264" i="45"/>
  <c r="C210" i="45"/>
  <c r="D221" i="45"/>
  <c r="D225" i="45"/>
  <c r="C234" i="45"/>
  <c r="C258" i="45"/>
  <c r="C266" i="45"/>
  <c r="C269" i="45"/>
  <c r="C203" i="45"/>
  <c r="D210" i="45"/>
  <c r="C213" i="45"/>
  <c r="D217" i="45"/>
  <c r="C230" i="45"/>
  <c r="D234" i="45"/>
  <c r="C254" i="45"/>
  <c r="C267" i="45"/>
  <c r="C268" i="45"/>
  <c r="C278" i="45"/>
  <c r="D203" i="45"/>
  <c r="C208" i="45"/>
  <c r="C222" i="45"/>
  <c r="C226" i="45"/>
  <c r="AI293" i="45"/>
  <c r="D236" i="45"/>
  <c r="D224" i="45"/>
  <c r="D212" i="45"/>
  <c r="D230" i="45"/>
  <c r="D218" i="45"/>
  <c r="D208" i="45"/>
  <c r="D222" i="45"/>
  <c r="D226" i="45"/>
  <c r="C229" i="45"/>
  <c r="C217" i="45"/>
  <c r="C235" i="45"/>
  <c r="C223" i="45"/>
  <c r="C202" i="45"/>
  <c r="C206" i="45"/>
  <c r="C214" i="45"/>
  <c r="C227" i="45"/>
  <c r="C231" i="45"/>
  <c r="D235" i="45"/>
  <c r="Q283" i="45"/>
  <c r="C255" i="45"/>
  <c r="D202" i="45"/>
  <c r="D206" i="45"/>
  <c r="C211" i="45"/>
  <c r="D214" i="45"/>
  <c r="D227" i="45"/>
  <c r="D231" i="45"/>
  <c r="C201" i="45"/>
  <c r="D211" i="45"/>
  <c r="C215" i="45"/>
  <c r="C219" i="45"/>
  <c r="D223" i="45"/>
  <c r="C236" i="45"/>
  <c r="C272" i="45"/>
  <c r="C279" i="45"/>
  <c r="C274" i="45"/>
  <c r="C281" i="45"/>
  <c r="C276" i="45"/>
  <c r="C271" i="45"/>
  <c r="C259" i="45"/>
  <c r="C273" i="45"/>
  <c r="C261" i="45"/>
  <c r="C280" i="45"/>
  <c r="C275" i="45"/>
  <c r="C282" i="45"/>
  <c r="C270" i="45"/>
  <c r="C277" i="45"/>
  <c r="C265" i="45"/>
  <c r="C253" i="45"/>
  <c r="C205" i="45"/>
  <c r="C209" i="45"/>
  <c r="D215" i="45"/>
  <c r="D219" i="45"/>
  <c r="C228" i="45"/>
  <c r="C232" i="45"/>
  <c r="C252" i="45"/>
  <c r="C256" i="45"/>
  <c r="D260" i="45"/>
  <c r="D272" i="45"/>
  <c r="C295" i="45"/>
  <c r="D302" i="45"/>
  <c r="C307" i="45"/>
  <c r="D314" i="45"/>
  <c r="C319" i="45"/>
  <c r="D326" i="45"/>
  <c r="C345" i="45"/>
  <c r="C359" i="45"/>
  <c r="D295" i="45"/>
  <c r="C300" i="45"/>
  <c r="D307" i="45"/>
  <c r="C312" i="45"/>
  <c r="D319" i="45"/>
  <c r="C324" i="45"/>
  <c r="C346" i="45"/>
  <c r="C353" i="45"/>
  <c r="D300" i="45"/>
  <c r="C305" i="45"/>
  <c r="D312" i="45"/>
  <c r="C317" i="45"/>
  <c r="D324" i="45"/>
  <c r="C294" i="45"/>
  <c r="C298" i="45"/>
  <c r="D305" i="45"/>
  <c r="C310" i="45"/>
  <c r="D317" i="45"/>
  <c r="C322" i="45"/>
  <c r="C327" i="45"/>
  <c r="C371" i="45"/>
  <c r="D294" i="45"/>
  <c r="D298" i="45"/>
  <c r="C303" i="45"/>
  <c r="D310" i="45"/>
  <c r="C315" i="45"/>
  <c r="D322" i="45"/>
  <c r="D327" i="45"/>
  <c r="C355" i="45"/>
  <c r="C361" i="45"/>
  <c r="C308" i="45"/>
  <c r="D315" i="45"/>
  <c r="C320" i="45"/>
  <c r="D414" i="45"/>
  <c r="D420" i="45"/>
  <c r="D419" i="45"/>
  <c r="D407" i="45"/>
  <c r="D404" i="45"/>
  <c r="D392" i="45"/>
  <c r="D410" i="45"/>
  <c r="D399" i="45"/>
  <c r="D387" i="45"/>
  <c r="D394" i="45"/>
  <c r="D418" i="45"/>
  <c r="D406" i="45"/>
  <c r="D401" i="45"/>
  <c r="D409" i="45"/>
  <c r="D396" i="45"/>
  <c r="D388" i="45"/>
  <c r="D413" i="45"/>
  <c r="D403" i="45"/>
  <c r="D391" i="45"/>
  <c r="D417" i="45"/>
  <c r="D398" i="45"/>
  <c r="D393" i="45"/>
  <c r="D389" i="45"/>
  <c r="D416" i="45"/>
  <c r="D412" i="45"/>
  <c r="D408" i="45"/>
  <c r="D405" i="45"/>
  <c r="D400" i="45"/>
  <c r="D385" i="45"/>
  <c r="D395" i="45"/>
  <c r="D402" i="45"/>
  <c r="D390" i="45"/>
  <c r="D386" i="45"/>
  <c r="D415" i="45"/>
  <c r="D411" i="45"/>
  <c r="D397" i="45"/>
  <c r="D254" i="45"/>
  <c r="D266" i="45"/>
  <c r="D293" i="45"/>
  <c r="C297" i="45"/>
  <c r="C301" i="45"/>
  <c r="D308" i="45"/>
  <c r="C313" i="45"/>
  <c r="D320" i="45"/>
  <c r="C325" i="45"/>
  <c r="D369" i="45"/>
  <c r="D357" i="45"/>
  <c r="D345" i="45"/>
  <c r="D371" i="45"/>
  <c r="D373" i="45"/>
  <c r="D361" i="45"/>
  <c r="D349" i="45"/>
  <c r="D368" i="45"/>
  <c r="D370" i="45"/>
  <c r="D372" i="45"/>
  <c r="D367" i="45"/>
  <c r="D355" i="45"/>
  <c r="Q375" i="45"/>
  <c r="D340" i="45"/>
  <c r="D362" i="45"/>
  <c r="D297" i="45"/>
  <c r="D301" i="45"/>
  <c r="C306" i="45"/>
  <c r="D313" i="45"/>
  <c r="C318" i="45"/>
  <c r="D325" i="45"/>
  <c r="C328" i="45"/>
  <c r="C374" i="45"/>
  <c r="C362" i="45"/>
  <c r="C350" i="45"/>
  <c r="C366" i="45"/>
  <c r="C354" i="45"/>
  <c r="C339" i="45"/>
  <c r="C373" i="45"/>
  <c r="C372" i="45"/>
  <c r="C360" i="45"/>
  <c r="C348" i="45"/>
  <c r="R375" i="45"/>
  <c r="C349" i="45"/>
  <c r="C356" i="45"/>
  <c r="C363" i="45"/>
  <c r="C299" i="45"/>
  <c r="D306" i="45"/>
  <c r="C311" i="45"/>
  <c r="D318" i="45"/>
  <c r="C323" i="45"/>
  <c r="D328" i="45"/>
  <c r="C364" i="45"/>
  <c r="C296" i="45"/>
  <c r="D299" i="45"/>
  <c r="C304" i="45"/>
  <c r="D311" i="45"/>
  <c r="C316" i="45"/>
  <c r="D323" i="45"/>
  <c r="C342" i="45"/>
  <c r="C357" i="45"/>
  <c r="C367" i="45"/>
  <c r="C368" i="45"/>
  <c r="C369" i="45"/>
  <c r="D304" i="45"/>
  <c r="C309" i="45"/>
  <c r="D316" i="45"/>
  <c r="C321" i="45"/>
  <c r="C358" i="45"/>
  <c r="C365" i="45"/>
  <c r="C302" i="45"/>
  <c r="D309" i="45"/>
  <c r="C314" i="45"/>
  <c r="C352" i="45"/>
  <c r="R421" i="45"/>
  <c r="C419" i="45"/>
  <c r="C407" i="45"/>
  <c r="C413" i="45"/>
  <c r="C386" i="45"/>
  <c r="C390" i="45"/>
  <c r="C402" i="45"/>
  <c r="R467" i="45"/>
  <c r="C420" i="45"/>
  <c r="C465" i="45"/>
  <c r="C462" i="45"/>
  <c r="C457" i="45"/>
  <c r="C464" i="45"/>
  <c r="C459" i="45"/>
  <c r="C447" i="45"/>
  <c r="C461" i="45"/>
  <c r="C449" i="45"/>
  <c r="C437" i="45"/>
  <c r="C456" i="45"/>
  <c r="C444" i="45"/>
  <c r="C463" i="45"/>
  <c r="C451" i="45"/>
  <c r="C458" i="45"/>
  <c r="C446" i="45"/>
  <c r="C466" i="45"/>
  <c r="C460" i="45"/>
  <c r="C455" i="45"/>
  <c r="C443" i="45"/>
  <c r="C436" i="45"/>
  <c r="C450" i="45"/>
  <c r="C417" i="45"/>
  <c r="C454" i="45"/>
  <c r="C388" i="45"/>
  <c r="C396" i="45"/>
  <c r="C409" i="45"/>
  <c r="C433" i="45"/>
  <c r="C438" i="45"/>
  <c r="C448" i="45"/>
  <c r="C414" i="45"/>
  <c r="C435" i="45"/>
  <c r="C439" i="45"/>
  <c r="C453" i="45"/>
  <c r="C392" i="45"/>
  <c r="C404" i="45"/>
  <c r="C432" i="45"/>
  <c r="C440" i="45"/>
  <c r="C441" i="45"/>
  <c r="C442" i="45"/>
  <c r="C445" i="45"/>
  <c r="Q467" i="45"/>
  <c r="C452" i="45"/>
  <c r="D438" i="45"/>
  <c r="D450" i="45"/>
  <c r="D462" i="45"/>
  <c r="D465" i="45"/>
  <c r="C511" i="45"/>
  <c r="C499" i="45"/>
  <c r="C510" i="45"/>
  <c r="C498" i="45"/>
  <c r="C486" i="45"/>
  <c r="C505" i="45"/>
  <c r="C512" i="45"/>
  <c r="C504" i="45"/>
  <c r="C492" i="45"/>
  <c r="C477" i="45"/>
  <c r="D480" i="45"/>
  <c r="D490" i="45"/>
  <c r="C495" i="45"/>
  <c r="D486" i="45"/>
  <c r="D495" i="45"/>
  <c r="D466" i="45"/>
  <c r="D477" i="45"/>
  <c r="D482" i="45"/>
  <c r="D496" i="45"/>
  <c r="D453" i="45"/>
  <c r="D491" i="45"/>
  <c r="D497" i="45"/>
  <c r="D458" i="45"/>
  <c r="D479" i="45"/>
  <c r="C509" i="45"/>
  <c r="D451" i="45"/>
  <c r="D463" i="45"/>
  <c r="D483" i="45"/>
  <c r="D509" i="45"/>
  <c r="D444" i="45"/>
  <c r="D456" i="45"/>
  <c r="D481" i="45"/>
  <c r="C484" i="45"/>
  <c r="C488" i="45"/>
  <c r="D492" i="45"/>
  <c r="D498" i="45"/>
  <c r="C508" i="45"/>
  <c r="D484" i="45"/>
  <c r="D488" i="45"/>
  <c r="C493" i="45"/>
  <c r="C501" i="45"/>
  <c r="C502" i="45"/>
  <c r="C503" i="45"/>
  <c r="C506" i="45"/>
  <c r="C507" i="45"/>
  <c r="D501" i="45"/>
  <c r="D502" i="45"/>
  <c r="D503" i="45"/>
  <c r="D507" i="45"/>
  <c r="Q513" i="45"/>
  <c r="D478" i="45"/>
  <c r="D485" i="45"/>
  <c r="D489" i="45"/>
  <c r="D506" i="45"/>
  <c r="D494" i="45"/>
  <c r="D508" i="45"/>
  <c r="D510" i="45"/>
  <c r="D505" i="45"/>
  <c r="D493" i="45"/>
  <c r="D512" i="45"/>
  <c r="D500" i="45"/>
  <c r="D511" i="45"/>
  <c r="D499" i="45"/>
  <c r="D487" i="45"/>
  <c r="C526" i="45"/>
  <c r="D529" i="45"/>
  <c r="C534" i="45"/>
  <c r="D541" i="45"/>
  <c r="C546" i="45"/>
  <c r="D553" i="45"/>
  <c r="C558" i="45"/>
  <c r="D534" i="45"/>
  <c r="D546" i="45"/>
  <c r="D558" i="45"/>
  <c r="D539" i="45"/>
  <c r="D551" i="45"/>
  <c r="D544" i="45"/>
  <c r="D556" i="45"/>
  <c r="D537" i="45"/>
  <c r="D549" i="45"/>
  <c r="D530" i="45"/>
  <c r="D542" i="45"/>
  <c r="D554" i="45"/>
  <c r="C524" i="45"/>
  <c r="C528" i="45"/>
  <c r="D535" i="45"/>
  <c r="C540" i="45"/>
  <c r="D547" i="45"/>
  <c r="C552" i="45"/>
  <c r="D528" i="45"/>
  <c r="D540" i="45"/>
  <c r="D552" i="45"/>
  <c r="C557" i="45"/>
  <c r="D545" i="45"/>
  <c r="D557" i="45"/>
  <c r="D538" i="45"/>
  <c r="D550" i="45"/>
  <c r="D543" i="45"/>
  <c r="D555" i="45"/>
  <c r="D536" i="45"/>
  <c r="AL20" i="45" l="1"/>
  <c r="AN20" i="45" s="1"/>
  <c r="AL18" i="45"/>
  <c r="AN18" i="45" s="1"/>
  <c r="U18" i="45" s="1"/>
  <c r="AL19" i="45"/>
  <c r="AN19" i="45" s="1"/>
  <c r="U19" i="45" s="1"/>
  <c r="E227" i="45" a="1"/>
  <c r="E227" i="45" s="1"/>
  <c r="AL182" i="45"/>
  <c r="E190" i="45" a="1"/>
  <c r="E190" i="45" s="1"/>
  <c r="AL144" i="45"/>
  <c r="E175" i="45" a="1"/>
  <c r="E175" i="45" s="1"/>
  <c r="AL129" i="45"/>
  <c r="AN129" i="45" s="1"/>
  <c r="U129" i="45" s="1"/>
  <c r="AL120" i="45"/>
  <c r="AN120" i="45" s="1"/>
  <c r="U120" i="45" s="1"/>
  <c r="E166" i="45" a="1"/>
  <c r="E166" i="45" s="1"/>
  <c r="AL66" i="45"/>
  <c r="AN66" i="45" s="1"/>
  <c r="U66" i="45" s="1"/>
  <c r="E174" i="45" a="1"/>
  <c r="E174" i="45" s="1"/>
  <c r="AL128" i="45"/>
  <c r="AN128" i="45" s="1"/>
  <c r="U128" i="45" s="1"/>
  <c r="E178" i="45" a="1"/>
  <c r="E178" i="45" s="1"/>
  <c r="AL132" i="45"/>
  <c r="E226" i="45" a="1"/>
  <c r="E226" i="45" s="1"/>
  <c r="AL181" i="45"/>
  <c r="E214" i="45" a="1"/>
  <c r="E214" i="45" s="1"/>
  <c r="AL169" i="45"/>
  <c r="AN169" i="45" s="1"/>
  <c r="U169" i="45" s="1"/>
  <c r="E168" i="45" a="1"/>
  <c r="E168" i="45" s="1"/>
  <c r="AL122" i="45"/>
  <c r="AN122" i="45" s="1"/>
  <c r="U122" i="45" s="1"/>
  <c r="E163" i="45" a="1"/>
  <c r="E163" i="45" s="1"/>
  <c r="AL117" i="45"/>
  <c r="AN117" i="45" s="1"/>
  <c r="U117" i="45" s="1"/>
  <c r="E180" i="45" a="1"/>
  <c r="E180" i="45" s="1"/>
  <c r="AL134" i="45"/>
  <c r="AL115" i="45"/>
  <c r="AN115" i="45" s="1"/>
  <c r="U115" i="45" s="1"/>
  <c r="E161" i="45" a="1"/>
  <c r="E161" i="45" s="1"/>
  <c r="AL76" i="45"/>
  <c r="AN76" i="45" s="1"/>
  <c r="U76" i="45" s="1"/>
  <c r="AL188" i="45"/>
  <c r="AN188" i="45" s="1"/>
  <c r="U188" i="45" s="1"/>
  <c r="E233" i="45" a="1"/>
  <c r="E233" i="45" s="1"/>
  <c r="E203" i="45" a="1"/>
  <c r="E203" i="45" s="1"/>
  <c r="AL158" i="45"/>
  <c r="AN158" i="45" s="1"/>
  <c r="U158" i="45" s="1"/>
  <c r="E177" i="45" a="1"/>
  <c r="E177" i="45" s="1"/>
  <c r="AL131" i="45"/>
  <c r="E186" i="45" a="1"/>
  <c r="E186" i="45" s="1"/>
  <c r="AL140" i="45"/>
  <c r="AN140" i="45" s="1"/>
  <c r="U140" i="45" s="1"/>
  <c r="E189" i="45" a="1"/>
  <c r="E189" i="45" s="1"/>
  <c r="AL143" i="45"/>
  <c r="E185" i="45" a="1"/>
  <c r="E185" i="45" s="1"/>
  <c r="AL139" i="45"/>
  <c r="AN139" i="45" s="1"/>
  <c r="U139" i="45" s="1"/>
  <c r="AL133" i="45"/>
  <c r="E179" i="45" a="1"/>
  <c r="E179" i="45" s="1"/>
  <c r="E165" i="45" a="1"/>
  <c r="E165" i="45" s="1"/>
  <c r="AL119" i="45"/>
  <c r="AN119" i="45" s="1"/>
  <c r="U119" i="45" s="1"/>
  <c r="AL75" i="45"/>
  <c r="AN75" i="45" s="1"/>
  <c r="U75" i="45" s="1"/>
  <c r="E187" i="45" a="1"/>
  <c r="E187" i="45" s="1"/>
  <c r="AL141" i="45"/>
  <c r="AN141" i="45" s="1"/>
  <c r="U141" i="45" s="1"/>
  <c r="E191" i="45" a="1"/>
  <c r="E191" i="45" s="1"/>
  <c r="AL145" i="45"/>
  <c r="AL116" i="45"/>
  <c r="AN116" i="45" s="1"/>
  <c r="U116" i="45" s="1"/>
  <c r="E162" i="45" a="1"/>
  <c r="E162" i="45" s="1"/>
  <c r="AL113" i="45"/>
  <c r="AN113" i="45" s="1"/>
  <c r="U113" i="45" s="1"/>
  <c r="E159" i="45" a="1"/>
  <c r="E159" i="45" s="1"/>
  <c r="AL121" i="45"/>
  <c r="AN121" i="45" s="1"/>
  <c r="U121" i="45" s="1"/>
  <c r="E167" i="45" a="1"/>
  <c r="E167" i="45" s="1"/>
  <c r="E184" i="45" a="1"/>
  <c r="E184" i="45" s="1"/>
  <c r="AL138" i="45"/>
  <c r="E172" i="45" a="1"/>
  <c r="E172" i="45" s="1"/>
  <c r="AL126" i="45"/>
  <c r="AN126" i="45" s="1"/>
  <c r="U126" i="45" s="1"/>
  <c r="AL111" i="45"/>
  <c r="AN111" i="45" s="1"/>
  <c r="U111" i="45" s="1"/>
  <c r="E157" i="45" a="1"/>
  <c r="E157" i="45" s="1"/>
  <c r="E205" i="45" a="1"/>
  <c r="E205" i="45" s="1"/>
  <c r="AL160" i="45"/>
  <c r="AN160" i="45" s="1"/>
  <c r="U160" i="45" s="1"/>
  <c r="E183" i="45" a="1"/>
  <c r="E183" i="45" s="1"/>
  <c r="AL137" i="45"/>
  <c r="AL65" i="45"/>
  <c r="AN65" i="45" s="1"/>
  <c r="U65" i="45" s="1"/>
  <c r="AL125" i="45"/>
  <c r="AN125" i="45" s="1"/>
  <c r="U125" i="45" s="1"/>
  <c r="E171" i="45" a="1"/>
  <c r="E171" i="45" s="1"/>
  <c r="E173" i="45" a="1"/>
  <c r="E173" i="45" s="1"/>
  <c r="AL127" i="45"/>
  <c r="AN127" i="45" s="1"/>
  <c r="U127" i="45" s="1"/>
  <c r="AL29" i="45"/>
  <c r="AN29" i="45" s="1"/>
  <c r="U29" i="45" s="1"/>
  <c r="AL30" i="45"/>
  <c r="AN30" i="45" s="1"/>
  <c r="U30" i="45" s="1"/>
  <c r="AL28" i="45"/>
  <c r="AN28" i="45" s="1"/>
  <c r="U28" i="45" s="1"/>
  <c r="AL164" i="45"/>
  <c r="AN164" i="45" s="1"/>
  <c r="U164" i="45" s="1"/>
  <c r="E209" i="45" a="1"/>
  <c r="E209" i="45" s="1"/>
  <c r="AL74" i="45"/>
  <c r="AN74" i="45" s="1"/>
  <c r="U74" i="45" s="1"/>
  <c r="E215" i="45" a="1"/>
  <c r="E215" i="45" s="1"/>
  <c r="AL170" i="45"/>
  <c r="AN170" i="45" s="1"/>
  <c r="U170" i="45" s="1"/>
  <c r="AL176" i="45"/>
  <c r="E221" i="45" a="1"/>
  <c r="E221" i="45" s="1"/>
  <c r="E156" i="45" a="1"/>
  <c r="E156" i="45" s="1"/>
  <c r="AL110" i="45"/>
  <c r="AN110" i="45" s="1"/>
  <c r="AN61" i="45" l="1"/>
  <c r="AN15" i="45"/>
  <c r="U20" i="45"/>
  <c r="U110" i="45"/>
  <c r="AN107" i="45"/>
  <c r="E207" i="45" a="1"/>
  <c r="E207" i="45" s="1"/>
  <c r="AL162" i="45"/>
  <c r="AN162" i="45" s="1"/>
  <c r="U162" i="45" s="1"/>
  <c r="E202" i="45" a="1"/>
  <c r="E202" i="45" s="1"/>
  <c r="AL157" i="45"/>
  <c r="AN157" i="45" s="1"/>
  <c r="U157" i="45" s="1"/>
  <c r="E223" i="45" a="1"/>
  <c r="E223" i="45" s="1"/>
  <c r="AL178" i="45"/>
  <c r="E251" i="45" a="1"/>
  <c r="E251" i="45" s="1"/>
  <c r="AL205" i="45"/>
  <c r="AN205" i="45" s="1"/>
  <c r="U205" i="45" s="1"/>
  <c r="E201" i="45" a="1"/>
  <c r="E201" i="45" s="1"/>
  <c r="AL156" i="45"/>
  <c r="AN156" i="45" s="1"/>
  <c r="AL189" i="45"/>
  <c r="E234" i="45" a="1"/>
  <c r="E234" i="45" s="1"/>
  <c r="E225" i="45" a="1"/>
  <c r="E225" i="45" s="1"/>
  <c r="AL180" i="45"/>
  <c r="E219" i="45" a="1"/>
  <c r="E219" i="45" s="1"/>
  <c r="AL174" i="45"/>
  <c r="AN174" i="45" s="1"/>
  <c r="U174" i="45" s="1"/>
  <c r="E267" i="45" a="1"/>
  <c r="E267" i="45" s="1"/>
  <c r="AL221" i="45"/>
  <c r="E236" i="45" a="1"/>
  <c r="E236" i="45" s="1"/>
  <c r="AL191" i="45"/>
  <c r="E231" i="45" a="1"/>
  <c r="E231" i="45" s="1"/>
  <c r="AL186" i="45"/>
  <c r="AN186" i="45" s="1"/>
  <c r="U186" i="45" s="1"/>
  <c r="E232" i="45" a="1"/>
  <c r="E232" i="45" s="1"/>
  <c r="AL187" i="45"/>
  <c r="AN187" i="45" s="1"/>
  <c r="U187" i="45" s="1"/>
  <c r="E208" i="45" a="1"/>
  <c r="E208" i="45" s="1"/>
  <c r="AL163" i="45"/>
  <c r="AN163" i="45" s="1"/>
  <c r="U163" i="45" s="1"/>
  <c r="E211" i="45" a="1"/>
  <c r="E211" i="45" s="1"/>
  <c r="AL166" i="45"/>
  <c r="AN166" i="45" s="1"/>
  <c r="U166" i="45" s="1"/>
  <c r="E217" i="45" a="1"/>
  <c r="E217" i="45" s="1"/>
  <c r="AL172" i="45"/>
  <c r="AN172" i="45" s="1"/>
  <c r="U172" i="45" s="1"/>
  <c r="AL171" i="45"/>
  <c r="AN171" i="45" s="1"/>
  <c r="U171" i="45" s="1"/>
  <c r="E216" i="45" a="1"/>
  <c r="E216" i="45" s="1"/>
  <c r="AL177" i="45"/>
  <c r="E222" i="45" a="1"/>
  <c r="E222" i="45" s="1"/>
  <c r="E261" i="45" a="1"/>
  <c r="E261" i="45" s="1"/>
  <c r="AL215" i="45"/>
  <c r="AN215" i="45" s="1"/>
  <c r="U215" i="45" s="1"/>
  <c r="AL184" i="45"/>
  <c r="E229" i="45" a="1"/>
  <c r="E229" i="45" s="1"/>
  <c r="E213" i="45" a="1"/>
  <c r="E213" i="45" s="1"/>
  <c r="AL168" i="45"/>
  <c r="AN168" i="45" s="1"/>
  <c r="U168" i="45" s="1"/>
  <c r="E212" i="45" a="1"/>
  <c r="E212" i="45" s="1"/>
  <c r="AL167" i="45"/>
  <c r="AN167" i="45" s="1"/>
  <c r="U167" i="45" s="1"/>
  <c r="E210" i="45" a="1"/>
  <c r="E210" i="45" s="1"/>
  <c r="AL165" i="45"/>
  <c r="AN165" i="45" s="1"/>
  <c r="U165" i="45" s="1"/>
  <c r="E249" i="45" a="1"/>
  <c r="E249" i="45" s="1"/>
  <c r="AL203" i="45"/>
  <c r="AN203" i="45" s="1"/>
  <c r="U203" i="45" s="1"/>
  <c r="E220" i="45" a="1"/>
  <c r="E220" i="45" s="1"/>
  <c r="AL175" i="45"/>
  <c r="AN175" i="45" s="1"/>
  <c r="U175" i="45" s="1"/>
  <c r="E255" i="45" a="1"/>
  <c r="E255" i="45" s="1"/>
  <c r="AL209" i="45"/>
  <c r="AN209" i="45" s="1"/>
  <c r="U209" i="45" s="1"/>
  <c r="E279" i="45" a="1"/>
  <c r="E279" i="45" s="1"/>
  <c r="AL233" i="45"/>
  <c r="AL214" i="45"/>
  <c r="AN214" i="45" s="1"/>
  <c r="U214" i="45" s="1"/>
  <c r="E260" i="45" a="1"/>
  <c r="E260" i="45" s="1"/>
  <c r="E218" i="45" a="1"/>
  <c r="E218" i="45" s="1"/>
  <c r="AL173" i="45"/>
  <c r="AN173" i="45" s="1"/>
  <c r="U173" i="45" s="1"/>
  <c r="AL183" i="45"/>
  <c r="E228" i="45" a="1"/>
  <c r="E228" i="45" s="1"/>
  <c r="E204" i="45" a="1"/>
  <c r="E204" i="45" s="1"/>
  <c r="AL159" i="45"/>
  <c r="AN159" i="45" s="1"/>
  <c r="U159" i="45" s="1"/>
  <c r="E235" i="45" a="1"/>
  <c r="E235" i="45" s="1"/>
  <c r="AL190" i="45"/>
  <c r="AL179" i="45"/>
  <c r="E224" i="45" a="1"/>
  <c r="E224" i="45" s="1"/>
  <c r="AL226" i="45"/>
  <c r="E272" i="45" a="1"/>
  <c r="E272" i="45" s="1"/>
  <c r="E230" i="45" a="1"/>
  <c r="E230" i="45" s="1"/>
  <c r="AL185" i="45"/>
  <c r="AN185" i="45" s="1"/>
  <c r="U185" i="45" s="1"/>
  <c r="E206" i="45" a="1"/>
  <c r="E206" i="45" s="1"/>
  <c r="AL161" i="45"/>
  <c r="AN161" i="45" s="1"/>
  <c r="U161" i="45" s="1"/>
  <c r="E273" i="45" a="1"/>
  <c r="E273" i="45" s="1"/>
  <c r="AL227" i="45"/>
  <c r="U156" i="45" l="1"/>
  <c r="AN153" i="45"/>
  <c r="AK5" i="45" s="1"/>
  <c r="AL208" i="45"/>
  <c r="AN208" i="45" s="1"/>
  <c r="U208" i="45" s="1"/>
  <c r="E254" i="45" a="1"/>
  <c r="E254" i="45" s="1"/>
  <c r="AL225" i="45"/>
  <c r="E271" i="45" a="1"/>
  <c r="E271" i="45" s="1"/>
  <c r="E253" i="45" a="1"/>
  <c r="E253" i="45" s="1"/>
  <c r="AL207" i="45"/>
  <c r="AN207" i="45" s="1"/>
  <c r="U207" i="45" s="1"/>
  <c r="E280" i="45" a="1"/>
  <c r="E280" i="45" s="1"/>
  <c r="AL234" i="45"/>
  <c r="AL273" i="45"/>
  <c r="E319" i="45" a="1"/>
  <c r="E319" i="45" s="1"/>
  <c r="AL220" i="45"/>
  <c r="AN220" i="45" s="1"/>
  <c r="U220" i="45" s="1"/>
  <c r="E266" i="45" a="1"/>
  <c r="E266" i="45" s="1"/>
  <c r="E307" i="45" a="1"/>
  <c r="E307" i="45" s="1"/>
  <c r="AL261" i="45"/>
  <c r="AN261" i="45" s="1"/>
  <c r="U261" i="45" s="1"/>
  <c r="E278" i="45" a="1"/>
  <c r="E278" i="45" s="1"/>
  <c r="AL232" i="45"/>
  <c r="E301" i="45" a="1"/>
  <c r="E301" i="45" s="1"/>
  <c r="AL255" i="45"/>
  <c r="AN255" i="45" s="1"/>
  <c r="U255" i="45" s="1"/>
  <c r="E250" i="45" a="1"/>
  <c r="E250" i="45" s="1"/>
  <c r="AL204" i="45"/>
  <c r="AN204" i="45" s="1"/>
  <c r="U204" i="45" s="1"/>
  <c r="E274" i="45" a="1"/>
  <c r="E274" i="45" s="1"/>
  <c r="AL228" i="45"/>
  <c r="AL222" i="45"/>
  <c r="E268" i="45" a="1"/>
  <c r="E268" i="45" s="1"/>
  <c r="E281" i="45" a="1"/>
  <c r="E281" i="45" s="1"/>
  <c r="AL235" i="45"/>
  <c r="AL206" i="45"/>
  <c r="AN206" i="45" s="1"/>
  <c r="U206" i="45" s="1"/>
  <c r="E252" i="45" a="1"/>
  <c r="E252" i="45" s="1"/>
  <c r="E295" i="45" a="1"/>
  <c r="E295" i="45" s="1"/>
  <c r="AL249" i="45"/>
  <c r="AN249" i="45" s="1"/>
  <c r="U249" i="45" s="1"/>
  <c r="E277" i="45" a="1"/>
  <c r="E277" i="45" s="1"/>
  <c r="AL231" i="45"/>
  <c r="AL201" i="45"/>
  <c r="AN201" i="45" s="1"/>
  <c r="E247" i="45" a="1"/>
  <c r="E247" i="45" s="1"/>
  <c r="AL218" i="45"/>
  <c r="AN218" i="45" s="1"/>
  <c r="U218" i="45" s="1"/>
  <c r="E264" i="45" a="1"/>
  <c r="E264" i="45" s="1"/>
  <c r="E297" i="45" a="1"/>
  <c r="E297" i="45" s="1"/>
  <c r="AL251" i="45"/>
  <c r="AN251" i="45" s="1"/>
  <c r="U251" i="45" s="1"/>
  <c r="E318" i="45" a="1"/>
  <c r="E318" i="45" s="1"/>
  <c r="AL272" i="45"/>
  <c r="E306" i="45" a="1"/>
  <c r="E306" i="45" s="1"/>
  <c r="AL260" i="45"/>
  <c r="AN260" i="45" s="1"/>
  <c r="U260" i="45" s="1"/>
  <c r="E276" i="45" a="1"/>
  <c r="E276" i="45" s="1"/>
  <c r="AL230" i="45"/>
  <c r="E282" i="45" a="1"/>
  <c r="E282" i="45" s="1"/>
  <c r="AL236" i="45"/>
  <c r="E263" i="45" a="1"/>
  <c r="E263" i="45" s="1"/>
  <c r="AL217" i="45"/>
  <c r="AN217" i="45" s="1"/>
  <c r="U217" i="45" s="1"/>
  <c r="E313" i="45" a="1"/>
  <c r="E313" i="45" s="1"/>
  <c r="AL267" i="45"/>
  <c r="AL223" i="45"/>
  <c r="E269" i="45" a="1"/>
  <c r="E269" i="45" s="1"/>
  <c r="E275" i="45" a="1"/>
  <c r="E275" i="45" s="1"/>
  <c r="AL229" i="45"/>
  <c r="AL210" i="45"/>
  <c r="AN210" i="45" s="1"/>
  <c r="U210" i="45" s="1"/>
  <c r="E256" i="45" a="1"/>
  <c r="E256" i="45" s="1"/>
  <c r="E258" i="45" a="1"/>
  <c r="E258" i="45" s="1"/>
  <c r="AL212" i="45"/>
  <c r="AN212" i="45" s="1"/>
  <c r="U212" i="45" s="1"/>
  <c r="E270" i="45" a="1"/>
  <c r="E270" i="45" s="1"/>
  <c r="AL224" i="45"/>
  <c r="AL216" i="45"/>
  <c r="AN216" i="45" s="1"/>
  <c r="U216" i="45" s="1"/>
  <c r="E262" i="45" a="1"/>
  <c r="E262" i="45" s="1"/>
  <c r="E325" i="45" a="1"/>
  <c r="E325" i="45" s="1"/>
  <c r="AL279" i="45"/>
  <c r="E259" i="45" a="1"/>
  <c r="E259" i="45" s="1"/>
  <c r="AL213" i="45"/>
  <c r="AN213" i="45" s="1"/>
  <c r="U213" i="45" s="1"/>
  <c r="AL211" i="45"/>
  <c r="AN211" i="45" s="1"/>
  <c r="U211" i="45" s="1"/>
  <c r="E257" i="45" a="1"/>
  <c r="E257" i="45" s="1"/>
  <c r="AL219" i="45"/>
  <c r="AN219" i="45" s="1"/>
  <c r="U219" i="45" s="1"/>
  <c r="E265" i="45" a="1"/>
  <c r="E265" i="45" s="1"/>
  <c r="E248" i="45" a="1"/>
  <c r="E248" i="45" s="1"/>
  <c r="AL202" i="45"/>
  <c r="AN202" i="45" s="1"/>
  <c r="U202" i="45" s="1"/>
  <c r="U201" i="45" l="1"/>
  <c r="AN198" i="45"/>
  <c r="E310" i="45" a="1"/>
  <c r="E310" i="45" s="1"/>
  <c r="AL264" i="45"/>
  <c r="AN264" i="45" s="1"/>
  <c r="U264" i="45" s="1"/>
  <c r="AL268" i="45"/>
  <c r="E314" i="45" a="1"/>
  <c r="E314" i="45" s="1"/>
  <c r="E312" i="45" a="1"/>
  <c r="E312" i="45" s="1"/>
  <c r="AL266" i="45"/>
  <c r="AN266" i="45" s="1"/>
  <c r="U266" i="45" s="1"/>
  <c r="E294" i="45" a="1"/>
  <c r="E294" i="45" s="1"/>
  <c r="AL248" i="45"/>
  <c r="AN248" i="45" s="1"/>
  <c r="U248" i="45" s="1"/>
  <c r="E316" i="45" a="1"/>
  <c r="E316" i="45" s="1"/>
  <c r="AL270" i="45"/>
  <c r="E309" i="45" a="1"/>
  <c r="E309" i="45" s="1"/>
  <c r="AL263" i="45"/>
  <c r="AN263" i="45" s="1"/>
  <c r="U263" i="45" s="1"/>
  <c r="E311" i="45" a="1"/>
  <c r="E311" i="45" s="1"/>
  <c r="AL265" i="45"/>
  <c r="AN265" i="45" s="1"/>
  <c r="U265" i="45" s="1"/>
  <c r="E293" i="45" a="1"/>
  <c r="E293" i="45" s="1"/>
  <c r="AL247" i="45"/>
  <c r="AN247" i="45" s="1"/>
  <c r="E365" i="45" a="1"/>
  <c r="E365" i="45" s="1"/>
  <c r="AL319" i="45"/>
  <c r="E304" i="45" a="1"/>
  <c r="E304" i="45" s="1"/>
  <c r="AL258" i="45"/>
  <c r="AN258" i="45" s="1"/>
  <c r="U258" i="45" s="1"/>
  <c r="E328" i="45" a="1"/>
  <c r="E328" i="45" s="1"/>
  <c r="AL282" i="45"/>
  <c r="E320" i="45" a="1"/>
  <c r="E320" i="45" s="1"/>
  <c r="AL274" i="45"/>
  <c r="E303" i="45" a="1"/>
  <c r="E303" i="45" s="1"/>
  <c r="AL257" i="45"/>
  <c r="AN257" i="45" s="1"/>
  <c r="U257" i="45" s="1"/>
  <c r="AL256" i="45"/>
  <c r="AN256" i="45" s="1"/>
  <c r="U256" i="45" s="1"/>
  <c r="E302" i="45" a="1"/>
  <c r="E302" i="45" s="1"/>
  <c r="AL276" i="45"/>
  <c r="E322" i="45" a="1"/>
  <c r="E322" i="45" s="1"/>
  <c r="E326" i="45" a="1"/>
  <c r="E326" i="45" s="1"/>
  <c r="AL280" i="45"/>
  <c r="E343" i="45" a="1"/>
  <c r="E343" i="45" s="1"/>
  <c r="AL297" i="45"/>
  <c r="AN297" i="45" s="1"/>
  <c r="U297" i="45" s="1"/>
  <c r="E323" i="45" a="1"/>
  <c r="E323" i="45" s="1"/>
  <c r="AL277" i="45"/>
  <c r="E296" i="45" a="1"/>
  <c r="E296" i="45" s="1"/>
  <c r="AL250" i="45"/>
  <c r="AN250" i="45" s="1"/>
  <c r="U250" i="45" s="1"/>
  <c r="E352" i="45" a="1"/>
  <c r="E352" i="45" s="1"/>
  <c r="AL306" i="45"/>
  <c r="AN306" i="45" s="1"/>
  <c r="U306" i="45" s="1"/>
  <c r="AL295" i="45"/>
  <c r="AN295" i="45" s="1"/>
  <c r="U295" i="45" s="1"/>
  <c r="E341" i="45" a="1"/>
  <c r="E341" i="45" s="1"/>
  <c r="AL301" i="45"/>
  <c r="AN301" i="45" s="1"/>
  <c r="U301" i="45" s="1"/>
  <c r="E347" i="45" a="1"/>
  <c r="E347" i="45" s="1"/>
  <c r="E299" i="45" a="1"/>
  <c r="E299" i="45" s="1"/>
  <c r="AL253" i="45"/>
  <c r="AN253" i="45" s="1"/>
  <c r="U253" i="45" s="1"/>
  <c r="E321" i="45" a="1"/>
  <c r="E321" i="45" s="1"/>
  <c r="AL275" i="45"/>
  <c r="AL269" i="45"/>
  <c r="E315" i="45" a="1"/>
  <c r="E315" i="45" s="1"/>
  <c r="E298" i="45" a="1"/>
  <c r="E298" i="45" s="1"/>
  <c r="AL252" i="45"/>
  <c r="AN252" i="45" s="1"/>
  <c r="U252" i="45" s="1"/>
  <c r="E317" i="45" a="1"/>
  <c r="E317" i="45" s="1"/>
  <c r="AL271" i="45"/>
  <c r="E305" i="45" a="1"/>
  <c r="E305" i="45" s="1"/>
  <c r="AL259" i="45"/>
  <c r="AN259" i="45" s="1"/>
  <c r="U259" i="45" s="1"/>
  <c r="AL325" i="45"/>
  <c r="E371" i="45" a="1"/>
  <c r="E371" i="45" s="1"/>
  <c r="E364" i="45" a="1"/>
  <c r="E364" i="45" s="1"/>
  <c r="AL318" i="45"/>
  <c r="AL278" i="45"/>
  <c r="E324" i="45" a="1"/>
  <c r="E324" i="45" s="1"/>
  <c r="E308" i="45" a="1"/>
  <c r="E308" i="45" s="1"/>
  <c r="AL262" i="45"/>
  <c r="AN262" i="45" s="1"/>
  <c r="U262" i="45" s="1"/>
  <c r="E300" i="45" a="1"/>
  <c r="E300" i="45" s="1"/>
  <c r="AL254" i="45"/>
  <c r="AN254" i="45" s="1"/>
  <c r="U254" i="45" s="1"/>
  <c r="AL313" i="45"/>
  <c r="E359" i="45" a="1"/>
  <c r="E359" i="45" s="1"/>
  <c r="AL281" i="45"/>
  <c r="E327" i="45" a="1"/>
  <c r="E327" i="45" s="1"/>
  <c r="E353" i="45" a="1"/>
  <c r="E353" i="45" s="1"/>
  <c r="AL307" i="45"/>
  <c r="AN307" i="45" s="1"/>
  <c r="U307" i="45" s="1"/>
  <c r="AN244" i="45" l="1"/>
  <c r="U247" i="45"/>
  <c r="AL308" i="45"/>
  <c r="AN308" i="45" s="1"/>
  <c r="U308" i="45" s="1"/>
  <c r="E354" i="45" a="1"/>
  <c r="E354" i="45" s="1"/>
  <c r="E349" i="45" a="1"/>
  <c r="E349" i="45" s="1"/>
  <c r="AL303" i="45"/>
  <c r="AN303" i="45" s="1"/>
  <c r="U303" i="45" s="1"/>
  <c r="E410" i="45" a="1"/>
  <c r="E410" i="45" s="1"/>
  <c r="AL364" i="45"/>
  <c r="AL323" i="45"/>
  <c r="E369" i="45" a="1"/>
  <c r="E369" i="45" s="1"/>
  <c r="E366" i="45" a="1"/>
  <c r="E366" i="45" s="1"/>
  <c r="AL320" i="45"/>
  <c r="E355" i="45" a="1"/>
  <c r="E355" i="45" s="1"/>
  <c r="AL309" i="45"/>
  <c r="AN309" i="45" s="1"/>
  <c r="U309" i="45" s="1"/>
  <c r="E367" i="45" a="1"/>
  <c r="E367" i="45" s="1"/>
  <c r="AL321" i="45"/>
  <c r="E373" i="45" a="1"/>
  <c r="E373" i="45" s="1"/>
  <c r="AL327" i="45"/>
  <c r="AL371" i="45"/>
  <c r="E417" i="45" a="1"/>
  <c r="E417" i="45" s="1"/>
  <c r="AL299" i="45"/>
  <c r="AN299" i="45" s="1"/>
  <c r="U299" i="45" s="1"/>
  <c r="E345" i="45" a="1"/>
  <c r="E345" i="45" s="1"/>
  <c r="E389" i="45" a="1"/>
  <c r="E389" i="45" s="1"/>
  <c r="AL343" i="45"/>
  <c r="AN343" i="45" s="1"/>
  <c r="U343" i="45" s="1"/>
  <c r="E374" i="45" a="1"/>
  <c r="E374" i="45" s="1"/>
  <c r="AL328" i="45"/>
  <c r="E362" i="45" a="1"/>
  <c r="E362" i="45" s="1"/>
  <c r="AL316" i="45"/>
  <c r="AL359" i="45"/>
  <c r="E405" i="45" a="1"/>
  <c r="E405" i="45" s="1"/>
  <c r="AL347" i="45"/>
  <c r="AN347" i="45" s="1"/>
  <c r="U347" i="45" s="1"/>
  <c r="E393" i="45" a="1"/>
  <c r="E393" i="45" s="1"/>
  <c r="E372" i="45" a="1"/>
  <c r="E372" i="45" s="1"/>
  <c r="AL326" i="45"/>
  <c r="E350" i="45" a="1"/>
  <c r="E350" i="45" s="1"/>
  <c r="AL304" i="45"/>
  <c r="AN304" i="45" s="1"/>
  <c r="U304" i="45" s="1"/>
  <c r="E340" i="45" a="1"/>
  <c r="E340" i="45" s="1"/>
  <c r="AL294" i="45"/>
  <c r="AN294" i="45" s="1"/>
  <c r="U294" i="45" s="1"/>
  <c r="AL305" i="45"/>
  <c r="AN305" i="45" s="1"/>
  <c r="U305" i="45" s="1"/>
  <c r="E351" i="45" a="1"/>
  <c r="E351" i="45" s="1"/>
  <c r="E387" i="45" a="1"/>
  <c r="E387" i="45" s="1"/>
  <c r="AL341" i="45"/>
  <c r="AN341" i="45" s="1"/>
  <c r="U341" i="45" s="1"/>
  <c r="E368" i="45" a="1"/>
  <c r="E368" i="45" s="1"/>
  <c r="AL322" i="45"/>
  <c r="E399" i="45" a="1"/>
  <c r="E399" i="45" s="1"/>
  <c r="AL353" i="45"/>
  <c r="AN353" i="45" s="1"/>
  <c r="U353" i="45" s="1"/>
  <c r="E363" i="45" a="1"/>
  <c r="E363" i="45" s="1"/>
  <c r="AL317" i="45"/>
  <c r="E411" i="45" a="1"/>
  <c r="E411" i="45" s="1"/>
  <c r="AL365" i="45"/>
  <c r="AL312" i="45"/>
  <c r="AN312" i="45" s="1"/>
  <c r="U312" i="45" s="1"/>
  <c r="E358" i="45" a="1"/>
  <c r="E358" i="45" s="1"/>
  <c r="AL300" i="45"/>
  <c r="AN300" i="45" s="1"/>
  <c r="U300" i="45" s="1"/>
  <c r="E346" i="45" a="1"/>
  <c r="E346" i="45" s="1"/>
  <c r="E348" i="45" a="1"/>
  <c r="E348" i="45" s="1"/>
  <c r="AL302" i="45"/>
  <c r="AN302" i="45" s="1"/>
  <c r="U302" i="45" s="1"/>
  <c r="E360" i="45" a="1"/>
  <c r="E360" i="45" s="1"/>
  <c r="AL314" i="45"/>
  <c r="E344" i="45" a="1"/>
  <c r="E344" i="45" s="1"/>
  <c r="AL298" i="45"/>
  <c r="AN298" i="45" s="1"/>
  <c r="U298" i="45" s="1"/>
  <c r="E398" i="45" a="1"/>
  <c r="E398" i="45" s="1"/>
  <c r="AL352" i="45"/>
  <c r="AN352" i="45" s="1"/>
  <c r="U352" i="45" s="1"/>
  <c r="E339" i="45" a="1"/>
  <c r="E339" i="45" s="1"/>
  <c r="AL293" i="45"/>
  <c r="AN293" i="45" s="1"/>
  <c r="E370" i="45" a="1"/>
  <c r="E370" i="45" s="1"/>
  <c r="AL324" i="45"/>
  <c r="AL315" i="45"/>
  <c r="E361" i="45" a="1"/>
  <c r="E361" i="45" s="1"/>
  <c r="E342" i="45" a="1"/>
  <c r="E342" i="45" s="1"/>
  <c r="AL296" i="45"/>
  <c r="AN296" i="45" s="1"/>
  <c r="U296" i="45" s="1"/>
  <c r="AL311" i="45"/>
  <c r="AN311" i="45" s="1"/>
  <c r="U311" i="45" s="1"/>
  <c r="E357" i="45" a="1"/>
  <c r="E357" i="45" s="1"/>
  <c r="E356" i="45" a="1"/>
  <c r="E356" i="45" s="1"/>
  <c r="AL310" i="45"/>
  <c r="AN310" i="45" s="1"/>
  <c r="U310" i="45" s="1"/>
  <c r="U293" i="45" l="1"/>
  <c r="AN290" i="45"/>
  <c r="E385" i="45" a="1"/>
  <c r="E385" i="45" s="1"/>
  <c r="AL339" i="45"/>
  <c r="AN339" i="45" s="1"/>
  <c r="E408" i="45" a="1"/>
  <c r="E408" i="45" s="1"/>
  <c r="AL362" i="45"/>
  <c r="E413" i="45" a="1"/>
  <c r="E413" i="45" s="1"/>
  <c r="AL367" i="45"/>
  <c r="E402" i="45" a="1"/>
  <c r="E402" i="45" s="1"/>
  <c r="AL356" i="45"/>
  <c r="AN356" i="45" s="1"/>
  <c r="U356" i="45" s="1"/>
  <c r="E457" i="45" a="1"/>
  <c r="E457" i="45" s="1"/>
  <c r="AL411" i="45"/>
  <c r="E420" i="45" a="1"/>
  <c r="E420" i="45" s="1"/>
  <c r="AL374" i="45"/>
  <c r="E401" i="45" a="1"/>
  <c r="E401" i="45" s="1"/>
  <c r="AL355" i="45"/>
  <c r="AN355" i="45" s="1"/>
  <c r="U355" i="45" s="1"/>
  <c r="E444" i="45" a="1"/>
  <c r="E444" i="45" s="1"/>
  <c r="AL398" i="45"/>
  <c r="AN398" i="45" s="1"/>
  <c r="U398" i="45" s="1"/>
  <c r="AL340" i="45"/>
  <c r="AN340" i="45" s="1"/>
  <c r="U340" i="45" s="1"/>
  <c r="E386" i="45" a="1"/>
  <c r="E386" i="45" s="1"/>
  <c r="E403" i="45" a="1"/>
  <c r="E403" i="45" s="1"/>
  <c r="AL357" i="45"/>
  <c r="AN357" i="45" s="1"/>
  <c r="U357" i="45" s="1"/>
  <c r="E409" i="45" a="1"/>
  <c r="E409" i="45" s="1"/>
  <c r="AL363" i="45"/>
  <c r="E396" i="45" a="1"/>
  <c r="E396" i="45" s="1"/>
  <c r="AL350" i="45"/>
  <c r="AN350" i="45" s="1"/>
  <c r="U350" i="45" s="1"/>
  <c r="E435" i="45" a="1"/>
  <c r="E435" i="45" s="1"/>
  <c r="AL389" i="45"/>
  <c r="AN389" i="45" s="1"/>
  <c r="U389" i="45" s="1"/>
  <c r="E412" i="45" a="1"/>
  <c r="E412" i="45" s="1"/>
  <c r="AL366" i="45"/>
  <c r="AL344" i="45"/>
  <c r="AN344" i="45" s="1"/>
  <c r="U344" i="45" s="1"/>
  <c r="E390" i="45" a="1"/>
  <c r="E390" i="45" s="1"/>
  <c r="E391" i="45" a="1"/>
  <c r="E391" i="45" s="1"/>
  <c r="AL345" i="45"/>
  <c r="AN345" i="45" s="1"/>
  <c r="U345" i="45" s="1"/>
  <c r="E415" i="45" a="1"/>
  <c r="E415" i="45" s="1"/>
  <c r="AL369" i="45"/>
  <c r="E406" i="45" a="1"/>
  <c r="E406" i="45" s="1"/>
  <c r="AL360" i="45"/>
  <c r="E407" i="45" a="1"/>
  <c r="E407" i="45" s="1"/>
  <c r="AL361" i="45"/>
  <c r="E439" i="45" a="1"/>
  <c r="E439" i="45" s="1"/>
  <c r="AL393" i="45"/>
  <c r="AN393" i="45" s="1"/>
  <c r="U393" i="45" s="1"/>
  <c r="E463" i="45" a="1"/>
  <c r="E463" i="45" s="1"/>
  <c r="AL417" i="45"/>
  <c r="E445" i="45" a="1"/>
  <c r="E445" i="45" s="1"/>
  <c r="AL399" i="45"/>
  <c r="AN399" i="45" s="1"/>
  <c r="U399" i="45" s="1"/>
  <c r="E394" i="45" a="1"/>
  <c r="E394" i="45" s="1"/>
  <c r="AL348" i="45"/>
  <c r="AN348" i="45" s="1"/>
  <c r="U348" i="45" s="1"/>
  <c r="E414" i="45" a="1"/>
  <c r="E414" i="45" s="1"/>
  <c r="AL368" i="45"/>
  <c r="AL410" i="45"/>
  <c r="E456" i="45" a="1"/>
  <c r="E456" i="45" s="1"/>
  <c r="E418" i="45" a="1"/>
  <c r="E418" i="45" s="1"/>
  <c r="AL372" i="45"/>
  <c r="E392" i="45" a="1"/>
  <c r="E392" i="45" s="1"/>
  <c r="AL346" i="45"/>
  <c r="AN346" i="45" s="1"/>
  <c r="U346" i="45" s="1"/>
  <c r="E451" i="45" a="1"/>
  <c r="E451" i="45" s="1"/>
  <c r="AL405" i="45"/>
  <c r="AL370" i="45"/>
  <c r="E416" i="45" a="1"/>
  <c r="E416" i="45" s="1"/>
  <c r="E433" i="45" a="1"/>
  <c r="E433" i="45" s="1"/>
  <c r="AL387" i="45"/>
  <c r="AN387" i="45" s="1"/>
  <c r="U387" i="45" s="1"/>
  <c r="AL373" i="45"/>
  <c r="E419" i="45" a="1"/>
  <c r="E419" i="45" s="1"/>
  <c r="E395" i="45" a="1"/>
  <c r="E395" i="45" s="1"/>
  <c r="AL349" i="45"/>
  <c r="AN349" i="45" s="1"/>
  <c r="U349" i="45" s="1"/>
  <c r="E388" i="45" a="1"/>
  <c r="E388" i="45" s="1"/>
  <c r="AL342" i="45"/>
  <c r="AN342" i="45" s="1"/>
  <c r="U342" i="45" s="1"/>
  <c r="E404" i="45" a="1"/>
  <c r="E404" i="45" s="1"/>
  <c r="AL358" i="45"/>
  <c r="AN358" i="45" s="1"/>
  <c r="U358" i="45" s="1"/>
  <c r="AL351" i="45"/>
  <c r="AN351" i="45" s="1"/>
  <c r="U351" i="45" s="1"/>
  <c r="E397" i="45" a="1"/>
  <c r="E397" i="45" s="1"/>
  <c r="E400" i="45" a="1"/>
  <c r="E400" i="45" s="1"/>
  <c r="AL354" i="45"/>
  <c r="AN354" i="45" s="1"/>
  <c r="U354" i="45" s="1"/>
  <c r="U339" i="45" l="1"/>
  <c r="AN336" i="45"/>
  <c r="E453" i="45" a="1"/>
  <c r="E453" i="45" s="1"/>
  <c r="AL407" i="45"/>
  <c r="E447" i="45" a="1"/>
  <c r="E447" i="45" s="1"/>
  <c r="AL401" i="45"/>
  <c r="AN401" i="45" s="1"/>
  <c r="U401" i="45" s="1"/>
  <c r="AL406" i="45"/>
  <c r="E452" i="45" a="1"/>
  <c r="E452" i="45" s="1"/>
  <c r="AL396" i="45"/>
  <c r="AN396" i="45" s="1"/>
  <c r="U396" i="45" s="1"/>
  <c r="E442" i="45" a="1"/>
  <c r="E442" i="45" s="1"/>
  <c r="E466" i="45" a="1"/>
  <c r="E466" i="45" s="1"/>
  <c r="AL420" i="45"/>
  <c r="E479" i="45" a="1"/>
  <c r="E479" i="45" s="1"/>
  <c r="AL433" i="45"/>
  <c r="AN433" i="45" s="1"/>
  <c r="U433" i="45" s="1"/>
  <c r="E443" i="45" a="1"/>
  <c r="E443" i="45" s="1"/>
  <c r="AL397" i="45"/>
  <c r="AN397" i="45" s="1"/>
  <c r="U397" i="45" s="1"/>
  <c r="AL416" i="45"/>
  <c r="E462" i="45" a="1"/>
  <c r="E462" i="45" s="1"/>
  <c r="E460" i="45" a="1"/>
  <c r="E460" i="45" s="1"/>
  <c r="AL414" i="45"/>
  <c r="E461" i="45" a="1"/>
  <c r="E461" i="45" s="1"/>
  <c r="AL415" i="45"/>
  <c r="E503" i="45" a="1"/>
  <c r="E503" i="45" s="1"/>
  <c r="AL457" i="45"/>
  <c r="E446" i="45" a="1"/>
  <c r="E446" i="45" s="1"/>
  <c r="AL400" i="45"/>
  <c r="AN400" i="45" s="1"/>
  <c r="U400" i="45" s="1"/>
  <c r="AL394" i="45"/>
  <c r="AN394" i="45" s="1"/>
  <c r="U394" i="45" s="1"/>
  <c r="E440" i="45" a="1"/>
  <c r="E440" i="45" s="1"/>
  <c r="E455" i="45" a="1"/>
  <c r="E455" i="45" s="1"/>
  <c r="AL409" i="45"/>
  <c r="E497" i="45" a="1"/>
  <c r="E497" i="45" s="1"/>
  <c r="AL451" i="45"/>
  <c r="E449" i="45" a="1"/>
  <c r="E449" i="45" s="1"/>
  <c r="AL403" i="45"/>
  <c r="AN403" i="45" s="1"/>
  <c r="U403" i="45" s="1"/>
  <c r="E448" i="45" a="1"/>
  <c r="E448" i="45" s="1"/>
  <c r="AL402" i="45"/>
  <c r="AN402" i="45" s="1"/>
  <c r="U402" i="45" s="1"/>
  <c r="E491" i="45" a="1"/>
  <c r="E491" i="45" s="1"/>
  <c r="AL445" i="45"/>
  <c r="AN445" i="45" s="1"/>
  <c r="U445" i="45" s="1"/>
  <c r="E436" i="45" a="1"/>
  <c r="E436" i="45" s="1"/>
  <c r="AL390" i="45"/>
  <c r="AN390" i="45" s="1"/>
  <c r="U390" i="45" s="1"/>
  <c r="AL386" i="45"/>
  <c r="AN386" i="45" s="1"/>
  <c r="U386" i="45" s="1"/>
  <c r="E432" i="45" a="1"/>
  <c r="E432" i="45" s="1"/>
  <c r="AL404" i="45"/>
  <c r="AN404" i="45" s="1"/>
  <c r="U404" i="45" s="1"/>
  <c r="E450" i="45" a="1"/>
  <c r="E450" i="45" s="1"/>
  <c r="E434" i="45" a="1"/>
  <c r="E434" i="45" s="1"/>
  <c r="AL388" i="45"/>
  <c r="AN388" i="45" s="1"/>
  <c r="U388" i="45" s="1"/>
  <c r="E509" i="45" a="1"/>
  <c r="E509" i="45" s="1"/>
  <c r="AL463" i="45"/>
  <c r="E459" i="45" a="1"/>
  <c r="E459" i="45" s="1"/>
  <c r="AL413" i="45"/>
  <c r="AL395" i="45"/>
  <c r="AN395" i="45" s="1"/>
  <c r="U395" i="45" s="1"/>
  <c r="E441" i="45" a="1"/>
  <c r="E441" i="45" s="1"/>
  <c r="AL391" i="45"/>
  <c r="AN391" i="45" s="1"/>
  <c r="U391" i="45" s="1"/>
  <c r="E437" i="45" a="1"/>
  <c r="E437" i="45" s="1"/>
  <c r="E438" i="45" a="1"/>
  <c r="E438" i="45" s="1"/>
  <c r="AL392" i="45"/>
  <c r="AN392" i="45" s="1"/>
  <c r="U392" i="45" s="1"/>
  <c r="E464" i="45" a="1"/>
  <c r="E464" i="45" s="1"/>
  <c r="AL418" i="45"/>
  <c r="E458" i="45" a="1"/>
  <c r="E458" i="45" s="1"/>
  <c r="AL412" i="45"/>
  <c r="AL444" i="45"/>
  <c r="AN444" i="45" s="1"/>
  <c r="U444" i="45" s="1"/>
  <c r="E490" i="45" a="1"/>
  <c r="E490" i="45" s="1"/>
  <c r="E454" i="45" a="1"/>
  <c r="E454" i="45" s="1"/>
  <c r="AL408" i="45"/>
  <c r="E485" i="45" a="1"/>
  <c r="E485" i="45" s="1"/>
  <c r="AL439" i="45"/>
  <c r="AN439" i="45" s="1"/>
  <c r="U439" i="45" s="1"/>
  <c r="E465" i="45" a="1"/>
  <c r="E465" i="45" s="1"/>
  <c r="AL419" i="45"/>
  <c r="E502" i="45" a="1"/>
  <c r="E502" i="45" s="1"/>
  <c r="AL456" i="45"/>
  <c r="E481" i="45" a="1"/>
  <c r="E481" i="45" s="1"/>
  <c r="AL435" i="45"/>
  <c r="AN435" i="45" s="1"/>
  <c r="U435" i="45" s="1"/>
  <c r="E431" i="45" a="1"/>
  <c r="E431" i="45" s="1"/>
  <c r="AL385" i="45"/>
  <c r="AN385" i="45" s="1"/>
  <c r="AN382" i="45" l="1"/>
  <c r="U385" i="45"/>
  <c r="AL465" i="45"/>
  <c r="E511" i="45" a="1"/>
  <c r="E511" i="45" s="1"/>
  <c r="E536" i="45" a="1"/>
  <c r="E536" i="45" s="1"/>
  <c r="AL536" i="45" s="1"/>
  <c r="AN536" i="45" s="1"/>
  <c r="U536" i="45" s="1"/>
  <c r="AL490" i="45"/>
  <c r="AN490" i="45" s="1"/>
  <c r="U490" i="45" s="1"/>
  <c r="E477" i="45" a="1"/>
  <c r="E477" i="45" s="1"/>
  <c r="AL431" i="45"/>
  <c r="AN431" i="45" s="1"/>
  <c r="E537" i="45" a="1"/>
  <c r="E537" i="45" s="1"/>
  <c r="AL537" i="45" s="1"/>
  <c r="AN537" i="45" s="1"/>
  <c r="U537" i="45" s="1"/>
  <c r="AL491" i="45"/>
  <c r="AN491" i="45" s="1"/>
  <c r="U491" i="45" s="1"/>
  <c r="E492" i="45" a="1"/>
  <c r="E492" i="45" s="1"/>
  <c r="AL446" i="45"/>
  <c r="AN446" i="45" s="1"/>
  <c r="U446" i="45" s="1"/>
  <c r="E525" i="45" a="1"/>
  <c r="E525" i="45" s="1"/>
  <c r="AL525" i="45" s="1"/>
  <c r="AN525" i="45" s="1"/>
  <c r="U525" i="45" s="1"/>
  <c r="AL479" i="45"/>
  <c r="AN479" i="45" s="1"/>
  <c r="U479" i="45" s="1"/>
  <c r="E505" i="45" a="1"/>
  <c r="E505" i="45" s="1"/>
  <c r="AL459" i="45"/>
  <c r="E504" i="45" a="1"/>
  <c r="E504" i="45" s="1"/>
  <c r="AL458" i="45"/>
  <c r="E494" i="45" a="1"/>
  <c r="E494" i="45" s="1"/>
  <c r="AL448" i="45"/>
  <c r="AN448" i="45" s="1"/>
  <c r="U448" i="45" s="1"/>
  <c r="E549" i="45" a="1"/>
  <c r="E549" i="45" s="1"/>
  <c r="AL549" i="45" s="1"/>
  <c r="AL503" i="45"/>
  <c r="E512" i="45" a="1"/>
  <c r="E512" i="45" s="1"/>
  <c r="AL466" i="45"/>
  <c r="E555" i="45" a="1"/>
  <c r="E555" i="45" s="1"/>
  <c r="AL555" i="45" s="1"/>
  <c r="AL509" i="45"/>
  <c r="E488" i="45" a="1"/>
  <c r="E488" i="45" s="1"/>
  <c r="AL442" i="45"/>
  <c r="AN442" i="45" s="1"/>
  <c r="U442" i="45" s="1"/>
  <c r="E480" i="45" a="1"/>
  <c r="E480" i="45" s="1"/>
  <c r="AL434" i="45"/>
  <c r="AN434" i="45" s="1"/>
  <c r="U434" i="45" s="1"/>
  <c r="E495" i="45" a="1"/>
  <c r="E495" i="45" s="1"/>
  <c r="AL449" i="45"/>
  <c r="AN449" i="45" s="1"/>
  <c r="U449" i="45" s="1"/>
  <c r="E507" i="45" a="1"/>
  <c r="E507" i="45" s="1"/>
  <c r="AL461" i="45"/>
  <c r="AL464" i="45"/>
  <c r="E510" i="45" a="1"/>
  <c r="E510" i="45" s="1"/>
  <c r="E496" i="45" a="1"/>
  <c r="E496" i="45" s="1"/>
  <c r="AL450" i="45"/>
  <c r="AN450" i="45" s="1"/>
  <c r="U450" i="45" s="1"/>
  <c r="E498" i="45" a="1"/>
  <c r="E498" i="45" s="1"/>
  <c r="AL452" i="45"/>
  <c r="E484" i="45" a="1"/>
  <c r="E484" i="45" s="1"/>
  <c r="AL438" i="45"/>
  <c r="AN438" i="45" s="1"/>
  <c r="U438" i="45" s="1"/>
  <c r="E543" i="45" a="1"/>
  <c r="E543" i="45" s="1"/>
  <c r="AL543" i="45" s="1"/>
  <c r="AL497" i="45"/>
  <c r="E506" i="45" a="1"/>
  <c r="E506" i="45" s="1"/>
  <c r="AL460" i="45"/>
  <c r="E483" i="45" a="1"/>
  <c r="E483" i="45" s="1"/>
  <c r="AL437" i="45"/>
  <c r="AN437" i="45" s="1"/>
  <c r="U437" i="45" s="1"/>
  <c r="E478" i="45" a="1"/>
  <c r="E478" i="45" s="1"/>
  <c r="AL432" i="45"/>
  <c r="AN432" i="45" s="1"/>
  <c r="U432" i="45" s="1"/>
  <c r="E508" i="45" a="1"/>
  <c r="E508" i="45" s="1"/>
  <c r="AL462" i="45"/>
  <c r="E527" i="45" a="1"/>
  <c r="E527" i="45" s="1"/>
  <c r="AL527" i="45" s="1"/>
  <c r="AN527" i="45" s="1"/>
  <c r="U527" i="45" s="1"/>
  <c r="AL481" i="45"/>
  <c r="AN481" i="45" s="1"/>
  <c r="U481" i="45" s="1"/>
  <c r="E531" i="45" a="1"/>
  <c r="E531" i="45" s="1"/>
  <c r="AL531" i="45" s="1"/>
  <c r="AN531" i="45" s="1"/>
  <c r="U531" i="45" s="1"/>
  <c r="AL485" i="45"/>
  <c r="AN485" i="45" s="1"/>
  <c r="U485" i="45" s="1"/>
  <c r="E501" i="45" a="1"/>
  <c r="E501" i="45" s="1"/>
  <c r="AL455" i="45"/>
  <c r="E493" i="45" a="1"/>
  <c r="E493" i="45" s="1"/>
  <c r="AL447" i="45"/>
  <c r="AN447" i="45" s="1"/>
  <c r="U447" i="45" s="1"/>
  <c r="AL502" i="45"/>
  <c r="E548" i="45" a="1"/>
  <c r="E548" i="45" s="1"/>
  <c r="AL548" i="45" s="1"/>
  <c r="AL441" i="45"/>
  <c r="AN441" i="45" s="1"/>
  <c r="U441" i="45" s="1"/>
  <c r="E487" i="45" a="1"/>
  <c r="E487" i="45" s="1"/>
  <c r="E486" i="45" a="1"/>
  <c r="E486" i="45" s="1"/>
  <c r="AL440" i="45"/>
  <c r="AN440" i="45" s="1"/>
  <c r="U440" i="45" s="1"/>
  <c r="E500" i="45" a="1"/>
  <c r="E500" i="45" s="1"/>
  <c r="AL454" i="45"/>
  <c r="E482" i="45" a="1"/>
  <c r="E482" i="45" s="1"/>
  <c r="AL436" i="45"/>
  <c r="AN436" i="45" s="1"/>
  <c r="U436" i="45" s="1"/>
  <c r="E489" i="45" a="1"/>
  <c r="E489" i="45" s="1"/>
  <c r="AL443" i="45"/>
  <c r="AN443" i="45" s="1"/>
  <c r="U443" i="45" s="1"/>
  <c r="E499" i="45" a="1"/>
  <c r="E499" i="45" s="1"/>
  <c r="AL453" i="45"/>
  <c r="U431" i="45" l="1"/>
  <c r="AN428" i="45"/>
  <c r="AL508" i="45"/>
  <c r="E554" i="45" a="1"/>
  <c r="E554" i="45" s="1"/>
  <c r="AL554" i="45" s="1"/>
  <c r="E524" i="45" a="1"/>
  <c r="E524" i="45" s="1"/>
  <c r="AL524" i="45" s="1"/>
  <c r="AN524" i="45" s="1"/>
  <c r="U524" i="45" s="1"/>
  <c r="AL478" i="45"/>
  <c r="AN478" i="45" s="1"/>
  <c r="U478" i="45" s="1"/>
  <c r="E545" i="45" a="1"/>
  <c r="E545" i="45" s="1"/>
  <c r="AL545" i="45" s="1"/>
  <c r="AL499" i="45"/>
  <c r="AL496" i="45"/>
  <c r="AN496" i="45" s="1"/>
  <c r="U496" i="45" s="1"/>
  <c r="E542" i="45" a="1"/>
  <c r="E542" i="45" s="1"/>
  <c r="AL542" i="45" s="1"/>
  <c r="AN542" i="45" s="1"/>
  <c r="U542" i="45" s="1"/>
  <c r="AL510" i="45"/>
  <c r="E556" i="45" a="1"/>
  <c r="E556" i="45" s="1"/>
  <c r="AL556" i="45" s="1"/>
  <c r="E539" i="45" a="1"/>
  <c r="E539" i="45" s="1"/>
  <c r="AL539" i="45" s="1"/>
  <c r="AN539" i="45" s="1"/>
  <c r="U539" i="45" s="1"/>
  <c r="AL493" i="45"/>
  <c r="AN493" i="45" s="1"/>
  <c r="U493" i="45" s="1"/>
  <c r="AL512" i="45"/>
  <c r="E558" i="45" a="1"/>
  <c r="E558" i="45" s="1"/>
  <c r="AL558" i="45" s="1"/>
  <c r="E538" i="45" a="1"/>
  <c r="E538" i="45" s="1"/>
  <c r="AL538" i="45" s="1"/>
  <c r="AN538" i="45" s="1"/>
  <c r="U538" i="45" s="1"/>
  <c r="AL492" i="45"/>
  <c r="AN492" i="45" s="1"/>
  <c r="U492" i="45" s="1"/>
  <c r="E535" i="45" a="1"/>
  <c r="E535" i="45" s="1"/>
  <c r="AL535" i="45" s="1"/>
  <c r="AN535" i="45" s="1"/>
  <c r="U535" i="45" s="1"/>
  <c r="AL489" i="45"/>
  <c r="AN489" i="45" s="1"/>
  <c r="U489" i="45" s="1"/>
  <c r="AL483" i="45"/>
  <c r="AN483" i="45" s="1"/>
  <c r="U483" i="45" s="1"/>
  <c r="E529" i="45" a="1"/>
  <c r="E529" i="45" s="1"/>
  <c r="AL529" i="45" s="1"/>
  <c r="AN529" i="45" s="1"/>
  <c r="U529" i="45" s="1"/>
  <c r="E528" i="45" a="1"/>
  <c r="E528" i="45" s="1"/>
  <c r="AL528" i="45" s="1"/>
  <c r="AN528" i="45" s="1"/>
  <c r="U528" i="45" s="1"/>
  <c r="AL482" i="45"/>
  <c r="AN482" i="45" s="1"/>
  <c r="U482" i="45" s="1"/>
  <c r="E552" i="45" a="1"/>
  <c r="E552" i="45" s="1"/>
  <c r="AL552" i="45" s="1"/>
  <c r="AL506" i="45"/>
  <c r="AL507" i="45"/>
  <c r="E553" i="45" a="1"/>
  <c r="E553" i="45" s="1"/>
  <c r="AL553" i="45" s="1"/>
  <c r="E547" i="45" a="1"/>
  <c r="E547" i="45" s="1"/>
  <c r="AL547" i="45" s="1"/>
  <c r="AL501" i="45"/>
  <c r="E546" i="45" a="1"/>
  <c r="E546" i="45" s="1"/>
  <c r="AL546" i="45" s="1"/>
  <c r="AL500" i="45"/>
  <c r="E540" i="45" a="1"/>
  <c r="E540" i="45" s="1"/>
  <c r="AL540" i="45" s="1"/>
  <c r="AN540" i="45" s="1"/>
  <c r="U540" i="45" s="1"/>
  <c r="AL494" i="45"/>
  <c r="AN494" i="45" s="1"/>
  <c r="U494" i="45" s="1"/>
  <c r="E523" i="45" a="1"/>
  <c r="E523" i="45" s="1"/>
  <c r="AL523" i="45" s="1"/>
  <c r="AN523" i="45" s="1"/>
  <c r="AL477" i="45"/>
  <c r="AN477" i="45" s="1"/>
  <c r="AL495" i="45"/>
  <c r="AN495" i="45" s="1"/>
  <c r="U495" i="45" s="1"/>
  <c r="E541" i="45" a="1"/>
  <c r="E541" i="45" s="1"/>
  <c r="AL541" i="45" s="1"/>
  <c r="AN541" i="45" s="1"/>
  <c r="U541" i="45" s="1"/>
  <c r="E526" i="45" a="1"/>
  <c r="E526" i="45" s="1"/>
  <c r="AL526" i="45" s="1"/>
  <c r="AN526" i="45" s="1"/>
  <c r="U526" i="45" s="1"/>
  <c r="AL480" i="45"/>
  <c r="AN480" i="45" s="1"/>
  <c r="U480" i="45" s="1"/>
  <c r="E550" i="45" a="1"/>
  <c r="E550" i="45" s="1"/>
  <c r="AL550" i="45" s="1"/>
  <c r="AL504" i="45"/>
  <c r="E530" i="45" a="1"/>
  <c r="E530" i="45" s="1"/>
  <c r="AL530" i="45" s="1"/>
  <c r="AN530" i="45" s="1"/>
  <c r="U530" i="45" s="1"/>
  <c r="AL484" i="45"/>
  <c r="AN484" i="45" s="1"/>
  <c r="U484" i="45" s="1"/>
  <c r="E533" i="45" a="1"/>
  <c r="E533" i="45" s="1"/>
  <c r="AL533" i="45" s="1"/>
  <c r="AN533" i="45" s="1"/>
  <c r="U533" i="45" s="1"/>
  <c r="AL487" i="45"/>
  <c r="AN487" i="45" s="1"/>
  <c r="U487" i="45" s="1"/>
  <c r="E557" i="45" a="1"/>
  <c r="E557" i="45" s="1"/>
  <c r="AL557" i="45" s="1"/>
  <c r="AL511" i="45"/>
  <c r="E532" i="45" a="1"/>
  <c r="E532" i="45" s="1"/>
  <c r="AL532" i="45" s="1"/>
  <c r="AN532" i="45" s="1"/>
  <c r="U532" i="45" s="1"/>
  <c r="AL486" i="45"/>
  <c r="AN486" i="45" s="1"/>
  <c r="U486" i="45" s="1"/>
  <c r="E544" i="45" a="1"/>
  <c r="E544" i="45" s="1"/>
  <c r="AL544" i="45" s="1"/>
  <c r="AL498" i="45"/>
  <c r="E534" i="45" a="1"/>
  <c r="E534" i="45" s="1"/>
  <c r="AL534" i="45" s="1"/>
  <c r="AN534" i="45" s="1"/>
  <c r="U534" i="45" s="1"/>
  <c r="AL488" i="45"/>
  <c r="AN488" i="45" s="1"/>
  <c r="U488" i="45" s="1"/>
  <c r="E551" i="45" a="1"/>
  <c r="E551" i="45" s="1"/>
  <c r="AL551" i="45" s="1"/>
  <c r="AL505" i="45"/>
  <c r="U523" i="45" l="1"/>
  <c r="AN520" i="45"/>
  <c r="U477" i="45"/>
  <c r="AN474" i="45"/>
  <c r="F4" i="45" s="1"/>
  <c r="CG254" i="44"/>
  <c r="CG253" i="44"/>
  <c r="CG252" i="44"/>
  <c r="CG251" i="44"/>
  <c r="CG250" i="44"/>
  <c r="CG249" i="44"/>
  <c r="CG248" i="44"/>
  <c r="CG247" i="44"/>
  <c r="CG246" i="44"/>
  <c r="CG245" i="44"/>
  <c r="CG244" i="44"/>
  <c r="CG243" i="44"/>
  <c r="CG242" i="44"/>
  <c r="CG241" i="44"/>
  <c r="CG240" i="44"/>
  <c r="CG239" i="44"/>
  <c r="V172" i="44"/>
  <c r="S172" i="44"/>
  <c r="V171" i="44"/>
  <c r="S171" i="44"/>
  <c r="AC170" i="44"/>
  <c r="V170" i="44"/>
  <c r="S170" i="44"/>
  <c r="AC169" i="44"/>
  <c r="AC171" i="44" s="1"/>
  <c r="V169" i="44"/>
  <c r="S169" i="44"/>
  <c r="V168" i="44"/>
  <c r="S168" i="44"/>
  <c r="AC167" i="44"/>
  <c r="V167" i="44"/>
  <c r="S167" i="44"/>
  <c r="AC166" i="44"/>
  <c r="V166" i="44"/>
  <c r="S166" i="44"/>
  <c r="AC165" i="44"/>
  <c r="V165" i="44"/>
  <c r="S165" i="44"/>
  <c r="V164" i="44"/>
  <c r="S164" i="44"/>
  <c r="H164" i="44"/>
  <c r="V163" i="44"/>
  <c r="S163" i="44"/>
  <c r="AC162" i="44"/>
  <c r="AC163" i="44" s="1"/>
  <c r="V162" i="44"/>
  <c r="S162" i="44"/>
  <c r="AC161" i="44"/>
  <c r="V161" i="44"/>
  <c r="S161" i="44"/>
  <c r="V160" i="44"/>
  <c r="S160" i="44"/>
  <c r="V159" i="44"/>
  <c r="S159" i="44"/>
  <c r="AC158" i="44"/>
  <c r="V158" i="44"/>
  <c r="S158" i="44"/>
  <c r="AC157" i="44"/>
  <c r="AC159" i="44" s="1"/>
  <c r="V157" i="44"/>
  <c r="S157" i="44"/>
  <c r="BD156" i="44"/>
  <c r="AX156" i="44"/>
  <c r="AW156" i="44"/>
  <c r="V156" i="44"/>
  <c r="BD155" i="44"/>
  <c r="AX155" i="44"/>
  <c r="AW155" i="44"/>
  <c r="AB155" i="44"/>
  <c r="V155" i="44"/>
  <c r="BD154" i="44"/>
  <c r="AX154" i="44"/>
  <c r="AW154" i="44"/>
  <c r="V154" i="44"/>
  <c r="BD153" i="44"/>
  <c r="AX153" i="44"/>
  <c r="AW153" i="44"/>
  <c r="V153" i="44"/>
  <c r="BD152" i="44"/>
  <c r="AX152" i="44"/>
  <c r="AW152" i="44"/>
  <c r="V152" i="44"/>
  <c r="BD151" i="44"/>
  <c r="AX151" i="44"/>
  <c r="AW151" i="44"/>
  <c r="V151" i="44"/>
  <c r="BD150" i="44"/>
  <c r="AX150" i="44"/>
  <c r="AW150" i="44"/>
  <c r="V150" i="44"/>
  <c r="BD149" i="44"/>
  <c r="AX149" i="44"/>
  <c r="AW149" i="44"/>
  <c r="V149" i="44"/>
  <c r="BD148" i="44"/>
  <c r="AX148" i="44"/>
  <c r="AW148" i="44"/>
  <c r="V148" i="44"/>
  <c r="BD147" i="44"/>
  <c r="AX147" i="44"/>
  <c r="AW147" i="44"/>
  <c r="V147" i="44"/>
  <c r="BD146" i="44"/>
  <c r="AX146" i="44"/>
  <c r="AW146" i="44"/>
  <c r="V146" i="44"/>
  <c r="BD145" i="44"/>
  <c r="AX145" i="44"/>
  <c r="AW145" i="44"/>
  <c r="V145" i="44"/>
  <c r="BD144" i="44"/>
  <c r="AX144" i="44"/>
  <c r="AW144" i="44"/>
  <c r="V144" i="44"/>
  <c r="BD143" i="44"/>
  <c r="AX143" i="44"/>
  <c r="AW143" i="44"/>
  <c r="V143" i="44"/>
  <c r="BD142" i="44"/>
  <c r="AX142" i="44"/>
  <c r="AW142" i="44"/>
  <c r="V142" i="44"/>
  <c r="BD141" i="44"/>
  <c r="AX141" i="44"/>
  <c r="AW141" i="44"/>
  <c r="V141" i="44"/>
  <c r="BD140" i="44"/>
  <c r="AX140" i="44"/>
  <c r="AW140" i="44"/>
  <c r="V140" i="44"/>
  <c r="BD139" i="44"/>
  <c r="AX139" i="44"/>
  <c r="AW139" i="44"/>
  <c r="V139" i="44"/>
  <c r="BD138" i="44"/>
  <c r="AX138" i="44"/>
  <c r="AW138" i="44"/>
  <c r="V138" i="44"/>
  <c r="BD137" i="44"/>
  <c r="AX137" i="44"/>
  <c r="AW137" i="44"/>
  <c r="V137" i="44"/>
  <c r="BD136" i="44"/>
  <c r="AX136" i="44"/>
  <c r="AW136" i="44"/>
  <c r="V136" i="44"/>
  <c r="BD135" i="44"/>
  <c r="AX135" i="44"/>
  <c r="AW135" i="44"/>
  <c r="V135" i="44"/>
  <c r="BD134" i="44"/>
  <c r="AX134" i="44"/>
  <c r="AW134" i="44"/>
  <c r="V134" i="44"/>
  <c r="BD133" i="44"/>
  <c r="AX133" i="44"/>
  <c r="AW133" i="44"/>
  <c r="V133" i="44"/>
  <c r="BD132" i="44"/>
  <c r="AX132" i="44"/>
  <c r="AW132" i="44"/>
  <c r="V132" i="44"/>
  <c r="BD131" i="44"/>
  <c r="AX131" i="44"/>
  <c r="AW131" i="44"/>
  <c r="V131" i="44"/>
  <c r="BD130" i="44"/>
  <c r="AX130" i="44"/>
  <c r="AW130" i="44"/>
  <c r="V130" i="44"/>
  <c r="BD129" i="44"/>
  <c r="AX129" i="44"/>
  <c r="AW129" i="44"/>
  <c r="AC129" i="44"/>
  <c r="AE129" i="44" s="1"/>
  <c r="V129" i="44"/>
  <c r="BD128" i="44"/>
  <c r="AX128" i="44"/>
  <c r="AW128" i="44"/>
  <c r="AC128" i="44"/>
  <c r="AE128" i="44" s="1"/>
  <c r="V128" i="44"/>
  <c r="F128" i="44"/>
  <c r="BN125" i="44"/>
  <c r="AB125" i="44"/>
  <c r="V117" i="44"/>
  <c r="S117" i="44"/>
  <c r="R117" i="44"/>
  <c r="R172" i="44" s="1"/>
  <c r="H117" i="44"/>
  <c r="H172" i="44" s="1"/>
  <c r="V116" i="44"/>
  <c r="S116" i="44"/>
  <c r="R116" i="44"/>
  <c r="R171" i="44" s="1"/>
  <c r="H116" i="44"/>
  <c r="H171" i="44" s="1"/>
  <c r="AC115" i="44"/>
  <c r="V115" i="44"/>
  <c r="S115" i="44"/>
  <c r="R115" i="44"/>
  <c r="R170" i="44" s="1"/>
  <c r="H115" i="44"/>
  <c r="H170" i="44" s="1"/>
  <c r="AC114" i="44"/>
  <c r="AC116" i="44" s="1"/>
  <c r="V114" i="44"/>
  <c r="S114" i="44"/>
  <c r="R114" i="44"/>
  <c r="R169" i="44" s="1"/>
  <c r="H114" i="44"/>
  <c r="H169" i="44" s="1"/>
  <c r="V113" i="44"/>
  <c r="S113" i="44"/>
  <c r="R113" i="44"/>
  <c r="R168" i="44" s="1"/>
  <c r="H113" i="44"/>
  <c r="H168" i="44" s="1"/>
  <c r="V112" i="44"/>
  <c r="S112" i="44"/>
  <c r="R112" i="44"/>
  <c r="R167" i="44" s="1"/>
  <c r="H112" i="44"/>
  <c r="H167" i="44" s="1"/>
  <c r="AC111" i="44"/>
  <c r="V111" i="44"/>
  <c r="S111" i="44"/>
  <c r="R111" i="44"/>
  <c r="R166" i="44" s="1"/>
  <c r="H111" i="44"/>
  <c r="H166" i="44" s="1"/>
  <c r="AC110" i="44"/>
  <c r="AC112" i="44" s="1"/>
  <c r="V110" i="44"/>
  <c r="S110" i="44"/>
  <c r="R110" i="44"/>
  <c r="R165" i="44" s="1"/>
  <c r="H110" i="44"/>
  <c r="H165" i="44" s="1"/>
  <c r="V109" i="44"/>
  <c r="S109" i="44"/>
  <c r="R109" i="44"/>
  <c r="R164" i="44" s="1"/>
  <c r="H109" i="44"/>
  <c r="AC108" i="44"/>
  <c r="V108" i="44"/>
  <c r="S108" i="44"/>
  <c r="R108" i="44"/>
  <c r="R163" i="44" s="1"/>
  <c r="H108" i="44"/>
  <c r="H163" i="44" s="1"/>
  <c r="AC107" i="44"/>
  <c r="V107" i="44"/>
  <c r="S107" i="44"/>
  <c r="R107" i="44"/>
  <c r="R162" i="44" s="1"/>
  <c r="H107" i="44"/>
  <c r="H162" i="44" s="1"/>
  <c r="AC106" i="44"/>
  <c r="V106" i="44"/>
  <c r="S106" i="44"/>
  <c r="R106" i="44"/>
  <c r="R161" i="44" s="1"/>
  <c r="H106" i="44"/>
  <c r="H161" i="44" s="1"/>
  <c r="V105" i="44"/>
  <c r="S105" i="44"/>
  <c r="R105" i="44"/>
  <c r="R160" i="44" s="1"/>
  <c r="H105" i="44"/>
  <c r="H160" i="44" s="1"/>
  <c r="AC104" i="44"/>
  <c r="V104" i="44"/>
  <c r="S104" i="44"/>
  <c r="R104" i="44"/>
  <c r="R159" i="44" s="1"/>
  <c r="H104" i="44"/>
  <c r="H159" i="44" s="1"/>
  <c r="AC103" i="44"/>
  <c r="V103" i="44"/>
  <c r="S103" i="44"/>
  <c r="R103" i="44"/>
  <c r="R158" i="44" s="1"/>
  <c r="H103" i="44"/>
  <c r="H158" i="44" s="1"/>
  <c r="AC102" i="44"/>
  <c r="V102" i="44"/>
  <c r="S102" i="44"/>
  <c r="R102" i="44"/>
  <c r="R157" i="44" s="1"/>
  <c r="H102" i="44"/>
  <c r="H157" i="44" s="1"/>
  <c r="BD101" i="44"/>
  <c r="AX101" i="44"/>
  <c r="AW101" i="44"/>
  <c r="V101" i="44"/>
  <c r="F101" i="44"/>
  <c r="F156" i="44" s="1"/>
  <c r="BD100" i="44"/>
  <c r="AX100" i="44"/>
  <c r="AW100" i="44"/>
  <c r="AB100" i="44"/>
  <c r="V100" i="44"/>
  <c r="F100" i="44"/>
  <c r="F155" i="44" s="1"/>
  <c r="BD99" i="44"/>
  <c r="AX99" i="44"/>
  <c r="AW99" i="44"/>
  <c r="V99" i="44"/>
  <c r="F99" i="44"/>
  <c r="F154" i="44" s="1"/>
  <c r="BD98" i="44"/>
  <c r="AX98" i="44"/>
  <c r="AW98" i="44"/>
  <c r="V98" i="44"/>
  <c r="F98" i="44"/>
  <c r="F153" i="44" s="1"/>
  <c r="BD97" i="44"/>
  <c r="AX97" i="44"/>
  <c r="AW97" i="44"/>
  <c r="V97" i="44"/>
  <c r="F97" i="44"/>
  <c r="F152" i="44" s="1"/>
  <c r="BD96" i="44"/>
  <c r="AX96" i="44"/>
  <c r="AW96" i="44"/>
  <c r="V96" i="44"/>
  <c r="F96" i="44"/>
  <c r="F151" i="44" s="1"/>
  <c r="BD95" i="44"/>
  <c r="AX95" i="44"/>
  <c r="AW95" i="44"/>
  <c r="V95" i="44"/>
  <c r="F95" i="44"/>
  <c r="F150" i="44" s="1"/>
  <c r="BD94" i="44"/>
  <c r="AX94" i="44"/>
  <c r="AW94" i="44"/>
  <c r="V94" i="44"/>
  <c r="F94" i="44"/>
  <c r="F149" i="44" s="1"/>
  <c r="BD93" i="44"/>
  <c r="AX93" i="44"/>
  <c r="AW93" i="44"/>
  <c r="V93" i="44"/>
  <c r="F93" i="44"/>
  <c r="F148" i="44" s="1"/>
  <c r="BD92" i="44"/>
  <c r="AX92" i="44"/>
  <c r="AW92" i="44"/>
  <c r="V92" i="44"/>
  <c r="F92" i="44"/>
  <c r="F147" i="44" s="1"/>
  <c r="BD91" i="44"/>
  <c r="AX91" i="44"/>
  <c r="AW91" i="44"/>
  <c r="V91" i="44"/>
  <c r="F91" i="44"/>
  <c r="F146" i="44" s="1"/>
  <c r="BD90" i="44"/>
  <c r="AX90" i="44"/>
  <c r="AW90" i="44"/>
  <c r="V90" i="44"/>
  <c r="F90" i="44"/>
  <c r="F145" i="44" s="1"/>
  <c r="BD89" i="44"/>
  <c r="AX89" i="44"/>
  <c r="AW89" i="44"/>
  <c r="V89" i="44"/>
  <c r="F89" i="44"/>
  <c r="F144" i="44" s="1"/>
  <c r="BD88" i="44"/>
  <c r="AX88" i="44"/>
  <c r="AW88" i="44"/>
  <c r="V88" i="44"/>
  <c r="F88" i="44"/>
  <c r="F143" i="44" s="1"/>
  <c r="BD87" i="44"/>
  <c r="AX87" i="44"/>
  <c r="AW87" i="44"/>
  <c r="V87" i="44"/>
  <c r="F87" i="44"/>
  <c r="F142" i="44" s="1"/>
  <c r="BD86" i="44"/>
  <c r="AX86" i="44"/>
  <c r="AW86" i="44"/>
  <c r="V86" i="44"/>
  <c r="F86" i="44"/>
  <c r="F141" i="44" s="1"/>
  <c r="BD85" i="44"/>
  <c r="AX85" i="44"/>
  <c r="AW85" i="44"/>
  <c r="V85" i="44"/>
  <c r="F85" i="44"/>
  <c r="F140" i="44" s="1"/>
  <c r="BD84" i="44"/>
  <c r="AX84" i="44"/>
  <c r="AW84" i="44"/>
  <c r="V84" i="44"/>
  <c r="F84" i="44"/>
  <c r="F139" i="44" s="1"/>
  <c r="BD83" i="44"/>
  <c r="AX83" i="44"/>
  <c r="AW83" i="44"/>
  <c r="V83" i="44"/>
  <c r="F83" i="44"/>
  <c r="F138" i="44" s="1"/>
  <c r="BD82" i="44"/>
  <c r="AX82" i="44"/>
  <c r="AW82" i="44"/>
  <c r="V82" i="44"/>
  <c r="F82" i="44"/>
  <c r="F137" i="44" s="1"/>
  <c r="BD81" i="44"/>
  <c r="AX81" i="44"/>
  <c r="AW81" i="44"/>
  <c r="V81" i="44"/>
  <c r="F81" i="44"/>
  <c r="F136" i="44" s="1"/>
  <c r="BD80" i="44"/>
  <c r="AX80" i="44"/>
  <c r="AW80" i="44"/>
  <c r="V80" i="44"/>
  <c r="F80" i="44"/>
  <c r="F135" i="44" s="1"/>
  <c r="BD79" i="44"/>
  <c r="AX79" i="44"/>
  <c r="AW79" i="44"/>
  <c r="V79" i="44"/>
  <c r="F79" i="44"/>
  <c r="F134" i="44" s="1"/>
  <c r="BD78" i="44"/>
  <c r="AX78" i="44"/>
  <c r="AW78" i="44"/>
  <c r="V78" i="44"/>
  <c r="F78" i="44"/>
  <c r="F133" i="44" s="1"/>
  <c r="BD77" i="44"/>
  <c r="AX77" i="44"/>
  <c r="AW77" i="44"/>
  <c r="V77" i="44"/>
  <c r="F77" i="44"/>
  <c r="F132" i="44" s="1"/>
  <c r="BD76" i="44"/>
  <c r="AX76" i="44"/>
  <c r="AW76" i="44"/>
  <c r="V76" i="44"/>
  <c r="F76" i="44"/>
  <c r="F131" i="44" s="1"/>
  <c r="BD75" i="44"/>
  <c r="AX75" i="44"/>
  <c r="AW75" i="44"/>
  <c r="V75" i="44"/>
  <c r="R75" i="44"/>
  <c r="R130" i="44" s="1"/>
  <c r="F75" i="44"/>
  <c r="F130" i="44" s="1"/>
  <c r="BD74" i="44"/>
  <c r="AX74" i="44"/>
  <c r="AW74" i="44"/>
  <c r="AC74" i="44"/>
  <c r="AE74" i="44" s="1"/>
  <c r="V74" i="44"/>
  <c r="F74" i="44"/>
  <c r="F129" i="44" s="1"/>
  <c r="BD73" i="44"/>
  <c r="AX73" i="44"/>
  <c r="AW73" i="44"/>
  <c r="AC73" i="44"/>
  <c r="AC75" i="44" s="1"/>
  <c r="AE75" i="44" s="1"/>
  <c r="V73" i="44"/>
  <c r="F73" i="44"/>
  <c r="BN70" i="44"/>
  <c r="AB70" i="44"/>
  <c r="S62" i="44"/>
  <c r="F62" i="44"/>
  <c r="F117" i="44" s="1"/>
  <c r="F172" i="44" s="1"/>
  <c r="S61" i="44"/>
  <c r="F61" i="44"/>
  <c r="F116" i="44" s="1"/>
  <c r="F171" i="44" s="1"/>
  <c r="AC60" i="44"/>
  <c r="S60" i="44"/>
  <c r="F60" i="44"/>
  <c r="F115" i="44" s="1"/>
  <c r="F170" i="44" s="1"/>
  <c r="AC59" i="44"/>
  <c r="S59" i="44"/>
  <c r="F59" i="44"/>
  <c r="F114" i="44" s="1"/>
  <c r="F169" i="44" s="1"/>
  <c r="S58" i="44"/>
  <c r="F58" i="44"/>
  <c r="F113" i="44" s="1"/>
  <c r="F168" i="44" s="1"/>
  <c r="AC57" i="44"/>
  <c r="S57" i="44"/>
  <c r="F57" i="44"/>
  <c r="F112" i="44" s="1"/>
  <c r="F167" i="44" s="1"/>
  <c r="AC56" i="44"/>
  <c r="S56" i="44"/>
  <c r="F56" i="44"/>
  <c r="AC55" i="44"/>
  <c r="S55" i="44"/>
  <c r="F55" i="44"/>
  <c r="S54" i="44"/>
  <c r="F54" i="44"/>
  <c r="F109" i="44" s="1"/>
  <c r="F164" i="44" s="1"/>
  <c r="AC53" i="44"/>
  <c r="S53" i="44"/>
  <c r="F53" i="44"/>
  <c r="F108" i="44" s="1"/>
  <c r="F163" i="44" s="1"/>
  <c r="AC52" i="44"/>
  <c r="S52" i="44"/>
  <c r="F52" i="44"/>
  <c r="E52" i="44" s="1"/>
  <c r="AC51" i="44"/>
  <c r="S51" i="44"/>
  <c r="F51" i="44"/>
  <c r="F106" i="44" s="1"/>
  <c r="F161" i="44" s="1"/>
  <c r="S50" i="44"/>
  <c r="F50" i="44"/>
  <c r="F105" i="44" s="1"/>
  <c r="F160" i="44" s="1"/>
  <c r="AC49" i="44"/>
  <c r="S49" i="44"/>
  <c r="F49" i="44"/>
  <c r="AC48" i="44"/>
  <c r="S48" i="44"/>
  <c r="F48" i="44"/>
  <c r="AC47" i="44"/>
  <c r="S47" i="44"/>
  <c r="F47" i="44"/>
  <c r="BD46" i="44"/>
  <c r="AX46" i="44"/>
  <c r="AW46" i="44"/>
  <c r="AU46" i="44"/>
  <c r="U46" i="44"/>
  <c r="U101" i="44" s="1"/>
  <c r="U156" i="44" s="1"/>
  <c r="R46" i="44"/>
  <c r="R101" i="44" s="1"/>
  <c r="R156" i="44" s="1"/>
  <c r="H46" i="44"/>
  <c r="H101" i="44" s="1"/>
  <c r="H156" i="44" s="1"/>
  <c r="BJ46" i="44"/>
  <c r="BL46" i="44" s="1"/>
  <c r="BD45" i="44"/>
  <c r="AX45" i="44"/>
  <c r="AW45" i="44"/>
  <c r="AU45" i="44"/>
  <c r="AT45" i="44"/>
  <c r="U45" i="44"/>
  <c r="U100" i="44" s="1"/>
  <c r="U155" i="44" s="1"/>
  <c r="R45" i="44"/>
  <c r="R100" i="44" s="1"/>
  <c r="R155" i="44" s="1"/>
  <c r="H45" i="44"/>
  <c r="H100" i="44" s="1"/>
  <c r="H155" i="44" s="1"/>
  <c r="BD44" i="44"/>
  <c r="AX44" i="44"/>
  <c r="AW44" i="44"/>
  <c r="AU44" i="44"/>
  <c r="AT44" i="44"/>
  <c r="U44" i="44"/>
  <c r="U99" i="44" s="1"/>
  <c r="U154" i="44" s="1"/>
  <c r="R44" i="44"/>
  <c r="R99" i="44" s="1"/>
  <c r="R154" i="44" s="1"/>
  <c r="H44" i="44"/>
  <c r="H99" i="44" s="1"/>
  <c r="H154" i="44" s="1"/>
  <c r="G44" i="44"/>
  <c r="S44" i="44" s="1"/>
  <c r="E99" i="44"/>
  <c r="BD43" i="44"/>
  <c r="AX43" i="44"/>
  <c r="AW43" i="44"/>
  <c r="AU43" i="44"/>
  <c r="AT43" i="44"/>
  <c r="Y43" i="44"/>
  <c r="U43" i="44"/>
  <c r="U98" i="44" s="1"/>
  <c r="U153" i="44" s="1"/>
  <c r="R43" i="44"/>
  <c r="R98" i="44" s="1"/>
  <c r="R153" i="44" s="1"/>
  <c r="H43" i="44"/>
  <c r="H98" i="44" s="1"/>
  <c r="H153" i="44" s="1"/>
  <c r="G43" i="44"/>
  <c r="S43" i="44" s="1"/>
  <c r="E98" i="44"/>
  <c r="BJ98" i="44" s="1"/>
  <c r="BL98" i="44" s="1"/>
  <c r="BD42" i="44"/>
  <c r="AX42" i="44"/>
  <c r="AW42" i="44"/>
  <c r="AU42" i="44"/>
  <c r="AT42" i="44"/>
  <c r="U42" i="44"/>
  <c r="U97" i="44" s="1"/>
  <c r="U152" i="44" s="1"/>
  <c r="R42" i="44"/>
  <c r="R97" i="44" s="1"/>
  <c r="R152" i="44" s="1"/>
  <c r="H42" i="44"/>
  <c r="H97" i="44" s="1"/>
  <c r="H152" i="44" s="1"/>
  <c r="BD41" i="44"/>
  <c r="BC41" i="44"/>
  <c r="AX41" i="44"/>
  <c r="AW41" i="44"/>
  <c r="AU41" i="44"/>
  <c r="AT41" i="44"/>
  <c r="Y41" i="44"/>
  <c r="U41" i="44"/>
  <c r="U96" i="44" s="1"/>
  <c r="U151" i="44" s="1"/>
  <c r="R41" i="44"/>
  <c r="R96" i="44" s="1"/>
  <c r="R151" i="44" s="1"/>
  <c r="H41" i="44"/>
  <c r="H96" i="44" s="1"/>
  <c r="H151" i="44" s="1"/>
  <c r="BK41" i="44"/>
  <c r="BD40" i="44"/>
  <c r="AX40" i="44"/>
  <c r="AW40" i="44"/>
  <c r="AU40" i="44"/>
  <c r="AT40" i="44"/>
  <c r="Y40" i="44"/>
  <c r="U40" i="44"/>
  <c r="U95" i="44" s="1"/>
  <c r="U150" i="44" s="1"/>
  <c r="R40" i="44"/>
  <c r="R95" i="44" s="1"/>
  <c r="R150" i="44" s="1"/>
  <c r="H40" i="44"/>
  <c r="H95" i="44" s="1"/>
  <c r="H150" i="44" s="1"/>
  <c r="BD39" i="44"/>
  <c r="AX39" i="44"/>
  <c r="AW39" i="44"/>
  <c r="AU39" i="44"/>
  <c r="AT39" i="44"/>
  <c r="U39" i="44"/>
  <c r="U94" i="44" s="1"/>
  <c r="U149" i="44" s="1"/>
  <c r="R39" i="44"/>
  <c r="R94" i="44" s="1"/>
  <c r="R149" i="44" s="1"/>
  <c r="H39" i="44"/>
  <c r="H94" i="44" s="1"/>
  <c r="H149" i="44" s="1"/>
  <c r="G39" i="44"/>
  <c r="S39" i="44" s="1"/>
  <c r="BK39" i="44"/>
  <c r="BD38" i="44"/>
  <c r="AX38" i="44"/>
  <c r="AW38" i="44"/>
  <c r="AU38" i="44"/>
  <c r="AT38" i="44"/>
  <c r="U38" i="44"/>
  <c r="U93" i="44" s="1"/>
  <c r="U148" i="44" s="1"/>
  <c r="R38" i="44"/>
  <c r="R93" i="44" s="1"/>
  <c r="R148" i="44" s="1"/>
  <c r="H38" i="44"/>
  <c r="H93" i="44" s="1"/>
  <c r="H148" i="44" s="1"/>
  <c r="BD37" i="44"/>
  <c r="AX37" i="44"/>
  <c r="AW37" i="44"/>
  <c r="AU37" i="44"/>
  <c r="AT37" i="44"/>
  <c r="U37" i="44"/>
  <c r="U92" i="44" s="1"/>
  <c r="U147" i="44" s="1"/>
  <c r="R37" i="44"/>
  <c r="R92" i="44" s="1"/>
  <c r="R147" i="44" s="1"/>
  <c r="H37" i="44"/>
  <c r="H92" i="44" s="1"/>
  <c r="H147" i="44" s="1"/>
  <c r="G37" i="44"/>
  <c r="S37" i="44" s="1"/>
  <c r="E92" i="44"/>
  <c r="BD36" i="44"/>
  <c r="AX36" i="44"/>
  <c r="AW36" i="44"/>
  <c r="AU36" i="44"/>
  <c r="AT36" i="44"/>
  <c r="U36" i="44"/>
  <c r="U91" i="44" s="1"/>
  <c r="U146" i="44" s="1"/>
  <c r="R36" i="44"/>
  <c r="R91" i="44" s="1"/>
  <c r="R146" i="44" s="1"/>
  <c r="H36" i="44"/>
  <c r="H91" i="44" s="1"/>
  <c r="H146" i="44" s="1"/>
  <c r="E91" i="44"/>
  <c r="BD35" i="44"/>
  <c r="AX35" i="44"/>
  <c r="AW35" i="44"/>
  <c r="AU35" i="44"/>
  <c r="AT35" i="44"/>
  <c r="U35" i="44"/>
  <c r="U90" i="44" s="1"/>
  <c r="U145" i="44" s="1"/>
  <c r="R35" i="44"/>
  <c r="R90" i="44" s="1"/>
  <c r="R145" i="44" s="1"/>
  <c r="H35" i="44"/>
  <c r="H90" i="44" s="1"/>
  <c r="H145" i="44" s="1"/>
  <c r="G35" i="44"/>
  <c r="S35" i="44" s="1"/>
  <c r="E90" i="44"/>
  <c r="BD34" i="44"/>
  <c r="AX34" i="44"/>
  <c r="AW34" i="44"/>
  <c r="AU34" i="44"/>
  <c r="AT34" i="44"/>
  <c r="Y34" i="44" s="1"/>
  <c r="U34" i="44"/>
  <c r="U89" i="44" s="1"/>
  <c r="U144" i="44" s="1"/>
  <c r="R34" i="44"/>
  <c r="R89" i="44" s="1"/>
  <c r="R144" i="44" s="1"/>
  <c r="H34" i="44"/>
  <c r="H89" i="44" s="1"/>
  <c r="H144" i="44" s="1"/>
  <c r="E89" i="44"/>
  <c r="BD33" i="44"/>
  <c r="AX33" i="44"/>
  <c r="AW33" i="44"/>
  <c r="AU33" i="44"/>
  <c r="AT33" i="44"/>
  <c r="U33" i="44"/>
  <c r="U88" i="44" s="1"/>
  <c r="U143" i="44" s="1"/>
  <c r="R33" i="44"/>
  <c r="R88" i="44" s="1"/>
  <c r="R143" i="44" s="1"/>
  <c r="H33" i="44"/>
  <c r="H88" i="44" s="1"/>
  <c r="H143" i="44" s="1"/>
  <c r="E88" i="44"/>
  <c r="BD32" i="44"/>
  <c r="AX32" i="44"/>
  <c r="AW32" i="44"/>
  <c r="AU32" i="44"/>
  <c r="AT32" i="44"/>
  <c r="U32" i="44"/>
  <c r="U87" i="44" s="1"/>
  <c r="U142" i="44" s="1"/>
  <c r="R32" i="44"/>
  <c r="R87" i="44" s="1"/>
  <c r="R142" i="44" s="1"/>
  <c r="H32" i="44"/>
  <c r="H87" i="44" s="1"/>
  <c r="H142" i="44" s="1"/>
  <c r="G32" i="44"/>
  <c r="S32" i="44" s="1"/>
  <c r="E87" i="44"/>
  <c r="BD31" i="44"/>
  <c r="AX31" i="44"/>
  <c r="AW31" i="44"/>
  <c r="AU31" i="44"/>
  <c r="AT31" i="44"/>
  <c r="U31" i="44"/>
  <c r="U86" i="44" s="1"/>
  <c r="U141" i="44" s="1"/>
  <c r="R31" i="44"/>
  <c r="R86" i="44" s="1"/>
  <c r="R141" i="44" s="1"/>
  <c r="H31" i="44"/>
  <c r="H86" i="44" s="1"/>
  <c r="H141" i="44" s="1"/>
  <c r="G31" i="44"/>
  <c r="S31" i="44" s="1"/>
  <c r="E86" i="44"/>
  <c r="G86" i="44" s="1"/>
  <c r="S86" i="44" s="1"/>
  <c r="BD30" i="44"/>
  <c r="AX30" i="44"/>
  <c r="AW30" i="44"/>
  <c r="AU30" i="44"/>
  <c r="AT30" i="44"/>
  <c r="U30" i="44"/>
  <c r="U85" i="44" s="1"/>
  <c r="U140" i="44" s="1"/>
  <c r="R30" i="44"/>
  <c r="R85" i="44" s="1"/>
  <c r="R140" i="44" s="1"/>
  <c r="H30" i="44"/>
  <c r="H85" i="44" s="1"/>
  <c r="H140" i="44" s="1"/>
  <c r="E85" i="44"/>
  <c r="BD29" i="44"/>
  <c r="AX29" i="44"/>
  <c r="AW29" i="44"/>
  <c r="AU29" i="44"/>
  <c r="AT29" i="44"/>
  <c r="U29" i="44"/>
  <c r="U84" i="44" s="1"/>
  <c r="U139" i="44" s="1"/>
  <c r="R29" i="44"/>
  <c r="R84" i="44" s="1"/>
  <c r="R139" i="44" s="1"/>
  <c r="H29" i="44"/>
  <c r="H84" i="44" s="1"/>
  <c r="H139" i="44" s="1"/>
  <c r="G29" i="44"/>
  <c r="S29" i="44" s="1"/>
  <c r="E84" i="44"/>
  <c r="BD28" i="44"/>
  <c r="AX28" i="44"/>
  <c r="AW28" i="44"/>
  <c r="AU28" i="44"/>
  <c r="AT28" i="44"/>
  <c r="Y28" i="44" s="1"/>
  <c r="U28" i="44"/>
  <c r="U83" i="44" s="1"/>
  <c r="U138" i="44" s="1"/>
  <c r="R28" i="44"/>
  <c r="R83" i="44" s="1"/>
  <c r="R138" i="44" s="1"/>
  <c r="H28" i="44"/>
  <c r="H83" i="44" s="1"/>
  <c r="H138" i="44" s="1"/>
  <c r="E83" i="44"/>
  <c r="BD27" i="44"/>
  <c r="AX27" i="44"/>
  <c r="AW27" i="44"/>
  <c r="AU27" i="44"/>
  <c r="AT27" i="44"/>
  <c r="U27" i="44"/>
  <c r="U82" i="44" s="1"/>
  <c r="U137" i="44" s="1"/>
  <c r="R27" i="44"/>
  <c r="R82" i="44" s="1"/>
  <c r="R137" i="44" s="1"/>
  <c r="H27" i="44"/>
  <c r="H82" i="44" s="1"/>
  <c r="H137" i="44" s="1"/>
  <c r="E82" i="44"/>
  <c r="BD26" i="44"/>
  <c r="AX26" i="44"/>
  <c r="AW26" i="44"/>
  <c r="AU26" i="44"/>
  <c r="AT26" i="44"/>
  <c r="U26" i="44"/>
  <c r="U81" i="44" s="1"/>
  <c r="U136" i="44" s="1"/>
  <c r="R26" i="44"/>
  <c r="R81" i="44" s="1"/>
  <c r="R136" i="44" s="1"/>
  <c r="H26" i="44"/>
  <c r="H81" i="44" s="1"/>
  <c r="H136" i="44" s="1"/>
  <c r="E81" i="44"/>
  <c r="BJ81" i="44" s="1"/>
  <c r="BL81" i="44" s="1"/>
  <c r="BD25" i="44"/>
  <c r="AX25" i="44"/>
  <c r="AW25" i="44"/>
  <c r="AU25" i="44"/>
  <c r="AT25" i="44"/>
  <c r="U25" i="44"/>
  <c r="U80" i="44" s="1"/>
  <c r="U135" i="44" s="1"/>
  <c r="R25" i="44"/>
  <c r="R80" i="44" s="1"/>
  <c r="R135" i="44" s="1"/>
  <c r="H25" i="44"/>
  <c r="H80" i="44" s="1"/>
  <c r="H135" i="44" s="1"/>
  <c r="G25" i="44"/>
  <c r="S25" i="44" s="1"/>
  <c r="BJ25" i="44"/>
  <c r="BL25" i="44" s="1"/>
  <c r="BD24" i="44"/>
  <c r="AX24" i="44"/>
  <c r="AW24" i="44"/>
  <c r="AU24" i="44"/>
  <c r="AT24" i="44"/>
  <c r="U24" i="44"/>
  <c r="U79" i="44" s="1"/>
  <c r="U134" i="44" s="1"/>
  <c r="R24" i="44"/>
  <c r="R79" i="44" s="1"/>
  <c r="R134" i="44" s="1"/>
  <c r="H24" i="44"/>
  <c r="H79" i="44" s="1"/>
  <c r="H134" i="44" s="1"/>
  <c r="E79" i="44"/>
  <c r="BD23" i="44"/>
  <c r="AX23" i="44"/>
  <c r="AW23" i="44"/>
  <c r="AU23" i="44"/>
  <c r="AT23" i="44"/>
  <c r="U23" i="44"/>
  <c r="U78" i="44" s="1"/>
  <c r="U133" i="44" s="1"/>
  <c r="R23" i="44"/>
  <c r="R78" i="44" s="1"/>
  <c r="R133" i="44" s="1"/>
  <c r="H23" i="44"/>
  <c r="H78" i="44" s="1"/>
  <c r="H133" i="44" s="1"/>
  <c r="G23" i="44"/>
  <c r="S23" i="44" s="1"/>
  <c r="E78" i="44"/>
  <c r="BU22" i="44" a="1"/>
  <c r="BU22" i="44" s="1"/>
  <c r="BT22" i="44" a="1"/>
  <c r="BT22" i="44" s="1"/>
  <c r="BD22" i="44"/>
  <c r="AX22" i="44"/>
  <c r="AW22" i="44"/>
  <c r="AU22" i="44"/>
  <c r="AT22" i="44"/>
  <c r="U22" i="44"/>
  <c r="U77" i="44" s="1"/>
  <c r="U132" i="44" s="1"/>
  <c r="R22" i="44"/>
  <c r="R77" i="44" s="1"/>
  <c r="R132" i="44" s="1"/>
  <c r="E77" i="44"/>
  <c r="BU21" i="44" a="1"/>
  <c r="BU21" i="44" s="1"/>
  <c r="BT21" i="44"/>
  <c r="BT21" i="44" a="1"/>
  <c r="BD21" i="44"/>
  <c r="BC21" i="44"/>
  <c r="AX21" i="44"/>
  <c r="AW21" i="44"/>
  <c r="AU21" i="44"/>
  <c r="AT21" i="44"/>
  <c r="U21" i="44"/>
  <c r="U76" i="44" s="1"/>
  <c r="U131" i="44" s="1"/>
  <c r="R21" i="44"/>
  <c r="R76" i="44" s="1"/>
  <c r="R131" i="44" s="1"/>
  <c r="H21" i="44"/>
  <c r="H76" i="44" s="1"/>
  <c r="H131" i="44" s="1"/>
  <c r="E76" i="44"/>
  <c r="BU20" i="44" a="1"/>
  <c r="BU20" i="44" s="1"/>
  <c r="BT20" i="44" a="1"/>
  <c r="BT20" i="44" s="1"/>
  <c r="BD20" i="44"/>
  <c r="AX20" i="44"/>
  <c r="AW20" i="44"/>
  <c r="AU20" i="44"/>
  <c r="AT20" i="44"/>
  <c r="U20" i="44"/>
  <c r="U75" i="44" s="1"/>
  <c r="U130" i="44" s="1"/>
  <c r="R20" i="44"/>
  <c r="H20" i="44"/>
  <c r="H75" i="44" s="1"/>
  <c r="H130" i="44" s="1"/>
  <c r="E75" i="44"/>
  <c r="BJ75" i="44" s="1"/>
  <c r="BL75" i="44" s="1"/>
  <c r="BU19" i="44"/>
  <c r="BU19" i="44" a="1"/>
  <c r="BT19" i="44"/>
  <c r="BT19" i="44" a="1"/>
  <c r="BD19" i="44"/>
  <c r="AX19" i="44"/>
  <c r="AW19" i="44"/>
  <c r="AU19" i="44"/>
  <c r="AT19" i="44"/>
  <c r="AC19" i="44"/>
  <c r="AE19" i="44" s="1"/>
  <c r="U19" i="44"/>
  <c r="U74" i="44" s="1"/>
  <c r="U129" i="44" s="1"/>
  <c r="R19" i="44"/>
  <c r="R74" i="44" s="1"/>
  <c r="R129" i="44" s="1"/>
  <c r="H19" i="44"/>
  <c r="H74" i="44" s="1"/>
  <c r="H129" i="44" s="1"/>
  <c r="E74" i="44"/>
  <c r="CC18" i="44" a="1"/>
  <c r="CC18" i="44" s="1"/>
  <c r="CB18" i="44" a="1"/>
  <c r="CB18" i="44" s="1"/>
  <c r="CA18" i="44" a="1"/>
  <c r="CA18" i="44" s="1"/>
  <c r="BZ18" i="44" a="1"/>
  <c r="BZ18" i="44" s="1"/>
  <c r="BY18" i="44"/>
  <c r="BY18" i="44" a="1"/>
  <c r="BX18" i="44"/>
  <c r="BX18" i="44" a="1"/>
  <c r="BW18" i="44" a="1"/>
  <c r="BW18" i="44" s="1"/>
  <c r="BV18" i="44" a="1"/>
  <c r="BV18" i="44" s="1"/>
  <c r="BU18" i="44" a="1"/>
  <c r="BU18" i="44" s="1"/>
  <c r="BT18" i="44" a="1"/>
  <c r="BT18" i="44" s="1"/>
  <c r="BD18" i="44"/>
  <c r="AX18" i="44"/>
  <c r="AW18" i="44"/>
  <c r="AU18" i="44"/>
  <c r="AT18" i="44"/>
  <c r="AC18" i="44"/>
  <c r="AC20" i="44" s="1"/>
  <c r="AE20" i="44" s="1"/>
  <c r="U18" i="44"/>
  <c r="U73" i="44" s="1"/>
  <c r="U128" i="44" s="1"/>
  <c r="R18" i="44"/>
  <c r="R73" i="44" s="1"/>
  <c r="R128" i="44" s="1"/>
  <c r="H18" i="44"/>
  <c r="H73" i="44" s="1"/>
  <c r="H128" i="44" s="1"/>
  <c r="E73" i="44"/>
  <c r="AK12" i="44"/>
  <c r="BP10" i="44"/>
  <c r="BN10" i="44"/>
  <c r="BP9" i="44"/>
  <c r="BN9" i="44"/>
  <c r="F7" i="44"/>
  <c r="AR4" i="44"/>
  <c r="CG254" i="43"/>
  <c r="CG253" i="43"/>
  <c r="CG252" i="43"/>
  <c r="CG251" i="43"/>
  <c r="CG250" i="43"/>
  <c r="CG249" i="43"/>
  <c r="CG248" i="43"/>
  <c r="CG247" i="43"/>
  <c r="CG246" i="43"/>
  <c r="CG245" i="43"/>
  <c r="CG244" i="43"/>
  <c r="CG243" i="43"/>
  <c r="CG242" i="43"/>
  <c r="CG241" i="43"/>
  <c r="CG240" i="43"/>
  <c r="F48" i="43" s="1"/>
  <c r="F103" i="43" s="1"/>
  <c r="F158" i="43" s="1"/>
  <c r="CG239" i="43"/>
  <c r="V172" i="43"/>
  <c r="S172" i="43"/>
  <c r="AC171" i="43"/>
  <c r="V171" i="43"/>
  <c r="S171" i="43"/>
  <c r="AC170" i="43"/>
  <c r="V170" i="43"/>
  <c r="S170" i="43"/>
  <c r="R170" i="43"/>
  <c r="AC169" i="43"/>
  <c r="V169" i="43"/>
  <c r="S169" i="43"/>
  <c r="V168" i="43"/>
  <c r="S168" i="43"/>
  <c r="V167" i="43"/>
  <c r="S167" i="43"/>
  <c r="H167" i="43"/>
  <c r="AC166" i="43"/>
  <c r="V166" i="43"/>
  <c r="S166" i="43"/>
  <c r="AC165" i="43"/>
  <c r="AC167" i="43" s="1"/>
  <c r="V165" i="43"/>
  <c r="S165" i="43"/>
  <c r="V164" i="43"/>
  <c r="S164" i="43"/>
  <c r="V163" i="43"/>
  <c r="S163" i="43"/>
  <c r="AC162" i="43"/>
  <c r="AC163" i="43" s="1"/>
  <c r="V162" i="43"/>
  <c r="S162" i="43"/>
  <c r="AC161" i="43"/>
  <c r="V161" i="43"/>
  <c r="S161" i="43"/>
  <c r="H161" i="43"/>
  <c r="V160" i="43"/>
  <c r="S160" i="43"/>
  <c r="V159" i="43"/>
  <c r="S159" i="43"/>
  <c r="AC158" i="43"/>
  <c r="V158" i="43"/>
  <c r="S158" i="43"/>
  <c r="AC157" i="43"/>
  <c r="AC159" i="43" s="1"/>
  <c r="V157" i="43"/>
  <c r="S157" i="43"/>
  <c r="R157" i="43"/>
  <c r="BD156" i="43"/>
  <c r="AX156" i="43"/>
  <c r="AW156" i="43"/>
  <c r="V156" i="43"/>
  <c r="BD155" i="43"/>
  <c r="AX155" i="43"/>
  <c r="AW155" i="43"/>
  <c r="AB155" i="43"/>
  <c r="V155" i="43"/>
  <c r="BD154" i="43"/>
  <c r="AX154" i="43"/>
  <c r="AW154" i="43"/>
  <c r="V154" i="43"/>
  <c r="BD153" i="43"/>
  <c r="AX153" i="43"/>
  <c r="AW153" i="43"/>
  <c r="V153" i="43"/>
  <c r="BD152" i="43"/>
  <c r="AX152" i="43"/>
  <c r="AW152" i="43"/>
  <c r="V152" i="43"/>
  <c r="BD151" i="43"/>
  <c r="AX151" i="43"/>
  <c r="AW151" i="43"/>
  <c r="V151" i="43"/>
  <c r="BD150" i="43"/>
  <c r="AX150" i="43"/>
  <c r="AW150" i="43"/>
  <c r="V150" i="43"/>
  <c r="BD149" i="43"/>
  <c r="AX149" i="43"/>
  <c r="AW149" i="43"/>
  <c r="V149" i="43"/>
  <c r="BD148" i="43"/>
  <c r="AX148" i="43"/>
  <c r="AW148" i="43"/>
  <c r="V148" i="43"/>
  <c r="BD147" i="43"/>
  <c r="AX147" i="43"/>
  <c r="AW147" i="43"/>
  <c r="V147" i="43"/>
  <c r="BD146" i="43"/>
  <c r="AX146" i="43"/>
  <c r="AW146" i="43"/>
  <c r="V146" i="43"/>
  <c r="BD145" i="43"/>
  <c r="AX145" i="43"/>
  <c r="AW145" i="43"/>
  <c r="V145" i="43"/>
  <c r="BD144" i="43"/>
  <c r="AX144" i="43"/>
  <c r="AW144" i="43"/>
  <c r="V144" i="43"/>
  <c r="BD143" i="43"/>
  <c r="AX143" i="43"/>
  <c r="AW143" i="43"/>
  <c r="V143" i="43"/>
  <c r="BD142" i="43"/>
  <c r="AX142" i="43"/>
  <c r="AW142" i="43"/>
  <c r="V142" i="43"/>
  <c r="BD141" i="43"/>
  <c r="AX141" i="43"/>
  <c r="AW141" i="43"/>
  <c r="V141" i="43"/>
  <c r="BD140" i="43"/>
  <c r="AX140" i="43"/>
  <c r="AW140" i="43"/>
  <c r="V140" i="43"/>
  <c r="BD139" i="43"/>
  <c r="AX139" i="43"/>
  <c r="AW139" i="43"/>
  <c r="V139" i="43"/>
  <c r="BD138" i="43"/>
  <c r="AX138" i="43"/>
  <c r="AW138" i="43"/>
  <c r="V138" i="43"/>
  <c r="BD137" i="43"/>
  <c r="AX137" i="43"/>
  <c r="AW137" i="43"/>
  <c r="V137" i="43"/>
  <c r="BD136" i="43"/>
  <c r="AX136" i="43"/>
  <c r="AW136" i="43"/>
  <c r="V136" i="43"/>
  <c r="BD135" i="43"/>
  <c r="AX135" i="43"/>
  <c r="AW135" i="43"/>
  <c r="V135" i="43"/>
  <c r="BD134" i="43"/>
  <c r="AX134" i="43"/>
  <c r="AW134" i="43"/>
  <c r="V134" i="43"/>
  <c r="BD133" i="43"/>
  <c r="AX133" i="43"/>
  <c r="AW133" i="43"/>
  <c r="V133" i="43"/>
  <c r="BD132" i="43"/>
  <c r="AX132" i="43"/>
  <c r="AW132" i="43"/>
  <c r="V132" i="43"/>
  <c r="BD131" i="43"/>
  <c r="AX131" i="43"/>
  <c r="AW131" i="43"/>
  <c r="V131" i="43"/>
  <c r="BD130" i="43"/>
  <c r="AX130" i="43"/>
  <c r="AW130" i="43"/>
  <c r="V130" i="43"/>
  <c r="BD129" i="43"/>
  <c r="AX129" i="43"/>
  <c r="AW129" i="43"/>
  <c r="AC129" i="43"/>
  <c r="AE129" i="43" s="1"/>
  <c r="V129" i="43"/>
  <c r="BD128" i="43"/>
  <c r="AX128" i="43"/>
  <c r="AW128" i="43"/>
  <c r="AC128" i="43"/>
  <c r="AE128" i="43" s="1"/>
  <c r="V128" i="43"/>
  <c r="BN125" i="43"/>
  <c r="AB125" i="43"/>
  <c r="V117" i="43"/>
  <c r="S117" i="43"/>
  <c r="R117" i="43"/>
  <c r="R172" i="43" s="1"/>
  <c r="H117" i="43"/>
  <c r="H172" i="43" s="1"/>
  <c r="V116" i="43"/>
  <c r="S116" i="43"/>
  <c r="R116" i="43"/>
  <c r="R171" i="43" s="1"/>
  <c r="H116" i="43"/>
  <c r="H171" i="43" s="1"/>
  <c r="AC115" i="43"/>
  <c r="V115" i="43"/>
  <c r="S115" i="43"/>
  <c r="R115" i="43"/>
  <c r="H115" i="43"/>
  <c r="H170" i="43" s="1"/>
  <c r="AC114" i="43"/>
  <c r="AC116" i="43" s="1"/>
  <c r="V114" i="43"/>
  <c r="S114" i="43"/>
  <c r="R114" i="43"/>
  <c r="R169" i="43" s="1"/>
  <c r="H114" i="43"/>
  <c r="H169" i="43" s="1"/>
  <c r="V113" i="43"/>
  <c r="S113" i="43"/>
  <c r="R113" i="43"/>
  <c r="R168" i="43" s="1"/>
  <c r="H113" i="43"/>
  <c r="H168" i="43" s="1"/>
  <c r="V112" i="43"/>
  <c r="S112" i="43"/>
  <c r="R112" i="43"/>
  <c r="R167" i="43" s="1"/>
  <c r="H112" i="43"/>
  <c r="AC111" i="43"/>
  <c r="V111" i="43"/>
  <c r="S111" i="43"/>
  <c r="R111" i="43"/>
  <c r="R166" i="43" s="1"/>
  <c r="H111" i="43"/>
  <c r="H166" i="43" s="1"/>
  <c r="AC110" i="43"/>
  <c r="AC112" i="43" s="1"/>
  <c r="V110" i="43"/>
  <c r="S110" i="43"/>
  <c r="R110" i="43"/>
  <c r="R165" i="43" s="1"/>
  <c r="H110" i="43"/>
  <c r="H165" i="43" s="1"/>
  <c r="V109" i="43"/>
  <c r="S109" i="43"/>
  <c r="R109" i="43"/>
  <c r="R164" i="43" s="1"/>
  <c r="H109" i="43"/>
  <c r="H164" i="43" s="1"/>
  <c r="V108" i="43"/>
  <c r="S108" i="43"/>
  <c r="R108" i="43"/>
  <c r="R163" i="43" s="1"/>
  <c r="H108" i="43"/>
  <c r="H163" i="43" s="1"/>
  <c r="AC107" i="43"/>
  <c r="V107" i="43"/>
  <c r="S107" i="43"/>
  <c r="R107" i="43"/>
  <c r="R162" i="43" s="1"/>
  <c r="H107" i="43"/>
  <c r="H162" i="43" s="1"/>
  <c r="AC106" i="43"/>
  <c r="AC108" i="43" s="1"/>
  <c r="V106" i="43"/>
  <c r="S106" i="43"/>
  <c r="R106" i="43"/>
  <c r="R161" i="43" s="1"/>
  <c r="H106" i="43"/>
  <c r="V105" i="43"/>
  <c r="S105" i="43"/>
  <c r="R105" i="43"/>
  <c r="R160" i="43" s="1"/>
  <c r="H105" i="43"/>
  <c r="H160" i="43" s="1"/>
  <c r="V104" i="43"/>
  <c r="S104" i="43"/>
  <c r="R104" i="43"/>
  <c r="R159" i="43" s="1"/>
  <c r="H104" i="43"/>
  <c r="H159" i="43" s="1"/>
  <c r="AC103" i="43"/>
  <c r="V103" i="43"/>
  <c r="S103" i="43"/>
  <c r="R103" i="43"/>
  <c r="R158" i="43" s="1"/>
  <c r="H103" i="43"/>
  <c r="H158" i="43" s="1"/>
  <c r="AC102" i="43"/>
  <c r="V102" i="43"/>
  <c r="S102" i="43"/>
  <c r="R102" i="43"/>
  <c r="H102" i="43"/>
  <c r="H157" i="43" s="1"/>
  <c r="BD101" i="43"/>
  <c r="AX101" i="43"/>
  <c r="AW101" i="43"/>
  <c r="V101" i="43"/>
  <c r="F101" i="43"/>
  <c r="F156" i="43" s="1"/>
  <c r="BD100" i="43"/>
  <c r="AX100" i="43"/>
  <c r="AW100" i="43"/>
  <c r="AB100" i="43"/>
  <c r="V100" i="43"/>
  <c r="F100" i="43"/>
  <c r="F155" i="43" s="1"/>
  <c r="BD99" i="43"/>
  <c r="AX99" i="43"/>
  <c r="AW99" i="43"/>
  <c r="V99" i="43"/>
  <c r="F99" i="43"/>
  <c r="F154" i="43" s="1"/>
  <c r="BD98" i="43"/>
  <c r="AX98" i="43"/>
  <c r="AW98" i="43"/>
  <c r="V98" i="43"/>
  <c r="F98" i="43"/>
  <c r="F153" i="43" s="1"/>
  <c r="BD97" i="43"/>
  <c r="AX97" i="43"/>
  <c r="AW97" i="43"/>
  <c r="V97" i="43"/>
  <c r="F97" i="43"/>
  <c r="F152" i="43" s="1"/>
  <c r="BD96" i="43"/>
  <c r="AX96" i="43"/>
  <c r="AW96" i="43"/>
  <c r="V96" i="43"/>
  <c r="F96" i="43"/>
  <c r="F151" i="43" s="1"/>
  <c r="BD95" i="43"/>
  <c r="AX95" i="43"/>
  <c r="AW95" i="43"/>
  <c r="V95" i="43"/>
  <c r="F95" i="43"/>
  <c r="F150" i="43" s="1"/>
  <c r="BD94" i="43"/>
  <c r="AX94" i="43"/>
  <c r="AW94" i="43"/>
  <c r="V94" i="43"/>
  <c r="F94" i="43"/>
  <c r="F149" i="43" s="1"/>
  <c r="BD93" i="43"/>
  <c r="AX93" i="43"/>
  <c r="AW93" i="43"/>
  <c r="V93" i="43"/>
  <c r="F93" i="43"/>
  <c r="F148" i="43" s="1"/>
  <c r="BD92" i="43"/>
  <c r="AX92" i="43"/>
  <c r="AW92" i="43"/>
  <c r="V92" i="43"/>
  <c r="F92" i="43"/>
  <c r="F147" i="43" s="1"/>
  <c r="BD91" i="43"/>
  <c r="AX91" i="43"/>
  <c r="AW91" i="43"/>
  <c r="V91" i="43"/>
  <c r="F91" i="43"/>
  <c r="F146" i="43" s="1"/>
  <c r="BD90" i="43"/>
  <c r="AX90" i="43"/>
  <c r="AW90" i="43"/>
  <c r="V90" i="43"/>
  <c r="F90" i="43"/>
  <c r="F145" i="43" s="1"/>
  <c r="BD89" i="43"/>
  <c r="AX89" i="43"/>
  <c r="AW89" i="43"/>
  <c r="V89" i="43"/>
  <c r="F89" i="43"/>
  <c r="F144" i="43" s="1"/>
  <c r="BD88" i="43"/>
  <c r="AX88" i="43"/>
  <c r="AW88" i="43"/>
  <c r="V88" i="43"/>
  <c r="F88" i="43"/>
  <c r="F143" i="43" s="1"/>
  <c r="BD87" i="43"/>
  <c r="AX87" i="43"/>
  <c r="AW87" i="43"/>
  <c r="V87" i="43"/>
  <c r="F87" i="43"/>
  <c r="F142" i="43" s="1"/>
  <c r="BD86" i="43"/>
  <c r="AX86" i="43"/>
  <c r="AW86" i="43"/>
  <c r="V86" i="43"/>
  <c r="F86" i="43"/>
  <c r="F141" i="43" s="1"/>
  <c r="BD85" i="43"/>
  <c r="AX85" i="43"/>
  <c r="AW85" i="43"/>
  <c r="V85" i="43"/>
  <c r="F85" i="43"/>
  <c r="F140" i="43" s="1"/>
  <c r="BD84" i="43"/>
  <c r="AX84" i="43"/>
  <c r="AW84" i="43"/>
  <c r="V84" i="43"/>
  <c r="U84" i="43"/>
  <c r="U139" i="43" s="1"/>
  <c r="F84" i="43"/>
  <c r="F139" i="43" s="1"/>
  <c r="BD83" i="43"/>
  <c r="AX83" i="43"/>
  <c r="AW83" i="43"/>
  <c r="V83" i="43"/>
  <c r="F83" i="43"/>
  <c r="F138" i="43" s="1"/>
  <c r="BD82" i="43"/>
  <c r="AX82" i="43"/>
  <c r="AW82" i="43"/>
  <c r="V82" i="43"/>
  <c r="F82" i="43"/>
  <c r="F137" i="43" s="1"/>
  <c r="BD81" i="43"/>
  <c r="AX81" i="43"/>
  <c r="AW81" i="43"/>
  <c r="V81" i="43"/>
  <c r="F81" i="43"/>
  <c r="F136" i="43" s="1"/>
  <c r="BD80" i="43"/>
  <c r="AX80" i="43"/>
  <c r="AW80" i="43"/>
  <c r="V80" i="43"/>
  <c r="F80" i="43"/>
  <c r="F135" i="43" s="1"/>
  <c r="BD79" i="43"/>
  <c r="AX79" i="43"/>
  <c r="AW79" i="43"/>
  <c r="V79" i="43"/>
  <c r="F79" i="43"/>
  <c r="F134" i="43" s="1"/>
  <c r="BD78" i="43"/>
  <c r="AX78" i="43"/>
  <c r="AW78" i="43"/>
  <c r="V78" i="43"/>
  <c r="F78" i="43"/>
  <c r="F133" i="43" s="1"/>
  <c r="BD77" i="43"/>
  <c r="AX77" i="43"/>
  <c r="AW77" i="43"/>
  <c r="V77" i="43"/>
  <c r="BD76" i="43"/>
  <c r="AX76" i="43"/>
  <c r="AW76" i="43"/>
  <c r="V76" i="43"/>
  <c r="F76" i="43"/>
  <c r="F131" i="43" s="1"/>
  <c r="BD75" i="43"/>
  <c r="AX75" i="43"/>
  <c r="AW75" i="43"/>
  <c r="V75" i="43"/>
  <c r="F75" i="43"/>
  <c r="F130" i="43" s="1"/>
  <c r="BD74" i="43"/>
  <c r="AX74" i="43"/>
  <c r="AW74" i="43"/>
  <c r="AC74" i="43"/>
  <c r="AE74" i="43" s="1"/>
  <c r="V74" i="43"/>
  <c r="F74" i="43"/>
  <c r="F129" i="43" s="1"/>
  <c r="BD73" i="43"/>
  <c r="AX73" i="43"/>
  <c r="AW73" i="43"/>
  <c r="AC73" i="43"/>
  <c r="AE73" i="43" s="1"/>
  <c r="V73" i="43"/>
  <c r="F73" i="43"/>
  <c r="F128" i="43" s="1"/>
  <c r="BN70" i="43"/>
  <c r="AB70" i="43"/>
  <c r="S62" i="43"/>
  <c r="F62" i="43"/>
  <c r="F117" i="43" s="1"/>
  <c r="F172" i="43" s="1"/>
  <c r="S61" i="43"/>
  <c r="F61" i="43"/>
  <c r="F116" i="43" s="1"/>
  <c r="F171" i="43" s="1"/>
  <c r="AC60" i="43"/>
  <c r="S60" i="43"/>
  <c r="F60" i="43"/>
  <c r="U60" i="43" s="1"/>
  <c r="U115" i="43" s="1"/>
  <c r="U170" i="43" s="1"/>
  <c r="AC59" i="43"/>
  <c r="AC61" i="43" s="1"/>
  <c r="S59" i="43"/>
  <c r="F59" i="43"/>
  <c r="F114" i="43" s="1"/>
  <c r="F169" i="43" s="1"/>
  <c r="S58" i="43"/>
  <c r="F58" i="43"/>
  <c r="F113" i="43" s="1"/>
  <c r="F168" i="43" s="1"/>
  <c r="AC57" i="43"/>
  <c r="S57" i="43"/>
  <c r="F57" i="43"/>
  <c r="E57" i="43" s="1"/>
  <c r="AC56" i="43"/>
  <c r="S56" i="43"/>
  <c r="F56" i="43"/>
  <c r="F111" i="43" s="1"/>
  <c r="F166" i="43" s="1"/>
  <c r="AC55" i="43"/>
  <c r="S55" i="43"/>
  <c r="F55" i="43"/>
  <c r="F110" i="43" s="1"/>
  <c r="F165" i="43" s="1"/>
  <c r="S54" i="43"/>
  <c r="F54" i="43"/>
  <c r="E54" i="43" s="1"/>
  <c r="S53" i="43"/>
  <c r="F53" i="43"/>
  <c r="F108" i="43" s="1"/>
  <c r="F163" i="43" s="1"/>
  <c r="AC52" i="43"/>
  <c r="AC53" i="43" s="1"/>
  <c r="S52" i="43"/>
  <c r="F52" i="43"/>
  <c r="F107" i="43" s="1"/>
  <c r="F162" i="43" s="1"/>
  <c r="AC51" i="43"/>
  <c r="S51" i="43"/>
  <c r="F51" i="43"/>
  <c r="F106" i="43" s="1"/>
  <c r="F161" i="43" s="1"/>
  <c r="S50" i="43"/>
  <c r="F50" i="43"/>
  <c r="S49" i="43"/>
  <c r="F49" i="43"/>
  <c r="F104" i="43" s="1"/>
  <c r="F159" i="43" s="1"/>
  <c r="AC48" i="43"/>
  <c r="S48" i="43"/>
  <c r="AC47" i="43"/>
  <c r="AC49" i="43" s="1"/>
  <c r="S47" i="43"/>
  <c r="F47" i="43"/>
  <c r="BD46" i="43"/>
  <c r="BC46" i="43"/>
  <c r="AX46" i="43"/>
  <c r="AW46" i="43"/>
  <c r="AU46" i="43"/>
  <c r="Y46" i="43"/>
  <c r="U46" i="43"/>
  <c r="U101" i="43" s="1"/>
  <c r="U156" i="43" s="1"/>
  <c r="R46" i="43"/>
  <c r="R101" i="43" s="1"/>
  <c r="R156" i="43" s="1"/>
  <c r="H46" i="43"/>
  <c r="H101" i="43" s="1"/>
  <c r="H156" i="43" s="1"/>
  <c r="E101" i="43"/>
  <c r="BC101" i="43" s="1"/>
  <c r="BD45" i="43"/>
  <c r="AX45" i="43"/>
  <c r="AW45" i="43"/>
  <c r="AU45" i="43"/>
  <c r="AT45" i="43"/>
  <c r="Y45" i="43"/>
  <c r="U45" i="43"/>
  <c r="U100" i="43" s="1"/>
  <c r="U155" i="43" s="1"/>
  <c r="R45" i="43"/>
  <c r="R100" i="43" s="1"/>
  <c r="R155" i="43" s="1"/>
  <c r="H45" i="43"/>
  <c r="H100" i="43" s="1"/>
  <c r="H155" i="43" s="1"/>
  <c r="E100" i="43"/>
  <c r="BK44" i="43"/>
  <c r="BJ44" i="43"/>
  <c r="BL44" i="43" s="1"/>
  <c r="BD44" i="43"/>
  <c r="AX44" i="43"/>
  <c r="AW44" i="43"/>
  <c r="AU44" i="43"/>
  <c r="AT44" i="43"/>
  <c r="U44" i="43"/>
  <c r="U99" i="43" s="1"/>
  <c r="U154" i="43" s="1"/>
  <c r="R44" i="43"/>
  <c r="R99" i="43" s="1"/>
  <c r="R154" i="43" s="1"/>
  <c r="H44" i="43"/>
  <c r="H99" i="43" s="1"/>
  <c r="H154" i="43" s="1"/>
  <c r="BD43" i="43"/>
  <c r="AX43" i="43"/>
  <c r="AW43" i="43"/>
  <c r="AU43" i="43"/>
  <c r="AT43" i="43"/>
  <c r="U43" i="43"/>
  <c r="U98" i="43" s="1"/>
  <c r="U153" i="43" s="1"/>
  <c r="R43" i="43"/>
  <c r="R98" i="43" s="1"/>
  <c r="R153" i="43" s="1"/>
  <c r="H43" i="43"/>
  <c r="H98" i="43" s="1"/>
  <c r="H153" i="43" s="1"/>
  <c r="E98" i="43"/>
  <c r="BD42" i="43"/>
  <c r="AX42" i="43"/>
  <c r="AW42" i="43"/>
  <c r="AU42" i="43"/>
  <c r="AT42" i="43"/>
  <c r="U42" i="43"/>
  <c r="U97" i="43" s="1"/>
  <c r="U152" i="43" s="1"/>
  <c r="R42" i="43"/>
  <c r="R97" i="43" s="1"/>
  <c r="R152" i="43" s="1"/>
  <c r="H42" i="43"/>
  <c r="H97" i="43" s="1"/>
  <c r="H152" i="43" s="1"/>
  <c r="E97" i="43"/>
  <c r="BJ97" i="43" s="1"/>
  <c r="BL97" i="43" s="1"/>
  <c r="BD41" i="43"/>
  <c r="AX41" i="43"/>
  <c r="AW41" i="43"/>
  <c r="AU41" i="43"/>
  <c r="AT41" i="43"/>
  <c r="U41" i="43"/>
  <c r="U96" i="43" s="1"/>
  <c r="U151" i="43" s="1"/>
  <c r="R41" i="43"/>
  <c r="R96" i="43" s="1"/>
  <c r="R151" i="43" s="1"/>
  <c r="H41" i="43"/>
  <c r="H96" i="43" s="1"/>
  <c r="H151" i="43" s="1"/>
  <c r="G41" i="43"/>
  <c r="S41" i="43" s="1"/>
  <c r="BD40" i="43"/>
  <c r="AX40" i="43"/>
  <c r="AW40" i="43"/>
  <c r="AU40" i="43"/>
  <c r="AT40" i="43"/>
  <c r="U40" i="43"/>
  <c r="U95" i="43" s="1"/>
  <c r="U150" i="43" s="1"/>
  <c r="R40" i="43"/>
  <c r="R95" i="43" s="1"/>
  <c r="R150" i="43" s="1"/>
  <c r="H40" i="43"/>
  <c r="H95" i="43" s="1"/>
  <c r="H150" i="43" s="1"/>
  <c r="E95" i="43"/>
  <c r="BD39" i="43"/>
  <c r="AX39" i="43"/>
  <c r="AW39" i="43"/>
  <c r="AU39" i="43"/>
  <c r="AT39" i="43"/>
  <c r="Y39" i="43"/>
  <c r="U39" i="43"/>
  <c r="U94" i="43" s="1"/>
  <c r="U149" i="43" s="1"/>
  <c r="R39" i="43"/>
  <c r="R94" i="43" s="1"/>
  <c r="R149" i="43" s="1"/>
  <c r="H39" i="43"/>
  <c r="H94" i="43" s="1"/>
  <c r="H149" i="43" s="1"/>
  <c r="E94" i="43"/>
  <c r="E149" i="43" s="1"/>
  <c r="BD38" i="43"/>
  <c r="AX38" i="43"/>
  <c r="AW38" i="43"/>
  <c r="AU38" i="43"/>
  <c r="AT38" i="43"/>
  <c r="U38" i="43"/>
  <c r="U93" i="43" s="1"/>
  <c r="U148" i="43" s="1"/>
  <c r="R38" i="43"/>
  <c r="R93" i="43" s="1"/>
  <c r="R148" i="43" s="1"/>
  <c r="H38" i="43"/>
  <c r="H93" i="43" s="1"/>
  <c r="H148" i="43" s="1"/>
  <c r="BK38" i="43"/>
  <c r="BJ37" i="43"/>
  <c r="BL37" i="43" s="1"/>
  <c r="BM37" i="43" s="1"/>
  <c r="BR37" i="43" s="1"/>
  <c r="BD37" i="43"/>
  <c r="BC37" i="43"/>
  <c r="AX37" i="43"/>
  <c r="AW37" i="43"/>
  <c r="AU37" i="43"/>
  <c r="AT37" i="43"/>
  <c r="Y37" i="43" s="1"/>
  <c r="U37" i="43"/>
  <c r="U92" i="43" s="1"/>
  <c r="U147" i="43" s="1"/>
  <c r="R37" i="43"/>
  <c r="R92" i="43" s="1"/>
  <c r="R147" i="43" s="1"/>
  <c r="H37" i="43"/>
  <c r="H92" i="43" s="1"/>
  <c r="H147" i="43" s="1"/>
  <c r="G37" i="43"/>
  <c r="S37" i="43" s="1"/>
  <c r="BK37" i="43"/>
  <c r="BD36" i="43"/>
  <c r="AX36" i="43"/>
  <c r="AW36" i="43"/>
  <c r="AU36" i="43"/>
  <c r="AT36" i="43"/>
  <c r="U36" i="43"/>
  <c r="U91" i="43" s="1"/>
  <c r="U146" i="43" s="1"/>
  <c r="R36" i="43"/>
  <c r="R91" i="43" s="1"/>
  <c r="R146" i="43" s="1"/>
  <c r="H36" i="43"/>
  <c r="H91" i="43" s="1"/>
  <c r="H146" i="43" s="1"/>
  <c r="E91" i="43"/>
  <c r="BC91" i="43" s="1"/>
  <c r="BD35" i="43"/>
  <c r="AX35" i="43"/>
  <c r="AW35" i="43"/>
  <c r="AU35" i="43"/>
  <c r="AT35" i="43"/>
  <c r="U35" i="43"/>
  <c r="U90" i="43" s="1"/>
  <c r="U145" i="43" s="1"/>
  <c r="R35" i="43"/>
  <c r="R90" i="43" s="1"/>
  <c r="R145" i="43" s="1"/>
  <c r="H35" i="43"/>
  <c r="H90" i="43" s="1"/>
  <c r="H145" i="43" s="1"/>
  <c r="BD34" i="43"/>
  <c r="BC34" i="43"/>
  <c r="AX34" i="43"/>
  <c r="AW34" i="43"/>
  <c r="AU34" i="43"/>
  <c r="AT34" i="43"/>
  <c r="U34" i="43"/>
  <c r="U89" i="43" s="1"/>
  <c r="U144" i="43" s="1"/>
  <c r="R34" i="43"/>
  <c r="R89" i="43" s="1"/>
  <c r="R144" i="43" s="1"/>
  <c r="H34" i="43"/>
  <c r="H89" i="43" s="1"/>
  <c r="H144" i="43" s="1"/>
  <c r="E89" i="43"/>
  <c r="BC89" i="43" s="1"/>
  <c r="BD33" i="43"/>
  <c r="AX33" i="43"/>
  <c r="AW33" i="43"/>
  <c r="AU33" i="43"/>
  <c r="AT33" i="43"/>
  <c r="U33" i="43"/>
  <c r="U88" i="43" s="1"/>
  <c r="U143" i="43" s="1"/>
  <c r="R33" i="43"/>
  <c r="R88" i="43" s="1"/>
  <c r="R143" i="43" s="1"/>
  <c r="H33" i="43"/>
  <c r="H88" i="43" s="1"/>
  <c r="H143" i="43" s="1"/>
  <c r="BK33" i="43"/>
  <c r="BD32" i="43"/>
  <c r="AX32" i="43"/>
  <c r="AW32" i="43"/>
  <c r="AU32" i="43"/>
  <c r="AT32" i="43"/>
  <c r="U32" i="43"/>
  <c r="U87" i="43" s="1"/>
  <c r="U142" i="43" s="1"/>
  <c r="R32" i="43"/>
  <c r="R87" i="43" s="1"/>
  <c r="R142" i="43" s="1"/>
  <c r="H32" i="43"/>
  <c r="H87" i="43" s="1"/>
  <c r="H142" i="43" s="1"/>
  <c r="BJ32" i="43"/>
  <c r="BL32" i="43" s="1"/>
  <c r="BJ31" i="43"/>
  <c r="BL31" i="43" s="1"/>
  <c r="BM31" i="43" s="1"/>
  <c r="BD31" i="43"/>
  <c r="BC31" i="43"/>
  <c r="AX31" i="43"/>
  <c r="AW31" i="43"/>
  <c r="AU31" i="43"/>
  <c r="AT31" i="43"/>
  <c r="Y31" i="43" s="1"/>
  <c r="U31" i="43"/>
  <c r="U86" i="43" s="1"/>
  <c r="U141" i="43" s="1"/>
  <c r="R31" i="43"/>
  <c r="R86" i="43" s="1"/>
  <c r="R141" i="43" s="1"/>
  <c r="H31" i="43"/>
  <c r="H86" i="43" s="1"/>
  <c r="H141" i="43" s="1"/>
  <c r="G31" i="43"/>
  <c r="S31" i="43" s="1"/>
  <c r="BK31" i="43"/>
  <c r="BD30" i="43"/>
  <c r="BC30" i="43"/>
  <c r="AX30" i="43"/>
  <c r="AW30" i="43"/>
  <c r="AU30" i="43"/>
  <c r="AT30" i="43"/>
  <c r="Y30" i="43"/>
  <c r="U30" i="43"/>
  <c r="U85" i="43" s="1"/>
  <c r="U140" i="43" s="1"/>
  <c r="R30" i="43"/>
  <c r="R85" i="43" s="1"/>
  <c r="R140" i="43" s="1"/>
  <c r="H30" i="43"/>
  <c r="H85" i="43" s="1"/>
  <c r="H140" i="43" s="1"/>
  <c r="E85" i="43"/>
  <c r="G85" i="43" s="1"/>
  <c r="S85" i="43" s="1"/>
  <c r="BD29" i="43"/>
  <c r="AX29" i="43"/>
  <c r="AW29" i="43"/>
  <c r="AU29" i="43"/>
  <c r="AT29" i="43"/>
  <c r="U29" i="43"/>
  <c r="R29" i="43"/>
  <c r="R84" i="43" s="1"/>
  <c r="R139" i="43" s="1"/>
  <c r="H29" i="43"/>
  <c r="H84" i="43" s="1"/>
  <c r="H139" i="43" s="1"/>
  <c r="BK29" i="43"/>
  <c r="BD28" i="43"/>
  <c r="BC28" i="43"/>
  <c r="AX28" i="43"/>
  <c r="AW28" i="43"/>
  <c r="AU28" i="43"/>
  <c r="AT28" i="43"/>
  <c r="U28" i="43"/>
  <c r="U83" i="43" s="1"/>
  <c r="U138" i="43" s="1"/>
  <c r="R28" i="43"/>
  <c r="R83" i="43" s="1"/>
  <c r="R138" i="43" s="1"/>
  <c r="H28" i="43"/>
  <c r="H83" i="43" s="1"/>
  <c r="H138" i="43" s="1"/>
  <c r="G28" i="43"/>
  <c r="S28" i="43" s="1"/>
  <c r="BJ27" i="43"/>
  <c r="BL27" i="43" s="1"/>
  <c r="BD27" i="43"/>
  <c r="AX27" i="43"/>
  <c r="AW27" i="43"/>
  <c r="AU27" i="43"/>
  <c r="AT27" i="43"/>
  <c r="Y27" i="43" s="1"/>
  <c r="U27" i="43"/>
  <c r="U82" i="43" s="1"/>
  <c r="U137" i="43" s="1"/>
  <c r="R27" i="43"/>
  <c r="R82" i="43" s="1"/>
  <c r="R137" i="43" s="1"/>
  <c r="H27" i="43"/>
  <c r="H82" i="43" s="1"/>
  <c r="H137" i="43" s="1"/>
  <c r="G27" i="43"/>
  <c r="S27" i="43" s="1"/>
  <c r="BK26" i="43"/>
  <c r="BD26" i="43"/>
  <c r="AX26" i="43"/>
  <c r="AW26" i="43"/>
  <c r="AU26" i="43"/>
  <c r="AT26" i="43"/>
  <c r="U26" i="43"/>
  <c r="U81" i="43" s="1"/>
  <c r="U136" i="43" s="1"/>
  <c r="R26" i="43"/>
  <c r="R81" i="43" s="1"/>
  <c r="R136" i="43" s="1"/>
  <c r="H26" i="43"/>
  <c r="H81" i="43" s="1"/>
  <c r="H136" i="43" s="1"/>
  <c r="BK25" i="43"/>
  <c r="BD25" i="43"/>
  <c r="AX25" i="43"/>
  <c r="AW25" i="43"/>
  <c r="AU25" i="43"/>
  <c r="AT25" i="43"/>
  <c r="U25" i="43"/>
  <c r="U80" i="43" s="1"/>
  <c r="U135" i="43" s="1"/>
  <c r="R25" i="43"/>
  <c r="R80" i="43" s="1"/>
  <c r="R135" i="43" s="1"/>
  <c r="H25" i="43"/>
  <c r="H80" i="43" s="1"/>
  <c r="H135" i="43" s="1"/>
  <c r="E80" i="43"/>
  <c r="BD24" i="43"/>
  <c r="BC24" i="43"/>
  <c r="AX24" i="43"/>
  <c r="AW24" i="43"/>
  <c r="AU24" i="43"/>
  <c r="AT24" i="43"/>
  <c r="U24" i="43"/>
  <c r="U79" i="43" s="1"/>
  <c r="U134" i="43" s="1"/>
  <c r="R24" i="43"/>
  <c r="R79" i="43" s="1"/>
  <c r="R134" i="43" s="1"/>
  <c r="H24" i="43"/>
  <c r="H79" i="43" s="1"/>
  <c r="H134" i="43" s="1"/>
  <c r="BK24" i="43"/>
  <c r="BD23" i="43"/>
  <c r="BC23" i="43"/>
  <c r="AX23" i="43"/>
  <c r="AW23" i="43"/>
  <c r="AU23" i="43"/>
  <c r="AT23" i="43"/>
  <c r="U23" i="43"/>
  <c r="U78" i="43" s="1"/>
  <c r="U133" i="43" s="1"/>
  <c r="R23" i="43"/>
  <c r="R78" i="43" s="1"/>
  <c r="R133" i="43" s="1"/>
  <c r="H23" i="43"/>
  <c r="H78" i="43" s="1"/>
  <c r="H133" i="43" s="1"/>
  <c r="BU22" i="43" a="1"/>
  <c r="BU22" i="43" s="1"/>
  <c r="BT22" i="43" a="1"/>
  <c r="BT22" i="43" s="1"/>
  <c r="AX22" i="43"/>
  <c r="AW22" i="43"/>
  <c r="BU21" i="43" a="1"/>
  <c r="BU21" i="43" s="1"/>
  <c r="BT21" i="43"/>
  <c r="BT21" i="43" a="1"/>
  <c r="BD21" i="43"/>
  <c r="AX21" i="43"/>
  <c r="AW21" i="43"/>
  <c r="AU21" i="43"/>
  <c r="U21" i="43"/>
  <c r="U76" i="43" s="1"/>
  <c r="U131" i="43" s="1"/>
  <c r="R21" i="43"/>
  <c r="R76" i="43" s="1"/>
  <c r="R131" i="43" s="1"/>
  <c r="H21" i="43"/>
  <c r="H76" i="43" s="1"/>
  <c r="H131" i="43" s="1"/>
  <c r="BU20" i="43" a="1"/>
  <c r="BU20" i="43" s="1"/>
  <c r="BT20" i="43"/>
  <c r="BT20" i="43" a="1"/>
  <c r="BD20" i="43"/>
  <c r="AX20" i="43"/>
  <c r="AW20" i="43"/>
  <c r="AU20" i="43"/>
  <c r="AT20" i="43"/>
  <c r="U20" i="43"/>
  <c r="U75" i="43" s="1"/>
  <c r="U130" i="43" s="1"/>
  <c r="R20" i="43"/>
  <c r="R75" i="43" s="1"/>
  <c r="R130" i="43" s="1"/>
  <c r="H20" i="43"/>
  <c r="H75" i="43" s="1"/>
  <c r="H130" i="43" s="1"/>
  <c r="E75" i="43"/>
  <c r="BU19" i="43" a="1"/>
  <c r="BU19" i="43" s="1"/>
  <c r="BT19" i="43"/>
  <c r="BT19" i="43" a="1"/>
  <c r="BD19" i="43"/>
  <c r="AX19" i="43"/>
  <c r="AW19" i="43"/>
  <c r="AU19" i="43"/>
  <c r="AT19" i="43"/>
  <c r="AC19" i="43"/>
  <c r="AE19" i="43" s="1"/>
  <c r="U19" i="43"/>
  <c r="U74" i="43" s="1"/>
  <c r="U129" i="43" s="1"/>
  <c r="R19" i="43"/>
  <c r="R74" i="43" s="1"/>
  <c r="R129" i="43" s="1"/>
  <c r="H19" i="43"/>
  <c r="H74" i="43" s="1"/>
  <c r="H129" i="43" s="1"/>
  <c r="E74" i="43"/>
  <c r="Y74" i="43" s="1"/>
  <c r="CC18" i="43"/>
  <c r="CC18" i="43" a="1"/>
  <c r="CB18" i="43" a="1"/>
  <c r="CB18" i="43" s="1"/>
  <c r="CA18" i="43" a="1"/>
  <c r="CA18" i="43" s="1"/>
  <c r="BZ18" i="43" a="1"/>
  <c r="BZ18" i="43" s="1"/>
  <c r="BY18" i="43" a="1"/>
  <c r="BY18" i="43" s="1"/>
  <c r="BX18" i="43" a="1"/>
  <c r="BX18" i="43" s="1"/>
  <c r="BW18" i="43"/>
  <c r="BW18" i="43" a="1"/>
  <c r="BV18" i="43" a="1"/>
  <c r="BV18" i="43" s="1"/>
  <c r="BU18" i="43"/>
  <c r="BU18" i="43" a="1"/>
  <c r="BT18" i="43" a="1"/>
  <c r="BT18" i="43" s="1"/>
  <c r="BD18" i="43"/>
  <c r="AX18" i="43"/>
  <c r="AW18" i="43"/>
  <c r="AU18" i="43"/>
  <c r="AT18" i="43"/>
  <c r="AC18" i="43"/>
  <c r="AE18" i="43" s="1"/>
  <c r="U18" i="43"/>
  <c r="U73" i="43" s="1"/>
  <c r="U128" i="43" s="1"/>
  <c r="R18" i="43"/>
  <c r="R73" i="43" s="1"/>
  <c r="R128" i="43" s="1"/>
  <c r="H18" i="43"/>
  <c r="H73" i="43" s="1"/>
  <c r="H128" i="43" s="1"/>
  <c r="BC18" i="43"/>
  <c r="BP10" i="43"/>
  <c r="BN10" i="43"/>
  <c r="BP9" i="43"/>
  <c r="BN9" i="43"/>
  <c r="F7" i="43"/>
  <c r="AR4" i="43"/>
  <c r="CG254" i="42"/>
  <c r="CG253" i="42"/>
  <c r="CG252" i="42"/>
  <c r="CG251" i="42"/>
  <c r="CG250" i="42"/>
  <c r="CG249" i="42"/>
  <c r="CG248" i="42"/>
  <c r="CG247" i="42"/>
  <c r="CG246" i="42"/>
  <c r="CG245" i="42"/>
  <c r="CG244" i="42"/>
  <c r="CG243" i="42"/>
  <c r="CG242" i="42"/>
  <c r="CG241" i="42"/>
  <c r="CG240" i="42"/>
  <c r="CG239" i="42"/>
  <c r="V172" i="42"/>
  <c r="S172" i="42"/>
  <c r="V171" i="42"/>
  <c r="S171" i="42"/>
  <c r="AC170" i="42"/>
  <c r="V170" i="42"/>
  <c r="S170" i="42"/>
  <c r="AC169" i="42"/>
  <c r="AC171" i="42" s="1"/>
  <c r="V169" i="42"/>
  <c r="S169" i="42"/>
  <c r="V168" i="42"/>
  <c r="S168" i="42"/>
  <c r="V167" i="42"/>
  <c r="S167" i="42"/>
  <c r="AC166" i="42"/>
  <c r="V166" i="42"/>
  <c r="S166" i="42"/>
  <c r="AC165" i="42"/>
  <c r="AC167" i="42" s="1"/>
  <c r="V165" i="42"/>
  <c r="S165" i="42"/>
  <c r="V164" i="42"/>
  <c r="S164" i="42"/>
  <c r="AC163" i="42"/>
  <c r="V163" i="42"/>
  <c r="S163" i="42"/>
  <c r="AC162" i="42"/>
  <c r="V162" i="42"/>
  <c r="S162" i="42"/>
  <c r="AC161" i="42"/>
  <c r="V161" i="42"/>
  <c r="S161" i="42"/>
  <c r="V160" i="42"/>
  <c r="S160" i="42"/>
  <c r="V159" i="42"/>
  <c r="S159" i="42"/>
  <c r="AC158" i="42"/>
  <c r="V158" i="42"/>
  <c r="S158" i="42"/>
  <c r="AC157" i="42"/>
  <c r="AC159" i="42" s="1"/>
  <c r="V157" i="42"/>
  <c r="S157" i="42"/>
  <c r="BD156" i="42"/>
  <c r="AX156" i="42"/>
  <c r="AW156" i="42"/>
  <c r="V156" i="42"/>
  <c r="BD155" i="42"/>
  <c r="AX155" i="42"/>
  <c r="AW155" i="42"/>
  <c r="AB155" i="42"/>
  <c r="V155" i="42"/>
  <c r="BD154" i="42"/>
  <c r="AX154" i="42"/>
  <c r="AW154" i="42"/>
  <c r="V154" i="42"/>
  <c r="BD153" i="42"/>
  <c r="AX153" i="42"/>
  <c r="AW153" i="42"/>
  <c r="V153" i="42"/>
  <c r="BD152" i="42"/>
  <c r="AX152" i="42"/>
  <c r="AW152" i="42"/>
  <c r="V152" i="42"/>
  <c r="BD151" i="42"/>
  <c r="AX151" i="42"/>
  <c r="AW151" i="42"/>
  <c r="V151" i="42"/>
  <c r="BD150" i="42"/>
  <c r="AX150" i="42"/>
  <c r="AW150" i="42"/>
  <c r="V150" i="42"/>
  <c r="BD149" i="42"/>
  <c r="AX149" i="42"/>
  <c r="AW149" i="42"/>
  <c r="V149" i="42"/>
  <c r="BD148" i="42"/>
  <c r="AX148" i="42"/>
  <c r="AW148" i="42"/>
  <c r="V148" i="42"/>
  <c r="BD147" i="42"/>
  <c r="AX147" i="42"/>
  <c r="AW147" i="42"/>
  <c r="V147" i="42"/>
  <c r="BD146" i="42"/>
  <c r="AX146" i="42"/>
  <c r="AW146" i="42"/>
  <c r="V146" i="42"/>
  <c r="BD145" i="42"/>
  <c r="AX145" i="42"/>
  <c r="AW145" i="42"/>
  <c r="V145" i="42"/>
  <c r="BD144" i="42"/>
  <c r="AX144" i="42"/>
  <c r="AW144" i="42"/>
  <c r="V144" i="42"/>
  <c r="BD143" i="42"/>
  <c r="AX143" i="42"/>
  <c r="AW143" i="42"/>
  <c r="V143" i="42"/>
  <c r="BD142" i="42"/>
  <c r="AX142" i="42"/>
  <c r="AW142" i="42"/>
  <c r="V142" i="42"/>
  <c r="BD141" i="42"/>
  <c r="AX141" i="42"/>
  <c r="AW141" i="42"/>
  <c r="V141" i="42"/>
  <c r="BD140" i="42"/>
  <c r="AX140" i="42"/>
  <c r="AW140" i="42"/>
  <c r="V140" i="42"/>
  <c r="BD139" i="42"/>
  <c r="AX139" i="42"/>
  <c r="AW139" i="42"/>
  <c r="V139" i="42"/>
  <c r="BD138" i="42"/>
  <c r="AX138" i="42"/>
  <c r="AW138" i="42"/>
  <c r="V138" i="42"/>
  <c r="BD137" i="42"/>
  <c r="AX137" i="42"/>
  <c r="AW137" i="42"/>
  <c r="V137" i="42"/>
  <c r="BD136" i="42"/>
  <c r="AX136" i="42"/>
  <c r="AW136" i="42"/>
  <c r="V136" i="42"/>
  <c r="BD135" i="42"/>
  <c r="AX135" i="42"/>
  <c r="AW135" i="42"/>
  <c r="V135" i="42"/>
  <c r="BD134" i="42"/>
  <c r="AX134" i="42"/>
  <c r="AW134" i="42"/>
  <c r="V134" i="42"/>
  <c r="BD133" i="42"/>
  <c r="AX133" i="42"/>
  <c r="AW133" i="42"/>
  <c r="V133" i="42"/>
  <c r="BD132" i="42"/>
  <c r="AX132" i="42"/>
  <c r="AW132" i="42"/>
  <c r="V132" i="42"/>
  <c r="BD131" i="42"/>
  <c r="AX131" i="42"/>
  <c r="AW131" i="42"/>
  <c r="V131" i="42"/>
  <c r="BD130" i="42"/>
  <c r="AX130" i="42"/>
  <c r="AW130" i="42"/>
  <c r="V130" i="42"/>
  <c r="BD129" i="42"/>
  <c r="AX129" i="42"/>
  <c r="AW129" i="42"/>
  <c r="AE129" i="42"/>
  <c r="AC129" i="42"/>
  <c r="V129" i="42"/>
  <c r="BD128" i="42"/>
  <c r="AX128" i="42"/>
  <c r="AW128" i="42"/>
  <c r="AC128" i="42"/>
  <c r="AC130" i="42" s="1"/>
  <c r="AE130" i="42" s="1"/>
  <c r="V128" i="42"/>
  <c r="BN125" i="42"/>
  <c r="AB125" i="42"/>
  <c r="V117" i="42"/>
  <c r="S117" i="42"/>
  <c r="R117" i="42"/>
  <c r="R172" i="42" s="1"/>
  <c r="H117" i="42"/>
  <c r="H172" i="42" s="1"/>
  <c r="V116" i="42"/>
  <c r="S116" i="42"/>
  <c r="R116" i="42"/>
  <c r="R171" i="42" s="1"/>
  <c r="H116" i="42"/>
  <c r="H171" i="42" s="1"/>
  <c r="AC115" i="42"/>
  <c r="V115" i="42"/>
  <c r="S115" i="42"/>
  <c r="R115" i="42"/>
  <c r="R170" i="42" s="1"/>
  <c r="H115" i="42"/>
  <c r="H170" i="42" s="1"/>
  <c r="AC114" i="42"/>
  <c r="AC116" i="42" s="1"/>
  <c r="V114" i="42"/>
  <c r="S114" i="42"/>
  <c r="R114" i="42"/>
  <c r="R169" i="42" s="1"/>
  <c r="H114" i="42"/>
  <c r="H169" i="42" s="1"/>
  <c r="V113" i="42"/>
  <c r="S113" i="42"/>
  <c r="R113" i="42"/>
  <c r="R168" i="42" s="1"/>
  <c r="H113" i="42"/>
  <c r="H168" i="42" s="1"/>
  <c r="V112" i="42"/>
  <c r="S112" i="42"/>
  <c r="R112" i="42"/>
  <c r="R167" i="42" s="1"/>
  <c r="H112" i="42"/>
  <c r="H167" i="42" s="1"/>
  <c r="AC111" i="42"/>
  <c r="V111" i="42"/>
  <c r="S111" i="42"/>
  <c r="R111" i="42"/>
  <c r="R166" i="42" s="1"/>
  <c r="H111" i="42"/>
  <c r="H166" i="42" s="1"/>
  <c r="AC110" i="42"/>
  <c r="AC112" i="42" s="1"/>
  <c r="V110" i="42"/>
  <c r="S110" i="42"/>
  <c r="R110" i="42"/>
  <c r="R165" i="42" s="1"/>
  <c r="H110" i="42"/>
  <c r="H165" i="42" s="1"/>
  <c r="V109" i="42"/>
  <c r="S109" i="42"/>
  <c r="R109" i="42"/>
  <c r="R164" i="42" s="1"/>
  <c r="H109" i="42"/>
  <c r="H164" i="42" s="1"/>
  <c r="V108" i="42"/>
  <c r="S108" i="42"/>
  <c r="R108" i="42"/>
  <c r="R163" i="42" s="1"/>
  <c r="H108" i="42"/>
  <c r="H163" i="42" s="1"/>
  <c r="AC107" i="42"/>
  <c r="V107" i="42"/>
  <c r="S107" i="42"/>
  <c r="R107" i="42"/>
  <c r="R162" i="42" s="1"/>
  <c r="H107" i="42"/>
  <c r="H162" i="42" s="1"/>
  <c r="AC106" i="42"/>
  <c r="AC108" i="42" s="1"/>
  <c r="V106" i="42"/>
  <c r="S106" i="42"/>
  <c r="R106" i="42"/>
  <c r="R161" i="42" s="1"/>
  <c r="H106" i="42"/>
  <c r="H161" i="42" s="1"/>
  <c r="V105" i="42"/>
  <c r="S105" i="42"/>
  <c r="R105" i="42"/>
  <c r="R160" i="42" s="1"/>
  <c r="H105" i="42"/>
  <c r="H160" i="42" s="1"/>
  <c r="V104" i="42"/>
  <c r="S104" i="42"/>
  <c r="R104" i="42"/>
  <c r="R159" i="42" s="1"/>
  <c r="H104" i="42"/>
  <c r="H159" i="42" s="1"/>
  <c r="AC103" i="42"/>
  <c r="V103" i="42"/>
  <c r="S103" i="42"/>
  <c r="R103" i="42"/>
  <c r="R158" i="42" s="1"/>
  <c r="H103" i="42"/>
  <c r="H158" i="42" s="1"/>
  <c r="AC102" i="42"/>
  <c r="AC104" i="42" s="1"/>
  <c r="V102" i="42"/>
  <c r="S102" i="42"/>
  <c r="R102" i="42"/>
  <c r="R157" i="42" s="1"/>
  <c r="H102" i="42"/>
  <c r="H157" i="42" s="1"/>
  <c r="BD101" i="42"/>
  <c r="AX101" i="42"/>
  <c r="AW101" i="42"/>
  <c r="V101" i="42"/>
  <c r="F101" i="42"/>
  <c r="F156" i="42" s="1"/>
  <c r="BD100" i="42"/>
  <c r="AX100" i="42"/>
  <c r="AW100" i="42"/>
  <c r="AB100" i="42"/>
  <c r="V100" i="42"/>
  <c r="F100" i="42"/>
  <c r="F155" i="42" s="1"/>
  <c r="BD99" i="42"/>
  <c r="AX99" i="42"/>
  <c r="AW99" i="42"/>
  <c r="V99" i="42"/>
  <c r="F99" i="42"/>
  <c r="F154" i="42" s="1"/>
  <c r="BD98" i="42"/>
  <c r="AX98" i="42"/>
  <c r="AW98" i="42"/>
  <c r="V98" i="42"/>
  <c r="F98" i="42"/>
  <c r="F153" i="42" s="1"/>
  <c r="BD97" i="42"/>
  <c r="AX97" i="42"/>
  <c r="AW97" i="42"/>
  <c r="V97" i="42"/>
  <c r="F97" i="42"/>
  <c r="F152" i="42" s="1"/>
  <c r="BD96" i="42"/>
  <c r="AX96" i="42"/>
  <c r="AW96" i="42"/>
  <c r="V96" i="42"/>
  <c r="F96" i="42"/>
  <c r="F151" i="42" s="1"/>
  <c r="BD95" i="42"/>
  <c r="AX95" i="42"/>
  <c r="AW95" i="42"/>
  <c r="V95" i="42"/>
  <c r="F95" i="42"/>
  <c r="F150" i="42" s="1"/>
  <c r="BD94" i="42"/>
  <c r="AX94" i="42"/>
  <c r="AW94" i="42"/>
  <c r="V94" i="42"/>
  <c r="F94" i="42"/>
  <c r="F149" i="42" s="1"/>
  <c r="BD93" i="42"/>
  <c r="AX93" i="42"/>
  <c r="AW93" i="42"/>
  <c r="V93" i="42"/>
  <c r="F93" i="42"/>
  <c r="F148" i="42" s="1"/>
  <c r="BD92" i="42"/>
  <c r="AX92" i="42"/>
  <c r="AW92" i="42"/>
  <c r="V92" i="42"/>
  <c r="F92" i="42"/>
  <c r="F147" i="42" s="1"/>
  <c r="BD91" i="42"/>
  <c r="AX91" i="42"/>
  <c r="AW91" i="42"/>
  <c r="V91" i="42"/>
  <c r="F91" i="42"/>
  <c r="F146" i="42" s="1"/>
  <c r="BD90" i="42"/>
  <c r="AX90" i="42"/>
  <c r="AW90" i="42"/>
  <c r="V90" i="42"/>
  <c r="F90" i="42"/>
  <c r="F145" i="42" s="1"/>
  <c r="BD89" i="42"/>
  <c r="AX89" i="42"/>
  <c r="AW89" i="42"/>
  <c r="V89" i="42"/>
  <c r="F89" i="42"/>
  <c r="F144" i="42" s="1"/>
  <c r="BD88" i="42"/>
  <c r="AX88" i="42"/>
  <c r="AW88" i="42"/>
  <c r="V88" i="42"/>
  <c r="F88" i="42"/>
  <c r="F143" i="42" s="1"/>
  <c r="BD87" i="42"/>
  <c r="AX87" i="42"/>
  <c r="AW87" i="42"/>
  <c r="V87" i="42"/>
  <c r="F87" i="42"/>
  <c r="F142" i="42" s="1"/>
  <c r="BD86" i="42"/>
  <c r="AX86" i="42"/>
  <c r="AW86" i="42"/>
  <c r="V86" i="42"/>
  <c r="F86" i="42"/>
  <c r="F141" i="42" s="1"/>
  <c r="BD85" i="42"/>
  <c r="AX85" i="42"/>
  <c r="AW85" i="42"/>
  <c r="V85" i="42"/>
  <c r="F85" i="42"/>
  <c r="F140" i="42" s="1"/>
  <c r="BD84" i="42"/>
  <c r="AX84" i="42"/>
  <c r="AW84" i="42"/>
  <c r="V84" i="42"/>
  <c r="F84" i="42"/>
  <c r="F139" i="42" s="1"/>
  <c r="BD83" i="42"/>
  <c r="AX83" i="42"/>
  <c r="AW83" i="42"/>
  <c r="V83" i="42"/>
  <c r="F83" i="42"/>
  <c r="F138" i="42" s="1"/>
  <c r="BD82" i="42"/>
  <c r="AX82" i="42"/>
  <c r="AW82" i="42"/>
  <c r="V82" i="42"/>
  <c r="F82" i="42"/>
  <c r="F137" i="42" s="1"/>
  <c r="BD81" i="42"/>
  <c r="AX81" i="42"/>
  <c r="AW81" i="42"/>
  <c r="V81" i="42"/>
  <c r="F81" i="42"/>
  <c r="F136" i="42" s="1"/>
  <c r="BD80" i="42"/>
  <c r="AX80" i="42"/>
  <c r="AW80" i="42"/>
  <c r="V80" i="42"/>
  <c r="F80" i="42"/>
  <c r="F135" i="42" s="1"/>
  <c r="BD79" i="42"/>
  <c r="AX79" i="42"/>
  <c r="AW79" i="42"/>
  <c r="V79" i="42"/>
  <c r="F79" i="42"/>
  <c r="F134" i="42" s="1"/>
  <c r="BD78" i="42"/>
  <c r="AX78" i="42"/>
  <c r="AW78" i="42"/>
  <c r="V78" i="42"/>
  <c r="F78" i="42"/>
  <c r="F133" i="42" s="1"/>
  <c r="BD77" i="42"/>
  <c r="AX77" i="42"/>
  <c r="AW77" i="42"/>
  <c r="V77" i="42"/>
  <c r="F77" i="42"/>
  <c r="F132" i="42" s="1"/>
  <c r="BD76" i="42"/>
  <c r="AX76" i="42"/>
  <c r="AW76" i="42"/>
  <c r="V76" i="42"/>
  <c r="F76" i="42"/>
  <c r="F131" i="42" s="1"/>
  <c r="BD75" i="42"/>
  <c r="AX75" i="42"/>
  <c r="AW75" i="42"/>
  <c r="V75" i="42"/>
  <c r="F75" i="42"/>
  <c r="F130" i="42" s="1"/>
  <c r="BD74" i="42"/>
  <c r="AX74" i="42"/>
  <c r="AW74" i="42"/>
  <c r="AC74" i="42"/>
  <c r="AE74" i="42" s="1"/>
  <c r="V74" i="42"/>
  <c r="F74" i="42"/>
  <c r="F129" i="42" s="1"/>
  <c r="BD73" i="42"/>
  <c r="AX73" i="42"/>
  <c r="AW73" i="42"/>
  <c r="AC73" i="42"/>
  <c r="AC75" i="42" s="1"/>
  <c r="AE75" i="42" s="1"/>
  <c r="V73" i="42"/>
  <c r="F73" i="42"/>
  <c r="F128" i="42" s="1"/>
  <c r="BN70" i="42"/>
  <c r="AB70" i="42"/>
  <c r="S62" i="42"/>
  <c r="F62" i="42"/>
  <c r="E62" i="42" s="1"/>
  <c r="S61" i="42"/>
  <c r="F61" i="42"/>
  <c r="F116" i="42" s="1"/>
  <c r="F171" i="42" s="1"/>
  <c r="AC60" i="42"/>
  <c r="S60" i="42"/>
  <c r="F60" i="42"/>
  <c r="F115" i="42" s="1"/>
  <c r="F170" i="42" s="1"/>
  <c r="AC59" i="42"/>
  <c r="AC61" i="42" s="1"/>
  <c r="S59" i="42"/>
  <c r="F59" i="42"/>
  <c r="S58" i="42"/>
  <c r="F58" i="42"/>
  <c r="S57" i="42"/>
  <c r="F57" i="42"/>
  <c r="F112" i="42" s="1"/>
  <c r="F167" i="42" s="1"/>
  <c r="AC56" i="42"/>
  <c r="S56" i="42"/>
  <c r="F56" i="42"/>
  <c r="AC55" i="42"/>
  <c r="AC57" i="42" s="1"/>
  <c r="S55" i="42"/>
  <c r="F55" i="42"/>
  <c r="U55" i="42" s="1"/>
  <c r="U110" i="42" s="1"/>
  <c r="U165" i="42" s="1"/>
  <c r="S54" i="42"/>
  <c r="F54" i="42"/>
  <c r="F109" i="42" s="1"/>
  <c r="F164" i="42" s="1"/>
  <c r="S53" i="42"/>
  <c r="F53" i="42"/>
  <c r="F108" i="42" s="1"/>
  <c r="F163" i="42" s="1"/>
  <c r="AC52" i="42"/>
  <c r="AC53" i="42" s="1"/>
  <c r="S52" i="42"/>
  <c r="F52" i="42"/>
  <c r="AC51" i="42"/>
  <c r="S51" i="42"/>
  <c r="F51" i="42"/>
  <c r="F106" i="42" s="1"/>
  <c r="F161" i="42" s="1"/>
  <c r="S50" i="42"/>
  <c r="F50" i="42"/>
  <c r="F105" i="42" s="1"/>
  <c r="F160" i="42" s="1"/>
  <c r="S49" i="42"/>
  <c r="F49" i="42"/>
  <c r="E49" i="42" s="1"/>
  <c r="BD49" i="42" s="1"/>
  <c r="AC48" i="42"/>
  <c r="AC49" i="42" s="1"/>
  <c r="S48" i="42"/>
  <c r="F48" i="42"/>
  <c r="AC47" i="42"/>
  <c r="S47" i="42"/>
  <c r="F47" i="42"/>
  <c r="F102" i="42" s="1"/>
  <c r="F157" i="42" s="1"/>
  <c r="BD46" i="42"/>
  <c r="AX46" i="42"/>
  <c r="AW46" i="42"/>
  <c r="AU46" i="42"/>
  <c r="U46" i="42"/>
  <c r="U101" i="42" s="1"/>
  <c r="U156" i="42" s="1"/>
  <c r="R46" i="42"/>
  <c r="R101" i="42" s="1"/>
  <c r="R156" i="42" s="1"/>
  <c r="H46" i="42"/>
  <c r="H101" i="42" s="1"/>
  <c r="H156" i="42" s="1"/>
  <c r="Y46" i="42"/>
  <c r="BD45" i="42"/>
  <c r="AX45" i="42"/>
  <c r="AW45" i="42"/>
  <c r="AU45" i="42"/>
  <c r="AT45" i="42"/>
  <c r="U45" i="42"/>
  <c r="U100" i="42" s="1"/>
  <c r="U155" i="42" s="1"/>
  <c r="R45" i="42"/>
  <c r="R100" i="42" s="1"/>
  <c r="R155" i="42" s="1"/>
  <c r="H45" i="42"/>
  <c r="H100" i="42" s="1"/>
  <c r="H155" i="42" s="1"/>
  <c r="BD44" i="42"/>
  <c r="AX44" i="42"/>
  <c r="AW44" i="42"/>
  <c r="AU44" i="42"/>
  <c r="AT44" i="42"/>
  <c r="U44" i="42"/>
  <c r="U99" i="42" s="1"/>
  <c r="U154" i="42" s="1"/>
  <c r="R44" i="42"/>
  <c r="R99" i="42" s="1"/>
  <c r="R154" i="42" s="1"/>
  <c r="H44" i="42"/>
  <c r="H99" i="42" s="1"/>
  <c r="H154" i="42" s="1"/>
  <c r="BD43" i="42"/>
  <c r="BC43" i="42"/>
  <c r="AX43" i="42"/>
  <c r="AW43" i="42"/>
  <c r="AU43" i="42"/>
  <c r="AT43" i="42"/>
  <c r="U43" i="42"/>
  <c r="U98" i="42" s="1"/>
  <c r="U153" i="42" s="1"/>
  <c r="R43" i="42"/>
  <c r="R98" i="42" s="1"/>
  <c r="R153" i="42" s="1"/>
  <c r="H43" i="42"/>
  <c r="H98" i="42" s="1"/>
  <c r="H153" i="42" s="1"/>
  <c r="E98" i="42"/>
  <c r="BJ42" i="42"/>
  <c r="BL42" i="42" s="1"/>
  <c r="BD42" i="42"/>
  <c r="BC42" i="42"/>
  <c r="AX42" i="42"/>
  <c r="AW42" i="42"/>
  <c r="AU42" i="42"/>
  <c r="AT42" i="42"/>
  <c r="U42" i="42"/>
  <c r="U97" i="42" s="1"/>
  <c r="U152" i="42" s="1"/>
  <c r="R42" i="42"/>
  <c r="R97" i="42" s="1"/>
  <c r="R152" i="42" s="1"/>
  <c r="H42" i="42"/>
  <c r="H97" i="42" s="1"/>
  <c r="H152" i="42" s="1"/>
  <c r="E97" i="42"/>
  <c r="BD41" i="42"/>
  <c r="BC41" i="42"/>
  <c r="AX41" i="42"/>
  <c r="AW41" i="42"/>
  <c r="AU41" i="42"/>
  <c r="AT41" i="42"/>
  <c r="U41" i="42"/>
  <c r="U96" i="42" s="1"/>
  <c r="U151" i="42" s="1"/>
  <c r="R41" i="42"/>
  <c r="R96" i="42" s="1"/>
  <c r="R151" i="42" s="1"/>
  <c r="H41" i="42"/>
  <c r="H96" i="42" s="1"/>
  <c r="H151" i="42" s="1"/>
  <c r="G41" i="42"/>
  <c r="S41" i="42" s="1"/>
  <c r="E96" i="42"/>
  <c r="BD40" i="42"/>
  <c r="AX40" i="42"/>
  <c r="AW40" i="42"/>
  <c r="AU40" i="42"/>
  <c r="AT40" i="42"/>
  <c r="U40" i="42"/>
  <c r="U95" i="42" s="1"/>
  <c r="U150" i="42" s="1"/>
  <c r="R40" i="42"/>
  <c r="R95" i="42" s="1"/>
  <c r="R150" i="42" s="1"/>
  <c r="H40" i="42"/>
  <c r="H95" i="42" s="1"/>
  <c r="H150" i="42" s="1"/>
  <c r="E95" i="42"/>
  <c r="BC95" i="42" s="1"/>
  <c r="BD39" i="42"/>
  <c r="AX39" i="42"/>
  <c r="AW39" i="42"/>
  <c r="AU39" i="42"/>
  <c r="AT39" i="42"/>
  <c r="U39" i="42"/>
  <c r="U94" i="42" s="1"/>
  <c r="U149" i="42" s="1"/>
  <c r="R39" i="42"/>
  <c r="R94" i="42" s="1"/>
  <c r="R149" i="42" s="1"/>
  <c r="H39" i="42"/>
  <c r="H94" i="42" s="1"/>
  <c r="H149" i="42" s="1"/>
  <c r="E94" i="42"/>
  <c r="BD38" i="42"/>
  <c r="AX38" i="42"/>
  <c r="AW38" i="42"/>
  <c r="AU38" i="42"/>
  <c r="AT38" i="42"/>
  <c r="U38" i="42"/>
  <c r="U93" i="42" s="1"/>
  <c r="U148" i="42" s="1"/>
  <c r="R38" i="42"/>
  <c r="R93" i="42" s="1"/>
  <c r="R148" i="42" s="1"/>
  <c r="H38" i="42"/>
  <c r="H93" i="42" s="1"/>
  <c r="H148" i="42" s="1"/>
  <c r="E93" i="42"/>
  <c r="BD37" i="42"/>
  <c r="AX37" i="42"/>
  <c r="AW37" i="42"/>
  <c r="AU37" i="42"/>
  <c r="AT37" i="42"/>
  <c r="U37" i="42"/>
  <c r="U92" i="42" s="1"/>
  <c r="U147" i="42" s="1"/>
  <c r="R37" i="42"/>
  <c r="R92" i="42" s="1"/>
  <c r="R147" i="42" s="1"/>
  <c r="H37" i="42"/>
  <c r="H92" i="42" s="1"/>
  <c r="H147" i="42" s="1"/>
  <c r="BD36" i="42"/>
  <c r="AX36" i="42"/>
  <c r="AW36" i="42"/>
  <c r="AU36" i="42"/>
  <c r="AT36" i="42"/>
  <c r="U36" i="42"/>
  <c r="U91" i="42" s="1"/>
  <c r="U146" i="42" s="1"/>
  <c r="R36" i="42"/>
  <c r="R91" i="42" s="1"/>
  <c r="R146" i="42" s="1"/>
  <c r="H36" i="42"/>
  <c r="H91" i="42" s="1"/>
  <c r="H146" i="42" s="1"/>
  <c r="E91" i="42"/>
  <c r="BD35" i="42"/>
  <c r="AX35" i="42"/>
  <c r="AW35" i="42"/>
  <c r="AU35" i="42"/>
  <c r="AT35" i="42"/>
  <c r="U35" i="42"/>
  <c r="U90" i="42" s="1"/>
  <c r="U145" i="42" s="1"/>
  <c r="R35" i="42"/>
  <c r="R90" i="42" s="1"/>
  <c r="R145" i="42" s="1"/>
  <c r="H35" i="42"/>
  <c r="H90" i="42" s="1"/>
  <c r="H145" i="42" s="1"/>
  <c r="E90" i="42"/>
  <c r="BD34" i="42"/>
  <c r="AX34" i="42"/>
  <c r="AW34" i="42"/>
  <c r="AU34" i="42"/>
  <c r="AT34" i="42"/>
  <c r="U34" i="42"/>
  <c r="U89" i="42" s="1"/>
  <c r="U144" i="42" s="1"/>
  <c r="R34" i="42"/>
  <c r="R89" i="42" s="1"/>
  <c r="R144" i="42" s="1"/>
  <c r="H34" i="42"/>
  <c r="H89" i="42" s="1"/>
  <c r="H144" i="42" s="1"/>
  <c r="E89" i="42"/>
  <c r="BD33" i="42"/>
  <c r="AX33" i="42"/>
  <c r="AW33" i="42"/>
  <c r="AU33" i="42"/>
  <c r="AT33" i="42"/>
  <c r="U33" i="42"/>
  <c r="U88" i="42" s="1"/>
  <c r="U143" i="42" s="1"/>
  <c r="R33" i="42"/>
  <c r="R88" i="42" s="1"/>
  <c r="R143" i="42" s="1"/>
  <c r="H33" i="42"/>
  <c r="H88" i="42" s="1"/>
  <c r="H143" i="42" s="1"/>
  <c r="BK33" i="42"/>
  <c r="BD32" i="42"/>
  <c r="AX32" i="42"/>
  <c r="AW32" i="42"/>
  <c r="AU32" i="42"/>
  <c r="AT32" i="42"/>
  <c r="U32" i="42"/>
  <c r="U87" i="42" s="1"/>
  <c r="U142" i="42" s="1"/>
  <c r="R32" i="42"/>
  <c r="R87" i="42" s="1"/>
  <c r="R142" i="42" s="1"/>
  <c r="H32" i="42"/>
  <c r="H87" i="42" s="1"/>
  <c r="H142" i="42" s="1"/>
  <c r="G32" i="42"/>
  <c r="S32" i="42" s="1"/>
  <c r="E87" i="42"/>
  <c r="BD31" i="42"/>
  <c r="AX31" i="42"/>
  <c r="AW31" i="42"/>
  <c r="AU31" i="42"/>
  <c r="AT31" i="42"/>
  <c r="Y31" i="42" s="1"/>
  <c r="U31" i="42"/>
  <c r="U86" i="42" s="1"/>
  <c r="U141" i="42" s="1"/>
  <c r="R31" i="42"/>
  <c r="R86" i="42" s="1"/>
  <c r="R141" i="42" s="1"/>
  <c r="H31" i="42"/>
  <c r="H86" i="42" s="1"/>
  <c r="H141" i="42" s="1"/>
  <c r="BD30" i="42"/>
  <c r="AX30" i="42"/>
  <c r="AW30" i="42"/>
  <c r="AU30" i="42"/>
  <c r="AT30" i="42"/>
  <c r="U30" i="42"/>
  <c r="U85" i="42" s="1"/>
  <c r="U140" i="42" s="1"/>
  <c r="R30" i="42"/>
  <c r="R85" i="42" s="1"/>
  <c r="R140" i="42" s="1"/>
  <c r="H30" i="42"/>
  <c r="H85" i="42" s="1"/>
  <c r="H140" i="42" s="1"/>
  <c r="BD29" i="42"/>
  <c r="AX29" i="42"/>
  <c r="AW29" i="42"/>
  <c r="AU29" i="42"/>
  <c r="AT29" i="42"/>
  <c r="U29" i="42"/>
  <c r="U84" i="42" s="1"/>
  <c r="U139" i="42" s="1"/>
  <c r="R29" i="42"/>
  <c r="R84" i="42" s="1"/>
  <c r="R139" i="42" s="1"/>
  <c r="H29" i="42"/>
  <c r="H84" i="42" s="1"/>
  <c r="H139" i="42" s="1"/>
  <c r="G29" i="42"/>
  <c r="S29" i="42" s="1"/>
  <c r="BK28" i="42"/>
  <c r="BD28" i="42"/>
  <c r="AX28" i="42"/>
  <c r="AW28" i="42"/>
  <c r="AU28" i="42"/>
  <c r="AT28" i="42"/>
  <c r="U28" i="42"/>
  <c r="U83" i="42" s="1"/>
  <c r="U138" i="42" s="1"/>
  <c r="R28" i="42"/>
  <c r="R83" i="42" s="1"/>
  <c r="R138" i="42" s="1"/>
  <c r="H28" i="42"/>
  <c r="H83" i="42" s="1"/>
  <c r="H138" i="42" s="1"/>
  <c r="BD27" i="42"/>
  <c r="AX27" i="42"/>
  <c r="AW27" i="42"/>
  <c r="AU27" i="42"/>
  <c r="AT27" i="42"/>
  <c r="U27" i="42"/>
  <c r="U82" i="42" s="1"/>
  <c r="U137" i="42" s="1"/>
  <c r="R27" i="42"/>
  <c r="R82" i="42" s="1"/>
  <c r="R137" i="42" s="1"/>
  <c r="H27" i="42"/>
  <c r="H82" i="42" s="1"/>
  <c r="H137" i="42" s="1"/>
  <c r="BK27" i="42"/>
  <c r="BD26" i="42"/>
  <c r="AX26" i="42"/>
  <c r="AW26" i="42"/>
  <c r="AU26" i="42"/>
  <c r="AT26" i="42"/>
  <c r="U26" i="42"/>
  <c r="U81" i="42" s="1"/>
  <c r="U136" i="42" s="1"/>
  <c r="R26" i="42"/>
  <c r="R81" i="42" s="1"/>
  <c r="R136" i="42" s="1"/>
  <c r="H26" i="42"/>
  <c r="H81" i="42" s="1"/>
  <c r="H136" i="42" s="1"/>
  <c r="G26" i="42"/>
  <c r="S26" i="42" s="1"/>
  <c r="BK25" i="42"/>
  <c r="BD25" i="42"/>
  <c r="AX25" i="42"/>
  <c r="AW25" i="42"/>
  <c r="AU25" i="42"/>
  <c r="AT25" i="42"/>
  <c r="U25" i="42"/>
  <c r="U80" i="42" s="1"/>
  <c r="U135" i="42" s="1"/>
  <c r="R25" i="42"/>
  <c r="R80" i="42" s="1"/>
  <c r="R135" i="42" s="1"/>
  <c r="H25" i="42"/>
  <c r="H80" i="42" s="1"/>
  <c r="H135" i="42" s="1"/>
  <c r="G25" i="42"/>
  <c r="S25" i="42" s="1"/>
  <c r="BJ25" i="42"/>
  <c r="BL25" i="42" s="1"/>
  <c r="BM25" i="42" s="1"/>
  <c r="BK24" i="42"/>
  <c r="BD24" i="42"/>
  <c r="AX24" i="42"/>
  <c r="AW24" i="42"/>
  <c r="AU24" i="42"/>
  <c r="AT24" i="42"/>
  <c r="U24" i="42"/>
  <c r="U79" i="42" s="1"/>
  <c r="U134" i="42" s="1"/>
  <c r="R24" i="42"/>
  <c r="R79" i="42" s="1"/>
  <c r="R134" i="42" s="1"/>
  <c r="H24" i="42"/>
  <c r="H79" i="42" s="1"/>
  <c r="H134" i="42" s="1"/>
  <c r="E79" i="42"/>
  <c r="BD23" i="42"/>
  <c r="AX23" i="42"/>
  <c r="AW23" i="42"/>
  <c r="AU23" i="42"/>
  <c r="AT23" i="42"/>
  <c r="U23" i="42"/>
  <c r="U78" i="42" s="1"/>
  <c r="U133" i="42" s="1"/>
  <c r="R23" i="42"/>
  <c r="R78" i="42" s="1"/>
  <c r="R133" i="42" s="1"/>
  <c r="H23" i="42"/>
  <c r="H78" i="42" s="1"/>
  <c r="H133" i="42" s="1"/>
  <c r="E78" i="42"/>
  <c r="BU22" i="42"/>
  <c r="BU22" i="42" a="1"/>
  <c r="BT22" i="42" a="1"/>
  <c r="BT22" i="42" s="1"/>
  <c r="BD22" i="42"/>
  <c r="AX22" i="42"/>
  <c r="AW22" i="42"/>
  <c r="AU22" i="42"/>
  <c r="AT22" i="42"/>
  <c r="U22" i="42"/>
  <c r="U77" i="42" s="1"/>
  <c r="U132" i="42" s="1"/>
  <c r="R22" i="42"/>
  <c r="R77" i="42" s="1"/>
  <c r="R132" i="42" s="1"/>
  <c r="H22" i="42"/>
  <c r="H77" i="42" s="1"/>
  <c r="H132" i="42" s="1"/>
  <c r="G22" i="42"/>
  <c r="S22" i="42" s="1"/>
  <c r="BU21" i="42" a="1"/>
  <c r="BU21" i="42" s="1"/>
  <c r="BT21" i="42" a="1"/>
  <c r="BT21" i="42" s="1"/>
  <c r="BD21" i="42"/>
  <c r="AX21" i="42"/>
  <c r="AW21" i="42"/>
  <c r="AU21" i="42"/>
  <c r="AT21" i="42"/>
  <c r="Y21" i="42" s="1"/>
  <c r="U21" i="42"/>
  <c r="U76" i="42" s="1"/>
  <c r="U131" i="42" s="1"/>
  <c r="R21" i="42"/>
  <c r="R76" i="42" s="1"/>
  <c r="R131" i="42" s="1"/>
  <c r="H21" i="42"/>
  <c r="H76" i="42" s="1"/>
  <c r="H131" i="42" s="1"/>
  <c r="E76" i="42"/>
  <c r="BU20" i="42" a="1"/>
  <c r="BU20" i="42" s="1"/>
  <c r="BT20" i="42" a="1"/>
  <c r="BT20" i="42" s="1"/>
  <c r="BD20" i="42"/>
  <c r="AX20" i="42"/>
  <c r="AW20" i="42"/>
  <c r="AU20" i="42"/>
  <c r="AT20" i="42"/>
  <c r="U20" i="42"/>
  <c r="U75" i="42" s="1"/>
  <c r="U130" i="42" s="1"/>
  <c r="R20" i="42"/>
  <c r="R75" i="42" s="1"/>
  <c r="R130" i="42" s="1"/>
  <c r="H20" i="42"/>
  <c r="H75" i="42" s="1"/>
  <c r="H130" i="42" s="1"/>
  <c r="BJ20" i="42"/>
  <c r="BL20" i="42" s="1"/>
  <c r="BU19" i="42" a="1"/>
  <c r="BU19" i="42" s="1"/>
  <c r="BT19" i="42"/>
  <c r="BT19" i="42" a="1"/>
  <c r="BD19" i="42"/>
  <c r="AX19" i="42"/>
  <c r="AW19" i="42"/>
  <c r="AU19" i="42"/>
  <c r="AT19" i="42"/>
  <c r="AC19" i="42"/>
  <c r="AE19" i="42" s="1"/>
  <c r="U19" i="42"/>
  <c r="U74" i="42" s="1"/>
  <c r="U129" i="42" s="1"/>
  <c r="R19" i="42"/>
  <c r="R74" i="42" s="1"/>
  <c r="R129" i="42" s="1"/>
  <c r="H19" i="42"/>
  <c r="H74" i="42" s="1"/>
  <c r="H129" i="42" s="1"/>
  <c r="E74" i="42"/>
  <c r="CC18" i="42"/>
  <c r="CC18" i="42" a="1"/>
  <c r="CB18" i="42" a="1"/>
  <c r="CB18" i="42" s="1"/>
  <c r="CA18" i="42" a="1"/>
  <c r="CA18" i="42" s="1"/>
  <c r="BZ18" i="42" a="1"/>
  <c r="BZ18" i="42" s="1"/>
  <c r="BY18" i="42" a="1"/>
  <c r="BY18" i="42" s="1"/>
  <c r="BX18" i="42" a="1"/>
  <c r="BX18" i="42" s="1"/>
  <c r="BW18" i="42"/>
  <c r="BW18" i="42" a="1"/>
  <c r="BV18" i="42" a="1"/>
  <c r="BV18" i="42" s="1"/>
  <c r="BU18" i="42" a="1"/>
  <c r="BU18" i="42" s="1"/>
  <c r="BT18" i="42" a="1"/>
  <c r="BT18" i="42" s="1"/>
  <c r="BK18" i="42"/>
  <c r="BJ18" i="42"/>
  <c r="BL18" i="42" s="1"/>
  <c r="BM18" i="42" s="1"/>
  <c r="BD18" i="42"/>
  <c r="BC18" i="42"/>
  <c r="AX18" i="42"/>
  <c r="AW18" i="42"/>
  <c r="AU18" i="42"/>
  <c r="AT18" i="42"/>
  <c r="Y18" i="42" s="1"/>
  <c r="AC18" i="42"/>
  <c r="AC20" i="42" s="1"/>
  <c r="AE20" i="42" s="1"/>
  <c r="U18" i="42"/>
  <c r="U73" i="42" s="1"/>
  <c r="U128" i="42" s="1"/>
  <c r="R18" i="42"/>
  <c r="R73" i="42" s="1"/>
  <c r="R128" i="42" s="1"/>
  <c r="H18" i="42"/>
  <c r="H73" i="42" s="1"/>
  <c r="H128" i="42" s="1"/>
  <c r="E73" i="42"/>
  <c r="BP10" i="42"/>
  <c r="BN10" i="42"/>
  <c r="BP9" i="42"/>
  <c r="BN9" i="42"/>
  <c r="F7" i="42"/>
  <c r="AR4" i="42"/>
  <c r="BM44" i="43" l="1"/>
  <c r="BB44" i="43" s="1"/>
  <c r="E54" i="44"/>
  <c r="E109" i="44" s="1"/>
  <c r="E55" i="43"/>
  <c r="E110" i="43" s="1"/>
  <c r="E51" i="43"/>
  <c r="BD51" i="43" s="1"/>
  <c r="U51" i="42"/>
  <c r="U106" i="42" s="1"/>
  <c r="U161" i="42" s="1"/>
  <c r="E54" i="42"/>
  <c r="E109" i="42" s="1"/>
  <c r="E51" i="42"/>
  <c r="AV51" i="42" s="1"/>
  <c r="U52" i="44"/>
  <c r="U107" i="44" s="1"/>
  <c r="U162" i="44" s="1"/>
  <c r="U54" i="42"/>
  <c r="U109" i="42" s="1"/>
  <c r="U164" i="42" s="1"/>
  <c r="U57" i="44"/>
  <c r="U112" i="44" s="1"/>
  <c r="U167" i="44" s="1"/>
  <c r="E48" i="43"/>
  <c r="BD48" i="43" s="1"/>
  <c r="E56" i="43"/>
  <c r="AV56" i="43" s="1"/>
  <c r="E60" i="43"/>
  <c r="BD60" i="43" s="1"/>
  <c r="AQ52" i="44"/>
  <c r="E53" i="42"/>
  <c r="E108" i="42" s="1"/>
  <c r="BD108" i="42" s="1"/>
  <c r="U59" i="44"/>
  <c r="U114" i="44" s="1"/>
  <c r="U169" i="44" s="1"/>
  <c r="E49" i="43"/>
  <c r="AV49" i="43" s="1"/>
  <c r="E53" i="44"/>
  <c r="E108" i="44" s="1"/>
  <c r="U61" i="42"/>
  <c r="U116" i="42" s="1"/>
  <c r="U171" i="42" s="1"/>
  <c r="U61" i="44"/>
  <c r="U116" i="44" s="1"/>
  <c r="U171" i="44" s="1"/>
  <c r="E51" i="44"/>
  <c r="E62" i="44"/>
  <c r="AQ47" i="42"/>
  <c r="U47" i="42" s="1"/>
  <c r="U102" i="42" s="1"/>
  <c r="U157" i="42" s="1"/>
  <c r="U53" i="42"/>
  <c r="U108" i="42" s="1"/>
  <c r="U163" i="42" s="1"/>
  <c r="E60" i="42"/>
  <c r="U52" i="43"/>
  <c r="U107" i="43" s="1"/>
  <c r="U162" i="43" s="1"/>
  <c r="U55" i="43"/>
  <c r="U110" i="43" s="1"/>
  <c r="U165" i="43" s="1"/>
  <c r="E58" i="43"/>
  <c r="E113" i="43" s="1"/>
  <c r="U53" i="44"/>
  <c r="U108" i="44" s="1"/>
  <c r="U163" i="44" s="1"/>
  <c r="E57" i="44"/>
  <c r="BD57" i="44" s="1"/>
  <c r="E53" i="43"/>
  <c r="E61" i="43"/>
  <c r="AV61" i="43" s="1"/>
  <c r="U51" i="44"/>
  <c r="U106" i="44" s="1"/>
  <c r="U161" i="44" s="1"/>
  <c r="E60" i="44"/>
  <c r="E115" i="44" s="1"/>
  <c r="BD115" i="44" s="1"/>
  <c r="U62" i="44"/>
  <c r="U117" i="44" s="1"/>
  <c r="U172" i="44" s="1"/>
  <c r="F107" i="44"/>
  <c r="F162" i="44" s="1"/>
  <c r="AQ58" i="42"/>
  <c r="E57" i="42"/>
  <c r="E112" i="42" s="1"/>
  <c r="E167" i="42" s="1"/>
  <c r="U60" i="42"/>
  <c r="U115" i="42" s="1"/>
  <c r="U170" i="42" s="1"/>
  <c r="E59" i="43"/>
  <c r="AV59" i="43" s="1"/>
  <c r="U61" i="43"/>
  <c r="U116" i="43" s="1"/>
  <c r="U171" i="43" s="1"/>
  <c r="E50" i="44"/>
  <c r="AV50" i="44" s="1"/>
  <c r="U60" i="44"/>
  <c r="U115" i="44" s="1"/>
  <c r="U170" i="44" s="1"/>
  <c r="U57" i="42"/>
  <c r="U112" i="42" s="1"/>
  <c r="U167" i="42" s="1"/>
  <c r="U56" i="43"/>
  <c r="U111" i="43" s="1"/>
  <c r="U166" i="43" s="1"/>
  <c r="E62" i="43"/>
  <c r="U54" i="44"/>
  <c r="U109" i="44" s="1"/>
  <c r="U164" i="44" s="1"/>
  <c r="E47" i="42"/>
  <c r="BD54" i="42"/>
  <c r="E61" i="42"/>
  <c r="E61" i="44"/>
  <c r="E116" i="44" s="1"/>
  <c r="AV116" i="44" s="1"/>
  <c r="H22" i="44"/>
  <c r="H77" i="44" s="1"/>
  <c r="H132" i="44" s="1"/>
  <c r="G22" i="44"/>
  <c r="S22" i="44" s="1"/>
  <c r="G26" i="44"/>
  <c r="S26" i="44" s="1"/>
  <c r="BJ43" i="44"/>
  <c r="BL43" i="44" s="1"/>
  <c r="G38" i="44"/>
  <c r="S38" i="44" s="1"/>
  <c r="BJ44" i="44"/>
  <c r="BL44" i="44" s="1"/>
  <c r="BJ19" i="44"/>
  <c r="BL19" i="44" s="1"/>
  <c r="BM19" i="44" s="1"/>
  <c r="G19" i="44"/>
  <c r="S19" i="44" s="1"/>
  <c r="BK19" i="44"/>
  <c r="BC28" i="44"/>
  <c r="BC23" i="44"/>
  <c r="BC27" i="44"/>
  <c r="BC29" i="44"/>
  <c r="BC33" i="44"/>
  <c r="BC25" i="44"/>
  <c r="BJ28" i="44"/>
  <c r="BL28" i="44" s="1"/>
  <c r="BC31" i="44"/>
  <c r="BC34" i="44"/>
  <c r="Y45" i="44"/>
  <c r="E80" i="44"/>
  <c r="BK80" i="44" s="1"/>
  <c r="BJ24" i="44"/>
  <c r="BL24" i="44" s="1"/>
  <c r="BJ30" i="44"/>
  <c r="BL30" i="44" s="1"/>
  <c r="BC35" i="44"/>
  <c r="BC40" i="44"/>
  <c r="Y44" i="44"/>
  <c r="BJ23" i="44"/>
  <c r="BL23" i="44" s="1"/>
  <c r="BJ29" i="44"/>
  <c r="BL29" i="44" s="1"/>
  <c r="BJ31" i="44"/>
  <c r="BL31" i="44" s="1"/>
  <c r="G34" i="44"/>
  <c r="S34" i="44" s="1"/>
  <c r="BJ34" i="44"/>
  <c r="BL34" i="44" s="1"/>
  <c r="BC37" i="44"/>
  <c r="BJ36" i="44"/>
  <c r="BL36" i="44" s="1"/>
  <c r="BJ35" i="44"/>
  <c r="BL35" i="44" s="1"/>
  <c r="BJ37" i="44"/>
  <c r="BL37" i="44" s="1"/>
  <c r="BC21" i="43"/>
  <c r="BJ25" i="43"/>
  <c r="BL25" i="43" s="1"/>
  <c r="BM25" i="43" s="1"/>
  <c r="BK32" i="43"/>
  <c r="BM32" i="43" s="1"/>
  <c r="G34" i="43"/>
  <c r="S34" i="43" s="1"/>
  <c r="BJ36" i="43"/>
  <c r="BL36" i="43" s="1"/>
  <c r="G39" i="43"/>
  <c r="S39" i="43" s="1"/>
  <c r="BJ42" i="43"/>
  <c r="BL42" i="43" s="1"/>
  <c r="G94" i="43"/>
  <c r="S94" i="43" s="1"/>
  <c r="G19" i="43"/>
  <c r="S19" i="43" s="1"/>
  <c r="BC19" i="43"/>
  <c r="BK21" i="43"/>
  <c r="G25" i="43"/>
  <c r="S25" i="43" s="1"/>
  <c r="G35" i="43"/>
  <c r="S35" i="43" s="1"/>
  <c r="G40" i="43"/>
  <c r="S40" i="43" s="1"/>
  <c r="G43" i="43"/>
  <c r="S43" i="43" s="1"/>
  <c r="BJ43" i="43"/>
  <c r="BL43" i="43" s="1"/>
  <c r="G21" i="43"/>
  <c r="S21" i="43" s="1"/>
  <c r="BR44" i="43"/>
  <c r="BJ45" i="43"/>
  <c r="BL45" i="43" s="1"/>
  <c r="E93" i="43"/>
  <c r="BJ93" i="43" s="1"/>
  <c r="BL93" i="43" s="1"/>
  <c r="BJ19" i="43"/>
  <c r="BL19" i="43" s="1"/>
  <c r="BM19" i="43" s="1"/>
  <c r="BK27" i="43"/>
  <c r="BM27" i="43" s="1"/>
  <c r="BJ30" i="43"/>
  <c r="BL30" i="43" s="1"/>
  <c r="Y36" i="43"/>
  <c r="BO37" i="43"/>
  <c r="Y42" i="43"/>
  <c r="G45" i="43"/>
  <c r="S45" i="43" s="1"/>
  <c r="BK19" i="43"/>
  <c r="Y25" i="43"/>
  <c r="BJ28" i="43"/>
  <c r="BL28" i="43" s="1"/>
  <c r="G46" i="43"/>
  <c r="S46" i="43" s="1"/>
  <c r="BJ46" i="43"/>
  <c r="BL46" i="43" s="1"/>
  <c r="E83" i="43"/>
  <c r="Y19" i="43"/>
  <c r="BJ38" i="43"/>
  <c r="BL38" i="43" s="1"/>
  <c r="BM38" i="43" s="1"/>
  <c r="Y43" i="43"/>
  <c r="BK46" i="43"/>
  <c r="BJ40" i="43"/>
  <c r="BL40" i="43" s="1"/>
  <c r="BC32" i="43"/>
  <c r="BJ20" i="43"/>
  <c r="BL20" i="43" s="1"/>
  <c r="Y23" i="43"/>
  <c r="BK23" i="43"/>
  <c r="BC36" i="43"/>
  <c r="BC42" i="43"/>
  <c r="BK74" i="43"/>
  <c r="E92" i="43"/>
  <c r="G20" i="43"/>
  <c r="S20" i="43" s="1"/>
  <c r="G23" i="43"/>
  <c r="S23" i="43" s="1"/>
  <c r="BJ24" i="43"/>
  <c r="BL24" i="43" s="1"/>
  <c r="BM24" i="43" s="1"/>
  <c r="AY24" i="43" s="1"/>
  <c r="BC26" i="43"/>
  <c r="G32" i="43"/>
  <c r="S32" i="43" s="1"/>
  <c r="BJ34" i="43"/>
  <c r="BL34" i="43" s="1"/>
  <c r="BJ39" i="43"/>
  <c r="BL39" i="43" s="1"/>
  <c r="BC40" i="43"/>
  <c r="BC43" i="43"/>
  <c r="Y100" i="43"/>
  <c r="BJ38" i="42"/>
  <c r="BL38" i="42" s="1"/>
  <c r="Y27" i="42"/>
  <c r="Y28" i="42"/>
  <c r="G38" i="42"/>
  <c r="S38" i="42" s="1"/>
  <c r="BC46" i="42"/>
  <c r="Y25" i="42"/>
  <c r="Y43" i="42"/>
  <c r="BC32" i="42"/>
  <c r="BJ34" i="42"/>
  <c r="BL34" i="42" s="1"/>
  <c r="BC35" i="42"/>
  <c r="Y40" i="42"/>
  <c r="Y41" i="42"/>
  <c r="BC21" i="42"/>
  <c r="BJ23" i="42"/>
  <c r="BL23" i="42" s="1"/>
  <c r="BM23" i="42" s="1"/>
  <c r="BK23" i="42"/>
  <c r="BC24" i="42"/>
  <c r="BK30" i="42"/>
  <c r="BJ32" i="42"/>
  <c r="BL32" i="42" s="1"/>
  <c r="G35" i="42"/>
  <c r="S35" i="42" s="1"/>
  <c r="G21" i="42"/>
  <c r="S21" i="42" s="1"/>
  <c r="BJ21" i="42"/>
  <c r="BL21" i="42" s="1"/>
  <c r="BK21" i="42"/>
  <c r="G24" i="42"/>
  <c r="S24" i="42" s="1"/>
  <c r="BJ24" i="42"/>
  <c r="BL24" i="42" s="1"/>
  <c r="BM24" i="42" s="1"/>
  <c r="AY24" i="42" s="1"/>
  <c r="Y34" i="42"/>
  <c r="BC38" i="42"/>
  <c r="BJ40" i="42"/>
  <c r="BL40" i="42" s="1"/>
  <c r="Y35" i="42"/>
  <c r="G43" i="42"/>
  <c r="S43" i="42" s="1"/>
  <c r="BK43" i="42"/>
  <c r="AE128" i="42"/>
  <c r="AC130" i="43"/>
  <c r="AE130" i="43" s="1"/>
  <c r="AC75" i="43"/>
  <c r="AE75" i="43" s="1"/>
  <c r="BR19" i="44"/>
  <c r="BQ19" i="44"/>
  <c r="BB19" i="44"/>
  <c r="BP19" i="44"/>
  <c r="BA19" i="44"/>
  <c r="BO19" i="44"/>
  <c r="AZ19" i="44"/>
  <c r="BN19" i="44"/>
  <c r="AY19" i="44"/>
  <c r="AE18" i="44"/>
  <c r="E129" i="44"/>
  <c r="Y74" i="44"/>
  <c r="BC74" i="44"/>
  <c r="BK74" i="44"/>
  <c r="G74" i="44"/>
  <c r="S74" i="44" s="1"/>
  <c r="Y23" i="44"/>
  <c r="BK25" i="44"/>
  <c r="BM25" i="44" s="1"/>
  <c r="Y29" i="44"/>
  <c r="E141" i="44"/>
  <c r="Y86" i="44"/>
  <c r="BK86" i="44"/>
  <c r="BC86" i="44"/>
  <c r="BJ86" i="44"/>
  <c r="BL86" i="44" s="1"/>
  <c r="BM86" i="44" s="1"/>
  <c r="BK31" i="44"/>
  <c r="BM31" i="44" s="1"/>
  <c r="Y35" i="44"/>
  <c r="E147" i="44"/>
  <c r="Y92" i="44"/>
  <c r="BK92" i="44"/>
  <c r="G92" i="44"/>
  <c r="S92" i="44" s="1"/>
  <c r="BJ92" i="44"/>
  <c r="BL92" i="44" s="1"/>
  <c r="BM92" i="44" s="1"/>
  <c r="BC92" i="44"/>
  <c r="BK37" i="44"/>
  <c r="BM37" i="44" s="1"/>
  <c r="Y39" i="44"/>
  <c r="E96" i="44"/>
  <c r="G41" i="44"/>
  <c r="S41" i="44" s="1"/>
  <c r="BJ41" i="44"/>
  <c r="BL41" i="44" s="1"/>
  <c r="BM41" i="44" s="1"/>
  <c r="F102" i="44"/>
  <c r="F157" i="44" s="1"/>
  <c r="AQ57" i="44"/>
  <c r="AQ50" i="44"/>
  <c r="U50" i="44" s="1"/>
  <c r="U105" i="44" s="1"/>
  <c r="U160" i="44" s="1"/>
  <c r="AQ56" i="44"/>
  <c r="AQ49" i="44"/>
  <c r="E47" i="44"/>
  <c r="AQ62" i="44"/>
  <c r="AQ55" i="44"/>
  <c r="AQ48" i="44"/>
  <c r="U48" i="44" s="1"/>
  <c r="U103" i="44" s="1"/>
  <c r="U158" i="44" s="1"/>
  <c r="AQ61" i="44"/>
  <c r="AQ54" i="44"/>
  <c r="AQ47" i="44"/>
  <c r="AQ60" i="44"/>
  <c r="AQ53" i="44"/>
  <c r="U47" i="44"/>
  <c r="U102" i="44" s="1"/>
  <c r="U157" i="44" s="1"/>
  <c r="E135" i="44"/>
  <c r="BC80" i="44"/>
  <c r="G80" i="44"/>
  <c r="S80" i="44" s="1"/>
  <c r="Y80" i="44"/>
  <c r="G73" i="44"/>
  <c r="S73" i="44" s="1"/>
  <c r="Y73" i="44"/>
  <c r="BC73" i="44"/>
  <c r="E128" i="44"/>
  <c r="BK73" i="44"/>
  <c r="E134" i="44"/>
  <c r="G79" i="44"/>
  <c r="S79" i="44" s="1"/>
  <c r="BK79" i="44"/>
  <c r="BJ79" i="44"/>
  <c r="BL79" i="44" s="1"/>
  <c r="BK24" i="44"/>
  <c r="BM24" i="44" s="1"/>
  <c r="E140" i="44"/>
  <c r="BC85" i="44"/>
  <c r="G85" i="44"/>
  <c r="S85" i="44" s="1"/>
  <c r="Y85" i="44"/>
  <c r="BK85" i="44"/>
  <c r="BJ85" i="44"/>
  <c r="BL85" i="44" s="1"/>
  <c r="BK30" i="44"/>
  <c r="BM30" i="44" s="1"/>
  <c r="E146" i="44"/>
  <c r="BC91" i="44"/>
  <c r="G91" i="44"/>
  <c r="S91" i="44" s="1"/>
  <c r="Y91" i="44"/>
  <c r="BK91" i="44"/>
  <c r="BJ91" i="44"/>
  <c r="BL91" i="44" s="1"/>
  <c r="BM91" i="44" s="1"/>
  <c r="BK36" i="44"/>
  <c r="BM36" i="44" s="1"/>
  <c r="U49" i="44"/>
  <c r="U104" i="44" s="1"/>
  <c r="U159" i="44" s="1"/>
  <c r="F104" i="44"/>
  <c r="F159" i="44" s="1"/>
  <c r="E49" i="44"/>
  <c r="AQ58" i="44"/>
  <c r="G18" i="44"/>
  <c r="BJ21" i="44"/>
  <c r="BL21" i="44" s="1"/>
  <c r="G24" i="44"/>
  <c r="S24" i="44" s="1"/>
  <c r="G30" i="44"/>
  <c r="S30" i="44" s="1"/>
  <c r="G36" i="44"/>
  <c r="S36" i="44" s="1"/>
  <c r="G42" i="44"/>
  <c r="S42" i="44" s="1"/>
  <c r="BJ42" i="44"/>
  <c r="BL42" i="44" s="1"/>
  <c r="E97" i="44"/>
  <c r="Y42" i="44"/>
  <c r="G81" i="44"/>
  <c r="S81" i="44" s="1"/>
  <c r="Y20" i="44"/>
  <c r="E131" i="44"/>
  <c r="BK76" i="44"/>
  <c r="BJ76" i="44"/>
  <c r="BL76" i="44" s="1"/>
  <c r="Y76" i="44"/>
  <c r="BC76" i="44"/>
  <c r="G76" i="44"/>
  <c r="S76" i="44" s="1"/>
  <c r="BK21" i="44"/>
  <c r="E133" i="44"/>
  <c r="G78" i="44"/>
  <c r="S78" i="44" s="1"/>
  <c r="BK78" i="44"/>
  <c r="BJ78" i="44"/>
  <c r="BL78" i="44" s="1"/>
  <c r="Y78" i="44"/>
  <c r="BK23" i="44"/>
  <c r="BM23" i="44" s="1"/>
  <c r="Y27" i="44"/>
  <c r="E139" i="44"/>
  <c r="BK84" i="44"/>
  <c r="BJ84" i="44"/>
  <c r="BL84" i="44" s="1"/>
  <c r="BC84" i="44"/>
  <c r="Y84" i="44"/>
  <c r="BK29" i="44"/>
  <c r="BM29" i="44" s="1"/>
  <c r="Y33" i="44"/>
  <c r="E145" i="44"/>
  <c r="G90" i="44"/>
  <c r="S90" i="44" s="1"/>
  <c r="BK90" i="44"/>
  <c r="BJ90" i="44"/>
  <c r="BL90" i="44" s="1"/>
  <c r="BC90" i="44"/>
  <c r="Y90" i="44"/>
  <c r="BK35" i="44"/>
  <c r="BC38" i="44"/>
  <c r="E94" i="44"/>
  <c r="BC39" i="44"/>
  <c r="BJ39" i="44"/>
  <c r="BL39" i="44" s="1"/>
  <c r="BM39" i="44" s="1"/>
  <c r="BK40" i="44"/>
  <c r="Y79" i="44"/>
  <c r="BJ18" i="44"/>
  <c r="BL18" i="44" s="1"/>
  <c r="BC20" i="44"/>
  <c r="G21" i="44"/>
  <c r="S21" i="44" s="1"/>
  <c r="BC22" i="44"/>
  <c r="BC26" i="44"/>
  <c r="BC32" i="44"/>
  <c r="BC42" i="44"/>
  <c r="F110" i="44"/>
  <c r="F165" i="44" s="1"/>
  <c r="E55" i="44"/>
  <c r="BK18" i="44"/>
  <c r="Y26" i="44"/>
  <c r="E138" i="44"/>
  <c r="G83" i="44"/>
  <c r="S83" i="44" s="1"/>
  <c r="BJ83" i="44"/>
  <c r="BL83" i="44" s="1"/>
  <c r="Y83" i="44"/>
  <c r="BK83" i="44"/>
  <c r="BC83" i="44"/>
  <c r="BK28" i="44"/>
  <c r="BM28" i="44" s="1"/>
  <c r="Y32" i="44"/>
  <c r="E144" i="44"/>
  <c r="G89" i="44"/>
  <c r="S89" i="44" s="1"/>
  <c r="BK89" i="44"/>
  <c r="BJ89" i="44"/>
  <c r="BL89" i="44" s="1"/>
  <c r="Y89" i="44"/>
  <c r="BC89" i="44"/>
  <c r="BK34" i="44"/>
  <c r="BM34" i="44" s="1"/>
  <c r="Y38" i="44"/>
  <c r="E100" i="44"/>
  <c r="BC45" i="44"/>
  <c r="BJ45" i="44"/>
  <c r="BL45" i="44" s="1"/>
  <c r="G84" i="44"/>
  <c r="S84" i="44" s="1"/>
  <c r="BJ27" i="44"/>
  <c r="BL27" i="44" s="1"/>
  <c r="G28" i="44"/>
  <c r="S28" i="44" s="1"/>
  <c r="BJ33" i="44"/>
  <c r="BL33" i="44" s="1"/>
  <c r="BJ38" i="44"/>
  <c r="BL38" i="44" s="1"/>
  <c r="G45" i="44"/>
  <c r="S45" i="44" s="1"/>
  <c r="BK45" i="44"/>
  <c r="F103" i="44"/>
  <c r="F158" i="44" s="1"/>
  <c r="E48" i="44"/>
  <c r="BC78" i="44"/>
  <c r="BC79" i="44"/>
  <c r="Y19" i="44"/>
  <c r="E130" i="44"/>
  <c r="Y75" i="44"/>
  <c r="BC75" i="44"/>
  <c r="BK75" i="44"/>
  <c r="BM75" i="44" s="1"/>
  <c r="G75" i="44"/>
  <c r="S75" i="44" s="1"/>
  <c r="Y25" i="44"/>
  <c r="E137" i="44"/>
  <c r="BK82" i="44"/>
  <c r="BC82" i="44"/>
  <c r="Y82" i="44"/>
  <c r="BJ82" i="44"/>
  <c r="BL82" i="44" s="1"/>
  <c r="G82" i="44"/>
  <c r="S82" i="44" s="1"/>
  <c r="BK27" i="44"/>
  <c r="Y31" i="44"/>
  <c r="E143" i="44"/>
  <c r="G88" i="44"/>
  <c r="S88" i="44" s="1"/>
  <c r="BK88" i="44"/>
  <c r="Y88" i="44"/>
  <c r="BC88" i="44"/>
  <c r="BJ88" i="44"/>
  <c r="BL88" i="44" s="1"/>
  <c r="BM88" i="44" s="1"/>
  <c r="BK33" i="44"/>
  <c r="Y37" i="44"/>
  <c r="BK38" i="44"/>
  <c r="E95" i="44"/>
  <c r="BJ40" i="44"/>
  <c r="BL40" i="44" s="1"/>
  <c r="G40" i="44"/>
  <c r="S40" i="44" s="1"/>
  <c r="AQ51" i="44"/>
  <c r="U55" i="44"/>
  <c r="U110" i="44" s="1"/>
  <c r="U165" i="44" s="1"/>
  <c r="BJ73" i="44"/>
  <c r="BL73" i="44" s="1"/>
  <c r="BM73" i="44" s="1"/>
  <c r="BJ74" i="44"/>
  <c r="BL74" i="44" s="1"/>
  <c r="BM74" i="44" s="1"/>
  <c r="BC19" i="44"/>
  <c r="G20" i="44"/>
  <c r="S20" i="44" s="1"/>
  <c r="BJ20" i="44"/>
  <c r="BL20" i="44" s="1"/>
  <c r="BJ22" i="44"/>
  <c r="BL22" i="44" s="1"/>
  <c r="BC24" i="44"/>
  <c r="BJ26" i="44"/>
  <c r="BL26" i="44" s="1"/>
  <c r="G27" i="44"/>
  <c r="S27" i="44" s="1"/>
  <c r="BC30" i="44"/>
  <c r="BJ32" i="44"/>
  <c r="BL32" i="44" s="1"/>
  <c r="G33" i="44"/>
  <c r="S33" i="44" s="1"/>
  <c r="BC36" i="44"/>
  <c r="BK42" i="44"/>
  <c r="AC61" i="44"/>
  <c r="Y18" i="44"/>
  <c r="BK20" i="44"/>
  <c r="E132" i="44"/>
  <c r="G77" i="44"/>
  <c r="S77" i="44" s="1"/>
  <c r="BK77" i="44"/>
  <c r="BJ77" i="44"/>
  <c r="BL77" i="44" s="1"/>
  <c r="BC77" i="44"/>
  <c r="BK22" i="44"/>
  <c r="Y24" i="44"/>
  <c r="E136" i="44"/>
  <c r="Y81" i="44"/>
  <c r="BC81" i="44"/>
  <c r="BK81" i="44"/>
  <c r="BM81" i="44" s="1"/>
  <c r="BK26" i="44"/>
  <c r="Y30" i="44"/>
  <c r="BK87" i="44"/>
  <c r="BJ87" i="44"/>
  <c r="BL87" i="44" s="1"/>
  <c r="BM87" i="44" s="1"/>
  <c r="E142" i="44"/>
  <c r="Y87" i="44"/>
  <c r="BC87" i="44"/>
  <c r="G87" i="44"/>
  <c r="S87" i="44" s="1"/>
  <c r="BK32" i="44"/>
  <c r="Y36" i="44"/>
  <c r="E93" i="44"/>
  <c r="E101" i="44"/>
  <c r="BK46" i="44"/>
  <c r="BM46" i="44" s="1"/>
  <c r="Y46" i="44"/>
  <c r="BC46" i="44"/>
  <c r="G46" i="44"/>
  <c r="S46" i="44" s="1"/>
  <c r="AQ59" i="44"/>
  <c r="BC18" i="44"/>
  <c r="E107" i="44"/>
  <c r="BD52" i="44"/>
  <c r="AV52" i="44"/>
  <c r="F111" i="44"/>
  <c r="F166" i="44" s="1"/>
  <c r="U56" i="44"/>
  <c r="U111" i="44" s="1"/>
  <c r="U166" i="44" s="1"/>
  <c r="E56" i="44"/>
  <c r="BJ80" i="44"/>
  <c r="BL80" i="44" s="1"/>
  <c r="BM80" i="44" s="1"/>
  <c r="BC43" i="44"/>
  <c r="BK99" i="44"/>
  <c r="BJ99" i="44"/>
  <c r="BL99" i="44" s="1"/>
  <c r="Y99" i="44"/>
  <c r="BC99" i="44"/>
  <c r="E154" i="44"/>
  <c r="G99" i="44"/>
  <c r="S99" i="44" s="1"/>
  <c r="BK44" i="44"/>
  <c r="BM44" i="44" s="1"/>
  <c r="E58" i="44"/>
  <c r="AC130" i="44"/>
  <c r="AE130" i="44" s="1"/>
  <c r="E153" i="44"/>
  <c r="Y98" i="44"/>
  <c r="BC98" i="44"/>
  <c r="BK98" i="44"/>
  <c r="BM98" i="44" s="1"/>
  <c r="BK43" i="44"/>
  <c r="BM43" i="44" s="1"/>
  <c r="AV53" i="44"/>
  <c r="E59" i="44"/>
  <c r="AV60" i="44"/>
  <c r="BD53" i="44"/>
  <c r="AV54" i="44"/>
  <c r="E163" i="44"/>
  <c r="BD108" i="44"/>
  <c r="AV108" i="44"/>
  <c r="BD54" i="44"/>
  <c r="AV115" i="44"/>
  <c r="G98" i="44"/>
  <c r="S98" i="44" s="1"/>
  <c r="U58" i="44"/>
  <c r="U113" i="44" s="1"/>
  <c r="U168" i="44" s="1"/>
  <c r="AE73" i="44"/>
  <c r="E164" i="44"/>
  <c r="BD109" i="44"/>
  <c r="AV109" i="44"/>
  <c r="BC44" i="44"/>
  <c r="BN25" i="43"/>
  <c r="AY25" i="43"/>
  <c r="BQ25" i="43"/>
  <c r="BB25" i="43"/>
  <c r="BP25" i="43"/>
  <c r="BA25" i="43"/>
  <c r="BR25" i="43"/>
  <c r="AZ25" i="43"/>
  <c r="BO25" i="43"/>
  <c r="E109" i="43"/>
  <c r="BD54" i="43"/>
  <c r="AV54" i="43"/>
  <c r="E112" i="43"/>
  <c r="AV57" i="43"/>
  <c r="BD57" i="43"/>
  <c r="AZ19" i="43"/>
  <c r="BN19" i="43"/>
  <c r="BQ19" i="43"/>
  <c r="BR19" i="43"/>
  <c r="BB19" i="43"/>
  <c r="BA19" i="43"/>
  <c r="BP19" i="43"/>
  <c r="BO19" i="43"/>
  <c r="AY19" i="43"/>
  <c r="AC20" i="43"/>
  <c r="AE20" i="43" s="1"/>
  <c r="G29" i="43"/>
  <c r="S29" i="43" s="1"/>
  <c r="E90" i="43"/>
  <c r="BJ35" i="43"/>
  <c r="BL35" i="43" s="1"/>
  <c r="Y35" i="43"/>
  <c r="BN37" i="43"/>
  <c r="AY37" i="43"/>
  <c r="BQ37" i="43"/>
  <c r="BB37" i="43"/>
  <c r="BQ44" i="43"/>
  <c r="Y40" i="43"/>
  <c r="E138" i="43"/>
  <c r="Y83" i="43"/>
  <c r="BC83" i="43"/>
  <c r="BJ83" i="43"/>
  <c r="BL83" i="43" s="1"/>
  <c r="G18" i="43"/>
  <c r="E130" i="43"/>
  <c r="BJ75" i="43"/>
  <c r="BL75" i="43" s="1"/>
  <c r="Y75" i="43"/>
  <c r="BC75" i="43"/>
  <c r="G75" i="43"/>
  <c r="S75" i="43" s="1"/>
  <c r="BK20" i="43"/>
  <c r="BM20" i="43" s="1"/>
  <c r="E135" i="43"/>
  <c r="BC80" i="43"/>
  <c r="G80" i="43"/>
  <c r="S80" i="43" s="1"/>
  <c r="BK80" i="43"/>
  <c r="BJ80" i="43"/>
  <c r="BL80" i="43" s="1"/>
  <c r="Y80" i="43"/>
  <c r="BJ26" i="43"/>
  <c r="BL26" i="43" s="1"/>
  <c r="BM26" i="43" s="1"/>
  <c r="BP37" i="43"/>
  <c r="E96" i="43"/>
  <c r="BJ41" i="43"/>
  <c r="BL41" i="43" s="1"/>
  <c r="Y41" i="43"/>
  <c r="BC41" i="43"/>
  <c r="BJ74" i="43"/>
  <c r="BL74" i="43" s="1"/>
  <c r="BM74" i="43" s="1"/>
  <c r="E147" i="43"/>
  <c r="BC92" i="43"/>
  <c r="G92" i="43"/>
  <c r="S92" i="43" s="1"/>
  <c r="BK92" i="43"/>
  <c r="BJ92" i="43"/>
  <c r="BL92" i="43" s="1"/>
  <c r="Y92" i="43"/>
  <c r="BN31" i="43"/>
  <c r="AY31" i="43"/>
  <c r="BQ31" i="43"/>
  <c r="BB31" i="43"/>
  <c r="BJ33" i="43"/>
  <c r="BL33" i="43" s="1"/>
  <c r="BM33" i="43" s="1"/>
  <c r="E50" i="43"/>
  <c r="G83" i="43"/>
  <c r="S83" i="43" s="1"/>
  <c r="F105" i="43"/>
  <c r="F160" i="43" s="1"/>
  <c r="AV55" i="43"/>
  <c r="BJ149" i="43"/>
  <c r="BL149" i="43" s="1"/>
  <c r="Y149" i="43"/>
  <c r="G149" i="43"/>
  <c r="S149" i="43" s="1"/>
  <c r="BC149" i="43"/>
  <c r="BK149" i="43"/>
  <c r="Y33" i="43"/>
  <c r="BK18" i="43"/>
  <c r="E76" i="43"/>
  <c r="BJ21" i="43"/>
  <c r="BL21" i="43" s="1"/>
  <c r="BM21" i="43" s="1"/>
  <c r="BC29" i="43"/>
  <c r="BP31" i="43"/>
  <c r="G38" i="43"/>
  <c r="S38" i="43" s="1"/>
  <c r="Y38" i="43"/>
  <c r="BC38" i="43"/>
  <c r="BK41" i="43"/>
  <c r="F102" i="43"/>
  <c r="F157" i="43" s="1"/>
  <c r="E47" i="43"/>
  <c r="BK75" i="43"/>
  <c r="BO31" i="43"/>
  <c r="E79" i="43"/>
  <c r="G24" i="43"/>
  <c r="S24" i="43" s="1"/>
  <c r="Y28" i="43"/>
  <c r="BR31" i="43"/>
  <c r="BC35" i="43"/>
  <c r="AZ37" i="43"/>
  <c r="BC25" i="43"/>
  <c r="Y34" i="43"/>
  <c r="BA37" i="43"/>
  <c r="E99" i="43"/>
  <c r="G44" i="43"/>
  <c r="S44" i="43" s="1"/>
  <c r="Y44" i="43"/>
  <c r="BC44" i="43"/>
  <c r="E104" i="43"/>
  <c r="BD49" i="43"/>
  <c r="AR49" i="43" s="1"/>
  <c r="E81" i="43"/>
  <c r="Y26" i="43"/>
  <c r="AZ31" i="43"/>
  <c r="BP38" i="43"/>
  <c r="BA38" i="43"/>
  <c r="BO38" i="43"/>
  <c r="AZ38" i="43"/>
  <c r="BN38" i="43"/>
  <c r="AY38" i="43"/>
  <c r="E73" i="43"/>
  <c r="BJ18" i="43"/>
  <c r="BL18" i="43" s="1"/>
  <c r="BM18" i="43" s="1"/>
  <c r="Y18" i="43"/>
  <c r="E129" i="43"/>
  <c r="G74" i="43"/>
  <c r="S74" i="43" s="1"/>
  <c r="BC74" i="43"/>
  <c r="Y20" i="43"/>
  <c r="BC20" i="43"/>
  <c r="E78" i="43"/>
  <c r="BJ23" i="43"/>
  <c r="BL23" i="43" s="1"/>
  <c r="BM23" i="43" s="1"/>
  <c r="G26" i="43"/>
  <c r="S26" i="43" s="1"/>
  <c r="E82" i="43"/>
  <c r="BC27" i="43"/>
  <c r="BA31" i="43"/>
  <c r="E87" i="43"/>
  <c r="Y32" i="43"/>
  <c r="BK35" i="43"/>
  <c r="AV62" i="43"/>
  <c r="BC33" i="43"/>
  <c r="E88" i="43"/>
  <c r="BP44" i="43"/>
  <c r="BA44" i="43"/>
  <c r="BO44" i="43"/>
  <c r="AZ44" i="43"/>
  <c r="BN44" i="43"/>
  <c r="AY44" i="43"/>
  <c r="E106" i="43"/>
  <c r="AV51" i="43"/>
  <c r="AR51" i="43" s="1"/>
  <c r="Y51" i="43" s="1"/>
  <c r="F109" i="43"/>
  <c r="F164" i="43" s="1"/>
  <c r="U54" i="43"/>
  <c r="U109" i="43" s="1"/>
  <c r="U164" i="43" s="1"/>
  <c r="F112" i="43"/>
  <c r="F167" i="43" s="1"/>
  <c r="U57" i="43"/>
  <c r="U112" i="43" s="1"/>
  <c r="U167" i="43" s="1"/>
  <c r="BK83" i="43"/>
  <c r="E84" i="43"/>
  <c r="BJ29" i="43"/>
  <c r="BL29" i="43" s="1"/>
  <c r="BM29" i="43" s="1"/>
  <c r="Y29" i="43"/>
  <c r="G33" i="43"/>
  <c r="S33" i="43" s="1"/>
  <c r="E114" i="43"/>
  <c r="E148" i="43"/>
  <c r="BC93" i="43"/>
  <c r="G93" i="43"/>
  <c r="S93" i="43" s="1"/>
  <c r="BK93" i="43"/>
  <c r="BM93" i="43" s="1"/>
  <c r="Y93" i="43"/>
  <c r="BK28" i="43"/>
  <c r="BM28" i="43" s="1"/>
  <c r="E144" i="43"/>
  <c r="G89" i="43"/>
  <c r="S89" i="43" s="1"/>
  <c r="BK89" i="43"/>
  <c r="BJ89" i="43"/>
  <c r="BL89" i="43" s="1"/>
  <c r="BK34" i="43"/>
  <c r="BM34" i="43" s="1"/>
  <c r="E150" i="43"/>
  <c r="G95" i="43"/>
  <c r="S95" i="43" s="1"/>
  <c r="BJ95" i="43"/>
  <c r="BL95" i="43" s="1"/>
  <c r="Y95" i="43"/>
  <c r="BK95" i="43"/>
  <c r="BC95" i="43"/>
  <c r="BK40" i="43"/>
  <c r="BM40" i="43" s="1"/>
  <c r="E156" i="43"/>
  <c r="BK101" i="43"/>
  <c r="Y101" i="43"/>
  <c r="BJ101" i="43"/>
  <c r="BL101" i="43" s="1"/>
  <c r="G101" i="43"/>
  <c r="S101" i="43" s="1"/>
  <c r="U53" i="43"/>
  <c r="U108" i="43" s="1"/>
  <c r="U163" i="43" s="1"/>
  <c r="Y91" i="43"/>
  <c r="BJ94" i="43"/>
  <c r="BL94" i="43" s="1"/>
  <c r="Y94" i="43"/>
  <c r="BC94" i="43"/>
  <c r="BK39" i="43"/>
  <c r="BM39" i="43" s="1"/>
  <c r="G100" i="43"/>
  <c r="S100" i="43" s="1"/>
  <c r="E155" i="43"/>
  <c r="BJ100" i="43"/>
  <c r="BL100" i="43" s="1"/>
  <c r="BC100" i="43"/>
  <c r="BK45" i="43"/>
  <c r="BM45" i="43" s="1"/>
  <c r="E86" i="43"/>
  <c r="BK94" i="43"/>
  <c r="Y89" i="43"/>
  <c r="BK100" i="43"/>
  <c r="E153" i="43"/>
  <c r="BJ98" i="43"/>
  <c r="BL98" i="43" s="1"/>
  <c r="Y98" i="43"/>
  <c r="BK98" i="43"/>
  <c r="G98" i="43"/>
  <c r="S98" i="43" s="1"/>
  <c r="BC98" i="43"/>
  <c r="BK43" i="43"/>
  <c r="BM43" i="43" s="1"/>
  <c r="E52" i="43"/>
  <c r="F115" i="43"/>
  <c r="F170" i="43" s="1"/>
  <c r="E140" i="43"/>
  <c r="BK85" i="43"/>
  <c r="Y85" i="43"/>
  <c r="BJ85" i="43"/>
  <c r="BL85" i="43" s="1"/>
  <c r="BK30" i="43"/>
  <c r="BM30" i="43" s="1"/>
  <c r="E146" i="43"/>
  <c r="BK91" i="43"/>
  <c r="G91" i="43"/>
  <c r="S91" i="43" s="1"/>
  <c r="BJ91" i="43"/>
  <c r="BL91" i="43" s="1"/>
  <c r="BM91" i="43" s="1"/>
  <c r="BK36" i="43"/>
  <c r="BM36" i="43" s="1"/>
  <c r="E152" i="43"/>
  <c r="BK97" i="43"/>
  <c r="BM97" i="43" s="1"/>
  <c r="BC97" i="43"/>
  <c r="G97" i="43"/>
  <c r="S97" i="43" s="1"/>
  <c r="Y97" i="43"/>
  <c r="BK42" i="43"/>
  <c r="BM42" i="43" s="1"/>
  <c r="U51" i="43"/>
  <c r="U106" i="43" s="1"/>
  <c r="U161" i="43" s="1"/>
  <c r="U58" i="43"/>
  <c r="U113" i="43" s="1"/>
  <c r="U168" i="43" s="1"/>
  <c r="U59" i="43"/>
  <c r="U114" i="43" s="1"/>
  <c r="U169" i="43" s="1"/>
  <c r="U62" i="43"/>
  <c r="U117" i="43" s="1"/>
  <c r="U172" i="43" s="1"/>
  <c r="BC85" i="43"/>
  <c r="G30" i="43"/>
  <c r="S30" i="43" s="1"/>
  <c r="G36" i="43"/>
  <c r="S36" i="43" s="1"/>
  <c r="BC39" i="43"/>
  <c r="G42" i="43"/>
  <c r="S42" i="43" s="1"/>
  <c r="BC45" i="43"/>
  <c r="AC104" i="43"/>
  <c r="BN23" i="42"/>
  <c r="AY23" i="42"/>
  <c r="BQ23" i="42"/>
  <c r="BR23" i="42"/>
  <c r="BB23" i="42"/>
  <c r="BA23" i="42"/>
  <c r="BP23" i="42"/>
  <c r="AZ23" i="42"/>
  <c r="BO23" i="42"/>
  <c r="BN18" i="42"/>
  <c r="BA18" i="42"/>
  <c r="AZ18" i="42"/>
  <c r="AY18" i="42"/>
  <c r="BB18" i="42"/>
  <c r="BO18" i="42"/>
  <c r="BR18" i="42"/>
  <c r="BQ18" i="42"/>
  <c r="BP18" i="42"/>
  <c r="BR25" i="42"/>
  <c r="BB25" i="42"/>
  <c r="BA25" i="42"/>
  <c r="BQ25" i="42"/>
  <c r="AZ25" i="42"/>
  <c r="BP25" i="42"/>
  <c r="AY25" i="42"/>
  <c r="BO25" i="42"/>
  <c r="BN25" i="42"/>
  <c r="E129" i="42"/>
  <c r="BJ74" i="42"/>
  <c r="BL74" i="42" s="1"/>
  <c r="Y74" i="42"/>
  <c r="BC74" i="42"/>
  <c r="BK74" i="42"/>
  <c r="G74" i="42"/>
  <c r="S74" i="42" s="1"/>
  <c r="E133" i="42"/>
  <c r="BC78" i="42"/>
  <c r="G78" i="42"/>
  <c r="S78" i="42" s="1"/>
  <c r="BK78" i="42"/>
  <c r="Y78" i="42"/>
  <c r="BJ78" i="42"/>
  <c r="BL78" i="42" s="1"/>
  <c r="BM78" i="42" s="1"/>
  <c r="Y29" i="42"/>
  <c r="E88" i="42"/>
  <c r="G33" i="42"/>
  <c r="S33" i="42" s="1"/>
  <c r="BJ33" i="42"/>
  <c r="BL33" i="42" s="1"/>
  <c r="BM33" i="42" s="1"/>
  <c r="Y33" i="42"/>
  <c r="BC33" i="42"/>
  <c r="E92" i="42"/>
  <c r="Y37" i="42"/>
  <c r="BC37" i="42"/>
  <c r="G37" i="42"/>
  <c r="S37" i="42" s="1"/>
  <c r="BJ37" i="42"/>
  <c r="BL37" i="42" s="1"/>
  <c r="E84" i="42"/>
  <c r="AE18" i="42"/>
  <c r="BC20" i="42"/>
  <c r="BK19" i="42"/>
  <c r="G23" i="42"/>
  <c r="S23" i="42" s="1"/>
  <c r="BK37" i="42"/>
  <c r="AQ51" i="42"/>
  <c r="E164" i="42"/>
  <c r="BD109" i="42"/>
  <c r="AV109" i="42"/>
  <c r="G19" i="42"/>
  <c r="S19" i="42" s="1"/>
  <c r="BC26" i="42"/>
  <c r="E82" i="42"/>
  <c r="BJ27" i="42"/>
  <c r="BL27" i="42" s="1"/>
  <c r="BM27" i="42" s="1"/>
  <c r="BC27" i="42"/>
  <c r="F111" i="42"/>
  <c r="F166" i="42" s="1"/>
  <c r="U56" i="42"/>
  <c r="U111" i="42" s="1"/>
  <c r="U166" i="42" s="1"/>
  <c r="E56" i="42"/>
  <c r="F114" i="42"/>
  <c r="F169" i="42" s="1"/>
  <c r="U59" i="42"/>
  <c r="U114" i="42" s="1"/>
  <c r="U169" i="42" s="1"/>
  <c r="E59" i="42"/>
  <c r="BK29" i="42"/>
  <c r="BJ19" i="42"/>
  <c r="BL19" i="42" s="1"/>
  <c r="Y20" i="42"/>
  <c r="G73" i="42"/>
  <c r="S73" i="42" s="1"/>
  <c r="BK73" i="42"/>
  <c r="E128" i="42"/>
  <c r="BJ73" i="42"/>
  <c r="BL73" i="42" s="1"/>
  <c r="BM73" i="42" s="1"/>
  <c r="BC73" i="42"/>
  <c r="Y73" i="42"/>
  <c r="G18" i="42"/>
  <c r="E80" i="42"/>
  <c r="BC25" i="42"/>
  <c r="G27" i="42"/>
  <c r="S27" i="42" s="1"/>
  <c r="U52" i="42"/>
  <c r="U107" i="42" s="1"/>
  <c r="U162" i="42" s="1"/>
  <c r="F107" i="42"/>
  <c r="F162" i="42" s="1"/>
  <c r="E52" i="42"/>
  <c r="E75" i="42"/>
  <c r="G20" i="42"/>
  <c r="S20" i="42" s="1"/>
  <c r="Y26" i="42"/>
  <c r="BJ26" i="42"/>
  <c r="BL26" i="42" s="1"/>
  <c r="E83" i="42"/>
  <c r="G28" i="42"/>
  <c r="S28" i="42" s="1"/>
  <c r="BC28" i="42"/>
  <c r="E86" i="42"/>
  <c r="BC31" i="42"/>
  <c r="G31" i="42"/>
  <c r="S31" i="42" s="1"/>
  <c r="E99" i="42"/>
  <c r="BC44" i="42"/>
  <c r="G44" i="42"/>
  <c r="S44" i="42" s="1"/>
  <c r="BK44" i="42"/>
  <c r="BJ44" i="42"/>
  <c r="BL44" i="42" s="1"/>
  <c r="E77" i="42"/>
  <c r="BJ29" i="42"/>
  <c r="BL29" i="42" s="1"/>
  <c r="BM29" i="42" s="1"/>
  <c r="Y22" i="42"/>
  <c r="BC23" i="42"/>
  <c r="BK26" i="42"/>
  <c r="E85" i="42"/>
  <c r="Y30" i="42"/>
  <c r="BC30" i="42"/>
  <c r="G30" i="42"/>
  <c r="S30" i="42" s="1"/>
  <c r="BJ30" i="42"/>
  <c r="BL30" i="42" s="1"/>
  <c r="BM30" i="42" s="1"/>
  <c r="E100" i="42"/>
  <c r="BK45" i="42"/>
  <c r="BJ45" i="42"/>
  <c r="BL45" i="42" s="1"/>
  <c r="Y45" i="42"/>
  <c r="BC45" i="42"/>
  <c r="G45" i="42"/>
  <c r="S45" i="42" s="1"/>
  <c r="BK20" i="42"/>
  <c r="BM20" i="42" s="1"/>
  <c r="BC22" i="42"/>
  <c r="BJ22" i="42"/>
  <c r="BL22" i="42" s="1"/>
  <c r="F103" i="42"/>
  <c r="F158" i="42" s="1"/>
  <c r="E48" i="42"/>
  <c r="AQ49" i="42"/>
  <c r="U49" i="42" s="1"/>
  <c r="U104" i="42" s="1"/>
  <c r="U159" i="42" s="1"/>
  <c r="AQ53" i="42"/>
  <c r="AQ59" i="42"/>
  <c r="AQ52" i="42"/>
  <c r="AQ48" i="42"/>
  <c r="U48" i="42" s="1"/>
  <c r="U103" i="42" s="1"/>
  <c r="U158" i="42" s="1"/>
  <c r="AQ61" i="42"/>
  <c r="AQ55" i="42"/>
  <c r="AQ62" i="42"/>
  <c r="Y19" i="42"/>
  <c r="BC19" i="42"/>
  <c r="E131" i="42"/>
  <c r="BK76" i="42"/>
  <c r="BJ76" i="42"/>
  <c r="BL76" i="42" s="1"/>
  <c r="Y76" i="42"/>
  <c r="G76" i="42"/>
  <c r="S76" i="42" s="1"/>
  <c r="BC76" i="42"/>
  <c r="BK22" i="42"/>
  <c r="BC79" i="42"/>
  <c r="BK79" i="42"/>
  <c r="BJ79" i="42"/>
  <c r="BL79" i="42" s="1"/>
  <c r="E134" i="42"/>
  <c r="G79" i="42"/>
  <c r="S79" i="42" s="1"/>
  <c r="BC29" i="42"/>
  <c r="BJ31" i="42"/>
  <c r="BL31" i="42" s="1"/>
  <c r="E106" i="42"/>
  <c r="BD51" i="42"/>
  <c r="E81" i="42"/>
  <c r="BJ28" i="42"/>
  <c r="BL28" i="42" s="1"/>
  <c r="BM28" i="42" s="1"/>
  <c r="BK31" i="42"/>
  <c r="Y32" i="42"/>
  <c r="Y44" i="42"/>
  <c r="E117" i="42"/>
  <c r="BD62" i="42"/>
  <c r="AV62" i="42"/>
  <c r="BC34" i="42"/>
  <c r="BJ36" i="42"/>
  <c r="BL36" i="42" s="1"/>
  <c r="BC40" i="42"/>
  <c r="BK42" i="42"/>
  <c r="BM42" i="42" s="1"/>
  <c r="E146" i="42"/>
  <c r="BC91" i="42"/>
  <c r="G91" i="42"/>
  <c r="S91" i="42" s="1"/>
  <c r="Y91" i="42"/>
  <c r="BK91" i="42"/>
  <c r="BJ91" i="42"/>
  <c r="BL91" i="42" s="1"/>
  <c r="BM91" i="42" s="1"/>
  <c r="BK36" i="42"/>
  <c r="E152" i="42"/>
  <c r="BC97" i="42"/>
  <c r="G97" i="42"/>
  <c r="S97" i="42" s="1"/>
  <c r="Y97" i="42"/>
  <c r="BJ97" i="42"/>
  <c r="BL97" i="42" s="1"/>
  <c r="E163" i="42"/>
  <c r="BJ35" i="42"/>
  <c r="BL35" i="42" s="1"/>
  <c r="G36" i="42"/>
  <c r="S36" i="42" s="1"/>
  <c r="BC39" i="42"/>
  <c r="BJ41" i="42"/>
  <c r="BL41" i="42" s="1"/>
  <c r="G42" i="42"/>
  <c r="S42" i="42" s="1"/>
  <c r="E145" i="42"/>
  <c r="BC90" i="42"/>
  <c r="BK90" i="42"/>
  <c r="BJ90" i="42"/>
  <c r="BL90" i="42" s="1"/>
  <c r="Y90" i="42"/>
  <c r="G90" i="42"/>
  <c r="S90" i="42" s="1"/>
  <c r="BK35" i="42"/>
  <c r="Y39" i="42"/>
  <c r="E151" i="42"/>
  <c r="BC96" i="42"/>
  <c r="BK96" i="42"/>
  <c r="G96" i="42"/>
  <c r="S96" i="42" s="1"/>
  <c r="BJ96" i="42"/>
  <c r="BL96" i="42" s="1"/>
  <c r="BK41" i="42"/>
  <c r="BK97" i="42"/>
  <c r="E144" i="42"/>
  <c r="G89" i="42"/>
  <c r="S89" i="42" s="1"/>
  <c r="Y89" i="42"/>
  <c r="BK89" i="42"/>
  <c r="BJ89" i="42"/>
  <c r="BL89" i="42" s="1"/>
  <c r="BC89" i="42"/>
  <c r="BK34" i="42"/>
  <c r="Y38" i="42"/>
  <c r="E150" i="42"/>
  <c r="G95" i="42"/>
  <c r="S95" i="42" s="1"/>
  <c r="BJ95" i="42"/>
  <c r="BL95" i="42" s="1"/>
  <c r="Y95" i="42"/>
  <c r="BK95" i="42"/>
  <c r="BK40" i="42"/>
  <c r="BM40" i="42" s="1"/>
  <c r="BK46" i="42"/>
  <c r="BJ46" i="42"/>
  <c r="BL46" i="42" s="1"/>
  <c r="E101" i="42"/>
  <c r="G34" i="42"/>
  <c r="S34" i="42" s="1"/>
  <c r="BJ39" i="42"/>
  <c r="BL39" i="42" s="1"/>
  <c r="G40" i="42"/>
  <c r="S40" i="42" s="1"/>
  <c r="BJ43" i="42"/>
  <c r="BL43" i="42" s="1"/>
  <c r="BM43" i="42" s="1"/>
  <c r="G46" i="42"/>
  <c r="S46" i="42" s="1"/>
  <c r="E50" i="42"/>
  <c r="Y96" i="42"/>
  <c r="E149" i="42"/>
  <c r="G94" i="42"/>
  <c r="S94" i="42" s="1"/>
  <c r="BK94" i="42"/>
  <c r="BJ94" i="42"/>
  <c r="BL94" i="42" s="1"/>
  <c r="BC94" i="42"/>
  <c r="Y94" i="42"/>
  <c r="BK39" i="42"/>
  <c r="BC36" i="42"/>
  <c r="G39" i="42"/>
  <c r="S39" i="42" s="1"/>
  <c r="E104" i="42"/>
  <c r="AV49" i="42"/>
  <c r="AR49" i="42" s="1"/>
  <c r="Y49" i="42" s="1"/>
  <c r="F110" i="42"/>
  <c r="F165" i="42" s="1"/>
  <c r="E55" i="42"/>
  <c r="F117" i="42"/>
  <c r="F172" i="42" s="1"/>
  <c r="U62" i="42"/>
  <c r="U117" i="42" s="1"/>
  <c r="U172" i="42" s="1"/>
  <c r="E142" i="42"/>
  <c r="BK87" i="42"/>
  <c r="BJ87" i="42"/>
  <c r="BL87" i="42" s="1"/>
  <c r="Y87" i="42"/>
  <c r="G87" i="42"/>
  <c r="S87" i="42" s="1"/>
  <c r="BC87" i="42"/>
  <c r="BK32" i="42"/>
  <c r="BM32" i="42" s="1"/>
  <c r="Y36" i="42"/>
  <c r="E148" i="42"/>
  <c r="BK93" i="42"/>
  <c r="BJ93" i="42"/>
  <c r="BL93" i="42" s="1"/>
  <c r="Y93" i="42"/>
  <c r="BC93" i="42"/>
  <c r="G93" i="42"/>
  <c r="S93" i="42" s="1"/>
  <c r="BK38" i="42"/>
  <c r="BM38" i="42" s="1"/>
  <c r="Y42" i="42"/>
  <c r="E153" i="42"/>
  <c r="BJ98" i="42"/>
  <c r="BL98" i="42" s="1"/>
  <c r="Y98" i="42"/>
  <c r="BC98" i="42"/>
  <c r="G98" i="42"/>
  <c r="S98" i="42" s="1"/>
  <c r="BK98" i="42"/>
  <c r="F104" i="42"/>
  <c r="F159" i="42" s="1"/>
  <c r="F113" i="42"/>
  <c r="F168" i="42" s="1"/>
  <c r="U58" i="42"/>
  <c r="U113" i="42" s="1"/>
  <c r="U168" i="42" s="1"/>
  <c r="E58" i="42"/>
  <c r="AQ60" i="42"/>
  <c r="AQ54" i="42"/>
  <c r="AQ56" i="42"/>
  <c r="AE73" i="42"/>
  <c r="AQ50" i="42"/>
  <c r="U50" i="42" s="1"/>
  <c r="U105" i="42" s="1"/>
  <c r="U160" i="42" s="1"/>
  <c r="AQ57" i="42"/>
  <c r="C7" i="32"/>
  <c r="BD55" i="43" l="1"/>
  <c r="E170" i="44"/>
  <c r="BD53" i="42"/>
  <c r="AV108" i="42"/>
  <c r="BD60" i="44"/>
  <c r="E171" i="44"/>
  <c r="AV53" i="42"/>
  <c r="BD61" i="44"/>
  <c r="AV61" i="44"/>
  <c r="BD59" i="43"/>
  <c r="AR59" i="43" s="1"/>
  <c r="BD116" i="44"/>
  <c r="BD58" i="43"/>
  <c r="AR58" i="43" s="1"/>
  <c r="Y58" i="43" s="1"/>
  <c r="AV58" i="43"/>
  <c r="BM78" i="44"/>
  <c r="BM40" i="44"/>
  <c r="BM89" i="44"/>
  <c r="BO24" i="43"/>
  <c r="AZ24" i="43"/>
  <c r="BP24" i="43"/>
  <c r="BA24" i="43"/>
  <c r="BQ24" i="43"/>
  <c r="BB24" i="43"/>
  <c r="BR24" i="43"/>
  <c r="BN24" i="43"/>
  <c r="BM94" i="43"/>
  <c r="BM149" i="43"/>
  <c r="BM92" i="43"/>
  <c r="BB24" i="42"/>
  <c r="BR24" i="42"/>
  <c r="AZ24" i="42"/>
  <c r="BQ24" i="42"/>
  <c r="BO24" i="42"/>
  <c r="BN24" i="42"/>
  <c r="BA24" i="42"/>
  <c r="BP24" i="42"/>
  <c r="BM93" i="42"/>
  <c r="BM45" i="42"/>
  <c r="BM44" i="42"/>
  <c r="E112" i="44"/>
  <c r="BD112" i="44" s="1"/>
  <c r="E103" i="43"/>
  <c r="BD50" i="44"/>
  <c r="AR50" i="44" s="1"/>
  <c r="E105" i="44"/>
  <c r="AV48" i="43"/>
  <c r="AR48" i="43" s="1"/>
  <c r="Y48" i="43" s="1"/>
  <c r="AV57" i="44"/>
  <c r="AR57" i="44" s="1"/>
  <c r="Y57" i="44" s="1"/>
  <c r="AV54" i="42"/>
  <c r="AR54" i="42" s="1"/>
  <c r="Y54" i="42" s="1"/>
  <c r="BD56" i="43"/>
  <c r="AR56" i="43" s="1"/>
  <c r="Y56" i="43" s="1"/>
  <c r="E111" i="43"/>
  <c r="AV111" i="43" s="1"/>
  <c r="BD61" i="43"/>
  <c r="E116" i="43"/>
  <c r="AV116" i="43" s="1"/>
  <c r="AV60" i="43"/>
  <c r="AR60" i="43" s="1"/>
  <c r="Y60" i="43" s="1"/>
  <c r="E115" i="43"/>
  <c r="E170" i="43" s="1"/>
  <c r="AR62" i="42"/>
  <c r="Y62" i="42" s="1"/>
  <c r="BD57" i="42"/>
  <c r="AR109" i="44"/>
  <c r="Y109" i="44" s="1"/>
  <c r="AR108" i="44"/>
  <c r="Y108" i="44" s="1"/>
  <c r="AR60" i="44"/>
  <c r="Y60" i="44" s="1"/>
  <c r="AV57" i="42"/>
  <c r="AV112" i="42"/>
  <c r="BD112" i="42"/>
  <c r="BD62" i="43"/>
  <c r="AR62" i="43" s="1"/>
  <c r="E117" i="43"/>
  <c r="E172" i="43" s="1"/>
  <c r="E117" i="44"/>
  <c r="BD62" i="44"/>
  <c r="AV62" i="44"/>
  <c r="E108" i="43"/>
  <c r="BD53" i="43"/>
  <c r="AV53" i="43"/>
  <c r="AR115" i="44"/>
  <c r="Y115" i="44" s="1"/>
  <c r="E106" i="44"/>
  <c r="BD51" i="44"/>
  <c r="AV51" i="44"/>
  <c r="AR108" i="42"/>
  <c r="Y108" i="42" s="1"/>
  <c r="AR51" i="42"/>
  <c r="Y51" i="42" s="1"/>
  <c r="E116" i="42"/>
  <c r="BD61" i="42"/>
  <c r="AV61" i="42"/>
  <c r="E115" i="42"/>
  <c r="BD60" i="42"/>
  <c r="AV60" i="42"/>
  <c r="AR52" i="44"/>
  <c r="Y52" i="44" s="1"/>
  <c r="E102" i="42"/>
  <c r="BD47" i="42"/>
  <c r="AV47" i="42"/>
  <c r="BM32" i="44"/>
  <c r="BM38" i="44"/>
  <c r="BM45" i="44"/>
  <c r="BM42" i="44"/>
  <c r="BM83" i="44"/>
  <c r="BM79" i="44"/>
  <c r="BM26" i="44"/>
  <c r="BM35" i="44"/>
  <c r="BM76" i="44"/>
  <c r="BM77" i="44"/>
  <c r="BR77" i="44" s="1"/>
  <c r="BM84" i="44"/>
  <c r="BM82" i="44"/>
  <c r="BR27" i="43"/>
  <c r="BQ27" i="43"/>
  <c r="BB27" i="43"/>
  <c r="BP27" i="43"/>
  <c r="BO27" i="43"/>
  <c r="AZ27" i="43"/>
  <c r="BA27" i="43"/>
  <c r="AY27" i="43"/>
  <c r="BN27" i="43"/>
  <c r="BB32" i="43"/>
  <c r="AY32" i="43"/>
  <c r="BR32" i="43"/>
  <c r="BQ32" i="43"/>
  <c r="BN32" i="43"/>
  <c r="BO32" i="43"/>
  <c r="BP32" i="43"/>
  <c r="BA32" i="43"/>
  <c r="AZ32" i="43"/>
  <c r="BQ38" i="43"/>
  <c r="BR38" i="43"/>
  <c r="BB38" i="43"/>
  <c r="BM85" i="43"/>
  <c r="AZ85" i="43" s="1"/>
  <c r="BM75" i="43"/>
  <c r="BM35" i="43"/>
  <c r="BM46" i="43"/>
  <c r="BM83" i="43"/>
  <c r="BM34" i="42"/>
  <c r="BM37" i="42"/>
  <c r="BM94" i="42"/>
  <c r="BM39" i="42"/>
  <c r="BB39" i="42" s="1"/>
  <c r="BM19" i="42"/>
  <c r="BM97" i="42"/>
  <c r="BM36" i="42"/>
  <c r="BM21" i="42"/>
  <c r="BM46" i="42"/>
  <c r="BM90" i="42"/>
  <c r="BM79" i="42"/>
  <c r="BR24" i="44"/>
  <c r="BQ24" i="44"/>
  <c r="BB24" i="44"/>
  <c r="BP24" i="44"/>
  <c r="BA24" i="44"/>
  <c r="BO24" i="44"/>
  <c r="AZ24" i="44"/>
  <c r="BN24" i="44"/>
  <c r="AY24" i="44"/>
  <c r="BR23" i="44"/>
  <c r="BQ23" i="44"/>
  <c r="BB23" i="44"/>
  <c r="BP23" i="44"/>
  <c r="BA23" i="44"/>
  <c r="BO23" i="44"/>
  <c r="AZ23" i="44"/>
  <c r="BN23" i="44"/>
  <c r="AY23" i="44"/>
  <c r="BR98" i="44"/>
  <c r="BQ98" i="44"/>
  <c r="BB98" i="44"/>
  <c r="BP98" i="44"/>
  <c r="BA98" i="44"/>
  <c r="BO98" i="44"/>
  <c r="AZ98" i="44"/>
  <c r="BN98" i="44"/>
  <c r="AY98" i="44"/>
  <c r="BR44" i="44"/>
  <c r="BP44" i="44"/>
  <c r="BA44" i="44"/>
  <c r="BO44" i="44"/>
  <c r="AZ44" i="44"/>
  <c r="BN44" i="44"/>
  <c r="AY44" i="44"/>
  <c r="BQ44" i="44"/>
  <c r="BB44" i="44"/>
  <c r="BR81" i="44"/>
  <c r="BQ81" i="44"/>
  <c r="BB81" i="44"/>
  <c r="BP81" i="44"/>
  <c r="BA81" i="44"/>
  <c r="BO81" i="44"/>
  <c r="AZ81" i="44"/>
  <c r="BN81" i="44"/>
  <c r="AY81" i="44"/>
  <c r="BR35" i="44"/>
  <c r="BQ35" i="44"/>
  <c r="BB35" i="44"/>
  <c r="BP35" i="44"/>
  <c r="BA35" i="44"/>
  <c r="BO35" i="44"/>
  <c r="AZ35" i="44"/>
  <c r="BN35" i="44"/>
  <c r="AY35" i="44"/>
  <c r="BR29" i="44"/>
  <c r="BQ29" i="44"/>
  <c r="BB29" i="44"/>
  <c r="BP29" i="44"/>
  <c r="BA29" i="44"/>
  <c r="BO29" i="44"/>
  <c r="AZ29" i="44"/>
  <c r="BN29" i="44"/>
  <c r="AY29" i="44"/>
  <c r="BR37" i="44"/>
  <c r="BQ37" i="44"/>
  <c r="BB37" i="44"/>
  <c r="BP37" i="44"/>
  <c r="BA37" i="44"/>
  <c r="BO37" i="44"/>
  <c r="AZ37" i="44"/>
  <c r="BN37" i="44"/>
  <c r="AY37" i="44"/>
  <c r="BR46" i="44"/>
  <c r="BQ46" i="44"/>
  <c r="BB46" i="44"/>
  <c r="BP46" i="44"/>
  <c r="BA46" i="44"/>
  <c r="BO46" i="44"/>
  <c r="BN46" i="44"/>
  <c r="AZ46" i="44"/>
  <c r="AY46" i="44"/>
  <c r="BR30" i="44"/>
  <c r="BQ30" i="44"/>
  <c r="BB30" i="44"/>
  <c r="BP30" i="44"/>
  <c r="BA30" i="44"/>
  <c r="BO30" i="44"/>
  <c r="AZ30" i="44"/>
  <c r="BN30" i="44"/>
  <c r="AY30" i="44"/>
  <c r="BR31" i="44"/>
  <c r="BQ31" i="44"/>
  <c r="BB31" i="44"/>
  <c r="BP31" i="44"/>
  <c r="BA31" i="44"/>
  <c r="BO31" i="44"/>
  <c r="AZ31" i="44"/>
  <c r="BN31" i="44"/>
  <c r="AY31" i="44"/>
  <c r="BR25" i="44"/>
  <c r="BQ25" i="44"/>
  <c r="BB25" i="44"/>
  <c r="BP25" i="44"/>
  <c r="BA25" i="44"/>
  <c r="BO25" i="44"/>
  <c r="AZ25" i="44"/>
  <c r="BN25" i="44"/>
  <c r="AY25" i="44"/>
  <c r="BP34" i="44"/>
  <c r="BA34" i="44"/>
  <c r="BR34" i="44"/>
  <c r="BO34" i="44"/>
  <c r="AZ34" i="44"/>
  <c r="BN34" i="44"/>
  <c r="AY34" i="44"/>
  <c r="BQ34" i="44"/>
  <c r="BB34" i="44"/>
  <c r="BR36" i="44"/>
  <c r="BQ36" i="44"/>
  <c r="BB36" i="44"/>
  <c r="BP36" i="44"/>
  <c r="BA36" i="44"/>
  <c r="BO36" i="44"/>
  <c r="AZ36" i="44"/>
  <c r="BN36" i="44"/>
  <c r="AY36" i="44"/>
  <c r="E156" i="44"/>
  <c r="G101" i="44"/>
  <c r="S101" i="44" s="1"/>
  <c r="BK101" i="44"/>
  <c r="BJ101" i="44"/>
  <c r="BL101" i="44" s="1"/>
  <c r="Y101" i="44"/>
  <c r="BC101" i="44"/>
  <c r="BJ142" i="44"/>
  <c r="BL142" i="44" s="1"/>
  <c r="Y142" i="44"/>
  <c r="BC142" i="44"/>
  <c r="G142" i="44"/>
  <c r="S142" i="44" s="1"/>
  <c r="BK142" i="44"/>
  <c r="BM90" i="44"/>
  <c r="BM21" i="44"/>
  <c r="BM85" i="44"/>
  <c r="BQ41" i="44"/>
  <c r="BB41" i="44"/>
  <c r="BN41" i="44"/>
  <c r="AY41" i="44"/>
  <c r="BP41" i="44"/>
  <c r="BO41" i="44"/>
  <c r="BA41" i="44"/>
  <c r="AZ41" i="44"/>
  <c r="BR41" i="44"/>
  <c r="E152" i="44"/>
  <c r="BC97" i="44"/>
  <c r="G97" i="44"/>
  <c r="S97" i="44" s="1"/>
  <c r="Y97" i="44"/>
  <c r="BK97" i="44"/>
  <c r="BJ97" i="44"/>
  <c r="BL97" i="44" s="1"/>
  <c r="BC134" i="44"/>
  <c r="G134" i="44"/>
  <c r="S134" i="44" s="1"/>
  <c r="BK134" i="44"/>
  <c r="BJ134" i="44"/>
  <c r="BL134" i="44" s="1"/>
  <c r="BM134" i="44" s="1"/>
  <c r="Y134" i="44"/>
  <c r="E148" i="44"/>
  <c r="BK93" i="44"/>
  <c r="BJ93" i="44"/>
  <c r="BL93" i="44" s="1"/>
  <c r="Y93" i="44"/>
  <c r="BC93" i="44"/>
  <c r="G93" i="44"/>
  <c r="S93" i="44" s="1"/>
  <c r="BR74" i="44"/>
  <c r="BQ74" i="44"/>
  <c r="BB74" i="44"/>
  <c r="BP74" i="44"/>
  <c r="BA74" i="44"/>
  <c r="BO74" i="44"/>
  <c r="AZ74" i="44"/>
  <c r="BN74" i="44"/>
  <c r="AY74" i="44"/>
  <c r="BA40" i="44"/>
  <c r="BR40" i="44"/>
  <c r="AZ40" i="44"/>
  <c r="BQ40" i="44"/>
  <c r="AY40" i="44"/>
  <c r="BP40" i="44"/>
  <c r="BO40" i="44"/>
  <c r="BN40" i="44"/>
  <c r="BB40" i="44"/>
  <c r="BR39" i="44"/>
  <c r="BB39" i="44"/>
  <c r="BA39" i="44"/>
  <c r="AZ39" i="44"/>
  <c r="BQ39" i="44"/>
  <c r="AY39" i="44"/>
  <c r="BP39" i="44"/>
  <c r="BO39" i="44"/>
  <c r="BN39" i="44"/>
  <c r="BN42" i="44"/>
  <c r="AY42" i="44"/>
  <c r="BP42" i="44"/>
  <c r="BA42" i="44"/>
  <c r="BO42" i="44"/>
  <c r="BB42" i="44"/>
  <c r="AZ42" i="44"/>
  <c r="BQ42" i="44"/>
  <c r="BR42" i="44"/>
  <c r="S18" i="44"/>
  <c r="BR91" i="44"/>
  <c r="BQ91" i="44"/>
  <c r="BB91" i="44"/>
  <c r="BO91" i="44"/>
  <c r="AZ91" i="44"/>
  <c r="BN91" i="44"/>
  <c r="AY91" i="44"/>
  <c r="BP91" i="44"/>
  <c r="BA91" i="44"/>
  <c r="E151" i="44"/>
  <c r="G96" i="44"/>
  <c r="S96" i="44" s="1"/>
  <c r="BK96" i="44"/>
  <c r="BJ96" i="44"/>
  <c r="BL96" i="44" s="1"/>
  <c r="BM96" i="44" s="1"/>
  <c r="Y96" i="44"/>
  <c r="BC96" i="44"/>
  <c r="BC147" i="44"/>
  <c r="G147" i="44"/>
  <c r="S147" i="44" s="1"/>
  <c r="BK147" i="44"/>
  <c r="BJ147" i="44"/>
  <c r="BL147" i="44" s="1"/>
  <c r="Y147" i="44"/>
  <c r="BR75" i="44"/>
  <c r="BQ75" i="44"/>
  <c r="BB75" i="44"/>
  <c r="BP75" i="44"/>
  <c r="BA75" i="44"/>
  <c r="BO75" i="44"/>
  <c r="AZ75" i="44"/>
  <c r="BN75" i="44"/>
  <c r="AY75" i="44"/>
  <c r="BD164" i="44"/>
  <c r="AV164" i="44"/>
  <c r="BD163" i="44"/>
  <c r="AV163" i="44"/>
  <c r="BJ136" i="44"/>
  <c r="BL136" i="44" s="1"/>
  <c r="Y136" i="44"/>
  <c r="BC136" i="44"/>
  <c r="G136" i="44"/>
  <c r="S136" i="44" s="1"/>
  <c r="BK136" i="44"/>
  <c r="BR73" i="44"/>
  <c r="BQ73" i="44"/>
  <c r="BP73" i="44"/>
  <c r="BO73" i="44"/>
  <c r="BB73" i="44"/>
  <c r="BN73" i="44"/>
  <c r="BA73" i="44"/>
  <c r="AZ73" i="44"/>
  <c r="AY73" i="44"/>
  <c r="E150" i="44"/>
  <c r="G95" i="44"/>
  <c r="S95" i="44" s="1"/>
  <c r="BK95" i="44"/>
  <c r="BJ95" i="44"/>
  <c r="BL95" i="44" s="1"/>
  <c r="BM95" i="44" s="1"/>
  <c r="Y95" i="44"/>
  <c r="BC95" i="44"/>
  <c r="BM27" i="44"/>
  <c r="BC135" i="44"/>
  <c r="G135" i="44"/>
  <c r="S135" i="44" s="1"/>
  <c r="BK135" i="44"/>
  <c r="BJ135" i="44"/>
  <c r="BL135" i="44" s="1"/>
  <c r="BM135" i="44" s="1"/>
  <c r="Y135" i="44"/>
  <c r="BC141" i="44"/>
  <c r="G141" i="44"/>
  <c r="S141" i="44" s="1"/>
  <c r="BK141" i="44"/>
  <c r="BJ141" i="44"/>
  <c r="BL141" i="44" s="1"/>
  <c r="Y141" i="44"/>
  <c r="BR26" i="44"/>
  <c r="BQ26" i="44"/>
  <c r="BB26" i="44"/>
  <c r="BN26" i="44"/>
  <c r="BP26" i="44"/>
  <c r="BA26" i="44"/>
  <c r="BO26" i="44"/>
  <c r="AZ26" i="44"/>
  <c r="AY26" i="44"/>
  <c r="BQ84" i="44"/>
  <c r="BB84" i="44"/>
  <c r="BP84" i="44"/>
  <c r="BA84" i="44"/>
  <c r="BO84" i="44"/>
  <c r="AZ84" i="44"/>
  <c r="AY84" i="44"/>
  <c r="BR84" i="44"/>
  <c r="BN84" i="44"/>
  <c r="E162" i="44"/>
  <c r="AV107" i="44"/>
  <c r="BD107" i="44"/>
  <c r="BM22" i="44"/>
  <c r="E155" i="44"/>
  <c r="G100" i="44"/>
  <c r="S100" i="44" s="1"/>
  <c r="BK100" i="44"/>
  <c r="BJ100" i="44"/>
  <c r="BL100" i="44" s="1"/>
  <c r="Y100" i="44"/>
  <c r="BC100" i="44"/>
  <c r="BO83" i="44"/>
  <c r="AZ83" i="44"/>
  <c r="BN83" i="44"/>
  <c r="AY83" i="44"/>
  <c r="BQ83" i="44"/>
  <c r="BB83" i="44"/>
  <c r="BR83" i="44"/>
  <c r="BP83" i="44"/>
  <c r="BA83" i="44"/>
  <c r="G145" i="44"/>
  <c r="S145" i="44" s="1"/>
  <c r="BK145" i="44"/>
  <c r="BJ145" i="44"/>
  <c r="BL145" i="44" s="1"/>
  <c r="Y145" i="44"/>
  <c r="BC145" i="44"/>
  <c r="G139" i="44"/>
  <c r="S139" i="44" s="1"/>
  <c r="BK139" i="44"/>
  <c r="BJ139" i="44"/>
  <c r="BL139" i="44" s="1"/>
  <c r="Y139" i="44"/>
  <c r="BC139" i="44"/>
  <c r="BJ131" i="44"/>
  <c r="BL131" i="44" s="1"/>
  <c r="BC131" i="44"/>
  <c r="G131" i="44"/>
  <c r="S131" i="44" s="1"/>
  <c r="BK131" i="44"/>
  <c r="Y131" i="44"/>
  <c r="BC128" i="44"/>
  <c r="BK128" i="44"/>
  <c r="BJ128" i="44"/>
  <c r="BL128" i="44" s="1"/>
  <c r="BM128" i="44" s="1"/>
  <c r="G128" i="44"/>
  <c r="S128" i="44" s="1"/>
  <c r="Y128" i="44"/>
  <c r="E102" i="44"/>
  <c r="BD47" i="44"/>
  <c r="AV47" i="44"/>
  <c r="BR45" i="44"/>
  <c r="BQ45" i="44"/>
  <c r="BB45" i="44"/>
  <c r="BP45" i="44"/>
  <c r="BA45" i="44"/>
  <c r="BO45" i="44"/>
  <c r="AZ45" i="44"/>
  <c r="BN45" i="44"/>
  <c r="AY45" i="44"/>
  <c r="BP28" i="44"/>
  <c r="BA28" i="44"/>
  <c r="BO28" i="44"/>
  <c r="AZ28" i="44"/>
  <c r="BN28" i="44"/>
  <c r="AY28" i="44"/>
  <c r="BR28" i="44"/>
  <c r="BQ28" i="44"/>
  <c r="BB28" i="44"/>
  <c r="AR54" i="44"/>
  <c r="Y54" i="44" s="1"/>
  <c r="BK132" i="44"/>
  <c r="BC132" i="44"/>
  <c r="BJ132" i="44"/>
  <c r="BL132" i="44" s="1"/>
  <c r="G132" i="44"/>
  <c r="S132" i="44" s="1"/>
  <c r="BK143" i="44"/>
  <c r="BJ143" i="44"/>
  <c r="BL143" i="44" s="1"/>
  <c r="Y143" i="44"/>
  <c r="BC143" i="44"/>
  <c r="G143" i="44"/>
  <c r="S143" i="44" s="1"/>
  <c r="G144" i="44"/>
  <c r="S144" i="44" s="1"/>
  <c r="BK144" i="44"/>
  <c r="BJ144" i="44"/>
  <c r="BL144" i="44" s="1"/>
  <c r="BM144" i="44" s="1"/>
  <c r="Y144" i="44"/>
  <c r="BC144" i="44"/>
  <c r="E149" i="44"/>
  <c r="G94" i="44"/>
  <c r="S94" i="44" s="1"/>
  <c r="S118" i="44" s="1"/>
  <c r="BK94" i="44"/>
  <c r="BJ94" i="44"/>
  <c r="BL94" i="44" s="1"/>
  <c r="Y94" i="44"/>
  <c r="BC94" i="44"/>
  <c r="G133" i="44"/>
  <c r="S133" i="44" s="1"/>
  <c r="BK133" i="44"/>
  <c r="BJ133" i="44"/>
  <c r="BL133" i="44" s="1"/>
  <c r="BM133" i="44" s="1"/>
  <c r="Y133" i="44"/>
  <c r="BC133" i="44"/>
  <c r="BC153" i="44"/>
  <c r="G153" i="44"/>
  <c r="S153" i="44" s="1"/>
  <c r="BK153" i="44"/>
  <c r="BJ153" i="44"/>
  <c r="BL153" i="44" s="1"/>
  <c r="Y153" i="44"/>
  <c r="BJ154" i="44"/>
  <c r="BL154" i="44" s="1"/>
  <c r="Y154" i="44"/>
  <c r="BC154" i="44"/>
  <c r="G154" i="44"/>
  <c r="S154" i="44" s="1"/>
  <c r="BK154" i="44"/>
  <c r="BM20" i="44"/>
  <c r="G138" i="44"/>
  <c r="S138" i="44" s="1"/>
  <c r="BK138" i="44"/>
  <c r="BJ138" i="44"/>
  <c r="BL138" i="44" s="1"/>
  <c r="Y138" i="44"/>
  <c r="BC138" i="44"/>
  <c r="BC140" i="44"/>
  <c r="G140" i="44"/>
  <c r="S140" i="44" s="1"/>
  <c r="BK140" i="44"/>
  <c r="BJ140" i="44"/>
  <c r="BL140" i="44" s="1"/>
  <c r="Y140" i="44"/>
  <c r="BO78" i="44"/>
  <c r="AZ78" i="44"/>
  <c r="BN78" i="44"/>
  <c r="AY78" i="44"/>
  <c r="BQ78" i="44"/>
  <c r="BB78" i="44"/>
  <c r="BR78" i="44"/>
  <c r="BP78" i="44"/>
  <c r="BA78" i="44"/>
  <c r="BR76" i="44"/>
  <c r="BQ76" i="44"/>
  <c r="BB76" i="44"/>
  <c r="BP76" i="44"/>
  <c r="BA76" i="44"/>
  <c r="BO76" i="44"/>
  <c r="BN76" i="44"/>
  <c r="AZ76" i="44"/>
  <c r="AY76" i="44"/>
  <c r="BK137" i="44"/>
  <c r="BJ137" i="44"/>
  <c r="BL137" i="44" s="1"/>
  <c r="Y137" i="44"/>
  <c r="BC137" i="44"/>
  <c r="G137" i="44"/>
  <c r="S137" i="44" s="1"/>
  <c r="AV49" i="44"/>
  <c r="E104" i="44"/>
  <c r="BD49" i="44"/>
  <c r="BQ92" i="44"/>
  <c r="BB92" i="44"/>
  <c r="BP92" i="44"/>
  <c r="BA92" i="44"/>
  <c r="BO92" i="44"/>
  <c r="AZ92" i="44"/>
  <c r="BN92" i="44"/>
  <c r="AY92" i="44"/>
  <c r="BR92" i="44"/>
  <c r="AR61" i="44"/>
  <c r="Y61" i="44" s="1"/>
  <c r="BD59" i="44"/>
  <c r="AV59" i="44"/>
  <c r="E114" i="44"/>
  <c r="BR80" i="44"/>
  <c r="BQ80" i="44"/>
  <c r="BB80" i="44"/>
  <c r="BP80" i="44"/>
  <c r="BA80" i="44"/>
  <c r="BO80" i="44"/>
  <c r="AZ80" i="44"/>
  <c r="BN80" i="44"/>
  <c r="AY80" i="44"/>
  <c r="Y50" i="44"/>
  <c r="BD55" i="44"/>
  <c r="E110" i="44"/>
  <c r="AV55" i="44"/>
  <c r="BM18" i="44"/>
  <c r="BC146" i="44"/>
  <c r="G146" i="44"/>
  <c r="S146" i="44" s="1"/>
  <c r="BK146" i="44"/>
  <c r="BJ146" i="44"/>
  <c r="BL146" i="44" s="1"/>
  <c r="Y146" i="44"/>
  <c r="BP86" i="44"/>
  <c r="BA86" i="44"/>
  <c r="BO86" i="44"/>
  <c r="AZ86" i="44"/>
  <c r="BN86" i="44"/>
  <c r="AY86" i="44"/>
  <c r="BB86" i="44"/>
  <c r="BR86" i="44"/>
  <c r="BQ86" i="44"/>
  <c r="BK129" i="44"/>
  <c r="G129" i="44"/>
  <c r="S129" i="44" s="1"/>
  <c r="BJ129" i="44"/>
  <c r="BL129" i="44" s="1"/>
  <c r="BC129" i="44"/>
  <c r="Y129" i="44"/>
  <c r="BR82" i="44"/>
  <c r="BO82" i="44"/>
  <c r="AZ82" i="44"/>
  <c r="BQ82" i="44"/>
  <c r="BP82" i="44"/>
  <c r="BN82" i="44"/>
  <c r="BA82" i="44"/>
  <c r="BB82" i="44"/>
  <c r="AY82" i="44"/>
  <c r="AR53" i="44"/>
  <c r="Y53" i="44" s="1"/>
  <c r="E113" i="44"/>
  <c r="BD58" i="44"/>
  <c r="AV58" i="44"/>
  <c r="BN32" i="44"/>
  <c r="BR32" i="44"/>
  <c r="BQ32" i="44"/>
  <c r="BB32" i="44"/>
  <c r="BP32" i="44"/>
  <c r="BA32" i="44"/>
  <c r="BO32" i="44"/>
  <c r="AZ32" i="44"/>
  <c r="AY32" i="44"/>
  <c r="E160" i="44"/>
  <c r="BD105" i="44"/>
  <c r="AV105" i="44"/>
  <c r="BR88" i="44"/>
  <c r="BO88" i="44"/>
  <c r="AZ88" i="44"/>
  <c r="BP88" i="44"/>
  <c r="BN88" i="44"/>
  <c r="BB88" i="44"/>
  <c r="BA88" i="44"/>
  <c r="AY88" i="44"/>
  <c r="BQ88" i="44"/>
  <c r="BK130" i="44"/>
  <c r="G130" i="44"/>
  <c r="S130" i="44" s="1"/>
  <c r="BJ130" i="44"/>
  <c r="BL130" i="44" s="1"/>
  <c r="BC130" i="44"/>
  <c r="Y130" i="44"/>
  <c r="BR38" i="44"/>
  <c r="BN38" i="44"/>
  <c r="BB38" i="44"/>
  <c r="BP38" i="44"/>
  <c r="BQ38" i="44"/>
  <c r="BA38" i="44"/>
  <c r="BO38" i="44"/>
  <c r="AY38" i="44"/>
  <c r="AZ38" i="44"/>
  <c r="BQ79" i="44"/>
  <c r="BB79" i="44"/>
  <c r="BP79" i="44"/>
  <c r="BA79" i="44"/>
  <c r="BO79" i="44"/>
  <c r="AZ79" i="44"/>
  <c r="BN79" i="44"/>
  <c r="AY79" i="44"/>
  <c r="BR79" i="44"/>
  <c r="E103" i="44"/>
  <c r="AV48" i="44"/>
  <c r="BD48" i="44"/>
  <c r="BO89" i="44"/>
  <c r="AZ89" i="44"/>
  <c r="BN89" i="44"/>
  <c r="AY89" i="44"/>
  <c r="BQ89" i="44"/>
  <c r="BB89" i="44"/>
  <c r="BP89" i="44"/>
  <c r="BA89" i="44"/>
  <c r="BR89" i="44"/>
  <c r="AR116" i="44"/>
  <c r="Y116" i="44" s="1"/>
  <c r="BP43" i="44"/>
  <c r="BA43" i="44"/>
  <c r="BN43" i="44"/>
  <c r="AY43" i="44"/>
  <c r="BR43" i="44"/>
  <c r="BQ43" i="44"/>
  <c r="BO43" i="44"/>
  <c r="BB43" i="44"/>
  <c r="AZ43" i="44"/>
  <c r="BD171" i="44"/>
  <c r="AV171" i="44"/>
  <c r="BR87" i="44"/>
  <c r="BQ87" i="44"/>
  <c r="BB87" i="44"/>
  <c r="BP87" i="44"/>
  <c r="BA87" i="44"/>
  <c r="BO87" i="44"/>
  <c r="BN87" i="44"/>
  <c r="AY87" i="44"/>
  <c r="AZ87" i="44"/>
  <c r="BD170" i="44"/>
  <c r="AV170" i="44"/>
  <c r="BM99" i="44"/>
  <c r="E111" i="44"/>
  <c r="AV56" i="44"/>
  <c r="BD56" i="44"/>
  <c r="BM33" i="44"/>
  <c r="E167" i="44"/>
  <c r="AV112" i="44"/>
  <c r="BR45" i="43"/>
  <c r="BQ45" i="43"/>
  <c r="BB45" i="43"/>
  <c r="BP45" i="43"/>
  <c r="BA45" i="43"/>
  <c r="BO45" i="43"/>
  <c r="AZ45" i="43"/>
  <c r="BN45" i="43"/>
  <c r="AY45" i="43"/>
  <c r="BP20" i="43"/>
  <c r="BA20" i="43"/>
  <c r="BR20" i="43"/>
  <c r="BB20" i="43"/>
  <c r="BQ20" i="43"/>
  <c r="AZ20" i="43"/>
  <c r="BO20" i="43"/>
  <c r="AY20" i="43"/>
  <c r="BN20" i="43"/>
  <c r="BN43" i="43"/>
  <c r="AY43" i="43"/>
  <c r="BQ43" i="43"/>
  <c r="BB43" i="43"/>
  <c r="BA43" i="43"/>
  <c r="AZ43" i="43"/>
  <c r="BP43" i="43"/>
  <c r="BR43" i="43"/>
  <c r="BO43" i="43"/>
  <c r="BO93" i="43"/>
  <c r="AZ93" i="43"/>
  <c r="BB93" i="43"/>
  <c r="BR93" i="43"/>
  <c r="BA93" i="43"/>
  <c r="BQ93" i="43"/>
  <c r="AY93" i="43"/>
  <c r="BN93" i="43"/>
  <c r="BP93" i="43"/>
  <c r="BQ36" i="43"/>
  <c r="BB36" i="43"/>
  <c r="BO36" i="43"/>
  <c r="AZ36" i="43"/>
  <c r="BA36" i="43"/>
  <c r="AY36" i="43"/>
  <c r="BP36" i="43"/>
  <c r="BR36" i="43"/>
  <c r="BN36" i="43"/>
  <c r="BR94" i="43"/>
  <c r="BB94" i="43"/>
  <c r="BQ94" i="43"/>
  <c r="AY94" i="43"/>
  <c r="BP94" i="43"/>
  <c r="BO94" i="43"/>
  <c r="BN94" i="43"/>
  <c r="BA94" i="43"/>
  <c r="AZ94" i="43"/>
  <c r="BQ34" i="43"/>
  <c r="BB34" i="43"/>
  <c r="BR34" i="43"/>
  <c r="AY34" i="43"/>
  <c r="BP34" i="43"/>
  <c r="BO34" i="43"/>
  <c r="BN34" i="43"/>
  <c r="BA34" i="43"/>
  <c r="AZ34" i="43"/>
  <c r="E136" i="43"/>
  <c r="BJ81" i="43"/>
  <c r="BL81" i="43" s="1"/>
  <c r="BC81" i="43"/>
  <c r="G81" i="43"/>
  <c r="S81" i="43" s="1"/>
  <c r="BK81" i="43"/>
  <c r="Y81" i="43"/>
  <c r="BP26" i="43"/>
  <c r="BA26" i="43"/>
  <c r="BO26" i="43"/>
  <c r="AZ26" i="43"/>
  <c r="BB26" i="43"/>
  <c r="AY26" i="43"/>
  <c r="BR26" i="43"/>
  <c r="BQ26" i="43"/>
  <c r="BN26" i="43"/>
  <c r="BO30" i="43"/>
  <c r="AZ30" i="43"/>
  <c r="BB30" i="43"/>
  <c r="BA30" i="43"/>
  <c r="AY30" i="43"/>
  <c r="BP30" i="43"/>
  <c r="BR30" i="43"/>
  <c r="BQ30" i="43"/>
  <c r="BN30" i="43"/>
  <c r="BB21" i="43"/>
  <c r="BQ21" i="43"/>
  <c r="BA21" i="43"/>
  <c r="BP21" i="43"/>
  <c r="AZ21" i="43"/>
  <c r="BO21" i="43"/>
  <c r="AY21" i="43"/>
  <c r="BN21" i="43"/>
  <c r="BR21" i="43"/>
  <c r="E145" i="43"/>
  <c r="Y90" i="43"/>
  <c r="BJ90" i="43"/>
  <c r="BL90" i="43" s="1"/>
  <c r="BM90" i="43" s="1"/>
  <c r="BC90" i="43"/>
  <c r="G90" i="43"/>
  <c r="S90" i="43" s="1"/>
  <c r="BK90" i="43"/>
  <c r="E167" i="43"/>
  <c r="BD112" i="43"/>
  <c r="AV112" i="43"/>
  <c r="BP91" i="43"/>
  <c r="BA91" i="43"/>
  <c r="BB91" i="43"/>
  <c r="BR91" i="43"/>
  <c r="AZ91" i="43"/>
  <c r="BQ91" i="43"/>
  <c r="AY91" i="43"/>
  <c r="BO91" i="43"/>
  <c r="BN91" i="43"/>
  <c r="E131" i="43"/>
  <c r="BC76" i="43"/>
  <c r="BK76" i="43"/>
  <c r="G76" i="43"/>
  <c r="S76" i="43" s="1"/>
  <c r="BJ76" i="43"/>
  <c r="BL76" i="43" s="1"/>
  <c r="BM76" i="43" s="1"/>
  <c r="Y76" i="43"/>
  <c r="BR40" i="43"/>
  <c r="BQ40" i="43"/>
  <c r="BB40" i="43"/>
  <c r="BP40" i="43"/>
  <c r="BA40" i="43"/>
  <c r="AZ40" i="43"/>
  <c r="AY40" i="43"/>
  <c r="BO40" i="43"/>
  <c r="BN40" i="43"/>
  <c r="BM89" i="43"/>
  <c r="BD106" i="43"/>
  <c r="AV106" i="43"/>
  <c r="E161" i="43"/>
  <c r="BK129" i="43"/>
  <c r="G129" i="43"/>
  <c r="S129" i="43" s="1"/>
  <c r="Y129" i="43"/>
  <c r="BJ129" i="43"/>
  <c r="BL129" i="43" s="1"/>
  <c r="BC129" i="43"/>
  <c r="BP149" i="43"/>
  <c r="BA149" i="43"/>
  <c r="BO149" i="43"/>
  <c r="AZ149" i="43"/>
  <c r="BN149" i="43"/>
  <c r="AY149" i="43"/>
  <c r="BR149" i="43"/>
  <c r="BQ149" i="43"/>
  <c r="BB149" i="43"/>
  <c r="G140" i="43"/>
  <c r="S140" i="43" s="1"/>
  <c r="BJ140" i="43"/>
  <c r="BL140" i="43" s="1"/>
  <c r="Y140" i="43"/>
  <c r="BK140" i="43"/>
  <c r="BC140" i="43"/>
  <c r="BM100" i="43"/>
  <c r="BO29" i="43"/>
  <c r="BN29" i="43"/>
  <c r="AY29" i="43"/>
  <c r="BB29" i="43"/>
  <c r="BQ29" i="43"/>
  <c r="BA29" i="43"/>
  <c r="BR29" i="43"/>
  <c r="AZ29" i="43"/>
  <c r="BP29" i="43"/>
  <c r="AZ23" i="43"/>
  <c r="BP23" i="43"/>
  <c r="BR23" i="43"/>
  <c r="BB23" i="43"/>
  <c r="BQ23" i="43"/>
  <c r="BA23" i="43"/>
  <c r="BO23" i="43"/>
  <c r="AY23" i="43"/>
  <c r="BN23" i="43"/>
  <c r="BK99" i="43"/>
  <c r="Y99" i="43"/>
  <c r="BJ99" i="43"/>
  <c r="BL99" i="43" s="1"/>
  <c r="BC99" i="43"/>
  <c r="E154" i="43"/>
  <c r="G99" i="43"/>
  <c r="S99" i="43" s="1"/>
  <c r="E105" i="43"/>
  <c r="AV50" i="43"/>
  <c r="BD50" i="43"/>
  <c r="BM80" i="43"/>
  <c r="BQ42" i="43"/>
  <c r="BB42" i="43"/>
  <c r="BO42" i="43"/>
  <c r="AZ42" i="43"/>
  <c r="BA42" i="43"/>
  <c r="AY42" i="43"/>
  <c r="BR42" i="43"/>
  <c r="BP42" i="43"/>
  <c r="BN42" i="43"/>
  <c r="BO75" i="43"/>
  <c r="AZ75" i="43"/>
  <c r="BB75" i="43"/>
  <c r="BP75" i="43"/>
  <c r="BR75" i="43"/>
  <c r="BQ75" i="43"/>
  <c r="BN75" i="43"/>
  <c r="BA75" i="43"/>
  <c r="AY75" i="43"/>
  <c r="E107" i="43"/>
  <c r="BD52" i="43"/>
  <c r="AV52" i="43"/>
  <c r="E139" i="43"/>
  <c r="Y84" i="43"/>
  <c r="G84" i="43"/>
  <c r="S84" i="43" s="1"/>
  <c r="BJ84" i="43"/>
  <c r="BL84" i="43" s="1"/>
  <c r="BK84" i="43"/>
  <c r="BC84" i="43"/>
  <c r="E133" i="43"/>
  <c r="Y78" i="43"/>
  <c r="BK78" i="43"/>
  <c r="BJ78" i="43"/>
  <c r="BL78" i="43" s="1"/>
  <c r="G78" i="43"/>
  <c r="S78" i="43" s="1"/>
  <c r="BC78" i="43"/>
  <c r="BJ138" i="43"/>
  <c r="BL138" i="43" s="1"/>
  <c r="Y138" i="43"/>
  <c r="BC138" i="43"/>
  <c r="BK138" i="43"/>
  <c r="G138" i="43"/>
  <c r="S138" i="43" s="1"/>
  <c r="G146" i="43"/>
  <c r="S146" i="43" s="1"/>
  <c r="BJ146" i="43"/>
  <c r="BL146" i="43" s="1"/>
  <c r="Y146" i="43"/>
  <c r="BK146" i="43"/>
  <c r="BC146" i="43"/>
  <c r="BR39" i="43"/>
  <c r="BQ39" i="43"/>
  <c r="BB39" i="43"/>
  <c r="BP39" i="43"/>
  <c r="BA39" i="43"/>
  <c r="BO39" i="43"/>
  <c r="AZ39" i="43"/>
  <c r="BN39" i="43"/>
  <c r="AY39" i="43"/>
  <c r="BK144" i="43"/>
  <c r="BJ144" i="43"/>
  <c r="BL144" i="43" s="1"/>
  <c r="Y144" i="43"/>
  <c r="BC144" i="43"/>
  <c r="G144" i="43"/>
  <c r="S144" i="43" s="1"/>
  <c r="BD114" i="43"/>
  <c r="AV114" i="43"/>
  <c r="E169" i="43"/>
  <c r="BD47" i="43"/>
  <c r="AV47" i="43"/>
  <c r="E102" i="43"/>
  <c r="BR33" i="43"/>
  <c r="BQ33" i="43"/>
  <c r="BB33" i="43"/>
  <c r="BO33" i="43"/>
  <c r="AZ33" i="43"/>
  <c r="AY33" i="43"/>
  <c r="BP33" i="43"/>
  <c r="BN33" i="43"/>
  <c r="BA33" i="43"/>
  <c r="BM41" i="43"/>
  <c r="Y155" i="43"/>
  <c r="BC155" i="43"/>
  <c r="BK155" i="43"/>
  <c r="BJ155" i="43"/>
  <c r="BL155" i="43" s="1"/>
  <c r="G155" i="43"/>
  <c r="S155" i="43" s="1"/>
  <c r="BC148" i="43"/>
  <c r="G148" i="43"/>
  <c r="S148" i="43" s="1"/>
  <c r="BJ148" i="43"/>
  <c r="BL148" i="43" s="1"/>
  <c r="Y148" i="43"/>
  <c r="BK148" i="43"/>
  <c r="BP18" i="43"/>
  <c r="BO18" i="43"/>
  <c r="BB18" i="43"/>
  <c r="BN18" i="43"/>
  <c r="BA18" i="43"/>
  <c r="AZ18" i="43"/>
  <c r="AY18" i="43"/>
  <c r="BR18" i="43"/>
  <c r="BQ18" i="43"/>
  <c r="BM101" i="43"/>
  <c r="BK79" i="43"/>
  <c r="BC79" i="43"/>
  <c r="G79" i="43"/>
  <c r="S79" i="43" s="1"/>
  <c r="BJ79" i="43"/>
  <c r="BL79" i="43" s="1"/>
  <c r="BM79" i="43" s="1"/>
  <c r="E134" i="43"/>
  <c r="Y79" i="43"/>
  <c r="E151" i="43"/>
  <c r="G96" i="43"/>
  <c r="S96" i="43" s="1"/>
  <c r="BK96" i="43"/>
  <c r="BJ96" i="43"/>
  <c r="BL96" i="43" s="1"/>
  <c r="BC96" i="43"/>
  <c r="Y96" i="43"/>
  <c r="BK130" i="43"/>
  <c r="G130" i="43"/>
  <c r="S130" i="43" s="1"/>
  <c r="BJ130" i="43"/>
  <c r="BL130" i="43" s="1"/>
  <c r="BC130" i="43"/>
  <c r="Y130" i="43"/>
  <c r="E171" i="43"/>
  <c r="BQ85" i="43"/>
  <c r="BR92" i="43"/>
  <c r="BA92" i="43"/>
  <c r="BP92" i="43"/>
  <c r="AY92" i="43"/>
  <c r="BN92" i="43"/>
  <c r="BB92" i="43"/>
  <c r="AZ92" i="43"/>
  <c r="BQ92" i="43"/>
  <c r="BO92" i="43"/>
  <c r="BM95" i="43"/>
  <c r="G73" i="43"/>
  <c r="S73" i="43" s="1"/>
  <c r="BJ73" i="43"/>
  <c r="BL73" i="43" s="1"/>
  <c r="Y73" i="43"/>
  <c r="E128" i="43"/>
  <c r="BK73" i="43"/>
  <c r="BC73" i="43"/>
  <c r="Y49" i="43"/>
  <c r="E168" i="43"/>
  <c r="BD113" i="43"/>
  <c r="AV113" i="43"/>
  <c r="BC135" i="43"/>
  <c r="BJ135" i="43"/>
  <c r="BL135" i="43" s="1"/>
  <c r="BK135" i="43"/>
  <c r="Y135" i="43"/>
  <c r="G135" i="43"/>
  <c r="S135" i="43" s="1"/>
  <c r="BK156" i="43"/>
  <c r="BJ156" i="43"/>
  <c r="BL156" i="43" s="1"/>
  <c r="Y156" i="43"/>
  <c r="BC156" i="43"/>
  <c r="G156" i="43"/>
  <c r="S156" i="43" s="1"/>
  <c r="E142" i="43"/>
  <c r="BK87" i="43"/>
  <c r="Y87" i="43"/>
  <c r="BC87" i="43"/>
  <c r="G87" i="43"/>
  <c r="S87" i="43" s="1"/>
  <c r="BJ87" i="43"/>
  <c r="BL87" i="43" s="1"/>
  <c r="BR97" i="43"/>
  <c r="BB97" i="43"/>
  <c r="BA97" i="43"/>
  <c r="AZ97" i="43"/>
  <c r="BP97" i="43"/>
  <c r="BN97" i="43"/>
  <c r="BQ97" i="43"/>
  <c r="BO97" i="43"/>
  <c r="AY97" i="43"/>
  <c r="BM98" i="43"/>
  <c r="E159" i="43"/>
  <c r="BD104" i="43"/>
  <c r="AV104" i="43"/>
  <c r="AR55" i="43"/>
  <c r="Y55" i="43" s="1"/>
  <c r="BC147" i="43"/>
  <c r="BK147" i="43"/>
  <c r="BJ147" i="43"/>
  <c r="BL147" i="43" s="1"/>
  <c r="G147" i="43"/>
  <c r="S147" i="43" s="1"/>
  <c r="Y147" i="43"/>
  <c r="G152" i="43"/>
  <c r="S152" i="43" s="1"/>
  <c r="BJ152" i="43"/>
  <c r="BL152" i="43" s="1"/>
  <c r="Y152" i="43"/>
  <c r="BK152" i="43"/>
  <c r="BC152" i="43"/>
  <c r="BC153" i="43"/>
  <c r="BK153" i="43"/>
  <c r="BJ153" i="43"/>
  <c r="BL153" i="43" s="1"/>
  <c r="BM153" i="43" s="1"/>
  <c r="Y153" i="43"/>
  <c r="G153" i="43"/>
  <c r="S153" i="43" s="1"/>
  <c r="E141" i="43"/>
  <c r="BC86" i="43"/>
  <c r="G86" i="43"/>
  <c r="S86" i="43" s="1"/>
  <c r="BJ86" i="43"/>
  <c r="BL86" i="43" s="1"/>
  <c r="Y86" i="43"/>
  <c r="BK86" i="43"/>
  <c r="BK150" i="43"/>
  <c r="BJ150" i="43"/>
  <c r="BL150" i="43" s="1"/>
  <c r="Y150" i="43"/>
  <c r="BC150" i="43"/>
  <c r="G150" i="43"/>
  <c r="S150" i="43" s="1"/>
  <c r="BD103" i="43"/>
  <c r="AV103" i="43"/>
  <c r="E158" i="43"/>
  <c r="E165" i="43"/>
  <c r="AV110" i="43"/>
  <c r="BD110" i="43"/>
  <c r="BO74" i="43"/>
  <c r="AZ74" i="43"/>
  <c r="BQ74" i="43"/>
  <c r="AY74" i="43"/>
  <c r="BP74" i="43"/>
  <c r="BN74" i="43"/>
  <c r="BA74" i="43"/>
  <c r="BR74" i="43"/>
  <c r="BB74" i="43"/>
  <c r="S18" i="43"/>
  <c r="AR54" i="43"/>
  <c r="Y54" i="43" s="1"/>
  <c r="E137" i="43"/>
  <c r="BJ82" i="43"/>
  <c r="BL82" i="43" s="1"/>
  <c r="G82" i="43"/>
  <c r="S82" i="43" s="1"/>
  <c r="BK82" i="43"/>
  <c r="BC82" i="43"/>
  <c r="Y82" i="43"/>
  <c r="BR83" i="43"/>
  <c r="BB83" i="43"/>
  <c r="BO83" i="43"/>
  <c r="AY83" i="43"/>
  <c r="BQ83" i="43"/>
  <c r="BP83" i="43"/>
  <c r="BA83" i="43"/>
  <c r="BN83" i="43"/>
  <c r="AZ83" i="43"/>
  <c r="E143" i="43"/>
  <c r="BJ88" i="43"/>
  <c r="BL88" i="43" s="1"/>
  <c r="BM88" i="43" s="1"/>
  <c r="BK88" i="43"/>
  <c r="BC88" i="43"/>
  <c r="G88" i="43"/>
  <c r="S88" i="43" s="1"/>
  <c r="Y88" i="43"/>
  <c r="BN35" i="43"/>
  <c r="BA35" i="43"/>
  <c r="BP35" i="43"/>
  <c r="BB35" i="43"/>
  <c r="BR35" i="43"/>
  <c r="AZ35" i="43"/>
  <c r="BQ35" i="43"/>
  <c r="AY35" i="43"/>
  <c r="BO35" i="43"/>
  <c r="BQ28" i="43"/>
  <c r="BB28" i="43"/>
  <c r="AZ28" i="43"/>
  <c r="BR28" i="43"/>
  <c r="AY28" i="43"/>
  <c r="BP28" i="43"/>
  <c r="BO28" i="43"/>
  <c r="BN28" i="43"/>
  <c r="BA28" i="43"/>
  <c r="AR57" i="43"/>
  <c r="Y57" i="43" s="1"/>
  <c r="BD109" i="43"/>
  <c r="E164" i="43"/>
  <c r="AV109" i="43"/>
  <c r="BP20" i="42"/>
  <c r="AZ20" i="42"/>
  <c r="BO20" i="42"/>
  <c r="AY20" i="42"/>
  <c r="BN20" i="42"/>
  <c r="BR20" i="42"/>
  <c r="BB20" i="42"/>
  <c r="BQ20" i="42"/>
  <c r="BA20" i="42"/>
  <c r="BN42" i="42"/>
  <c r="AY42" i="42"/>
  <c r="BR42" i="42"/>
  <c r="BB42" i="42"/>
  <c r="BQ42" i="42"/>
  <c r="BA42" i="42"/>
  <c r="BO42" i="42"/>
  <c r="AZ42" i="42"/>
  <c r="BP42" i="42"/>
  <c r="BQ38" i="42"/>
  <c r="BB38" i="42"/>
  <c r="BP38" i="42"/>
  <c r="BA38" i="42"/>
  <c r="BO38" i="42"/>
  <c r="AZ38" i="42"/>
  <c r="BN38" i="42"/>
  <c r="AY38" i="42"/>
  <c r="BR38" i="42"/>
  <c r="BP32" i="42"/>
  <c r="BA32" i="42"/>
  <c r="BN32" i="42"/>
  <c r="AY32" i="42"/>
  <c r="BO32" i="42"/>
  <c r="BB32" i="42"/>
  <c r="BQ32" i="42"/>
  <c r="AZ32" i="42"/>
  <c r="BR32" i="42"/>
  <c r="BO40" i="42"/>
  <c r="AZ40" i="42"/>
  <c r="BN40" i="42"/>
  <c r="AY40" i="42"/>
  <c r="BR40" i="42"/>
  <c r="BA40" i="42"/>
  <c r="BQ40" i="42"/>
  <c r="BP40" i="42"/>
  <c r="BB40" i="42"/>
  <c r="BO34" i="42"/>
  <c r="AZ34" i="42"/>
  <c r="BN34" i="42"/>
  <c r="AY34" i="42"/>
  <c r="BR34" i="42"/>
  <c r="BB34" i="42"/>
  <c r="BA34" i="42"/>
  <c r="BQ34" i="42"/>
  <c r="BP34" i="42"/>
  <c r="BR39" i="42"/>
  <c r="BA39" i="42"/>
  <c r="BN39" i="42"/>
  <c r="AZ39" i="42"/>
  <c r="BR90" i="42"/>
  <c r="BQ90" i="42"/>
  <c r="BB90" i="42"/>
  <c r="BP90" i="42"/>
  <c r="BA90" i="42"/>
  <c r="BO90" i="42"/>
  <c r="AZ90" i="42"/>
  <c r="BN90" i="42"/>
  <c r="AY90" i="42"/>
  <c r="BR97" i="42"/>
  <c r="BQ97" i="42"/>
  <c r="BB97" i="42"/>
  <c r="BP97" i="42"/>
  <c r="BA97" i="42"/>
  <c r="BN97" i="42"/>
  <c r="AY97" i="42"/>
  <c r="AZ97" i="42"/>
  <c r="BO97" i="42"/>
  <c r="BR91" i="42"/>
  <c r="BQ91" i="42"/>
  <c r="BB91" i="42"/>
  <c r="BP91" i="42"/>
  <c r="BA91" i="42"/>
  <c r="BO91" i="42"/>
  <c r="BN91" i="42"/>
  <c r="AZ91" i="42"/>
  <c r="AY91" i="42"/>
  <c r="E155" i="42"/>
  <c r="G100" i="42"/>
  <c r="S100" i="42" s="1"/>
  <c r="BK100" i="42"/>
  <c r="BJ100" i="42"/>
  <c r="BL100" i="42" s="1"/>
  <c r="BM100" i="42" s="1"/>
  <c r="Y100" i="42"/>
  <c r="BC100" i="42"/>
  <c r="BR73" i="42"/>
  <c r="BQ73" i="42"/>
  <c r="BO73" i="42"/>
  <c r="BB73" i="42"/>
  <c r="BN73" i="42"/>
  <c r="BA73" i="42"/>
  <c r="AZ73" i="42"/>
  <c r="AY73" i="42"/>
  <c r="BP73" i="42"/>
  <c r="BR33" i="42"/>
  <c r="BP33" i="42"/>
  <c r="BA33" i="42"/>
  <c r="BQ33" i="42"/>
  <c r="BO33" i="42"/>
  <c r="BN33" i="42"/>
  <c r="BB33" i="42"/>
  <c r="AZ33" i="42"/>
  <c r="AY33" i="42"/>
  <c r="BN94" i="42"/>
  <c r="AY94" i="42"/>
  <c r="BO94" i="42"/>
  <c r="BB94" i="42"/>
  <c r="BA94" i="42"/>
  <c r="AZ94" i="42"/>
  <c r="BR94" i="42"/>
  <c r="BP94" i="42"/>
  <c r="BQ94" i="42"/>
  <c r="E159" i="42"/>
  <c r="BD104" i="42"/>
  <c r="AV104" i="42"/>
  <c r="BK128" i="42"/>
  <c r="BJ128" i="42"/>
  <c r="BL128" i="42" s="1"/>
  <c r="BM128" i="42" s="1"/>
  <c r="G128" i="42"/>
  <c r="S128" i="42" s="1"/>
  <c r="Y128" i="42"/>
  <c r="BC128" i="42"/>
  <c r="E113" i="42"/>
  <c r="BD58" i="42"/>
  <c r="AV58" i="42"/>
  <c r="BR93" i="42"/>
  <c r="BQ93" i="42"/>
  <c r="BB93" i="42"/>
  <c r="AY93" i="42"/>
  <c r="BP93" i="42"/>
  <c r="BO93" i="42"/>
  <c r="BN93" i="42"/>
  <c r="AZ93" i="42"/>
  <c r="BA93" i="42"/>
  <c r="BM87" i="42"/>
  <c r="BR36" i="42"/>
  <c r="BQ36" i="42"/>
  <c r="BB36" i="42"/>
  <c r="BP36" i="42"/>
  <c r="BA36" i="42"/>
  <c r="BO36" i="42"/>
  <c r="AZ36" i="42"/>
  <c r="AY36" i="42"/>
  <c r="BN36" i="42"/>
  <c r="BJ131" i="42"/>
  <c r="BL131" i="42" s="1"/>
  <c r="G131" i="42"/>
  <c r="S131" i="42" s="1"/>
  <c r="BK131" i="42"/>
  <c r="BC131" i="42"/>
  <c r="Y131" i="42"/>
  <c r="BM22" i="42"/>
  <c r="E111" i="42"/>
  <c r="AV56" i="42"/>
  <c r="BD56" i="42"/>
  <c r="BR37" i="42"/>
  <c r="BQ37" i="42"/>
  <c r="BB37" i="42"/>
  <c r="BO37" i="42"/>
  <c r="AZ37" i="42"/>
  <c r="BN37" i="42"/>
  <c r="AY37" i="42"/>
  <c r="BP37" i="42"/>
  <c r="BA37" i="42"/>
  <c r="E143" i="42"/>
  <c r="G88" i="42"/>
  <c r="S88" i="42" s="1"/>
  <c r="BK88" i="42"/>
  <c r="BJ88" i="42"/>
  <c r="BL88" i="42" s="1"/>
  <c r="BC88" i="42"/>
  <c r="Y88" i="42"/>
  <c r="BJ133" i="42"/>
  <c r="BL133" i="42" s="1"/>
  <c r="Y133" i="42"/>
  <c r="G133" i="42"/>
  <c r="S133" i="42" s="1"/>
  <c r="BK133" i="42"/>
  <c r="BC133" i="42"/>
  <c r="BM98" i="42"/>
  <c r="BM41" i="42"/>
  <c r="BC153" i="42"/>
  <c r="Y153" i="42"/>
  <c r="BK153" i="42"/>
  <c r="G153" i="42"/>
  <c r="S153" i="42" s="1"/>
  <c r="BJ153" i="42"/>
  <c r="BL153" i="42" s="1"/>
  <c r="BJ149" i="42"/>
  <c r="BL149" i="42" s="1"/>
  <c r="Y149" i="42"/>
  <c r="G149" i="42"/>
  <c r="S149" i="42" s="1"/>
  <c r="BC149" i="42"/>
  <c r="BK149" i="42"/>
  <c r="BM89" i="42"/>
  <c r="G151" i="42"/>
  <c r="S151" i="42" s="1"/>
  <c r="BK151" i="42"/>
  <c r="Y151" i="42"/>
  <c r="BJ151" i="42"/>
  <c r="BL151" i="42" s="1"/>
  <c r="BM151" i="42" s="1"/>
  <c r="BC151" i="42"/>
  <c r="G145" i="42"/>
  <c r="S145" i="42" s="1"/>
  <c r="BK145" i="42"/>
  <c r="BC145" i="42"/>
  <c r="Y145" i="42"/>
  <c r="BJ145" i="42"/>
  <c r="BL145" i="42" s="1"/>
  <c r="BM145" i="42" s="1"/>
  <c r="AR109" i="42"/>
  <c r="Y109" i="42" s="1"/>
  <c r="BJ142" i="42"/>
  <c r="BL142" i="42" s="1"/>
  <c r="BC142" i="42"/>
  <c r="Y142" i="42"/>
  <c r="G142" i="42"/>
  <c r="S142" i="42" s="1"/>
  <c r="BK142" i="42"/>
  <c r="BO28" i="42"/>
  <c r="AZ28" i="42"/>
  <c r="BR28" i="42"/>
  <c r="AY28" i="42"/>
  <c r="BB28" i="42"/>
  <c r="BA28" i="42"/>
  <c r="BQ28" i="42"/>
  <c r="BP28" i="42"/>
  <c r="BN28" i="42"/>
  <c r="BR44" i="42"/>
  <c r="BB44" i="42"/>
  <c r="BQ44" i="42"/>
  <c r="BA44" i="42"/>
  <c r="BP44" i="42"/>
  <c r="AZ44" i="42"/>
  <c r="BO44" i="42"/>
  <c r="AY44" i="42"/>
  <c r="BN44" i="42"/>
  <c r="E141" i="42"/>
  <c r="Y86" i="42"/>
  <c r="BC86" i="42"/>
  <c r="G86" i="42"/>
  <c r="S86" i="42" s="1"/>
  <c r="BK86" i="42"/>
  <c r="BJ86" i="42"/>
  <c r="BL86" i="42" s="1"/>
  <c r="E130" i="42"/>
  <c r="BJ75" i="42"/>
  <c r="BL75" i="42" s="1"/>
  <c r="Y75" i="42"/>
  <c r="BC75" i="42"/>
  <c r="BK75" i="42"/>
  <c r="G75" i="42"/>
  <c r="S75" i="42" s="1"/>
  <c r="BC148" i="42"/>
  <c r="BK148" i="42"/>
  <c r="BJ148" i="42"/>
  <c r="BL148" i="42" s="1"/>
  <c r="BM148" i="42" s="1"/>
  <c r="G148" i="42"/>
  <c r="S148" i="42" s="1"/>
  <c r="Y148" i="42"/>
  <c r="BM35" i="42"/>
  <c r="BJ134" i="42"/>
  <c r="BL134" i="42" s="1"/>
  <c r="BK134" i="42"/>
  <c r="G134" i="42"/>
  <c r="S134" i="42" s="1"/>
  <c r="BC134" i="42"/>
  <c r="E135" i="42"/>
  <c r="BC80" i="42"/>
  <c r="BK80" i="42"/>
  <c r="Y80" i="42"/>
  <c r="BJ80" i="42"/>
  <c r="BL80" i="42" s="1"/>
  <c r="G80" i="42"/>
  <c r="S80" i="42" s="1"/>
  <c r="AV164" i="42"/>
  <c r="BD164" i="42"/>
  <c r="BM95" i="42"/>
  <c r="G152" i="42"/>
  <c r="S152" i="42" s="1"/>
  <c r="BJ152" i="42"/>
  <c r="BL152" i="42" s="1"/>
  <c r="Y152" i="42"/>
  <c r="BK152" i="42"/>
  <c r="BC152" i="42"/>
  <c r="G146" i="42"/>
  <c r="S146" i="42" s="1"/>
  <c r="BJ146" i="42"/>
  <c r="BL146" i="42" s="1"/>
  <c r="BK146" i="42"/>
  <c r="Y146" i="42"/>
  <c r="BC146" i="42"/>
  <c r="E172" i="42"/>
  <c r="BD117" i="42"/>
  <c r="AV117" i="42"/>
  <c r="E161" i="42"/>
  <c r="BD106" i="42"/>
  <c r="AV106" i="42"/>
  <c r="BR30" i="42"/>
  <c r="BP30" i="42"/>
  <c r="BA30" i="42"/>
  <c r="BB30" i="42"/>
  <c r="AZ30" i="42"/>
  <c r="AY30" i="42"/>
  <c r="BQ30" i="42"/>
  <c r="BO30" i="42"/>
  <c r="BN30" i="42"/>
  <c r="E107" i="42"/>
  <c r="BD52" i="42"/>
  <c r="AV52" i="42"/>
  <c r="BR27" i="42"/>
  <c r="BP27" i="42"/>
  <c r="BA27" i="42"/>
  <c r="BB27" i="42"/>
  <c r="AZ27" i="42"/>
  <c r="AY27" i="42"/>
  <c r="BQ27" i="42"/>
  <c r="BO27" i="42"/>
  <c r="BN27" i="42"/>
  <c r="E105" i="42"/>
  <c r="BD50" i="42"/>
  <c r="AV50" i="42"/>
  <c r="E156" i="42"/>
  <c r="BC101" i="42"/>
  <c r="BK101" i="42"/>
  <c r="Y101" i="42"/>
  <c r="BJ101" i="42"/>
  <c r="BL101" i="42" s="1"/>
  <c r="G101" i="42"/>
  <c r="S101" i="42" s="1"/>
  <c r="BJ81" i="42"/>
  <c r="BL81" i="42" s="1"/>
  <c r="E136" i="42"/>
  <c r="G81" i="42"/>
  <c r="S81" i="42" s="1"/>
  <c r="Y81" i="42"/>
  <c r="BK81" i="42"/>
  <c r="BC81" i="42"/>
  <c r="BR79" i="42"/>
  <c r="BP79" i="42"/>
  <c r="BA79" i="42"/>
  <c r="BO79" i="42"/>
  <c r="BN79" i="42"/>
  <c r="BB79" i="42"/>
  <c r="BQ79" i="42"/>
  <c r="AY79" i="42"/>
  <c r="AZ79" i="42"/>
  <c r="E103" i="42"/>
  <c r="BD48" i="42"/>
  <c r="AV48" i="42"/>
  <c r="BQ29" i="42"/>
  <c r="BB29" i="42"/>
  <c r="BN29" i="42"/>
  <c r="AY29" i="42"/>
  <c r="BA29" i="42"/>
  <c r="BR29" i="42"/>
  <c r="AZ29" i="42"/>
  <c r="BP29" i="42"/>
  <c r="BO29" i="42"/>
  <c r="BP19" i="42"/>
  <c r="BA19" i="42"/>
  <c r="BQ19" i="42"/>
  <c r="BR19" i="42"/>
  <c r="BB19" i="42"/>
  <c r="BN19" i="42"/>
  <c r="AZ19" i="42"/>
  <c r="BO19" i="42"/>
  <c r="AY19" i="42"/>
  <c r="E137" i="42"/>
  <c r="BJ82" i="42"/>
  <c r="BL82" i="42" s="1"/>
  <c r="BM82" i="42" s="1"/>
  <c r="BK82" i="42"/>
  <c r="Y82" i="42"/>
  <c r="BC82" i="42"/>
  <c r="G82" i="42"/>
  <c r="S82" i="42" s="1"/>
  <c r="E147" i="42"/>
  <c r="BJ92" i="42"/>
  <c r="BL92" i="42" s="1"/>
  <c r="Y92" i="42"/>
  <c r="BC92" i="42"/>
  <c r="BK92" i="42"/>
  <c r="G92" i="42"/>
  <c r="S92" i="42" s="1"/>
  <c r="E110" i="42"/>
  <c r="BD55" i="42"/>
  <c r="AV55" i="42"/>
  <c r="BB46" i="42"/>
  <c r="BR46" i="42"/>
  <c r="BA46" i="42"/>
  <c r="BQ46" i="42"/>
  <c r="AZ46" i="42"/>
  <c r="BP46" i="42"/>
  <c r="AY46" i="42"/>
  <c r="BO46" i="42"/>
  <c r="BN46" i="42"/>
  <c r="BK150" i="42"/>
  <c r="BJ150" i="42"/>
  <c r="BL150" i="42" s="1"/>
  <c r="Y150" i="42"/>
  <c r="BC150" i="42"/>
  <c r="G150" i="42"/>
  <c r="S150" i="42" s="1"/>
  <c r="S18" i="42"/>
  <c r="BP78" i="42"/>
  <c r="BA78" i="42"/>
  <c r="BN78" i="42"/>
  <c r="AY78" i="42"/>
  <c r="BB78" i="42"/>
  <c r="BR78" i="42"/>
  <c r="AZ78" i="42"/>
  <c r="BQ78" i="42"/>
  <c r="BO78" i="42"/>
  <c r="BP43" i="42"/>
  <c r="BA43" i="42"/>
  <c r="BR43" i="42"/>
  <c r="BB43" i="42"/>
  <c r="BQ43" i="42"/>
  <c r="AZ43" i="42"/>
  <c r="BO43" i="42"/>
  <c r="BN43" i="42"/>
  <c r="AY43" i="42"/>
  <c r="BK144" i="42"/>
  <c r="BJ144" i="42"/>
  <c r="BL144" i="42" s="1"/>
  <c r="BM144" i="42" s="1"/>
  <c r="Y144" i="42"/>
  <c r="BC144" i="42"/>
  <c r="G144" i="42"/>
  <c r="S144" i="42" s="1"/>
  <c r="BD163" i="42"/>
  <c r="AV163" i="42"/>
  <c r="AV167" i="42"/>
  <c r="BD167" i="42"/>
  <c r="BQ45" i="42"/>
  <c r="BA45" i="42"/>
  <c r="BP45" i="42"/>
  <c r="AZ45" i="42"/>
  <c r="BO45" i="42"/>
  <c r="AY45" i="42"/>
  <c r="BN45" i="42"/>
  <c r="BR45" i="42"/>
  <c r="BB45" i="42"/>
  <c r="E154" i="42"/>
  <c r="BK99" i="42"/>
  <c r="BJ99" i="42"/>
  <c r="BL99" i="42" s="1"/>
  <c r="Y99" i="42"/>
  <c r="BC99" i="42"/>
  <c r="G99" i="42"/>
  <c r="S99" i="42" s="1"/>
  <c r="E138" i="42"/>
  <c r="G83" i="42"/>
  <c r="S83" i="42" s="1"/>
  <c r="BK83" i="42"/>
  <c r="BJ83" i="42"/>
  <c r="BL83" i="42" s="1"/>
  <c r="Y83" i="42"/>
  <c r="BC83" i="42"/>
  <c r="E139" i="42"/>
  <c r="BK84" i="42"/>
  <c r="Y84" i="42"/>
  <c r="BJ84" i="42"/>
  <c r="BL84" i="42" s="1"/>
  <c r="BC84" i="42"/>
  <c r="G84" i="42"/>
  <c r="S84" i="42" s="1"/>
  <c r="BM74" i="42"/>
  <c r="BM96" i="42"/>
  <c r="BM31" i="42"/>
  <c r="BM76" i="42"/>
  <c r="BC85" i="42"/>
  <c r="E140" i="42"/>
  <c r="G85" i="42"/>
  <c r="S85" i="42" s="1"/>
  <c r="BJ85" i="42"/>
  <c r="BL85" i="42" s="1"/>
  <c r="Y85" i="42"/>
  <c r="BK85" i="42"/>
  <c r="E132" i="42"/>
  <c r="G77" i="42"/>
  <c r="S77" i="42" s="1"/>
  <c r="BK77" i="42"/>
  <c r="BJ77" i="42"/>
  <c r="BL77" i="42" s="1"/>
  <c r="Y77" i="42"/>
  <c r="BC77" i="42"/>
  <c r="BM26" i="42"/>
  <c r="E114" i="42"/>
  <c r="BD59" i="42"/>
  <c r="AV59" i="42"/>
  <c r="BK129" i="42"/>
  <c r="G129" i="42"/>
  <c r="S129" i="42" s="1"/>
  <c r="BJ129" i="42"/>
  <c r="BL129" i="42" s="1"/>
  <c r="BM129" i="42" s="1"/>
  <c r="BC129" i="42"/>
  <c r="Y129" i="42"/>
  <c r="AR53" i="42" l="1"/>
  <c r="Y53" i="42" s="1"/>
  <c r="Y59" i="43"/>
  <c r="E166" i="43"/>
  <c r="BD111" i="43"/>
  <c r="AR111" i="43" s="1"/>
  <c r="Y111" i="43" s="1"/>
  <c r="BM141" i="44"/>
  <c r="T98" i="44"/>
  <c r="C41" i="32"/>
  <c r="I41" i="32" s="1"/>
  <c r="BM87" i="43"/>
  <c r="BM96" i="43"/>
  <c r="BM138" i="43"/>
  <c r="BM129" i="43"/>
  <c r="BM78" i="43"/>
  <c r="BM134" i="42"/>
  <c r="BM84" i="42"/>
  <c r="BM150" i="42"/>
  <c r="BD116" i="43"/>
  <c r="AR116" i="43" s="1"/>
  <c r="Y116" i="43" s="1"/>
  <c r="AV115" i="43"/>
  <c r="BD115" i="43"/>
  <c r="AR115" i="43" s="1"/>
  <c r="Y115" i="43" s="1"/>
  <c r="AR62" i="44"/>
  <c r="Y62" i="44" s="1"/>
  <c r="AR61" i="43"/>
  <c r="Y61" i="43" s="1"/>
  <c r="AR51" i="44"/>
  <c r="Y51" i="44" s="1"/>
  <c r="AR171" i="44"/>
  <c r="Y171" i="44" s="1"/>
  <c r="AR53" i="43"/>
  <c r="Y53" i="43" s="1"/>
  <c r="AR57" i="42"/>
  <c r="Y57" i="42" s="1"/>
  <c r="AR105" i="44"/>
  <c r="Y105" i="44" s="1"/>
  <c r="AR104" i="43"/>
  <c r="Y104" i="43" s="1"/>
  <c r="AR47" i="42"/>
  <c r="Y47" i="42" s="1"/>
  <c r="AR163" i="42"/>
  <c r="Y163" i="42" s="1"/>
  <c r="AV117" i="43"/>
  <c r="AR112" i="42"/>
  <c r="Y112" i="42" s="1"/>
  <c r="BD117" i="43"/>
  <c r="AR60" i="42"/>
  <c r="Y60" i="42" s="1"/>
  <c r="AR47" i="43"/>
  <c r="Y47" i="43" s="1"/>
  <c r="AR163" i="44"/>
  <c r="Y163" i="44" s="1"/>
  <c r="AR59" i="44"/>
  <c r="Y59" i="44" s="1"/>
  <c r="E161" i="44"/>
  <c r="BD106" i="44"/>
  <c r="AV106" i="44"/>
  <c r="AR55" i="42"/>
  <c r="Y55" i="42" s="1"/>
  <c r="BD115" i="42"/>
  <c r="AV115" i="42"/>
  <c r="E170" i="42"/>
  <c r="AR112" i="44"/>
  <c r="Y112" i="44" s="1"/>
  <c r="AR55" i="44"/>
  <c r="AR61" i="42"/>
  <c r="Y61" i="42" s="1"/>
  <c r="E163" i="43"/>
  <c r="BD108" i="43"/>
  <c r="AV108" i="43"/>
  <c r="AR59" i="42"/>
  <c r="Y59" i="42" s="1"/>
  <c r="AR58" i="42"/>
  <c r="Y58" i="42" s="1"/>
  <c r="AR47" i="44"/>
  <c r="Y47" i="44" s="1"/>
  <c r="E171" i="42"/>
  <c r="AV116" i="42"/>
  <c r="BD116" i="42"/>
  <c r="E172" i="44"/>
  <c r="BD117" i="44"/>
  <c r="AV117" i="44"/>
  <c r="AR117" i="42"/>
  <c r="Y117" i="42" s="1"/>
  <c r="AR106" i="43"/>
  <c r="Y106" i="43" s="1"/>
  <c r="E157" i="42"/>
  <c r="AV102" i="42"/>
  <c r="BD102" i="42"/>
  <c r="AR167" i="42"/>
  <c r="Y167" i="42" s="1"/>
  <c r="Y62" i="43"/>
  <c r="AR56" i="42"/>
  <c r="AR113" i="43"/>
  <c r="Y113" i="43" s="1"/>
  <c r="AR49" i="44"/>
  <c r="Y49" i="44" s="1"/>
  <c r="BA77" i="44"/>
  <c r="BM137" i="44"/>
  <c r="BM138" i="44"/>
  <c r="AY77" i="44"/>
  <c r="BB77" i="44"/>
  <c r="BN77" i="44"/>
  <c r="BM147" i="44"/>
  <c r="BR147" i="44" s="1"/>
  <c r="BP77" i="44"/>
  <c r="BQ77" i="44"/>
  <c r="BM131" i="44"/>
  <c r="AZ77" i="44"/>
  <c r="BO77" i="44"/>
  <c r="BM129" i="44"/>
  <c r="BM94" i="44"/>
  <c r="BM132" i="44"/>
  <c r="AY85" i="43"/>
  <c r="BB85" i="43"/>
  <c r="BM82" i="43"/>
  <c r="BA85" i="43"/>
  <c r="BP85" i="43"/>
  <c r="BM148" i="43"/>
  <c r="BM144" i="43"/>
  <c r="BO144" i="43" s="1"/>
  <c r="BM81" i="43"/>
  <c r="BM152" i="43"/>
  <c r="BN85" i="43"/>
  <c r="BO85" i="43"/>
  <c r="BR46" i="43"/>
  <c r="BQ46" i="43"/>
  <c r="BB46" i="43"/>
  <c r="BN46" i="43"/>
  <c r="AY46" i="43"/>
  <c r="BA46" i="43"/>
  <c r="AZ46" i="43"/>
  <c r="BP46" i="43"/>
  <c r="BO46" i="43"/>
  <c r="BR85" i="43"/>
  <c r="BM86" i="43"/>
  <c r="BM84" i="43"/>
  <c r="BA84" i="43" s="1"/>
  <c r="BM88" i="42"/>
  <c r="BQ39" i="42"/>
  <c r="AY39" i="42"/>
  <c r="BN21" i="42"/>
  <c r="AY21" i="42"/>
  <c r="BQ21" i="42"/>
  <c r="AZ21" i="42"/>
  <c r="BR21" i="42"/>
  <c r="BB21" i="42"/>
  <c r="BA21" i="42"/>
  <c r="BP21" i="42"/>
  <c r="BO21" i="42"/>
  <c r="BM85" i="42"/>
  <c r="BO39" i="42"/>
  <c r="BM99" i="42"/>
  <c r="BM86" i="42"/>
  <c r="BP39" i="42"/>
  <c r="T87" i="44"/>
  <c r="T91" i="44"/>
  <c r="BD167" i="44"/>
  <c r="AV167" i="44"/>
  <c r="T73" i="44"/>
  <c r="E169" i="44"/>
  <c r="BD114" i="44"/>
  <c r="AV114" i="44"/>
  <c r="BM153" i="44"/>
  <c r="T94" i="44"/>
  <c r="T89" i="44"/>
  <c r="AY22" i="44"/>
  <c r="BR22" i="44"/>
  <c r="BQ22" i="44"/>
  <c r="BB22" i="44"/>
  <c r="BP22" i="44"/>
  <c r="BA22" i="44"/>
  <c r="BO22" i="44"/>
  <c r="AZ22" i="44"/>
  <c r="BN22" i="44"/>
  <c r="BM136" i="44"/>
  <c r="BR21" i="44"/>
  <c r="BQ21" i="44"/>
  <c r="BB21" i="44"/>
  <c r="BP21" i="44"/>
  <c r="BA21" i="44"/>
  <c r="BO21" i="44"/>
  <c r="AZ21" i="44"/>
  <c r="BN21" i="44"/>
  <c r="AY21" i="44"/>
  <c r="AY20" i="44"/>
  <c r="BR20" i="44"/>
  <c r="BN20" i="44"/>
  <c r="BQ20" i="44"/>
  <c r="BB20" i="44"/>
  <c r="BP20" i="44"/>
  <c r="BA20" i="44"/>
  <c r="BO20" i="44"/>
  <c r="AZ20" i="44"/>
  <c r="T85" i="44"/>
  <c r="T82" i="44"/>
  <c r="BP129" i="44"/>
  <c r="BA129" i="44"/>
  <c r="BO129" i="44"/>
  <c r="AZ129" i="44"/>
  <c r="BN129" i="44"/>
  <c r="AY129" i="44"/>
  <c r="BR129" i="44"/>
  <c r="BB129" i="44"/>
  <c r="BQ129" i="44"/>
  <c r="T81" i="44"/>
  <c r="BR137" i="44"/>
  <c r="BQ137" i="44"/>
  <c r="BB137" i="44"/>
  <c r="BP137" i="44"/>
  <c r="BA137" i="44"/>
  <c r="BO137" i="44"/>
  <c r="AZ137" i="44"/>
  <c r="BN137" i="44"/>
  <c r="AY137" i="44"/>
  <c r="T83" i="44"/>
  <c r="BR141" i="44"/>
  <c r="BQ141" i="44"/>
  <c r="BB141" i="44"/>
  <c r="BP141" i="44"/>
  <c r="BA141" i="44"/>
  <c r="BO141" i="44"/>
  <c r="AZ141" i="44"/>
  <c r="BN141" i="44"/>
  <c r="AY141" i="44"/>
  <c r="BJ148" i="44"/>
  <c r="BL148" i="44" s="1"/>
  <c r="BM148" i="44" s="1"/>
  <c r="Y148" i="44"/>
  <c r="BC148" i="44"/>
  <c r="G148" i="44"/>
  <c r="S148" i="44" s="1"/>
  <c r="BK148" i="44"/>
  <c r="G156" i="44"/>
  <c r="S156" i="44" s="1"/>
  <c r="BK156" i="44"/>
  <c r="BJ156" i="44"/>
  <c r="BL156" i="44" s="1"/>
  <c r="BM156" i="44" s="1"/>
  <c r="Y156" i="44"/>
  <c r="BC156" i="44"/>
  <c r="BM130" i="44"/>
  <c r="T92" i="44"/>
  <c r="T76" i="44"/>
  <c r="BM139" i="44"/>
  <c r="AR107" i="44"/>
  <c r="Y107" i="44" s="1"/>
  <c r="BO95" i="44"/>
  <c r="AZ95" i="44"/>
  <c r="BN95" i="44"/>
  <c r="AY95" i="44"/>
  <c r="BQ95" i="44"/>
  <c r="BB95" i="44"/>
  <c r="BA95" i="44"/>
  <c r="BP95" i="44"/>
  <c r="BR95" i="44"/>
  <c r="BM97" i="44"/>
  <c r="BQ90" i="44"/>
  <c r="BB90" i="44"/>
  <c r="BP90" i="44"/>
  <c r="BA90" i="44"/>
  <c r="BO90" i="44"/>
  <c r="AZ90" i="44"/>
  <c r="AY90" i="44"/>
  <c r="BR90" i="44"/>
  <c r="BN90" i="44"/>
  <c r="E157" i="44"/>
  <c r="BD102" i="44"/>
  <c r="AV102" i="44"/>
  <c r="BD162" i="44"/>
  <c r="AV162" i="44"/>
  <c r="BP133" i="44"/>
  <c r="BA133" i="44"/>
  <c r="BO133" i="44"/>
  <c r="AZ133" i="44"/>
  <c r="BN133" i="44"/>
  <c r="AY133" i="44"/>
  <c r="BR133" i="44"/>
  <c r="BQ133" i="44"/>
  <c r="BB133" i="44"/>
  <c r="AR56" i="44"/>
  <c r="Y56" i="44" s="1"/>
  <c r="AR58" i="44"/>
  <c r="Y58" i="44" s="1"/>
  <c r="BP18" i="44"/>
  <c r="BO18" i="44"/>
  <c r="BB18" i="44"/>
  <c r="BN18" i="44"/>
  <c r="BA18" i="44"/>
  <c r="AZ18" i="44"/>
  <c r="AY18" i="44"/>
  <c r="BR18" i="44"/>
  <c r="BQ18" i="44"/>
  <c r="E159" i="44"/>
  <c r="BD104" i="44"/>
  <c r="AV104" i="44"/>
  <c r="BM143" i="44"/>
  <c r="T99" i="44"/>
  <c r="BM100" i="44"/>
  <c r="AR164" i="44"/>
  <c r="Y164" i="44" s="1"/>
  <c r="BQ96" i="44"/>
  <c r="BB96" i="44"/>
  <c r="BP96" i="44"/>
  <c r="BA96" i="44"/>
  <c r="BO96" i="44"/>
  <c r="AZ96" i="44"/>
  <c r="BN96" i="44"/>
  <c r="AY96" i="44"/>
  <c r="BR96" i="44"/>
  <c r="T84" i="44"/>
  <c r="BM142" i="44"/>
  <c r="BN33" i="44"/>
  <c r="AY33" i="44"/>
  <c r="BA33" i="44"/>
  <c r="BR33" i="44"/>
  <c r="BP33" i="44"/>
  <c r="BQ33" i="44"/>
  <c r="BB33" i="44"/>
  <c r="BO33" i="44"/>
  <c r="AZ33" i="44"/>
  <c r="BK149" i="44"/>
  <c r="BJ149" i="44"/>
  <c r="BL149" i="44" s="1"/>
  <c r="Y149" i="44"/>
  <c r="BC149" i="44"/>
  <c r="G149" i="44"/>
  <c r="S149" i="44" s="1"/>
  <c r="E166" i="44"/>
  <c r="BD111" i="44"/>
  <c r="AV111" i="44"/>
  <c r="BD160" i="44"/>
  <c r="AV160" i="44"/>
  <c r="T95" i="44"/>
  <c r="T108" i="44"/>
  <c r="T104" i="44"/>
  <c r="T113" i="44"/>
  <c r="T110" i="44"/>
  <c r="T106" i="44"/>
  <c r="T109" i="44"/>
  <c r="T115" i="44"/>
  <c r="T114" i="44"/>
  <c r="T112" i="44"/>
  <c r="T86" i="44"/>
  <c r="T102" i="44"/>
  <c r="T111" i="44"/>
  <c r="T105" i="44"/>
  <c r="T117" i="44"/>
  <c r="T116" i="44"/>
  <c r="T107" i="44"/>
  <c r="T103" i="44"/>
  <c r="T77" i="44"/>
  <c r="T101" i="44"/>
  <c r="BR99" i="44"/>
  <c r="BQ99" i="44"/>
  <c r="BB99" i="44"/>
  <c r="BP99" i="44"/>
  <c r="BA99" i="44"/>
  <c r="AY99" i="44"/>
  <c r="BO99" i="44"/>
  <c r="BN99" i="44"/>
  <c r="AZ99" i="44"/>
  <c r="E168" i="44"/>
  <c r="AV113" i="44"/>
  <c r="BD113" i="44"/>
  <c r="E165" i="44"/>
  <c r="BD110" i="44"/>
  <c r="AV110" i="44"/>
  <c r="T80" i="44"/>
  <c r="BN144" i="44"/>
  <c r="AY144" i="44"/>
  <c r="BR144" i="44"/>
  <c r="BQ144" i="44"/>
  <c r="BB144" i="44"/>
  <c r="BP144" i="44"/>
  <c r="BA144" i="44"/>
  <c r="BO144" i="44"/>
  <c r="AZ144" i="44"/>
  <c r="T90" i="44"/>
  <c r="G150" i="44"/>
  <c r="S150" i="44" s="1"/>
  <c r="BK150" i="44"/>
  <c r="BJ150" i="44"/>
  <c r="BL150" i="44" s="1"/>
  <c r="BM150" i="44" s="1"/>
  <c r="Y150" i="44"/>
  <c r="BC150" i="44"/>
  <c r="AY147" i="44"/>
  <c r="T93" i="44"/>
  <c r="BM146" i="44"/>
  <c r="Y55" i="44"/>
  <c r="BM140" i="44"/>
  <c r="T100" i="44"/>
  <c r="BN27" i="44"/>
  <c r="AY27" i="44"/>
  <c r="BP27" i="44"/>
  <c r="BR27" i="44"/>
  <c r="BQ27" i="44"/>
  <c r="BB27" i="44"/>
  <c r="BA27" i="44"/>
  <c r="BO27" i="44"/>
  <c r="AZ27" i="44"/>
  <c r="T96" i="44"/>
  <c r="S63" i="44"/>
  <c r="T75" i="44"/>
  <c r="T97" i="44"/>
  <c r="AR170" i="44"/>
  <c r="Y170" i="44" s="1"/>
  <c r="AR48" i="44"/>
  <c r="Y48" i="44" s="1"/>
  <c r="BN138" i="44"/>
  <c r="AY138" i="44"/>
  <c r="BR138" i="44"/>
  <c r="BQ138" i="44"/>
  <c r="BB138" i="44"/>
  <c r="BP138" i="44"/>
  <c r="BA138" i="44"/>
  <c r="AZ138" i="44"/>
  <c r="BO138" i="44"/>
  <c r="BM154" i="44"/>
  <c r="BR94" i="44"/>
  <c r="BO94" i="44"/>
  <c r="AZ94" i="44"/>
  <c r="BA94" i="44"/>
  <c r="AY94" i="44"/>
  <c r="BQ94" i="44"/>
  <c r="BP94" i="44"/>
  <c r="BN94" i="44"/>
  <c r="BB94" i="44"/>
  <c r="BR131" i="44"/>
  <c r="BB131" i="44"/>
  <c r="BQ131" i="44"/>
  <c r="BA131" i="44"/>
  <c r="BP131" i="44"/>
  <c r="AZ131" i="44"/>
  <c r="BO131" i="44"/>
  <c r="AY131" i="44"/>
  <c r="BN131" i="44"/>
  <c r="BK155" i="44"/>
  <c r="BJ155" i="44"/>
  <c r="BL155" i="44" s="1"/>
  <c r="Y155" i="44"/>
  <c r="BC155" i="44"/>
  <c r="G155" i="44"/>
  <c r="S155" i="44" s="1"/>
  <c r="G151" i="44"/>
  <c r="S151" i="44" s="1"/>
  <c r="BK151" i="44"/>
  <c r="BJ151" i="44"/>
  <c r="BL151" i="44" s="1"/>
  <c r="Y151" i="44"/>
  <c r="BC151" i="44"/>
  <c r="BR134" i="44"/>
  <c r="BQ134" i="44"/>
  <c r="BB134" i="44"/>
  <c r="BP134" i="44"/>
  <c r="BA134" i="44"/>
  <c r="BO134" i="44"/>
  <c r="AZ134" i="44"/>
  <c r="BN134" i="44"/>
  <c r="AY134" i="44"/>
  <c r="E158" i="44"/>
  <c r="BD103" i="44"/>
  <c r="AV103" i="44"/>
  <c r="T74" i="44"/>
  <c r="BN132" i="44"/>
  <c r="BR132" i="44"/>
  <c r="BP132" i="44"/>
  <c r="BA132" i="44"/>
  <c r="BQ132" i="44"/>
  <c r="BO132" i="44"/>
  <c r="BB132" i="44"/>
  <c r="AZ132" i="44"/>
  <c r="AY132" i="44"/>
  <c r="BP128" i="44"/>
  <c r="BO128" i="44"/>
  <c r="BB128" i="44"/>
  <c r="BN128" i="44"/>
  <c r="BA128" i="44"/>
  <c r="AZ128" i="44"/>
  <c r="AY128" i="44"/>
  <c r="BR128" i="44"/>
  <c r="BQ128" i="44"/>
  <c r="T78" i="44"/>
  <c r="BR135" i="44"/>
  <c r="BQ135" i="44"/>
  <c r="BB135" i="44"/>
  <c r="BP135" i="44"/>
  <c r="BA135" i="44"/>
  <c r="BO135" i="44"/>
  <c r="AZ135" i="44"/>
  <c r="BN135" i="44"/>
  <c r="AY135" i="44"/>
  <c r="BC152" i="44"/>
  <c r="G152" i="44"/>
  <c r="S152" i="44" s="1"/>
  <c r="BK152" i="44"/>
  <c r="BJ152" i="44"/>
  <c r="BL152" i="44" s="1"/>
  <c r="Y152" i="44"/>
  <c r="T79" i="44"/>
  <c r="BM101" i="44"/>
  <c r="BM145" i="44"/>
  <c r="T88" i="44"/>
  <c r="BM93" i="44"/>
  <c r="BR85" i="44"/>
  <c r="BQ85" i="44"/>
  <c r="BB85" i="44"/>
  <c r="BN85" i="44"/>
  <c r="AY85" i="44"/>
  <c r="BO85" i="44"/>
  <c r="BA85" i="44"/>
  <c r="AZ85" i="44"/>
  <c r="BP85" i="44"/>
  <c r="AR114" i="43"/>
  <c r="Y114" i="43" s="1"/>
  <c r="BR138" i="43"/>
  <c r="BP138" i="43"/>
  <c r="BA138" i="43"/>
  <c r="AY138" i="43"/>
  <c r="BQ138" i="43"/>
  <c r="BO138" i="43"/>
  <c r="BN138" i="43"/>
  <c r="BB138" i="43"/>
  <c r="AZ138" i="43"/>
  <c r="BC133" i="43"/>
  <c r="Y133" i="43"/>
  <c r="BK133" i="43"/>
  <c r="BJ133" i="43"/>
  <c r="BL133" i="43" s="1"/>
  <c r="G133" i="43"/>
  <c r="S133" i="43" s="1"/>
  <c r="AR52" i="43"/>
  <c r="Y52" i="43" s="1"/>
  <c r="BD166" i="43"/>
  <c r="AV166" i="43"/>
  <c r="BM99" i="43"/>
  <c r="BQ129" i="43"/>
  <c r="BB129" i="43"/>
  <c r="BP129" i="43"/>
  <c r="BA129" i="43"/>
  <c r="BO129" i="43"/>
  <c r="AZ129" i="43"/>
  <c r="BN129" i="43"/>
  <c r="AY129" i="43"/>
  <c r="BR129" i="43"/>
  <c r="BB100" i="43"/>
  <c r="BQ100" i="43"/>
  <c r="AY100" i="43"/>
  <c r="BO100" i="43"/>
  <c r="BA100" i="43"/>
  <c r="AZ100" i="43"/>
  <c r="BR100" i="43"/>
  <c r="BN100" i="43"/>
  <c r="BP100" i="43"/>
  <c r="AR110" i="43"/>
  <c r="Y110" i="43" s="1"/>
  <c r="BC141" i="43"/>
  <c r="BK141" i="43"/>
  <c r="BJ141" i="43"/>
  <c r="BL141" i="43" s="1"/>
  <c r="G141" i="43"/>
  <c r="S141" i="43" s="1"/>
  <c r="Y141" i="43"/>
  <c r="BR98" i="43"/>
  <c r="BA98" i="43"/>
  <c r="BQ98" i="43"/>
  <c r="AZ98" i="43"/>
  <c r="BN98" i="43"/>
  <c r="BP98" i="43"/>
  <c r="BO98" i="43"/>
  <c r="AY98" i="43"/>
  <c r="BB98" i="43"/>
  <c r="Y128" i="43"/>
  <c r="BC128" i="43"/>
  <c r="BK128" i="43"/>
  <c r="G128" i="43"/>
  <c r="S128" i="43" s="1"/>
  <c r="BJ128" i="43"/>
  <c r="BL128" i="43" s="1"/>
  <c r="BJ134" i="43"/>
  <c r="BL134" i="43" s="1"/>
  <c r="BM134" i="43" s="1"/>
  <c r="BK134" i="43"/>
  <c r="Y134" i="43"/>
  <c r="G134" i="43"/>
  <c r="S134" i="43" s="1"/>
  <c r="BC134" i="43"/>
  <c r="BR148" i="43"/>
  <c r="BQ148" i="43"/>
  <c r="BB148" i="43"/>
  <c r="BN148" i="43"/>
  <c r="AY148" i="43"/>
  <c r="BA148" i="43"/>
  <c r="AZ148" i="43"/>
  <c r="BO148" i="43"/>
  <c r="BP148" i="43"/>
  <c r="E162" i="43"/>
  <c r="BD107" i="43"/>
  <c r="AV107" i="43"/>
  <c r="BD165" i="43"/>
  <c r="AV165" i="43"/>
  <c r="BM150" i="43"/>
  <c r="BM147" i="43"/>
  <c r="BO87" i="43"/>
  <c r="AZ87" i="43"/>
  <c r="BP87" i="43"/>
  <c r="BN87" i="43"/>
  <c r="BB87" i="43"/>
  <c r="BR87" i="43"/>
  <c r="BA87" i="43"/>
  <c r="AY87" i="43"/>
  <c r="BQ87" i="43"/>
  <c r="BD170" i="43"/>
  <c r="AV170" i="43"/>
  <c r="BD171" i="43"/>
  <c r="AV171" i="43"/>
  <c r="BM146" i="43"/>
  <c r="BQ88" i="43"/>
  <c r="BB88" i="43"/>
  <c r="BP88" i="43"/>
  <c r="AY88" i="43"/>
  <c r="BN88" i="43"/>
  <c r="BR88" i="43"/>
  <c r="BO88" i="43"/>
  <c r="BA88" i="43"/>
  <c r="AZ88" i="43"/>
  <c r="BQ96" i="43"/>
  <c r="BB96" i="43"/>
  <c r="BO96" i="43"/>
  <c r="AY96" i="43"/>
  <c r="BR96" i="43"/>
  <c r="BN96" i="43"/>
  <c r="BP96" i="43"/>
  <c r="AZ96" i="43"/>
  <c r="BA96" i="43"/>
  <c r="BP79" i="43"/>
  <c r="BA79" i="43"/>
  <c r="BB79" i="43"/>
  <c r="BR79" i="43"/>
  <c r="AZ79" i="43"/>
  <c r="BQ79" i="43"/>
  <c r="AY79" i="43"/>
  <c r="BO79" i="43"/>
  <c r="BN79" i="43"/>
  <c r="AY84" i="43"/>
  <c r="BR80" i="43"/>
  <c r="BO80" i="43"/>
  <c r="BN80" i="43"/>
  <c r="BA80" i="43"/>
  <c r="BQ80" i="43"/>
  <c r="BP80" i="43"/>
  <c r="AZ80" i="43"/>
  <c r="BB80" i="43"/>
  <c r="AY80" i="43"/>
  <c r="BR76" i="43"/>
  <c r="BQ76" i="43"/>
  <c r="BB76" i="43"/>
  <c r="BP76" i="43"/>
  <c r="BA76" i="43"/>
  <c r="AZ76" i="43"/>
  <c r="AY76" i="43"/>
  <c r="BO76" i="43"/>
  <c r="BN76" i="43"/>
  <c r="BP152" i="43"/>
  <c r="BA152" i="43"/>
  <c r="BO152" i="43"/>
  <c r="AZ152" i="43"/>
  <c r="BN152" i="43"/>
  <c r="AY152" i="43"/>
  <c r="BR152" i="43"/>
  <c r="BQ152" i="43"/>
  <c r="BB152" i="43"/>
  <c r="BM135" i="43"/>
  <c r="BN90" i="43"/>
  <c r="AY90" i="43"/>
  <c r="BB90" i="43"/>
  <c r="BP90" i="43"/>
  <c r="BR90" i="43"/>
  <c r="BQ90" i="43"/>
  <c r="BO90" i="43"/>
  <c r="AZ90" i="43"/>
  <c r="BA90" i="43"/>
  <c r="BO81" i="43"/>
  <c r="AZ81" i="43"/>
  <c r="BB81" i="43"/>
  <c r="BP81" i="43"/>
  <c r="BQ81" i="43"/>
  <c r="BN81" i="43"/>
  <c r="AY81" i="43"/>
  <c r="BR81" i="43"/>
  <c r="BA81" i="43"/>
  <c r="BJ143" i="43"/>
  <c r="BL143" i="43" s="1"/>
  <c r="Y143" i="43"/>
  <c r="BK143" i="43"/>
  <c r="BC143" i="43"/>
  <c r="G143" i="43"/>
  <c r="S143" i="43" s="1"/>
  <c r="AR109" i="43"/>
  <c r="Y109" i="43" s="1"/>
  <c r="BM73" i="43"/>
  <c r="E157" i="43"/>
  <c r="AV102" i="43"/>
  <c r="BD102" i="43"/>
  <c r="AR50" i="43"/>
  <c r="Y50" i="43" s="1"/>
  <c r="AV164" i="43"/>
  <c r="BD164" i="43"/>
  <c r="BD158" i="43"/>
  <c r="AV158" i="43"/>
  <c r="BR153" i="43"/>
  <c r="BQ153" i="43"/>
  <c r="BB153" i="43"/>
  <c r="BP153" i="43"/>
  <c r="BA153" i="43"/>
  <c r="BO153" i="43"/>
  <c r="AZ153" i="43"/>
  <c r="AY153" i="43"/>
  <c r="BN153" i="43"/>
  <c r="BM130" i="43"/>
  <c r="BR41" i="43"/>
  <c r="BO41" i="43"/>
  <c r="AZ41" i="43"/>
  <c r="BQ41" i="43"/>
  <c r="BP41" i="43"/>
  <c r="BN41" i="43"/>
  <c r="BB41" i="43"/>
  <c r="BA41" i="43"/>
  <c r="AY41" i="43"/>
  <c r="BA144" i="43"/>
  <c r="BN78" i="43"/>
  <c r="BQ78" i="43"/>
  <c r="BA78" i="43"/>
  <c r="BP78" i="43"/>
  <c r="BO78" i="43"/>
  <c r="AY78" i="43"/>
  <c r="BR78" i="43"/>
  <c r="BB78" i="43"/>
  <c r="AZ78" i="43"/>
  <c r="E160" i="43"/>
  <c r="BD105" i="43"/>
  <c r="AV105" i="43"/>
  <c r="BD161" i="43"/>
  <c r="AV161" i="43"/>
  <c r="BK136" i="43"/>
  <c r="BJ136" i="43"/>
  <c r="BL136" i="43" s="1"/>
  <c r="G136" i="43"/>
  <c r="S136" i="43" s="1"/>
  <c r="BC136" i="43"/>
  <c r="Y136" i="43"/>
  <c r="AR103" i="43"/>
  <c r="Y103" i="43" s="1"/>
  <c r="BM156" i="43"/>
  <c r="G151" i="43"/>
  <c r="S151" i="43" s="1"/>
  <c r="BK151" i="43"/>
  <c r="BC151" i="43"/>
  <c r="Y151" i="43"/>
  <c r="BJ151" i="43"/>
  <c r="BL151" i="43" s="1"/>
  <c r="AV172" i="43"/>
  <c r="BD172" i="43"/>
  <c r="BM140" i="43"/>
  <c r="G145" i="43"/>
  <c r="S145" i="43" s="1"/>
  <c r="BK145" i="43"/>
  <c r="BC145" i="43"/>
  <c r="BJ145" i="43"/>
  <c r="BL145" i="43" s="1"/>
  <c r="BM145" i="43" s="1"/>
  <c r="Y145" i="43"/>
  <c r="BD168" i="43"/>
  <c r="AV168" i="43"/>
  <c r="BM155" i="43"/>
  <c r="G139" i="43"/>
  <c r="S139" i="43" s="1"/>
  <c r="BK139" i="43"/>
  <c r="BC139" i="43"/>
  <c r="BJ139" i="43"/>
  <c r="BL139" i="43" s="1"/>
  <c r="Y139" i="43"/>
  <c r="BJ131" i="43"/>
  <c r="BL131" i="43" s="1"/>
  <c r="BC131" i="43"/>
  <c r="G131" i="43"/>
  <c r="S131" i="43" s="1"/>
  <c r="Y131" i="43"/>
  <c r="BK131" i="43"/>
  <c r="AR112" i="43"/>
  <c r="Y112" i="43" s="1"/>
  <c r="BQ82" i="43"/>
  <c r="BB82" i="43"/>
  <c r="BA82" i="43"/>
  <c r="BR82" i="43"/>
  <c r="AZ82" i="43"/>
  <c r="BP82" i="43"/>
  <c r="AY82" i="43"/>
  <c r="BO82" i="43"/>
  <c r="BN82" i="43"/>
  <c r="BR86" i="43"/>
  <c r="BB86" i="43"/>
  <c r="BA86" i="43"/>
  <c r="BQ86" i="43"/>
  <c r="AZ86" i="43"/>
  <c r="BP86" i="43"/>
  <c r="AY86" i="43"/>
  <c r="BO86" i="43"/>
  <c r="BN86" i="43"/>
  <c r="AV159" i="43"/>
  <c r="BD159" i="43"/>
  <c r="BO95" i="43"/>
  <c r="AZ95" i="43"/>
  <c r="BP95" i="43"/>
  <c r="AY95" i="43"/>
  <c r="BN95" i="43"/>
  <c r="BA95" i="43"/>
  <c r="BQ95" i="43"/>
  <c r="BR95" i="43"/>
  <c r="BB95" i="43"/>
  <c r="BO101" i="43"/>
  <c r="AZ101" i="43"/>
  <c r="BN101" i="43"/>
  <c r="AY101" i="43"/>
  <c r="BA101" i="43"/>
  <c r="BR101" i="43"/>
  <c r="BQ101" i="43"/>
  <c r="BP101" i="43"/>
  <c r="BB101" i="43"/>
  <c r="BC154" i="43"/>
  <c r="G154" i="43"/>
  <c r="S154" i="43" s="1"/>
  <c r="Y154" i="43"/>
  <c r="BJ154" i="43"/>
  <c r="BL154" i="43" s="1"/>
  <c r="BK154" i="43"/>
  <c r="BO89" i="43"/>
  <c r="AY89" i="43"/>
  <c r="BN89" i="43"/>
  <c r="BR89" i="43"/>
  <c r="BB89" i="43"/>
  <c r="BA89" i="43"/>
  <c r="AZ89" i="43"/>
  <c r="BP89" i="43"/>
  <c r="BQ89" i="43"/>
  <c r="BJ137" i="43"/>
  <c r="BL137" i="43" s="1"/>
  <c r="Y137" i="43"/>
  <c r="BK137" i="43"/>
  <c r="BC137" i="43"/>
  <c r="G137" i="43"/>
  <c r="S137" i="43" s="1"/>
  <c r="BC142" i="43"/>
  <c r="G142" i="43"/>
  <c r="S142" i="43" s="1"/>
  <c r="BK142" i="43"/>
  <c r="BJ142" i="43"/>
  <c r="BL142" i="43" s="1"/>
  <c r="Y142" i="43"/>
  <c r="BD169" i="43"/>
  <c r="AV169" i="43"/>
  <c r="AV167" i="43"/>
  <c r="BD167" i="43"/>
  <c r="BN26" i="42"/>
  <c r="AY26" i="42"/>
  <c r="BP26" i="42"/>
  <c r="BO26" i="42"/>
  <c r="BB26" i="42"/>
  <c r="BQ26" i="42"/>
  <c r="BR26" i="42"/>
  <c r="BA26" i="42"/>
  <c r="AZ26" i="42"/>
  <c r="BR85" i="42"/>
  <c r="BP85" i="42"/>
  <c r="BA85" i="42"/>
  <c r="BB85" i="42"/>
  <c r="AZ85" i="42"/>
  <c r="BQ85" i="42"/>
  <c r="AY85" i="42"/>
  <c r="BO85" i="42"/>
  <c r="BN85" i="42"/>
  <c r="BK139" i="42"/>
  <c r="Y139" i="42"/>
  <c r="BJ139" i="42"/>
  <c r="BL139" i="42" s="1"/>
  <c r="G139" i="42"/>
  <c r="S139" i="42" s="1"/>
  <c r="BC139" i="42"/>
  <c r="BM80" i="42"/>
  <c r="AR104" i="42"/>
  <c r="Y104" i="42" s="1"/>
  <c r="E160" i="42"/>
  <c r="BD105" i="42"/>
  <c r="AV105" i="42"/>
  <c r="BP95" i="42"/>
  <c r="BA95" i="42"/>
  <c r="BO95" i="42"/>
  <c r="AZ95" i="42"/>
  <c r="BN95" i="42"/>
  <c r="AY95" i="42"/>
  <c r="BR95" i="42"/>
  <c r="BQ95" i="42"/>
  <c r="BB95" i="42"/>
  <c r="AR48" i="42"/>
  <c r="Y48" i="42" s="1"/>
  <c r="AR52" i="42"/>
  <c r="Y52" i="42" s="1"/>
  <c r="BP134" i="42"/>
  <c r="BA134" i="42"/>
  <c r="BB134" i="42"/>
  <c r="BR134" i="42"/>
  <c r="AZ134" i="42"/>
  <c r="BQ134" i="42"/>
  <c r="AY134" i="42"/>
  <c r="BN134" i="42"/>
  <c r="BO134" i="42"/>
  <c r="AV159" i="42"/>
  <c r="BD159" i="42"/>
  <c r="BP100" i="42"/>
  <c r="BA100" i="42"/>
  <c r="BR100" i="42"/>
  <c r="BB100" i="42"/>
  <c r="BQ100" i="42"/>
  <c r="AZ100" i="42"/>
  <c r="BO100" i="42"/>
  <c r="AY100" i="42"/>
  <c r="BN100" i="42"/>
  <c r="BR144" i="42"/>
  <c r="BO144" i="42"/>
  <c r="AZ144" i="42"/>
  <c r="BQ144" i="42"/>
  <c r="BP144" i="42"/>
  <c r="BN144" i="42"/>
  <c r="BB144" i="42"/>
  <c r="BA144" i="42"/>
  <c r="AY144" i="42"/>
  <c r="BR150" i="42"/>
  <c r="BO150" i="42"/>
  <c r="AZ150" i="42"/>
  <c r="BB150" i="42"/>
  <c r="BA150" i="42"/>
  <c r="AY150" i="42"/>
  <c r="BQ150" i="42"/>
  <c r="BP150" i="42"/>
  <c r="BN150" i="42"/>
  <c r="AR106" i="42"/>
  <c r="Y106" i="42" s="1"/>
  <c r="BM146" i="42"/>
  <c r="BR148" i="42"/>
  <c r="BQ148" i="42"/>
  <c r="BB148" i="42"/>
  <c r="BN148" i="42"/>
  <c r="AY148" i="42"/>
  <c r="BA148" i="42"/>
  <c r="BO148" i="42"/>
  <c r="BP148" i="42"/>
  <c r="AZ148" i="42"/>
  <c r="BR74" i="42"/>
  <c r="BQ74" i="42"/>
  <c r="BB74" i="42"/>
  <c r="BO74" i="42"/>
  <c r="AZ74" i="42"/>
  <c r="BN74" i="42"/>
  <c r="AY74" i="42"/>
  <c r="BP74" i="42"/>
  <c r="BA74" i="42"/>
  <c r="S63" i="42"/>
  <c r="BB82" i="42"/>
  <c r="BR82" i="42"/>
  <c r="BA82" i="42"/>
  <c r="BQ82" i="42"/>
  <c r="AZ82" i="42"/>
  <c r="BP82" i="42"/>
  <c r="AY82" i="42"/>
  <c r="BN82" i="42"/>
  <c r="BO82" i="42"/>
  <c r="E158" i="42"/>
  <c r="BD103" i="42"/>
  <c r="AV103" i="42"/>
  <c r="E162" i="42"/>
  <c r="BD107" i="42"/>
  <c r="AV107" i="42"/>
  <c r="BC141" i="42"/>
  <c r="BK141" i="42"/>
  <c r="BJ141" i="42"/>
  <c r="BL141" i="42" s="1"/>
  <c r="BM141" i="42" s="1"/>
  <c r="Y141" i="42"/>
  <c r="G141" i="42"/>
  <c r="S141" i="42" s="1"/>
  <c r="BN151" i="42"/>
  <c r="AY151" i="42"/>
  <c r="BQ151" i="42"/>
  <c r="BB151" i="42"/>
  <c r="BR151" i="42"/>
  <c r="BP151" i="42"/>
  <c r="BO151" i="42"/>
  <c r="BA151" i="42"/>
  <c r="AZ151" i="42"/>
  <c r="BR98" i="42"/>
  <c r="BP98" i="42"/>
  <c r="BA98" i="42"/>
  <c r="BO98" i="42"/>
  <c r="AZ98" i="42"/>
  <c r="BQ98" i="42"/>
  <c r="BN98" i="42"/>
  <c r="BB98" i="42"/>
  <c r="AY98" i="42"/>
  <c r="BR129" i="42"/>
  <c r="BQ129" i="42"/>
  <c r="BB129" i="42"/>
  <c r="BP129" i="42"/>
  <c r="BA129" i="42"/>
  <c r="BN129" i="42"/>
  <c r="AY129" i="42"/>
  <c r="BO129" i="42"/>
  <c r="AZ129" i="42"/>
  <c r="BM77" i="42"/>
  <c r="BJ140" i="42"/>
  <c r="BL140" i="42" s="1"/>
  <c r="BC140" i="42"/>
  <c r="G140" i="42"/>
  <c r="S140" i="42" s="1"/>
  <c r="Y140" i="42"/>
  <c r="BK140" i="42"/>
  <c r="BM83" i="42"/>
  <c r="BJ137" i="42"/>
  <c r="BL137" i="42" s="1"/>
  <c r="BC137" i="42"/>
  <c r="Y137" i="42"/>
  <c r="BK137" i="42"/>
  <c r="G137" i="42"/>
  <c r="S137" i="42" s="1"/>
  <c r="BM101" i="42"/>
  <c r="BD161" i="42"/>
  <c r="AV161" i="42"/>
  <c r="BC135" i="42"/>
  <c r="G135" i="42"/>
  <c r="S135" i="42" s="1"/>
  <c r="BK135" i="42"/>
  <c r="BJ135" i="42"/>
  <c r="BL135" i="42" s="1"/>
  <c r="BM135" i="42" s="1"/>
  <c r="Y135" i="42"/>
  <c r="BN88" i="42"/>
  <c r="AY88" i="42"/>
  <c r="BP88" i="42"/>
  <c r="BO88" i="42"/>
  <c r="BB88" i="42"/>
  <c r="BA88" i="42"/>
  <c r="AZ88" i="42"/>
  <c r="BQ88" i="42"/>
  <c r="BR88" i="42"/>
  <c r="Y155" i="42"/>
  <c r="BC155" i="42"/>
  <c r="G155" i="42"/>
  <c r="S155" i="42" s="1"/>
  <c r="BJ155" i="42"/>
  <c r="BL155" i="42" s="1"/>
  <c r="BM155" i="42" s="1"/>
  <c r="BK155" i="42"/>
  <c r="BC154" i="42"/>
  <c r="BK154" i="42"/>
  <c r="Y154" i="42"/>
  <c r="BJ154" i="42"/>
  <c r="BL154" i="42" s="1"/>
  <c r="G154" i="42"/>
  <c r="S154" i="42" s="1"/>
  <c r="E165" i="42"/>
  <c r="BD110" i="42"/>
  <c r="AV110" i="42"/>
  <c r="BM75" i="42"/>
  <c r="BN145" i="42"/>
  <c r="AY145" i="42"/>
  <c r="BQ145" i="42"/>
  <c r="BB145" i="42"/>
  <c r="BA145" i="42"/>
  <c r="AZ145" i="42"/>
  <c r="BR145" i="42"/>
  <c r="BP145" i="42"/>
  <c r="BO145" i="42"/>
  <c r="AY128" i="42"/>
  <c r="BR128" i="42"/>
  <c r="BQ128" i="42"/>
  <c r="BP128" i="42"/>
  <c r="BN128" i="42"/>
  <c r="BA128" i="42"/>
  <c r="AZ128" i="42"/>
  <c r="BO128" i="42"/>
  <c r="BB128" i="42"/>
  <c r="BM92" i="42"/>
  <c r="AR164" i="42"/>
  <c r="Y164" i="42" s="1"/>
  <c r="BQ35" i="42"/>
  <c r="BB35" i="42"/>
  <c r="BP35" i="42"/>
  <c r="BA35" i="42"/>
  <c r="BN35" i="42"/>
  <c r="AY35" i="42"/>
  <c r="BR35" i="42"/>
  <c r="BO35" i="42"/>
  <c r="AZ35" i="42"/>
  <c r="BK130" i="42"/>
  <c r="G130" i="42"/>
  <c r="S130" i="42" s="1"/>
  <c r="BJ130" i="42"/>
  <c r="BL130" i="42" s="1"/>
  <c r="BM130" i="42" s="1"/>
  <c r="BC130" i="42"/>
  <c r="Y130" i="42"/>
  <c r="BM142" i="42"/>
  <c r="BM149" i="42"/>
  <c r="BM131" i="42"/>
  <c r="BP84" i="42"/>
  <c r="BA84" i="42"/>
  <c r="BN84" i="42"/>
  <c r="AY84" i="42"/>
  <c r="BB84" i="42"/>
  <c r="BR84" i="42"/>
  <c r="AZ84" i="42"/>
  <c r="BO84" i="42"/>
  <c r="BQ84" i="42"/>
  <c r="BC147" i="42"/>
  <c r="Y147" i="42"/>
  <c r="BK147" i="42"/>
  <c r="G147" i="42"/>
  <c r="S147" i="42" s="1"/>
  <c r="BJ147" i="42"/>
  <c r="BL147" i="42" s="1"/>
  <c r="BD172" i="42"/>
  <c r="AV172" i="42"/>
  <c r="BR86" i="42"/>
  <c r="BO86" i="42"/>
  <c r="BB86" i="42"/>
  <c r="BA86" i="42"/>
  <c r="AZ86" i="42"/>
  <c r="AY86" i="42"/>
  <c r="BQ86" i="42"/>
  <c r="BP86" i="42"/>
  <c r="BN86" i="42"/>
  <c r="Y56" i="42"/>
  <c r="BQ87" i="42"/>
  <c r="BB87" i="42"/>
  <c r="BA87" i="42"/>
  <c r="AZ87" i="42"/>
  <c r="AY87" i="42"/>
  <c r="BR87" i="42"/>
  <c r="BP87" i="42"/>
  <c r="BN87" i="42"/>
  <c r="BO87" i="42"/>
  <c r="BD113" i="42"/>
  <c r="E168" i="42"/>
  <c r="AV113" i="42"/>
  <c r="BQ76" i="42"/>
  <c r="BB76" i="42"/>
  <c r="BP76" i="42"/>
  <c r="BA76" i="42"/>
  <c r="BO76" i="42"/>
  <c r="AZ76" i="42"/>
  <c r="BR76" i="42"/>
  <c r="BN76" i="42"/>
  <c r="AY76" i="42"/>
  <c r="BC132" i="42"/>
  <c r="BJ132" i="42"/>
  <c r="BL132" i="42" s="1"/>
  <c r="Y132" i="42"/>
  <c r="G132" i="42"/>
  <c r="S132" i="42" s="1"/>
  <c r="BK132" i="42"/>
  <c r="BR31" i="42"/>
  <c r="BQ31" i="42"/>
  <c r="BB31" i="42"/>
  <c r="BN31" i="42"/>
  <c r="AY31" i="42"/>
  <c r="BA31" i="42"/>
  <c r="AZ31" i="42"/>
  <c r="BO31" i="42"/>
  <c r="BP31" i="42"/>
  <c r="BC138" i="42"/>
  <c r="G138" i="42"/>
  <c r="S138" i="42" s="1"/>
  <c r="BJ138" i="42"/>
  <c r="BL138" i="42" s="1"/>
  <c r="BM138" i="42" s="1"/>
  <c r="Y138" i="42"/>
  <c r="BK138" i="42"/>
  <c r="BK136" i="42"/>
  <c r="Y136" i="42"/>
  <c r="BJ136" i="42"/>
  <c r="BL136" i="42" s="1"/>
  <c r="BC136" i="42"/>
  <c r="G136" i="42"/>
  <c r="S136" i="42" s="1"/>
  <c r="BJ143" i="42"/>
  <c r="BL143" i="42" s="1"/>
  <c r="BM143" i="42" s="1"/>
  <c r="Y143" i="42"/>
  <c r="BC143" i="42"/>
  <c r="G143" i="42"/>
  <c r="S143" i="42" s="1"/>
  <c r="BK143" i="42"/>
  <c r="BK156" i="42"/>
  <c r="BJ156" i="42"/>
  <c r="BL156" i="42" s="1"/>
  <c r="Y156" i="42"/>
  <c r="G156" i="42"/>
  <c r="S156" i="42" s="1"/>
  <c r="BC156" i="42"/>
  <c r="S118" i="42"/>
  <c r="C39" i="32" s="1"/>
  <c r="I39" i="32" s="1"/>
  <c r="BP89" i="42"/>
  <c r="BA89" i="42"/>
  <c r="BO89" i="42"/>
  <c r="AZ89" i="42"/>
  <c r="BN89" i="42"/>
  <c r="AY89" i="42"/>
  <c r="BR89" i="42"/>
  <c r="BQ89" i="42"/>
  <c r="BB89" i="42"/>
  <c r="BM153" i="42"/>
  <c r="BM133" i="42"/>
  <c r="E166" i="42"/>
  <c r="BD111" i="42"/>
  <c r="AV111" i="42"/>
  <c r="BO99" i="42"/>
  <c r="AZ99" i="42"/>
  <c r="BP99" i="42"/>
  <c r="BN99" i="42"/>
  <c r="BB99" i="42"/>
  <c r="BA99" i="42"/>
  <c r="AY99" i="42"/>
  <c r="BQ99" i="42"/>
  <c r="BR99" i="42"/>
  <c r="AV114" i="42"/>
  <c r="BD114" i="42"/>
  <c r="E169" i="42"/>
  <c r="BR96" i="42"/>
  <c r="BQ96" i="42"/>
  <c r="BB96" i="42"/>
  <c r="BP96" i="42"/>
  <c r="BA96" i="42"/>
  <c r="BO96" i="42"/>
  <c r="AZ96" i="42"/>
  <c r="BN96" i="42"/>
  <c r="AY96" i="42"/>
  <c r="BM81" i="42"/>
  <c r="AR50" i="42"/>
  <c r="Y50" i="42" s="1"/>
  <c r="BM152" i="42"/>
  <c r="BQ41" i="42"/>
  <c r="BB41" i="42"/>
  <c r="BP41" i="42"/>
  <c r="BA41" i="42"/>
  <c r="BO41" i="42"/>
  <c r="AZ41" i="42"/>
  <c r="BN41" i="42"/>
  <c r="AY41" i="42"/>
  <c r="BR41" i="42"/>
  <c r="BR22" i="42"/>
  <c r="BB22" i="42"/>
  <c r="BN22" i="42"/>
  <c r="BQ22" i="42"/>
  <c r="BA22" i="42"/>
  <c r="BP22" i="42"/>
  <c r="AZ22" i="42"/>
  <c r="BO22" i="42"/>
  <c r="AY22" i="42"/>
  <c r="S173" i="44" l="1"/>
  <c r="C50" i="32" s="1"/>
  <c r="I50" i="32" s="1"/>
  <c r="T18" i="44"/>
  <c r="C31" i="32"/>
  <c r="I31" i="32" s="1"/>
  <c r="BP144" i="43"/>
  <c r="BB144" i="43"/>
  <c r="BQ144" i="43"/>
  <c r="BM133" i="43"/>
  <c r="AZ144" i="43"/>
  <c r="BM131" i="43"/>
  <c r="AY144" i="43"/>
  <c r="BN144" i="43"/>
  <c r="BR144" i="43"/>
  <c r="BM139" i="43"/>
  <c r="BM141" i="43"/>
  <c r="BM128" i="43"/>
  <c r="BM132" i="42"/>
  <c r="BM156" i="42"/>
  <c r="BM140" i="42"/>
  <c r="T18" i="42"/>
  <c r="C29" i="32"/>
  <c r="I29" i="32" s="1"/>
  <c r="T86" i="42"/>
  <c r="W86" i="42" s="1"/>
  <c r="AR115" i="42"/>
  <c r="Y115" i="42" s="1"/>
  <c r="AR117" i="43"/>
  <c r="Y117" i="43" s="1"/>
  <c r="AR167" i="44"/>
  <c r="Y167" i="44" s="1"/>
  <c r="AR117" i="44"/>
  <c r="Y117" i="44" s="1"/>
  <c r="AR111" i="44"/>
  <c r="AR161" i="42"/>
  <c r="AR162" i="44"/>
  <c r="AR111" i="42"/>
  <c r="Y111" i="42" s="1"/>
  <c r="AR113" i="44"/>
  <c r="Y113" i="44" s="1"/>
  <c r="AR105" i="42"/>
  <c r="Y105" i="42" s="1"/>
  <c r="AR107" i="43"/>
  <c r="Y107" i="43" s="1"/>
  <c r="AR102" i="42"/>
  <c r="Y102" i="42" s="1"/>
  <c r="AR106" i="44"/>
  <c r="Y106" i="44" s="1"/>
  <c r="AR113" i="42"/>
  <c r="Y113" i="42" s="1"/>
  <c r="AR164" i="43"/>
  <c r="Y164" i="43" s="1"/>
  <c r="AR108" i="43"/>
  <c r="Y108" i="43" s="1"/>
  <c r="AR103" i="42"/>
  <c r="AR110" i="44"/>
  <c r="Y110" i="44" s="1"/>
  <c r="AR160" i="44"/>
  <c r="AR114" i="44"/>
  <c r="Y114" i="44" s="1"/>
  <c r="BD170" i="42"/>
  <c r="AV170" i="42"/>
  <c r="AR159" i="42"/>
  <c r="Y159" i="42" s="1"/>
  <c r="AR158" i="43"/>
  <c r="Y158" i="43" s="1"/>
  <c r="AR170" i="43"/>
  <c r="Y170" i="43" s="1"/>
  <c r="BD163" i="43"/>
  <c r="AV163" i="43"/>
  <c r="AR166" i="43"/>
  <c r="Y166" i="43" s="1"/>
  <c r="AR116" i="42"/>
  <c r="Y116" i="42" s="1"/>
  <c r="BD171" i="42"/>
  <c r="AV171" i="42"/>
  <c r="BD161" i="44"/>
  <c r="AV161" i="44"/>
  <c r="AR105" i="43"/>
  <c r="Y105" i="43" s="1"/>
  <c r="AR102" i="43"/>
  <c r="Y102" i="43" s="1"/>
  <c r="BD157" i="42"/>
  <c r="AV157" i="42"/>
  <c r="BD172" i="44"/>
  <c r="AV172" i="44"/>
  <c r="W78" i="44"/>
  <c r="W116" i="44"/>
  <c r="W113" i="44"/>
  <c r="W81" i="44"/>
  <c r="BN147" i="44"/>
  <c r="AZ147" i="44"/>
  <c r="BO147" i="44"/>
  <c r="BA147" i="44"/>
  <c r="BP147" i="44"/>
  <c r="BM152" i="44"/>
  <c r="BB147" i="44"/>
  <c r="BQ147" i="44"/>
  <c r="W88" i="44"/>
  <c r="BR84" i="43"/>
  <c r="BN84" i="43"/>
  <c r="BB84" i="43"/>
  <c r="BM143" i="43"/>
  <c r="AY143" i="43" s="1"/>
  <c r="BO84" i="43"/>
  <c r="BM151" i="43"/>
  <c r="BA151" i="43" s="1"/>
  <c r="BP84" i="43"/>
  <c r="AZ84" i="43"/>
  <c r="BQ84" i="43"/>
  <c r="BM137" i="43"/>
  <c r="BM136" i="42"/>
  <c r="V18" i="44"/>
  <c r="T171" i="44"/>
  <c r="W171" i="44" s="1"/>
  <c r="T139" i="44"/>
  <c r="W139" i="44" s="1"/>
  <c r="T136" i="44"/>
  <c r="W136" i="44" s="1"/>
  <c r="T134" i="44"/>
  <c r="W134" i="44" s="1"/>
  <c r="T130" i="44"/>
  <c r="W130" i="44" s="1"/>
  <c r="T137" i="44"/>
  <c r="W137" i="44" s="1"/>
  <c r="T140" i="44"/>
  <c r="W140" i="44" s="1"/>
  <c r="T132" i="44"/>
  <c r="W132" i="44" s="1"/>
  <c r="T138" i="44"/>
  <c r="W138" i="44" s="1"/>
  <c r="BR93" i="44"/>
  <c r="BQ93" i="44"/>
  <c r="BB93" i="44"/>
  <c r="BP93" i="44"/>
  <c r="BA93" i="44"/>
  <c r="BN93" i="44"/>
  <c r="AZ93" i="44"/>
  <c r="AY93" i="44"/>
  <c r="BO93" i="44"/>
  <c r="W96" i="44"/>
  <c r="W107" i="44"/>
  <c r="W110" i="44"/>
  <c r="W84" i="44"/>
  <c r="AR102" i="44"/>
  <c r="Y102" i="44" s="1"/>
  <c r="BR156" i="44"/>
  <c r="BQ156" i="44"/>
  <c r="BB156" i="44"/>
  <c r="BP156" i="44"/>
  <c r="BA156" i="44"/>
  <c r="BO156" i="44"/>
  <c r="AZ156" i="44"/>
  <c r="BN156" i="44"/>
  <c r="AY156" i="44"/>
  <c r="W83" i="44"/>
  <c r="W85" i="44"/>
  <c r="W94" i="44"/>
  <c r="BR152" i="44"/>
  <c r="BQ152" i="44"/>
  <c r="BB152" i="44"/>
  <c r="BP152" i="44"/>
  <c r="BA152" i="44"/>
  <c r="BO152" i="44"/>
  <c r="AZ152" i="44"/>
  <c r="BN152" i="44"/>
  <c r="AY152" i="44"/>
  <c r="T155" i="44"/>
  <c r="W155" i="44" s="1"/>
  <c r="BN150" i="44"/>
  <c r="AY150" i="44"/>
  <c r="BR150" i="44"/>
  <c r="BQ150" i="44"/>
  <c r="BB150" i="44"/>
  <c r="BP150" i="44"/>
  <c r="BA150" i="44"/>
  <c r="BO150" i="44"/>
  <c r="AZ150" i="44"/>
  <c r="W117" i="44"/>
  <c r="W104" i="44"/>
  <c r="Y160" i="44"/>
  <c r="BR100" i="44"/>
  <c r="BQ100" i="44"/>
  <c r="BB100" i="44"/>
  <c r="BN100" i="44"/>
  <c r="AY100" i="44"/>
  <c r="BP100" i="44"/>
  <c r="BO100" i="44"/>
  <c r="AZ100" i="44"/>
  <c r="BA100" i="44"/>
  <c r="BD157" i="44"/>
  <c r="AV157" i="44"/>
  <c r="W76" i="44"/>
  <c r="BR153" i="44"/>
  <c r="BQ153" i="44"/>
  <c r="BB153" i="44"/>
  <c r="BP153" i="44"/>
  <c r="BA153" i="44"/>
  <c r="BO153" i="44"/>
  <c r="AZ153" i="44"/>
  <c r="BN153" i="44"/>
  <c r="AY153" i="44"/>
  <c r="BP145" i="44"/>
  <c r="BA145" i="44"/>
  <c r="BO145" i="44"/>
  <c r="AZ145" i="44"/>
  <c r="BN145" i="44"/>
  <c r="AY145" i="44"/>
  <c r="BR145" i="44"/>
  <c r="BQ145" i="44"/>
  <c r="BB145" i="44"/>
  <c r="W105" i="44"/>
  <c r="W108" i="44"/>
  <c r="W99" i="44"/>
  <c r="W92" i="44"/>
  <c r="T156" i="44"/>
  <c r="W156" i="44" s="1"/>
  <c r="W74" i="44"/>
  <c r="W111" i="44"/>
  <c r="Y111" i="44"/>
  <c r="BR143" i="44"/>
  <c r="BQ143" i="44"/>
  <c r="BB143" i="44"/>
  <c r="BP143" i="44"/>
  <c r="BA143" i="44"/>
  <c r="BO143" i="44"/>
  <c r="AZ143" i="44"/>
  <c r="BN143" i="44"/>
  <c r="AY143" i="44"/>
  <c r="T152" i="44"/>
  <c r="W152" i="44" s="1"/>
  <c r="AR103" i="44"/>
  <c r="Y103" i="44" s="1"/>
  <c r="BR154" i="44"/>
  <c r="BQ154" i="44"/>
  <c r="BB154" i="44"/>
  <c r="BP154" i="44"/>
  <c r="BA154" i="44"/>
  <c r="BO154" i="44"/>
  <c r="AZ154" i="44"/>
  <c r="BN154" i="44"/>
  <c r="AY154" i="44"/>
  <c r="BR140" i="44"/>
  <c r="BQ140" i="44"/>
  <c r="BB140" i="44"/>
  <c r="BP140" i="44"/>
  <c r="BA140" i="44"/>
  <c r="BO140" i="44"/>
  <c r="AZ140" i="44"/>
  <c r="BN140" i="44"/>
  <c r="AY140" i="44"/>
  <c r="T150" i="44"/>
  <c r="W150" i="44" s="1"/>
  <c r="W80" i="44"/>
  <c r="W102" i="44"/>
  <c r="BD166" i="44"/>
  <c r="AV166" i="44"/>
  <c r="AR104" i="44"/>
  <c r="Y104" i="44" s="1"/>
  <c r="BP130" i="44"/>
  <c r="BA130" i="44"/>
  <c r="BO130" i="44"/>
  <c r="AZ130" i="44"/>
  <c r="BN130" i="44"/>
  <c r="AY130" i="44"/>
  <c r="BR130" i="44"/>
  <c r="BQ130" i="44"/>
  <c r="BB130" i="44"/>
  <c r="BD169" i="44"/>
  <c r="AV169" i="44"/>
  <c r="W90" i="44"/>
  <c r="W86" i="44"/>
  <c r="T149" i="44"/>
  <c r="W149" i="44" s="1"/>
  <c r="T148" i="44"/>
  <c r="W148" i="44" s="1"/>
  <c r="T118" i="44"/>
  <c r="W73" i="44"/>
  <c r="AV158" i="44"/>
  <c r="BD158" i="44"/>
  <c r="BM155" i="44"/>
  <c r="BR146" i="44"/>
  <c r="BQ146" i="44"/>
  <c r="BB146" i="44"/>
  <c r="BP146" i="44"/>
  <c r="BA146" i="44"/>
  <c r="BO146" i="44"/>
  <c r="AZ146" i="44"/>
  <c r="BN146" i="44"/>
  <c r="AY146" i="44"/>
  <c r="W112" i="44"/>
  <c r="W95" i="44"/>
  <c r="BD159" i="44"/>
  <c r="AV159" i="44"/>
  <c r="BR97" i="44"/>
  <c r="BQ97" i="44"/>
  <c r="BB97" i="44"/>
  <c r="BP97" i="44"/>
  <c r="BA97" i="44"/>
  <c r="BO97" i="44"/>
  <c r="AZ97" i="44"/>
  <c r="BN97" i="44"/>
  <c r="AY97" i="44"/>
  <c r="W97" i="44"/>
  <c r="BD165" i="44"/>
  <c r="AV165" i="44"/>
  <c r="W114" i="44"/>
  <c r="W89" i="44"/>
  <c r="T151" i="44"/>
  <c r="W151" i="44" s="1"/>
  <c r="BN101" i="44"/>
  <c r="AY101" i="44"/>
  <c r="BP101" i="44"/>
  <c r="BA101" i="44"/>
  <c r="BR101" i="44"/>
  <c r="BQ101" i="44"/>
  <c r="BO101" i="44"/>
  <c r="BB101" i="44"/>
  <c r="AZ101" i="44"/>
  <c r="W75" i="44"/>
  <c r="W101" i="44"/>
  <c r="W115" i="44"/>
  <c r="BP139" i="44"/>
  <c r="BA139" i="44"/>
  <c r="BO139" i="44"/>
  <c r="AZ139" i="44"/>
  <c r="BN139" i="44"/>
  <c r="AY139" i="44"/>
  <c r="BR139" i="44"/>
  <c r="BQ139" i="44"/>
  <c r="BB139" i="44"/>
  <c r="W91" i="44"/>
  <c r="W79" i="44"/>
  <c r="BM151" i="44"/>
  <c r="W77" i="44"/>
  <c r="W109" i="44"/>
  <c r="Y162" i="44"/>
  <c r="BR136" i="44"/>
  <c r="BQ136" i="44"/>
  <c r="BB136" i="44"/>
  <c r="BP136" i="44"/>
  <c r="BA136" i="44"/>
  <c r="BO136" i="44"/>
  <c r="AZ136" i="44"/>
  <c r="BN136" i="44"/>
  <c r="AY136" i="44"/>
  <c r="W87" i="44"/>
  <c r="T58" i="44"/>
  <c r="V58" i="44" s="1"/>
  <c r="T51" i="44"/>
  <c r="V51" i="44" s="1"/>
  <c r="T34" i="44"/>
  <c r="V34" i="44" s="1"/>
  <c r="T48" i="44"/>
  <c r="V48" i="44" s="1"/>
  <c r="T55" i="44"/>
  <c r="V55" i="44" s="1"/>
  <c r="T47" i="44"/>
  <c r="V47" i="44" s="1"/>
  <c r="T29" i="44"/>
  <c r="V29" i="44" s="1"/>
  <c r="T39" i="44"/>
  <c r="V39" i="44" s="1"/>
  <c r="T44" i="44"/>
  <c r="V44" i="44" s="1"/>
  <c r="T49" i="44"/>
  <c r="V49" i="44" s="1"/>
  <c r="T57" i="44"/>
  <c r="V57" i="44" s="1"/>
  <c r="T59" i="44"/>
  <c r="V59" i="44" s="1"/>
  <c r="T62" i="44"/>
  <c r="V62" i="44" s="1"/>
  <c r="T37" i="44"/>
  <c r="V37" i="44" s="1"/>
  <c r="T22" i="44"/>
  <c r="V22" i="44" s="1"/>
  <c r="T25" i="44"/>
  <c r="V25" i="44" s="1"/>
  <c r="T52" i="44"/>
  <c r="V52" i="44" s="1"/>
  <c r="T54" i="44"/>
  <c r="V54" i="44" s="1"/>
  <c r="T53" i="44"/>
  <c r="V53" i="44" s="1"/>
  <c r="T56" i="44"/>
  <c r="V56" i="44" s="1"/>
  <c r="T43" i="44"/>
  <c r="V43" i="44" s="1"/>
  <c r="T38" i="44"/>
  <c r="V38" i="44" s="1"/>
  <c r="T31" i="44"/>
  <c r="V31" i="44" s="1"/>
  <c r="T60" i="44"/>
  <c r="V60" i="44" s="1"/>
  <c r="T61" i="44"/>
  <c r="V61" i="44" s="1"/>
  <c r="T50" i="44"/>
  <c r="V50" i="44" s="1"/>
  <c r="T35" i="44"/>
  <c r="V35" i="44" s="1"/>
  <c r="T26" i="44"/>
  <c r="V26" i="44" s="1"/>
  <c r="T23" i="44"/>
  <c r="V23" i="44" s="1"/>
  <c r="T19" i="44"/>
  <c r="V19" i="44" s="1"/>
  <c r="T32" i="44"/>
  <c r="V32" i="44" s="1"/>
  <c r="T45" i="44"/>
  <c r="V45" i="44" s="1"/>
  <c r="T27" i="44"/>
  <c r="V27" i="44" s="1"/>
  <c r="T40" i="44"/>
  <c r="V40" i="44" s="1"/>
  <c r="T28" i="44"/>
  <c r="V28" i="44" s="1"/>
  <c r="T30" i="44"/>
  <c r="V30" i="44" s="1"/>
  <c r="T42" i="44"/>
  <c r="V42" i="44" s="1"/>
  <c r="T20" i="44"/>
  <c r="V20" i="44" s="1"/>
  <c r="T46" i="44"/>
  <c r="V46" i="44" s="1"/>
  <c r="T21" i="44"/>
  <c r="V21" i="44" s="1"/>
  <c r="T41" i="44"/>
  <c r="V41" i="44" s="1"/>
  <c r="T36" i="44"/>
  <c r="V36" i="44" s="1"/>
  <c r="T33" i="44"/>
  <c r="V33" i="44" s="1"/>
  <c r="T24" i="44"/>
  <c r="V24" i="44" s="1"/>
  <c r="W100" i="44"/>
  <c r="W93" i="44"/>
  <c r="BD168" i="44"/>
  <c r="AV168" i="44"/>
  <c r="W103" i="44"/>
  <c r="W106" i="44"/>
  <c r="BM149" i="44"/>
  <c r="BR142" i="44"/>
  <c r="BQ142" i="44"/>
  <c r="BB142" i="44"/>
  <c r="BP142" i="44"/>
  <c r="BA142" i="44"/>
  <c r="BO142" i="44"/>
  <c r="AZ142" i="44"/>
  <c r="BN142" i="44"/>
  <c r="AY142" i="44"/>
  <c r="BR148" i="44"/>
  <c r="BQ148" i="44"/>
  <c r="BB148" i="44"/>
  <c r="BP148" i="44"/>
  <c r="BA148" i="44"/>
  <c r="BO148" i="44"/>
  <c r="AZ148" i="44"/>
  <c r="BN148" i="44"/>
  <c r="AY148" i="44"/>
  <c r="W82" i="44"/>
  <c r="W98" i="44"/>
  <c r="BR131" i="43"/>
  <c r="BB131" i="43"/>
  <c r="BQ131" i="43"/>
  <c r="BA131" i="43"/>
  <c r="BN131" i="43"/>
  <c r="BP131" i="43"/>
  <c r="BO131" i="43"/>
  <c r="AZ131" i="43"/>
  <c r="AY131" i="43"/>
  <c r="BR155" i="43"/>
  <c r="BO155" i="43"/>
  <c r="AZ155" i="43"/>
  <c r="BN155" i="43"/>
  <c r="AY155" i="43"/>
  <c r="BB155" i="43"/>
  <c r="BA155" i="43"/>
  <c r="BQ155" i="43"/>
  <c r="BP155" i="43"/>
  <c r="BN145" i="43"/>
  <c r="AY145" i="43"/>
  <c r="BR145" i="43"/>
  <c r="BB145" i="43"/>
  <c r="BA145" i="43"/>
  <c r="AZ145" i="43"/>
  <c r="BP145" i="43"/>
  <c r="BO145" i="43"/>
  <c r="BQ145" i="43"/>
  <c r="BP143" i="43"/>
  <c r="BA143" i="43"/>
  <c r="BO143" i="43"/>
  <c r="AZ143" i="43"/>
  <c r="BN143" i="43"/>
  <c r="BR143" i="43"/>
  <c r="BQ143" i="43"/>
  <c r="BB143" i="43"/>
  <c r="BR141" i="43"/>
  <c r="BQ141" i="43"/>
  <c r="BB141" i="43"/>
  <c r="BP141" i="43"/>
  <c r="BA141" i="43"/>
  <c r="BO141" i="43"/>
  <c r="AZ141" i="43"/>
  <c r="BN141" i="43"/>
  <c r="AY141" i="43"/>
  <c r="BQ156" i="43"/>
  <c r="BB156" i="43"/>
  <c r="BP156" i="43"/>
  <c r="BA156" i="43"/>
  <c r="BO156" i="43"/>
  <c r="AZ156" i="43"/>
  <c r="AY156" i="43"/>
  <c r="BR156" i="43"/>
  <c r="BN156" i="43"/>
  <c r="BQ130" i="43"/>
  <c r="BB130" i="43"/>
  <c r="BP130" i="43"/>
  <c r="BA130" i="43"/>
  <c r="BO130" i="43"/>
  <c r="AZ130" i="43"/>
  <c r="BN130" i="43"/>
  <c r="AY130" i="43"/>
  <c r="BR130" i="43"/>
  <c r="BP146" i="43"/>
  <c r="BA146" i="43"/>
  <c r="BO146" i="43"/>
  <c r="AZ146" i="43"/>
  <c r="BN146" i="43"/>
  <c r="AY146" i="43"/>
  <c r="BR146" i="43"/>
  <c r="BQ146" i="43"/>
  <c r="BB146" i="43"/>
  <c r="BM142" i="43"/>
  <c r="AR168" i="43"/>
  <c r="Y168" i="43" s="1"/>
  <c r="AR172" i="43"/>
  <c r="Y172" i="43" s="1"/>
  <c r="AR161" i="43"/>
  <c r="Y161" i="43" s="1"/>
  <c r="BO73" i="43"/>
  <c r="BB73" i="43"/>
  <c r="BP73" i="43"/>
  <c r="AZ73" i="43"/>
  <c r="BA73" i="43"/>
  <c r="AY73" i="43"/>
  <c r="BR73" i="43"/>
  <c r="BQ73" i="43"/>
  <c r="BN73" i="43"/>
  <c r="BN139" i="43"/>
  <c r="AY139" i="43"/>
  <c r="BR139" i="43"/>
  <c r="BB139" i="43"/>
  <c r="BA139" i="43"/>
  <c r="AZ139" i="43"/>
  <c r="BP139" i="43"/>
  <c r="BQ139" i="43"/>
  <c r="BO139" i="43"/>
  <c r="BP151" i="43"/>
  <c r="BQ128" i="43"/>
  <c r="BP128" i="43"/>
  <c r="BO128" i="43"/>
  <c r="BB128" i="43"/>
  <c r="BN128" i="43"/>
  <c r="BA128" i="43"/>
  <c r="BR128" i="43"/>
  <c r="AY128" i="43"/>
  <c r="AZ128" i="43"/>
  <c r="BN133" i="43"/>
  <c r="AY133" i="43"/>
  <c r="BR133" i="43"/>
  <c r="BB133" i="43"/>
  <c r="AZ133" i="43"/>
  <c r="BA133" i="43"/>
  <c r="BQ133" i="43"/>
  <c r="BO133" i="43"/>
  <c r="BP133" i="43"/>
  <c r="AR171" i="43"/>
  <c r="Y171" i="43" s="1"/>
  <c r="AR167" i="43"/>
  <c r="Y167" i="43" s="1"/>
  <c r="BP140" i="43"/>
  <c r="BA140" i="43"/>
  <c r="BO140" i="43"/>
  <c r="AZ140" i="43"/>
  <c r="BN140" i="43"/>
  <c r="AY140" i="43"/>
  <c r="BQ140" i="43"/>
  <c r="BR140" i="43"/>
  <c r="BB140" i="43"/>
  <c r="BD160" i="43"/>
  <c r="AV160" i="43"/>
  <c r="BD162" i="43"/>
  <c r="AV162" i="43"/>
  <c r="AR159" i="43"/>
  <c r="Y159" i="43" s="1"/>
  <c r="BR147" i="43"/>
  <c r="BQ147" i="43"/>
  <c r="BB147" i="43"/>
  <c r="BP147" i="43"/>
  <c r="BA147" i="43"/>
  <c r="BO147" i="43"/>
  <c r="AZ147" i="43"/>
  <c r="BN147" i="43"/>
  <c r="AY147" i="43"/>
  <c r="BP137" i="43"/>
  <c r="BA137" i="43"/>
  <c r="BN137" i="43"/>
  <c r="AY137" i="43"/>
  <c r="BQ137" i="43"/>
  <c r="BO137" i="43"/>
  <c r="AZ137" i="43"/>
  <c r="BR137" i="43"/>
  <c r="BB137" i="43"/>
  <c r="AR169" i="43"/>
  <c r="Y169" i="43" s="1"/>
  <c r="BM154" i="43"/>
  <c r="BR150" i="43"/>
  <c r="BQ150" i="43"/>
  <c r="BB150" i="43"/>
  <c r="BP150" i="43"/>
  <c r="BA150" i="43"/>
  <c r="BN150" i="43"/>
  <c r="AZ150" i="43"/>
  <c r="BO150" i="43"/>
  <c r="AY150" i="43"/>
  <c r="BN99" i="43"/>
  <c r="BA99" i="43"/>
  <c r="BR99" i="43"/>
  <c r="BQ99" i="43"/>
  <c r="BB99" i="43"/>
  <c r="BP99" i="43"/>
  <c r="BO99" i="43"/>
  <c r="AY99" i="43"/>
  <c r="AZ99" i="43"/>
  <c r="BR135" i="43"/>
  <c r="BO135" i="43"/>
  <c r="AZ135" i="43"/>
  <c r="AY135" i="43"/>
  <c r="BQ135" i="43"/>
  <c r="BP135" i="43"/>
  <c r="BN135" i="43"/>
  <c r="BB135" i="43"/>
  <c r="BA135" i="43"/>
  <c r="AR165" i="43"/>
  <c r="Y165" i="43" s="1"/>
  <c r="BM136" i="43"/>
  <c r="BD157" i="43"/>
  <c r="AV157" i="43"/>
  <c r="BP134" i="43"/>
  <c r="BA134" i="43"/>
  <c r="AZ134" i="43"/>
  <c r="BQ134" i="43"/>
  <c r="AY134" i="43"/>
  <c r="BN134" i="43"/>
  <c r="BR134" i="43"/>
  <c r="BO134" i="43"/>
  <c r="BB134" i="43"/>
  <c r="V18" i="42"/>
  <c r="T107" i="42"/>
  <c r="W107" i="42" s="1"/>
  <c r="T116" i="42"/>
  <c r="W116" i="42" s="1"/>
  <c r="T117" i="42"/>
  <c r="W117" i="42" s="1"/>
  <c r="T112" i="42"/>
  <c r="W112" i="42" s="1"/>
  <c r="T111" i="42"/>
  <c r="W111" i="42" s="1"/>
  <c r="T109" i="42"/>
  <c r="W109" i="42" s="1"/>
  <c r="T114" i="42"/>
  <c r="W114" i="42" s="1"/>
  <c r="T102" i="42"/>
  <c r="W102" i="42" s="1"/>
  <c r="T104" i="42"/>
  <c r="W104" i="42" s="1"/>
  <c r="T108" i="42"/>
  <c r="W108" i="42" s="1"/>
  <c r="T103" i="42"/>
  <c r="W103" i="42" s="1"/>
  <c r="T115" i="42"/>
  <c r="W115" i="42" s="1"/>
  <c r="T105" i="42"/>
  <c r="W105" i="42" s="1"/>
  <c r="T106" i="42"/>
  <c r="W106" i="42" s="1"/>
  <c r="T110" i="42"/>
  <c r="W110" i="42" s="1"/>
  <c r="T113" i="42"/>
  <c r="W113" i="42" s="1"/>
  <c r="T96" i="42"/>
  <c r="W96" i="42" s="1"/>
  <c r="T87" i="42"/>
  <c r="W87" i="42" s="1"/>
  <c r="T73" i="42"/>
  <c r="T89" i="42"/>
  <c r="W89" i="42" s="1"/>
  <c r="T98" i="42"/>
  <c r="W98" i="42" s="1"/>
  <c r="T93" i="42"/>
  <c r="W93" i="42" s="1"/>
  <c r="T74" i="42"/>
  <c r="W74" i="42" s="1"/>
  <c r="T97" i="42"/>
  <c r="W97" i="42" s="1"/>
  <c r="T91" i="42"/>
  <c r="W91" i="42" s="1"/>
  <c r="T79" i="42"/>
  <c r="W79" i="42" s="1"/>
  <c r="T76" i="42"/>
  <c r="W76" i="42" s="1"/>
  <c r="T78" i="42"/>
  <c r="W78" i="42" s="1"/>
  <c r="T95" i="42"/>
  <c r="W95" i="42" s="1"/>
  <c r="T94" i="42"/>
  <c r="W94" i="42" s="1"/>
  <c r="T90" i="42"/>
  <c r="W90" i="42" s="1"/>
  <c r="BR153" i="42"/>
  <c r="BQ153" i="42"/>
  <c r="BB153" i="42"/>
  <c r="BP153" i="42"/>
  <c r="BA153" i="42"/>
  <c r="BO153" i="42"/>
  <c r="AZ153" i="42"/>
  <c r="BN153" i="42"/>
  <c r="AY153" i="42"/>
  <c r="BR130" i="42"/>
  <c r="BQ130" i="42"/>
  <c r="BB130" i="42"/>
  <c r="BP130" i="42"/>
  <c r="BA130" i="42"/>
  <c r="BN130" i="42"/>
  <c r="AY130" i="42"/>
  <c r="AZ130" i="42"/>
  <c r="BO130" i="42"/>
  <c r="T80" i="42"/>
  <c r="W80" i="42" s="1"/>
  <c r="T82" i="42"/>
  <c r="W82" i="42" s="1"/>
  <c r="AR107" i="42"/>
  <c r="Y107" i="42" s="1"/>
  <c r="BO131" i="42"/>
  <c r="AY131" i="42"/>
  <c r="BN131" i="42"/>
  <c r="BQ131" i="42"/>
  <c r="BA131" i="42"/>
  <c r="BR131" i="42"/>
  <c r="BB131" i="42"/>
  <c r="BP131" i="42"/>
  <c r="AZ131" i="42"/>
  <c r="BR75" i="42"/>
  <c r="BQ75" i="42"/>
  <c r="BB75" i="42"/>
  <c r="BO75" i="42"/>
  <c r="AZ75" i="42"/>
  <c r="BN75" i="42"/>
  <c r="AY75" i="42"/>
  <c r="BP75" i="42"/>
  <c r="BA75" i="42"/>
  <c r="BR135" i="42"/>
  <c r="BB135" i="42"/>
  <c r="BA135" i="42"/>
  <c r="BQ135" i="42"/>
  <c r="AZ135" i="42"/>
  <c r="BP135" i="42"/>
  <c r="AY135" i="42"/>
  <c r="BO135" i="42"/>
  <c r="BN135" i="42"/>
  <c r="BP146" i="42"/>
  <c r="BA146" i="42"/>
  <c r="BO146" i="42"/>
  <c r="AZ146" i="42"/>
  <c r="BN146" i="42"/>
  <c r="AY146" i="42"/>
  <c r="BB146" i="42"/>
  <c r="BR146" i="42"/>
  <c r="BQ146" i="42"/>
  <c r="BR80" i="42"/>
  <c r="BB80" i="42"/>
  <c r="BA80" i="42"/>
  <c r="BQ80" i="42"/>
  <c r="AZ80" i="42"/>
  <c r="BP80" i="42"/>
  <c r="AY80" i="42"/>
  <c r="BO80" i="42"/>
  <c r="BN80" i="42"/>
  <c r="BN133" i="42"/>
  <c r="AY133" i="42"/>
  <c r="BQ133" i="42"/>
  <c r="AZ133" i="42"/>
  <c r="BP133" i="42"/>
  <c r="BO133" i="42"/>
  <c r="BB133" i="42"/>
  <c r="BR133" i="42"/>
  <c r="BA133" i="42"/>
  <c r="T75" i="42"/>
  <c r="W75" i="42" s="1"/>
  <c r="T77" i="42"/>
  <c r="W77" i="42" s="1"/>
  <c r="BP152" i="42"/>
  <c r="BA152" i="42"/>
  <c r="BO152" i="42"/>
  <c r="AZ152" i="42"/>
  <c r="BN152" i="42"/>
  <c r="AY152" i="42"/>
  <c r="BB152" i="42"/>
  <c r="BR152" i="42"/>
  <c r="BQ152" i="42"/>
  <c r="AV168" i="42"/>
  <c r="BD168" i="42"/>
  <c r="T88" i="42"/>
  <c r="W88" i="42" s="1"/>
  <c r="T83" i="42"/>
  <c r="W83" i="42" s="1"/>
  <c r="BD162" i="42"/>
  <c r="AV162" i="42"/>
  <c r="BR132" i="42"/>
  <c r="BB132" i="42"/>
  <c r="BA132" i="42"/>
  <c r="BQ132" i="42"/>
  <c r="AZ132" i="42"/>
  <c r="BO132" i="42"/>
  <c r="BN132" i="42"/>
  <c r="BP132" i="42"/>
  <c r="AY132" i="42"/>
  <c r="BB81" i="42"/>
  <c r="BR81" i="42"/>
  <c r="BA81" i="42"/>
  <c r="BQ81" i="42"/>
  <c r="AZ81" i="42"/>
  <c r="BP81" i="42"/>
  <c r="AY81" i="42"/>
  <c r="BO81" i="42"/>
  <c r="BN81" i="42"/>
  <c r="AR172" i="42"/>
  <c r="Y172" i="42" s="1"/>
  <c r="BP149" i="42"/>
  <c r="BA149" i="42"/>
  <c r="BR149" i="42"/>
  <c r="BQ149" i="42"/>
  <c r="BO149" i="42"/>
  <c r="BN149" i="42"/>
  <c r="BB149" i="42"/>
  <c r="AY149" i="42"/>
  <c r="AZ149" i="42"/>
  <c r="BR92" i="42"/>
  <c r="BP92" i="42"/>
  <c r="BA92" i="42"/>
  <c r="BO92" i="42"/>
  <c r="AZ92" i="42"/>
  <c r="BB92" i="42"/>
  <c r="AY92" i="42"/>
  <c r="BQ92" i="42"/>
  <c r="BN92" i="42"/>
  <c r="AR110" i="42"/>
  <c r="Y110" i="42" s="1"/>
  <c r="T100" i="42"/>
  <c r="W100" i="42" s="1"/>
  <c r="BM137" i="42"/>
  <c r="BP140" i="42"/>
  <c r="BA140" i="42"/>
  <c r="BB140" i="42"/>
  <c r="BR140" i="42"/>
  <c r="AZ140" i="42"/>
  <c r="BQ140" i="42"/>
  <c r="AY140" i="42"/>
  <c r="BN140" i="42"/>
  <c r="BO140" i="42"/>
  <c r="Y103" i="42"/>
  <c r="T101" i="42"/>
  <c r="W101" i="42" s="1"/>
  <c r="T85" i="42"/>
  <c r="W85" i="42" s="1"/>
  <c r="T92" i="42"/>
  <c r="W92" i="42" s="1"/>
  <c r="BD169" i="42"/>
  <c r="AV169" i="42"/>
  <c r="T81" i="42"/>
  <c r="W81" i="42" s="1"/>
  <c r="BN142" i="42"/>
  <c r="AY142" i="42"/>
  <c r="BB142" i="42"/>
  <c r="BQ142" i="42"/>
  <c r="AZ142" i="42"/>
  <c r="BP142" i="42"/>
  <c r="BO142" i="42"/>
  <c r="BA142" i="42"/>
  <c r="BR142" i="42"/>
  <c r="BD165" i="42"/>
  <c r="AV165" i="42"/>
  <c r="BR155" i="42"/>
  <c r="BO155" i="42"/>
  <c r="AZ155" i="42"/>
  <c r="BB155" i="42"/>
  <c r="BA155" i="42"/>
  <c r="AY155" i="42"/>
  <c r="BP155" i="42"/>
  <c r="BN155" i="42"/>
  <c r="BQ155" i="42"/>
  <c r="BN77" i="42"/>
  <c r="AY77" i="42"/>
  <c r="BR77" i="42"/>
  <c r="BQ77" i="42"/>
  <c r="BB77" i="42"/>
  <c r="BO77" i="42"/>
  <c r="AZ77" i="42"/>
  <c r="BA77" i="42"/>
  <c r="BP77" i="42"/>
  <c r="S173" i="42"/>
  <c r="BR141" i="42"/>
  <c r="BO141" i="42"/>
  <c r="BN141" i="42"/>
  <c r="BB141" i="42"/>
  <c r="BQ141" i="42"/>
  <c r="AZ141" i="42"/>
  <c r="AY141" i="42"/>
  <c r="BP141" i="42"/>
  <c r="BA141" i="42"/>
  <c r="BD158" i="42"/>
  <c r="AV158" i="42"/>
  <c r="T50" i="42"/>
  <c r="V50" i="42" s="1"/>
  <c r="T51" i="42"/>
  <c r="V51" i="42" s="1"/>
  <c r="T57" i="42"/>
  <c r="V57" i="42" s="1"/>
  <c r="T47" i="42"/>
  <c r="V47" i="42" s="1"/>
  <c r="T48" i="42"/>
  <c r="V48" i="42" s="1"/>
  <c r="T62" i="42"/>
  <c r="V62" i="42" s="1"/>
  <c r="T55" i="42"/>
  <c r="V55" i="42" s="1"/>
  <c r="T25" i="42"/>
  <c r="V25" i="42" s="1"/>
  <c r="T21" i="42"/>
  <c r="V21" i="42" s="1"/>
  <c r="T58" i="42"/>
  <c r="V58" i="42" s="1"/>
  <c r="T41" i="42"/>
  <c r="V41" i="42" s="1"/>
  <c r="T38" i="42"/>
  <c r="V38" i="42" s="1"/>
  <c r="T26" i="42"/>
  <c r="V26" i="42" s="1"/>
  <c r="T52" i="42"/>
  <c r="V52" i="42" s="1"/>
  <c r="T49" i="42"/>
  <c r="V49" i="42" s="1"/>
  <c r="T54" i="42"/>
  <c r="V54" i="42" s="1"/>
  <c r="T32" i="42"/>
  <c r="V32" i="42" s="1"/>
  <c r="T53" i="42"/>
  <c r="V53" i="42" s="1"/>
  <c r="T56" i="42"/>
  <c r="V56" i="42" s="1"/>
  <c r="T35" i="42"/>
  <c r="V35" i="42" s="1"/>
  <c r="T59" i="42"/>
  <c r="V59" i="42" s="1"/>
  <c r="T24" i="42"/>
  <c r="V24" i="42" s="1"/>
  <c r="T29" i="42"/>
  <c r="V29" i="42" s="1"/>
  <c r="T43" i="42"/>
  <c r="V43" i="42" s="1"/>
  <c r="T61" i="42"/>
  <c r="V61" i="42" s="1"/>
  <c r="T60" i="42"/>
  <c r="V60" i="42" s="1"/>
  <c r="T22" i="42"/>
  <c r="V22" i="42" s="1"/>
  <c r="T33" i="42"/>
  <c r="V33" i="42" s="1"/>
  <c r="T36" i="42"/>
  <c r="V36" i="42" s="1"/>
  <c r="T20" i="42"/>
  <c r="V20" i="42" s="1"/>
  <c r="T31" i="42"/>
  <c r="V31" i="42" s="1"/>
  <c r="T34" i="42"/>
  <c r="V34" i="42" s="1"/>
  <c r="T19" i="42"/>
  <c r="V19" i="42" s="1"/>
  <c r="T23" i="42"/>
  <c r="V23" i="42" s="1"/>
  <c r="T42" i="42"/>
  <c r="V42" i="42" s="1"/>
  <c r="T37" i="42"/>
  <c r="V37" i="42" s="1"/>
  <c r="T45" i="42"/>
  <c r="V45" i="42" s="1"/>
  <c r="T28" i="42"/>
  <c r="V28" i="42" s="1"/>
  <c r="T44" i="42"/>
  <c r="V44" i="42" s="1"/>
  <c r="T46" i="42"/>
  <c r="V46" i="42" s="1"/>
  <c r="T27" i="42"/>
  <c r="V27" i="42" s="1"/>
  <c r="T39" i="42"/>
  <c r="V39" i="42" s="1"/>
  <c r="T30" i="42"/>
  <c r="V30" i="42" s="1"/>
  <c r="T40" i="42"/>
  <c r="V40" i="42" s="1"/>
  <c r="T99" i="42"/>
  <c r="W99" i="42" s="1"/>
  <c r="BN136" i="42"/>
  <c r="AY136" i="42"/>
  <c r="BO136" i="42"/>
  <c r="BB136" i="42"/>
  <c r="BQ136" i="42"/>
  <c r="AZ136" i="42"/>
  <c r="BR136" i="42"/>
  <c r="BP136" i="42"/>
  <c r="BA136" i="42"/>
  <c r="BR138" i="42"/>
  <c r="BQ138" i="42"/>
  <c r="AZ138" i="42"/>
  <c r="BP138" i="42"/>
  <c r="AY138" i="42"/>
  <c r="BO138" i="42"/>
  <c r="BN138" i="42"/>
  <c r="BB138" i="42"/>
  <c r="BA138" i="42"/>
  <c r="BD160" i="42"/>
  <c r="AV160" i="42"/>
  <c r="BM147" i="42"/>
  <c r="Y161" i="42"/>
  <c r="T84" i="42"/>
  <c r="W84" i="42" s="1"/>
  <c r="AR114" i="42"/>
  <c r="Y114" i="42" s="1"/>
  <c r="BQ156" i="42"/>
  <c r="BB156" i="42"/>
  <c r="BN156" i="42"/>
  <c r="AY156" i="42"/>
  <c r="BR156" i="42"/>
  <c r="BP156" i="42"/>
  <c r="BO156" i="42"/>
  <c r="BA156" i="42"/>
  <c r="AZ156" i="42"/>
  <c r="BM154" i="42"/>
  <c r="BR101" i="42"/>
  <c r="BB101" i="42"/>
  <c r="BQ101" i="42"/>
  <c r="AZ101" i="42"/>
  <c r="BP101" i="42"/>
  <c r="AY101" i="42"/>
  <c r="BO101" i="42"/>
  <c r="BN101" i="42"/>
  <c r="BA101" i="42"/>
  <c r="BN83" i="42"/>
  <c r="AY83" i="42"/>
  <c r="BB83" i="42"/>
  <c r="BR83" i="42"/>
  <c r="BA83" i="42"/>
  <c r="BQ83" i="42"/>
  <c r="AZ83" i="42"/>
  <c r="BP83" i="42"/>
  <c r="BO83" i="42"/>
  <c r="BD166" i="42"/>
  <c r="AV166" i="42"/>
  <c r="BP143" i="42"/>
  <c r="BA143" i="42"/>
  <c r="BB143" i="42"/>
  <c r="AZ143" i="42"/>
  <c r="AY143" i="42"/>
  <c r="BR143" i="42"/>
  <c r="BQ143" i="42"/>
  <c r="BO143" i="42"/>
  <c r="BN143" i="42"/>
  <c r="BM139" i="42"/>
  <c r="T158" i="44" l="1"/>
  <c r="W158" i="44" s="1"/>
  <c r="T172" i="44"/>
  <c r="W172" i="44" s="1"/>
  <c r="T163" i="44"/>
  <c r="W163" i="44" s="1"/>
  <c r="T133" i="44"/>
  <c r="W133" i="44" s="1"/>
  <c r="T142" i="44"/>
  <c r="W142" i="44" s="1"/>
  <c r="T159" i="44"/>
  <c r="W159" i="44" s="1"/>
  <c r="T129" i="44"/>
  <c r="W129" i="44" s="1"/>
  <c r="T153" i="44"/>
  <c r="W153" i="44" s="1"/>
  <c r="T157" i="44"/>
  <c r="W157" i="44" s="1"/>
  <c r="T146" i="44"/>
  <c r="W146" i="44" s="1"/>
  <c r="T145" i="44"/>
  <c r="W145" i="44" s="1"/>
  <c r="T160" i="44"/>
  <c r="W160" i="44" s="1"/>
  <c r="T154" i="44"/>
  <c r="W154" i="44" s="1"/>
  <c r="T143" i="44"/>
  <c r="W143" i="44" s="1"/>
  <c r="T167" i="44"/>
  <c r="W167" i="44" s="1"/>
  <c r="T128" i="44"/>
  <c r="T166" i="44"/>
  <c r="W166" i="44" s="1"/>
  <c r="T161" i="44"/>
  <c r="W161" i="44" s="1"/>
  <c r="T131" i="44"/>
  <c r="W131" i="44" s="1"/>
  <c r="T168" i="44"/>
  <c r="W168" i="44" s="1"/>
  <c r="T164" i="44"/>
  <c r="W164" i="44" s="1"/>
  <c r="T144" i="44"/>
  <c r="W144" i="44" s="1"/>
  <c r="T135" i="44"/>
  <c r="W135" i="44" s="1"/>
  <c r="T165" i="44"/>
  <c r="W165" i="44" s="1"/>
  <c r="T162" i="44"/>
  <c r="W162" i="44" s="1"/>
  <c r="T141" i="44"/>
  <c r="W141" i="44" s="1"/>
  <c r="T147" i="44"/>
  <c r="W147" i="44" s="1"/>
  <c r="T170" i="44"/>
  <c r="W170" i="44" s="1"/>
  <c r="T169" i="44"/>
  <c r="W169" i="44" s="1"/>
  <c r="T135" i="42"/>
  <c r="W135" i="42" s="1"/>
  <c r="C48" i="32"/>
  <c r="I48" i="32" s="1"/>
  <c r="AR165" i="44"/>
  <c r="AR161" i="44"/>
  <c r="Y161" i="44" s="1"/>
  <c r="AR162" i="42"/>
  <c r="Y162" i="42" s="1"/>
  <c r="AR158" i="42"/>
  <c r="Y158" i="42" s="1"/>
  <c r="AR168" i="44"/>
  <c r="Y168" i="44" s="1"/>
  <c r="AR157" i="42"/>
  <c r="Y157" i="42" s="1"/>
  <c r="AR171" i="42"/>
  <c r="Y171" i="42" s="1"/>
  <c r="AR160" i="42"/>
  <c r="Y160" i="42" s="1"/>
  <c r="AR172" i="44"/>
  <c r="Y172" i="44" s="1"/>
  <c r="AR163" i="43"/>
  <c r="Y163" i="43" s="1"/>
  <c r="AR170" i="42"/>
  <c r="Y170" i="42" s="1"/>
  <c r="AR162" i="43"/>
  <c r="Y162" i="43" s="1"/>
  <c r="AR160" i="43"/>
  <c r="Y160" i="43" s="1"/>
  <c r="BO151" i="43"/>
  <c r="BQ151" i="43"/>
  <c r="AZ151" i="43"/>
  <c r="BR151" i="43"/>
  <c r="AY151" i="43"/>
  <c r="BN151" i="43"/>
  <c r="BB151" i="43"/>
  <c r="T132" i="42"/>
  <c r="W132" i="42" s="1"/>
  <c r="AR169" i="44"/>
  <c r="Y169" i="44" s="1"/>
  <c r="AR166" i="44"/>
  <c r="Y166" i="44" s="1"/>
  <c r="AR158" i="44"/>
  <c r="Y158" i="44" s="1"/>
  <c r="BR155" i="44"/>
  <c r="BQ155" i="44"/>
  <c r="BB155" i="44"/>
  <c r="BP155" i="44"/>
  <c r="BA155" i="44"/>
  <c r="BO155" i="44"/>
  <c r="AZ155" i="44"/>
  <c r="BN155" i="44"/>
  <c r="AY155" i="44"/>
  <c r="W118" i="44"/>
  <c r="W128" i="44"/>
  <c r="W173" i="44" s="1"/>
  <c r="BR149" i="44"/>
  <c r="BQ149" i="44"/>
  <c r="BB149" i="44"/>
  <c r="BP149" i="44"/>
  <c r="BA149" i="44"/>
  <c r="BO149" i="44"/>
  <c r="AZ149" i="44"/>
  <c r="BN149" i="44"/>
  <c r="AY149" i="44"/>
  <c r="AR157" i="44"/>
  <c r="Y157" i="44" s="1"/>
  <c r="T63" i="44"/>
  <c r="Y165" i="44"/>
  <c r="V63" i="44"/>
  <c r="BP151" i="44"/>
  <c r="BA151" i="44"/>
  <c r="BO151" i="44"/>
  <c r="AZ151" i="44"/>
  <c r="BN151" i="44"/>
  <c r="AY151" i="44"/>
  <c r="BR151" i="44"/>
  <c r="BB151" i="44"/>
  <c r="BQ151" i="44"/>
  <c r="AR159" i="44"/>
  <c r="Y159" i="44" s="1"/>
  <c r="BR142" i="43"/>
  <c r="BQ142" i="43"/>
  <c r="BB142" i="43"/>
  <c r="BN142" i="43"/>
  <c r="AY142" i="43"/>
  <c r="BA142" i="43"/>
  <c r="AZ142" i="43"/>
  <c r="BO142" i="43"/>
  <c r="BP142" i="43"/>
  <c r="BR136" i="43"/>
  <c r="BQ136" i="43"/>
  <c r="BB136" i="43"/>
  <c r="BN136" i="43"/>
  <c r="AY136" i="43"/>
  <c r="AZ136" i="43"/>
  <c r="BP136" i="43"/>
  <c r="BO136" i="43"/>
  <c r="BA136" i="43"/>
  <c r="BR154" i="43"/>
  <c r="BQ154" i="43"/>
  <c r="BB154" i="43"/>
  <c r="BN154" i="43"/>
  <c r="AY154" i="43"/>
  <c r="BP154" i="43"/>
  <c r="BA154" i="43"/>
  <c r="AZ154" i="43"/>
  <c r="BO154" i="43"/>
  <c r="AR157" i="43"/>
  <c r="Y157" i="43" s="1"/>
  <c r="T154" i="42"/>
  <c r="W154" i="42" s="1"/>
  <c r="BP137" i="42"/>
  <c r="BA137" i="42"/>
  <c r="BB137" i="42"/>
  <c r="BQ137" i="42"/>
  <c r="AY137" i="42"/>
  <c r="BO137" i="42"/>
  <c r="BN137" i="42"/>
  <c r="BR137" i="42"/>
  <c r="AZ137" i="42"/>
  <c r="T162" i="42"/>
  <c r="W162" i="42" s="1"/>
  <c r="T166" i="42"/>
  <c r="W166" i="42" s="1"/>
  <c r="T171" i="42"/>
  <c r="W171" i="42" s="1"/>
  <c r="T170" i="42"/>
  <c r="W170" i="42" s="1"/>
  <c r="T158" i="42"/>
  <c r="W158" i="42" s="1"/>
  <c r="T160" i="42"/>
  <c r="W160" i="42" s="1"/>
  <c r="T157" i="42"/>
  <c r="W157" i="42" s="1"/>
  <c r="T163" i="42"/>
  <c r="W163" i="42" s="1"/>
  <c r="T172" i="42"/>
  <c r="W172" i="42" s="1"/>
  <c r="T159" i="42"/>
  <c r="W159" i="42" s="1"/>
  <c r="T169" i="42"/>
  <c r="W169" i="42" s="1"/>
  <c r="T167" i="42"/>
  <c r="W167" i="42" s="1"/>
  <c r="T165" i="42"/>
  <c r="W165" i="42" s="1"/>
  <c r="T168" i="42"/>
  <c r="W168" i="42" s="1"/>
  <c r="T161" i="42"/>
  <c r="W161" i="42" s="1"/>
  <c r="T164" i="42"/>
  <c r="W164" i="42" s="1"/>
  <c r="T153" i="42"/>
  <c r="W153" i="42" s="1"/>
  <c r="T144" i="42"/>
  <c r="W144" i="42" s="1"/>
  <c r="T129" i="42"/>
  <c r="W129" i="42" s="1"/>
  <c r="T145" i="42"/>
  <c r="W145" i="42" s="1"/>
  <c r="T128" i="42"/>
  <c r="T150" i="42"/>
  <c r="W150" i="42" s="1"/>
  <c r="T149" i="42"/>
  <c r="W149" i="42" s="1"/>
  <c r="T152" i="42"/>
  <c r="W152" i="42" s="1"/>
  <c r="T148" i="42"/>
  <c r="W148" i="42" s="1"/>
  <c r="T131" i="42"/>
  <c r="W131" i="42" s="1"/>
  <c r="T133" i="42"/>
  <c r="W133" i="42" s="1"/>
  <c r="T142" i="42"/>
  <c r="W142" i="42" s="1"/>
  <c r="T134" i="42"/>
  <c r="W134" i="42" s="1"/>
  <c r="T146" i="42"/>
  <c r="W146" i="42" s="1"/>
  <c r="T151" i="42"/>
  <c r="W151" i="42" s="1"/>
  <c r="T118" i="42"/>
  <c r="W73" i="42"/>
  <c r="W118" i="42" s="1"/>
  <c r="BR154" i="42"/>
  <c r="BQ154" i="42"/>
  <c r="BB154" i="42"/>
  <c r="BN154" i="42"/>
  <c r="AY154" i="42"/>
  <c r="BP154" i="42"/>
  <c r="BO154" i="42"/>
  <c r="BA154" i="42"/>
  <c r="AZ154" i="42"/>
  <c r="T147" i="42"/>
  <c r="W147" i="42" s="1"/>
  <c r="T143" i="42"/>
  <c r="W143" i="42" s="1"/>
  <c r="BN139" i="42"/>
  <c r="AY139" i="42"/>
  <c r="BB139" i="42"/>
  <c r="BR139" i="42"/>
  <c r="BA139" i="42"/>
  <c r="BQ139" i="42"/>
  <c r="AZ139" i="42"/>
  <c r="BO139" i="42"/>
  <c r="BP139" i="42"/>
  <c r="T136" i="42"/>
  <c r="W136" i="42" s="1"/>
  <c r="T141" i="42"/>
  <c r="W141" i="42" s="1"/>
  <c r="T137" i="42"/>
  <c r="W137" i="42" s="1"/>
  <c r="AR166" i="42"/>
  <c r="Y166" i="42" s="1"/>
  <c r="T138" i="42"/>
  <c r="W138" i="42" s="1"/>
  <c r="T155" i="42"/>
  <c r="W155" i="42" s="1"/>
  <c r="T140" i="42"/>
  <c r="W140" i="42" s="1"/>
  <c r="T156" i="42"/>
  <c r="W156" i="42" s="1"/>
  <c r="T139" i="42"/>
  <c r="W139" i="42" s="1"/>
  <c r="AR165" i="42"/>
  <c r="Y165" i="42" s="1"/>
  <c r="AR169" i="42"/>
  <c r="Y169" i="42" s="1"/>
  <c r="BR147" i="42"/>
  <c r="BQ147" i="42"/>
  <c r="BB147" i="42"/>
  <c r="BP147" i="42"/>
  <c r="BA147" i="42"/>
  <c r="BO147" i="42"/>
  <c r="AZ147" i="42"/>
  <c r="AY147" i="42"/>
  <c r="BN147" i="42"/>
  <c r="AR168" i="42"/>
  <c r="Y168" i="42" s="1"/>
  <c r="V63" i="42"/>
  <c r="T130" i="42"/>
  <c r="W130" i="42" s="1"/>
  <c r="T63" i="42"/>
  <c r="T173" i="44" l="1"/>
  <c r="T173" i="42"/>
  <c r="W128" i="42"/>
  <c r="W173" i="42" s="1"/>
  <c r="F64" i="16" l="1"/>
  <c r="F48" i="16"/>
  <c r="O51" i="32" l="1"/>
  <c r="G51" i="32"/>
  <c r="P50" i="32"/>
  <c r="Q50" i="32" s="1"/>
  <c r="P48" i="32"/>
  <c r="Q48" i="32" s="1"/>
  <c r="O42" i="32"/>
  <c r="P41" i="32"/>
  <c r="Q41" i="32" s="1"/>
  <c r="P39" i="32"/>
  <c r="Q39" i="32" s="1"/>
  <c r="O32" i="32"/>
  <c r="G32" i="32"/>
  <c r="P31" i="32"/>
  <c r="Q31" i="32" s="1"/>
  <c r="U31" i="32"/>
  <c r="X31" i="32" s="1"/>
  <c r="P29" i="32"/>
  <c r="Q29" i="32" s="1"/>
  <c r="U29" i="32"/>
  <c r="X29" i="32" s="1"/>
  <c r="O54" i="32" l="1"/>
  <c r="BI31" i="13" l="1"/>
  <c r="BI32" i="13"/>
  <c r="BI33" i="13"/>
  <c r="BI34" i="13"/>
  <c r="BI35" i="13"/>
  <c r="BI36" i="13"/>
  <c r="BI37" i="13"/>
  <c r="BI38" i="13"/>
  <c r="BI39" i="13"/>
  <c r="BI40" i="13"/>
  <c r="BI41" i="13"/>
  <c r="BI42" i="13"/>
  <c r="BI43" i="13"/>
  <c r="BI44" i="13"/>
  <c r="BI45" i="13"/>
  <c r="BI46" i="13"/>
  <c r="BI47" i="13"/>
  <c r="BI48" i="13"/>
  <c r="BI49" i="13"/>
  <c r="BI50" i="13"/>
  <c r="BI51" i="13"/>
  <c r="BI52" i="13"/>
  <c r="BI53" i="13"/>
  <c r="BI30" i="13"/>
  <c r="AY42" i="13"/>
  <c r="AY43" i="13"/>
  <c r="AY44" i="13"/>
  <c r="AY45" i="13"/>
  <c r="AY46" i="13"/>
  <c r="AY47" i="13"/>
  <c r="AY48" i="13"/>
  <c r="AY49" i="13"/>
  <c r="AY50" i="13"/>
  <c r="AY51" i="13"/>
  <c r="AY52" i="13"/>
  <c r="AY53" i="13"/>
  <c r="AY31" i="13"/>
  <c r="AY32" i="13"/>
  <c r="AY33" i="13"/>
  <c r="AY34" i="13"/>
  <c r="AY35" i="13"/>
  <c r="AY36" i="13"/>
  <c r="AY37" i="13"/>
  <c r="AY38" i="13"/>
  <c r="AY39" i="13"/>
  <c r="AY40" i="13"/>
  <c r="AY41" i="13"/>
  <c r="AY30" i="13"/>
  <c r="AB155" i="15" l="1"/>
  <c r="AB100" i="15"/>
  <c r="AB125" i="15"/>
  <c r="AB70" i="15"/>
  <c r="BN125" i="15"/>
  <c r="BN70" i="15"/>
  <c r="CB11" i="13" l="1"/>
  <c r="BV11" i="13" l="1"/>
  <c r="CJ6" i="27"/>
  <c r="CJ7" i="27"/>
  <c r="CK6" i="27"/>
  <c r="CK8" i="27"/>
  <c r="CK7" i="27"/>
  <c r="CJ8" i="27"/>
  <c r="CL8" i="27" l="1"/>
  <c r="CJ9" i="27"/>
  <c r="CQ6" i="27" s="1"/>
  <c r="CK9" i="27"/>
  <c r="CM8" i="27"/>
  <c r="CM7" i="27"/>
  <c r="CL7" i="27"/>
  <c r="CL6" i="27"/>
  <c r="BD156" i="15"/>
  <c r="BD155" i="15"/>
  <c r="BD154" i="15"/>
  <c r="BD153" i="15"/>
  <c r="BD152" i="15"/>
  <c r="BD151" i="15"/>
  <c r="BD150" i="15"/>
  <c r="BD149" i="15"/>
  <c r="BD148" i="15"/>
  <c r="BD147" i="15"/>
  <c r="BD146" i="15"/>
  <c r="BD145" i="15"/>
  <c r="BD138" i="15"/>
  <c r="BD101" i="15"/>
  <c r="BD100" i="15"/>
  <c r="BD99" i="15"/>
  <c r="BD98" i="15"/>
  <c r="BD97" i="15"/>
  <c r="BD96" i="15"/>
  <c r="BD95" i="15"/>
  <c r="BD94" i="15"/>
  <c r="BD93" i="15"/>
  <c r="BD92" i="15"/>
  <c r="BD91" i="15"/>
  <c r="BD90" i="15"/>
  <c r="BD83" i="15"/>
  <c r="CL9" i="27" l="1"/>
  <c r="CR6" i="27"/>
  <c r="CR7" i="27" s="1"/>
  <c r="CM9" i="27"/>
  <c r="CQ7" i="27"/>
  <c r="BD89" i="15"/>
  <c r="BD79" i="15"/>
  <c r="BD75" i="15"/>
  <c r="BD130" i="15"/>
  <c r="BD80" i="15"/>
  <c r="BD135" i="15"/>
  <c r="BD144" i="15"/>
  <c r="BD134" i="15"/>
  <c r="BD74" i="15"/>
  <c r="BD129" i="15"/>
  <c r="CS6" i="27" l="1"/>
  <c r="CS7" i="27" l="1"/>
  <c r="AX156" i="15"/>
  <c r="AW156" i="15"/>
  <c r="AX155" i="15"/>
  <c r="AW155" i="15"/>
  <c r="AX154" i="15"/>
  <c r="AW154" i="15"/>
  <c r="AX153" i="15"/>
  <c r="AW153" i="15"/>
  <c r="AX152" i="15"/>
  <c r="AW152" i="15"/>
  <c r="AX151" i="15"/>
  <c r="AW151" i="15"/>
  <c r="AX150" i="15"/>
  <c r="AW150" i="15"/>
  <c r="AX149" i="15"/>
  <c r="AW149" i="15"/>
  <c r="AX148" i="15"/>
  <c r="AW148" i="15"/>
  <c r="AX147" i="15"/>
  <c r="AW147" i="15"/>
  <c r="AX146" i="15"/>
  <c r="AW146" i="15"/>
  <c r="AX145" i="15"/>
  <c r="AW145" i="15"/>
  <c r="AX144" i="15"/>
  <c r="AW144" i="15"/>
  <c r="AX142" i="15"/>
  <c r="AW142" i="15"/>
  <c r="AX141" i="15"/>
  <c r="AW141" i="15"/>
  <c r="AX101" i="15"/>
  <c r="AW101" i="15"/>
  <c r="AX100" i="15"/>
  <c r="AW100" i="15"/>
  <c r="AX99" i="15"/>
  <c r="AW99" i="15"/>
  <c r="AX98" i="15"/>
  <c r="AW98" i="15"/>
  <c r="AX97" i="15"/>
  <c r="AW97" i="15"/>
  <c r="AX96" i="15"/>
  <c r="AW96" i="15"/>
  <c r="AX95" i="15"/>
  <c r="AW95" i="15"/>
  <c r="AX94" i="15"/>
  <c r="AW94" i="15"/>
  <c r="AX93" i="15"/>
  <c r="AW93" i="15"/>
  <c r="AX92" i="15"/>
  <c r="AW92" i="15"/>
  <c r="AX91" i="15"/>
  <c r="AW91" i="15"/>
  <c r="CB18" i="15" a="1"/>
  <c r="CB18" i="15" s="1"/>
  <c r="CC18" i="15" a="1"/>
  <c r="CC18" i="15" s="1"/>
  <c r="BT22" i="15" a="1"/>
  <c r="BT22" i="15" s="1"/>
  <c r="BU22" i="15" a="1"/>
  <c r="BU22" i="15" s="1"/>
  <c r="BT18" i="15" a="1"/>
  <c r="BT18" i="15" s="1"/>
  <c r="BU19" i="15" a="1"/>
  <c r="BU19" i="15" s="1"/>
  <c r="BY12" i="13"/>
  <c r="BY10" i="13"/>
  <c r="BZ18" i="15" a="1"/>
  <c r="BZ18" i="15" s="1"/>
  <c r="CA18" i="15" a="1"/>
  <c r="CA18" i="15" s="1"/>
  <c r="BX11" i="13"/>
  <c r="BW11" i="13"/>
  <c r="BC46" i="15" l="1"/>
  <c r="BC45" i="15"/>
  <c r="BC39" i="15"/>
  <c r="BC38" i="15"/>
  <c r="BC37" i="15"/>
  <c r="BC36" i="15"/>
  <c r="BC35" i="15"/>
  <c r="BC31" i="15"/>
  <c r="BC25" i="15"/>
  <c r="BC24" i="15"/>
  <c r="BC18" i="15"/>
  <c r="BJ34" i="15" l="1"/>
  <c r="BL34" i="15" s="1"/>
  <c r="BC34" i="15"/>
  <c r="BJ40" i="15"/>
  <c r="BL40" i="15" s="1"/>
  <c r="BC40" i="15"/>
  <c r="BJ33" i="15"/>
  <c r="BL33" i="15" s="1"/>
  <c r="BC33" i="15"/>
  <c r="BJ41" i="15"/>
  <c r="BL41" i="15" s="1"/>
  <c r="BC41" i="15"/>
  <c r="BJ43" i="15"/>
  <c r="BL43" i="15" s="1"/>
  <c r="BC43" i="15"/>
  <c r="BJ32" i="15"/>
  <c r="BL32" i="15" s="1"/>
  <c r="BC32" i="15"/>
  <c r="BJ20" i="15"/>
  <c r="BL20" i="15" s="1"/>
  <c r="BC20" i="15"/>
  <c r="BJ42" i="15"/>
  <c r="BL42" i="15" s="1"/>
  <c r="BC42" i="15"/>
  <c r="BJ28" i="15"/>
  <c r="BL28" i="15" s="1"/>
  <c r="BC28" i="15"/>
  <c r="BJ44" i="15"/>
  <c r="BL44" i="15" s="1"/>
  <c r="BC44" i="15"/>
  <c r="BJ19" i="15"/>
  <c r="BL19" i="15" s="1"/>
  <c r="BC19" i="15"/>
  <c r="BJ29" i="15"/>
  <c r="BL29" i="15" s="1"/>
  <c r="BC29" i="15"/>
  <c r="BJ30" i="15"/>
  <c r="BL30" i="15" s="1"/>
  <c r="BC30" i="15"/>
  <c r="BK18" i="15"/>
  <c r="BJ18" i="15"/>
  <c r="BL18" i="15" s="1"/>
  <c r="BJ36" i="15"/>
  <c r="BL36" i="15" s="1"/>
  <c r="BJ37" i="15"/>
  <c r="BL37" i="15" s="1"/>
  <c r="BJ38" i="15"/>
  <c r="BL38" i="15" s="1"/>
  <c r="BJ39" i="15"/>
  <c r="BL39" i="15" s="1"/>
  <c r="BJ24" i="15"/>
  <c r="BL24" i="15" s="1"/>
  <c r="BJ35" i="15"/>
  <c r="BL35" i="15" s="1"/>
  <c r="BJ25" i="15"/>
  <c r="BL25" i="15" s="1"/>
  <c r="BJ45" i="15"/>
  <c r="BL45" i="15" s="1"/>
  <c r="BJ46" i="15"/>
  <c r="BL46" i="15" s="1"/>
  <c r="BJ31" i="15"/>
  <c r="BL31" i="15" s="1"/>
  <c r="BK25" i="15"/>
  <c r="BK26" i="15"/>
  <c r="BK40" i="15"/>
  <c r="BK44" i="15"/>
  <c r="BK41" i="15"/>
  <c r="BK43" i="15"/>
  <c r="BK45" i="15"/>
  <c r="BK46" i="15"/>
  <c r="BK31" i="15"/>
  <c r="BK28" i="15"/>
  <c r="BK32" i="15"/>
  <c r="BK33" i="15"/>
  <c r="BK42" i="15"/>
  <c r="BK34" i="15"/>
  <c r="BK29" i="15"/>
  <c r="BK35" i="15"/>
  <c r="BK24" i="15"/>
  <c r="BK30" i="15"/>
  <c r="BK20" i="15"/>
  <c r="BK36" i="15"/>
  <c r="BK37" i="15"/>
  <c r="BK27" i="15"/>
  <c r="BK19" i="15"/>
  <c r="BK38" i="15"/>
  <c r="BK39" i="15"/>
  <c r="BT16" i="13"/>
  <c r="BM18" i="15" l="1"/>
  <c r="BR18" i="15" s="1"/>
  <c r="BU16" i="13"/>
  <c r="BU9" i="13" s="1"/>
  <c r="BV16" i="13"/>
  <c r="CA9" i="13" s="1"/>
  <c r="BM20" i="15"/>
  <c r="BP20" i="15" s="1"/>
  <c r="BM19" i="15"/>
  <c r="BN19" i="15" s="1"/>
  <c r="BM39" i="15"/>
  <c r="BP39" i="15" s="1"/>
  <c r="BM29" i="15"/>
  <c r="BM34" i="15"/>
  <c r="AY39" i="15"/>
  <c r="BA20" i="15"/>
  <c r="BM30" i="15"/>
  <c r="BM31" i="15"/>
  <c r="BM33" i="15"/>
  <c r="BR33" i="15" s="1"/>
  <c r="BM40" i="15"/>
  <c r="BM43" i="15"/>
  <c r="BM45" i="15"/>
  <c r="BM35" i="15"/>
  <c r="BM37" i="15"/>
  <c r="BO39" i="15"/>
  <c r="AZ39" i="15"/>
  <c r="BB39" i="15"/>
  <c r="BM42" i="15"/>
  <c r="BM46" i="15"/>
  <c r="BM44" i="15"/>
  <c r="BM41" i="15"/>
  <c r="BM32" i="15"/>
  <c r="BM38" i="15"/>
  <c r="BM36" i="15"/>
  <c r="BM24" i="15"/>
  <c r="BM28" i="15"/>
  <c r="BM25" i="15"/>
  <c r="BN20" i="15"/>
  <c r="AY19" i="15" l="1"/>
  <c r="BP19" i="15"/>
  <c r="BU11" i="13"/>
  <c r="BA18" i="15"/>
  <c r="BO18" i="15"/>
  <c r="BN39" i="15"/>
  <c r="BQ18" i="15"/>
  <c r="BP18" i="15"/>
  <c r="BN18" i="15"/>
  <c r="AZ18" i="15" s="1"/>
  <c r="BB18" i="15"/>
  <c r="CA11" i="13"/>
  <c r="BQ32" i="15"/>
  <c r="BR32" i="15"/>
  <c r="BQ40" i="15"/>
  <c r="BR40" i="15"/>
  <c r="BB30" i="15"/>
  <c r="BR30" i="15"/>
  <c r="BQ42" i="15"/>
  <c r="BR42" i="15"/>
  <c r="BO34" i="15"/>
  <c r="BR34" i="15"/>
  <c r="BQ31" i="15"/>
  <c r="BR31" i="15"/>
  <c r="BQ46" i="15"/>
  <c r="BR46" i="15"/>
  <c r="BQ29" i="15"/>
  <c r="BR29" i="15"/>
  <c r="BQ28" i="15"/>
  <c r="BR28" i="15"/>
  <c r="BQ38" i="15"/>
  <c r="BR38" i="15"/>
  <c r="BQ44" i="15"/>
  <c r="BR44" i="15"/>
  <c r="BQ41" i="15"/>
  <c r="BR41" i="15"/>
  <c r="BQ37" i="15"/>
  <c r="BR37" i="15"/>
  <c r="BQ39" i="15"/>
  <c r="BR39" i="15"/>
  <c r="BQ25" i="15"/>
  <c r="BR25" i="15"/>
  <c r="BQ19" i="15"/>
  <c r="BR19" i="15"/>
  <c r="BQ45" i="15"/>
  <c r="BR45" i="15"/>
  <c r="BQ20" i="15"/>
  <c r="BR20" i="15"/>
  <c r="BQ24" i="15"/>
  <c r="BR24" i="15"/>
  <c r="BQ36" i="15"/>
  <c r="BR36" i="15"/>
  <c r="BQ43" i="15"/>
  <c r="BR43" i="15"/>
  <c r="BQ35" i="15"/>
  <c r="BR35" i="15"/>
  <c r="BB20" i="15"/>
  <c r="BB19" i="15"/>
  <c r="BO19" i="15"/>
  <c r="BO20" i="15"/>
  <c r="AZ20" i="15" s="1"/>
  <c r="BA39" i="15"/>
  <c r="AZ29" i="15"/>
  <c r="BP29" i="15"/>
  <c r="BN29" i="15"/>
  <c r="BA29" i="15"/>
  <c r="BB34" i="15"/>
  <c r="BN40" i="15"/>
  <c r="BP34" i="15"/>
  <c r="BO29" i="15"/>
  <c r="BP40" i="15"/>
  <c r="BN34" i="15"/>
  <c r="AZ34" i="15"/>
  <c r="BB29" i="15"/>
  <c r="AY29" i="15"/>
  <c r="BQ34" i="15"/>
  <c r="AY34" i="15"/>
  <c r="AZ33" i="15"/>
  <c r="BQ33" i="15"/>
  <c r="BN30" i="15"/>
  <c r="BQ30" i="15"/>
  <c r="AY38" i="15"/>
  <c r="BA38" i="15"/>
  <c r="BA45" i="15"/>
  <c r="AY45" i="15"/>
  <c r="BA44" i="15"/>
  <c r="AY44" i="15"/>
  <c r="BP30" i="15"/>
  <c r="BA46" i="15"/>
  <c r="AY46" i="15"/>
  <c r="BA43" i="15"/>
  <c r="AY43" i="15"/>
  <c r="AY41" i="15"/>
  <c r="BA41" i="15"/>
  <c r="AY37" i="15"/>
  <c r="BA37" i="15"/>
  <c r="AZ43" i="15"/>
  <c r="AY40" i="15"/>
  <c r="BA40" i="15"/>
  <c r="BA36" i="15"/>
  <c r="AY36" i="15"/>
  <c r="BA42" i="15"/>
  <c r="AY42" i="15"/>
  <c r="BO30" i="15"/>
  <c r="BA31" i="15"/>
  <c r="AY31" i="15"/>
  <c r="BA32" i="15"/>
  <c r="AY32" i="15"/>
  <c r="BP33" i="15"/>
  <c r="BA30" i="15"/>
  <c r="AY30" i="15"/>
  <c r="BN31" i="15"/>
  <c r="BO31" i="15"/>
  <c r="BA33" i="15"/>
  <c r="AY33" i="15"/>
  <c r="BN33" i="15"/>
  <c r="BA35" i="15"/>
  <c r="AY35" i="15"/>
  <c r="AY25" i="15"/>
  <c r="BA25" i="15"/>
  <c r="BA28" i="15"/>
  <c r="AY28" i="15"/>
  <c r="BB31" i="15"/>
  <c r="BP31" i="15"/>
  <c r="AY24" i="15"/>
  <c r="BA24" i="15"/>
  <c r="AZ31" i="15"/>
  <c r="AZ30" i="15"/>
  <c r="BY9" i="13"/>
  <c r="BB45" i="15"/>
  <c r="AZ45" i="15"/>
  <c r="BB40" i="15"/>
  <c r="AZ40" i="15"/>
  <c r="BO33" i="15"/>
  <c r="BO40" i="15"/>
  <c r="BB33" i="15"/>
  <c r="BN43" i="15"/>
  <c r="BP43" i="15"/>
  <c r="BO43" i="15"/>
  <c r="BB43" i="15"/>
  <c r="BN35" i="15"/>
  <c r="AZ35" i="15" s="1"/>
  <c r="BN28" i="15"/>
  <c r="BN24" i="15"/>
  <c r="BP35" i="15"/>
  <c r="BO45" i="15"/>
  <c r="BP28" i="15"/>
  <c r="BP24" i="15"/>
  <c r="BB32" i="15"/>
  <c r="AZ32" i="15"/>
  <c r="BO32" i="15"/>
  <c r="BB44" i="15"/>
  <c r="BO44" i="15"/>
  <c r="AZ44" i="15"/>
  <c r="BB46" i="15"/>
  <c r="AZ46" i="15"/>
  <c r="BO46" i="15"/>
  <c r="AZ42" i="15"/>
  <c r="BO42" i="15"/>
  <c r="BB42" i="15"/>
  <c r="BO41" i="15"/>
  <c r="BB41" i="15"/>
  <c r="AZ41" i="15"/>
  <c r="BB28" i="15"/>
  <c r="AZ28" i="15"/>
  <c r="BO28" i="15"/>
  <c r="BO24" i="15"/>
  <c r="BB24" i="15"/>
  <c r="AZ24" i="15"/>
  <c r="BN42" i="15"/>
  <c r="BP42" i="15"/>
  <c r="BO25" i="15"/>
  <c r="BB25" i="15"/>
  <c r="AZ25" i="15"/>
  <c r="BO36" i="15"/>
  <c r="AZ36" i="15"/>
  <c r="BB36" i="15"/>
  <c r="AZ37" i="15"/>
  <c r="BO37" i="15"/>
  <c r="BB37" i="15"/>
  <c r="BO38" i="15"/>
  <c r="AZ38" i="15"/>
  <c r="BB38" i="15"/>
  <c r="BO35" i="15"/>
  <c r="BP41" i="15"/>
  <c r="BN41" i="15"/>
  <c r="BN32" i="15"/>
  <c r="BP32" i="15"/>
  <c r="BN44" i="15"/>
  <c r="BP44" i="15"/>
  <c r="BN46" i="15"/>
  <c r="BP46" i="15"/>
  <c r="BP36" i="15"/>
  <c r="BN36" i="15"/>
  <c r="BP25" i="15"/>
  <c r="BN25" i="15"/>
  <c r="BN37" i="15"/>
  <c r="BP37" i="15"/>
  <c r="BN38" i="15"/>
  <c r="BP38" i="15"/>
  <c r="BN45" i="15"/>
  <c r="BP45" i="15"/>
  <c r="BY11" i="13" l="1"/>
  <c r="AY20" i="15"/>
  <c r="AY18" i="15"/>
  <c r="BB35" i="15"/>
  <c r="AC170" i="15" l="1"/>
  <c r="AC169" i="15"/>
  <c r="AC166" i="15"/>
  <c r="AC165" i="15"/>
  <c r="AC162" i="15"/>
  <c r="AC161" i="15"/>
  <c r="AC158" i="15"/>
  <c r="AC157" i="15"/>
  <c r="AC115" i="15"/>
  <c r="AC114" i="15"/>
  <c r="AC111" i="15"/>
  <c r="AC110" i="15"/>
  <c r="AC107" i="15"/>
  <c r="AC106" i="15"/>
  <c r="AC103" i="15"/>
  <c r="AC102" i="15"/>
  <c r="AC60" i="15"/>
  <c r="AC59" i="15"/>
  <c r="AC56" i="15"/>
  <c r="AC55" i="15"/>
  <c r="AC52" i="15"/>
  <c r="AC51" i="15"/>
  <c r="AC53" i="15" s="1"/>
  <c r="AC48" i="15"/>
  <c r="AC47" i="15"/>
  <c r="AC61" i="15" l="1"/>
  <c r="AC116" i="15"/>
  <c r="AC57" i="15"/>
  <c r="AC49" i="15"/>
  <c r="AC159" i="15"/>
  <c r="AC104" i="15"/>
  <c r="AC171" i="15"/>
  <c r="AC167" i="15"/>
  <c r="AC108" i="15"/>
  <c r="AC163" i="15"/>
  <c r="AC112" i="15"/>
  <c r="D38" i="16" l="1"/>
  <c r="D37" i="16"/>
  <c r="D36" i="16"/>
  <c r="D35" i="16"/>
  <c r="F6" i="27"/>
  <c r="BW11" i="27"/>
  <c r="BX10" i="27"/>
  <c r="BW13" i="27"/>
  <c r="BW14" i="27"/>
  <c r="BW12" i="27"/>
  <c r="BX8" i="27"/>
  <c r="BW15" i="27"/>
  <c r="BW10" i="27"/>
  <c r="BX12" i="27"/>
  <c r="G8" i="27"/>
  <c r="BW8" i="27"/>
  <c r="F8" i="27"/>
  <c r="BW9" i="27"/>
  <c r="BX13" i="27"/>
  <c r="BX15" i="27"/>
  <c r="BX14" i="27"/>
  <c r="BX9" i="27"/>
  <c r="BX11" i="27"/>
  <c r="BW7" i="27" l="1"/>
  <c r="BX7" i="27"/>
  <c r="H8" i="27"/>
  <c r="BY8" i="27"/>
  <c r="BY9" i="27"/>
  <c r="BY10" i="27"/>
  <c r="BY11" i="27"/>
  <c r="BY12" i="27"/>
  <c r="BY13" i="27"/>
  <c r="BY14" i="27"/>
  <c r="BY15" i="27"/>
  <c r="F7" i="27"/>
  <c r="BY7" i="27" l="1"/>
  <c r="AA9" i="16"/>
  <c r="M29" i="16" l="1"/>
  <c r="AZ19" i="15" l="1"/>
  <c r="U499" i="26" l="1" a="1"/>
  <c r="U499" i="26" s="1"/>
  <c r="U498" i="26" a="1"/>
  <c r="U498" i="26" s="1"/>
  <c r="U497" i="26" a="1"/>
  <c r="U497" i="26" s="1"/>
  <c r="U454" i="26" a="1"/>
  <c r="U454" i="26" s="1"/>
  <c r="U453" i="26" a="1"/>
  <c r="U453" i="26" s="1"/>
  <c r="U452" i="26" a="1"/>
  <c r="U452" i="26" s="1"/>
  <c r="U409" i="26" a="1"/>
  <c r="U409" i="26" s="1"/>
  <c r="U408" i="26" a="1"/>
  <c r="U408" i="26" s="1"/>
  <c r="U407" i="26" a="1"/>
  <c r="U407" i="26" s="1"/>
  <c r="U364" i="26" a="1"/>
  <c r="U364" i="26" s="1"/>
  <c r="U363" i="26" a="1"/>
  <c r="U363" i="26" s="1"/>
  <c r="U362" i="26" a="1"/>
  <c r="U362" i="26" s="1"/>
  <c r="U319" i="26" a="1"/>
  <c r="U319" i="26" s="1"/>
  <c r="U318" i="26" a="1"/>
  <c r="U318" i="26" s="1"/>
  <c r="U317" i="26" a="1"/>
  <c r="U317" i="26" s="1"/>
  <c r="U274" i="26" a="1"/>
  <c r="U274" i="26" s="1"/>
  <c r="U273" i="26" a="1"/>
  <c r="U273" i="26" s="1"/>
  <c r="U272" i="26" a="1"/>
  <c r="U272" i="26" s="1"/>
  <c r="U229" i="26" a="1"/>
  <c r="U229" i="26" s="1"/>
  <c r="U228" i="26" a="1"/>
  <c r="U228" i="26" s="1"/>
  <c r="U227" i="26" a="1"/>
  <c r="U227" i="26" s="1"/>
  <c r="U184" i="26" a="1"/>
  <c r="U184" i="26" s="1"/>
  <c r="U183" i="26" a="1"/>
  <c r="U183" i="26" s="1"/>
  <c r="U182" i="26" a="1"/>
  <c r="U182" i="26" s="1"/>
  <c r="U139" i="26" a="1"/>
  <c r="U139" i="26" s="1"/>
  <c r="U138" i="26" a="1"/>
  <c r="U138" i="26" s="1"/>
  <c r="U137" i="26" a="1"/>
  <c r="U137" i="26" s="1"/>
  <c r="U94" i="26" a="1"/>
  <c r="U94" i="26" s="1"/>
  <c r="U93" i="26" a="1"/>
  <c r="U93" i="26" s="1"/>
  <c r="U92" i="26" a="1"/>
  <c r="U92" i="26" s="1"/>
  <c r="U49" i="26" a="1"/>
  <c r="U49" i="26" s="1"/>
  <c r="U48" i="26" a="1"/>
  <c r="U48" i="26" s="1"/>
  <c r="U47" i="26" a="1"/>
  <c r="U47" i="26" s="1"/>
  <c r="U2" i="26" a="1"/>
  <c r="U2" i="26" s="1"/>
  <c r="U3" i="26" a="1"/>
  <c r="U3" i="26" s="1"/>
  <c r="U4" i="26" a="1"/>
  <c r="U4" i="26" s="1"/>
  <c r="U1" i="26" a="1"/>
  <c r="U1" i="26" s="1"/>
  <c r="V1" i="26" a="1"/>
  <c r="V1" i="26" s="1"/>
  <c r="H93" i="26" l="1" a="1"/>
  <c r="H93" i="26" s="1"/>
  <c r="I93" i="26" a="1"/>
  <c r="I93" i="26" s="1"/>
  <c r="J93" i="26" a="1"/>
  <c r="J93" i="26" s="1"/>
  <c r="K93" i="26" a="1"/>
  <c r="K93" i="26" s="1"/>
  <c r="L93" i="26" a="1"/>
  <c r="L93" i="26" s="1"/>
  <c r="M93" i="26" a="1"/>
  <c r="M93" i="26" s="1"/>
  <c r="N93" i="26" a="1"/>
  <c r="N93" i="26" s="1"/>
  <c r="O93" i="26" a="1"/>
  <c r="O93" i="26" s="1"/>
  <c r="P93" i="26" a="1"/>
  <c r="P93" i="26" s="1"/>
  <c r="H94" i="26" a="1"/>
  <c r="H94" i="26" s="1"/>
  <c r="I94" i="26" a="1"/>
  <c r="I94" i="26" s="1"/>
  <c r="J94" i="26" a="1"/>
  <c r="J94" i="26" s="1"/>
  <c r="K94" i="26" a="1"/>
  <c r="K94" i="26" s="1"/>
  <c r="L94" i="26" a="1"/>
  <c r="L94" i="26" s="1"/>
  <c r="M94" i="26" a="1"/>
  <c r="M94" i="26" s="1"/>
  <c r="N94" i="26" a="1"/>
  <c r="N94" i="26" s="1"/>
  <c r="O94" i="26" a="1"/>
  <c r="O94" i="26" s="1"/>
  <c r="P94" i="26" a="1"/>
  <c r="P94" i="26" s="1"/>
  <c r="O95" i="26" a="1"/>
  <c r="O95" i="26" s="1"/>
  <c r="P95" i="26" a="1"/>
  <c r="P95" i="26" s="1"/>
  <c r="O96" i="26" a="1"/>
  <c r="O96" i="26" s="1"/>
  <c r="P96" i="26" a="1"/>
  <c r="P96" i="26" s="1"/>
  <c r="O97" i="26" a="1"/>
  <c r="O97" i="26" s="1"/>
  <c r="H98" i="26" a="1"/>
  <c r="H98" i="26" s="1"/>
  <c r="I98" i="26" a="1"/>
  <c r="I98" i="26" s="1"/>
  <c r="J98" i="26" a="1"/>
  <c r="J98" i="26" s="1"/>
  <c r="K98" i="26" a="1"/>
  <c r="K98" i="26" s="1"/>
  <c r="L98" i="26" a="1"/>
  <c r="L98" i="26" s="1"/>
  <c r="M98" i="26" a="1"/>
  <c r="M98" i="26" s="1"/>
  <c r="N98" i="26" a="1"/>
  <c r="N98" i="26" s="1"/>
  <c r="O98" i="26" a="1"/>
  <c r="O98" i="26" s="1"/>
  <c r="P98" i="26" a="1"/>
  <c r="P98" i="26" s="1"/>
  <c r="H99" i="26" a="1"/>
  <c r="H99" i="26" s="1"/>
  <c r="I99" i="26" a="1"/>
  <c r="I99" i="26" s="1"/>
  <c r="J99" i="26" a="1"/>
  <c r="J99" i="26" s="1"/>
  <c r="K99" i="26" a="1"/>
  <c r="K99" i="26" s="1"/>
  <c r="L99" i="26" a="1"/>
  <c r="L99" i="26" s="1"/>
  <c r="M99" i="26" a="1"/>
  <c r="M99" i="26" s="1"/>
  <c r="N99" i="26" a="1"/>
  <c r="N99" i="26" s="1"/>
  <c r="O99" i="26" a="1"/>
  <c r="O99" i="26" s="1"/>
  <c r="P99" i="26" a="1"/>
  <c r="P99" i="26" s="1"/>
  <c r="I100" i="26" a="1"/>
  <c r="I100" i="26" s="1"/>
  <c r="J100" i="26" a="1"/>
  <c r="J100" i="26" s="1"/>
  <c r="L100" i="26" a="1"/>
  <c r="L100" i="26" s="1"/>
  <c r="M100" i="26" a="1"/>
  <c r="M100" i="26" s="1"/>
  <c r="N100" i="26" a="1"/>
  <c r="N100" i="26" s="1"/>
  <c r="O100" i="26" a="1"/>
  <c r="O100" i="26" s="1"/>
  <c r="P100" i="26" a="1"/>
  <c r="P100" i="26" s="1"/>
  <c r="I101" i="26" a="1"/>
  <c r="I101" i="26" s="1"/>
  <c r="J101" i="26" a="1"/>
  <c r="J101" i="26" s="1"/>
  <c r="L101" i="26" a="1"/>
  <c r="L101" i="26" s="1"/>
  <c r="M101" i="26" a="1"/>
  <c r="M101" i="26" s="1"/>
  <c r="N101" i="26" a="1"/>
  <c r="N101" i="26" s="1"/>
  <c r="O101" i="26" a="1"/>
  <c r="O101" i="26" s="1"/>
  <c r="P101" i="26" a="1"/>
  <c r="P101" i="26" s="1"/>
  <c r="H102" i="26" a="1"/>
  <c r="H102" i="26" s="1"/>
  <c r="I102" i="26" a="1"/>
  <c r="I102" i="26" s="1"/>
  <c r="J102" i="26" a="1"/>
  <c r="J102" i="26" s="1"/>
  <c r="K102" i="26" a="1"/>
  <c r="K102" i="26" s="1"/>
  <c r="L102" i="26" a="1"/>
  <c r="L102" i="26" s="1"/>
  <c r="M102" i="26" a="1"/>
  <c r="M102" i="26" s="1"/>
  <c r="N102" i="26" a="1"/>
  <c r="N102" i="26" s="1"/>
  <c r="O102" i="26" a="1"/>
  <c r="O102" i="26" s="1"/>
  <c r="P102" i="26" a="1"/>
  <c r="P102" i="26" s="1"/>
  <c r="H103" i="26" a="1"/>
  <c r="H103" i="26" s="1"/>
  <c r="I103" i="26" a="1"/>
  <c r="I103" i="26" s="1"/>
  <c r="J103" i="26" a="1"/>
  <c r="J103" i="26" s="1"/>
  <c r="K103" i="26" a="1"/>
  <c r="K103" i="26" s="1"/>
  <c r="L103" i="26" a="1"/>
  <c r="L103" i="26" s="1"/>
  <c r="M103" i="26" a="1"/>
  <c r="M103" i="26" s="1"/>
  <c r="N103" i="26" a="1"/>
  <c r="N103" i="26" s="1"/>
  <c r="O103" i="26" a="1"/>
  <c r="O103" i="26" s="1"/>
  <c r="H104" i="26" a="1"/>
  <c r="H104" i="26" s="1"/>
  <c r="I104" i="26" a="1"/>
  <c r="I104" i="26" s="1"/>
  <c r="J104" i="26" a="1"/>
  <c r="J104" i="26" s="1"/>
  <c r="K104" i="26" a="1"/>
  <c r="K104" i="26" s="1"/>
  <c r="L104" i="26" a="1"/>
  <c r="L104" i="26" s="1"/>
  <c r="M104" i="26" a="1"/>
  <c r="M104" i="26" s="1"/>
  <c r="N104" i="26" a="1"/>
  <c r="N104" i="26" s="1"/>
  <c r="O104" i="26" a="1"/>
  <c r="O104" i="26" s="1"/>
  <c r="H105" i="26" a="1"/>
  <c r="H105" i="26" s="1"/>
  <c r="I105" i="26" a="1"/>
  <c r="I105" i="26" s="1"/>
  <c r="J105" i="26" a="1"/>
  <c r="J105" i="26" s="1"/>
  <c r="K105" i="26" a="1"/>
  <c r="K105" i="26" s="1"/>
  <c r="L105" i="26" a="1"/>
  <c r="L105" i="26" s="1"/>
  <c r="M105" i="26" a="1"/>
  <c r="M105" i="26" s="1"/>
  <c r="N105" i="26" a="1"/>
  <c r="N105" i="26" s="1"/>
  <c r="O105" i="26" a="1"/>
  <c r="O105" i="26" s="1"/>
  <c r="H106" i="26" a="1"/>
  <c r="H106" i="26" s="1"/>
  <c r="I106" i="26" a="1"/>
  <c r="I106" i="26" s="1"/>
  <c r="J106" i="26" a="1"/>
  <c r="J106" i="26" s="1"/>
  <c r="K106" i="26" a="1"/>
  <c r="K106" i="26" s="1"/>
  <c r="L106" i="26" a="1"/>
  <c r="L106" i="26" s="1"/>
  <c r="M106" i="26" a="1"/>
  <c r="M106" i="26" s="1"/>
  <c r="N106" i="26" a="1"/>
  <c r="N106" i="26" s="1"/>
  <c r="O106" i="26" a="1"/>
  <c r="O106" i="26" s="1"/>
  <c r="H107" i="26" a="1"/>
  <c r="H107" i="26" s="1"/>
  <c r="I107" i="26" a="1"/>
  <c r="I107" i="26" s="1"/>
  <c r="J107" i="26" a="1"/>
  <c r="J107" i="26" s="1"/>
  <c r="K107" i="26" a="1"/>
  <c r="K107" i="26" s="1"/>
  <c r="L107" i="26" a="1"/>
  <c r="L107" i="26" s="1"/>
  <c r="M107" i="26" a="1"/>
  <c r="M107" i="26" s="1"/>
  <c r="N107" i="26" a="1"/>
  <c r="N107" i="26" s="1"/>
  <c r="O107" i="26" a="1"/>
  <c r="O107" i="26" s="1"/>
  <c r="H108" i="26" a="1"/>
  <c r="H108" i="26" s="1"/>
  <c r="I108" i="26" a="1"/>
  <c r="I108" i="26" s="1"/>
  <c r="J108" i="26" a="1"/>
  <c r="J108" i="26" s="1"/>
  <c r="K108" i="26" a="1"/>
  <c r="K108" i="26" s="1"/>
  <c r="L108" i="26" a="1"/>
  <c r="L108" i="26" s="1"/>
  <c r="M108" i="26" a="1"/>
  <c r="M108" i="26" s="1"/>
  <c r="N108" i="26" a="1"/>
  <c r="N108" i="26" s="1"/>
  <c r="O108" i="26" a="1"/>
  <c r="O108" i="26" s="1"/>
  <c r="P108" i="26" a="1"/>
  <c r="P108" i="26" s="1"/>
  <c r="H109" i="26" a="1"/>
  <c r="H109" i="26" s="1"/>
  <c r="I109" i="26" a="1"/>
  <c r="I109" i="26" s="1"/>
  <c r="J109" i="26" a="1"/>
  <c r="J109" i="26" s="1"/>
  <c r="K109" i="26" a="1"/>
  <c r="K109" i="26" s="1"/>
  <c r="L109" i="26" a="1"/>
  <c r="L109" i="26" s="1"/>
  <c r="M109" i="26" a="1"/>
  <c r="M109" i="26" s="1"/>
  <c r="N109" i="26" a="1"/>
  <c r="N109" i="26" s="1"/>
  <c r="O109" i="26" a="1"/>
  <c r="O109" i="26" s="1"/>
  <c r="P109" i="26" a="1"/>
  <c r="P109" i="26" s="1"/>
  <c r="H110" i="26" a="1"/>
  <c r="H110" i="26" s="1"/>
  <c r="I110" i="26" a="1"/>
  <c r="I110" i="26" s="1"/>
  <c r="J110" i="26" a="1"/>
  <c r="J110" i="26" s="1"/>
  <c r="K110" i="26" a="1"/>
  <c r="K110" i="26" s="1"/>
  <c r="L110" i="26" a="1"/>
  <c r="L110" i="26" s="1"/>
  <c r="M110" i="26" a="1"/>
  <c r="M110" i="26" s="1"/>
  <c r="N110" i="26" a="1"/>
  <c r="N110" i="26" s="1"/>
  <c r="O110" i="26" a="1"/>
  <c r="O110" i="26" s="1"/>
  <c r="P110" i="26" a="1"/>
  <c r="P110" i="26" s="1"/>
  <c r="H111" i="26" a="1"/>
  <c r="H111" i="26" s="1"/>
  <c r="I111" i="26" a="1"/>
  <c r="I111" i="26" s="1"/>
  <c r="J111" i="26" a="1"/>
  <c r="J111" i="26" s="1"/>
  <c r="K111" i="26" a="1"/>
  <c r="K111" i="26" s="1"/>
  <c r="L111" i="26" a="1"/>
  <c r="L111" i="26" s="1"/>
  <c r="M111" i="26" a="1"/>
  <c r="M111" i="26" s="1"/>
  <c r="N111" i="26" a="1"/>
  <c r="N111" i="26" s="1"/>
  <c r="O111" i="26" a="1"/>
  <c r="O111" i="26" s="1"/>
  <c r="P111" i="26" a="1"/>
  <c r="P111" i="26" s="1"/>
  <c r="H112" i="26" a="1"/>
  <c r="H112" i="26" s="1"/>
  <c r="I112" i="26" a="1"/>
  <c r="I112" i="26" s="1"/>
  <c r="J112" i="26" a="1"/>
  <c r="J112" i="26" s="1"/>
  <c r="K112" i="26" a="1"/>
  <c r="K112" i="26" s="1"/>
  <c r="L112" i="26" a="1"/>
  <c r="L112" i="26" s="1"/>
  <c r="M112" i="26" a="1"/>
  <c r="M112" i="26" s="1"/>
  <c r="N112" i="26" a="1"/>
  <c r="N112" i="26" s="1"/>
  <c r="O112" i="26" a="1"/>
  <c r="O112" i="26" s="1"/>
  <c r="P112" i="26" a="1"/>
  <c r="P112" i="26" s="1"/>
  <c r="H113" i="26" a="1"/>
  <c r="H113" i="26" s="1"/>
  <c r="I113" i="26" a="1"/>
  <c r="I113" i="26" s="1"/>
  <c r="J113" i="26" a="1"/>
  <c r="J113" i="26" s="1"/>
  <c r="K113" i="26" a="1"/>
  <c r="K113" i="26" s="1"/>
  <c r="L113" i="26" a="1"/>
  <c r="L113" i="26" s="1"/>
  <c r="M113" i="26" a="1"/>
  <c r="M113" i="26" s="1"/>
  <c r="N113" i="26" a="1"/>
  <c r="N113" i="26" s="1"/>
  <c r="O113" i="26" a="1"/>
  <c r="O113" i="26" s="1"/>
  <c r="P113" i="26" a="1"/>
  <c r="P113" i="26" s="1"/>
  <c r="H114" i="26" a="1"/>
  <c r="H114" i="26" s="1"/>
  <c r="I114" i="26" a="1"/>
  <c r="I114" i="26" s="1"/>
  <c r="J114" i="26" a="1"/>
  <c r="J114" i="26" s="1"/>
  <c r="K114" i="26" a="1"/>
  <c r="K114" i="26" s="1"/>
  <c r="L114" i="26" a="1"/>
  <c r="L114" i="26" s="1"/>
  <c r="M114" i="26" a="1"/>
  <c r="M114" i="26" s="1"/>
  <c r="N114" i="26" a="1"/>
  <c r="N114" i="26" s="1"/>
  <c r="O114" i="26" a="1"/>
  <c r="O114" i="26" s="1"/>
  <c r="P114" i="26" a="1"/>
  <c r="P114" i="26" s="1"/>
  <c r="H115" i="26" a="1"/>
  <c r="H115" i="26" s="1"/>
  <c r="I115" i="26" a="1"/>
  <c r="I115" i="26" s="1"/>
  <c r="J115" i="26" a="1"/>
  <c r="J115" i="26" s="1"/>
  <c r="K115" i="26" a="1"/>
  <c r="K115" i="26" s="1"/>
  <c r="L115" i="26" a="1"/>
  <c r="L115" i="26" s="1"/>
  <c r="M115" i="26" a="1"/>
  <c r="M115" i="26" s="1"/>
  <c r="N115" i="26" a="1"/>
  <c r="N115" i="26" s="1"/>
  <c r="O115" i="26" a="1"/>
  <c r="O115" i="26" s="1"/>
  <c r="P115" i="26" a="1"/>
  <c r="P115" i="26" s="1"/>
  <c r="H116" i="26" a="1"/>
  <c r="H116" i="26" s="1"/>
  <c r="I116" i="26" a="1"/>
  <c r="I116" i="26" s="1"/>
  <c r="J116" i="26" a="1"/>
  <c r="J116" i="26" s="1"/>
  <c r="K116" i="26" a="1"/>
  <c r="K116" i="26" s="1"/>
  <c r="L116" i="26" a="1"/>
  <c r="L116" i="26" s="1"/>
  <c r="M116" i="26" a="1"/>
  <c r="M116" i="26" s="1"/>
  <c r="N116" i="26" a="1"/>
  <c r="N116" i="26" s="1"/>
  <c r="O116" i="26" a="1"/>
  <c r="O116" i="26" s="1"/>
  <c r="P116" i="26" a="1"/>
  <c r="P116" i="26" s="1"/>
  <c r="H117" i="26" a="1"/>
  <c r="H117" i="26" s="1"/>
  <c r="I117" i="26" a="1"/>
  <c r="I117" i="26" s="1"/>
  <c r="J117" i="26" a="1"/>
  <c r="J117" i="26" s="1"/>
  <c r="K117" i="26" a="1"/>
  <c r="K117" i="26" s="1"/>
  <c r="L117" i="26" a="1"/>
  <c r="L117" i="26" s="1"/>
  <c r="M117" i="26" a="1"/>
  <c r="M117" i="26" s="1"/>
  <c r="N117" i="26" a="1"/>
  <c r="N117" i="26" s="1"/>
  <c r="O117" i="26" a="1"/>
  <c r="O117" i="26" s="1"/>
  <c r="P117" i="26" a="1"/>
  <c r="P117" i="26" s="1"/>
  <c r="H118" i="26" a="1"/>
  <c r="H118" i="26" s="1"/>
  <c r="I118" i="26" a="1"/>
  <c r="I118" i="26" s="1"/>
  <c r="J118" i="26" a="1"/>
  <c r="J118" i="26" s="1"/>
  <c r="K118" i="26" a="1"/>
  <c r="K118" i="26" s="1"/>
  <c r="L118" i="26" a="1"/>
  <c r="L118" i="26" s="1"/>
  <c r="M118" i="26" a="1"/>
  <c r="M118" i="26" s="1"/>
  <c r="N118" i="26" a="1"/>
  <c r="N118" i="26" s="1"/>
  <c r="O118" i="26" a="1"/>
  <c r="O118" i="26" s="1"/>
  <c r="P118" i="26" a="1"/>
  <c r="P118" i="26" s="1"/>
  <c r="H119" i="26" a="1"/>
  <c r="H119" i="26" s="1"/>
  <c r="I119" i="26" a="1"/>
  <c r="I119" i="26" s="1"/>
  <c r="J119" i="26" a="1"/>
  <c r="J119" i="26" s="1"/>
  <c r="K119" i="26" a="1"/>
  <c r="K119" i="26" s="1"/>
  <c r="L119" i="26" a="1"/>
  <c r="L119" i="26" s="1"/>
  <c r="M119" i="26" a="1"/>
  <c r="M119" i="26" s="1"/>
  <c r="N119" i="26" a="1"/>
  <c r="N119" i="26" s="1"/>
  <c r="O119" i="26" a="1"/>
  <c r="O119" i="26" s="1"/>
  <c r="P119" i="26" a="1"/>
  <c r="P119" i="26" s="1"/>
  <c r="H120" i="26" a="1"/>
  <c r="H120" i="26" s="1"/>
  <c r="I120" i="26" a="1"/>
  <c r="I120" i="26" s="1"/>
  <c r="J120" i="26" a="1"/>
  <c r="J120" i="26" s="1"/>
  <c r="K120" i="26" a="1"/>
  <c r="K120" i="26" s="1"/>
  <c r="L120" i="26" a="1"/>
  <c r="L120" i="26" s="1"/>
  <c r="M120" i="26" a="1"/>
  <c r="M120" i="26" s="1"/>
  <c r="N120" i="26" a="1"/>
  <c r="N120" i="26" s="1"/>
  <c r="O120" i="26" a="1"/>
  <c r="O120" i="26" s="1"/>
  <c r="P120" i="26" a="1"/>
  <c r="P120" i="26" s="1"/>
  <c r="F121" i="26" a="1"/>
  <c r="F121" i="26" s="1"/>
  <c r="H121" i="26" a="1"/>
  <c r="H121" i="26" s="1"/>
  <c r="I121" i="26" a="1"/>
  <c r="I121" i="26" s="1"/>
  <c r="J121" i="26" a="1"/>
  <c r="J121" i="26" s="1"/>
  <c r="K121" i="26" a="1"/>
  <c r="K121" i="26" s="1"/>
  <c r="L121" i="26" a="1"/>
  <c r="L121" i="26" s="1"/>
  <c r="M121" i="26" a="1"/>
  <c r="M121" i="26" s="1"/>
  <c r="N121" i="26" a="1"/>
  <c r="N121" i="26" s="1"/>
  <c r="O121" i="26" a="1"/>
  <c r="O121" i="26" s="1"/>
  <c r="P121" i="26" a="1"/>
  <c r="P121" i="26" s="1"/>
  <c r="F122" i="26" a="1"/>
  <c r="F122" i="26" s="1"/>
  <c r="H122" i="26" a="1"/>
  <c r="H122" i="26" s="1"/>
  <c r="I122" i="26" a="1"/>
  <c r="I122" i="26" s="1"/>
  <c r="J122" i="26" a="1"/>
  <c r="J122" i="26" s="1"/>
  <c r="K122" i="26" a="1"/>
  <c r="K122" i="26" s="1"/>
  <c r="L122" i="26" a="1"/>
  <c r="L122" i="26" s="1"/>
  <c r="M122" i="26" a="1"/>
  <c r="M122" i="26" s="1"/>
  <c r="N122" i="26" a="1"/>
  <c r="N122" i="26" s="1"/>
  <c r="O122" i="26" a="1"/>
  <c r="O122" i="26" s="1"/>
  <c r="P122" i="26" a="1"/>
  <c r="P122" i="26" s="1"/>
  <c r="F123" i="26" a="1"/>
  <c r="F123" i="26" s="1"/>
  <c r="H123" i="26" a="1"/>
  <c r="H123" i="26" s="1"/>
  <c r="I123" i="26" a="1"/>
  <c r="I123" i="26" s="1"/>
  <c r="J123" i="26" a="1"/>
  <c r="J123" i="26" s="1"/>
  <c r="K123" i="26" a="1"/>
  <c r="K123" i="26" s="1"/>
  <c r="L123" i="26" a="1"/>
  <c r="L123" i="26" s="1"/>
  <c r="M123" i="26" a="1"/>
  <c r="M123" i="26" s="1"/>
  <c r="N123" i="26" a="1"/>
  <c r="N123" i="26" s="1"/>
  <c r="O123" i="26" a="1"/>
  <c r="O123" i="26" s="1"/>
  <c r="P123" i="26" a="1"/>
  <c r="P123" i="26" s="1"/>
  <c r="F124" i="26" a="1"/>
  <c r="F124" i="26" s="1"/>
  <c r="H124" i="26" a="1"/>
  <c r="H124" i="26" s="1"/>
  <c r="I124" i="26" a="1"/>
  <c r="I124" i="26" s="1"/>
  <c r="J124" i="26" a="1"/>
  <c r="J124" i="26" s="1"/>
  <c r="K124" i="26" a="1"/>
  <c r="K124" i="26" s="1"/>
  <c r="L124" i="26" a="1"/>
  <c r="L124" i="26" s="1"/>
  <c r="M124" i="26" a="1"/>
  <c r="M124" i="26" s="1"/>
  <c r="N124" i="26" a="1"/>
  <c r="N124" i="26" s="1"/>
  <c r="O124" i="26" a="1"/>
  <c r="O124" i="26" s="1"/>
  <c r="P124" i="26" a="1"/>
  <c r="P124" i="26" s="1"/>
  <c r="F125" i="26" a="1"/>
  <c r="F125" i="26" s="1"/>
  <c r="H125" i="26" a="1"/>
  <c r="H125" i="26" s="1"/>
  <c r="I125" i="26" a="1"/>
  <c r="I125" i="26" s="1"/>
  <c r="J125" i="26" a="1"/>
  <c r="J125" i="26" s="1"/>
  <c r="K125" i="26" a="1"/>
  <c r="K125" i="26" s="1"/>
  <c r="L125" i="26" a="1"/>
  <c r="L125" i="26" s="1"/>
  <c r="M125" i="26" a="1"/>
  <c r="M125" i="26" s="1"/>
  <c r="N125" i="26" a="1"/>
  <c r="N125" i="26" s="1"/>
  <c r="O125" i="26" a="1"/>
  <c r="O125" i="26" s="1"/>
  <c r="P125" i="26" a="1"/>
  <c r="P125" i="26" s="1"/>
  <c r="F126" i="26" a="1"/>
  <c r="F126" i="26" s="1"/>
  <c r="H126" i="26" a="1"/>
  <c r="H126" i="26" s="1"/>
  <c r="I126" i="26" a="1"/>
  <c r="I126" i="26" s="1"/>
  <c r="J126" i="26" a="1"/>
  <c r="J126" i="26" s="1"/>
  <c r="K126" i="26" a="1"/>
  <c r="K126" i="26" s="1"/>
  <c r="L126" i="26" a="1"/>
  <c r="L126" i="26" s="1"/>
  <c r="M126" i="26" a="1"/>
  <c r="M126" i="26" s="1"/>
  <c r="N126" i="26" a="1"/>
  <c r="N126" i="26" s="1"/>
  <c r="O126" i="26" a="1"/>
  <c r="O126" i="26" s="1"/>
  <c r="P126" i="26" a="1"/>
  <c r="P126" i="26" s="1"/>
  <c r="F127" i="26" a="1"/>
  <c r="F127" i="26" s="1"/>
  <c r="H127" i="26" a="1"/>
  <c r="H127" i="26" s="1"/>
  <c r="I127" i="26" a="1"/>
  <c r="I127" i="26" s="1"/>
  <c r="J127" i="26" a="1"/>
  <c r="J127" i="26" s="1"/>
  <c r="K127" i="26" a="1"/>
  <c r="K127" i="26" s="1"/>
  <c r="L127" i="26" a="1"/>
  <c r="L127" i="26" s="1"/>
  <c r="M127" i="26" a="1"/>
  <c r="M127" i="26" s="1"/>
  <c r="N127" i="26" a="1"/>
  <c r="N127" i="26" s="1"/>
  <c r="O127" i="26" a="1"/>
  <c r="O127" i="26" s="1"/>
  <c r="P127" i="26" a="1"/>
  <c r="P127" i="26" s="1"/>
  <c r="F128" i="26" a="1"/>
  <c r="F128" i="26" s="1"/>
  <c r="H128" i="26" a="1"/>
  <c r="H128" i="26" s="1"/>
  <c r="I128" i="26" a="1"/>
  <c r="I128" i="26" s="1"/>
  <c r="J128" i="26" a="1"/>
  <c r="J128" i="26" s="1"/>
  <c r="K128" i="26" a="1"/>
  <c r="K128" i="26" s="1"/>
  <c r="L128" i="26" a="1"/>
  <c r="L128" i="26" s="1"/>
  <c r="M128" i="26" a="1"/>
  <c r="M128" i="26" s="1"/>
  <c r="N128" i="26" a="1"/>
  <c r="N128" i="26" s="1"/>
  <c r="O128" i="26" a="1"/>
  <c r="O128" i="26" s="1"/>
  <c r="P128" i="26" a="1"/>
  <c r="P128" i="26" s="1"/>
  <c r="F129" i="26" a="1"/>
  <c r="F129" i="26" s="1"/>
  <c r="H129" i="26" a="1"/>
  <c r="H129" i="26" s="1"/>
  <c r="I129" i="26" a="1"/>
  <c r="I129" i="26" s="1"/>
  <c r="J129" i="26" a="1"/>
  <c r="J129" i="26" s="1"/>
  <c r="K129" i="26" a="1"/>
  <c r="K129" i="26" s="1"/>
  <c r="L129" i="26" a="1"/>
  <c r="L129" i="26" s="1"/>
  <c r="M129" i="26" a="1"/>
  <c r="M129" i="26" s="1"/>
  <c r="N129" i="26" a="1"/>
  <c r="N129" i="26" s="1"/>
  <c r="O129" i="26" a="1"/>
  <c r="O129" i="26" s="1"/>
  <c r="P129" i="26" a="1"/>
  <c r="P129" i="26" s="1"/>
  <c r="F130" i="26" a="1"/>
  <c r="F130" i="26" s="1"/>
  <c r="H130" i="26" a="1"/>
  <c r="H130" i="26" s="1"/>
  <c r="I130" i="26" a="1"/>
  <c r="I130" i="26" s="1"/>
  <c r="J130" i="26" a="1"/>
  <c r="J130" i="26" s="1"/>
  <c r="K130" i="26" a="1"/>
  <c r="K130" i="26" s="1"/>
  <c r="L130" i="26" a="1"/>
  <c r="L130" i="26" s="1"/>
  <c r="M130" i="26" a="1"/>
  <c r="M130" i="26" s="1"/>
  <c r="N130" i="26" a="1"/>
  <c r="N130" i="26" s="1"/>
  <c r="O130" i="26" a="1"/>
  <c r="O130" i="26" s="1"/>
  <c r="P130" i="26" a="1"/>
  <c r="P130" i="26" s="1"/>
  <c r="F131" i="26" a="1"/>
  <c r="F131" i="26" s="1"/>
  <c r="H131" i="26" a="1"/>
  <c r="H131" i="26" s="1"/>
  <c r="I131" i="26" a="1"/>
  <c r="I131" i="26" s="1"/>
  <c r="J131" i="26" a="1"/>
  <c r="J131" i="26" s="1"/>
  <c r="K131" i="26" a="1"/>
  <c r="K131" i="26" s="1"/>
  <c r="L131" i="26" a="1"/>
  <c r="L131" i="26" s="1"/>
  <c r="M131" i="26" a="1"/>
  <c r="M131" i="26" s="1"/>
  <c r="N131" i="26" a="1"/>
  <c r="N131" i="26" s="1"/>
  <c r="O131" i="26" a="1"/>
  <c r="O131" i="26" s="1"/>
  <c r="P131" i="26" a="1"/>
  <c r="P131" i="26" s="1"/>
  <c r="F132" i="26" a="1"/>
  <c r="F132" i="26" s="1"/>
  <c r="H132" i="26" a="1"/>
  <c r="H132" i="26" s="1"/>
  <c r="I132" i="26" a="1"/>
  <c r="I132" i="26" s="1"/>
  <c r="J132" i="26" a="1"/>
  <c r="J132" i="26" s="1"/>
  <c r="K132" i="26" a="1"/>
  <c r="K132" i="26" s="1"/>
  <c r="L132" i="26" a="1"/>
  <c r="L132" i="26" s="1"/>
  <c r="M132" i="26" a="1"/>
  <c r="M132" i="26" s="1"/>
  <c r="N132" i="26" a="1"/>
  <c r="N132" i="26" s="1"/>
  <c r="O132" i="26" a="1"/>
  <c r="O132" i="26" s="1"/>
  <c r="P132" i="26" a="1"/>
  <c r="P132" i="26" s="1"/>
  <c r="F133" i="26" a="1"/>
  <c r="F133" i="26" s="1"/>
  <c r="H133" i="26" a="1"/>
  <c r="H133" i="26" s="1"/>
  <c r="I133" i="26" a="1"/>
  <c r="I133" i="26" s="1"/>
  <c r="J133" i="26" a="1"/>
  <c r="J133" i="26" s="1"/>
  <c r="K133" i="26" a="1"/>
  <c r="K133" i="26" s="1"/>
  <c r="L133" i="26" a="1"/>
  <c r="L133" i="26" s="1"/>
  <c r="M133" i="26" a="1"/>
  <c r="M133" i="26" s="1"/>
  <c r="N133" i="26" a="1"/>
  <c r="N133" i="26" s="1"/>
  <c r="O133" i="26" a="1"/>
  <c r="O133" i="26" s="1"/>
  <c r="P133" i="26" a="1"/>
  <c r="P133" i="26" s="1"/>
  <c r="F134" i="26" a="1"/>
  <c r="F134" i="26" s="1"/>
  <c r="H134" i="26" a="1"/>
  <c r="H134" i="26" s="1"/>
  <c r="I134" i="26" a="1"/>
  <c r="I134" i="26" s="1"/>
  <c r="J134" i="26" a="1"/>
  <c r="J134" i="26" s="1"/>
  <c r="K134" i="26" a="1"/>
  <c r="K134" i="26" s="1"/>
  <c r="L134" i="26" a="1"/>
  <c r="L134" i="26" s="1"/>
  <c r="M134" i="26" a="1"/>
  <c r="M134" i="26" s="1"/>
  <c r="N134" i="26" a="1"/>
  <c r="N134" i="26" s="1"/>
  <c r="O134" i="26" a="1"/>
  <c r="O134" i="26" s="1"/>
  <c r="P134" i="26" a="1"/>
  <c r="P134" i="26" s="1"/>
  <c r="F135" i="26" a="1"/>
  <c r="F135" i="26" s="1"/>
  <c r="H135" i="26" a="1"/>
  <c r="H135" i="26" s="1"/>
  <c r="I135" i="26" a="1"/>
  <c r="I135" i="26" s="1"/>
  <c r="J135" i="26" a="1"/>
  <c r="J135" i="26" s="1"/>
  <c r="K135" i="26" a="1"/>
  <c r="K135" i="26" s="1"/>
  <c r="L135" i="26" a="1"/>
  <c r="L135" i="26" s="1"/>
  <c r="M135" i="26" a="1"/>
  <c r="M135" i="26" s="1"/>
  <c r="N135" i="26" a="1"/>
  <c r="N135" i="26" s="1"/>
  <c r="O135" i="26" a="1"/>
  <c r="O135" i="26" s="1"/>
  <c r="P135" i="26" a="1"/>
  <c r="P135" i="26" s="1"/>
  <c r="F136" i="26" a="1"/>
  <c r="F136" i="26" s="1"/>
  <c r="H136" i="26" a="1"/>
  <c r="H136" i="26" s="1"/>
  <c r="I136" i="26" a="1"/>
  <c r="I136" i="26" s="1"/>
  <c r="J136" i="26" a="1"/>
  <c r="J136" i="26" s="1"/>
  <c r="K136" i="26" a="1"/>
  <c r="K136" i="26" s="1"/>
  <c r="L136" i="26" a="1"/>
  <c r="L136" i="26" s="1"/>
  <c r="M136" i="26" a="1"/>
  <c r="M136" i="26" s="1"/>
  <c r="N136" i="26" a="1"/>
  <c r="N136" i="26" s="1"/>
  <c r="O136" i="26" a="1"/>
  <c r="O136" i="26" s="1"/>
  <c r="P136" i="26" a="1"/>
  <c r="P136" i="26" s="1"/>
  <c r="H92" i="26" a="1"/>
  <c r="H92" i="26" s="1"/>
  <c r="I92" i="26" a="1"/>
  <c r="I92" i="26" s="1"/>
  <c r="J92" i="26" a="1"/>
  <c r="J92" i="26" s="1"/>
  <c r="K92" i="26" a="1"/>
  <c r="K92" i="26" s="1"/>
  <c r="L92" i="26" a="1"/>
  <c r="L92" i="26" s="1"/>
  <c r="M92" i="26" a="1"/>
  <c r="M92" i="26" s="1"/>
  <c r="N92" i="26" a="1"/>
  <c r="N92" i="26" s="1"/>
  <c r="O92" i="26" a="1"/>
  <c r="O92" i="26" s="1"/>
  <c r="H48" i="26" a="1"/>
  <c r="H48" i="26" s="1"/>
  <c r="I48" i="26" a="1"/>
  <c r="I48" i="26" s="1"/>
  <c r="J48" i="26" a="1"/>
  <c r="J48" i="26" s="1"/>
  <c r="K48" i="26" a="1"/>
  <c r="K48" i="26" s="1"/>
  <c r="L48" i="26" a="1"/>
  <c r="L48" i="26" s="1"/>
  <c r="M48" i="26" a="1"/>
  <c r="M48" i="26" s="1"/>
  <c r="N48" i="26" a="1"/>
  <c r="N48" i="26" s="1"/>
  <c r="O48" i="26" a="1"/>
  <c r="O48" i="26" s="1"/>
  <c r="P48" i="26" a="1"/>
  <c r="P48" i="26" s="1"/>
  <c r="H49" i="26" a="1"/>
  <c r="H49" i="26" s="1"/>
  <c r="I49" i="26" a="1"/>
  <c r="I49" i="26" s="1"/>
  <c r="J49" i="26" a="1"/>
  <c r="J49" i="26" s="1"/>
  <c r="K49" i="26" a="1"/>
  <c r="K49" i="26" s="1"/>
  <c r="L49" i="26" a="1"/>
  <c r="L49" i="26" s="1"/>
  <c r="M49" i="26" a="1"/>
  <c r="M49" i="26" s="1"/>
  <c r="N49" i="26" a="1"/>
  <c r="N49" i="26" s="1"/>
  <c r="O49" i="26" a="1"/>
  <c r="O49" i="26" s="1"/>
  <c r="P49" i="26" a="1"/>
  <c r="P49" i="26" s="1"/>
  <c r="O50" i="26" a="1"/>
  <c r="O50" i="26" s="1"/>
  <c r="P50" i="26" a="1"/>
  <c r="P50" i="26" s="1"/>
  <c r="O51" i="26" a="1"/>
  <c r="O51" i="26" s="1"/>
  <c r="P51" i="26" a="1"/>
  <c r="P51" i="26" s="1"/>
  <c r="O52" i="26" a="1"/>
  <c r="O52" i="26" s="1"/>
  <c r="H53" i="26" a="1"/>
  <c r="H53" i="26" s="1"/>
  <c r="I53" i="26" a="1"/>
  <c r="I53" i="26" s="1"/>
  <c r="J53" i="26" a="1"/>
  <c r="J53" i="26" s="1"/>
  <c r="K53" i="26" a="1"/>
  <c r="K53" i="26" s="1"/>
  <c r="L53" i="26" a="1"/>
  <c r="L53" i="26" s="1"/>
  <c r="M53" i="26" a="1"/>
  <c r="M53" i="26" s="1"/>
  <c r="N53" i="26" a="1"/>
  <c r="N53" i="26" s="1"/>
  <c r="O53" i="26" a="1"/>
  <c r="O53" i="26" s="1"/>
  <c r="P53" i="26" a="1"/>
  <c r="P53" i="26" s="1"/>
  <c r="H54" i="26" a="1"/>
  <c r="H54" i="26" s="1"/>
  <c r="I54" i="26" a="1"/>
  <c r="I54" i="26" s="1"/>
  <c r="J54" i="26" a="1"/>
  <c r="J54" i="26" s="1"/>
  <c r="K54" i="26" a="1"/>
  <c r="K54" i="26" s="1"/>
  <c r="L54" i="26" a="1"/>
  <c r="L54" i="26" s="1"/>
  <c r="M54" i="26" a="1"/>
  <c r="M54" i="26" s="1"/>
  <c r="N54" i="26" a="1"/>
  <c r="N54" i="26" s="1"/>
  <c r="O54" i="26" a="1"/>
  <c r="O54" i="26" s="1"/>
  <c r="P54" i="26" a="1"/>
  <c r="P54" i="26" s="1"/>
  <c r="I55" i="26" a="1"/>
  <c r="I55" i="26" s="1"/>
  <c r="J55" i="26" a="1"/>
  <c r="J55" i="26" s="1"/>
  <c r="L55" i="26" a="1"/>
  <c r="L55" i="26" s="1"/>
  <c r="M55" i="26" a="1"/>
  <c r="M55" i="26" s="1"/>
  <c r="N55" i="26" a="1"/>
  <c r="N55" i="26" s="1"/>
  <c r="O55" i="26" a="1"/>
  <c r="O55" i="26" s="1"/>
  <c r="P55" i="26" a="1"/>
  <c r="P55" i="26" s="1"/>
  <c r="I56" i="26" a="1"/>
  <c r="I56" i="26" s="1"/>
  <c r="J56" i="26" a="1"/>
  <c r="J56" i="26" s="1"/>
  <c r="L56" i="26" a="1"/>
  <c r="L56" i="26" s="1"/>
  <c r="M56" i="26" a="1"/>
  <c r="M56" i="26" s="1"/>
  <c r="N56" i="26" a="1"/>
  <c r="N56" i="26" s="1"/>
  <c r="O56" i="26" a="1"/>
  <c r="O56" i="26" s="1"/>
  <c r="P56" i="26" a="1"/>
  <c r="P56" i="26" s="1"/>
  <c r="H57" i="26" a="1"/>
  <c r="H57" i="26" s="1"/>
  <c r="I57" i="26" a="1"/>
  <c r="I57" i="26" s="1"/>
  <c r="J57" i="26" a="1"/>
  <c r="J57" i="26" s="1"/>
  <c r="K57" i="26" a="1"/>
  <c r="K57" i="26" s="1"/>
  <c r="L57" i="26" a="1"/>
  <c r="L57" i="26" s="1"/>
  <c r="M57" i="26" a="1"/>
  <c r="M57" i="26" s="1"/>
  <c r="N57" i="26" a="1"/>
  <c r="N57" i="26" s="1"/>
  <c r="O57" i="26" a="1"/>
  <c r="O57" i="26" s="1"/>
  <c r="P57" i="26" a="1"/>
  <c r="P57" i="26" s="1"/>
  <c r="H58" i="26" a="1"/>
  <c r="H58" i="26" s="1"/>
  <c r="I58" i="26" a="1"/>
  <c r="I58" i="26" s="1"/>
  <c r="J58" i="26" a="1"/>
  <c r="J58" i="26" s="1"/>
  <c r="K58" i="26" a="1"/>
  <c r="K58" i="26" s="1"/>
  <c r="L58" i="26" a="1"/>
  <c r="L58" i="26" s="1"/>
  <c r="M58" i="26" a="1"/>
  <c r="M58" i="26" s="1"/>
  <c r="N58" i="26" a="1"/>
  <c r="N58" i="26" s="1"/>
  <c r="O58" i="26" a="1"/>
  <c r="O58" i="26" s="1"/>
  <c r="H59" i="26" a="1"/>
  <c r="H59" i="26" s="1"/>
  <c r="I59" i="26" a="1"/>
  <c r="I59" i="26" s="1"/>
  <c r="J59" i="26" a="1"/>
  <c r="J59" i="26" s="1"/>
  <c r="K59" i="26" a="1"/>
  <c r="K59" i="26" s="1"/>
  <c r="L59" i="26" a="1"/>
  <c r="L59" i="26" s="1"/>
  <c r="M59" i="26" a="1"/>
  <c r="M59" i="26" s="1"/>
  <c r="N59" i="26" a="1"/>
  <c r="N59" i="26" s="1"/>
  <c r="O59" i="26" a="1"/>
  <c r="O59" i="26" s="1"/>
  <c r="H60" i="26" a="1"/>
  <c r="H60" i="26" s="1"/>
  <c r="I60" i="26" a="1"/>
  <c r="I60" i="26" s="1"/>
  <c r="J60" i="26" a="1"/>
  <c r="J60" i="26" s="1"/>
  <c r="K60" i="26" a="1"/>
  <c r="K60" i="26" s="1"/>
  <c r="L60" i="26" a="1"/>
  <c r="L60" i="26" s="1"/>
  <c r="M60" i="26" a="1"/>
  <c r="M60" i="26" s="1"/>
  <c r="N60" i="26" a="1"/>
  <c r="N60" i="26" s="1"/>
  <c r="O60" i="26" a="1"/>
  <c r="O60" i="26" s="1"/>
  <c r="H61" i="26" a="1"/>
  <c r="H61" i="26" s="1"/>
  <c r="I61" i="26" a="1"/>
  <c r="I61" i="26" s="1"/>
  <c r="J61" i="26" a="1"/>
  <c r="J61" i="26" s="1"/>
  <c r="K61" i="26" a="1"/>
  <c r="K61" i="26" s="1"/>
  <c r="L61" i="26" a="1"/>
  <c r="L61" i="26" s="1"/>
  <c r="M61" i="26" a="1"/>
  <c r="M61" i="26" s="1"/>
  <c r="N61" i="26" a="1"/>
  <c r="N61" i="26" s="1"/>
  <c r="O61" i="26" a="1"/>
  <c r="O61" i="26" s="1"/>
  <c r="H62" i="26" a="1"/>
  <c r="H62" i="26" s="1"/>
  <c r="I62" i="26" a="1"/>
  <c r="I62" i="26" s="1"/>
  <c r="J62" i="26" a="1"/>
  <c r="J62" i="26" s="1"/>
  <c r="K62" i="26" a="1"/>
  <c r="K62" i="26" s="1"/>
  <c r="L62" i="26" a="1"/>
  <c r="L62" i="26" s="1"/>
  <c r="M62" i="26" a="1"/>
  <c r="M62" i="26" s="1"/>
  <c r="N62" i="26" a="1"/>
  <c r="N62" i="26" s="1"/>
  <c r="O62" i="26" a="1"/>
  <c r="O62" i="26" s="1"/>
  <c r="H63" i="26" a="1"/>
  <c r="H63" i="26" s="1"/>
  <c r="I63" i="26" a="1"/>
  <c r="I63" i="26" s="1"/>
  <c r="J63" i="26" a="1"/>
  <c r="J63" i="26" s="1"/>
  <c r="K63" i="26" a="1"/>
  <c r="K63" i="26" s="1"/>
  <c r="L63" i="26" a="1"/>
  <c r="L63" i="26" s="1"/>
  <c r="M63" i="26" a="1"/>
  <c r="M63" i="26" s="1"/>
  <c r="N63" i="26" a="1"/>
  <c r="N63" i="26" s="1"/>
  <c r="O63" i="26" a="1"/>
  <c r="O63" i="26" s="1"/>
  <c r="P63" i="26" a="1"/>
  <c r="P63" i="26" s="1"/>
  <c r="H64" i="26" a="1"/>
  <c r="H64" i="26" s="1"/>
  <c r="I64" i="26" a="1"/>
  <c r="I64" i="26" s="1"/>
  <c r="J64" i="26" a="1"/>
  <c r="J64" i="26" s="1"/>
  <c r="K64" i="26" a="1"/>
  <c r="K64" i="26" s="1"/>
  <c r="L64" i="26" a="1"/>
  <c r="L64" i="26" s="1"/>
  <c r="M64" i="26" a="1"/>
  <c r="M64" i="26" s="1"/>
  <c r="N64" i="26" a="1"/>
  <c r="N64" i="26" s="1"/>
  <c r="O64" i="26" a="1"/>
  <c r="O64" i="26" s="1"/>
  <c r="P64" i="26" a="1"/>
  <c r="P64" i="26" s="1"/>
  <c r="H65" i="26" a="1"/>
  <c r="H65" i="26" s="1"/>
  <c r="I65" i="26" a="1"/>
  <c r="I65" i="26" s="1"/>
  <c r="J65" i="26" a="1"/>
  <c r="J65" i="26" s="1"/>
  <c r="K65" i="26" a="1"/>
  <c r="K65" i="26" s="1"/>
  <c r="L65" i="26" a="1"/>
  <c r="L65" i="26" s="1"/>
  <c r="M65" i="26" a="1"/>
  <c r="M65" i="26" s="1"/>
  <c r="N65" i="26" a="1"/>
  <c r="N65" i="26" s="1"/>
  <c r="O65" i="26" a="1"/>
  <c r="O65" i="26" s="1"/>
  <c r="P65" i="26" a="1"/>
  <c r="P65" i="26" s="1"/>
  <c r="H66" i="26" a="1"/>
  <c r="H66" i="26" s="1"/>
  <c r="I66" i="26" a="1"/>
  <c r="I66" i="26" s="1"/>
  <c r="J66" i="26" a="1"/>
  <c r="J66" i="26" s="1"/>
  <c r="K66" i="26" a="1"/>
  <c r="K66" i="26" s="1"/>
  <c r="L66" i="26" a="1"/>
  <c r="L66" i="26" s="1"/>
  <c r="M66" i="26" a="1"/>
  <c r="M66" i="26" s="1"/>
  <c r="N66" i="26" a="1"/>
  <c r="N66" i="26" s="1"/>
  <c r="O66" i="26" a="1"/>
  <c r="O66" i="26" s="1"/>
  <c r="P66" i="26" a="1"/>
  <c r="P66" i="26" s="1"/>
  <c r="H67" i="26" a="1"/>
  <c r="H67" i="26" s="1"/>
  <c r="I67" i="26" a="1"/>
  <c r="I67" i="26" s="1"/>
  <c r="J67" i="26" a="1"/>
  <c r="J67" i="26" s="1"/>
  <c r="K67" i="26" a="1"/>
  <c r="K67" i="26" s="1"/>
  <c r="L67" i="26" a="1"/>
  <c r="L67" i="26" s="1"/>
  <c r="M67" i="26" a="1"/>
  <c r="M67" i="26" s="1"/>
  <c r="N67" i="26" a="1"/>
  <c r="N67" i="26" s="1"/>
  <c r="O67" i="26" a="1"/>
  <c r="O67" i="26" s="1"/>
  <c r="P67" i="26" a="1"/>
  <c r="P67" i="26" s="1"/>
  <c r="H68" i="26" a="1"/>
  <c r="H68" i="26" s="1"/>
  <c r="I68" i="26" a="1"/>
  <c r="I68" i="26" s="1"/>
  <c r="J68" i="26" a="1"/>
  <c r="J68" i="26" s="1"/>
  <c r="K68" i="26" a="1"/>
  <c r="K68" i="26" s="1"/>
  <c r="L68" i="26" a="1"/>
  <c r="L68" i="26" s="1"/>
  <c r="M68" i="26" a="1"/>
  <c r="M68" i="26" s="1"/>
  <c r="N68" i="26" a="1"/>
  <c r="N68" i="26" s="1"/>
  <c r="O68" i="26" a="1"/>
  <c r="O68" i="26" s="1"/>
  <c r="P68" i="26" a="1"/>
  <c r="P68" i="26" s="1"/>
  <c r="H69" i="26" a="1"/>
  <c r="H69" i="26" s="1"/>
  <c r="I69" i="26" a="1"/>
  <c r="I69" i="26" s="1"/>
  <c r="J69" i="26" a="1"/>
  <c r="J69" i="26" s="1"/>
  <c r="K69" i="26" a="1"/>
  <c r="K69" i="26" s="1"/>
  <c r="L69" i="26" a="1"/>
  <c r="L69" i="26" s="1"/>
  <c r="M69" i="26" a="1"/>
  <c r="M69" i="26" s="1"/>
  <c r="N69" i="26" a="1"/>
  <c r="N69" i="26" s="1"/>
  <c r="O69" i="26" a="1"/>
  <c r="O69" i="26" s="1"/>
  <c r="P69" i="26" a="1"/>
  <c r="P69" i="26" s="1"/>
  <c r="H70" i="26" a="1"/>
  <c r="H70" i="26" s="1"/>
  <c r="I70" i="26" a="1"/>
  <c r="I70" i="26" s="1"/>
  <c r="J70" i="26" a="1"/>
  <c r="J70" i="26" s="1"/>
  <c r="K70" i="26" a="1"/>
  <c r="K70" i="26" s="1"/>
  <c r="L70" i="26" a="1"/>
  <c r="L70" i="26" s="1"/>
  <c r="M70" i="26" a="1"/>
  <c r="M70" i="26" s="1"/>
  <c r="N70" i="26" a="1"/>
  <c r="N70" i="26" s="1"/>
  <c r="O70" i="26" a="1"/>
  <c r="O70" i="26" s="1"/>
  <c r="P70" i="26" a="1"/>
  <c r="P70" i="26" s="1"/>
  <c r="H71" i="26" a="1"/>
  <c r="H71" i="26" s="1"/>
  <c r="I71" i="26" a="1"/>
  <c r="I71" i="26" s="1"/>
  <c r="J71" i="26" a="1"/>
  <c r="J71" i="26" s="1"/>
  <c r="K71" i="26" a="1"/>
  <c r="K71" i="26" s="1"/>
  <c r="L71" i="26" a="1"/>
  <c r="L71" i="26" s="1"/>
  <c r="M71" i="26" a="1"/>
  <c r="M71" i="26" s="1"/>
  <c r="N71" i="26" a="1"/>
  <c r="N71" i="26" s="1"/>
  <c r="O71" i="26" a="1"/>
  <c r="O71" i="26" s="1"/>
  <c r="P71" i="26" a="1"/>
  <c r="P71" i="26" s="1"/>
  <c r="H72" i="26" a="1"/>
  <c r="H72" i="26" s="1"/>
  <c r="I72" i="26" a="1"/>
  <c r="I72" i="26" s="1"/>
  <c r="J72" i="26" a="1"/>
  <c r="J72" i="26" s="1"/>
  <c r="K72" i="26" a="1"/>
  <c r="K72" i="26" s="1"/>
  <c r="L72" i="26" a="1"/>
  <c r="L72" i="26" s="1"/>
  <c r="M72" i="26" a="1"/>
  <c r="M72" i="26" s="1"/>
  <c r="N72" i="26" a="1"/>
  <c r="N72" i="26" s="1"/>
  <c r="O72" i="26" a="1"/>
  <c r="O72" i="26" s="1"/>
  <c r="P72" i="26" a="1"/>
  <c r="P72" i="26" s="1"/>
  <c r="H73" i="26" a="1"/>
  <c r="H73" i="26" s="1"/>
  <c r="I73" i="26" a="1"/>
  <c r="I73" i="26" s="1"/>
  <c r="J73" i="26" a="1"/>
  <c r="J73" i="26" s="1"/>
  <c r="K73" i="26" a="1"/>
  <c r="K73" i="26" s="1"/>
  <c r="L73" i="26" a="1"/>
  <c r="L73" i="26" s="1"/>
  <c r="M73" i="26" a="1"/>
  <c r="M73" i="26" s="1"/>
  <c r="N73" i="26" a="1"/>
  <c r="N73" i="26" s="1"/>
  <c r="O73" i="26" a="1"/>
  <c r="O73" i="26" s="1"/>
  <c r="P73" i="26" a="1"/>
  <c r="P73" i="26" s="1"/>
  <c r="H74" i="26" a="1"/>
  <c r="H74" i="26" s="1"/>
  <c r="I74" i="26" a="1"/>
  <c r="I74" i="26" s="1"/>
  <c r="J74" i="26" a="1"/>
  <c r="J74" i="26" s="1"/>
  <c r="K74" i="26" a="1"/>
  <c r="K74" i="26" s="1"/>
  <c r="L74" i="26" a="1"/>
  <c r="L74" i="26" s="1"/>
  <c r="M74" i="26" a="1"/>
  <c r="M74" i="26" s="1"/>
  <c r="N74" i="26" a="1"/>
  <c r="N74" i="26" s="1"/>
  <c r="O74" i="26" a="1"/>
  <c r="O74" i="26" s="1"/>
  <c r="P74" i="26" a="1"/>
  <c r="P74" i="26" s="1"/>
  <c r="H75" i="26" a="1"/>
  <c r="H75" i="26" s="1"/>
  <c r="I75" i="26" a="1"/>
  <c r="I75" i="26" s="1"/>
  <c r="J75" i="26" a="1"/>
  <c r="J75" i="26" s="1"/>
  <c r="K75" i="26" a="1"/>
  <c r="K75" i="26" s="1"/>
  <c r="L75" i="26" a="1"/>
  <c r="L75" i="26" s="1"/>
  <c r="M75" i="26" a="1"/>
  <c r="M75" i="26" s="1"/>
  <c r="N75" i="26" a="1"/>
  <c r="N75" i="26" s="1"/>
  <c r="O75" i="26" a="1"/>
  <c r="O75" i="26" s="1"/>
  <c r="P75" i="26" a="1"/>
  <c r="P75" i="26" s="1"/>
  <c r="F76" i="26" a="1"/>
  <c r="F76" i="26" s="1"/>
  <c r="H76" i="26" a="1"/>
  <c r="H76" i="26" s="1"/>
  <c r="I76" i="26" a="1"/>
  <c r="I76" i="26" s="1"/>
  <c r="J76" i="26" a="1"/>
  <c r="J76" i="26" s="1"/>
  <c r="K76" i="26" a="1"/>
  <c r="K76" i="26" s="1"/>
  <c r="L76" i="26" a="1"/>
  <c r="L76" i="26" s="1"/>
  <c r="M76" i="26" a="1"/>
  <c r="M76" i="26" s="1"/>
  <c r="N76" i="26" a="1"/>
  <c r="N76" i="26" s="1"/>
  <c r="O76" i="26" a="1"/>
  <c r="O76" i="26" s="1"/>
  <c r="P76" i="26" a="1"/>
  <c r="P76" i="26" s="1"/>
  <c r="F77" i="26" a="1"/>
  <c r="F77" i="26" s="1"/>
  <c r="H77" i="26" a="1"/>
  <c r="H77" i="26" s="1"/>
  <c r="I77" i="26" a="1"/>
  <c r="I77" i="26" s="1"/>
  <c r="J77" i="26" a="1"/>
  <c r="J77" i="26" s="1"/>
  <c r="K77" i="26" a="1"/>
  <c r="K77" i="26" s="1"/>
  <c r="L77" i="26" a="1"/>
  <c r="L77" i="26" s="1"/>
  <c r="M77" i="26" a="1"/>
  <c r="M77" i="26" s="1"/>
  <c r="N77" i="26" a="1"/>
  <c r="N77" i="26" s="1"/>
  <c r="O77" i="26" a="1"/>
  <c r="O77" i="26" s="1"/>
  <c r="P77" i="26" a="1"/>
  <c r="P77" i="26" s="1"/>
  <c r="F78" i="26" a="1"/>
  <c r="F78" i="26" s="1"/>
  <c r="H78" i="26" a="1"/>
  <c r="H78" i="26" s="1"/>
  <c r="I78" i="26" a="1"/>
  <c r="I78" i="26" s="1"/>
  <c r="J78" i="26" a="1"/>
  <c r="J78" i="26" s="1"/>
  <c r="K78" i="26" a="1"/>
  <c r="K78" i="26" s="1"/>
  <c r="L78" i="26" a="1"/>
  <c r="L78" i="26" s="1"/>
  <c r="M78" i="26" a="1"/>
  <c r="M78" i="26" s="1"/>
  <c r="N78" i="26" a="1"/>
  <c r="N78" i="26" s="1"/>
  <c r="O78" i="26" a="1"/>
  <c r="O78" i="26" s="1"/>
  <c r="P78" i="26" a="1"/>
  <c r="P78" i="26" s="1"/>
  <c r="F79" i="26" a="1"/>
  <c r="F79" i="26" s="1"/>
  <c r="H79" i="26" a="1"/>
  <c r="H79" i="26" s="1"/>
  <c r="I79" i="26" a="1"/>
  <c r="I79" i="26" s="1"/>
  <c r="J79" i="26" a="1"/>
  <c r="J79" i="26" s="1"/>
  <c r="K79" i="26" a="1"/>
  <c r="K79" i="26" s="1"/>
  <c r="L79" i="26" a="1"/>
  <c r="L79" i="26" s="1"/>
  <c r="M79" i="26" a="1"/>
  <c r="M79" i="26" s="1"/>
  <c r="N79" i="26" a="1"/>
  <c r="N79" i="26" s="1"/>
  <c r="O79" i="26" a="1"/>
  <c r="O79" i="26" s="1"/>
  <c r="P79" i="26" a="1"/>
  <c r="P79" i="26" s="1"/>
  <c r="F80" i="26" a="1"/>
  <c r="F80" i="26" s="1"/>
  <c r="H80" i="26" a="1"/>
  <c r="H80" i="26" s="1"/>
  <c r="I80" i="26" a="1"/>
  <c r="I80" i="26" s="1"/>
  <c r="J80" i="26" a="1"/>
  <c r="J80" i="26" s="1"/>
  <c r="K80" i="26" a="1"/>
  <c r="K80" i="26" s="1"/>
  <c r="L80" i="26" a="1"/>
  <c r="L80" i="26" s="1"/>
  <c r="M80" i="26" a="1"/>
  <c r="M80" i="26" s="1"/>
  <c r="N80" i="26" a="1"/>
  <c r="N80" i="26" s="1"/>
  <c r="O80" i="26" a="1"/>
  <c r="O80" i="26" s="1"/>
  <c r="P80" i="26" a="1"/>
  <c r="P80" i="26" s="1"/>
  <c r="F81" i="26" a="1"/>
  <c r="F81" i="26" s="1"/>
  <c r="H81" i="26" a="1"/>
  <c r="H81" i="26" s="1"/>
  <c r="I81" i="26" a="1"/>
  <c r="I81" i="26" s="1"/>
  <c r="J81" i="26" a="1"/>
  <c r="J81" i="26" s="1"/>
  <c r="K81" i="26" a="1"/>
  <c r="K81" i="26" s="1"/>
  <c r="L81" i="26" a="1"/>
  <c r="L81" i="26" s="1"/>
  <c r="M81" i="26" a="1"/>
  <c r="M81" i="26" s="1"/>
  <c r="N81" i="26" a="1"/>
  <c r="N81" i="26" s="1"/>
  <c r="O81" i="26" a="1"/>
  <c r="O81" i="26" s="1"/>
  <c r="P81" i="26" a="1"/>
  <c r="P81" i="26" s="1"/>
  <c r="F82" i="26" a="1"/>
  <c r="F82" i="26" s="1"/>
  <c r="H82" i="26" a="1"/>
  <c r="H82" i="26" s="1"/>
  <c r="I82" i="26" a="1"/>
  <c r="I82" i="26" s="1"/>
  <c r="J82" i="26" a="1"/>
  <c r="J82" i="26" s="1"/>
  <c r="K82" i="26" a="1"/>
  <c r="K82" i="26" s="1"/>
  <c r="L82" i="26" a="1"/>
  <c r="L82" i="26" s="1"/>
  <c r="M82" i="26" a="1"/>
  <c r="M82" i="26" s="1"/>
  <c r="N82" i="26" a="1"/>
  <c r="N82" i="26" s="1"/>
  <c r="O82" i="26" a="1"/>
  <c r="O82" i="26" s="1"/>
  <c r="P82" i="26" a="1"/>
  <c r="P82" i="26" s="1"/>
  <c r="F83" i="26" a="1"/>
  <c r="F83" i="26" s="1"/>
  <c r="H83" i="26" a="1"/>
  <c r="H83" i="26" s="1"/>
  <c r="I83" i="26" a="1"/>
  <c r="I83" i="26" s="1"/>
  <c r="J83" i="26" a="1"/>
  <c r="J83" i="26" s="1"/>
  <c r="K83" i="26" a="1"/>
  <c r="K83" i="26" s="1"/>
  <c r="L83" i="26" a="1"/>
  <c r="L83" i="26" s="1"/>
  <c r="M83" i="26" a="1"/>
  <c r="M83" i="26" s="1"/>
  <c r="N83" i="26" a="1"/>
  <c r="N83" i="26" s="1"/>
  <c r="O83" i="26" a="1"/>
  <c r="O83" i="26" s="1"/>
  <c r="P83" i="26" a="1"/>
  <c r="P83" i="26" s="1"/>
  <c r="F84" i="26" a="1"/>
  <c r="F84" i="26" s="1"/>
  <c r="H84" i="26" a="1"/>
  <c r="H84" i="26" s="1"/>
  <c r="I84" i="26" a="1"/>
  <c r="I84" i="26" s="1"/>
  <c r="J84" i="26" a="1"/>
  <c r="J84" i="26" s="1"/>
  <c r="K84" i="26" a="1"/>
  <c r="K84" i="26" s="1"/>
  <c r="L84" i="26" a="1"/>
  <c r="L84" i="26" s="1"/>
  <c r="M84" i="26" a="1"/>
  <c r="M84" i="26" s="1"/>
  <c r="N84" i="26" a="1"/>
  <c r="N84" i="26" s="1"/>
  <c r="O84" i="26" a="1"/>
  <c r="O84" i="26" s="1"/>
  <c r="P84" i="26" a="1"/>
  <c r="P84" i="26" s="1"/>
  <c r="F85" i="26" a="1"/>
  <c r="F85" i="26" s="1"/>
  <c r="H85" i="26" a="1"/>
  <c r="H85" i="26" s="1"/>
  <c r="I85" i="26" a="1"/>
  <c r="I85" i="26" s="1"/>
  <c r="J85" i="26" a="1"/>
  <c r="J85" i="26" s="1"/>
  <c r="K85" i="26" a="1"/>
  <c r="K85" i="26" s="1"/>
  <c r="L85" i="26" a="1"/>
  <c r="L85" i="26" s="1"/>
  <c r="M85" i="26" a="1"/>
  <c r="M85" i="26" s="1"/>
  <c r="N85" i="26" a="1"/>
  <c r="N85" i="26" s="1"/>
  <c r="O85" i="26" a="1"/>
  <c r="O85" i="26" s="1"/>
  <c r="P85" i="26" a="1"/>
  <c r="P85" i="26" s="1"/>
  <c r="F86" i="26" a="1"/>
  <c r="F86" i="26" s="1"/>
  <c r="H86" i="26" a="1"/>
  <c r="H86" i="26" s="1"/>
  <c r="I86" i="26" a="1"/>
  <c r="I86" i="26" s="1"/>
  <c r="J86" i="26" a="1"/>
  <c r="J86" i="26" s="1"/>
  <c r="K86" i="26" a="1"/>
  <c r="K86" i="26" s="1"/>
  <c r="L86" i="26" a="1"/>
  <c r="L86" i="26" s="1"/>
  <c r="M86" i="26" a="1"/>
  <c r="M86" i="26" s="1"/>
  <c r="N86" i="26" a="1"/>
  <c r="N86" i="26" s="1"/>
  <c r="O86" i="26" a="1"/>
  <c r="O86" i="26" s="1"/>
  <c r="P86" i="26" a="1"/>
  <c r="P86" i="26" s="1"/>
  <c r="F87" i="26" a="1"/>
  <c r="F87" i="26" s="1"/>
  <c r="H87" i="26" a="1"/>
  <c r="H87" i="26" s="1"/>
  <c r="I87" i="26" a="1"/>
  <c r="I87" i="26" s="1"/>
  <c r="J87" i="26" a="1"/>
  <c r="J87" i="26" s="1"/>
  <c r="K87" i="26" a="1"/>
  <c r="K87" i="26" s="1"/>
  <c r="L87" i="26" a="1"/>
  <c r="L87" i="26" s="1"/>
  <c r="M87" i="26" a="1"/>
  <c r="M87" i="26" s="1"/>
  <c r="N87" i="26" a="1"/>
  <c r="N87" i="26" s="1"/>
  <c r="O87" i="26" a="1"/>
  <c r="O87" i="26" s="1"/>
  <c r="P87" i="26" a="1"/>
  <c r="P87" i="26" s="1"/>
  <c r="F88" i="26" a="1"/>
  <c r="F88" i="26" s="1"/>
  <c r="H88" i="26" a="1"/>
  <c r="H88" i="26" s="1"/>
  <c r="I88" i="26" a="1"/>
  <c r="I88" i="26" s="1"/>
  <c r="J88" i="26" a="1"/>
  <c r="J88" i="26" s="1"/>
  <c r="K88" i="26" a="1"/>
  <c r="K88" i="26" s="1"/>
  <c r="L88" i="26" a="1"/>
  <c r="L88" i="26" s="1"/>
  <c r="M88" i="26" a="1"/>
  <c r="M88" i="26" s="1"/>
  <c r="N88" i="26" a="1"/>
  <c r="N88" i="26" s="1"/>
  <c r="O88" i="26" a="1"/>
  <c r="O88" i="26" s="1"/>
  <c r="P88" i="26" a="1"/>
  <c r="P88" i="26" s="1"/>
  <c r="F89" i="26" a="1"/>
  <c r="F89" i="26" s="1"/>
  <c r="H89" i="26" a="1"/>
  <c r="H89" i="26" s="1"/>
  <c r="I89" i="26" a="1"/>
  <c r="I89" i="26" s="1"/>
  <c r="J89" i="26" a="1"/>
  <c r="J89" i="26" s="1"/>
  <c r="K89" i="26" a="1"/>
  <c r="K89" i="26" s="1"/>
  <c r="L89" i="26" a="1"/>
  <c r="L89" i="26" s="1"/>
  <c r="M89" i="26" a="1"/>
  <c r="M89" i="26" s="1"/>
  <c r="N89" i="26" a="1"/>
  <c r="N89" i="26" s="1"/>
  <c r="O89" i="26" a="1"/>
  <c r="O89" i="26" s="1"/>
  <c r="P89" i="26" a="1"/>
  <c r="P89" i="26" s="1"/>
  <c r="F90" i="26" a="1"/>
  <c r="F90" i="26" s="1"/>
  <c r="H90" i="26" a="1"/>
  <c r="H90" i="26" s="1"/>
  <c r="I90" i="26" a="1"/>
  <c r="I90" i="26" s="1"/>
  <c r="J90" i="26" a="1"/>
  <c r="J90" i="26" s="1"/>
  <c r="K90" i="26" a="1"/>
  <c r="K90" i="26" s="1"/>
  <c r="L90" i="26" a="1"/>
  <c r="L90" i="26" s="1"/>
  <c r="M90" i="26" a="1"/>
  <c r="M90" i="26" s="1"/>
  <c r="N90" i="26" a="1"/>
  <c r="N90" i="26" s="1"/>
  <c r="O90" i="26" a="1"/>
  <c r="O90" i="26" s="1"/>
  <c r="P90" i="26" a="1"/>
  <c r="P90" i="26" s="1"/>
  <c r="F91" i="26" a="1"/>
  <c r="F91" i="26" s="1"/>
  <c r="H91" i="26" a="1"/>
  <c r="H91" i="26" s="1"/>
  <c r="I91" i="26" a="1"/>
  <c r="I91" i="26" s="1"/>
  <c r="J91" i="26" a="1"/>
  <c r="J91" i="26" s="1"/>
  <c r="K91" i="26" a="1"/>
  <c r="K91" i="26" s="1"/>
  <c r="L91" i="26" a="1"/>
  <c r="L91" i="26" s="1"/>
  <c r="M91" i="26" a="1"/>
  <c r="M91" i="26" s="1"/>
  <c r="N91" i="26" a="1"/>
  <c r="N91" i="26" s="1"/>
  <c r="O91" i="26" a="1"/>
  <c r="O91" i="26" s="1"/>
  <c r="P91" i="26" a="1"/>
  <c r="P91" i="26" s="1"/>
  <c r="H47" i="26" a="1"/>
  <c r="H47" i="26" s="1"/>
  <c r="I47" i="26" a="1"/>
  <c r="I47" i="26" s="1"/>
  <c r="J47" i="26" a="1"/>
  <c r="J47" i="26" s="1"/>
  <c r="K47" i="26" a="1"/>
  <c r="K47" i="26" s="1"/>
  <c r="L47" i="26" a="1"/>
  <c r="L47" i="26" s="1"/>
  <c r="M47" i="26" a="1"/>
  <c r="M47" i="26" s="1"/>
  <c r="N47" i="26" a="1"/>
  <c r="N47" i="26" s="1"/>
  <c r="O47" i="26" a="1"/>
  <c r="O47" i="26" s="1"/>
  <c r="E3" i="26" a="1"/>
  <c r="E3" i="26" s="1"/>
  <c r="H3" i="26" a="1"/>
  <c r="H3" i="26" s="1"/>
  <c r="I3" i="26" a="1"/>
  <c r="I3" i="26" s="1"/>
  <c r="K3" i="26" a="1"/>
  <c r="K3" i="26" s="1"/>
  <c r="L3" i="26" a="1"/>
  <c r="L3" i="26" s="1"/>
  <c r="M3" i="26" a="1"/>
  <c r="M3" i="26" s="1"/>
  <c r="N3" i="26" a="1"/>
  <c r="N3" i="26" s="1"/>
  <c r="O3" i="26" a="1"/>
  <c r="O3" i="26" s="1"/>
  <c r="P3" i="26" a="1"/>
  <c r="P3" i="26" s="1"/>
  <c r="E4" i="26" a="1"/>
  <c r="E4" i="26" s="1"/>
  <c r="H4" i="26" a="1"/>
  <c r="H4" i="26" s="1"/>
  <c r="I4" i="26" a="1"/>
  <c r="I4" i="26" s="1"/>
  <c r="K4" i="26" a="1"/>
  <c r="K4" i="26" s="1"/>
  <c r="L4" i="26" a="1"/>
  <c r="L4" i="26" s="1"/>
  <c r="M4" i="26" a="1"/>
  <c r="M4" i="26" s="1"/>
  <c r="N4" i="26" a="1"/>
  <c r="N4" i="26" s="1"/>
  <c r="O4" i="26" a="1"/>
  <c r="O4" i="26" s="1"/>
  <c r="P4" i="26" a="1"/>
  <c r="P4" i="26" s="1"/>
  <c r="E5" i="26" a="1"/>
  <c r="E5" i="26" s="1"/>
  <c r="O5" i="26" a="1"/>
  <c r="O5" i="26" s="1"/>
  <c r="P5" i="26" a="1"/>
  <c r="P5" i="26" s="1"/>
  <c r="E6" i="26" a="1"/>
  <c r="E6" i="26" s="1"/>
  <c r="O6" i="26" a="1"/>
  <c r="O6" i="26" s="1"/>
  <c r="P6" i="26" a="1"/>
  <c r="P6" i="26" s="1"/>
  <c r="E7" i="26" a="1"/>
  <c r="E7" i="26" s="1"/>
  <c r="O7" i="26" a="1"/>
  <c r="O7" i="26" s="1"/>
  <c r="E8" i="26" a="1"/>
  <c r="E8" i="26" s="1"/>
  <c r="H8" i="26" a="1"/>
  <c r="H8" i="26" s="1"/>
  <c r="I8" i="26" a="1"/>
  <c r="I8" i="26" s="1"/>
  <c r="K8" i="26" a="1"/>
  <c r="K8" i="26" s="1"/>
  <c r="L8" i="26" a="1"/>
  <c r="L8" i="26" s="1"/>
  <c r="M8" i="26" a="1"/>
  <c r="M8" i="26" s="1"/>
  <c r="N8" i="26" a="1"/>
  <c r="N8" i="26" s="1"/>
  <c r="O8" i="26" a="1"/>
  <c r="O8" i="26" s="1"/>
  <c r="P8" i="26" a="1"/>
  <c r="P8" i="26" s="1"/>
  <c r="E9" i="26" a="1"/>
  <c r="E9" i="26" s="1"/>
  <c r="H9" i="26" a="1"/>
  <c r="H9" i="26" s="1"/>
  <c r="I9" i="26" a="1"/>
  <c r="I9" i="26" s="1"/>
  <c r="K9" i="26" a="1"/>
  <c r="K9" i="26" s="1"/>
  <c r="L9" i="26" a="1"/>
  <c r="L9" i="26" s="1"/>
  <c r="M9" i="26" a="1"/>
  <c r="M9" i="26" s="1"/>
  <c r="N9" i="26" a="1"/>
  <c r="N9" i="26" s="1"/>
  <c r="O9" i="26" a="1"/>
  <c r="O9" i="26" s="1"/>
  <c r="P9" i="26" a="1"/>
  <c r="P9" i="26" s="1"/>
  <c r="E10" i="26" a="1"/>
  <c r="E10" i="26" s="1"/>
  <c r="I10" i="26" a="1"/>
  <c r="I10" i="26" s="1"/>
  <c r="L10" i="26" a="1"/>
  <c r="L10" i="26" s="1"/>
  <c r="M10" i="26" a="1"/>
  <c r="M10" i="26" s="1"/>
  <c r="N10" i="26" a="1"/>
  <c r="N10" i="26" s="1"/>
  <c r="O10" i="26" a="1"/>
  <c r="O10" i="26" s="1"/>
  <c r="P10" i="26" a="1"/>
  <c r="P10" i="26" s="1"/>
  <c r="E11" i="26" a="1"/>
  <c r="E11" i="26" s="1"/>
  <c r="I11" i="26" a="1"/>
  <c r="I11" i="26" s="1"/>
  <c r="L11" i="26" a="1"/>
  <c r="L11" i="26" s="1"/>
  <c r="M11" i="26" a="1"/>
  <c r="M11" i="26" s="1"/>
  <c r="N11" i="26" a="1"/>
  <c r="N11" i="26" s="1"/>
  <c r="O11" i="26" a="1"/>
  <c r="O11" i="26" s="1"/>
  <c r="P11" i="26" a="1"/>
  <c r="P11" i="26" s="1"/>
  <c r="E12" i="26" a="1"/>
  <c r="E12" i="26" s="1"/>
  <c r="H12" i="26" a="1"/>
  <c r="H12" i="26" s="1"/>
  <c r="I12" i="26" a="1"/>
  <c r="I12" i="26" s="1"/>
  <c r="K12" i="26" a="1"/>
  <c r="K12" i="26" s="1"/>
  <c r="L12" i="26" a="1"/>
  <c r="L12" i="26" s="1"/>
  <c r="M12" i="26" a="1"/>
  <c r="M12" i="26" s="1"/>
  <c r="N12" i="26" a="1"/>
  <c r="N12" i="26" s="1"/>
  <c r="O12" i="26" a="1"/>
  <c r="O12" i="26" s="1"/>
  <c r="P12" i="26" a="1"/>
  <c r="P12" i="26" s="1"/>
  <c r="E13" i="26" a="1"/>
  <c r="E13" i="26" s="1"/>
  <c r="H13" i="26" a="1"/>
  <c r="H13" i="26" s="1"/>
  <c r="I13" i="26" a="1"/>
  <c r="I13" i="26" s="1"/>
  <c r="K13" i="26" a="1"/>
  <c r="K13" i="26" s="1"/>
  <c r="L13" i="26" a="1"/>
  <c r="L13" i="26" s="1"/>
  <c r="M13" i="26" a="1"/>
  <c r="M13" i="26" s="1"/>
  <c r="N13" i="26" a="1"/>
  <c r="N13" i="26" s="1"/>
  <c r="O13" i="26" a="1"/>
  <c r="O13" i="26" s="1"/>
  <c r="E14" i="26" a="1"/>
  <c r="E14" i="26" s="1"/>
  <c r="H14" i="26" a="1"/>
  <c r="H14" i="26" s="1"/>
  <c r="I14" i="26" a="1"/>
  <c r="I14" i="26" s="1"/>
  <c r="K14" i="26" a="1"/>
  <c r="K14" i="26" s="1"/>
  <c r="L14" i="26" a="1"/>
  <c r="L14" i="26" s="1"/>
  <c r="M14" i="26" a="1"/>
  <c r="M14" i="26" s="1"/>
  <c r="N14" i="26" a="1"/>
  <c r="N14" i="26" s="1"/>
  <c r="O14" i="26" a="1"/>
  <c r="O14" i="26" s="1"/>
  <c r="E15" i="26" a="1"/>
  <c r="E15" i="26" s="1"/>
  <c r="H15" i="26" a="1"/>
  <c r="H15" i="26" s="1"/>
  <c r="I15" i="26" a="1"/>
  <c r="I15" i="26" s="1"/>
  <c r="K15" i="26" a="1"/>
  <c r="K15" i="26" s="1"/>
  <c r="L15" i="26" a="1"/>
  <c r="L15" i="26" s="1"/>
  <c r="M15" i="26" a="1"/>
  <c r="M15" i="26" s="1"/>
  <c r="N15" i="26" a="1"/>
  <c r="N15" i="26" s="1"/>
  <c r="O15" i="26" a="1"/>
  <c r="O15" i="26" s="1"/>
  <c r="E16" i="26" a="1"/>
  <c r="E16" i="26" s="1"/>
  <c r="H16" i="26" a="1"/>
  <c r="H16" i="26" s="1"/>
  <c r="I16" i="26" a="1"/>
  <c r="I16" i="26" s="1"/>
  <c r="K16" i="26" a="1"/>
  <c r="K16" i="26" s="1"/>
  <c r="L16" i="26" a="1"/>
  <c r="L16" i="26" s="1"/>
  <c r="M16" i="26" a="1"/>
  <c r="M16" i="26" s="1"/>
  <c r="N16" i="26" a="1"/>
  <c r="N16" i="26" s="1"/>
  <c r="O16" i="26" a="1"/>
  <c r="O16" i="26" s="1"/>
  <c r="E17" i="26" a="1"/>
  <c r="E17" i="26" s="1"/>
  <c r="H17" i="26" a="1"/>
  <c r="H17" i="26" s="1"/>
  <c r="I17" i="26" a="1"/>
  <c r="I17" i="26" s="1"/>
  <c r="K17" i="26" a="1"/>
  <c r="K17" i="26" s="1"/>
  <c r="L17" i="26" a="1"/>
  <c r="L17" i="26" s="1"/>
  <c r="M17" i="26" a="1"/>
  <c r="M17" i="26" s="1"/>
  <c r="N17" i="26" a="1"/>
  <c r="N17" i="26" s="1"/>
  <c r="O17" i="26" a="1"/>
  <c r="O17" i="26" s="1"/>
  <c r="E18" i="26" a="1"/>
  <c r="E18" i="26" s="1"/>
  <c r="H18" i="26" a="1"/>
  <c r="H18" i="26" s="1"/>
  <c r="I18" i="26" a="1"/>
  <c r="I18" i="26" s="1"/>
  <c r="K18" i="26" a="1"/>
  <c r="K18" i="26" s="1"/>
  <c r="L18" i="26" a="1"/>
  <c r="L18" i="26" s="1"/>
  <c r="M18" i="26" a="1"/>
  <c r="M18" i="26" s="1"/>
  <c r="N18" i="26" a="1"/>
  <c r="N18" i="26" s="1"/>
  <c r="O18" i="26" a="1"/>
  <c r="O18" i="26" s="1"/>
  <c r="P18" i="26" a="1"/>
  <c r="P18" i="26" s="1"/>
  <c r="E19" i="26" a="1"/>
  <c r="E19" i="26" s="1"/>
  <c r="H19" i="26" a="1"/>
  <c r="H19" i="26" s="1"/>
  <c r="I19" i="26" a="1"/>
  <c r="I19" i="26" s="1"/>
  <c r="K19" i="26" a="1"/>
  <c r="K19" i="26" s="1"/>
  <c r="L19" i="26" a="1"/>
  <c r="L19" i="26" s="1"/>
  <c r="M19" i="26" a="1"/>
  <c r="M19" i="26" s="1"/>
  <c r="N19" i="26" a="1"/>
  <c r="N19" i="26" s="1"/>
  <c r="O19" i="26" a="1"/>
  <c r="O19" i="26" s="1"/>
  <c r="P19" i="26" a="1"/>
  <c r="P19" i="26" s="1"/>
  <c r="E20" i="26" a="1"/>
  <c r="E20" i="26" s="1"/>
  <c r="H20" i="26" a="1"/>
  <c r="H20" i="26" s="1"/>
  <c r="I20" i="26" a="1"/>
  <c r="I20" i="26" s="1"/>
  <c r="K20" i="26" a="1"/>
  <c r="K20" i="26" s="1"/>
  <c r="L20" i="26" a="1"/>
  <c r="L20" i="26" s="1"/>
  <c r="M20" i="26" a="1"/>
  <c r="M20" i="26" s="1"/>
  <c r="N20" i="26" a="1"/>
  <c r="N20" i="26" s="1"/>
  <c r="O20" i="26" a="1"/>
  <c r="O20" i="26" s="1"/>
  <c r="P20" i="26" a="1"/>
  <c r="P20" i="26" s="1"/>
  <c r="E21" i="26" a="1"/>
  <c r="E21" i="26" s="1"/>
  <c r="H21" i="26" a="1"/>
  <c r="H21" i="26" s="1"/>
  <c r="I21" i="26" a="1"/>
  <c r="I21" i="26" s="1"/>
  <c r="K21" i="26" a="1"/>
  <c r="K21" i="26" s="1"/>
  <c r="L21" i="26" a="1"/>
  <c r="L21" i="26" s="1"/>
  <c r="M21" i="26" a="1"/>
  <c r="M21" i="26" s="1"/>
  <c r="N21" i="26" a="1"/>
  <c r="N21" i="26" s="1"/>
  <c r="O21" i="26" a="1"/>
  <c r="O21" i="26" s="1"/>
  <c r="P21" i="26" a="1"/>
  <c r="P21" i="26" s="1"/>
  <c r="E22" i="26" a="1"/>
  <c r="E22" i="26" s="1"/>
  <c r="H22" i="26" a="1"/>
  <c r="H22" i="26" s="1"/>
  <c r="I22" i="26" a="1"/>
  <c r="I22" i="26" s="1"/>
  <c r="K22" i="26" a="1"/>
  <c r="K22" i="26" s="1"/>
  <c r="L22" i="26" a="1"/>
  <c r="L22" i="26" s="1"/>
  <c r="M22" i="26" a="1"/>
  <c r="M22" i="26" s="1"/>
  <c r="N22" i="26" a="1"/>
  <c r="N22" i="26" s="1"/>
  <c r="O22" i="26" a="1"/>
  <c r="O22" i="26" s="1"/>
  <c r="P22" i="26" a="1"/>
  <c r="P22" i="26" s="1"/>
  <c r="E23" i="26" a="1"/>
  <c r="E23" i="26" s="1"/>
  <c r="H23" i="26" a="1"/>
  <c r="H23" i="26" s="1"/>
  <c r="I23" i="26" a="1"/>
  <c r="I23" i="26" s="1"/>
  <c r="K23" i="26" a="1"/>
  <c r="K23" i="26" s="1"/>
  <c r="L23" i="26" a="1"/>
  <c r="L23" i="26" s="1"/>
  <c r="M23" i="26" a="1"/>
  <c r="M23" i="26" s="1"/>
  <c r="N23" i="26" a="1"/>
  <c r="N23" i="26" s="1"/>
  <c r="O23" i="26" a="1"/>
  <c r="O23" i="26" s="1"/>
  <c r="P23" i="26" a="1"/>
  <c r="P23" i="26" s="1"/>
  <c r="E24" i="26" a="1"/>
  <c r="E24" i="26" s="1"/>
  <c r="H24" i="26" a="1"/>
  <c r="H24" i="26" s="1"/>
  <c r="I24" i="26" a="1"/>
  <c r="I24" i="26" s="1"/>
  <c r="K24" i="26" a="1"/>
  <c r="K24" i="26" s="1"/>
  <c r="L24" i="26" a="1"/>
  <c r="L24" i="26" s="1"/>
  <c r="M24" i="26" a="1"/>
  <c r="M24" i="26" s="1"/>
  <c r="N24" i="26" a="1"/>
  <c r="N24" i="26" s="1"/>
  <c r="O24" i="26" a="1"/>
  <c r="O24" i="26" s="1"/>
  <c r="P24" i="26" a="1"/>
  <c r="P24" i="26" s="1"/>
  <c r="E25" i="26" a="1"/>
  <c r="E25" i="26" s="1"/>
  <c r="H25" i="26" a="1"/>
  <c r="H25" i="26" s="1"/>
  <c r="I25" i="26" a="1"/>
  <c r="I25" i="26" s="1"/>
  <c r="K25" i="26" a="1"/>
  <c r="K25" i="26" s="1"/>
  <c r="L25" i="26" a="1"/>
  <c r="L25" i="26" s="1"/>
  <c r="M25" i="26" a="1"/>
  <c r="M25" i="26" s="1"/>
  <c r="N25" i="26" a="1"/>
  <c r="N25" i="26" s="1"/>
  <c r="O25" i="26" a="1"/>
  <c r="O25" i="26" s="1"/>
  <c r="P25" i="26" a="1"/>
  <c r="P25" i="26" s="1"/>
  <c r="E26" i="26" a="1"/>
  <c r="E26" i="26" s="1"/>
  <c r="H26" i="26" a="1"/>
  <c r="H26" i="26" s="1"/>
  <c r="I26" i="26" a="1"/>
  <c r="I26" i="26" s="1"/>
  <c r="K26" i="26" a="1"/>
  <c r="K26" i="26" s="1"/>
  <c r="L26" i="26" a="1"/>
  <c r="L26" i="26" s="1"/>
  <c r="M26" i="26" a="1"/>
  <c r="M26" i="26" s="1"/>
  <c r="N26" i="26" a="1"/>
  <c r="N26" i="26" s="1"/>
  <c r="O26" i="26" a="1"/>
  <c r="O26" i="26" s="1"/>
  <c r="P26" i="26" a="1"/>
  <c r="P26" i="26" s="1"/>
  <c r="E27" i="26" a="1"/>
  <c r="E27" i="26" s="1"/>
  <c r="H27" i="26" a="1"/>
  <c r="H27" i="26" s="1"/>
  <c r="I27" i="26" a="1"/>
  <c r="I27" i="26" s="1"/>
  <c r="K27" i="26" a="1"/>
  <c r="K27" i="26" s="1"/>
  <c r="L27" i="26" a="1"/>
  <c r="L27" i="26" s="1"/>
  <c r="M27" i="26" a="1"/>
  <c r="M27" i="26" s="1"/>
  <c r="N27" i="26" a="1"/>
  <c r="N27" i="26" s="1"/>
  <c r="O27" i="26" a="1"/>
  <c r="O27" i="26" s="1"/>
  <c r="P27" i="26" a="1"/>
  <c r="P27" i="26" s="1"/>
  <c r="E28" i="26" a="1"/>
  <c r="E28" i="26" s="1"/>
  <c r="H28" i="26" a="1"/>
  <c r="H28" i="26" s="1"/>
  <c r="I28" i="26" a="1"/>
  <c r="I28" i="26" s="1"/>
  <c r="K28" i="26" a="1"/>
  <c r="K28" i="26" s="1"/>
  <c r="L28" i="26" a="1"/>
  <c r="L28" i="26" s="1"/>
  <c r="M28" i="26" a="1"/>
  <c r="M28" i="26" s="1"/>
  <c r="N28" i="26" a="1"/>
  <c r="N28" i="26" s="1"/>
  <c r="O28" i="26" a="1"/>
  <c r="O28" i="26" s="1"/>
  <c r="P28" i="26" a="1"/>
  <c r="P28" i="26" s="1"/>
  <c r="E29" i="26" a="1"/>
  <c r="E29" i="26" s="1"/>
  <c r="H29" i="26" a="1"/>
  <c r="H29" i="26" s="1"/>
  <c r="I29" i="26" a="1"/>
  <c r="I29" i="26" s="1"/>
  <c r="K29" i="26" a="1"/>
  <c r="K29" i="26" s="1"/>
  <c r="L29" i="26" a="1"/>
  <c r="L29" i="26" s="1"/>
  <c r="M29" i="26" a="1"/>
  <c r="M29" i="26" s="1"/>
  <c r="N29" i="26" a="1"/>
  <c r="N29" i="26" s="1"/>
  <c r="O29" i="26" a="1"/>
  <c r="O29" i="26" s="1"/>
  <c r="P29" i="26" a="1"/>
  <c r="P29" i="26" s="1"/>
  <c r="E30" i="26" a="1"/>
  <c r="E30" i="26" s="1"/>
  <c r="H30" i="26" a="1"/>
  <c r="H30" i="26" s="1"/>
  <c r="I30" i="26" a="1"/>
  <c r="I30" i="26" s="1"/>
  <c r="K30" i="26" a="1"/>
  <c r="K30" i="26" s="1"/>
  <c r="L30" i="26" a="1"/>
  <c r="L30" i="26" s="1"/>
  <c r="M30" i="26" a="1"/>
  <c r="M30" i="26" s="1"/>
  <c r="N30" i="26" a="1"/>
  <c r="N30" i="26" s="1"/>
  <c r="O30" i="26" a="1"/>
  <c r="O30" i="26" s="1"/>
  <c r="P30" i="26" a="1"/>
  <c r="P30" i="26" s="1"/>
  <c r="F31" i="26" a="1"/>
  <c r="F31" i="26" s="1"/>
  <c r="G31" i="26" a="1"/>
  <c r="G31" i="26" s="1"/>
  <c r="H31" i="26" a="1"/>
  <c r="H31" i="26" s="1"/>
  <c r="I31" i="26" a="1"/>
  <c r="I31" i="26" s="1"/>
  <c r="J31" i="26" a="1"/>
  <c r="J31" i="26" s="1"/>
  <c r="K31" i="26" a="1"/>
  <c r="K31" i="26" s="1"/>
  <c r="L31" i="26" a="1"/>
  <c r="L31" i="26" s="1"/>
  <c r="M31" i="26" a="1"/>
  <c r="M31" i="26" s="1"/>
  <c r="N31" i="26" a="1"/>
  <c r="N31" i="26" s="1"/>
  <c r="O31" i="26" a="1"/>
  <c r="O31" i="26" s="1"/>
  <c r="P31" i="26" a="1"/>
  <c r="P31" i="26" s="1"/>
  <c r="Q31" i="26" a="1"/>
  <c r="Q31" i="26" s="1"/>
  <c r="F32" i="26" a="1"/>
  <c r="F32" i="26" s="1"/>
  <c r="G32" i="26" a="1"/>
  <c r="G32" i="26" s="1"/>
  <c r="H32" i="26" a="1"/>
  <c r="H32" i="26" s="1"/>
  <c r="I32" i="26" a="1"/>
  <c r="I32" i="26" s="1"/>
  <c r="J32" i="26" a="1"/>
  <c r="J32" i="26" s="1"/>
  <c r="K32" i="26" a="1"/>
  <c r="K32" i="26" s="1"/>
  <c r="L32" i="26" a="1"/>
  <c r="L32" i="26" s="1"/>
  <c r="M32" i="26" a="1"/>
  <c r="M32" i="26" s="1"/>
  <c r="N32" i="26" a="1"/>
  <c r="N32" i="26" s="1"/>
  <c r="O32" i="26" a="1"/>
  <c r="O32" i="26" s="1"/>
  <c r="P32" i="26" a="1"/>
  <c r="P32" i="26" s="1"/>
  <c r="Q32" i="26" a="1"/>
  <c r="Q32" i="26" s="1"/>
  <c r="F33" i="26" a="1"/>
  <c r="F33" i="26" s="1"/>
  <c r="G33" i="26" a="1"/>
  <c r="G33" i="26" s="1"/>
  <c r="H33" i="26" a="1"/>
  <c r="H33" i="26" s="1"/>
  <c r="I33" i="26" a="1"/>
  <c r="I33" i="26" s="1"/>
  <c r="J33" i="26" a="1"/>
  <c r="J33" i="26" s="1"/>
  <c r="K33" i="26" a="1"/>
  <c r="K33" i="26" s="1"/>
  <c r="L33" i="26" a="1"/>
  <c r="L33" i="26" s="1"/>
  <c r="M33" i="26" a="1"/>
  <c r="M33" i="26" s="1"/>
  <c r="N33" i="26" a="1"/>
  <c r="N33" i="26" s="1"/>
  <c r="O33" i="26" a="1"/>
  <c r="O33" i="26" s="1"/>
  <c r="P33" i="26" a="1"/>
  <c r="P33" i="26" s="1"/>
  <c r="Q33" i="26" a="1"/>
  <c r="Q33" i="26" s="1"/>
  <c r="F34" i="26" a="1"/>
  <c r="F34" i="26" s="1"/>
  <c r="G34" i="26" a="1"/>
  <c r="G34" i="26" s="1"/>
  <c r="H34" i="26" a="1"/>
  <c r="H34" i="26" s="1"/>
  <c r="I34" i="26" a="1"/>
  <c r="I34" i="26" s="1"/>
  <c r="J34" i="26" a="1"/>
  <c r="J34" i="26" s="1"/>
  <c r="K34" i="26" a="1"/>
  <c r="K34" i="26" s="1"/>
  <c r="L34" i="26" a="1"/>
  <c r="L34" i="26" s="1"/>
  <c r="M34" i="26" a="1"/>
  <c r="M34" i="26" s="1"/>
  <c r="N34" i="26" a="1"/>
  <c r="N34" i="26" s="1"/>
  <c r="O34" i="26" a="1"/>
  <c r="O34" i="26" s="1"/>
  <c r="P34" i="26" a="1"/>
  <c r="P34" i="26" s="1"/>
  <c r="Q34" i="26" a="1"/>
  <c r="Q34" i="26" s="1"/>
  <c r="F35" i="26" a="1"/>
  <c r="F35" i="26" s="1"/>
  <c r="G35" i="26" a="1"/>
  <c r="G35" i="26" s="1"/>
  <c r="H35" i="26" a="1"/>
  <c r="H35" i="26" s="1"/>
  <c r="I35" i="26" a="1"/>
  <c r="I35" i="26" s="1"/>
  <c r="J35" i="26" a="1"/>
  <c r="J35" i="26" s="1"/>
  <c r="K35" i="26" a="1"/>
  <c r="K35" i="26" s="1"/>
  <c r="L35" i="26" a="1"/>
  <c r="L35" i="26" s="1"/>
  <c r="M35" i="26" a="1"/>
  <c r="M35" i="26" s="1"/>
  <c r="N35" i="26" a="1"/>
  <c r="N35" i="26" s="1"/>
  <c r="O35" i="26" a="1"/>
  <c r="O35" i="26" s="1"/>
  <c r="P35" i="26" a="1"/>
  <c r="P35" i="26" s="1"/>
  <c r="Q35" i="26" a="1"/>
  <c r="Q35" i="26" s="1"/>
  <c r="F36" i="26" a="1"/>
  <c r="F36" i="26" s="1"/>
  <c r="G36" i="26" a="1"/>
  <c r="G36" i="26" s="1"/>
  <c r="H36" i="26" a="1"/>
  <c r="H36" i="26" s="1"/>
  <c r="I36" i="26" a="1"/>
  <c r="I36" i="26" s="1"/>
  <c r="J36" i="26" a="1"/>
  <c r="J36" i="26" s="1"/>
  <c r="K36" i="26" a="1"/>
  <c r="K36" i="26" s="1"/>
  <c r="L36" i="26" a="1"/>
  <c r="L36" i="26" s="1"/>
  <c r="M36" i="26" a="1"/>
  <c r="M36" i="26" s="1"/>
  <c r="N36" i="26" a="1"/>
  <c r="N36" i="26" s="1"/>
  <c r="O36" i="26" a="1"/>
  <c r="O36" i="26" s="1"/>
  <c r="P36" i="26" a="1"/>
  <c r="P36" i="26" s="1"/>
  <c r="Q36" i="26" a="1"/>
  <c r="Q36" i="26" s="1"/>
  <c r="F37" i="26" a="1"/>
  <c r="F37" i="26" s="1"/>
  <c r="G37" i="26" a="1"/>
  <c r="G37" i="26" s="1"/>
  <c r="H37" i="26" a="1"/>
  <c r="H37" i="26" s="1"/>
  <c r="I37" i="26" a="1"/>
  <c r="I37" i="26" s="1"/>
  <c r="J37" i="26" a="1"/>
  <c r="J37" i="26" s="1"/>
  <c r="K37" i="26" a="1"/>
  <c r="K37" i="26" s="1"/>
  <c r="L37" i="26" a="1"/>
  <c r="L37" i="26" s="1"/>
  <c r="M37" i="26" a="1"/>
  <c r="M37" i="26" s="1"/>
  <c r="N37" i="26" a="1"/>
  <c r="N37" i="26" s="1"/>
  <c r="O37" i="26" a="1"/>
  <c r="O37" i="26" s="1"/>
  <c r="P37" i="26" a="1"/>
  <c r="P37" i="26" s="1"/>
  <c r="Q37" i="26" a="1"/>
  <c r="Q37" i="26" s="1"/>
  <c r="F38" i="26" a="1"/>
  <c r="F38" i="26" s="1"/>
  <c r="G38" i="26" a="1"/>
  <c r="G38" i="26" s="1"/>
  <c r="H38" i="26" a="1"/>
  <c r="H38" i="26" s="1"/>
  <c r="I38" i="26" a="1"/>
  <c r="I38" i="26" s="1"/>
  <c r="J38" i="26" a="1"/>
  <c r="J38" i="26" s="1"/>
  <c r="K38" i="26" a="1"/>
  <c r="K38" i="26" s="1"/>
  <c r="L38" i="26" a="1"/>
  <c r="L38" i="26" s="1"/>
  <c r="M38" i="26" a="1"/>
  <c r="M38" i="26" s="1"/>
  <c r="N38" i="26" a="1"/>
  <c r="N38" i="26" s="1"/>
  <c r="O38" i="26" a="1"/>
  <c r="O38" i="26" s="1"/>
  <c r="P38" i="26" a="1"/>
  <c r="P38" i="26" s="1"/>
  <c r="Q38" i="26" a="1"/>
  <c r="Q38" i="26" s="1"/>
  <c r="F39" i="26" a="1"/>
  <c r="F39" i="26" s="1"/>
  <c r="G39" i="26" a="1"/>
  <c r="G39" i="26" s="1"/>
  <c r="H39" i="26" a="1"/>
  <c r="H39" i="26" s="1"/>
  <c r="I39" i="26" a="1"/>
  <c r="I39" i="26" s="1"/>
  <c r="J39" i="26" a="1"/>
  <c r="J39" i="26" s="1"/>
  <c r="K39" i="26" a="1"/>
  <c r="K39" i="26" s="1"/>
  <c r="L39" i="26" a="1"/>
  <c r="L39" i="26" s="1"/>
  <c r="M39" i="26" a="1"/>
  <c r="M39" i="26" s="1"/>
  <c r="N39" i="26" a="1"/>
  <c r="N39" i="26" s="1"/>
  <c r="O39" i="26" a="1"/>
  <c r="O39" i="26" s="1"/>
  <c r="P39" i="26" a="1"/>
  <c r="P39" i="26" s="1"/>
  <c r="Q39" i="26" a="1"/>
  <c r="Q39" i="26" s="1"/>
  <c r="F40" i="26" a="1"/>
  <c r="F40" i="26" s="1"/>
  <c r="G40" i="26" a="1"/>
  <c r="G40" i="26" s="1"/>
  <c r="H40" i="26" a="1"/>
  <c r="H40" i="26" s="1"/>
  <c r="I40" i="26" a="1"/>
  <c r="I40" i="26" s="1"/>
  <c r="J40" i="26" a="1"/>
  <c r="J40" i="26" s="1"/>
  <c r="K40" i="26" a="1"/>
  <c r="K40" i="26" s="1"/>
  <c r="L40" i="26" a="1"/>
  <c r="L40" i="26" s="1"/>
  <c r="M40" i="26" a="1"/>
  <c r="M40" i="26" s="1"/>
  <c r="N40" i="26" a="1"/>
  <c r="N40" i="26" s="1"/>
  <c r="O40" i="26" a="1"/>
  <c r="O40" i="26" s="1"/>
  <c r="P40" i="26" a="1"/>
  <c r="P40" i="26" s="1"/>
  <c r="Q40" i="26" a="1"/>
  <c r="Q40" i="26" s="1"/>
  <c r="F41" i="26" a="1"/>
  <c r="F41" i="26" s="1"/>
  <c r="G41" i="26" a="1"/>
  <c r="G41" i="26" s="1"/>
  <c r="H41" i="26" a="1"/>
  <c r="H41" i="26" s="1"/>
  <c r="I41" i="26" a="1"/>
  <c r="I41" i="26" s="1"/>
  <c r="J41" i="26" a="1"/>
  <c r="J41" i="26" s="1"/>
  <c r="K41" i="26" a="1"/>
  <c r="K41" i="26" s="1"/>
  <c r="L41" i="26" a="1"/>
  <c r="L41" i="26" s="1"/>
  <c r="M41" i="26" a="1"/>
  <c r="M41" i="26" s="1"/>
  <c r="N41" i="26" a="1"/>
  <c r="N41" i="26" s="1"/>
  <c r="O41" i="26" a="1"/>
  <c r="O41" i="26" s="1"/>
  <c r="P41" i="26" a="1"/>
  <c r="P41" i="26" s="1"/>
  <c r="Q41" i="26" a="1"/>
  <c r="Q41" i="26" s="1"/>
  <c r="F42" i="26" a="1"/>
  <c r="F42" i="26" s="1"/>
  <c r="G42" i="26" a="1"/>
  <c r="G42" i="26" s="1"/>
  <c r="H42" i="26" a="1"/>
  <c r="H42" i="26" s="1"/>
  <c r="I42" i="26" a="1"/>
  <c r="I42" i="26" s="1"/>
  <c r="J42" i="26" a="1"/>
  <c r="J42" i="26" s="1"/>
  <c r="K42" i="26" a="1"/>
  <c r="K42" i="26" s="1"/>
  <c r="L42" i="26" a="1"/>
  <c r="L42" i="26" s="1"/>
  <c r="M42" i="26" a="1"/>
  <c r="M42" i="26" s="1"/>
  <c r="N42" i="26" a="1"/>
  <c r="N42" i="26" s="1"/>
  <c r="O42" i="26" a="1"/>
  <c r="O42" i="26" s="1"/>
  <c r="P42" i="26" a="1"/>
  <c r="P42" i="26" s="1"/>
  <c r="Q42" i="26" a="1"/>
  <c r="Q42" i="26" s="1"/>
  <c r="F43" i="26" a="1"/>
  <c r="F43" i="26" s="1"/>
  <c r="G43" i="26" a="1"/>
  <c r="G43" i="26" s="1"/>
  <c r="H43" i="26" a="1"/>
  <c r="H43" i="26" s="1"/>
  <c r="I43" i="26" a="1"/>
  <c r="I43" i="26" s="1"/>
  <c r="J43" i="26" a="1"/>
  <c r="J43" i="26" s="1"/>
  <c r="K43" i="26" a="1"/>
  <c r="K43" i="26" s="1"/>
  <c r="L43" i="26" a="1"/>
  <c r="L43" i="26" s="1"/>
  <c r="M43" i="26" a="1"/>
  <c r="M43" i="26" s="1"/>
  <c r="N43" i="26" a="1"/>
  <c r="N43" i="26" s="1"/>
  <c r="O43" i="26" a="1"/>
  <c r="O43" i="26" s="1"/>
  <c r="P43" i="26" a="1"/>
  <c r="P43" i="26" s="1"/>
  <c r="Q43" i="26" a="1"/>
  <c r="Q43" i="26" s="1"/>
  <c r="F44" i="26" a="1"/>
  <c r="F44" i="26" s="1"/>
  <c r="G44" i="26" a="1"/>
  <c r="G44" i="26" s="1"/>
  <c r="H44" i="26" a="1"/>
  <c r="H44" i="26" s="1"/>
  <c r="I44" i="26" a="1"/>
  <c r="I44" i="26" s="1"/>
  <c r="J44" i="26" a="1"/>
  <c r="J44" i="26" s="1"/>
  <c r="K44" i="26" a="1"/>
  <c r="K44" i="26" s="1"/>
  <c r="L44" i="26" a="1"/>
  <c r="L44" i="26" s="1"/>
  <c r="M44" i="26" a="1"/>
  <c r="M44" i="26" s="1"/>
  <c r="N44" i="26" a="1"/>
  <c r="N44" i="26" s="1"/>
  <c r="O44" i="26" a="1"/>
  <c r="O44" i="26" s="1"/>
  <c r="P44" i="26" a="1"/>
  <c r="P44" i="26" s="1"/>
  <c r="Q44" i="26" a="1"/>
  <c r="Q44" i="26" s="1"/>
  <c r="F45" i="26" a="1"/>
  <c r="F45" i="26" s="1"/>
  <c r="G45" i="26" a="1"/>
  <c r="G45" i="26" s="1"/>
  <c r="H45" i="26" a="1"/>
  <c r="H45" i="26" s="1"/>
  <c r="I45" i="26" a="1"/>
  <c r="I45" i="26" s="1"/>
  <c r="J45" i="26" a="1"/>
  <c r="J45" i="26" s="1"/>
  <c r="K45" i="26" a="1"/>
  <c r="K45" i="26" s="1"/>
  <c r="L45" i="26" a="1"/>
  <c r="L45" i="26" s="1"/>
  <c r="M45" i="26" a="1"/>
  <c r="M45" i="26" s="1"/>
  <c r="N45" i="26" a="1"/>
  <c r="N45" i="26" s="1"/>
  <c r="O45" i="26" a="1"/>
  <c r="O45" i="26" s="1"/>
  <c r="P45" i="26" a="1"/>
  <c r="P45" i="26" s="1"/>
  <c r="Q45" i="26" a="1"/>
  <c r="Q45" i="26" s="1"/>
  <c r="F46" i="26" a="1"/>
  <c r="F46" i="26" s="1"/>
  <c r="G46" i="26" a="1"/>
  <c r="G46" i="26" s="1"/>
  <c r="H46" i="26" a="1"/>
  <c r="H46" i="26" s="1"/>
  <c r="I46" i="26" a="1"/>
  <c r="I46" i="26" s="1"/>
  <c r="J46" i="26" a="1"/>
  <c r="J46" i="26" s="1"/>
  <c r="K46" i="26" a="1"/>
  <c r="K46" i="26" s="1"/>
  <c r="L46" i="26" a="1"/>
  <c r="L46" i="26" s="1"/>
  <c r="M46" i="26" a="1"/>
  <c r="M46" i="26" s="1"/>
  <c r="N46" i="26" a="1"/>
  <c r="N46" i="26" s="1"/>
  <c r="O46" i="26" a="1"/>
  <c r="O46" i="26" s="1"/>
  <c r="P46" i="26" a="1"/>
  <c r="P46" i="26" s="1"/>
  <c r="Q46" i="26" a="1"/>
  <c r="Q46" i="26" s="1"/>
  <c r="E2" i="26" a="1"/>
  <c r="E2" i="26" s="1"/>
  <c r="H2" i="26" a="1"/>
  <c r="H2" i="26" s="1"/>
  <c r="I2" i="26" a="1"/>
  <c r="I2" i="26" s="1"/>
  <c r="K2" i="26" a="1"/>
  <c r="K2" i="26" s="1"/>
  <c r="L2" i="26" a="1"/>
  <c r="L2" i="26" s="1"/>
  <c r="M2" i="26" a="1"/>
  <c r="M2" i="26" s="1"/>
  <c r="N2" i="26" a="1"/>
  <c r="N2" i="26" s="1"/>
  <c r="O2" i="26" a="1"/>
  <c r="O2" i="26" s="1"/>
  <c r="AN3" i="13" l="1"/>
  <c r="AK2" i="44" l="1"/>
  <c r="AK2" i="43"/>
  <c r="AK2" i="42"/>
  <c r="BK10" i="13"/>
  <c r="BO10" i="13" s="1"/>
  <c r="BK11" i="13"/>
  <c r="BO11" i="13" s="1"/>
  <c r="BK13" i="13"/>
  <c r="BO13" i="13" s="1"/>
  <c r="BK14" i="13"/>
  <c r="BO14" i="13" s="1"/>
  <c r="BK18" i="13"/>
  <c r="BO18" i="13" s="1"/>
  <c r="BK19" i="13"/>
  <c r="BO19" i="13" s="1"/>
  <c r="BK9" i="13"/>
  <c r="BO9" i="13" s="1"/>
  <c r="BK16" i="13"/>
  <c r="BO16" i="13" s="1"/>
  <c r="BK12" i="13"/>
  <c r="BO12" i="13" s="1"/>
  <c r="BK17" i="13"/>
  <c r="BO17" i="13" s="1"/>
  <c r="BK15" i="13"/>
  <c r="BO15" i="13" s="1"/>
  <c r="BK20" i="13"/>
  <c r="BO20" i="13" s="1"/>
  <c r="BA19" i="13"/>
  <c r="BF19" i="13" s="1"/>
  <c r="BE19" i="13" s="1"/>
  <c r="BA10" i="13"/>
  <c r="BF10" i="13" s="1"/>
  <c r="BE10" i="13" s="1"/>
  <c r="BA15" i="13"/>
  <c r="BF15" i="13" s="1"/>
  <c r="BE15" i="13" s="1"/>
  <c r="BA20" i="13"/>
  <c r="BF20" i="13" s="1"/>
  <c r="BE20" i="13" s="1"/>
  <c r="BA9" i="13"/>
  <c r="BF9" i="13" s="1"/>
  <c r="BE9" i="13" s="1"/>
  <c r="BA11" i="13"/>
  <c r="BF11" i="13" s="1"/>
  <c r="BE11" i="13" s="1"/>
  <c r="BA14" i="13"/>
  <c r="BF14" i="13" s="1"/>
  <c r="BE14" i="13" s="1"/>
  <c r="BA17" i="13"/>
  <c r="BF17" i="13" s="1"/>
  <c r="BE17" i="13" s="1"/>
  <c r="BA12" i="13"/>
  <c r="BF12" i="13" s="1"/>
  <c r="BE12" i="13" s="1"/>
  <c r="BA13" i="13"/>
  <c r="BF13" i="13" s="1"/>
  <c r="BE13" i="13" s="1"/>
  <c r="BA16" i="13"/>
  <c r="BF16" i="13" s="1"/>
  <c r="BE16" i="13" s="1"/>
  <c r="BA18" i="13"/>
  <c r="BF18" i="13" s="1"/>
  <c r="BE18" i="13" s="1"/>
  <c r="CY3" i="27"/>
  <c r="CF3" i="27"/>
  <c r="G6" i="27"/>
  <c r="BH18" i="42" l="1"/>
  <c r="BH73" i="42"/>
  <c r="BH128" i="42"/>
  <c r="BH18" i="43"/>
  <c r="BH128" i="43"/>
  <c r="BH73" i="43"/>
  <c r="BH18" i="44"/>
  <c r="BH73" i="44"/>
  <c r="BH128" i="44"/>
  <c r="BL20" i="13"/>
  <c r="BM20" i="13"/>
  <c r="BN20" i="13"/>
  <c r="BL18" i="13"/>
  <c r="BM18" i="13"/>
  <c r="BN18" i="13"/>
  <c r="BN10" i="13"/>
  <c r="BM10" i="13"/>
  <c r="BL10" i="13"/>
  <c r="BL19" i="13"/>
  <c r="BM19" i="13"/>
  <c r="BN19" i="13"/>
  <c r="BM15" i="13"/>
  <c r="BN15" i="13"/>
  <c r="BL15" i="13"/>
  <c r="BL16" i="13"/>
  <c r="BM16" i="13"/>
  <c r="BN16" i="13"/>
  <c r="BL13" i="13"/>
  <c r="BN13" i="13"/>
  <c r="BM13" i="13"/>
  <c r="BM17" i="13"/>
  <c r="BL17" i="13"/>
  <c r="BN17" i="13"/>
  <c r="BM11" i="13"/>
  <c r="BN11" i="13"/>
  <c r="BL11" i="13"/>
  <c r="BN12" i="13"/>
  <c r="BM12" i="13"/>
  <c r="BL12" i="13"/>
  <c r="BM14" i="13"/>
  <c r="BN14" i="13"/>
  <c r="BL14" i="13"/>
  <c r="BL9" i="13"/>
  <c r="BM9" i="13"/>
  <c r="BN9" i="13"/>
  <c r="BC17" i="13"/>
  <c r="BC20" i="13"/>
  <c r="BC13" i="13"/>
  <c r="BC18" i="13"/>
  <c r="BC12" i="13"/>
  <c r="BC10" i="13"/>
  <c r="BG73" i="44" s="1"/>
  <c r="BC16" i="13"/>
  <c r="BC14" i="13"/>
  <c r="BC11" i="13"/>
  <c r="BG128" i="44" s="1"/>
  <c r="BC9" i="13"/>
  <c r="BG18" i="42" s="1"/>
  <c r="BC15" i="13"/>
  <c r="BC19" i="13"/>
  <c r="BB12" i="13"/>
  <c r="BD12" i="13"/>
  <c r="BD18" i="13"/>
  <c r="BB18" i="13"/>
  <c r="BD15" i="13"/>
  <c r="BB15" i="13"/>
  <c r="BD16" i="13"/>
  <c r="BB16" i="13"/>
  <c r="BD17" i="13"/>
  <c r="BB17" i="13"/>
  <c r="BD10" i="13"/>
  <c r="BB10" i="13"/>
  <c r="BB13" i="13"/>
  <c r="BD13" i="13"/>
  <c r="BD14" i="13"/>
  <c r="BB14" i="13"/>
  <c r="BD11" i="13"/>
  <c r="BB11" i="13"/>
  <c r="BB9" i="13"/>
  <c r="BD9" i="13"/>
  <c r="BD20" i="13"/>
  <c r="BB20" i="13"/>
  <c r="BD19" i="13"/>
  <c r="BB19" i="13"/>
  <c r="H6" i="27"/>
  <c r="AS6" i="30"/>
  <c r="G7" i="27"/>
  <c r="H9" i="27"/>
  <c r="BE19" i="42" l="1"/>
  <c r="BE22" i="42"/>
  <c r="BE21" i="42"/>
  <c r="BE24" i="42"/>
  <c r="BE33" i="42"/>
  <c r="BE18" i="42"/>
  <c r="BE29" i="42"/>
  <c r="BE45" i="42"/>
  <c r="BE43" i="42"/>
  <c r="BE28" i="42"/>
  <c r="BE44" i="42"/>
  <c r="BE37" i="42"/>
  <c r="BE41" i="42"/>
  <c r="BE32" i="42"/>
  <c r="BE40" i="42"/>
  <c r="BE46" i="42"/>
  <c r="BE20" i="42"/>
  <c r="BE30" i="42"/>
  <c r="BE31" i="42"/>
  <c r="BE27" i="42"/>
  <c r="BE36" i="42"/>
  <c r="BE39" i="42"/>
  <c r="BE34" i="42"/>
  <c r="BE25" i="42"/>
  <c r="BE42" i="42"/>
  <c r="BE23" i="42"/>
  <c r="BE35" i="42"/>
  <c r="BE38" i="42"/>
  <c r="BE26" i="42"/>
  <c r="BE92" i="44"/>
  <c r="BE83" i="44"/>
  <c r="BE91" i="44"/>
  <c r="BE98" i="44"/>
  <c r="BE79" i="44"/>
  <c r="BE87" i="44"/>
  <c r="BE93" i="44"/>
  <c r="BE81" i="44"/>
  <c r="BE73" i="44"/>
  <c r="BE101" i="44"/>
  <c r="BE88" i="44"/>
  <c r="BE75" i="44"/>
  <c r="BE97" i="44"/>
  <c r="BE90" i="44"/>
  <c r="BE82" i="44"/>
  <c r="BE74" i="44"/>
  <c r="BE99" i="44"/>
  <c r="BE80" i="44"/>
  <c r="BE96" i="44"/>
  <c r="BE95" i="44"/>
  <c r="BE77" i="44"/>
  <c r="BE86" i="44"/>
  <c r="BE100" i="44"/>
  <c r="BE89" i="44"/>
  <c r="BE84" i="44"/>
  <c r="BE85" i="44"/>
  <c r="BE76" i="44"/>
  <c r="BE94" i="44"/>
  <c r="BE78" i="44"/>
  <c r="BE134" i="44"/>
  <c r="BE128" i="44"/>
  <c r="BE144" i="44"/>
  <c r="BE145" i="44"/>
  <c r="BE143" i="44"/>
  <c r="BE131" i="44"/>
  <c r="BE140" i="44"/>
  <c r="BE146" i="44"/>
  <c r="BE133" i="44"/>
  <c r="BE130" i="44"/>
  <c r="BE135" i="44"/>
  <c r="BE141" i="44"/>
  <c r="BE132" i="44"/>
  <c r="BE154" i="44"/>
  <c r="BE138" i="44"/>
  <c r="BE137" i="44"/>
  <c r="BE142" i="44"/>
  <c r="BE147" i="44"/>
  <c r="BE153" i="44"/>
  <c r="BE136" i="44"/>
  <c r="BE139" i="44"/>
  <c r="BE129" i="44"/>
  <c r="BE151" i="44"/>
  <c r="BE155" i="44"/>
  <c r="BE152" i="44"/>
  <c r="BE149" i="44"/>
  <c r="BE150" i="44"/>
  <c r="BE156" i="44"/>
  <c r="BE148" i="44"/>
  <c r="BG73" i="43"/>
  <c r="BF85" i="43"/>
  <c r="BF83" i="43"/>
  <c r="BF95" i="43"/>
  <c r="BF76" i="43"/>
  <c r="BF87" i="43"/>
  <c r="BF100" i="43"/>
  <c r="BF91" i="43"/>
  <c r="BF94" i="43"/>
  <c r="BF73" i="43"/>
  <c r="BF96" i="43"/>
  <c r="BF82" i="43"/>
  <c r="BF78" i="43"/>
  <c r="BF75" i="43"/>
  <c r="BF97" i="43"/>
  <c r="BF93" i="43"/>
  <c r="BF88" i="43"/>
  <c r="BF99" i="43"/>
  <c r="BF81" i="43"/>
  <c r="BF79" i="43"/>
  <c r="BF86" i="43"/>
  <c r="BF89" i="43"/>
  <c r="BF84" i="43"/>
  <c r="BF98" i="43"/>
  <c r="BF74" i="43"/>
  <c r="BF90" i="43"/>
  <c r="BF80" i="43"/>
  <c r="BF101" i="43"/>
  <c r="BF92" i="43"/>
  <c r="BG128" i="43"/>
  <c r="BF149" i="43"/>
  <c r="BF146" i="43"/>
  <c r="BF156" i="43"/>
  <c r="BF150" i="43"/>
  <c r="BF140" i="43"/>
  <c r="BF130" i="43"/>
  <c r="BF138" i="43"/>
  <c r="BF147" i="43"/>
  <c r="BF135" i="43"/>
  <c r="BF144" i="43"/>
  <c r="BF155" i="43"/>
  <c r="BF129" i="43"/>
  <c r="BF153" i="43"/>
  <c r="BF148" i="43"/>
  <c r="BF152" i="43"/>
  <c r="BF151" i="43"/>
  <c r="BF131" i="43"/>
  <c r="BF137" i="43"/>
  <c r="BF133" i="43"/>
  <c r="BF139" i="43"/>
  <c r="BF143" i="43"/>
  <c r="BF145" i="43"/>
  <c r="BF128" i="43"/>
  <c r="BF142" i="43"/>
  <c r="BF136" i="43"/>
  <c r="BF154" i="43"/>
  <c r="BF141" i="43"/>
  <c r="BF134" i="43"/>
  <c r="BG18" i="43"/>
  <c r="BF46" i="43"/>
  <c r="BF26" i="43"/>
  <c r="BF24" i="43"/>
  <c r="BF23" i="43"/>
  <c r="BF30" i="43"/>
  <c r="BF28" i="43"/>
  <c r="BF21" i="43"/>
  <c r="BF25" i="43"/>
  <c r="BF37" i="43"/>
  <c r="BF36" i="43"/>
  <c r="BF43" i="43"/>
  <c r="BF38" i="43"/>
  <c r="BF20" i="43"/>
  <c r="BF34" i="43"/>
  <c r="BF42" i="43"/>
  <c r="BF32" i="43"/>
  <c r="BF40" i="43"/>
  <c r="BF33" i="43"/>
  <c r="BF27" i="43"/>
  <c r="BF18" i="43"/>
  <c r="BF19" i="43"/>
  <c r="BF44" i="43"/>
  <c r="BF31" i="43"/>
  <c r="BF35" i="43"/>
  <c r="BF29" i="43"/>
  <c r="BF39" i="43"/>
  <c r="BF41" i="43"/>
  <c r="BF45" i="43"/>
  <c r="BF145" i="44"/>
  <c r="BF141" i="44"/>
  <c r="BF143" i="44"/>
  <c r="BF128" i="44"/>
  <c r="BF147" i="44"/>
  <c r="BF140" i="44"/>
  <c r="BF146" i="44"/>
  <c r="BF132" i="44"/>
  <c r="BF133" i="44"/>
  <c r="BF153" i="44"/>
  <c r="BF130" i="44"/>
  <c r="BF144" i="44"/>
  <c r="BF135" i="44"/>
  <c r="BF131" i="44"/>
  <c r="BF154" i="44"/>
  <c r="BF138" i="44"/>
  <c r="BF137" i="44"/>
  <c r="BF142" i="44"/>
  <c r="BF136" i="44"/>
  <c r="BF139" i="44"/>
  <c r="BF129" i="44"/>
  <c r="BF134" i="44"/>
  <c r="BF155" i="44"/>
  <c r="BF152" i="44"/>
  <c r="BF151" i="44"/>
  <c r="BF149" i="44"/>
  <c r="BF150" i="44"/>
  <c r="BF156" i="44"/>
  <c r="BF148" i="44"/>
  <c r="BF134" i="42"/>
  <c r="BF144" i="42"/>
  <c r="BF128" i="42"/>
  <c r="BF152" i="42"/>
  <c r="BF145" i="42"/>
  <c r="BF149" i="42"/>
  <c r="BF151" i="42"/>
  <c r="BF148" i="42"/>
  <c r="BF146" i="42"/>
  <c r="BF131" i="42"/>
  <c r="BF153" i="42"/>
  <c r="BF129" i="42"/>
  <c r="BF142" i="42"/>
  <c r="BF150" i="42"/>
  <c r="BF133" i="42"/>
  <c r="BF136" i="42"/>
  <c r="BF130" i="42"/>
  <c r="BF138" i="42"/>
  <c r="BF139" i="42"/>
  <c r="BF132" i="42"/>
  <c r="BF143" i="42"/>
  <c r="BF156" i="42"/>
  <c r="BF137" i="42"/>
  <c r="BF154" i="42"/>
  <c r="BF155" i="42"/>
  <c r="BF140" i="42"/>
  <c r="BF135" i="42"/>
  <c r="BF147" i="42"/>
  <c r="BF141" i="42"/>
  <c r="BF84" i="44"/>
  <c r="BF86" i="44"/>
  <c r="BF92" i="44"/>
  <c r="BF99" i="44"/>
  <c r="BF88" i="44"/>
  <c r="BF98" i="44"/>
  <c r="BF81" i="44"/>
  <c r="BF79" i="44"/>
  <c r="BF87" i="44"/>
  <c r="BF90" i="44"/>
  <c r="BF77" i="44"/>
  <c r="BF83" i="44"/>
  <c r="BF97" i="44"/>
  <c r="BF74" i="44"/>
  <c r="BF101" i="44"/>
  <c r="BF82" i="44"/>
  <c r="BF89" i="44"/>
  <c r="BF95" i="44"/>
  <c r="BF75" i="44"/>
  <c r="BF78" i="44"/>
  <c r="BF96" i="44"/>
  <c r="BF73" i="44"/>
  <c r="BF76" i="44"/>
  <c r="BF100" i="44"/>
  <c r="BF94" i="44"/>
  <c r="BF91" i="44"/>
  <c r="BF93" i="44"/>
  <c r="BF80" i="44"/>
  <c r="BF85" i="44"/>
  <c r="BG73" i="42"/>
  <c r="BF76" i="42"/>
  <c r="BF79" i="42"/>
  <c r="BF91" i="42"/>
  <c r="BF95" i="42"/>
  <c r="BF98" i="42"/>
  <c r="BF94" i="42"/>
  <c r="BF97" i="42"/>
  <c r="BF90" i="42"/>
  <c r="BF96" i="42"/>
  <c r="BF89" i="42"/>
  <c r="BF87" i="42"/>
  <c r="BF93" i="42"/>
  <c r="BF77" i="42"/>
  <c r="BF81" i="42"/>
  <c r="BF101" i="42"/>
  <c r="BF82" i="42"/>
  <c r="BF83" i="42"/>
  <c r="BF84" i="42"/>
  <c r="BF88" i="42"/>
  <c r="BF74" i="42"/>
  <c r="BF78" i="42"/>
  <c r="BF99" i="42"/>
  <c r="BF73" i="42"/>
  <c r="BF80" i="42"/>
  <c r="BF100" i="42"/>
  <c r="BF86" i="42"/>
  <c r="BF85" i="42"/>
  <c r="BF75" i="42"/>
  <c r="BF92" i="42"/>
  <c r="BF37" i="44"/>
  <c r="BF44" i="44"/>
  <c r="BF29" i="44"/>
  <c r="BF23" i="44"/>
  <c r="BF35" i="44"/>
  <c r="BF34" i="44"/>
  <c r="BF21" i="44"/>
  <c r="BF28" i="44"/>
  <c r="BF41" i="44"/>
  <c r="BF31" i="44"/>
  <c r="BF39" i="44"/>
  <c r="BF25" i="44"/>
  <c r="BF19" i="44"/>
  <c r="BF42" i="44"/>
  <c r="BF20" i="44"/>
  <c r="BF18" i="44"/>
  <c r="BF24" i="44"/>
  <c r="BF27" i="44"/>
  <c r="BF38" i="44"/>
  <c r="BF22" i="44"/>
  <c r="BF33" i="44"/>
  <c r="BF46" i="44"/>
  <c r="BF40" i="44"/>
  <c r="BF26" i="44"/>
  <c r="BF32" i="44"/>
  <c r="BF43" i="44"/>
  <c r="BF30" i="44"/>
  <c r="BF36" i="44"/>
  <c r="BF45" i="44"/>
  <c r="BG128" i="42"/>
  <c r="BF24" i="42"/>
  <c r="BF32" i="42"/>
  <c r="BF33" i="42"/>
  <c r="BF25" i="42"/>
  <c r="BF29" i="42"/>
  <c r="BF38" i="42"/>
  <c r="BF39" i="42"/>
  <c r="BF43" i="42"/>
  <c r="BF42" i="42"/>
  <c r="BF30" i="42"/>
  <c r="BF19" i="42"/>
  <c r="BF40" i="42"/>
  <c r="BF27" i="42"/>
  <c r="BF18" i="42"/>
  <c r="BF22" i="42"/>
  <c r="BF46" i="42"/>
  <c r="BF44" i="42"/>
  <c r="BF45" i="42"/>
  <c r="BF35" i="42"/>
  <c r="BF20" i="42"/>
  <c r="BF31" i="42"/>
  <c r="BF36" i="42"/>
  <c r="BF21" i="42"/>
  <c r="BF37" i="42"/>
  <c r="BF41" i="42"/>
  <c r="BF34" i="42"/>
  <c r="BF28" i="42"/>
  <c r="BF26" i="42"/>
  <c r="BF23" i="42"/>
  <c r="BG18" i="44"/>
  <c r="H7" i="27"/>
  <c r="I7" i="27"/>
  <c r="AR152" i="44" l="1"/>
  <c r="AR134" i="44"/>
  <c r="AR153" i="44"/>
  <c r="AR140" i="44"/>
  <c r="AR87" i="44"/>
  <c r="AR34" i="42"/>
  <c r="AR89" i="44"/>
  <c r="AR75" i="44"/>
  <c r="AR26" i="42"/>
  <c r="AR20" i="42"/>
  <c r="AR33" i="42"/>
  <c r="BE145" i="42"/>
  <c r="AR145" i="42" s="1"/>
  <c r="BE129" i="42"/>
  <c r="AR129" i="42" s="1"/>
  <c r="BE134" i="42"/>
  <c r="AR134" i="42" s="1"/>
  <c r="Y134" i="42" s="1"/>
  <c r="BE150" i="42"/>
  <c r="AR150" i="42" s="1"/>
  <c r="BE153" i="42"/>
  <c r="AR153" i="42" s="1"/>
  <c r="BE152" i="42"/>
  <c r="AR152" i="42" s="1"/>
  <c r="BE151" i="42"/>
  <c r="AR151" i="42" s="1"/>
  <c r="BE148" i="42"/>
  <c r="AR148" i="42" s="1"/>
  <c r="BE131" i="42"/>
  <c r="AR131" i="42" s="1"/>
  <c r="BE149" i="42"/>
  <c r="AR149" i="42" s="1"/>
  <c r="BE133" i="42"/>
  <c r="AR133" i="42" s="1"/>
  <c r="BE142" i="42"/>
  <c r="AR142" i="42" s="1"/>
  <c r="BE146" i="42"/>
  <c r="AR146" i="42" s="1"/>
  <c r="BE144" i="42"/>
  <c r="AR144" i="42" s="1"/>
  <c r="BE128" i="42"/>
  <c r="AR128" i="42" s="1"/>
  <c r="BE130" i="42"/>
  <c r="AR130" i="42" s="1"/>
  <c r="BE138" i="42"/>
  <c r="AR138" i="42" s="1"/>
  <c r="BE154" i="42"/>
  <c r="AR154" i="42" s="1"/>
  <c r="BE147" i="42"/>
  <c r="AR147" i="42" s="1"/>
  <c r="BE132" i="42"/>
  <c r="AR132" i="42" s="1"/>
  <c r="BE137" i="42"/>
  <c r="AR137" i="42" s="1"/>
  <c r="BE136" i="42"/>
  <c r="AR136" i="42" s="1"/>
  <c r="BE143" i="42"/>
  <c r="AR143" i="42" s="1"/>
  <c r="BE156" i="42"/>
  <c r="AR156" i="42" s="1"/>
  <c r="BE135" i="42"/>
  <c r="AR135" i="42" s="1"/>
  <c r="BE155" i="42"/>
  <c r="AR155" i="42" s="1"/>
  <c r="BE139" i="42"/>
  <c r="AR139" i="42" s="1"/>
  <c r="BE141" i="42"/>
  <c r="AR141" i="42" s="1"/>
  <c r="BE140" i="42"/>
  <c r="AR140" i="42" s="1"/>
  <c r="AR149" i="44"/>
  <c r="AR154" i="44"/>
  <c r="AR128" i="44"/>
  <c r="AR96" i="44"/>
  <c r="AR93" i="44"/>
  <c r="AR25" i="42"/>
  <c r="AR37" i="42"/>
  <c r="AR132" i="44"/>
  <c r="Y132" i="44" s="1"/>
  <c r="AR80" i="44"/>
  <c r="BE149" i="43"/>
  <c r="AR149" i="43" s="1"/>
  <c r="BE152" i="43"/>
  <c r="AR152" i="43" s="1"/>
  <c r="BE130" i="43"/>
  <c r="AR130" i="43" s="1"/>
  <c r="BE146" i="43"/>
  <c r="AR146" i="43" s="1"/>
  <c r="BE156" i="43"/>
  <c r="AR156" i="43" s="1"/>
  <c r="BE148" i="43"/>
  <c r="AR148" i="43" s="1"/>
  <c r="BE140" i="43"/>
  <c r="AR140" i="43" s="1"/>
  <c r="BE147" i="43"/>
  <c r="AR147" i="43" s="1"/>
  <c r="BE150" i="43"/>
  <c r="AR150" i="43" s="1"/>
  <c r="BE135" i="43"/>
  <c r="AR135" i="43" s="1"/>
  <c r="BE144" i="43"/>
  <c r="AR144" i="43" s="1"/>
  <c r="BE155" i="43"/>
  <c r="AR155" i="43" s="1"/>
  <c r="BE138" i="43"/>
  <c r="AR138" i="43" s="1"/>
  <c r="BE153" i="43"/>
  <c r="AR153" i="43" s="1"/>
  <c r="BE129" i="43"/>
  <c r="AR129" i="43" s="1"/>
  <c r="BE141" i="43"/>
  <c r="AR141" i="43" s="1"/>
  <c r="BE139" i="43"/>
  <c r="AR139" i="43" s="1"/>
  <c r="BE154" i="43"/>
  <c r="AR154" i="43" s="1"/>
  <c r="BE142" i="43"/>
  <c r="AR142" i="43" s="1"/>
  <c r="BE128" i="43"/>
  <c r="AR128" i="43" s="1"/>
  <c r="BE143" i="43"/>
  <c r="AR143" i="43" s="1"/>
  <c r="BE136" i="43"/>
  <c r="AR136" i="43" s="1"/>
  <c r="BE133" i="43"/>
  <c r="AR133" i="43" s="1"/>
  <c r="BE137" i="43"/>
  <c r="AR137" i="43" s="1"/>
  <c r="BE134" i="43"/>
  <c r="AR134" i="43" s="1"/>
  <c r="BE151" i="43"/>
  <c r="AR151" i="43" s="1"/>
  <c r="BE145" i="43"/>
  <c r="AR145" i="43" s="1"/>
  <c r="BE131" i="43"/>
  <c r="AR131" i="43" s="1"/>
  <c r="AR155" i="44"/>
  <c r="AR141" i="44"/>
  <c r="AR78" i="44"/>
  <c r="AR99" i="44"/>
  <c r="AR79" i="44"/>
  <c r="AR39" i="42"/>
  <c r="AR28" i="42"/>
  <c r="AR44" i="42"/>
  <c r="AR151" i="44"/>
  <c r="AR135" i="44"/>
  <c r="AR94" i="44"/>
  <c r="AR74" i="44"/>
  <c r="AR98" i="44"/>
  <c r="AR36" i="42"/>
  <c r="AR43" i="42"/>
  <c r="AR129" i="44"/>
  <c r="AR130" i="44"/>
  <c r="AR76" i="44"/>
  <c r="AR82" i="44"/>
  <c r="AR91" i="44"/>
  <c r="AR27" i="42"/>
  <c r="AR45" i="42"/>
  <c r="AR139" i="44"/>
  <c r="AR133" i="44"/>
  <c r="AR85" i="44"/>
  <c r="AR90" i="44"/>
  <c r="AR83" i="44"/>
  <c r="AR31" i="42"/>
  <c r="AR29" i="42"/>
  <c r="BE33" i="44"/>
  <c r="AR33" i="44" s="1"/>
  <c r="BE39" i="44"/>
  <c r="AR39" i="44" s="1"/>
  <c r="BE27" i="44"/>
  <c r="AR27" i="44" s="1"/>
  <c r="BE40" i="44"/>
  <c r="AR40" i="44" s="1"/>
  <c r="BE23" i="44"/>
  <c r="AR23" i="44" s="1"/>
  <c r="BE20" i="44"/>
  <c r="AR20" i="44" s="1"/>
  <c r="BE42" i="44"/>
  <c r="AR42" i="44" s="1"/>
  <c r="BE36" i="44"/>
  <c r="AR36" i="44" s="1"/>
  <c r="BE34" i="44"/>
  <c r="AR34" i="44" s="1"/>
  <c r="BE22" i="44"/>
  <c r="AR22" i="44" s="1"/>
  <c r="Y22" i="44" s="1"/>
  <c r="BE19" i="44"/>
  <c r="AR19" i="44" s="1"/>
  <c r="BE28" i="44"/>
  <c r="AR28" i="44" s="1"/>
  <c r="BE26" i="44"/>
  <c r="AR26" i="44" s="1"/>
  <c r="BE38" i="44"/>
  <c r="AR38" i="44" s="1"/>
  <c r="BE21" i="44"/>
  <c r="AR21" i="44" s="1"/>
  <c r="Y21" i="44" s="1"/>
  <c r="BE35" i="44"/>
  <c r="AR35" i="44" s="1"/>
  <c r="BE18" i="44"/>
  <c r="AR18" i="44" s="1"/>
  <c r="BE25" i="44"/>
  <c r="AR25" i="44" s="1"/>
  <c r="BE37" i="44"/>
  <c r="AR37" i="44" s="1"/>
  <c r="BE31" i="44"/>
  <c r="AR31" i="44" s="1"/>
  <c r="BE45" i="44"/>
  <c r="AR45" i="44" s="1"/>
  <c r="BE32" i="44"/>
  <c r="AR32" i="44" s="1"/>
  <c r="BE24" i="44"/>
  <c r="AR24" i="44" s="1"/>
  <c r="BE44" i="44"/>
  <c r="AR44" i="44" s="1"/>
  <c r="BE43" i="44"/>
  <c r="AR43" i="44" s="1"/>
  <c r="BE46" i="44"/>
  <c r="AR46" i="44" s="1"/>
  <c r="BE30" i="44"/>
  <c r="AR30" i="44" s="1"/>
  <c r="BE29" i="44"/>
  <c r="AR29" i="44" s="1"/>
  <c r="BE41" i="44"/>
  <c r="AR41" i="44" s="1"/>
  <c r="AR136" i="44"/>
  <c r="AR146" i="44"/>
  <c r="AR84" i="44"/>
  <c r="AR97" i="44"/>
  <c r="AR92" i="44"/>
  <c r="AR30" i="42"/>
  <c r="AR18" i="42"/>
  <c r="BE43" i="43"/>
  <c r="AR43" i="43" s="1"/>
  <c r="BE39" i="43"/>
  <c r="AR39" i="43" s="1"/>
  <c r="BE20" i="43"/>
  <c r="AR20" i="43" s="1"/>
  <c r="BE37" i="43"/>
  <c r="AR37" i="43" s="1"/>
  <c r="BE45" i="43"/>
  <c r="AR45" i="43" s="1"/>
  <c r="BE29" i="43"/>
  <c r="AR29" i="43" s="1"/>
  <c r="BE35" i="43"/>
  <c r="AR35" i="43" s="1"/>
  <c r="BE19" i="43"/>
  <c r="AR19" i="43" s="1"/>
  <c r="BE18" i="43"/>
  <c r="AR18" i="43" s="1"/>
  <c r="BE25" i="43"/>
  <c r="AR25" i="43" s="1"/>
  <c r="BE34" i="43"/>
  <c r="AR34" i="43" s="1"/>
  <c r="BE36" i="43"/>
  <c r="AR36" i="43" s="1"/>
  <c r="BE26" i="43"/>
  <c r="AR26" i="43" s="1"/>
  <c r="BE21" i="43"/>
  <c r="BE33" i="43"/>
  <c r="AR33" i="43" s="1"/>
  <c r="BE23" i="43"/>
  <c r="AR23" i="43" s="1"/>
  <c r="BE38" i="43"/>
  <c r="AR38" i="43" s="1"/>
  <c r="BE44" i="43"/>
  <c r="AR44" i="43" s="1"/>
  <c r="BE40" i="43"/>
  <c r="AR40" i="43" s="1"/>
  <c r="BE24" i="43"/>
  <c r="AR24" i="43" s="1"/>
  <c r="Y24" i="43" s="1"/>
  <c r="BE32" i="43"/>
  <c r="AR32" i="43" s="1"/>
  <c r="BE31" i="43"/>
  <c r="AR31" i="43" s="1"/>
  <c r="BE46" i="43"/>
  <c r="AR46" i="43" s="1"/>
  <c r="BE30" i="43"/>
  <c r="AR30" i="43" s="1"/>
  <c r="BE27" i="43"/>
  <c r="AR27" i="43" s="1"/>
  <c r="BE41" i="43"/>
  <c r="AR41" i="43" s="1"/>
  <c r="BE28" i="43"/>
  <c r="AR28" i="43" s="1"/>
  <c r="BE42" i="43"/>
  <c r="AR42" i="43" s="1"/>
  <c r="BE90" i="43"/>
  <c r="AR90" i="43" s="1"/>
  <c r="BE96" i="43"/>
  <c r="AR96" i="43" s="1"/>
  <c r="BE76" i="43"/>
  <c r="AR76" i="43" s="1"/>
  <c r="BE84" i="43"/>
  <c r="AR84" i="43" s="1"/>
  <c r="BE85" i="43"/>
  <c r="AR85" i="43" s="1"/>
  <c r="BE83" i="43"/>
  <c r="AR83" i="43" s="1"/>
  <c r="BE101" i="43"/>
  <c r="AR101" i="43" s="1"/>
  <c r="BE82" i="43"/>
  <c r="AR82" i="43" s="1"/>
  <c r="BE73" i="43"/>
  <c r="AR73" i="43" s="1"/>
  <c r="BE94" i="43"/>
  <c r="AR94" i="43" s="1"/>
  <c r="BE81" i="43"/>
  <c r="AR81" i="43" s="1"/>
  <c r="BE89" i="43"/>
  <c r="AR89" i="43" s="1"/>
  <c r="BE75" i="43"/>
  <c r="AR75" i="43" s="1"/>
  <c r="BE79" i="43"/>
  <c r="AR79" i="43" s="1"/>
  <c r="BE98" i="43"/>
  <c r="AR98" i="43" s="1"/>
  <c r="BE88" i="43"/>
  <c r="AR88" i="43" s="1"/>
  <c r="BE99" i="43"/>
  <c r="AR99" i="43" s="1"/>
  <c r="BE80" i="43"/>
  <c r="AR80" i="43" s="1"/>
  <c r="BE91" i="43"/>
  <c r="AR91" i="43" s="1"/>
  <c r="BE92" i="43"/>
  <c r="AR92" i="43" s="1"/>
  <c r="BE95" i="43"/>
  <c r="AR95" i="43" s="1"/>
  <c r="BE100" i="43"/>
  <c r="AR100" i="43" s="1"/>
  <c r="BE87" i="43"/>
  <c r="AR87" i="43" s="1"/>
  <c r="BE86" i="43"/>
  <c r="AR86" i="43" s="1"/>
  <c r="BE74" i="43"/>
  <c r="AR74" i="43" s="1"/>
  <c r="BE93" i="43"/>
  <c r="AR93" i="43" s="1"/>
  <c r="BE97" i="43"/>
  <c r="AR97" i="43" s="1"/>
  <c r="BE78" i="43"/>
  <c r="AR78" i="43" s="1"/>
  <c r="AR147" i="44"/>
  <c r="AR131" i="44"/>
  <c r="AR100" i="44"/>
  <c r="AR88" i="44"/>
  <c r="AR38" i="42"/>
  <c r="AR46" i="42"/>
  <c r="AR24" i="42"/>
  <c r="Y24" i="42" s="1"/>
  <c r="AR148" i="44"/>
  <c r="AR142" i="44"/>
  <c r="AR143" i="44"/>
  <c r="AR86" i="44"/>
  <c r="AR101" i="44"/>
  <c r="AR35" i="42"/>
  <c r="AR40" i="42"/>
  <c r="AR21" i="42"/>
  <c r="AR156" i="44"/>
  <c r="AR137" i="44"/>
  <c r="AR145" i="44"/>
  <c r="AR77" i="44"/>
  <c r="Y77" i="44" s="1"/>
  <c r="AR73" i="44"/>
  <c r="AR23" i="42"/>
  <c r="Y23" i="42" s="1"/>
  <c r="AR32" i="42"/>
  <c r="AR22" i="42"/>
  <c r="BE90" i="42"/>
  <c r="AR90" i="42" s="1"/>
  <c r="BE79" i="42"/>
  <c r="AR79" i="42" s="1"/>
  <c r="Y79" i="42" s="1"/>
  <c r="BE95" i="42"/>
  <c r="AR95" i="42" s="1"/>
  <c r="BE89" i="42"/>
  <c r="AR89" i="42" s="1"/>
  <c r="BE94" i="42"/>
  <c r="AR94" i="42" s="1"/>
  <c r="BE98" i="42"/>
  <c r="AR98" i="42" s="1"/>
  <c r="BE87" i="42"/>
  <c r="AR87" i="42" s="1"/>
  <c r="BE93" i="42"/>
  <c r="AR93" i="42" s="1"/>
  <c r="BE76" i="42"/>
  <c r="AR76" i="42" s="1"/>
  <c r="BE84" i="42"/>
  <c r="AR84" i="42" s="1"/>
  <c r="BE85" i="42"/>
  <c r="AR85" i="42" s="1"/>
  <c r="BE83" i="42"/>
  <c r="AR83" i="42" s="1"/>
  <c r="BE92" i="42"/>
  <c r="AR92" i="42" s="1"/>
  <c r="BE86" i="42"/>
  <c r="AR86" i="42" s="1"/>
  <c r="BE97" i="42"/>
  <c r="AR97" i="42" s="1"/>
  <c r="BE77" i="42"/>
  <c r="AR77" i="42" s="1"/>
  <c r="BE96" i="42"/>
  <c r="AR96" i="42" s="1"/>
  <c r="BE74" i="42"/>
  <c r="AR74" i="42" s="1"/>
  <c r="BE82" i="42"/>
  <c r="AR82" i="42" s="1"/>
  <c r="BE78" i="42"/>
  <c r="AR78" i="42" s="1"/>
  <c r="BE88" i="42"/>
  <c r="AR88" i="42" s="1"/>
  <c r="BE73" i="42"/>
  <c r="AR73" i="42" s="1"/>
  <c r="BE91" i="42"/>
  <c r="AR91" i="42" s="1"/>
  <c r="BE80" i="42"/>
  <c r="AR80" i="42" s="1"/>
  <c r="BE81" i="42"/>
  <c r="AR81" i="42" s="1"/>
  <c r="BE99" i="42"/>
  <c r="AR99" i="42" s="1"/>
  <c r="BE100" i="42"/>
  <c r="AR100" i="42" s="1"/>
  <c r="BE75" i="42"/>
  <c r="AR75" i="42" s="1"/>
  <c r="BE101" i="42"/>
  <c r="AR101" i="42" s="1"/>
  <c r="AR150" i="44"/>
  <c r="AR138" i="44"/>
  <c r="AR144" i="44"/>
  <c r="AR95" i="44"/>
  <c r="AR81" i="44"/>
  <c r="AR42" i="42"/>
  <c r="AR41" i="42"/>
  <c r="AR19" i="42"/>
  <c r="C1" i="29" a="1"/>
  <c r="C1" i="29" s="1"/>
  <c r="D1" i="29" a="1"/>
  <c r="D1" i="29" s="1"/>
  <c r="E1" i="29" a="1"/>
  <c r="E1" i="29" s="1"/>
  <c r="F1" i="29" a="1"/>
  <c r="F1" i="29" s="1"/>
  <c r="G1" i="29" a="1"/>
  <c r="G1" i="29" s="1"/>
  <c r="H1" i="29" a="1"/>
  <c r="H1" i="29" s="1"/>
  <c r="I1" i="29" a="1"/>
  <c r="I1" i="29" s="1"/>
  <c r="J1" i="29" a="1"/>
  <c r="J1" i="29" s="1"/>
  <c r="K1" i="29" a="1"/>
  <c r="K1" i="29" s="1"/>
  <c r="L1" i="29" a="1"/>
  <c r="L1" i="29" s="1"/>
  <c r="M1" i="29" a="1"/>
  <c r="M1" i="29" s="1"/>
  <c r="N1" i="29" a="1"/>
  <c r="N1" i="29" s="1"/>
  <c r="O1" i="29" a="1"/>
  <c r="O1" i="29" s="1"/>
  <c r="P1" i="29" a="1"/>
  <c r="P1" i="29" s="1"/>
  <c r="Q1" i="29" a="1"/>
  <c r="Q1" i="29" s="1"/>
  <c r="R1" i="29" a="1"/>
  <c r="R1" i="29" s="1"/>
  <c r="C1" i="26" a="1"/>
  <c r="C1" i="26" s="1"/>
  <c r="D1" i="26" a="1"/>
  <c r="D1" i="26" s="1"/>
  <c r="E1" i="26" a="1"/>
  <c r="E1" i="26" s="1"/>
  <c r="F1" i="26" a="1"/>
  <c r="F1" i="26" s="1"/>
  <c r="G1" i="26" a="1"/>
  <c r="G1" i="26" s="1"/>
  <c r="H1" i="26" a="1"/>
  <c r="H1" i="26" s="1"/>
  <c r="I1" i="26" a="1"/>
  <c r="I1" i="26" s="1"/>
  <c r="J1" i="26" a="1"/>
  <c r="J1" i="26" s="1"/>
  <c r="K1" i="26" a="1"/>
  <c r="K1" i="26" s="1"/>
  <c r="L1" i="26" a="1"/>
  <c r="L1" i="26" s="1"/>
  <c r="M1" i="26" a="1"/>
  <c r="M1" i="26" s="1"/>
  <c r="N1" i="26" a="1"/>
  <c r="N1" i="26" s="1"/>
  <c r="O1" i="26" a="1"/>
  <c r="O1" i="26" s="1"/>
  <c r="P1" i="26" a="1"/>
  <c r="P1" i="26" s="1"/>
  <c r="Q1" i="26" a="1"/>
  <c r="Q1" i="26" s="1"/>
  <c r="R1" i="26" a="1"/>
  <c r="R1" i="26" s="1"/>
  <c r="S1" i="26" a="1"/>
  <c r="S1" i="26" s="1"/>
  <c r="T1" i="26" a="1"/>
  <c r="T1" i="26" s="1"/>
  <c r="S157" i="15"/>
  <c r="R121" i="26" s="1" a="1"/>
  <c r="R121" i="26" s="1"/>
  <c r="S158" i="15"/>
  <c r="R122" i="26" s="1" a="1"/>
  <c r="R122" i="26" s="1"/>
  <c r="S159" i="15"/>
  <c r="R123" i="26" s="1" a="1"/>
  <c r="R123" i="26" s="1"/>
  <c r="S160" i="15"/>
  <c r="R124" i="26" s="1" a="1"/>
  <c r="R124" i="26" s="1"/>
  <c r="S161" i="15"/>
  <c r="R125" i="26" s="1" a="1"/>
  <c r="R125" i="26" s="1"/>
  <c r="S162" i="15"/>
  <c r="R126" i="26" s="1" a="1"/>
  <c r="R126" i="26" s="1"/>
  <c r="S163" i="15"/>
  <c r="R127" i="26" s="1" a="1"/>
  <c r="R127" i="26" s="1"/>
  <c r="S164" i="15"/>
  <c r="R128" i="26" s="1" a="1"/>
  <c r="R128" i="26" s="1"/>
  <c r="S165" i="15"/>
  <c r="R129" i="26" s="1" a="1"/>
  <c r="R129" i="26" s="1"/>
  <c r="S166" i="15"/>
  <c r="R130" i="26" s="1" a="1"/>
  <c r="R130" i="26" s="1"/>
  <c r="S167" i="15"/>
  <c r="R131" i="26" s="1" a="1"/>
  <c r="R131" i="26" s="1"/>
  <c r="S168" i="15"/>
  <c r="R132" i="26" s="1" a="1"/>
  <c r="R132" i="26" s="1"/>
  <c r="S169" i="15"/>
  <c r="R133" i="26" s="1" a="1"/>
  <c r="R133" i="26" s="1"/>
  <c r="S170" i="15"/>
  <c r="R134" i="26" s="1" a="1"/>
  <c r="R134" i="26" s="1"/>
  <c r="S171" i="15"/>
  <c r="R135" i="26" s="1" a="1"/>
  <c r="R135" i="26" s="1"/>
  <c r="S172" i="15"/>
  <c r="R136" i="26" s="1" a="1"/>
  <c r="R136" i="26" s="1"/>
  <c r="S102" i="15"/>
  <c r="R76" i="26" s="1" a="1"/>
  <c r="R76" i="26" s="1"/>
  <c r="S103" i="15"/>
  <c r="R77" i="26" s="1" a="1"/>
  <c r="R77" i="26" s="1"/>
  <c r="S104" i="15"/>
  <c r="R78" i="26" s="1" a="1"/>
  <c r="R78" i="26" s="1"/>
  <c r="S105" i="15"/>
  <c r="R79" i="26" s="1" a="1"/>
  <c r="R79" i="26" s="1"/>
  <c r="S106" i="15"/>
  <c r="R80" i="26" s="1" a="1"/>
  <c r="R80" i="26" s="1"/>
  <c r="S107" i="15"/>
  <c r="R81" i="26" s="1" a="1"/>
  <c r="R81" i="26" s="1"/>
  <c r="S108" i="15"/>
  <c r="R82" i="26" s="1" a="1"/>
  <c r="R82" i="26" s="1"/>
  <c r="S109" i="15"/>
  <c r="R83" i="26" s="1" a="1"/>
  <c r="R83" i="26" s="1"/>
  <c r="S110" i="15"/>
  <c r="R84" i="26" s="1" a="1"/>
  <c r="R84" i="26" s="1"/>
  <c r="S111" i="15"/>
  <c r="R85" i="26" s="1" a="1"/>
  <c r="R85" i="26" s="1"/>
  <c r="S112" i="15"/>
  <c r="R86" i="26" s="1" a="1"/>
  <c r="R86" i="26" s="1"/>
  <c r="S113" i="15"/>
  <c r="R87" i="26" s="1" a="1"/>
  <c r="R87" i="26" s="1"/>
  <c r="S114" i="15"/>
  <c r="R88" i="26" s="1" a="1"/>
  <c r="R88" i="26" s="1"/>
  <c r="S115" i="15"/>
  <c r="R89" i="26" s="1" a="1"/>
  <c r="R89" i="26" s="1"/>
  <c r="S116" i="15"/>
  <c r="R90" i="26" s="1" a="1"/>
  <c r="R90" i="26" s="1"/>
  <c r="S117" i="15"/>
  <c r="R91" i="26" s="1" a="1"/>
  <c r="R91" i="26" s="1"/>
  <c r="S47" i="15"/>
  <c r="R31" i="26" s="1" a="1"/>
  <c r="R31" i="26" s="1"/>
  <c r="S48" i="15"/>
  <c r="R32" i="26" s="1" a="1"/>
  <c r="R32" i="26" s="1"/>
  <c r="S49" i="15"/>
  <c r="R33" i="26" s="1" a="1"/>
  <c r="R33" i="26" s="1"/>
  <c r="S50" i="15"/>
  <c r="R34" i="26" s="1" a="1"/>
  <c r="R34" i="26" s="1"/>
  <c r="S51" i="15"/>
  <c r="R35" i="26" s="1" a="1"/>
  <c r="R35" i="26" s="1"/>
  <c r="S52" i="15"/>
  <c r="R36" i="26" s="1" a="1"/>
  <c r="R36" i="26" s="1"/>
  <c r="S53" i="15"/>
  <c r="R37" i="26" s="1" a="1"/>
  <c r="R37" i="26" s="1"/>
  <c r="S54" i="15"/>
  <c r="R38" i="26" s="1" a="1"/>
  <c r="R38" i="26" s="1"/>
  <c r="S55" i="15"/>
  <c r="R39" i="26" s="1" a="1"/>
  <c r="R39" i="26" s="1"/>
  <c r="S56" i="15"/>
  <c r="R40" i="26" s="1" a="1"/>
  <c r="R40" i="26" s="1"/>
  <c r="S57" i="15"/>
  <c r="R41" i="26" s="1" a="1"/>
  <c r="R41" i="26" s="1"/>
  <c r="S58" i="15"/>
  <c r="R42" i="26" s="1" a="1"/>
  <c r="R42" i="26" s="1"/>
  <c r="S59" i="15"/>
  <c r="R43" i="26" s="1" a="1"/>
  <c r="R43" i="26" s="1"/>
  <c r="S60" i="15"/>
  <c r="R44" i="26" s="1" a="1"/>
  <c r="R44" i="26" s="1"/>
  <c r="S61" i="15"/>
  <c r="R45" i="26" s="1" a="1"/>
  <c r="R45" i="26" s="1"/>
  <c r="S62" i="15"/>
  <c r="R46" i="26" s="1" a="1"/>
  <c r="R46" i="26" s="1"/>
  <c r="AR125" i="44" l="1"/>
  <c r="AR15" i="44"/>
  <c r="AL4" i="44"/>
  <c r="F9" i="44" s="1"/>
  <c r="AR125" i="42"/>
  <c r="AR70" i="42"/>
  <c r="AR70" i="44"/>
  <c r="AR15" i="42"/>
  <c r="AL4" i="42"/>
  <c r="F9" i="42" s="1"/>
  <c r="BA19" i="15"/>
  <c r="BA34" i="15"/>
  <c r="H498" i="26" a="1"/>
  <c r="H498" i="26" s="1"/>
  <c r="I498" i="26" a="1"/>
  <c r="I498" i="26" s="1"/>
  <c r="J498" i="26" a="1"/>
  <c r="J498" i="26" s="1"/>
  <c r="K498" i="26" a="1"/>
  <c r="K498" i="26" s="1"/>
  <c r="L498" i="26" a="1"/>
  <c r="L498" i="26" s="1"/>
  <c r="M498" i="26" a="1"/>
  <c r="M498" i="26" s="1"/>
  <c r="N498" i="26" a="1"/>
  <c r="N498" i="26" s="1"/>
  <c r="O498" i="26" a="1"/>
  <c r="O498" i="26" s="1"/>
  <c r="P498" i="26" a="1"/>
  <c r="P498" i="26" s="1"/>
  <c r="H499" i="26" a="1"/>
  <c r="H499" i="26" s="1"/>
  <c r="I499" i="26" a="1"/>
  <c r="I499" i="26" s="1"/>
  <c r="J499" i="26" a="1"/>
  <c r="J499" i="26" s="1"/>
  <c r="K499" i="26" a="1"/>
  <c r="K499" i="26" s="1"/>
  <c r="L499" i="26" a="1"/>
  <c r="L499" i="26" s="1"/>
  <c r="M499" i="26" a="1"/>
  <c r="M499" i="26" s="1"/>
  <c r="N499" i="26" a="1"/>
  <c r="N499" i="26" s="1"/>
  <c r="O499" i="26" a="1"/>
  <c r="O499" i="26" s="1"/>
  <c r="O500" i="26" a="1"/>
  <c r="O500" i="26" s="1"/>
  <c r="P500" i="26" a="1"/>
  <c r="P500" i="26" s="1"/>
  <c r="O501" i="26" a="1"/>
  <c r="O501" i="26" s="1"/>
  <c r="P501" i="26" a="1"/>
  <c r="P501" i="26" s="1"/>
  <c r="O502" i="26" a="1"/>
  <c r="O502" i="26" s="1"/>
  <c r="H503" i="26" a="1"/>
  <c r="H503" i="26" s="1"/>
  <c r="I503" i="26" a="1"/>
  <c r="I503" i="26" s="1"/>
  <c r="J503" i="26" a="1"/>
  <c r="J503" i="26" s="1"/>
  <c r="K503" i="26" a="1"/>
  <c r="K503" i="26" s="1"/>
  <c r="L503" i="26" a="1"/>
  <c r="L503" i="26" s="1"/>
  <c r="M503" i="26" a="1"/>
  <c r="M503" i="26" s="1"/>
  <c r="N503" i="26" a="1"/>
  <c r="N503" i="26" s="1"/>
  <c r="O503" i="26" a="1"/>
  <c r="O503" i="26" s="1"/>
  <c r="H504" i="26" a="1"/>
  <c r="H504" i="26" s="1"/>
  <c r="I504" i="26" a="1"/>
  <c r="I504" i="26" s="1"/>
  <c r="J504" i="26" a="1"/>
  <c r="J504" i="26" s="1"/>
  <c r="K504" i="26" a="1"/>
  <c r="K504" i="26" s="1"/>
  <c r="L504" i="26" a="1"/>
  <c r="L504" i="26" s="1"/>
  <c r="M504" i="26" a="1"/>
  <c r="M504" i="26" s="1"/>
  <c r="N504" i="26" a="1"/>
  <c r="N504" i="26" s="1"/>
  <c r="O504" i="26" a="1"/>
  <c r="O504" i="26" s="1"/>
  <c r="P504" i="26" a="1"/>
  <c r="P504" i="26" s="1"/>
  <c r="I505" i="26" a="1"/>
  <c r="I505" i="26" s="1"/>
  <c r="J505" i="26" a="1"/>
  <c r="J505" i="26" s="1"/>
  <c r="L505" i="26" a="1"/>
  <c r="L505" i="26" s="1"/>
  <c r="M505" i="26" a="1"/>
  <c r="M505" i="26" s="1"/>
  <c r="N505" i="26" a="1"/>
  <c r="N505" i="26" s="1"/>
  <c r="O505" i="26" a="1"/>
  <c r="O505" i="26" s="1"/>
  <c r="P505" i="26" a="1"/>
  <c r="P505" i="26" s="1"/>
  <c r="I506" i="26" a="1"/>
  <c r="I506" i="26" s="1"/>
  <c r="J506" i="26" a="1"/>
  <c r="J506" i="26" s="1"/>
  <c r="L506" i="26" a="1"/>
  <c r="L506" i="26" s="1"/>
  <c r="M506" i="26" a="1"/>
  <c r="M506" i="26" s="1"/>
  <c r="N506" i="26" a="1"/>
  <c r="N506" i="26" s="1"/>
  <c r="O506" i="26" a="1"/>
  <c r="O506" i="26" s="1"/>
  <c r="P506" i="26" a="1"/>
  <c r="P506" i="26" s="1"/>
  <c r="H507" i="26" a="1"/>
  <c r="H507" i="26" s="1"/>
  <c r="I507" i="26" a="1"/>
  <c r="I507" i="26" s="1"/>
  <c r="J507" i="26" a="1"/>
  <c r="J507" i="26" s="1"/>
  <c r="K507" i="26" a="1"/>
  <c r="K507" i="26" s="1"/>
  <c r="L507" i="26" a="1"/>
  <c r="L507" i="26" s="1"/>
  <c r="M507" i="26" a="1"/>
  <c r="M507" i="26" s="1"/>
  <c r="N507" i="26" a="1"/>
  <c r="N507" i="26" s="1"/>
  <c r="O507" i="26" a="1"/>
  <c r="O507" i="26" s="1"/>
  <c r="P507" i="26" a="1"/>
  <c r="P507" i="26" s="1"/>
  <c r="H508" i="26" a="1"/>
  <c r="H508" i="26" s="1"/>
  <c r="I508" i="26" a="1"/>
  <c r="I508" i="26" s="1"/>
  <c r="J508" i="26" a="1"/>
  <c r="J508" i="26" s="1"/>
  <c r="K508" i="26" a="1"/>
  <c r="K508" i="26" s="1"/>
  <c r="L508" i="26" a="1"/>
  <c r="L508" i="26" s="1"/>
  <c r="M508" i="26" a="1"/>
  <c r="M508" i="26" s="1"/>
  <c r="N508" i="26" a="1"/>
  <c r="N508" i="26" s="1"/>
  <c r="O508" i="26" a="1"/>
  <c r="O508" i="26" s="1"/>
  <c r="H509" i="26" a="1"/>
  <c r="H509" i="26" s="1"/>
  <c r="I509" i="26" a="1"/>
  <c r="I509" i="26" s="1"/>
  <c r="J509" i="26" a="1"/>
  <c r="J509" i="26" s="1"/>
  <c r="K509" i="26" a="1"/>
  <c r="K509" i="26" s="1"/>
  <c r="L509" i="26" a="1"/>
  <c r="L509" i="26" s="1"/>
  <c r="M509" i="26" a="1"/>
  <c r="M509" i="26" s="1"/>
  <c r="N509" i="26" a="1"/>
  <c r="N509" i="26" s="1"/>
  <c r="O509" i="26" a="1"/>
  <c r="O509" i="26" s="1"/>
  <c r="H510" i="26" a="1"/>
  <c r="H510" i="26" s="1"/>
  <c r="I510" i="26" a="1"/>
  <c r="I510" i="26" s="1"/>
  <c r="J510" i="26" a="1"/>
  <c r="J510" i="26" s="1"/>
  <c r="K510" i="26" a="1"/>
  <c r="K510" i="26" s="1"/>
  <c r="L510" i="26" a="1"/>
  <c r="L510" i="26" s="1"/>
  <c r="M510" i="26" a="1"/>
  <c r="M510" i="26" s="1"/>
  <c r="N510" i="26" a="1"/>
  <c r="N510" i="26" s="1"/>
  <c r="O510" i="26" a="1"/>
  <c r="O510" i="26" s="1"/>
  <c r="H511" i="26" a="1"/>
  <c r="H511" i="26" s="1"/>
  <c r="I511" i="26" a="1"/>
  <c r="I511" i="26" s="1"/>
  <c r="J511" i="26" a="1"/>
  <c r="J511" i="26" s="1"/>
  <c r="K511" i="26" a="1"/>
  <c r="K511" i="26" s="1"/>
  <c r="L511" i="26" a="1"/>
  <c r="L511" i="26" s="1"/>
  <c r="M511" i="26" a="1"/>
  <c r="M511" i="26" s="1"/>
  <c r="N511" i="26" a="1"/>
  <c r="N511" i="26" s="1"/>
  <c r="O511" i="26" a="1"/>
  <c r="O511" i="26" s="1"/>
  <c r="H512" i="26" a="1"/>
  <c r="H512" i="26" s="1"/>
  <c r="I512" i="26" a="1"/>
  <c r="I512" i="26" s="1"/>
  <c r="J512" i="26" a="1"/>
  <c r="J512" i="26" s="1"/>
  <c r="K512" i="26" a="1"/>
  <c r="K512" i="26" s="1"/>
  <c r="L512" i="26" a="1"/>
  <c r="L512" i="26" s="1"/>
  <c r="M512" i="26" a="1"/>
  <c r="M512" i="26" s="1"/>
  <c r="N512" i="26" a="1"/>
  <c r="N512" i="26" s="1"/>
  <c r="O512" i="26" a="1"/>
  <c r="O512" i="26" s="1"/>
  <c r="H513" i="26" a="1"/>
  <c r="H513" i="26" s="1"/>
  <c r="I513" i="26" a="1"/>
  <c r="I513" i="26" s="1"/>
  <c r="J513" i="26" a="1"/>
  <c r="J513" i="26" s="1"/>
  <c r="K513" i="26" a="1"/>
  <c r="K513" i="26" s="1"/>
  <c r="L513" i="26" a="1"/>
  <c r="L513" i="26" s="1"/>
  <c r="M513" i="26" a="1"/>
  <c r="M513" i="26" s="1"/>
  <c r="N513" i="26" a="1"/>
  <c r="N513" i="26" s="1"/>
  <c r="O513" i="26" a="1"/>
  <c r="O513" i="26" s="1"/>
  <c r="P513" i="26" a="1"/>
  <c r="P513" i="26" s="1"/>
  <c r="H514" i="26" a="1"/>
  <c r="H514" i="26" s="1"/>
  <c r="I514" i="26" a="1"/>
  <c r="I514" i="26" s="1"/>
  <c r="J514" i="26" a="1"/>
  <c r="J514" i="26" s="1"/>
  <c r="K514" i="26" a="1"/>
  <c r="K514" i="26" s="1"/>
  <c r="L514" i="26" a="1"/>
  <c r="L514" i="26" s="1"/>
  <c r="M514" i="26" a="1"/>
  <c r="M514" i="26" s="1"/>
  <c r="N514" i="26" a="1"/>
  <c r="N514" i="26" s="1"/>
  <c r="O514" i="26" a="1"/>
  <c r="O514" i="26" s="1"/>
  <c r="P514" i="26" a="1"/>
  <c r="P514" i="26" s="1"/>
  <c r="H515" i="26" a="1"/>
  <c r="H515" i="26" s="1"/>
  <c r="I515" i="26" a="1"/>
  <c r="I515" i="26" s="1"/>
  <c r="J515" i="26" a="1"/>
  <c r="J515" i="26" s="1"/>
  <c r="K515" i="26" a="1"/>
  <c r="K515" i="26" s="1"/>
  <c r="L515" i="26" a="1"/>
  <c r="L515" i="26" s="1"/>
  <c r="M515" i="26" a="1"/>
  <c r="M515" i="26" s="1"/>
  <c r="N515" i="26" a="1"/>
  <c r="N515" i="26" s="1"/>
  <c r="O515" i="26" a="1"/>
  <c r="O515" i="26" s="1"/>
  <c r="P515" i="26" a="1"/>
  <c r="P515" i="26" s="1"/>
  <c r="H516" i="26" a="1"/>
  <c r="H516" i="26" s="1"/>
  <c r="I516" i="26" a="1"/>
  <c r="I516" i="26" s="1"/>
  <c r="J516" i="26" a="1"/>
  <c r="J516" i="26" s="1"/>
  <c r="K516" i="26" a="1"/>
  <c r="K516" i="26" s="1"/>
  <c r="L516" i="26" a="1"/>
  <c r="L516" i="26" s="1"/>
  <c r="M516" i="26" a="1"/>
  <c r="M516" i="26" s="1"/>
  <c r="N516" i="26" a="1"/>
  <c r="N516" i="26" s="1"/>
  <c r="O516" i="26" a="1"/>
  <c r="O516" i="26" s="1"/>
  <c r="P516" i="26" a="1"/>
  <c r="P516" i="26" s="1"/>
  <c r="H517" i="26" a="1"/>
  <c r="H517" i="26" s="1"/>
  <c r="I517" i="26" a="1"/>
  <c r="I517" i="26" s="1"/>
  <c r="J517" i="26" a="1"/>
  <c r="J517" i="26" s="1"/>
  <c r="K517" i="26" a="1"/>
  <c r="K517" i="26" s="1"/>
  <c r="L517" i="26" a="1"/>
  <c r="L517" i="26" s="1"/>
  <c r="M517" i="26" a="1"/>
  <c r="M517" i="26" s="1"/>
  <c r="N517" i="26" a="1"/>
  <c r="N517" i="26" s="1"/>
  <c r="O517" i="26" a="1"/>
  <c r="O517" i="26" s="1"/>
  <c r="P517" i="26" a="1"/>
  <c r="P517" i="26" s="1"/>
  <c r="H518" i="26" a="1"/>
  <c r="H518" i="26" s="1"/>
  <c r="I518" i="26" a="1"/>
  <c r="I518" i="26" s="1"/>
  <c r="J518" i="26" a="1"/>
  <c r="J518" i="26" s="1"/>
  <c r="K518" i="26" a="1"/>
  <c r="K518" i="26" s="1"/>
  <c r="L518" i="26" a="1"/>
  <c r="L518" i="26" s="1"/>
  <c r="M518" i="26" a="1"/>
  <c r="M518" i="26" s="1"/>
  <c r="N518" i="26" a="1"/>
  <c r="N518" i="26" s="1"/>
  <c r="O518" i="26" a="1"/>
  <c r="O518" i="26" s="1"/>
  <c r="P518" i="26" a="1"/>
  <c r="P518" i="26" s="1"/>
  <c r="H519" i="26" a="1"/>
  <c r="H519" i="26" s="1"/>
  <c r="I519" i="26" a="1"/>
  <c r="I519" i="26" s="1"/>
  <c r="J519" i="26" a="1"/>
  <c r="J519" i="26" s="1"/>
  <c r="K519" i="26" a="1"/>
  <c r="K519" i="26" s="1"/>
  <c r="L519" i="26" a="1"/>
  <c r="L519" i="26" s="1"/>
  <c r="M519" i="26" a="1"/>
  <c r="M519" i="26" s="1"/>
  <c r="N519" i="26" a="1"/>
  <c r="N519" i="26" s="1"/>
  <c r="O519" i="26" a="1"/>
  <c r="O519" i="26" s="1"/>
  <c r="P519" i="26" a="1"/>
  <c r="P519" i="26" s="1"/>
  <c r="H520" i="26" a="1"/>
  <c r="H520" i="26" s="1"/>
  <c r="I520" i="26" a="1"/>
  <c r="I520" i="26" s="1"/>
  <c r="J520" i="26" a="1"/>
  <c r="J520" i="26" s="1"/>
  <c r="K520" i="26" a="1"/>
  <c r="K520" i="26" s="1"/>
  <c r="L520" i="26" a="1"/>
  <c r="L520" i="26" s="1"/>
  <c r="M520" i="26" a="1"/>
  <c r="M520" i="26" s="1"/>
  <c r="N520" i="26" a="1"/>
  <c r="N520" i="26" s="1"/>
  <c r="O520" i="26" a="1"/>
  <c r="O520" i="26" s="1"/>
  <c r="P520" i="26" a="1"/>
  <c r="P520" i="26" s="1"/>
  <c r="H521" i="26" a="1"/>
  <c r="H521" i="26" s="1"/>
  <c r="I521" i="26" a="1"/>
  <c r="I521" i="26" s="1"/>
  <c r="J521" i="26" a="1"/>
  <c r="J521" i="26" s="1"/>
  <c r="K521" i="26" a="1"/>
  <c r="K521" i="26" s="1"/>
  <c r="L521" i="26" a="1"/>
  <c r="L521" i="26" s="1"/>
  <c r="M521" i="26" a="1"/>
  <c r="M521" i="26" s="1"/>
  <c r="N521" i="26" a="1"/>
  <c r="N521" i="26" s="1"/>
  <c r="O521" i="26" a="1"/>
  <c r="O521" i="26" s="1"/>
  <c r="P521" i="26" a="1"/>
  <c r="P521" i="26" s="1"/>
  <c r="H522" i="26" a="1"/>
  <c r="H522" i="26" s="1"/>
  <c r="I522" i="26" a="1"/>
  <c r="I522" i="26" s="1"/>
  <c r="J522" i="26" a="1"/>
  <c r="J522" i="26" s="1"/>
  <c r="K522" i="26" a="1"/>
  <c r="K522" i="26" s="1"/>
  <c r="L522" i="26" a="1"/>
  <c r="L522" i="26" s="1"/>
  <c r="M522" i="26" a="1"/>
  <c r="M522" i="26" s="1"/>
  <c r="N522" i="26" a="1"/>
  <c r="N522" i="26" s="1"/>
  <c r="O522" i="26" a="1"/>
  <c r="O522" i="26" s="1"/>
  <c r="P522" i="26" a="1"/>
  <c r="P522" i="26" s="1"/>
  <c r="H523" i="26" a="1"/>
  <c r="H523" i="26" s="1"/>
  <c r="I523" i="26" a="1"/>
  <c r="I523" i="26" s="1"/>
  <c r="J523" i="26" a="1"/>
  <c r="J523" i="26" s="1"/>
  <c r="K523" i="26" a="1"/>
  <c r="K523" i="26" s="1"/>
  <c r="L523" i="26" a="1"/>
  <c r="L523" i="26" s="1"/>
  <c r="M523" i="26" a="1"/>
  <c r="M523" i="26" s="1"/>
  <c r="N523" i="26" a="1"/>
  <c r="N523" i="26" s="1"/>
  <c r="O523" i="26" a="1"/>
  <c r="O523" i="26" s="1"/>
  <c r="P523" i="26" a="1"/>
  <c r="P523" i="26" s="1"/>
  <c r="H524" i="26" a="1"/>
  <c r="H524" i="26" s="1"/>
  <c r="I524" i="26" a="1"/>
  <c r="I524" i="26" s="1"/>
  <c r="J524" i="26" a="1"/>
  <c r="J524" i="26" s="1"/>
  <c r="K524" i="26" a="1"/>
  <c r="K524" i="26" s="1"/>
  <c r="L524" i="26" a="1"/>
  <c r="L524" i="26" s="1"/>
  <c r="M524" i="26" a="1"/>
  <c r="M524" i="26" s="1"/>
  <c r="N524" i="26" a="1"/>
  <c r="N524" i="26" s="1"/>
  <c r="O524" i="26" a="1"/>
  <c r="O524" i="26" s="1"/>
  <c r="P524" i="26" a="1"/>
  <c r="P524" i="26" s="1"/>
  <c r="H525" i="26" a="1"/>
  <c r="H525" i="26" s="1"/>
  <c r="I525" i="26" a="1"/>
  <c r="I525" i="26" s="1"/>
  <c r="J525" i="26" a="1"/>
  <c r="J525" i="26" s="1"/>
  <c r="K525" i="26" a="1"/>
  <c r="K525" i="26" s="1"/>
  <c r="L525" i="26" a="1"/>
  <c r="L525" i="26" s="1"/>
  <c r="M525" i="26" a="1"/>
  <c r="M525" i="26" s="1"/>
  <c r="N525" i="26" a="1"/>
  <c r="N525" i="26" s="1"/>
  <c r="O525" i="26" a="1"/>
  <c r="O525" i="26" s="1"/>
  <c r="P525" i="26" a="1"/>
  <c r="P525" i="26" s="1"/>
  <c r="F526" i="26" a="1"/>
  <c r="F526" i="26" s="1"/>
  <c r="H526" i="26" a="1"/>
  <c r="H526" i="26" s="1"/>
  <c r="I526" i="26" a="1"/>
  <c r="I526" i="26" s="1"/>
  <c r="J526" i="26" a="1"/>
  <c r="J526" i="26" s="1"/>
  <c r="K526" i="26" a="1"/>
  <c r="K526" i="26" s="1"/>
  <c r="L526" i="26" a="1"/>
  <c r="L526" i="26" s="1"/>
  <c r="M526" i="26" a="1"/>
  <c r="M526" i="26" s="1"/>
  <c r="N526" i="26" a="1"/>
  <c r="N526" i="26" s="1"/>
  <c r="O526" i="26" a="1"/>
  <c r="O526" i="26" s="1"/>
  <c r="P526" i="26" a="1"/>
  <c r="P526" i="26" s="1"/>
  <c r="F527" i="26" a="1"/>
  <c r="F527" i="26" s="1"/>
  <c r="H527" i="26" a="1"/>
  <c r="H527" i="26" s="1"/>
  <c r="I527" i="26" a="1"/>
  <c r="I527" i="26" s="1"/>
  <c r="J527" i="26" a="1"/>
  <c r="J527" i="26" s="1"/>
  <c r="K527" i="26" a="1"/>
  <c r="K527" i="26" s="1"/>
  <c r="L527" i="26" a="1"/>
  <c r="L527" i="26" s="1"/>
  <c r="M527" i="26" a="1"/>
  <c r="M527" i="26" s="1"/>
  <c r="N527" i="26" a="1"/>
  <c r="N527" i="26" s="1"/>
  <c r="O527" i="26" a="1"/>
  <c r="O527" i="26" s="1"/>
  <c r="P527" i="26" a="1"/>
  <c r="P527" i="26" s="1"/>
  <c r="F528" i="26" a="1"/>
  <c r="F528" i="26" s="1"/>
  <c r="H528" i="26" a="1"/>
  <c r="H528" i="26" s="1"/>
  <c r="I528" i="26" a="1"/>
  <c r="I528" i="26" s="1"/>
  <c r="J528" i="26" a="1"/>
  <c r="J528" i="26" s="1"/>
  <c r="K528" i="26" a="1"/>
  <c r="K528" i="26" s="1"/>
  <c r="L528" i="26" a="1"/>
  <c r="L528" i="26" s="1"/>
  <c r="M528" i="26" a="1"/>
  <c r="M528" i="26" s="1"/>
  <c r="N528" i="26" a="1"/>
  <c r="N528" i="26" s="1"/>
  <c r="O528" i="26" a="1"/>
  <c r="O528" i="26" s="1"/>
  <c r="P528" i="26" a="1"/>
  <c r="P528" i="26" s="1"/>
  <c r="F529" i="26" a="1"/>
  <c r="F529" i="26" s="1"/>
  <c r="H529" i="26" a="1"/>
  <c r="H529" i="26" s="1"/>
  <c r="I529" i="26" a="1"/>
  <c r="I529" i="26" s="1"/>
  <c r="J529" i="26" a="1"/>
  <c r="J529" i="26" s="1"/>
  <c r="K529" i="26" a="1"/>
  <c r="K529" i="26" s="1"/>
  <c r="L529" i="26" a="1"/>
  <c r="L529" i="26" s="1"/>
  <c r="M529" i="26" a="1"/>
  <c r="M529" i="26" s="1"/>
  <c r="N529" i="26" a="1"/>
  <c r="N529" i="26" s="1"/>
  <c r="O529" i="26" a="1"/>
  <c r="O529" i="26" s="1"/>
  <c r="P529" i="26" a="1"/>
  <c r="P529" i="26" s="1"/>
  <c r="F530" i="26" a="1"/>
  <c r="F530" i="26" s="1"/>
  <c r="H530" i="26" a="1"/>
  <c r="H530" i="26" s="1"/>
  <c r="I530" i="26" a="1"/>
  <c r="I530" i="26" s="1"/>
  <c r="J530" i="26" a="1"/>
  <c r="J530" i="26" s="1"/>
  <c r="K530" i="26" a="1"/>
  <c r="K530" i="26" s="1"/>
  <c r="L530" i="26" a="1"/>
  <c r="L530" i="26" s="1"/>
  <c r="M530" i="26" a="1"/>
  <c r="M530" i="26" s="1"/>
  <c r="N530" i="26" a="1"/>
  <c r="N530" i="26" s="1"/>
  <c r="O530" i="26" a="1"/>
  <c r="O530" i="26" s="1"/>
  <c r="P530" i="26" a="1"/>
  <c r="P530" i="26" s="1"/>
  <c r="F531" i="26" a="1"/>
  <c r="F531" i="26" s="1"/>
  <c r="H531" i="26" a="1"/>
  <c r="H531" i="26" s="1"/>
  <c r="I531" i="26" a="1"/>
  <c r="I531" i="26" s="1"/>
  <c r="J531" i="26" a="1"/>
  <c r="J531" i="26" s="1"/>
  <c r="K531" i="26" a="1"/>
  <c r="K531" i="26" s="1"/>
  <c r="L531" i="26" a="1"/>
  <c r="L531" i="26" s="1"/>
  <c r="M531" i="26" a="1"/>
  <c r="M531" i="26" s="1"/>
  <c r="N531" i="26" a="1"/>
  <c r="N531" i="26" s="1"/>
  <c r="O531" i="26" a="1"/>
  <c r="O531" i="26" s="1"/>
  <c r="P531" i="26" a="1"/>
  <c r="P531" i="26" s="1"/>
  <c r="F532" i="26" a="1"/>
  <c r="F532" i="26" s="1"/>
  <c r="H532" i="26" a="1"/>
  <c r="H532" i="26" s="1"/>
  <c r="I532" i="26" a="1"/>
  <c r="I532" i="26" s="1"/>
  <c r="J532" i="26" a="1"/>
  <c r="J532" i="26" s="1"/>
  <c r="K532" i="26" a="1"/>
  <c r="K532" i="26" s="1"/>
  <c r="L532" i="26" a="1"/>
  <c r="L532" i="26" s="1"/>
  <c r="M532" i="26" a="1"/>
  <c r="M532" i="26" s="1"/>
  <c r="N532" i="26" a="1"/>
  <c r="N532" i="26" s="1"/>
  <c r="O532" i="26" a="1"/>
  <c r="O532" i="26" s="1"/>
  <c r="P532" i="26" a="1"/>
  <c r="P532" i="26" s="1"/>
  <c r="F533" i="26" a="1"/>
  <c r="F533" i="26" s="1"/>
  <c r="H533" i="26" a="1"/>
  <c r="H533" i="26" s="1"/>
  <c r="I533" i="26" a="1"/>
  <c r="I533" i="26" s="1"/>
  <c r="J533" i="26" a="1"/>
  <c r="J533" i="26" s="1"/>
  <c r="K533" i="26" a="1"/>
  <c r="K533" i="26" s="1"/>
  <c r="L533" i="26" a="1"/>
  <c r="L533" i="26" s="1"/>
  <c r="M533" i="26" a="1"/>
  <c r="M533" i="26" s="1"/>
  <c r="N533" i="26" a="1"/>
  <c r="N533" i="26" s="1"/>
  <c r="O533" i="26" a="1"/>
  <c r="O533" i="26" s="1"/>
  <c r="P533" i="26" a="1"/>
  <c r="P533" i="26" s="1"/>
  <c r="F534" i="26" a="1"/>
  <c r="F534" i="26" s="1"/>
  <c r="H534" i="26" a="1"/>
  <c r="H534" i="26" s="1"/>
  <c r="I534" i="26" a="1"/>
  <c r="I534" i="26" s="1"/>
  <c r="J534" i="26" a="1"/>
  <c r="J534" i="26" s="1"/>
  <c r="K534" i="26" a="1"/>
  <c r="K534" i="26" s="1"/>
  <c r="L534" i="26" a="1"/>
  <c r="L534" i="26" s="1"/>
  <c r="M534" i="26" a="1"/>
  <c r="M534" i="26" s="1"/>
  <c r="N534" i="26" a="1"/>
  <c r="N534" i="26" s="1"/>
  <c r="O534" i="26" a="1"/>
  <c r="O534" i="26" s="1"/>
  <c r="P534" i="26" a="1"/>
  <c r="P534" i="26" s="1"/>
  <c r="F535" i="26" a="1"/>
  <c r="F535" i="26" s="1"/>
  <c r="H535" i="26" a="1"/>
  <c r="H535" i="26" s="1"/>
  <c r="I535" i="26" a="1"/>
  <c r="I535" i="26" s="1"/>
  <c r="J535" i="26" a="1"/>
  <c r="J535" i="26" s="1"/>
  <c r="K535" i="26" a="1"/>
  <c r="K535" i="26" s="1"/>
  <c r="L535" i="26" a="1"/>
  <c r="L535" i="26" s="1"/>
  <c r="M535" i="26" a="1"/>
  <c r="M535" i="26" s="1"/>
  <c r="N535" i="26" a="1"/>
  <c r="N535" i="26" s="1"/>
  <c r="O535" i="26" a="1"/>
  <c r="O535" i="26" s="1"/>
  <c r="P535" i="26" a="1"/>
  <c r="P535" i="26" s="1"/>
  <c r="F536" i="26" a="1"/>
  <c r="F536" i="26" s="1"/>
  <c r="H536" i="26" a="1"/>
  <c r="H536" i="26" s="1"/>
  <c r="I536" i="26" a="1"/>
  <c r="I536" i="26" s="1"/>
  <c r="J536" i="26" a="1"/>
  <c r="J536" i="26" s="1"/>
  <c r="K536" i="26" a="1"/>
  <c r="K536" i="26" s="1"/>
  <c r="L536" i="26" a="1"/>
  <c r="L536" i="26" s="1"/>
  <c r="M536" i="26" a="1"/>
  <c r="M536" i="26" s="1"/>
  <c r="N536" i="26" a="1"/>
  <c r="N536" i="26" s="1"/>
  <c r="O536" i="26" a="1"/>
  <c r="O536" i="26" s="1"/>
  <c r="P536" i="26" a="1"/>
  <c r="P536" i="26" s="1"/>
  <c r="F537" i="26" a="1"/>
  <c r="F537" i="26" s="1"/>
  <c r="H537" i="26" a="1"/>
  <c r="H537" i="26" s="1"/>
  <c r="I537" i="26" a="1"/>
  <c r="I537" i="26" s="1"/>
  <c r="J537" i="26" a="1"/>
  <c r="J537" i="26" s="1"/>
  <c r="K537" i="26" a="1"/>
  <c r="K537" i="26" s="1"/>
  <c r="L537" i="26" a="1"/>
  <c r="L537" i="26" s="1"/>
  <c r="M537" i="26" a="1"/>
  <c r="M537" i="26" s="1"/>
  <c r="N537" i="26" a="1"/>
  <c r="N537" i="26" s="1"/>
  <c r="O537" i="26" a="1"/>
  <c r="O537" i="26" s="1"/>
  <c r="P537" i="26" a="1"/>
  <c r="P537" i="26" s="1"/>
  <c r="F538" i="26" a="1"/>
  <c r="F538" i="26" s="1"/>
  <c r="H538" i="26" a="1"/>
  <c r="H538" i="26" s="1"/>
  <c r="I538" i="26" a="1"/>
  <c r="I538" i="26" s="1"/>
  <c r="J538" i="26" a="1"/>
  <c r="J538" i="26" s="1"/>
  <c r="K538" i="26" a="1"/>
  <c r="K538" i="26" s="1"/>
  <c r="L538" i="26" a="1"/>
  <c r="L538" i="26" s="1"/>
  <c r="M538" i="26" a="1"/>
  <c r="M538" i="26" s="1"/>
  <c r="N538" i="26" a="1"/>
  <c r="N538" i="26" s="1"/>
  <c r="O538" i="26" a="1"/>
  <c r="O538" i="26" s="1"/>
  <c r="P538" i="26" a="1"/>
  <c r="P538" i="26" s="1"/>
  <c r="F539" i="26" a="1"/>
  <c r="F539" i="26" s="1"/>
  <c r="H539" i="26" a="1"/>
  <c r="H539" i="26" s="1"/>
  <c r="I539" i="26" a="1"/>
  <c r="I539" i="26" s="1"/>
  <c r="J539" i="26" a="1"/>
  <c r="J539" i="26" s="1"/>
  <c r="K539" i="26" a="1"/>
  <c r="K539" i="26" s="1"/>
  <c r="L539" i="26" a="1"/>
  <c r="L539" i="26" s="1"/>
  <c r="M539" i="26" a="1"/>
  <c r="M539" i="26" s="1"/>
  <c r="N539" i="26" a="1"/>
  <c r="N539" i="26" s="1"/>
  <c r="O539" i="26" a="1"/>
  <c r="O539" i="26" s="1"/>
  <c r="P539" i="26" a="1"/>
  <c r="P539" i="26" s="1"/>
  <c r="F540" i="26" a="1"/>
  <c r="F540" i="26" s="1"/>
  <c r="H540" i="26" a="1"/>
  <c r="H540" i="26" s="1"/>
  <c r="I540" i="26" a="1"/>
  <c r="I540" i="26" s="1"/>
  <c r="J540" i="26" a="1"/>
  <c r="J540" i="26" s="1"/>
  <c r="K540" i="26" a="1"/>
  <c r="K540" i="26" s="1"/>
  <c r="L540" i="26" a="1"/>
  <c r="L540" i="26" s="1"/>
  <c r="M540" i="26" a="1"/>
  <c r="M540" i="26" s="1"/>
  <c r="N540" i="26" a="1"/>
  <c r="N540" i="26" s="1"/>
  <c r="O540" i="26" a="1"/>
  <c r="O540" i="26" s="1"/>
  <c r="P540" i="26" a="1"/>
  <c r="P540" i="26" s="1"/>
  <c r="F541" i="26" a="1"/>
  <c r="F541" i="26" s="1"/>
  <c r="H541" i="26" a="1"/>
  <c r="H541" i="26" s="1"/>
  <c r="I541" i="26" a="1"/>
  <c r="I541" i="26" s="1"/>
  <c r="J541" i="26" a="1"/>
  <c r="J541" i="26" s="1"/>
  <c r="K541" i="26" a="1"/>
  <c r="K541" i="26" s="1"/>
  <c r="L541" i="26" a="1"/>
  <c r="L541" i="26" s="1"/>
  <c r="M541" i="26" a="1"/>
  <c r="M541" i="26" s="1"/>
  <c r="N541" i="26" a="1"/>
  <c r="N541" i="26" s="1"/>
  <c r="O541" i="26" a="1"/>
  <c r="O541" i="26" s="1"/>
  <c r="P541" i="26" a="1"/>
  <c r="P541" i="26" s="1"/>
  <c r="H497" i="26" a="1"/>
  <c r="H497" i="26" s="1"/>
  <c r="I497" i="26" a="1"/>
  <c r="I497" i="26" s="1"/>
  <c r="J497" i="26" a="1"/>
  <c r="J497" i="26" s="1"/>
  <c r="K497" i="26" a="1"/>
  <c r="K497" i="26" s="1"/>
  <c r="L497" i="26" a="1"/>
  <c r="L497" i="26" s="1"/>
  <c r="M497" i="26" a="1"/>
  <c r="M497" i="26" s="1"/>
  <c r="N497" i="26" a="1"/>
  <c r="N497" i="26" s="1"/>
  <c r="O497" i="26" a="1"/>
  <c r="O497" i="26" s="1"/>
  <c r="P497" i="26" a="1"/>
  <c r="P497" i="26" s="1"/>
  <c r="H453" i="26" a="1"/>
  <c r="H453" i="26" s="1"/>
  <c r="I453" i="26" a="1"/>
  <c r="I453" i="26" s="1"/>
  <c r="J453" i="26" a="1"/>
  <c r="J453" i="26" s="1"/>
  <c r="K453" i="26" a="1"/>
  <c r="K453" i="26" s="1"/>
  <c r="L453" i="26" a="1"/>
  <c r="L453" i="26" s="1"/>
  <c r="M453" i="26" a="1"/>
  <c r="M453" i="26" s="1"/>
  <c r="N453" i="26" a="1"/>
  <c r="N453" i="26" s="1"/>
  <c r="O453" i="26" a="1"/>
  <c r="O453" i="26" s="1"/>
  <c r="P453" i="26" a="1"/>
  <c r="P453" i="26" s="1"/>
  <c r="H454" i="26" a="1"/>
  <c r="H454" i="26" s="1"/>
  <c r="I454" i="26" a="1"/>
  <c r="I454" i="26" s="1"/>
  <c r="J454" i="26" a="1"/>
  <c r="J454" i="26" s="1"/>
  <c r="K454" i="26" a="1"/>
  <c r="K454" i="26" s="1"/>
  <c r="L454" i="26" a="1"/>
  <c r="L454" i="26" s="1"/>
  <c r="M454" i="26" a="1"/>
  <c r="M454" i="26" s="1"/>
  <c r="N454" i="26" a="1"/>
  <c r="N454" i="26" s="1"/>
  <c r="O454" i="26" a="1"/>
  <c r="O454" i="26" s="1"/>
  <c r="O455" i="26" a="1"/>
  <c r="O455" i="26" s="1"/>
  <c r="P455" i="26" a="1"/>
  <c r="P455" i="26" s="1"/>
  <c r="O456" i="26" a="1"/>
  <c r="O456" i="26" s="1"/>
  <c r="P456" i="26" a="1"/>
  <c r="P456" i="26" s="1"/>
  <c r="O457" i="26" a="1"/>
  <c r="O457" i="26" s="1"/>
  <c r="H458" i="26" a="1"/>
  <c r="H458" i="26" s="1"/>
  <c r="I458" i="26" a="1"/>
  <c r="I458" i="26" s="1"/>
  <c r="J458" i="26" a="1"/>
  <c r="J458" i="26" s="1"/>
  <c r="K458" i="26" a="1"/>
  <c r="K458" i="26" s="1"/>
  <c r="L458" i="26" a="1"/>
  <c r="L458" i="26" s="1"/>
  <c r="M458" i="26" a="1"/>
  <c r="M458" i="26" s="1"/>
  <c r="N458" i="26" a="1"/>
  <c r="N458" i="26" s="1"/>
  <c r="O458" i="26" a="1"/>
  <c r="O458" i="26" s="1"/>
  <c r="H459" i="26" a="1"/>
  <c r="H459" i="26" s="1"/>
  <c r="I459" i="26" a="1"/>
  <c r="I459" i="26" s="1"/>
  <c r="J459" i="26" a="1"/>
  <c r="J459" i="26" s="1"/>
  <c r="K459" i="26" a="1"/>
  <c r="K459" i="26" s="1"/>
  <c r="L459" i="26" a="1"/>
  <c r="L459" i="26" s="1"/>
  <c r="M459" i="26" a="1"/>
  <c r="M459" i="26" s="1"/>
  <c r="N459" i="26" a="1"/>
  <c r="N459" i="26" s="1"/>
  <c r="O459" i="26" a="1"/>
  <c r="O459" i="26" s="1"/>
  <c r="P459" i="26" a="1"/>
  <c r="P459" i="26" s="1"/>
  <c r="I460" i="26" a="1"/>
  <c r="I460" i="26" s="1"/>
  <c r="J460" i="26" a="1"/>
  <c r="J460" i="26" s="1"/>
  <c r="L460" i="26" a="1"/>
  <c r="L460" i="26" s="1"/>
  <c r="M460" i="26" a="1"/>
  <c r="M460" i="26" s="1"/>
  <c r="N460" i="26" a="1"/>
  <c r="N460" i="26" s="1"/>
  <c r="O460" i="26" a="1"/>
  <c r="O460" i="26" s="1"/>
  <c r="P460" i="26" a="1"/>
  <c r="P460" i="26" s="1"/>
  <c r="I461" i="26" a="1"/>
  <c r="I461" i="26" s="1"/>
  <c r="J461" i="26" a="1"/>
  <c r="J461" i="26" s="1"/>
  <c r="L461" i="26" a="1"/>
  <c r="L461" i="26" s="1"/>
  <c r="M461" i="26" a="1"/>
  <c r="M461" i="26" s="1"/>
  <c r="N461" i="26" a="1"/>
  <c r="N461" i="26" s="1"/>
  <c r="O461" i="26" a="1"/>
  <c r="O461" i="26" s="1"/>
  <c r="P461" i="26" a="1"/>
  <c r="P461" i="26" s="1"/>
  <c r="H462" i="26" a="1"/>
  <c r="H462" i="26" s="1"/>
  <c r="I462" i="26" a="1"/>
  <c r="I462" i="26" s="1"/>
  <c r="J462" i="26" a="1"/>
  <c r="J462" i="26" s="1"/>
  <c r="K462" i="26" a="1"/>
  <c r="K462" i="26" s="1"/>
  <c r="L462" i="26" a="1"/>
  <c r="L462" i="26" s="1"/>
  <c r="M462" i="26" a="1"/>
  <c r="M462" i="26" s="1"/>
  <c r="N462" i="26" a="1"/>
  <c r="N462" i="26" s="1"/>
  <c r="O462" i="26" a="1"/>
  <c r="O462" i="26" s="1"/>
  <c r="P462" i="26" a="1"/>
  <c r="P462" i="26" s="1"/>
  <c r="H463" i="26" a="1"/>
  <c r="H463" i="26" s="1"/>
  <c r="I463" i="26" a="1"/>
  <c r="I463" i="26" s="1"/>
  <c r="J463" i="26" a="1"/>
  <c r="J463" i="26" s="1"/>
  <c r="K463" i="26" a="1"/>
  <c r="K463" i="26" s="1"/>
  <c r="L463" i="26" a="1"/>
  <c r="L463" i="26" s="1"/>
  <c r="M463" i="26" a="1"/>
  <c r="M463" i="26" s="1"/>
  <c r="N463" i="26" a="1"/>
  <c r="N463" i="26" s="1"/>
  <c r="O463" i="26" a="1"/>
  <c r="O463" i="26" s="1"/>
  <c r="H464" i="26" a="1"/>
  <c r="H464" i="26" s="1"/>
  <c r="I464" i="26" a="1"/>
  <c r="I464" i="26" s="1"/>
  <c r="J464" i="26" a="1"/>
  <c r="J464" i="26" s="1"/>
  <c r="K464" i="26" a="1"/>
  <c r="K464" i="26" s="1"/>
  <c r="L464" i="26" a="1"/>
  <c r="L464" i="26" s="1"/>
  <c r="M464" i="26" a="1"/>
  <c r="M464" i="26" s="1"/>
  <c r="N464" i="26" a="1"/>
  <c r="N464" i="26" s="1"/>
  <c r="O464" i="26" a="1"/>
  <c r="O464" i="26" s="1"/>
  <c r="H465" i="26" a="1"/>
  <c r="H465" i="26" s="1"/>
  <c r="I465" i="26" a="1"/>
  <c r="I465" i="26" s="1"/>
  <c r="J465" i="26" a="1"/>
  <c r="J465" i="26" s="1"/>
  <c r="K465" i="26" a="1"/>
  <c r="K465" i="26" s="1"/>
  <c r="L465" i="26" a="1"/>
  <c r="L465" i="26" s="1"/>
  <c r="M465" i="26" a="1"/>
  <c r="M465" i="26" s="1"/>
  <c r="N465" i="26" a="1"/>
  <c r="N465" i="26" s="1"/>
  <c r="O465" i="26" a="1"/>
  <c r="O465" i="26" s="1"/>
  <c r="H466" i="26" a="1"/>
  <c r="H466" i="26" s="1"/>
  <c r="I466" i="26" a="1"/>
  <c r="I466" i="26" s="1"/>
  <c r="J466" i="26" a="1"/>
  <c r="J466" i="26" s="1"/>
  <c r="K466" i="26" a="1"/>
  <c r="K466" i="26" s="1"/>
  <c r="L466" i="26" a="1"/>
  <c r="L466" i="26" s="1"/>
  <c r="M466" i="26" a="1"/>
  <c r="M466" i="26" s="1"/>
  <c r="N466" i="26" a="1"/>
  <c r="N466" i="26" s="1"/>
  <c r="O466" i="26" a="1"/>
  <c r="O466" i="26" s="1"/>
  <c r="H467" i="26" a="1"/>
  <c r="H467" i="26" s="1"/>
  <c r="I467" i="26" a="1"/>
  <c r="I467" i="26" s="1"/>
  <c r="J467" i="26" a="1"/>
  <c r="J467" i="26" s="1"/>
  <c r="K467" i="26" a="1"/>
  <c r="K467" i="26" s="1"/>
  <c r="L467" i="26" a="1"/>
  <c r="L467" i="26" s="1"/>
  <c r="M467" i="26" a="1"/>
  <c r="M467" i="26" s="1"/>
  <c r="N467" i="26" a="1"/>
  <c r="N467" i="26" s="1"/>
  <c r="O467" i="26" a="1"/>
  <c r="O467" i="26" s="1"/>
  <c r="H468" i="26" a="1"/>
  <c r="H468" i="26" s="1"/>
  <c r="I468" i="26" a="1"/>
  <c r="I468" i="26" s="1"/>
  <c r="J468" i="26" a="1"/>
  <c r="J468" i="26" s="1"/>
  <c r="K468" i="26" a="1"/>
  <c r="K468" i="26" s="1"/>
  <c r="L468" i="26" a="1"/>
  <c r="L468" i="26" s="1"/>
  <c r="M468" i="26" a="1"/>
  <c r="M468" i="26" s="1"/>
  <c r="N468" i="26" a="1"/>
  <c r="N468" i="26" s="1"/>
  <c r="O468" i="26" a="1"/>
  <c r="O468" i="26" s="1"/>
  <c r="P468" i="26" a="1"/>
  <c r="P468" i="26" s="1"/>
  <c r="H469" i="26" a="1"/>
  <c r="H469" i="26" s="1"/>
  <c r="I469" i="26" a="1"/>
  <c r="I469" i="26" s="1"/>
  <c r="J469" i="26" a="1"/>
  <c r="J469" i="26" s="1"/>
  <c r="K469" i="26" a="1"/>
  <c r="K469" i="26" s="1"/>
  <c r="L469" i="26" a="1"/>
  <c r="L469" i="26" s="1"/>
  <c r="M469" i="26" a="1"/>
  <c r="M469" i="26" s="1"/>
  <c r="N469" i="26" a="1"/>
  <c r="N469" i="26" s="1"/>
  <c r="O469" i="26" a="1"/>
  <c r="O469" i="26" s="1"/>
  <c r="P469" i="26" a="1"/>
  <c r="P469" i="26" s="1"/>
  <c r="H470" i="26" a="1"/>
  <c r="H470" i="26" s="1"/>
  <c r="I470" i="26" a="1"/>
  <c r="I470" i="26" s="1"/>
  <c r="J470" i="26" a="1"/>
  <c r="J470" i="26" s="1"/>
  <c r="K470" i="26" a="1"/>
  <c r="K470" i="26" s="1"/>
  <c r="L470" i="26" a="1"/>
  <c r="L470" i="26" s="1"/>
  <c r="M470" i="26" a="1"/>
  <c r="M470" i="26" s="1"/>
  <c r="N470" i="26" a="1"/>
  <c r="N470" i="26" s="1"/>
  <c r="O470" i="26" a="1"/>
  <c r="O470" i="26" s="1"/>
  <c r="P470" i="26" a="1"/>
  <c r="P470" i="26" s="1"/>
  <c r="H471" i="26" a="1"/>
  <c r="H471" i="26" s="1"/>
  <c r="I471" i="26" a="1"/>
  <c r="I471" i="26" s="1"/>
  <c r="J471" i="26" a="1"/>
  <c r="J471" i="26" s="1"/>
  <c r="K471" i="26" a="1"/>
  <c r="K471" i="26" s="1"/>
  <c r="L471" i="26" a="1"/>
  <c r="L471" i="26" s="1"/>
  <c r="M471" i="26" a="1"/>
  <c r="M471" i="26" s="1"/>
  <c r="N471" i="26" a="1"/>
  <c r="N471" i="26" s="1"/>
  <c r="O471" i="26" a="1"/>
  <c r="O471" i="26" s="1"/>
  <c r="P471" i="26" a="1"/>
  <c r="P471" i="26" s="1"/>
  <c r="H472" i="26" a="1"/>
  <c r="H472" i="26" s="1"/>
  <c r="I472" i="26" a="1"/>
  <c r="I472" i="26" s="1"/>
  <c r="J472" i="26" a="1"/>
  <c r="J472" i="26" s="1"/>
  <c r="K472" i="26" a="1"/>
  <c r="K472" i="26" s="1"/>
  <c r="L472" i="26" a="1"/>
  <c r="L472" i="26" s="1"/>
  <c r="M472" i="26" a="1"/>
  <c r="M472" i="26" s="1"/>
  <c r="N472" i="26" a="1"/>
  <c r="N472" i="26" s="1"/>
  <c r="O472" i="26" a="1"/>
  <c r="O472" i="26" s="1"/>
  <c r="P472" i="26" a="1"/>
  <c r="P472" i="26" s="1"/>
  <c r="H473" i="26" a="1"/>
  <c r="H473" i="26" s="1"/>
  <c r="I473" i="26" a="1"/>
  <c r="I473" i="26" s="1"/>
  <c r="J473" i="26" a="1"/>
  <c r="J473" i="26" s="1"/>
  <c r="K473" i="26" a="1"/>
  <c r="K473" i="26" s="1"/>
  <c r="L473" i="26" a="1"/>
  <c r="L473" i="26" s="1"/>
  <c r="M473" i="26" a="1"/>
  <c r="M473" i="26" s="1"/>
  <c r="N473" i="26" a="1"/>
  <c r="N473" i="26" s="1"/>
  <c r="O473" i="26" a="1"/>
  <c r="O473" i="26" s="1"/>
  <c r="P473" i="26" a="1"/>
  <c r="P473" i="26" s="1"/>
  <c r="H474" i="26" a="1"/>
  <c r="H474" i="26" s="1"/>
  <c r="I474" i="26" a="1"/>
  <c r="I474" i="26" s="1"/>
  <c r="J474" i="26" a="1"/>
  <c r="J474" i="26" s="1"/>
  <c r="K474" i="26" a="1"/>
  <c r="K474" i="26" s="1"/>
  <c r="L474" i="26" a="1"/>
  <c r="L474" i="26" s="1"/>
  <c r="M474" i="26" a="1"/>
  <c r="M474" i="26" s="1"/>
  <c r="N474" i="26" a="1"/>
  <c r="N474" i="26" s="1"/>
  <c r="O474" i="26" a="1"/>
  <c r="O474" i="26" s="1"/>
  <c r="P474" i="26" a="1"/>
  <c r="P474" i="26" s="1"/>
  <c r="H475" i="26" a="1"/>
  <c r="H475" i="26" s="1"/>
  <c r="I475" i="26" a="1"/>
  <c r="I475" i="26" s="1"/>
  <c r="J475" i="26" a="1"/>
  <c r="J475" i="26" s="1"/>
  <c r="K475" i="26" a="1"/>
  <c r="K475" i="26" s="1"/>
  <c r="L475" i="26" a="1"/>
  <c r="L475" i="26" s="1"/>
  <c r="M475" i="26" a="1"/>
  <c r="M475" i="26" s="1"/>
  <c r="N475" i="26" a="1"/>
  <c r="N475" i="26" s="1"/>
  <c r="O475" i="26" a="1"/>
  <c r="O475" i="26" s="1"/>
  <c r="P475" i="26" a="1"/>
  <c r="P475" i="26" s="1"/>
  <c r="H476" i="26" a="1"/>
  <c r="H476" i="26" s="1"/>
  <c r="I476" i="26" a="1"/>
  <c r="I476" i="26" s="1"/>
  <c r="J476" i="26" a="1"/>
  <c r="J476" i="26" s="1"/>
  <c r="K476" i="26" a="1"/>
  <c r="K476" i="26" s="1"/>
  <c r="L476" i="26" a="1"/>
  <c r="L476" i="26" s="1"/>
  <c r="M476" i="26" a="1"/>
  <c r="M476" i="26" s="1"/>
  <c r="N476" i="26" a="1"/>
  <c r="N476" i="26" s="1"/>
  <c r="O476" i="26" a="1"/>
  <c r="O476" i="26" s="1"/>
  <c r="P476" i="26" a="1"/>
  <c r="P476" i="26" s="1"/>
  <c r="H477" i="26" a="1"/>
  <c r="H477" i="26" s="1"/>
  <c r="I477" i="26" a="1"/>
  <c r="I477" i="26" s="1"/>
  <c r="J477" i="26" a="1"/>
  <c r="J477" i="26" s="1"/>
  <c r="K477" i="26" a="1"/>
  <c r="K477" i="26" s="1"/>
  <c r="L477" i="26" a="1"/>
  <c r="L477" i="26" s="1"/>
  <c r="M477" i="26" a="1"/>
  <c r="M477" i="26" s="1"/>
  <c r="N477" i="26" a="1"/>
  <c r="N477" i="26" s="1"/>
  <c r="O477" i="26" a="1"/>
  <c r="O477" i="26" s="1"/>
  <c r="P477" i="26" a="1"/>
  <c r="P477" i="26" s="1"/>
  <c r="H478" i="26" a="1"/>
  <c r="H478" i="26" s="1"/>
  <c r="I478" i="26" a="1"/>
  <c r="I478" i="26" s="1"/>
  <c r="J478" i="26" a="1"/>
  <c r="J478" i="26" s="1"/>
  <c r="K478" i="26" a="1"/>
  <c r="K478" i="26" s="1"/>
  <c r="L478" i="26" a="1"/>
  <c r="L478" i="26" s="1"/>
  <c r="M478" i="26" a="1"/>
  <c r="M478" i="26" s="1"/>
  <c r="N478" i="26" a="1"/>
  <c r="N478" i="26" s="1"/>
  <c r="O478" i="26" a="1"/>
  <c r="O478" i="26" s="1"/>
  <c r="P478" i="26" a="1"/>
  <c r="P478" i="26" s="1"/>
  <c r="H479" i="26" a="1"/>
  <c r="H479" i="26" s="1"/>
  <c r="I479" i="26" a="1"/>
  <c r="I479" i="26" s="1"/>
  <c r="J479" i="26" a="1"/>
  <c r="J479" i="26" s="1"/>
  <c r="K479" i="26" a="1"/>
  <c r="K479" i="26" s="1"/>
  <c r="L479" i="26" a="1"/>
  <c r="L479" i="26" s="1"/>
  <c r="M479" i="26" a="1"/>
  <c r="M479" i="26" s="1"/>
  <c r="N479" i="26" a="1"/>
  <c r="N479" i="26" s="1"/>
  <c r="O479" i="26" a="1"/>
  <c r="O479" i="26" s="1"/>
  <c r="P479" i="26" a="1"/>
  <c r="P479" i="26" s="1"/>
  <c r="H480" i="26" a="1"/>
  <c r="H480" i="26" s="1"/>
  <c r="I480" i="26" a="1"/>
  <c r="I480" i="26" s="1"/>
  <c r="J480" i="26" a="1"/>
  <c r="J480" i="26" s="1"/>
  <c r="K480" i="26" a="1"/>
  <c r="K480" i="26" s="1"/>
  <c r="L480" i="26" a="1"/>
  <c r="L480" i="26" s="1"/>
  <c r="M480" i="26" a="1"/>
  <c r="M480" i="26" s="1"/>
  <c r="N480" i="26" a="1"/>
  <c r="N480" i="26" s="1"/>
  <c r="O480" i="26" a="1"/>
  <c r="O480" i="26" s="1"/>
  <c r="P480" i="26" a="1"/>
  <c r="P480" i="26" s="1"/>
  <c r="F481" i="26" a="1"/>
  <c r="F481" i="26" s="1"/>
  <c r="H481" i="26" a="1"/>
  <c r="H481" i="26" s="1"/>
  <c r="I481" i="26" a="1"/>
  <c r="I481" i="26" s="1"/>
  <c r="J481" i="26" a="1"/>
  <c r="J481" i="26" s="1"/>
  <c r="K481" i="26" a="1"/>
  <c r="K481" i="26" s="1"/>
  <c r="L481" i="26" a="1"/>
  <c r="L481" i="26" s="1"/>
  <c r="M481" i="26" a="1"/>
  <c r="M481" i="26" s="1"/>
  <c r="N481" i="26" a="1"/>
  <c r="N481" i="26" s="1"/>
  <c r="O481" i="26" a="1"/>
  <c r="O481" i="26" s="1"/>
  <c r="P481" i="26" a="1"/>
  <c r="P481" i="26" s="1"/>
  <c r="F482" i="26" a="1"/>
  <c r="F482" i="26" s="1"/>
  <c r="H482" i="26" a="1"/>
  <c r="H482" i="26" s="1"/>
  <c r="I482" i="26" a="1"/>
  <c r="I482" i="26" s="1"/>
  <c r="J482" i="26" a="1"/>
  <c r="J482" i="26" s="1"/>
  <c r="K482" i="26" a="1"/>
  <c r="K482" i="26" s="1"/>
  <c r="L482" i="26" a="1"/>
  <c r="L482" i="26" s="1"/>
  <c r="M482" i="26" a="1"/>
  <c r="M482" i="26" s="1"/>
  <c r="N482" i="26" a="1"/>
  <c r="N482" i="26" s="1"/>
  <c r="O482" i="26" a="1"/>
  <c r="O482" i="26" s="1"/>
  <c r="P482" i="26" a="1"/>
  <c r="P482" i="26" s="1"/>
  <c r="F483" i="26" a="1"/>
  <c r="F483" i="26" s="1"/>
  <c r="H483" i="26" a="1"/>
  <c r="H483" i="26" s="1"/>
  <c r="I483" i="26" a="1"/>
  <c r="I483" i="26" s="1"/>
  <c r="J483" i="26" a="1"/>
  <c r="J483" i="26" s="1"/>
  <c r="K483" i="26" a="1"/>
  <c r="K483" i="26" s="1"/>
  <c r="L483" i="26" a="1"/>
  <c r="L483" i="26" s="1"/>
  <c r="M483" i="26" a="1"/>
  <c r="M483" i="26" s="1"/>
  <c r="N483" i="26" a="1"/>
  <c r="N483" i="26" s="1"/>
  <c r="O483" i="26" a="1"/>
  <c r="O483" i="26" s="1"/>
  <c r="P483" i="26" a="1"/>
  <c r="P483" i="26" s="1"/>
  <c r="F484" i="26" a="1"/>
  <c r="F484" i="26" s="1"/>
  <c r="H484" i="26" a="1"/>
  <c r="H484" i="26" s="1"/>
  <c r="I484" i="26" a="1"/>
  <c r="I484" i="26" s="1"/>
  <c r="J484" i="26" a="1"/>
  <c r="J484" i="26" s="1"/>
  <c r="K484" i="26" a="1"/>
  <c r="K484" i="26" s="1"/>
  <c r="L484" i="26" a="1"/>
  <c r="L484" i="26" s="1"/>
  <c r="M484" i="26" a="1"/>
  <c r="M484" i="26" s="1"/>
  <c r="N484" i="26" a="1"/>
  <c r="N484" i="26" s="1"/>
  <c r="O484" i="26" a="1"/>
  <c r="O484" i="26" s="1"/>
  <c r="P484" i="26" a="1"/>
  <c r="P484" i="26" s="1"/>
  <c r="F485" i="26" a="1"/>
  <c r="F485" i="26" s="1"/>
  <c r="H485" i="26" a="1"/>
  <c r="H485" i="26" s="1"/>
  <c r="I485" i="26" a="1"/>
  <c r="I485" i="26" s="1"/>
  <c r="J485" i="26" a="1"/>
  <c r="J485" i="26" s="1"/>
  <c r="K485" i="26" a="1"/>
  <c r="K485" i="26" s="1"/>
  <c r="L485" i="26" a="1"/>
  <c r="L485" i="26" s="1"/>
  <c r="M485" i="26" a="1"/>
  <c r="M485" i="26" s="1"/>
  <c r="N485" i="26" a="1"/>
  <c r="N485" i="26" s="1"/>
  <c r="O485" i="26" a="1"/>
  <c r="O485" i="26" s="1"/>
  <c r="P485" i="26" a="1"/>
  <c r="P485" i="26" s="1"/>
  <c r="F486" i="26" a="1"/>
  <c r="F486" i="26" s="1"/>
  <c r="H486" i="26" a="1"/>
  <c r="H486" i="26" s="1"/>
  <c r="I486" i="26" a="1"/>
  <c r="I486" i="26" s="1"/>
  <c r="J486" i="26" a="1"/>
  <c r="J486" i="26" s="1"/>
  <c r="K486" i="26" a="1"/>
  <c r="K486" i="26" s="1"/>
  <c r="L486" i="26" a="1"/>
  <c r="L486" i="26" s="1"/>
  <c r="M486" i="26" a="1"/>
  <c r="M486" i="26" s="1"/>
  <c r="N486" i="26" a="1"/>
  <c r="N486" i="26" s="1"/>
  <c r="O486" i="26" a="1"/>
  <c r="O486" i="26" s="1"/>
  <c r="P486" i="26" a="1"/>
  <c r="P486" i="26" s="1"/>
  <c r="F487" i="26" a="1"/>
  <c r="F487" i="26" s="1"/>
  <c r="H487" i="26" a="1"/>
  <c r="H487" i="26" s="1"/>
  <c r="I487" i="26" a="1"/>
  <c r="I487" i="26" s="1"/>
  <c r="J487" i="26" a="1"/>
  <c r="J487" i="26" s="1"/>
  <c r="K487" i="26" a="1"/>
  <c r="K487" i="26" s="1"/>
  <c r="L487" i="26" a="1"/>
  <c r="L487" i="26" s="1"/>
  <c r="M487" i="26" a="1"/>
  <c r="M487" i="26" s="1"/>
  <c r="N487" i="26" a="1"/>
  <c r="N487" i="26" s="1"/>
  <c r="O487" i="26" a="1"/>
  <c r="O487" i="26" s="1"/>
  <c r="P487" i="26" a="1"/>
  <c r="P487" i="26" s="1"/>
  <c r="F488" i="26" a="1"/>
  <c r="F488" i="26" s="1"/>
  <c r="H488" i="26" a="1"/>
  <c r="H488" i="26" s="1"/>
  <c r="I488" i="26" a="1"/>
  <c r="I488" i="26" s="1"/>
  <c r="J488" i="26" a="1"/>
  <c r="J488" i="26" s="1"/>
  <c r="K488" i="26" a="1"/>
  <c r="K488" i="26" s="1"/>
  <c r="L488" i="26" a="1"/>
  <c r="L488" i="26" s="1"/>
  <c r="M488" i="26" a="1"/>
  <c r="M488" i="26" s="1"/>
  <c r="N488" i="26" a="1"/>
  <c r="N488" i="26" s="1"/>
  <c r="O488" i="26" a="1"/>
  <c r="O488" i="26" s="1"/>
  <c r="P488" i="26" a="1"/>
  <c r="P488" i="26" s="1"/>
  <c r="F489" i="26" a="1"/>
  <c r="F489" i="26" s="1"/>
  <c r="H489" i="26" a="1"/>
  <c r="H489" i="26" s="1"/>
  <c r="I489" i="26" a="1"/>
  <c r="I489" i="26" s="1"/>
  <c r="J489" i="26" a="1"/>
  <c r="J489" i="26" s="1"/>
  <c r="K489" i="26" a="1"/>
  <c r="K489" i="26" s="1"/>
  <c r="L489" i="26" a="1"/>
  <c r="L489" i="26" s="1"/>
  <c r="M489" i="26" a="1"/>
  <c r="M489" i="26" s="1"/>
  <c r="N489" i="26" a="1"/>
  <c r="N489" i="26" s="1"/>
  <c r="O489" i="26" a="1"/>
  <c r="O489" i="26" s="1"/>
  <c r="P489" i="26" a="1"/>
  <c r="P489" i="26" s="1"/>
  <c r="F490" i="26" a="1"/>
  <c r="F490" i="26" s="1"/>
  <c r="H490" i="26" a="1"/>
  <c r="H490" i="26" s="1"/>
  <c r="I490" i="26" a="1"/>
  <c r="I490" i="26" s="1"/>
  <c r="J490" i="26" a="1"/>
  <c r="J490" i="26" s="1"/>
  <c r="K490" i="26" a="1"/>
  <c r="K490" i="26" s="1"/>
  <c r="L490" i="26" a="1"/>
  <c r="L490" i="26" s="1"/>
  <c r="M490" i="26" a="1"/>
  <c r="M490" i="26" s="1"/>
  <c r="N490" i="26" a="1"/>
  <c r="N490" i="26" s="1"/>
  <c r="O490" i="26" a="1"/>
  <c r="O490" i="26" s="1"/>
  <c r="P490" i="26" a="1"/>
  <c r="P490" i="26" s="1"/>
  <c r="F491" i="26" a="1"/>
  <c r="F491" i="26" s="1"/>
  <c r="H491" i="26" a="1"/>
  <c r="H491" i="26" s="1"/>
  <c r="I491" i="26" a="1"/>
  <c r="I491" i="26" s="1"/>
  <c r="J491" i="26" a="1"/>
  <c r="J491" i="26" s="1"/>
  <c r="K491" i="26" a="1"/>
  <c r="K491" i="26" s="1"/>
  <c r="L491" i="26" a="1"/>
  <c r="L491" i="26" s="1"/>
  <c r="M491" i="26" a="1"/>
  <c r="M491" i="26" s="1"/>
  <c r="N491" i="26" a="1"/>
  <c r="N491" i="26" s="1"/>
  <c r="O491" i="26" a="1"/>
  <c r="O491" i="26" s="1"/>
  <c r="P491" i="26" a="1"/>
  <c r="P491" i="26" s="1"/>
  <c r="F492" i="26" a="1"/>
  <c r="F492" i="26" s="1"/>
  <c r="H492" i="26" a="1"/>
  <c r="H492" i="26" s="1"/>
  <c r="I492" i="26" a="1"/>
  <c r="I492" i="26" s="1"/>
  <c r="J492" i="26" a="1"/>
  <c r="J492" i="26" s="1"/>
  <c r="K492" i="26" a="1"/>
  <c r="K492" i="26" s="1"/>
  <c r="L492" i="26" a="1"/>
  <c r="L492" i="26" s="1"/>
  <c r="M492" i="26" a="1"/>
  <c r="M492" i="26" s="1"/>
  <c r="N492" i="26" a="1"/>
  <c r="N492" i="26" s="1"/>
  <c r="O492" i="26" a="1"/>
  <c r="O492" i="26" s="1"/>
  <c r="P492" i="26" a="1"/>
  <c r="P492" i="26" s="1"/>
  <c r="F493" i="26" a="1"/>
  <c r="F493" i="26" s="1"/>
  <c r="H493" i="26" a="1"/>
  <c r="H493" i="26" s="1"/>
  <c r="I493" i="26" a="1"/>
  <c r="I493" i="26" s="1"/>
  <c r="J493" i="26" a="1"/>
  <c r="J493" i="26" s="1"/>
  <c r="K493" i="26" a="1"/>
  <c r="K493" i="26" s="1"/>
  <c r="L493" i="26" a="1"/>
  <c r="L493" i="26" s="1"/>
  <c r="M493" i="26" a="1"/>
  <c r="M493" i="26" s="1"/>
  <c r="N493" i="26" a="1"/>
  <c r="N493" i="26" s="1"/>
  <c r="O493" i="26" a="1"/>
  <c r="O493" i="26" s="1"/>
  <c r="P493" i="26" a="1"/>
  <c r="P493" i="26" s="1"/>
  <c r="F494" i="26" a="1"/>
  <c r="F494" i="26" s="1"/>
  <c r="H494" i="26" a="1"/>
  <c r="H494" i="26" s="1"/>
  <c r="I494" i="26" a="1"/>
  <c r="I494" i="26" s="1"/>
  <c r="J494" i="26" a="1"/>
  <c r="J494" i="26" s="1"/>
  <c r="K494" i="26" a="1"/>
  <c r="K494" i="26" s="1"/>
  <c r="L494" i="26" a="1"/>
  <c r="L494" i="26" s="1"/>
  <c r="M494" i="26" a="1"/>
  <c r="M494" i="26" s="1"/>
  <c r="N494" i="26" a="1"/>
  <c r="N494" i="26" s="1"/>
  <c r="O494" i="26" a="1"/>
  <c r="O494" i="26" s="1"/>
  <c r="P494" i="26" a="1"/>
  <c r="P494" i="26" s="1"/>
  <c r="F495" i="26" a="1"/>
  <c r="F495" i="26" s="1"/>
  <c r="H495" i="26" a="1"/>
  <c r="H495" i="26" s="1"/>
  <c r="I495" i="26" a="1"/>
  <c r="I495" i="26" s="1"/>
  <c r="J495" i="26" a="1"/>
  <c r="J495" i="26" s="1"/>
  <c r="K495" i="26" a="1"/>
  <c r="K495" i="26" s="1"/>
  <c r="L495" i="26" a="1"/>
  <c r="L495" i="26" s="1"/>
  <c r="M495" i="26" a="1"/>
  <c r="M495" i="26" s="1"/>
  <c r="N495" i="26" a="1"/>
  <c r="N495" i="26" s="1"/>
  <c r="O495" i="26" a="1"/>
  <c r="O495" i="26" s="1"/>
  <c r="P495" i="26" a="1"/>
  <c r="P495" i="26" s="1"/>
  <c r="F496" i="26" a="1"/>
  <c r="F496" i="26" s="1"/>
  <c r="H496" i="26" a="1"/>
  <c r="H496" i="26" s="1"/>
  <c r="I496" i="26" a="1"/>
  <c r="I496" i="26" s="1"/>
  <c r="J496" i="26" a="1"/>
  <c r="J496" i="26" s="1"/>
  <c r="K496" i="26" a="1"/>
  <c r="K496" i="26" s="1"/>
  <c r="L496" i="26" a="1"/>
  <c r="L496" i="26" s="1"/>
  <c r="M496" i="26" a="1"/>
  <c r="M496" i="26" s="1"/>
  <c r="N496" i="26" a="1"/>
  <c r="N496" i="26" s="1"/>
  <c r="O496" i="26" a="1"/>
  <c r="O496" i="26" s="1"/>
  <c r="P496" i="26" a="1"/>
  <c r="P496" i="26" s="1"/>
  <c r="H452" i="26" a="1"/>
  <c r="H452" i="26" s="1"/>
  <c r="I452" i="26" a="1"/>
  <c r="I452" i="26" s="1"/>
  <c r="J452" i="26" a="1"/>
  <c r="J452" i="26" s="1"/>
  <c r="K452" i="26" a="1"/>
  <c r="K452" i="26" s="1"/>
  <c r="L452" i="26" a="1"/>
  <c r="L452" i="26" s="1"/>
  <c r="M452" i="26" a="1"/>
  <c r="M452" i="26" s="1"/>
  <c r="N452" i="26" a="1"/>
  <c r="N452" i="26" s="1"/>
  <c r="O452" i="26" a="1"/>
  <c r="O452" i="26" s="1"/>
  <c r="P452" i="26" a="1"/>
  <c r="P452" i="26" s="1"/>
  <c r="H408" i="26" a="1"/>
  <c r="H408" i="26" s="1"/>
  <c r="I408" i="26" a="1"/>
  <c r="I408" i="26" s="1"/>
  <c r="J408" i="26" a="1"/>
  <c r="J408" i="26" s="1"/>
  <c r="K408" i="26" a="1"/>
  <c r="K408" i="26" s="1"/>
  <c r="L408" i="26" a="1"/>
  <c r="L408" i="26" s="1"/>
  <c r="M408" i="26" a="1"/>
  <c r="M408" i="26" s="1"/>
  <c r="N408" i="26" a="1"/>
  <c r="N408" i="26" s="1"/>
  <c r="O408" i="26" a="1"/>
  <c r="O408" i="26" s="1"/>
  <c r="P408" i="26" a="1"/>
  <c r="P408" i="26" s="1"/>
  <c r="H409" i="26" a="1"/>
  <c r="H409" i="26" s="1"/>
  <c r="I409" i="26" a="1"/>
  <c r="I409" i="26" s="1"/>
  <c r="J409" i="26" a="1"/>
  <c r="J409" i="26" s="1"/>
  <c r="K409" i="26" a="1"/>
  <c r="K409" i="26" s="1"/>
  <c r="L409" i="26" a="1"/>
  <c r="L409" i="26" s="1"/>
  <c r="M409" i="26" a="1"/>
  <c r="M409" i="26" s="1"/>
  <c r="N409" i="26" a="1"/>
  <c r="N409" i="26" s="1"/>
  <c r="O409" i="26" a="1"/>
  <c r="O409" i="26" s="1"/>
  <c r="O410" i="26" a="1"/>
  <c r="O410" i="26" s="1"/>
  <c r="P410" i="26" a="1"/>
  <c r="P410" i="26" s="1"/>
  <c r="O411" i="26" a="1"/>
  <c r="O411" i="26" s="1"/>
  <c r="P411" i="26" a="1"/>
  <c r="P411" i="26" s="1"/>
  <c r="O412" i="26" a="1"/>
  <c r="O412" i="26" s="1"/>
  <c r="H413" i="26" a="1"/>
  <c r="H413" i="26" s="1"/>
  <c r="I413" i="26" a="1"/>
  <c r="I413" i="26" s="1"/>
  <c r="J413" i="26" a="1"/>
  <c r="J413" i="26" s="1"/>
  <c r="K413" i="26" a="1"/>
  <c r="K413" i="26" s="1"/>
  <c r="L413" i="26" a="1"/>
  <c r="L413" i="26" s="1"/>
  <c r="M413" i="26" a="1"/>
  <c r="M413" i="26" s="1"/>
  <c r="N413" i="26" a="1"/>
  <c r="N413" i="26" s="1"/>
  <c r="O413" i="26" a="1"/>
  <c r="O413" i="26" s="1"/>
  <c r="H414" i="26" a="1"/>
  <c r="H414" i="26" s="1"/>
  <c r="I414" i="26" a="1"/>
  <c r="I414" i="26" s="1"/>
  <c r="J414" i="26" a="1"/>
  <c r="J414" i="26" s="1"/>
  <c r="K414" i="26" a="1"/>
  <c r="K414" i="26" s="1"/>
  <c r="L414" i="26" a="1"/>
  <c r="L414" i="26" s="1"/>
  <c r="M414" i="26" a="1"/>
  <c r="M414" i="26" s="1"/>
  <c r="N414" i="26" a="1"/>
  <c r="N414" i="26" s="1"/>
  <c r="O414" i="26" a="1"/>
  <c r="O414" i="26" s="1"/>
  <c r="P414" i="26" a="1"/>
  <c r="P414" i="26" s="1"/>
  <c r="I415" i="26" a="1"/>
  <c r="I415" i="26" s="1"/>
  <c r="O415" i="26" a="1"/>
  <c r="O415" i="26" s="1"/>
  <c r="P415" i="26" a="1"/>
  <c r="P415" i="26" s="1"/>
  <c r="I416" i="26" a="1"/>
  <c r="I416" i="26" s="1"/>
  <c r="O416" i="26" a="1"/>
  <c r="O416" i="26" s="1"/>
  <c r="P416" i="26" a="1"/>
  <c r="P416" i="26" s="1"/>
  <c r="H417" i="26" a="1"/>
  <c r="H417" i="26" s="1"/>
  <c r="I417" i="26" a="1"/>
  <c r="I417" i="26" s="1"/>
  <c r="J417" i="26" a="1"/>
  <c r="J417" i="26" s="1"/>
  <c r="K417" i="26" a="1"/>
  <c r="K417" i="26" s="1"/>
  <c r="L417" i="26" a="1"/>
  <c r="L417" i="26" s="1"/>
  <c r="M417" i="26" a="1"/>
  <c r="M417" i="26" s="1"/>
  <c r="N417" i="26" a="1"/>
  <c r="N417" i="26" s="1"/>
  <c r="O417" i="26" a="1"/>
  <c r="O417" i="26" s="1"/>
  <c r="P417" i="26" a="1"/>
  <c r="P417" i="26" s="1"/>
  <c r="H418" i="26" a="1"/>
  <c r="H418" i="26" s="1"/>
  <c r="I418" i="26" a="1"/>
  <c r="I418" i="26" s="1"/>
  <c r="J418" i="26" a="1"/>
  <c r="J418" i="26" s="1"/>
  <c r="K418" i="26" a="1"/>
  <c r="K418" i="26" s="1"/>
  <c r="L418" i="26" a="1"/>
  <c r="L418" i="26" s="1"/>
  <c r="M418" i="26" a="1"/>
  <c r="M418" i="26" s="1"/>
  <c r="N418" i="26" a="1"/>
  <c r="N418" i="26" s="1"/>
  <c r="O418" i="26" a="1"/>
  <c r="O418" i="26" s="1"/>
  <c r="H419" i="26" a="1"/>
  <c r="H419" i="26" s="1"/>
  <c r="I419" i="26" a="1"/>
  <c r="I419" i="26" s="1"/>
  <c r="J419" i="26" a="1"/>
  <c r="J419" i="26" s="1"/>
  <c r="K419" i="26" a="1"/>
  <c r="K419" i="26" s="1"/>
  <c r="L419" i="26" a="1"/>
  <c r="L419" i="26" s="1"/>
  <c r="M419" i="26" a="1"/>
  <c r="M419" i="26" s="1"/>
  <c r="N419" i="26" a="1"/>
  <c r="N419" i="26" s="1"/>
  <c r="O419" i="26" a="1"/>
  <c r="O419" i="26" s="1"/>
  <c r="H420" i="26" a="1"/>
  <c r="H420" i="26" s="1"/>
  <c r="I420" i="26" a="1"/>
  <c r="I420" i="26" s="1"/>
  <c r="J420" i="26" a="1"/>
  <c r="J420" i="26" s="1"/>
  <c r="K420" i="26" a="1"/>
  <c r="K420" i="26" s="1"/>
  <c r="L420" i="26" a="1"/>
  <c r="L420" i="26" s="1"/>
  <c r="M420" i="26" a="1"/>
  <c r="M420" i="26" s="1"/>
  <c r="N420" i="26" a="1"/>
  <c r="N420" i="26" s="1"/>
  <c r="O420" i="26" a="1"/>
  <c r="O420" i="26" s="1"/>
  <c r="H421" i="26" a="1"/>
  <c r="H421" i="26" s="1"/>
  <c r="I421" i="26" a="1"/>
  <c r="I421" i="26" s="1"/>
  <c r="J421" i="26" a="1"/>
  <c r="J421" i="26" s="1"/>
  <c r="K421" i="26" a="1"/>
  <c r="K421" i="26" s="1"/>
  <c r="L421" i="26" a="1"/>
  <c r="L421" i="26" s="1"/>
  <c r="M421" i="26" a="1"/>
  <c r="M421" i="26" s="1"/>
  <c r="N421" i="26" a="1"/>
  <c r="N421" i="26" s="1"/>
  <c r="O421" i="26" a="1"/>
  <c r="O421" i="26" s="1"/>
  <c r="H422" i="26" a="1"/>
  <c r="H422" i="26" s="1"/>
  <c r="I422" i="26" a="1"/>
  <c r="I422" i="26" s="1"/>
  <c r="J422" i="26" a="1"/>
  <c r="J422" i="26" s="1"/>
  <c r="K422" i="26" a="1"/>
  <c r="K422" i="26" s="1"/>
  <c r="L422" i="26" a="1"/>
  <c r="L422" i="26" s="1"/>
  <c r="M422" i="26" a="1"/>
  <c r="M422" i="26" s="1"/>
  <c r="N422" i="26" a="1"/>
  <c r="N422" i="26" s="1"/>
  <c r="O422" i="26" a="1"/>
  <c r="O422" i="26" s="1"/>
  <c r="H423" i="26" a="1"/>
  <c r="H423" i="26" s="1"/>
  <c r="I423" i="26" a="1"/>
  <c r="I423" i="26" s="1"/>
  <c r="J423" i="26" a="1"/>
  <c r="J423" i="26" s="1"/>
  <c r="K423" i="26" a="1"/>
  <c r="K423" i="26" s="1"/>
  <c r="L423" i="26" a="1"/>
  <c r="L423" i="26" s="1"/>
  <c r="M423" i="26" a="1"/>
  <c r="M423" i="26" s="1"/>
  <c r="N423" i="26" a="1"/>
  <c r="N423" i="26" s="1"/>
  <c r="O423" i="26" a="1"/>
  <c r="O423" i="26" s="1"/>
  <c r="P423" i="26" a="1"/>
  <c r="P423" i="26" s="1"/>
  <c r="H424" i="26" a="1"/>
  <c r="H424" i="26" s="1"/>
  <c r="I424" i="26" a="1"/>
  <c r="I424" i="26" s="1"/>
  <c r="J424" i="26" a="1"/>
  <c r="J424" i="26" s="1"/>
  <c r="K424" i="26" a="1"/>
  <c r="K424" i="26" s="1"/>
  <c r="L424" i="26" a="1"/>
  <c r="L424" i="26" s="1"/>
  <c r="M424" i="26" a="1"/>
  <c r="M424" i="26" s="1"/>
  <c r="N424" i="26" a="1"/>
  <c r="N424" i="26" s="1"/>
  <c r="O424" i="26" a="1"/>
  <c r="O424" i="26" s="1"/>
  <c r="P424" i="26" a="1"/>
  <c r="P424" i="26" s="1"/>
  <c r="H425" i="26" a="1"/>
  <c r="H425" i="26" s="1"/>
  <c r="I425" i="26" a="1"/>
  <c r="I425" i="26" s="1"/>
  <c r="J425" i="26" a="1"/>
  <c r="J425" i="26" s="1"/>
  <c r="K425" i="26" a="1"/>
  <c r="K425" i="26" s="1"/>
  <c r="L425" i="26" a="1"/>
  <c r="L425" i="26" s="1"/>
  <c r="M425" i="26" a="1"/>
  <c r="M425" i="26" s="1"/>
  <c r="N425" i="26" a="1"/>
  <c r="N425" i="26" s="1"/>
  <c r="O425" i="26" a="1"/>
  <c r="O425" i="26" s="1"/>
  <c r="P425" i="26" a="1"/>
  <c r="P425" i="26" s="1"/>
  <c r="H426" i="26" a="1"/>
  <c r="H426" i="26" s="1"/>
  <c r="I426" i="26" a="1"/>
  <c r="I426" i="26" s="1"/>
  <c r="J426" i="26" a="1"/>
  <c r="J426" i="26" s="1"/>
  <c r="K426" i="26" a="1"/>
  <c r="K426" i="26" s="1"/>
  <c r="L426" i="26" a="1"/>
  <c r="L426" i="26" s="1"/>
  <c r="M426" i="26" a="1"/>
  <c r="M426" i="26" s="1"/>
  <c r="N426" i="26" a="1"/>
  <c r="N426" i="26" s="1"/>
  <c r="O426" i="26" a="1"/>
  <c r="O426" i="26" s="1"/>
  <c r="P426" i="26" a="1"/>
  <c r="P426" i="26" s="1"/>
  <c r="H427" i="26" a="1"/>
  <c r="H427" i="26" s="1"/>
  <c r="I427" i="26" a="1"/>
  <c r="I427" i="26" s="1"/>
  <c r="J427" i="26" a="1"/>
  <c r="J427" i="26" s="1"/>
  <c r="K427" i="26" a="1"/>
  <c r="K427" i="26" s="1"/>
  <c r="L427" i="26" a="1"/>
  <c r="L427" i="26" s="1"/>
  <c r="M427" i="26" a="1"/>
  <c r="M427" i="26" s="1"/>
  <c r="N427" i="26" a="1"/>
  <c r="N427" i="26" s="1"/>
  <c r="O427" i="26" a="1"/>
  <c r="O427" i="26" s="1"/>
  <c r="P427" i="26" a="1"/>
  <c r="P427" i="26" s="1"/>
  <c r="H428" i="26" a="1"/>
  <c r="H428" i="26" s="1"/>
  <c r="I428" i="26" a="1"/>
  <c r="I428" i="26" s="1"/>
  <c r="J428" i="26" a="1"/>
  <c r="J428" i="26" s="1"/>
  <c r="K428" i="26" a="1"/>
  <c r="K428" i="26" s="1"/>
  <c r="L428" i="26" a="1"/>
  <c r="L428" i="26" s="1"/>
  <c r="M428" i="26" a="1"/>
  <c r="M428" i="26" s="1"/>
  <c r="N428" i="26" a="1"/>
  <c r="N428" i="26" s="1"/>
  <c r="O428" i="26" a="1"/>
  <c r="O428" i="26" s="1"/>
  <c r="P428" i="26" a="1"/>
  <c r="P428" i="26" s="1"/>
  <c r="H429" i="26" a="1"/>
  <c r="H429" i="26" s="1"/>
  <c r="I429" i="26" a="1"/>
  <c r="I429" i="26" s="1"/>
  <c r="J429" i="26" a="1"/>
  <c r="J429" i="26" s="1"/>
  <c r="K429" i="26" a="1"/>
  <c r="K429" i="26" s="1"/>
  <c r="L429" i="26" a="1"/>
  <c r="L429" i="26" s="1"/>
  <c r="M429" i="26" a="1"/>
  <c r="M429" i="26" s="1"/>
  <c r="N429" i="26" a="1"/>
  <c r="N429" i="26" s="1"/>
  <c r="O429" i="26" a="1"/>
  <c r="O429" i="26" s="1"/>
  <c r="P429" i="26" a="1"/>
  <c r="P429" i="26" s="1"/>
  <c r="H430" i="26" a="1"/>
  <c r="H430" i="26" s="1"/>
  <c r="I430" i="26" a="1"/>
  <c r="I430" i="26" s="1"/>
  <c r="J430" i="26" a="1"/>
  <c r="J430" i="26" s="1"/>
  <c r="K430" i="26" a="1"/>
  <c r="K430" i="26" s="1"/>
  <c r="L430" i="26" a="1"/>
  <c r="L430" i="26" s="1"/>
  <c r="M430" i="26" a="1"/>
  <c r="M430" i="26" s="1"/>
  <c r="N430" i="26" a="1"/>
  <c r="N430" i="26" s="1"/>
  <c r="O430" i="26" a="1"/>
  <c r="O430" i="26" s="1"/>
  <c r="P430" i="26" a="1"/>
  <c r="P430" i="26" s="1"/>
  <c r="H431" i="26" a="1"/>
  <c r="H431" i="26" s="1"/>
  <c r="I431" i="26" a="1"/>
  <c r="I431" i="26" s="1"/>
  <c r="J431" i="26" a="1"/>
  <c r="J431" i="26" s="1"/>
  <c r="K431" i="26" a="1"/>
  <c r="K431" i="26" s="1"/>
  <c r="L431" i="26" a="1"/>
  <c r="L431" i="26" s="1"/>
  <c r="M431" i="26" a="1"/>
  <c r="M431" i="26" s="1"/>
  <c r="N431" i="26" a="1"/>
  <c r="N431" i="26" s="1"/>
  <c r="O431" i="26" a="1"/>
  <c r="O431" i="26" s="1"/>
  <c r="P431" i="26" a="1"/>
  <c r="P431" i="26" s="1"/>
  <c r="H432" i="26" a="1"/>
  <c r="H432" i="26" s="1"/>
  <c r="I432" i="26" a="1"/>
  <c r="I432" i="26" s="1"/>
  <c r="J432" i="26" a="1"/>
  <c r="J432" i="26" s="1"/>
  <c r="K432" i="26" a="1"/>
  <c r="K432" i="26" s="1"/>
  <c r="L432" i="26" a="1"/>
  <c r="L432" i="26" s="1"/>
  <c r="M432" i="26" a="1"/>
  <c r="M432" i="26" s="1"/>
  <c r="N432" i="26" a="1"/>
  <c r="N432" i="26" s="1"/>
  <c r="O432" i="26" a="1"/>
  <c r="O432" i="26" s="1"/>
  <c r="P432" i="26" a="1"/>
  <c r="P432" i="26" s="1"/>
  <c r="H433" i="26" a="1"/>
  <c r="H433" i="26" s="1"/>
  <c r="I433" i="26" a="1"/>
  <c r="I433" i="26" s="1"/>
  <c r="J433" i="26" a="1"/>
  <c r="J433" i="26" s="1"/>
  <c r="K433" i="26" a="1"/>
  <c r="K433" i="26" s="1"/>
  <c r="L433" i="26" a="1"/>
  <c r="L433" i="26" s="1"/>
  <c r="M433" i="26" a="1"/>
  <c r="M433" i="26" s="1"/>
  <c r="N433" i="26" a="1"/>
  <c r="N433" i="26" s="1"/>
  <c r="O433" i="26" a="1"/>
  <c r="O433" i="26" s="1"/>
  <c r="P433" i="26" a="1"/>
  <c r="P433" i="26" s="1"/>
  <c r="H434" i="26" a="1"/>
  <c r="H434" i="26" s="1"/>
  <c r="I434" i="26" a="1"/>
  <c r="I434" i="26" s="1"/>
  <c r="J434" i="26" a="1"/>
  <c r="J434" i="26" s="1"/>
  <c r="K434" i="26" a="1"/>
  <c r="K434" i="26" s="1"/>
  <c r="L434" i="26" a="1"/>
  <c r="L434" i="26" s="1"/>
  <c r="M434" i="26" a="1"/>
  <c r="M434" i="26" s="1"/>
  <c r="N434" i="26" a="1"/>
  <c r="N434" i="26" s="1"/>
  <c r="O434" i="26" a="1"/>
  <c r="O434" i="26" s="1"/>
  <c r="P434" i="26" a="1"/>
  <c r="P434" i="26" s="1"/>
  <c r="H435" i="26" a="1"/>
  <c r="H435" i="26" s="1"/>
  <c r="I435" i="26" a="1"/>
  <c r="I435" i="26" s="1"/>
  <c r="J435" i="26" a="1"/>
  <c r="J435" i="26" s="1"/>
  <c r="K435" i="26" a="1"/>
  <c r="K435" i="26" s="1"/>
  <c r="L435" i="26" a="1"/>
  <c r="L435" i="26" s="1"/>
  <c r="M435" i="26" a="1"/>
  <c r="M435" i="26" s="1"/>
  <c r="N435" i="26" a="1"/>
  <c r="N435" i="26" s="1"/>
  <c r="O435" i="26" a="1"/>
  <c r="O435" i="26" s="1"/>
  <c r="P435" i="26" a="1"/>
  <c r="P435" i="26" s="1"/>
  <c r="F436" i="26" a="1"/>
  <c r="F436" i="26" s="1"/>
  <c r="H436" i="26" a="1"/>
  <c r="H436" i="26" s="1"/>
  <c r="I436" i="26" a="1"/>
  <c r="I436" i="26" s="1"/>
  <c r="J436" i="26" a="1"/>
  <c r="J436" i="26" s="1"/>
  <c r="K436" i="26" a="1"/>
  <c r="K436" i="26" s="1"/>
  <c r="L436" i="26" a="1"/>
  <c r="L436" i="26" s="1"/>
  <c r="M436" i="26" a="1"/>
  <c r="M436" i="26" s="1"/>
  <c r="N436" i="26" a="1"/>
  <c r="N436" i="26" s="1"/>
  <c r="O436" i="26" a="1"/>
  <c r="O436" i="26" s="1"/>
  <c r="P436" i="26" a="1"/>
  <c r="P436" i="26" s="1"/>
  <c r="F437" i="26" a="1"/>
  <c r="F437" i="26" s="1"/>
  <c r="H437" i="26" a="1"/>
  <c r="H437" i="26" s="1"/>
  <c r="I437" i="26" a="1"/>
  <c r="I437" i="26" s="1"/>
  <c r="J437" i="26" a="1"/>
  <c r="J437" i="26" s="1"/>
  <c r="K437" i="26" a="1"/>
  <c r="K437" i="26" s="1"/>
  <c r="L437" i="26" a="1"/>
  <c r="L437" i="26" s="1"/>
  <c r="M437" i="26" a="1"/>
  <c r="M437" i="26" s="1"/>
  <c r="N437" i="26" a="1"/>
  <c r="N437" i="26" s="1"/>
  <c r="O437" i="26" a="1"/>
  <c r="O437" i="26" s="1"/>
  <c r="P437" i="26" a="1"/>
  <c r="P437" i="26" s="1"/>
  <c r="F438" i="26" a="1"/>
  <c r="F438" i="26" s="1"/>
  <c r="H438" i="26" a="1"/>
  <c r="H438" i="26" s="1"/>
  <c r="I438" i="26" a="1"/>
  <c r="I438" i="26" s="1"/>
  <c r="J438" i="26" a="1"/>
  <c r="J438" i="26" s="1"/>
  <c r="K438" i="26" a="1"/>
  <c r="K438" i="26" s="1"/>
  <c r="L438" i="26" a="1"/>
  <c r="L438" i="26" s="1"/>
  <c r="M438" i="26" a="1"/>
  <c r="M438" i="26" s="1"/>
  <c r="N438" i="26" a="1"/>
  <c r="N438" i="26" s="1"/>
  <c r="O438" i="26" a="1"/>
  <c r="O438" i="26" s="1"/>
  <c r="P438" i="26" a="1"/>
  <c r="P438" i="26" s="1"/>
  <c r="F439" i="26" a="1"/>
  <c r="F439" i="26" s="1"/>
  <c r="H439" i="26" a="1"/>
  <c r="H439" i="26" s="1"/>
  <c r="I439" i="26" a="1"/>
  <c r="I439" i="26" s="1"/>
  <c r="J439" i="26" a="1"/>
  <c r="J439" i="26" s="1"/>
  <c r="K439" i="26" a="1"/>
  <c r="K439" i="26" s="1"/>
  <c r="L439" i="26" a="1"/>
  <c r="L439" i="26" s="1"/>
  <c r="M439" i="26" a="1"/>
  <c r="M439" i="26" s="1"/>
  <c r="N439" i="26" a="1"/>
  <c r="N439" i="26" s="1"/>
  <c r="O439" i="26" a="1"/>
  <c r="O439" i="26" s="1"/>
  <c r="P439" i="26" a="1"/>
  <c r="P439" i="26" s="1"/>
  <c r="F440" i="26" a="1"/>
  <c r="F440" i="26" s="1"/>
  <c r="H440" i="26" a="1"/>
  <c r="H440" i="26" s="1"/>
  <c r="I440" i="26" a="1"/>
  <c r="I440" i="26" s="1"/>
  <c r="J440" i="26" a="1"/>
  <c r="J440" i="26" s="1"/>
  <c r="K440" i="26" a="1"/>
  <c r="K440" i="26" s="1"/>
  <c r="L440" i="26" a="1"/>
  <c r="L440" i="26" s="1"/>
  <c r="M440" i="26" a="1"/>
  <c r="M440" i="26" s="1"/>
  <c r="N440" i="26" a="1"/>
  <c r="N440" i="26" s="1"/>
  <c r="O440" i="26" a="1"/>
  <c r="O440" i="26" s="1"/>
  <c r="P440" i="26" a="1"/>
  <c r="P440" i="26" s="1"/>
  <c r="F441" i="26" a="1"/>
  <c r="F441" i="26" s="1"/>
  <c r="H441" i="26" a="1"/>
  <c r="H441" i="26" s="1"/>
  <c r="I441" i="26" a="1"/>
  <c r="I441" i="26" s="1"/>
  <c r="J441" i="26" a="1"/>
  <c r="J441" i="26" s="1"/>
  <c r="K441" i="26" a="1"/>
  <c r="K441" i="26" s="1"/>
  <c r="L441" i="26" a="1"/>
  <c r="L441" i="26" s="1"/>
  <c r="M441" i="26" a="1"/>
  <c r="M441" i="26" s="1"/>
  <c r="N441" i="26" a="1"/>
  <c r="N441" i="26" s="1"/>
  <c r="O441" i="26" a="1"/>
  <c r="O441" i="26" s="1"/>
  <c r="P441" i="26" a="1"/>
  <c r="P441" i="26" s="1"/>
  <c r="F442" i="26" a="1"/>
  <c r="F442" i="26" s="1"/>
  <c r="H442" i="26" a="1"/>
  <c r="H442" i="26" s="1"/>
  <c r="I442" i="26" a="1"/>
  <c r="I442" i="26" s="1"/>
  <c r="J442" i="26" a="1"/>
  <c r="J442" i="26" s="1"/>
  <c r="K442" i="26" a="1"/>
  <c r="K442" i="26" s="1"/>
  <c r="L442" i="26" a="1"/>
  <c r="L442" i="26" s="1"/>
  <c r="M442" i="26" a="1"/>
  <c r="M442" i="26" s="1"/>
  <c r="N442" i="26" a="1"/>
  <c r="N442" i="26" s="1"/>
  <c r="O442" i="26" a="1"/>
  <c r="O442" i="26" s="1"/>
  <c r="P442" i="26" a="1"/>
  <c r="P442" i="26" s="1"/>
  <c r="F443" i="26" a="1"/>
  <c r="F443" i="26" s="1"/>
  <c r="H443" i="26" a="1"/>
  <c r="H443" i="26" s="1"/>
  <c r="I443" i="26" a="1"/>
  <c r="I443" i="26" s="1"/>
  <c r="J443" i="26" a="1"/>
  <c r="J443" i="26" s="1"/>
  <c r="K443" i="26" a="1"/>
  <c r="K443" i="26" s="1"/>
  <c r="L443" i="26" a="1"/>
  <c r="L443" i="26" s="1"/>
  <c r="M443" i="26" a="1"/>
  <c r="M443" i="26" s="1"/>
  <c r="N443" i="26" a="1"/>
  <c r="N443" i="26" s="1"/>
  <c r="O443" i="26" a="1"/>
  <c r="O443" i="26" s="1"/>
  <c r="P443" i="26" a="1"/>
  <c r="P443" i="26" s="1"/>
  <c r="F444" i="26" a="1"/>
  <c r="F444" i="26" s="1"/>
  <c r="H444" i="26" a="1"/>
  <c r="H444" i="26" s="1"/>
  <c r="I444" i="26" a="1"/>
  <c r="I444" i="26" s="1"/>
  <c r="J444" i="26" a="1"/>
  <c r="J444" i="26" s="1"/>
  <c r="K444" i="26" a="1"/>
  <c r="K444" i="26" s="1"/>
  <c r="L444" i="26" a="1"/>
  <c r="L444" i="26" s="1"/>
  <c r="M444" i="26" a="1"/>
  <c r="M444" i="26" s="1"/>
  <c r="N444" i="26" a="1"/>
  <c r="N444" i="26" s="1"/>
  <c r="O444" i="26" a="1"/>
  <c r="O444" i="26" s="1"/>
  <c r="P444" i="26" a="1"/>
  <c r="P444" i="26" s="1"/>
  <c r="F445" i="26" a="1"/>
  <c r="F445" i="26" s="1"/>
  <c r="H445" i="26" a="1"/>
  <c r="H445" i="26" s="1"/>
  <c r="I445" i="26" a="1"/>
  <c r="I445" i="26" s="1"/>
  <c r="J445" i="26" a="1"/>
  <c r="J445" i="26" s="1"/>
  <c r="K445" i="26" a="1"/>
  <c r="K445" i="26" s="1"/>
  <c r="L445" i="26" a="1"/>
  <c r="L445" i="26" s="1"/>
  <c r="M445" i="26" a="1"/>
  <c r="M445" i="26" s="1"/>
  <c r="N445" i="26" a="1"/>
  <c r="N445" i="26" s="1"/>
  <c r="O445" i="26" a="1"/>
  <c r="O445" i="26" s="1"/>
  <c r="P445" i="26" a="1"/>
  <c r="P445" i="26" s="1"/>
  <c r="F446" i="26" a="1"/>
  <c r="F446" i="26" s="1"/>
  <c r="H446" i="26" a="1"/>
  <c r="H446" i="26" s="1"/>
  <c r="I446" i="26" a="1"/>
  <c r="I446" i="26" s="1"/>
  <c r="J446" i="26" a="1"/>
  <c r="J446" i="26" s="1"/>
  <c r="K446" i="26" a="1"/>
  <c r="K446" i="26" s="1"/>
  <c r="L446" i="26" a="1"/>
  <c r="L446" i="26" s="1"/>
  <c r="M446" i="26" a="1"/>
  <c r="M446" i="26" s="1"/>
  <c r="N446" i="26" a="1"/>
  <c r="N446" i="26" s="1"/>
  <c r="O446" i="26" a="1"/>
  <c r="O446" i="26" s="1"/>
  <c r="P446" i="26" a="1"/>
  <c r="P446" i="26" s="1"/>
  <c r="F447" i="26" a="1"/>
  <c r="F447" i="26" s="1"/>
  <c r="H447" i="26" a="1"/>
  <c r="H447" i="26" s="1"/>
  <c r="I447" i="26" a="1"/>
  <c r="I447" i="26" s="1"/>
  <c r="J447" i="26" a="1"/>
  <c r="J447" i="26" s="1"/>
  <c r="K447" i="26" a="1"/>
  <c r="K447" i="26" s="1"/>
  <c r="L447" i="26" a="1"/>
  <c r="L447" i="26" s="1"/>
  <c r="M447" i="26" a="1"/>
  <c r="M447" i="26" s="1"/>
  <c r="N447" i="26" a="1"/>
  <c r="N447" i="26" s="1"/>
  <c r="O447" i="26" a="1"/>
  <c r="O447" i="26" s="1"/>
  <c r="P447" i="26" a="1"/>
  <c r="P447" i="26" s="1"/>
  <c r="F448" i="26" a="1"/>
  <c r="F448" i="26" s="1"/>
  <c r="H448" i="26" a="1"/>
  <c r="H448" i="26" s="1"/>
  <c r="I448" i="26" a="1"/>
  <c r="I448" i="26" s="1"/>
  <c r="J448" i="26" a="1"/>
  <c r="J448" i="26" s="1"/>
  <c r="K448" i="26" a="1"/>
  <c r="K448" i="26" s="1"/>
  <c r="L448" i="26" a="1"/>
  <c r="L448" i="26" s="1"/>
  <c r="M448" i="26" a="1"/>
  <c r="M448" i="26" s="1"/>
  <c r="N448" i="26" a="1"/>
  <c r="N448" i="26" s="1"/>
  <c r="O448" i="26" a="1"/>
  <c r="O448" i="26" s="1"/>
  <c r="P448" i="26" a="1"/>
  <c r="P448" i="26" s="1"/>
  <c r="F449" i="26" a="1"/>
  <c r="F449" i="26" s="1"/>
  <c r="H449" i="26" a="1"/>
  <c r="H449" i="26" s="1"/>
  <c r="I449" i="26" a="1"/>
  <c r="I449" i="26" s="1"/>
  <c r="J449" i="26" a="1"/>
  <c r="J449" i="26" s="1"/>
  <c r="K449" i="26" a="1"/>
  <c r="K449" i="26" s="1"/>
  <c r="L449" i="26" a="1"/>
  <c r="L449" i="26" s="1"/>
  <c r="M449" i="26" a="1"/>
  <c r="M449" i="26" s="1"/>
  <c r="N449" i="26" a="1"/>
  <c r="N449" i="26" s="1"/>
  <c r="O449" i="26" a="1"/>
  <c r="O449" i="26" s="1"/>
  <c r="P449" i="26" a="1"/>
  <c r="P449" i="26" s="1"/>
  <c r="F450" i="26" a="1"/>
  <c r="F450" i="26" s="1"/>
  <c r="H450" i="26" a="1"/>
  <c r="H450" i="26" s="1"/>
  <c r="I450" i="26" a="1"/>
  <c r="I450" i="26" s="1"/>
  <c r="J450" i="26" a="1"/>
  <c r="J450" i="26" s="1"/>
  <c r="K450" i="26" a="1"/>
  <c r="K450" i="26" s="1"/>
  <c r="L450" i="26" a="1"/>
  <c r="L450" i="26" s="1"/>
  <c r="M450" i="26" a="1"/>
  <c r="M450" i="26" s="1"/>
  <c r="N450" i="26" a="1"/>
  <c r="N450" i="26" s="1"/>
  <c r="O450" i="26" a="1"/>
  <c r="O450" i="26" s="1"/>
  <c r="P450" i="26" a="1"/>
  <c r="P450" i="26" s="1"/>
  <c r="F451" i="26" a="1"/>
  <c r="F451" i="26" s="1"/>
  <c r="H451" i="26" a="1"/>
  <c r="H451" i="26" s="1"/>
  <c r="I451" i="26" a="1"/>
  <c r="I451" i="26" s="1"/>
  <c r="J451" i="26" a="1"/>
  <c r="J451" i="26" s="1"/>
  <c r="K451" i="26" a="1"/>
  <c r="K451" i="26" s="1"/>
  <c r="L451" i="26" a="1"/>
  <c r="L451" i="26" s="1"/>
  <c r="M451" i="26" a="1"/>
  <c r="M451" i="26" s="1"/>
  <c r="N451" i="26" a="1"/>
  <c r="N451" i="26" s="1"/>
  <c r="O451" i="26" a="1"/>
  <c r="O451" i="26" s="1"/>
  <c r="P451" i="26" a="1"/>
  <c r="P451" i="26" s="1"/>
  <c r="H407" i="26" a="1"/>
  <c r="H407" i="26" s="1"/>
  <c r="I407" i="26" a="1"/>
  <c r="I407" i="26" s="1"/>
  <c r="J407" i="26" a="1"/>
  <c r="J407" i="26" s="1"/>
  <c r="K407" i="26" a="1"/>
  <c r="K407" i="26" s="1"/>
  <c r="L407" i="26" a="1"/>
  <c r="L407" i="26" s="1"/>
  <c r="M407" i="26" a="1"/>
  <c r="M407" i="26" s="1"/>
  <c r="N407" i="26" a="1"/>
  <c r="N407" i="26" s="1"/>
  <c r="O407" i="26" a="1"/>
  <c r="O407" i="26" s="1"/>
  <c r="P407" i="26" a="1"/>
  <c r="P407" i="26" s="1"/>
  <c r="H363" i="26" a="1"/>
  <c r="H363" i="26" s="1"/>
  <c r="I363" i="26" a="1"/>
  <c r="I363" i="26" s="1"/>
  <c r="J363" i="26" a="1"/>
  <c r="J363" i="26" s="1"/>
  <c r="K363" i="26" a="1"/>
  <c r="K363" i="26" s="1"/>
  <c r="L363" i="26" a="1"/>
  <c r="L363" i="26" s="1"/>
  <c r="M363" i="26" a="1"/>
  <c r="M363" i="26" s="1"/>
  <c r="N363" i="26" a="1"/>
  <c r="N363" i="26" s="1"/>
  <c r="O363" i="26" a="1"/>
  <c r="O363" i="26" s="1"/>
  <c r="P363" i="26" a="1"/>
  <c r="P363" i="26" s="1"/>
  <c r="H364" i="26" a="1"/>
  <c r="H364" i="26" s="1"/>
  <c r="I364" i="26" a="1"/>
  <c r="I364" i="26" s="1"/>
  <c r="J364" i="26" a="1"/>
  <c r="J364" i="26" s="1"/>
  <c r="K364" i="26" a="1"/>
  <c r="K364" i="26" s="1"/>
  <c r="L364" i="26" a="1"/>
  <c r="L364" i="26" s="1"/>
  <c r="M364" i="26" a="1"/>
  <c r="M364" i="26" s="1"/>
  <c r="N364" i="26" a="1"/>
  <c r="N364" i="26" s="1"/>
  <c r="O364" i="26" a="1"/>
  <c r="O364" i="26" s="1"/>
  <c r="O365" i="26" a="1"/>
  <c r="O365" i="26" s="1"/>
  <c r="P365" i="26" a="1"/>
  <c r="P365" i="26" s="1"/>
  <c r="O366" i="26" a="1"/>
  <c r="O366" i="26" s="1"/>
  <c r="P366" i="26" a="1"/>
  <c r="P366" i="26" s="1"/>
  <c r="O367" i="26" a="1"/>
  <c r="O367" i="26" s="1"/>
  <c r="H368" i="26" a="1"/>
  <c r="H368" i="26" s="1"/>
  <c r="I368" i="26" a="1"/>
  <c r="I368" i="26" s="1"/>
  <c r="J368" i="26" a="1"/>
  <c r="J368" i="26" s="1"/>
  <c r="K368" i="26" a="1"/>
  <c r="K368" i="26" s="1"/>
  <c r="L368" i="26" a="1"/>
  <c r="L368" i="26" s="1"/>
  <c r="M368" i="26" a="1"/>
  <c r="M368" i="26" s="1"/>
  <c r="N368" i="26" a="1"/>
  <c r="N368" i="26" s="1"/>
  <c r="O368" i="26" a="1"/>
  <c r="O368" i="26" s="1"/>
  <c r="H369" i="26" a="1"/>
  <c r="H369" i="26" s="1"/>
  <c r="I369" i="26" a="1"/>
  <c r="I369" i="26" s="1"/>
  <c r="J369" i="26" a="1"/>
  <c r="J369" i="26" s="1"/>
  <c r="K369" i="26" a="1"/>
  <c r="K369" i="26" s="1"/>
  <c r="L369" i="26" a="1"/>
  <c r="L369" i="26" s="1"/>
  <c r="M369" i="26" a="1"/>
  <c r="M369" i="26" s="1"/>
  <c r="N369" i="26" a="1"/>
  <c r="N369" i="26" s="1"/>
  <c r="O369" i="26" a="1"/>
  <c r="O369" i="26" s="1"/>
  <c r="P369" i="26" a="1"/>
  <c r="P369" i="26" s="1"/>
  <c r="I370" i="26" a="1"/>
  <c r="I370" i="26" s="1"/>
  <c r="J370" i="26" a="1"/>
  <c r="J370" i="26" s="1"/>
  <c r="L370" i="26" a="1"/>
  <c r="L370" i="26" s="1"/>
  <c r="M370" i="26" a="1"/>
  <c r="M370" i="26" s="1"/>
  <c r="N370" i="26" a="1"/>
  <c r="N370" i="26" s="1"/>
  <c r="O370" i="26" a="1"/>
  <c r="O370" i="26" s="1"/>
  <c r="P370" i="26" a="1"/>
  <c r="P370" i="26" s="1"/>
  <c r="I371" i="26" a="1"/>
  <c r="I371" i="26" s="1"/>
  <c r="J371" i="26" a="1"/>
  <c r="J371" i="26" s="1"/>
  <c r="L371" i="26" a="1"/>
  <c r="L371" i="26" s="1"/>
  <c r="M371" i="26" a="1"/>
  <c r="M371" i="26" s="1"/>
  <c r="N371" i="26" a="1"/>
  <c r="N371" i="26" s="1"/>
  <c r="O371" i="26" a="1"/>
  <c r="O371" i="26" s="1"/>
  <c r="P371" i="26" a="1"/>
  <c r="P371" i="26" s="1"/>
  <c r="H372" i="26" a="1"/>
  <c r="H372" i="26" s="1"/>
  <c r="I372" i="26" a="1"/>
  <c r="I372" i="26" s="1"/>
  <c r="J372" i="26" a="1"/>
  <c r="J372" i="26" s="1"/>
  <c r="K372" i="26" a="1"/>
  <c r="K372" i="26" s="1"/>
  <c r="L372" i="26" a="1"/>
  <c r="L372" i="26" s="1"/>
  <c r="M372" i="26" a="1"/>
  <c r="M372" i="26" s="1"/>
  <c r="N372" i="26" a="1"/>
  <c r="N372" i="26" s="1"/>
  <c r="O372" i="26" a="1"/>
  <c r="O372" i="26" s="1"/>
  <c r="P372" i="26" a="1"/>
  <c r="P372" i="26" s="1"/>
  <c r="H373" i="26" a="1"/>
  <c r="H373" i="26" s="1"/>
  <c r="I373" i="26" a="1"/>
  <c r="I373" i="26" s="1"/>
  <c r="J373" i="26" a="1"/>
  <c r="J373" i="26" s="1"/>
  <c r="K373" i="26" a="1"/>
  <c r="K373" i="26" s="1"/>
  <c r="L373" i="26" a="1"/>
  <c r="L373" i="26" s="1"/>
  <c r="M373" i="26" a="1"/>
  <c r="M373" i="26" s="1"/>
  <c r="N373" i="26" a="1"/>
  <c r="N373" i="26" s="1"/>
  <c r="O373" i="26" a="1"/>
  <c r="O373" i="26" s="1"/>
  <c r="H374" i="26" a="1"/>
  <c r="H374" i="26" s="1"/>
  <c r="I374" i="26" a="1"/>
  <c r="I374" i="26" s="1"/>
  <c r="J374" i="26" a="1"/>
  <c r="J374" i="26" s="1"/>
  <c r="K374" i="26" a="1"/>
  <c r="K374" i="26" s="1"/>
  <c r="L374" i="26" a="1"/>
  <c r="L374" i="26" s="1"/>
  <c r="M374" i="26" a="1"/>
  <c r="M374" i="26" s="1"/>
  <c r="N374" i="26" a="1"/>
  <c r="N374" i="26" s="1"/>
  <c r="O374" i="26" a="1"/>
  <c r="O374" i="26" s="1"/>
  <c r="H375" i="26" a="1"/>
  <c r="H375" i="26" s="1"/>
  <c r="I375" i="26" a="1"/>
  <c r="I375" i="26" s="1"/>
  <c r="J375" i="26" a="1"/>
  <c r="J375" i="26" s="1"/>
  <c r="K375" i="26" a="1"/>
  <c r="K375" i="26" s="1"/>
  <c r="L375" i="26" a="1"/>
  <c r="L375" i="26" s="1"/>
  <c r="M375" i="26" a="1"/>
  <c r="M375" i="26" s="1"/>
  <c r="N375" i="26" a="1"/>
  <c r="N375" i="26" s="1"/>
  <c r="O375" i="26" a="1"/>
  <c r="O375" i="26" s="1"/>
  <c r="H376" i="26" a="1"/>
  <c r="H376" i="26" s="1"/>
  <c r="I376" i="26" a="1"/>
  <c r="I376" i="26" s="1"/>
  <c r="J376" i="26" a="1"/>
  <c r="J376" i="26" s="1"/>
  <c r="K376" i="26" a="1"/>
  <c r="K376" i="26" s="1"/>
  <c r="L376" i="26" a="1"/>
  <c r="L376" i="26" s="1"/>
  <c r="M376" i="26" a="1"/>
  <c r="M376" i="26" s="1"/>
  <c r="N376" i="26" a="1"/>
  <c r="N376" i="26" s="1"/>
  <c r="O376" i="26" a="1"/>
  <c r="O376" i="26" s="1"/>
  <c r="H377" i="26" a="1"/>
  <c r="H377" i="26" s="1"/>
  <c r="I377" i="26" a="1"/>
  <c r="I377" i="26" s="1"/>
  <c r="J377" i="26" a="1"/>
  <c r="J377" i="26" s="1"/>
  <c r="K377" i="26" a="1"/>
  <c r="K377" i="26" s="1"/>
  <c r="L377" i="26" a="1"/>
  <c r="L377" i="26" s="1"/>
  <c r="M377" i="26" a="1"/>
  <c r="M377" i="26" s="1"/>
  <c r="N377" i="26" a="1"/>
  <c r="N377" i="26" s="1"/>
  <c r="O377" i="26" a="1"/>
  <c r="O377" i="26" s="1"/>
  <c r="H378" i="26" a="1"/>
  <c r="H378" i="26" s="1"/>
  <c r="I378" i="26" a="1"/>
  <c r="I378" i="26" s="1"/>
  <c r="J378" i="26" a="1"/>
  <c r="J378" i="26" s="1"/>
  <c r="K378" i="26" a="1"/>
  <c r="K378" i="26" s="1"/>
  <c r="L378" i="26" a="1"/>
  <c r="L378" i="26" s="1"/>
  <c r="M378" i="26" a="1"/>
  <c r="M378" i="26" s="1"/>
  <c r="N378" i="26" a="1"/>
  <c r="N378" i="26" s="1"/>
  <c r="O378" i="26" a="1"/>
  <c r="O378" i="26" s="1"/>
  <c r="P378" i="26" a="1"/>
  <c r="P378" i="26" s="1"/>
  <c r="H379" i="26" a="1"/>
  <c r="H379" i="26" s="1"/>
  <c r="I379" i="26" a="1"/>
  <c r="I379" i="26" s="1"/>
  <c r="J379" i="26" a="1"/>
  <c r="J379" i="26" s="1"/>
  <c r="K379" i="26" a="1"/>
  <c r="K379" i="26" s="1"/>
  <c r="L379" i="26" a="1"/>
  <c r="L379" i="26" s="1"/>
  <c r="M379" i="26" a="1"/>
  <c r="M379" i="26" s="1"/>
  <c r="N379" i="26" a="1"/>
  <c r="N379" i="26" s="1"/>
  <c r="O379" i="26" a="1"/>
  <c r="O379" i="26" s="1"/>
  <c r="P379" i="26" a="1"/>
  <c r="P379" i="26" s="1"/>
  <c r="H380" i="26" a="1"/>
  <c r="H380" i="26" s="1"/>
  <c r="I380" i="26" a="1"/>
  <c r="I380" i="26" s="1"/>
  <c r="J380" i="26" a="1"/>
  <c r="J380" i="26" s="1"/>
  <c r="K380" i="26" a="1"/>
  <c r="K380" i="26" s="1"/>
  <c r="L380" i="26" a="1"/>
  <c r="L380" i="26" s="1"/>
  <c r="M380" i="26" a="1"/>
  <c r="M380" i="26" s="1"/>
  <c r="N380" i="26" a="1"/>
  <c r="N380" i="26" s="1"/>
  <c r="O380" i="26" a="1"/>
  <c r="O380" i="26" s="1"/>
  <c r="P380" i="26" a="1"/>
  <c r="P380" i="26" s="1"/>
  <c r="H381" i="26" a="1"/>
  <c r="H381" i="26" s="1"/>
  <c r="I381" i="26" a="1"/>
  <c r="I381" i="26" s="1"/>
  <c r="J381" i="26" a="1"/>
  <c r="J381" i="26" s="1"/>
  <c r="K381" i="26" a="1"/>
  <c r="K381" i="26" s="1"/>
  <c r="L381" i="26" a="1"/>
  <c r="L381" i="26" s="1"/>
  <c r="M381" i="26" a="1"/>
  <c r="M381" i="26" s="1"/>
  <c r="N381" i="26" a="1"/>
  <c r="N381" i="26" s="1"/>
  <c r="O381" i="26" a="1"/>
  <c r="O381" i="26" s="1"/>
  <c r="P381" i="26" a="1"/>
  <c r="P381" i="26" s="1"/>
  <c r="H382" i="26" a="1"/>
  <c r="H382" i="26" s="1"/>
  <c r="I382" i="26" a="1"/>
  <c r="I382" i="26" s="1"/>
  <c r="J382" i="26" a="1"/>
  <c r="J382" i="26" s="1"/>
  <c r="K382" i="26" a="1"/>
  <c r="K382" i="26" s="1"/>
  <c r="L382" i="26" a="1"/>
  <c r="L382" i="26" s="1"/>
  <c r="M382" i="26" a="1"/>
  <c r="M382" i="26" s="1"/>
  <c r="N382" i="26" a="1"/>
  <c r="N382" i="26" s="1"/>
  <c r="O382" i="26" a="1"/>
  <c r="O382" i="26" s="1"/>
  <c r="P382" i="26" a="1"/>
  <c r="P382" i="26" s="1"/>
  <c r="H383" i="26" a="1"/>
  <c r="H383" i="26" s="1"/>
  <c r="I383" i="26" a="1"/>
  <c r="I383" i="26" s="1"/>
  <c r="J383" i="26" a="1"/>
  <c r="J383" i="26" s="1"/>
  <c r="K383" i="26" a="1"/>
  <c r="K383" i="26" s="1"/>
  <c r="L383" i="26" a="1"/>
  <c r="L383" i="26" s="1"/>
  <c r="M383" i="26" a="1"/>
  <c r="M383" i="26" s="1"/>
  <c r="N383" i="26" a="1"/>
  <c r="N383" i="26" s="1"/>
  <c r="O383" i="26" a="1"/>
  <c r="O383" i="26" s="1"/>
  <c r="P383" i="26" a="1"/>
  <c r="P383" i="26" s="1"/>
  <c r="H384" i="26" a="1"/>
  <c r="H384" i="26" s="1"/>
  <c r="I384" i="26" a="1"/>
  <c r="I384" i="26" s="1"/>
  <c r="J384" i="26" a="1"/>
  <c r="J384" i="26" s="1"/>
  <c r="K384" i="26" a="1"/>
  <c r="K384" i="26" s="1"/>
  <c r="L384" i="26" a="1"/>
  <c r="L384" i="26" s="1"/>
  <c r="M384" i="26" a="1"/>
  <c r="M384" i="26" s="1"/>
  <c r="N384" i="26" a="1"/>
  <c r="N384" i="26" s="1"/>
  <c r="O384" i="26" a="1"/>
  <c r="O384" i="26" s="1"/>
  <c r="P384" i="26" a="1"/>
  <c r="P384" i="26" s="1"/>
  <c r="H385" i="26" a="1"/>
  <c r="H385" i="26" s="1"/>
  <c r="I385" i="26" a="1"/>
  <c r="I385" i="26" s="1"/>
  <c r="J385" i="26" a="1"/>
  <c r="J385" i="26" s="1"/>
  <c r="K385" i="26" a="1"/>
  <c r="K385" i="26" s="1"/>
  <c r="L385" i="26" a="1"/>
  <c r="L385" i="26" s="1"/>
  <c r="M385" i="26" a="1"/>
  <c r="M385" i="26" s="1"/>
  <c r="N385" i="26" a="1"/>
  <c r="N385" i="26" s="1"/>
  <c r="O385" i="26" a="1"/>
  <c r="O385" i="26" s="1"/>
  <c r="P385" i="26" a="1"/>
  <c r="P385" i="26" s="1"/>
  <c r="H386" i="26" a="1"/>
  <c r="H386" i="26" s="1"/>
  <c r="I386" i="26" a="1"/>
  <c r="I386" i="26" s="1"/>
  <c r="J386" i="26" a="1"/>
  <c r="J386" i="26" s="1"/>
  <c r="K386" i="26" a="1"/>
  <c r="K386" i="26" s="1"/>
  <c r="L386" i="26" a="1"/>
  <c r="L386" i="26" s="1"/>
  <c r="M386" i="26" a="1"/>
  <c r="M386" i="26" s="1"/>
  <c r="N386" i="26" a="1"/>
  <c r="N386" i="26" s="1"/>
  <c r="O386" i="26" a="1"/>
  <c r="O386" i="26" s="1"/>
  <c r="P386" i="26" a="1"/>
  <c r="P386" i="26" s="1"/>
  <c r="H387" i="26" a="1"/>
  <c r="H387" i="26" s="1"/>
  <c r="I387" i="26" a="1"/>
  <c r="I387" i="26" s="1"/>
  <c r="J387" i="26" a="1"/>
  <c r="J387" i="26" s="1"/>
  <c r="K387" i="26" a="1"/>
  <c r="K387" i="26" s="1"/>
  <c r="L387" i="26" a="1"/>
  <c r="L387" i="26" s="1"/>
  <c r="M387" i="26" a="1"/>
  <c r="M387" i="26" s="1"/>
  <c r="N387" i="26" a="1"/>
  <c r="N387" i="26" s="1"/>
  <c r="O387" i="26" a="1"/>
  <c r="O387" i="26" s="1"/>
  <c r="P387" i="26" a="1"/>
  <c r="P387" i="26" s="1"/>
  <c r="H388" i="26" a="1"/>
  <c r="H388" i="26" s="1"/>
  <c r="I388" i="26" a="1"/>
  <c r="I388" i="26" s="1"/>
  <c r="J388" i="26" a="1"/>
  <c r="J388" i="26" s="1"/>
  <c r="K388" i="26" a="1"/>
  <c r="K388" i="26" s="1"/>
  <c r="L388" i="26" a="1"/>
  <c r="L388" i="26" s="1"/>
  <c r="M388" i="26" a="1"/>
  <c r="M388" i="26" s="1"/>
  <c r="N388" i="26" a="1"/>
  <c r="N388" i="26" s="1"/>
  <c r="O388" i="26" a="1"/>
  <c r="O388" i="26" s="1"/>
  <c r="P388" i="26" a="1"/>
  <c r="P388" i="26" s="1"/>
  <c r="H389" i="26" a="1"/>
  <c r="H389" i="26" s="1"/>
  <c r="I389" i="26" a="1"/>
  <c r="I389" i="26" s="1"/>
  <c r="J389" i="26" a="1"/>
  <c r="J389" i="26" s="1"/>
  <c r="K389" i="26" a="1"/>
  <c r="K389" i="26" s="1"/>
  <c r="L389" i="26" a="1"/>
  <c r="L389" i="26" s="1"/>
  <c r="M389" i="26" a="1"/>
  <c r="M389" i="26" s="1"/>
  <c r="N389" i="26" a="1"/>
  <c r="N389" i="26" s="1"/>
  <c r="O389" i="26" a="1"/>
  <c r="O389" i="26" s="1"/>
  <c r="P389" i="26" a="1"/>
  <c r="P389" i="26" s="1"/>
  <c r="H390" i="26" a="1"/>
  <c r="H390" i="26" s="1"/>
  <c r="I390" i="26" a="1"/>
  <c r="I390" i="26" s="1"/>
  <c r="J390" i="26" a="1"/>
  <c r="J390" i="26" s="1"/>
  <c r="K390" i="26" a="1"/>
  <c r="K390" i="26" s="1"/>
  <c r="L390" i="26" a="1"/>
  <c r="L390" i="26" s="1"/>
  <c r="M390" i="26" a="1"/>
  <c r="M390" i="26" s="1"/>
  <c r="N390" i="26" a="1"/>
  <c r="N390" i="26" s="1"/>
  <c r="O390" i="26" a="1"/>
  <c r="O390" i="26" s="1"/>
  <c r="P390" i="26" a="1"/>
  <c r="P390" i="26" s="1"/>
  <c r="F391" i="26" a="1"/>
  <c r="F391" i="26" s="1"/>
  <c r="H391" i="26" a="1"/>
  <c r="H391" i="26" s="1"/>
  <c r="I391" i="26" a="1"/>
  <c r="I391" i="26" s="1"/>
  <c r="J391" i="26" a="1"/>
  <c r="J391" i="26" s="1"/>
  <c r="K391" i="26" a="1"/>
  <c r="K391" i="26" s="1"/>
  <c r="L391" i="26" a="1"/>
  <c r="L391" i="26" s="1"/>
  <c r="M391" i="26" a="1"/>
  <c r="M391" i="26" s="1"/>
  <c r="N391" i="26" a="1"/>
  <c r="N391" i="26" s="1"/>
  <c r="O391" i="26" a="1"/>
  <c r="O391" i="26" s="1"/>
  <c r="P391" i="26" a="1"/>
  <c r="P391" i="26" s="1"/>
  <c r="F392" i="26" a="1"/>
  <c r="F392" i="26" s="1"/>
  <c r="H392" i="26" a="1"/>
  <c r="H392" i="26" s="1"/>
  <c r="I392" i="26" a="1"/>
  <c r="I392" i="26" s="1"/>
  <c r="J392" i="26" a="1"/>
  <c r="J392" i="26" s="1"/>
  <c r="K392" i="26" a="1"/>
  <c r="K392" i="26" s="1"/>
  <c r="L392" i="26" a="1"/>
  <c r="L392" i="26" s="1"/>
  <c r="M392" i="26" a="1"/>
  <c r="M392" i="26" s="1"/>
  <c r="N392" i="26" a="1"/>
  <c r="N392" i="26" s="1"/>
  <c r="O392" i="26" a="1"/>
  <c r="O392" i="26" s="1"/>
  <c r="P392" i="26" a="1"/>
  <c r="P392" i="26" s="1"/>
  <c r="F393" i="26" a="1"/>
  <c r="F393" i="26" s="1"/>
  <c r="H393" i="26" a="1"/>
  <c r="H393" i="26" s="1"/>
  <c r="I393" i="26" a="1"/>
  <c r="I393" i="26" s="1"/>
  <c r="J393" i="26" a="1"/>
  <c r="J393" i="26" s="1"/>
  <c r="K393" i="26" a="1"/>
  <c r="K393" i="26" s="1"/>
  <c r="L393" i="26" a="1"/>
  <c r="L393" i="26" s="1"/>
  <c r="M393" i="26" a="1"/>
  <c r="M393" i="26" s="1"/>
  <c r="N393" i="26" a="1"/>
  <c r="N393" i="26" s="1"/>
  <c r="O393" i="26" a="1"/>
  <c r="O393" i="26" s="1"/>
  <c r="P393" i="26" a="1"/>
  <c r="P393" i="26" s="1"/>
  <c r="F394" i="26" a="1"/>
  <c r="F394" i="26" s="1"/>
  <c r="H394" i="26" a="1"/>
  <c r="H394" i="26" s="1"/>
  <c r="I394" i="26" a="1"/>
  <c r="I394" i="26" s="1"/>
  <c r="J394" i="26" a="1"/>
  <c r="J394" i="26" s="1"/>
  <c r="K394" i="26" a="1"/>
  <c r="K394" i="26" s="1"/>
  <c r="L394" i="26" a="1"/>
  <c r="L394" i="26" s="1"/>
  <c r="M394" i="26" a="1"/>
  <c r="M394" i="26" s="1"/>
  <c r="N394" i="26" a="1"/>
  <c r="N394" i="26" s="1"/>
  <c r="O394" i="26" a="1"/>
  <c r="O394" i="26" s="1"/>
  <c r="P394" i="26" a="1"/>
  <c r="P394" i="26" s="1"/>
  <c r="F395" i="26" a="1"/>
  <c r="F395" i="26" s="1"/>
  <c r="H395" i="26" a="1"/>
  <c r="H395" i="26" s="1"/>
  <c r="I395" i="26" a="1"/>
  <c r="I395" i="26" s="1"/>
  <c r="J395" i="26" a="1"/>
  <c r="J395" i="26" s="1"/>
  <c r="K395" i="26" a="1"/>
  <c r="K395" i="26" s="1"/>
  <c r="L395" i="26" a="1"/>
  <c r="L395" i="26" s="1"/>
  <c r="M395" i="26" a="1"/>
  <c r="M395" i="26" s="1"/>
  <c r="N395" i="26" a="1"/>
  <c r="N395" i="26" s="1"/>
  <c r="O395" i="26" a="1"/>
  <c r="O395" i="26" s="1"/>
  <c r="P395" i="26" a="1"/>
  <c r="P395" i="26" s="1"/>
  <c r="F396" i="26" a="1"/>
  <c r="F396" i="26" s="1"/>
  <c r="H396" i="26" a="1"/>
  <c r="H396" i="26" s="1"/>
  <c r="I396" i="26" a="1"/>
  <c r="I396" i="26" s="1"/>
  <c r="J396" i="26" a="1"/>
  <c r="J396" i="26" s="1"/>
  <c r="K396" i="26" a="1"/>
  <c r="K396" i="26" s="1"/>
  <c r="L396" i="26" a="1"/>
  <c r="L396" i="26" s="1"/>
  <c r="M396" i="26" a="1"/>
  <c r="M396" i="26" s="1"/>
  <c r="N396" i="26" a="1"/>
  <c r="N396" i="26" s="1"/>
  <c r="O396" i="26" a="1"/>
  <c r="O396" i="26" s="1"/>
  <c r="P396" i="26" a="1"/>
  <c r="P396" i="26" s="1"/>
  <c r="F397" i="26" a="1"/>
  <c r="F397" i="26" s="1"/>
  <c r="H397" i="26" a="1"/>
  <c r="H397" i="26" s="1"/>
  <c r="I397" i="26" a="1"/>
  <c r="I397" i="26" s="1"/>
  <c r="J397" i="26" a="1"/>
  <c r="J397" i="26" s="1"/>
  <c r="K397" i="26" a="1"/>
  <c r="K397" i="26" s="1"/>
  <c r="L397" i="26" a="1"/>
  <c r="L397" i="26" s="1"/>
  <c r="M397" i="26" a="1"/>
  <c r="M397" i="26" s="1"/>
  <c r="N397" i="26" a="1"/>
  <c r="N397" i="26" s="1"/>
  <c r="O397" i="26" a="1"/>
  <c r="O397" i="26" s="1"/>
  <c r="P397" i="26" a="1"/>
  <c r="P397" i="26" s="1"/>
  <c r="F398" i="26" a="1"/>
  <c r="F398" i="26" s="1"/>
  <c r="H398" i="26" a="1"/>
  <c r="H398" i="26" s="1"/>
  <c r="I398" i="26" a="1"/>
  <c r="I398" i="26" s="1"/>
  <c r="J398" i="26" a="1"/>
  <c r="J398" i="26" s="1"/>
  <c r="K398" i="26" a="1"/>
  <c r="K398" i="26" s="1"/>
  <c r="L398" i="26" a="1"/>
  <c r="L398" i="26" s="1"/>
  <c r="M398" i="26" a="1"/>
  <c r="M398" i="26" s="1"/>
  <c r="N398" i="26" a="1"/>
  <c r="N398" i="26" s="1"/>
  <c r="O398" i="26" a="1"/>
  <c r="O398" i="26" s="1"/>
  <c r="P398" i="26" a="1"/>
  <c r="P398" i="26" s="1"/>
  <c r="F399" i="26" a="1"/>
  <c r="F399" i="26" s="1"/>
  <c r="H399" i="26" a="1"/>
  <c r="H399" i="26" s="1"/>
  <c r="I399" i="26" a="1"/>
  <c r="I399" i="26" s="1"/>
  <c r="J399" i="26" a="1"/>
  <c r="J399" i="26" s="1"/>
  <c r="K399" i="26" a="1"/>
  <c r="K399" i="26" s="1"/>
  <c r="L399" i="26" a="1"/>
  <c r="L399" i="26" s="1"/>
  <c r="M399" i="26" a="1"/>
  <c r="M399" i="26" s="1"/>
  <c r="N399" i="26" a="1"/>
  <c r="N399" i="26" s="1"/>
  <c r="O399" i="26" a="1"/>
  <c r="O399" i="26" s="1"/>
  <c r="P399" i="26" a="1"/>
  <c r="P399" i="26" s="1"/>
  <c r="F400" i="26" a="1"/>
  <c r="F400" i="26" s="1"/>
  <c r="H400" i="26" a="1"/>
  <c r="H400" i="26" s="1"/>
  <c r="I400" i="26" a="1"/>
  <c r="I400" i="26" s="1"/>
  <c r="J400" i="26" a="1"/>
  <c r="J400" i="26" s="1"/>
  <c r="K400" i="26" a="1"/>
  <c r="K400" i="26" s="1"/>
  <c r="L400" i="26" a="1"/>
  <c r="L400" i="26" s="1"/>
  <c r="M400" i="26" a="1"/>
  <c r="M400" i="26" s="1"/>
  <c r="N400" i="26" a="1"/>
  <c r="N400" i="26" s="1"/>
  <c r="O400" i="26" a="1"/>
  <c r="O400" i="26" s="1"/>
  <c r="P400" i="26" a="1"/>
  <c r="P400" i="26" s="1"/>
  <c r="F401" i="26" a="1"/>
  <c r="F401" i="26" s="1"/>
  <c r="H401" i="26" a="1"/>
  <c r="H401" i="26" s="1"/>
  <c r="I401" i="26" a="1"/>
  <c r="I401" i="26" s="1"/>
  <c r="J401" i="26" a="1"/>
  <c r="J401" i="26" s="1"/>
  <c r="K401" i="26" a="1"/>
  <c r="K401" i="26" s="1"/>
  <c r="L401" i="26" a="1"/>
  <c r="L401" i="26" s="1"/>
  <c r="M401" i="26" a="1"/>
  <c r="M401" i="26" s="1"/>
  <c r="N401" i="26" a="1"/>
  <c r="N401" i="26" s="1"/>
  <c r="O401" i="26" a="1"/>
  <c r="O401" i="26" s="1"/>
  <c r="P401" i="26" a="1"/>
  <c r="P401" i="26" s="1"/>
  <c r="F402" i="26" a="1"/>
  <c r="F402" i="26" s="1"/>
  <c r="H402" i="26" a="1"/>
  <c r="H402" i="26" s="1"/>
  <c r="I402" i="26" a="1"/>
  <c r="I402" i="26" s="1"/>
  <c r="J402" i="26" a="1"/>
  <c r="J402" i="26" s="1"/>
  <c r="K402" i="26" a="1"/>
  <c r="K402" i="26" s="1"/>
  <c r="L402" i="26" a="1"/>
  <c r="L402" i="26" s="1"/>
  <c r="M402" i="26" a="1"/>
  <c r="M402" i="26" s="1"/>
  <c r="N402" i="26" a="1"/>
  <c r="N402" i="26" s="1"/>
  <c r="O402" i="26" a="1"/>
  <c r="O402" i="26" s="1"/>
  <c r="P402" i="26" a="1"/>
  <c r="P402" i="26" s="1"/>
  <c r="F403" i="26" a="1"/>
  <c r="F403" i="26" s="1"/>
  <c r="H403" i="26" a="1"/>
  <c r="H403" i="26" s="1"/>
  <c r="I403" i="26" a="1"/>
  <c r="I403" i="26" s="1"/>
  <c r="J403" i="26" a="1"/>
  <c r="J403" i="26" s="1"/>
  <c r="K403" i="26" a="1"/>
  <c r="K403" i="26" s="1"/>
  <c r="L403" i="26" a="1"/>
  <c r="L403" i="26" s="1"/>
  <c r="M403" i="26" a="1"/>
  <c r="M403" i="26" s="1"/>
  <c r="N403" i="26" a="1"/>
  <c r="N403" i="26" s="1"/>
  <c r="O403" i="26" a="1"/>
  <c r="O403" i="26" s="1"/>
  <c r="P403" i="26" a="1"/>
  <c r="P403" i="26" s="1"/>
  <c r="F404" i="26" a="1"/>
  <c r="F404" i="26" s="1"/>
  <c r="H404" i="26" a="1"/>
  <c r="H404" i="26" s="1"/>
  <c r="I404" i="26" a="1"/>
  <c r="I404" i="26" s="1"/>
  <c r="J404" i="26" a="1"/>
  <c r="J404" i="26" s="1"/>
  <c r="K404" i="26" a="1"/>
  <c r="K404" i="26" s="1"/>
  <c r="L404" i="26" a="1"/>
  <c r="L404" i="26" s="1"/>
  <c r="M404" i="26" a="1"/>
  <c r="M404" i="26" s="1"/>
  <c r="N404" i="26" a="1"/>
  <c r="N404" i="26" s="1"/>
  <c r="O404" i="26" a="1"/>
  <c r="O404" i="26" s="1"/>
  <c r="P404" i="26" a="1"/>
  <c r="P404" i="26" s="1"/>
  <c r="F405" i="26" a="1"/>
  <c r="F405" i="26" s="1"/>
  <c r="H405" i="26" a="1"/>
  <c r="H405" i="26" s="1"/>
  <c r="I405" i="26" a="1"/>
  <c r="I405" i="26" s="1"/>
  <c r="J405" i="26" a="1"/>
  <c r="J405" i="26" s="1"/>
  <c r="K405" i="26" a="1"/>
  <c r="K405" i="26" s="1"/>
  <c r="L405" i="26" a="1"/>
  <c r="L405" i="26" s="1"/>
  <c r="M405" i="26" a="1"/>
  <c r="M405" i="26" s="1"/>
  <c r="N405" i="26" a="1"/>
  <c r="N405" i="26" s="1"/>
  <c r="O405" i="26" a="1"/>
  <c r="O405" i="26" s="1"/>
  <c r="P405" i="26" a="1"/>
  <c r="P405" i="26" s="1"/>
  <c r="F406" i="26" a="1"/>
  <c r="F406" i="26" s="1"/>
  <c r="H406" i="26" a="1"/>
  <c r="H406" i="26" s="1"/>
  <c r="I406" i="26" a="1"/>
  <c r="I406" i="26" s="1"/>
  <c r="J406" i="26" a="1"/>
  <c r="J406" i="26" s="1"/>
  <c r="K406" i="26" a="1"/>
  <c r="K406" i="26" s="1"/>
  <c r="L406" i="26" a="1"/>
  <c r="L406" i="26" s="1"/>
  <c r="M406" i="26" a="1"/>
  <c r="M406" i="26" s="1"/>
  <c r="N406" i="26" a="1"/>
  <c r="N406" i="26" s="1"/>
  <c r="O406" i="26" a="1"/>
  <c r="O406" i="26" s="1"/>
  <c r="P406" i="26" a="1"/>
  <c r="P406" i="26" s="1"/>
  <c r="H362" i="26" a="1"/>
  <c r="H362" i="26" s="1"/>
  <c r="I362" i="26" a="1"/>
  <c r="I362" i="26" s="1"/>
  <c r="J362" i="26" a="1"/>
  <c r="J362" i="26" s="1"/>
  <c r="K362" i="26" a="1"/>
  <c r="K362" i="26" s="1"/>
  <c r="L362" i="26" a="1"/>
  <c r="L362" i="26" s="1"/>
  <c r="M362" i="26" a="1"/>
  <c r="M362" i="26" s="1"/>
  <c r="N362" i="26" a="1"/>
  <c r="N362" i="26" s="1"/>
  <c r="O362" i="26" a="1"/>
  <c r="O362" i="26" s="1"/>
  <c r="P362" i="26" a="1"/>
  <c r="P362" i="26" s="1"/>
  <c r="H318" i="26" a="1"/>
  <c r="H318" i="26" s="1"/>
  <c r="I318" i="26" a="1"/>
  <c r="I318" i="26" s="1"/>
  <c r="J318" i="26" a="1"/>
  <c r="J318" i="26" s="1"/>
  <c r="K318" i="26" a="1"/>
  <c r="K318" i="26" s="1"/>
  <c r="L318" i="26" a="1"/>
  <c r="L318" i="26" s="1"/>
  <c r="M318" i="26" a="1"/>
  <c r="M318" i="26" s="1"/>
  <c r="N318" i="26" a="1"/>
  <c r="N318" i="26" s="1"/>
  <c r="O318" i="26" a="1"/>
  <c r="O318" i="26" s="1"/>
  <c r="P318" i="26" a="1"/>
  <c r="P318" i="26" s="1"/>
  <c r="H319" i="26" a="1"/>
  <c r="H319" i="26" s="1"/>
  <c r="I319" i="26" a="1"/>
  <c r="I319" i="26" s="1"/>
  <c r="J319" i="26" a="1"/>
  <c r="J319" i="26" s="1"/>
  <c r="K319" i="26" a="1"/>
  <c r="K319" i="26" s="1"/>
  <c r="L319" i="26" a="1"/>
  <c r="L319" i="26" s="1"/>
  <c r="M319" i="26" a="1"/>
  <c r="M319" i="26" s="1"/>
  <c r="N319" i="26" a="1"/>
  <c r="N319" i="26" s="1"/>
  <c r="O319" i="26" a="1"/>
  <c r="O319" i="26" s="1"/>
  <c r="O320" i="26" a="1"/>
  <c r="O320" i="26" s="1"/>
  <c r="P320" i="26" a="1"/>
  <c r="P320" i="26" s="1"/>
  <c r="O321" i="26" a="1"/>
  <c r="O321" i="26" s="1"/>
  <c r="P321" i="26" a="1"/>
  <c r="P321" i="26" s="1"/>
  <c r="O322" i="26" a="1"/>
  <c r="O322" i="26" s="1"/>
  <c r="H323" i="26" a="1"/>
  <c r="H323" i="26" s="1"/>
  <c r="I323" i="26" a="1"/>
  <c r="I323" i="26" s="1"/>
  <c r="J323" i="26" a="1"/>
  <c r="J323" i="26" s="1"/>
  <c r="K323" i="26" a="1"/>
  <c r="K323" i="26" s="1"/>
  <c r="L323" i="26" a="1"/>
  <c r="L323" i="26" s="1"/>
  <c r="M323" i="26" a="1"/>
  <c r="M323" i="26" s="1"/>
  <c r="N323" i="26" a="1"/>
  <c r="N323" i="26" s="1"/>
  <c r="O323" i="26" a="1"/>
  <c r="O323" i="26" s="1"/>
  <c r="H324" i="26" a="1"/>
  <c r="H324" i="26" s="1"/>
  <c r="I324" i="26" a="1"/>
  <c r="I324" i="26" s="1"/>
  <c r="J324" i="26" a="1"/>
  <c r="J324" i="26" s="1"/>
  <c r="K324" i="26" a="1"/>
  <c r="K324" i="26" s="1"/>
  <c r="L324" i="26" a="1"/>
  <c r="L324" i="26" s="1"/>
  <c r="M324" i="26" a="1"/>
  <c r="M324" i="26" s="1"/>
  <c r="N324" i="26" a="1"/>
  <c r="N324" i="26" s="1"/>
  <c r="O324" i="26" a="1"/>
  <c r="O324" i="26" s="1"/>
  <c r="P324" i="26" a="1"/>
  <c r="P324" i="26" s="1"/>
  <c r="I325" i="26" a="1"/>
  <c r="I325" i="26" s="1"/>
  <c r="J325" i="26" a="1"/>
  <c r="J325" i="26" s="1"/>
  <c r="L325" i="26" a="1"/>
  <c r="L325" i="26" s="1"/>
  <c r="M325" i="26" a="1"/>
  <c r="M325" i="26" s="1"/>
  <c r="N325" i="26" a="1"/>
  <c r="N325" i="26" s="1"/>
  <c r="O325" i="26" a="1"/>
  <c r="O325" i="26" s="1"/>
  <c r="P325" i="26" a="1"/>
  <c r="P325" i="26" s="1"/>
  <c r="I326" i="26" a="1"/>
  <c r="I326" i="26" s="1"/>
  <c r="J326" i="26" a="1"/>
  <c r="J326" i="26" s="1"/>
  <c r="L326" i="26" a="1"/>
  <c r="L326" i="26" s="1"/>
  <c r="M326" i="26" a="1"/>
  <c r="M326" i="26" s="1"/>
  <c r="N326" i="26" a="1"/>
  <c r="N326" i="26" s="1"/>
  <c r="O326" i="26" a="1"/>
  <c r="O326" i="26" s="1"/>
  <c r="P326" i="26" a="1"/>
  <c r="P326" i="26" s="1"/>
  <c r="H327" i="26" a="1"/>
  <c r="H327" i="26" s="1"/>
  <c r="I327" i="26" a="1"/>
  <c r="I327" i="26" s="1"/>
  <c r="J327" i="26" a="1"/>
  <c r="J327" i="26" s="1"/>
  <c r="K327" i="26" a="1"/>
  <c r="K327" i="26" s="1"/>
  <c r="L327" i="26" a="1"/>
  <c r="L327" i="26" s="1"/>
  <c r="M327" i="26" a="1"/>
  <c r="M327" i="26" s="1"/>
  <c r="N327" i="26" a="1"/>
  <c r="N327" i="26" s="1"/>
  <c r="O327" i="26" a="1"/>
  <c r="O327" i="26" s="1"/>
  <c r="P327" i="26" a="1"/>
  <c r="P327" i="26" s="1"/>
  <c r="H328" i="26" a="1"/>
  <c r="H328" i="26" s="1"/>
  <c r="I328" i="26" a="1"/>
  <c r="I328" i="26" s="1"/>
  <c r="J328" i="26" a="1"/>
  <c r="J328" i="26" s="1"/>
  <c r="K328" i="26" a="1"/>
  <c r="K328" i="26" s="1"/>
  <c r="L328" i="26" a="1"/>
  <c r="L328" i="26" s="1"/>
  <c r="M328" i="26" a="1"/>
  <c r="M328" i="26" s="1"/>
  <c r="N328" i="26" a="1"/>
  <c r="N328" i="26" s="1"/>
  <c r="O328" i="26" a="1"/>
  <c r="O328" i="26" s="1"/>
  <c r="H329" i="26" a="1"/>
  <c r="H329" i="26" s="1"/>
  <c r="I329" i="26" a="1"/>
  <c r="I329" i="26" s="1"/>
  <c r="J329" i="26" a="1"/>
  <c r="J329" i="26" s="1"/>
  <c r="K329" i="26" a="1"/>
  <c r="K329" i="26" s="1"/>
  <c r="L329" i="26" a="1"/>
  <c r="L329" i="26" s="1"/>
  <c r="M329" i="26" a="1"/>
  <c r="M329" i="26" s="1"/>
  <c r="N329" i="26" a="1"/>
  <c r="N329" i="26" s="1"/>
  <c r="O329" i="26" a="1"/>
  <c r="O329" i="26" s="1"/>
  <c r="H330" i="26" a="1"/>
  <c r="H330" i="26" s="1"/>
  <c r="I330" i="26" a="1"/>
  <c r="I330" i="26" s="1"/>
  <c r="J330" i="26" a="1"/>
  <c r="J330" i="26" s="1"/>
  <c r="K330" i="26" a="1"/>
  <c r="K330" i="26" s="1"/>
  <c r="L330" i="26" a="1"/>
  <c r="L330" i="26" s="1"/>
  <c r="M330" i="26" a="1"/>
  <c r="M330" i="26" s="1"/>
  <c r="N330" i="26" a="1"/>
  <c r="N330" i="26" s="1"/>
  <c r="O330" i="26" a="1"/>
  <c r="O330" i="26" s="1"/>
  <c r="H331" i="26" a="1"/>
  <c r="H331" i="26" s="1"/>
  <c r="I331" i="26" a="1"/>
  <c r="I331" i="26" s="1"/>
  <c r="J331" i="26" a="1"/>
  <c r="J331" i="26" s="1"/>
  <c r="K331" i="26" a="1"/>
  <c r="K331" i="26" s="1"/>
  <c r="L331" i="26" a="1"/>
  <c r="L331" i="26" s="1"/>
  <c r="M331" i="26" a="1"/>
  <c r="M331" i="26" s="1"/>
  <c r="N331" i="26" a="1"/>
  <c r="N331" i="26" s="1"/>
  <c r="O331" i="26" a="1"/>
  <c r="O331" i="26" s="1"/>
  <c r="H332" i="26" a="1"/>
  <c r="H332" i="26" s="1"/>
  <c r="I332" i="26" a="1"/>
  <c r="I332" i="26" s="1"/>
  <c r="J332" i="26" a="1"/>
  <c r="J332" i="26" s="1"/>
  <c r="K332" i="26" a="1"/>
  <c r="K332" i="26" s="1"/>
  <c r="L332" i="26" a="1"/>
  <c r="L332" i="26" s="1"/>
  <c r="M332" i="26" a="1"/>
  <c r="M332" i="26" s="1"/>
  <c r="N332" i="26" a="1"/>
  <c r="N332" i="26" s="1"/>
  <c r="O332" i="26" a="1"/>
  <c r="O332" i="26" s="1"/>
  <c r="H333" i="26" a="1"/>
  <c r="H333" i="26" s="1"/>
  <c r="I333" i="26" a="1"/>
  <c r="I333" i="26" s="1"/>
  <c r="J333" i="26" a="1"/>
  <c r="J333" i="26" s="1"/>
  <c r="K333" i="26" a="1"/>
  <c r="K333" i="26" s="1"/>
  <c r="L333" i="26" a="1"/>
  <c r="L333" i="26" s="1"/>
  <c r="M333" i="26" a="1"/>
  <c r="M333" i="26" s="1"/>
  <c r="N333" i="26" a="1"/>
  <c r="N333" i="26" s="1"/>
  <c r="O333" i="26" a="1"/>
  <c r="O333" i="26" s="1"/>
  <c r="P333" i="26" a="1"/>
  <c r="P333" i="26" s="1"/>
  <c r="H334" i="26" a="1"/>
  <c r="H334" i="26" s="1"/>
  <c r="I334" i="26" a="1"/>
  <c r="I334" i="26" s="1"/>
  <c r="J334" i="26" a="1"/>
  <c r="J334" i="26" s="1"/>
  <c r="K334" i="26" a="1"/>
  <c r="K334" i="26" s="1"/>
  <c r="L334" i="26" a="1"/>
  <c r="L334" i="26" s="1"/>
  <c r="M334" i="26" a="1"/>
  <c r="M334" i="26" s="1"/>
  <c r="N334" i="26" a="1"/>
  <c r="N334" i="26" s="1"/>
  <c r="O334" i="26" a="1"/>
  <c r="O334" i="26" s="1"/>
  <c r="P334" i="26" a="1"/>
  <c r="P334" i="26" s="1"/>
  <c r="H335" i="26" a="1"/>
  <c r="H335" i="26" s="1"/>
  <c r="I335" i="26" a="1"/>
  <c r="I335" i="26" s="1"/>
  <c r="J335" i="26" a="1"/>
  <c r="J335" i="26" s="1"/>
  <c r="K335" i="26" a="1"/>
  <c r="K335" i="26" s="1"/>
  <c r="L335" i="26" a="1"/>
  <c r="L335" i="26" s="1"/>
  <c r="M335" i="26" a="1"/>
  <c r="M335" i="26" s="1"/>
  <c r="N335" i="26" a="1"/>
  <c r="N335" i="26" s="1"/>
  <c r="O335" i="26" a="1"/>
  <c r="O335" i="26" s="1"/>
  <c r="P335" i="26" a="1"/>
  <c r="P335" i="26" s="1"/>
  <c r="H336" i="26" a="1"/>
  <c r="H336" i="26" s="1"/>
  <c r="I336" i="26" a="1"/>
  <c r="I336" i="26" s="1"/>
  <c r="J336" i="26" a="1"/>
  <c r="J336" i="26" s="1"/>
  <c r="K336" i="26" a="1"/>
  <c r="K336" i="26" s="1"/>
  <c r="L336" i="26" a="1"/>
  <c r="L336" i="26" s="1"/>
  <c r="M336" i="26" a="1"/>
  <c r="M336" i="26" s="1"/>
  <c r="N336" i="26" a="1"/>
  <c r="N336" i="26" s="1"/>
  <c r="O336" i="26" a="1"/>
  <c r="O336" i="26" s="1"/>
  <c r="P336" i="26" a="1"/>
  <c r="P336" i="26" s="1"/>
  <c r="H337" i="26" a="1"/>
  <c r="H337" i="26" s="1"/>
  <c r="I337" i="26" a="1"/>
  <c r="I337" i="26" s="1"/>
  <c r="J337" i="26" a="1"/>
  <c r="J337" i="26" s="1"/>
  <c r="K337" i="26" a="1"/>
  <c r="K337" i="26" s="1"/>
  <c r="L337" i="26" a="1"/>
  <c r="L337" i="26" s="1"/>
  <c r="M337" i="26" a="1"/>
  <c r="M337" i="26" s="1"/>
  <c r="N337" i="26" a="1"/>
  <c r="N337" i="26" s="1"/>
  <c r="O337" i="26" a="1"/>
  <c r="O337" i="26" s="1"/>
  <c r="P337" i="26" a="1"/>
  <c r="P337" i="26" s="1"/>
  <c r="H338" i="26" a="1"/>
  <c r="H338" i="26" s="1"/>
  <c r="I338" i="26" a="1"/>
  <c r="I338" i="26" s="1"/>
  <c r="J338" i="26" a="1"/>
  <c r="J338" i="26" s="1"/>
  <c r="K338" i="26" a="1"/>
  <c r="K338" i="26" s="1"/>
  <c r="L338" i="26" a="1"/>
  <c r="L338" i="26" s="1"/>
  <c r="M338" i="26" a="1"/>
  <c r="M338" i="26" s="1"/>
  <c r="N338" i="26" a="1"/>
  <c r="N338" i="26" s="1"/>
  <c r="O338" i="26" a="1"/>
  <c r="O338" i="26" s="1"/>
  <c r="P338" i="26" a="1"/>
  <c r="P338" i="26" s="1"/>
  <c r="H339" i="26" a="1"/>
  <c r="H339" i="26" s="1"/>
  <c r="I339" i="26" a="1"/>
  <c r="I339" i="26" s="1"/>
  <c r="J339" i="26" a="1"/>
  <c r="J339" i="26" s="1"/>
  <c r="K339" i="26" a="1"/>
  <c r="K339" i="26" s="1"/>
  <c r="L339" i="26" a="1"/>
  <c r="L339" i="26" s="1"/>
  <c r="M339" i="26" a="1"/>
  <c r="M339" i="26" s="1"/>
  <c r="N339" i="26" a="1"/>
  <c r="N339" i="26" s="1"/>
  <c r="O339" i="26" a="1"/>
  <c r="O339" i="26" s="1"/>
  <c r="P339" i="26" a="1"/>
  <c r="P339" i="26" s="1"/>
  <c r="H340" i="26" a="1"/>
  <c r="H340" i="26" s="1"/>
  <c r="I340" i="26" a="1"/>
  <c r="I340" i="26" s="1"/>
  <c r="J340" i="26" a="1"/>
  <c r="J340" i="26" s="1"/>
  <c r="K340" i="26" a="1"/>
  <c r="K340" i="26" s="1"/>
  <c r="L340" i="26" a="1"/>
  <c r="L340" i="26" s="1"/>
  <c r="M340" i="26" a="1"/>
  <c r="M340" i="26" s="1"/>
  <c r="N340" i="26" a="1"/>
  <c r="N340" i="26" s="1"/>
  <c r="O340" i="26" a="1"/>
  <c r="O340" i="26" s="1"/>
  <c r="P340" i="26" a="1"/>
  <c r="P340" i="26" s="1"/>
  <c r="H341" i="26" a="1"/>
  <c r="H341" i="26" s="1"/>
  <c r="I341" i="26" a="1"/>
  <c r="I341" i="26" s="1"/>
  <c r="J341" i="26" a="1"/>
  <c r="J341" i="26" s="1"/>
  <c r="K341" i="26" a="1"/>
  <c r="K341" i="26" s="1"/>
  <c r="L341" i="26" a="1"/>
  <c r="L341" i="26" s="1"/>
  <c r="M341" i="26" a="1"/>
  <c r="M341" i="26" s="1"/>
  <c r="N341" i="26" a="1"/>
  <c r="N341" i="26" s="1"/>
  <c r="O341" i="26" a="1"/>
  <c r="O341" i="26" s="1"/>
  <c r="P341" i="26" a="1"/>
  <c r="P341" i="26" s="1"/>
  <c r="H342" i="26" a="1"/>
  <c r="H342" i="26" s="1"/>
  <c r="I342" i="26" a="1"/>
  <c r="I342" i="26" s="1"/>
  <c r="J342" i="26" a="1"/>
  <c r="J342" i="26" s="1"/>
  <c r="K342" i="26" a="1"/>
  <c r="K342" i="26" s="1"/>
  <c r="L342" i="26" a="1"/>
  <c r="L342" i="26" s="1"/>
  <c r="M342" i="26" a="1"/>
  <c r="M342" i="26" s="1"/>
  <c r="N342" i="26" a="1"/>
  <c r="N342" i="26" s="1"/>
  <c r="O342" i="26" a="1"/>
  <c r="O342" i="26" s="1"/>
  <c r="P342" i="26" a="1"/>
  <c r="P342" i="26" s="1"/>
  <c r="H343" i="26" a="1"/>
  <c r="H343" i="26" s="1"/>
  <c r="I343" i="26" a="1"/>
  <c r="I343" i="26" s="1"/>
  <c r="J343" i="26" a="1"/>
  <c r="J343" i="26" s="1"/>
  <c r="K343" i="26" a="1"/>
  <c r="K343" i="26" s="1"/>
  <c r="L343" i="26" a="1"/>
  <c r="L343" i="26" s="1"/>
  <c r="M343" i="26" a="1"/>
  <c r="M343" i="26" s="1"/>
  <c r="N343" i="26" a="1"/>
  <c r="N343" i="26" s="1"/>
  <c r="O343" i="26" a="1"/>
  <c r="O343" i="26" s="1"/>
  <c r="P343" i="26" a="1"/>
  <c r="P343" i="26" s="1"/>
  <c r="H344" i="26" a="1"/>
  <c r="H344" i="26" s="1"/>
  <c r="I344" i="26" a="1"/>
  <c r="I344" i="26" s="1"/>
  <c r="J344" i="26" a="1"/>
  <c r="J344" i="26" s="1"/>
  <c r="K344" i="26" a="1"/>
  <c r="K344" i="26" s="1"/>
  <c r="L344" i="26" a="1"/>
  <c r="L344" i="26" s="1"/>
  <c r="M344" i="26" a="1"/>
  <c r="M344" i="26" s="1"/>
  <c r="N344" i="26" a="1"/>
  <c r="N344" i="26" s="1"/>
  <c r="O344" i="26" a="1"/>
  <c r="O344" i="26" s="1"/>
  <c r="P344" i="26" a="1"/>
  <c r="P344" i="26" s="1"/>
  <c r="H345" i="26" a="1"/>
  <c r="H345" i="26" s="1"/>
  <c r="I345" i="26" a="1"/>
  <c r="I345" i="26" s="1"/>
  <c r="J345" i="26" a="1"/>
  <c r="J345" i="26" s="1"/>
  <c r="K345" i="26" a="1"/>
  <c r="K345" i="26" s="1"/>
  <c r="L345" i="26" a="1"/>
  <c r="L345" i="26" s="1"/>
  <c r="M345" i="26" a="1"/>
  <c r="M345" i="26" s="1"/>
  <c r="N345" i="26" a="1"/>
  <c r="N345" i="26" s="1"/>
  <c r="O345" i="26" a="1"/>
  <c r="O345" i="26" s="1"/>
  <c r="P345" i="26" a="1"/>
  <c r="P345" i="26" s="1"/>
  <c r="F346" i="26" a="1"/>
  <c r="F346" i="26" s="1"/>
  <c r="H346" i="26" a="1"/>
  <c r="H346" i="26" s="1"/>
  <c r="I346" i="26" a="1"/>
  <c r="I346" i="26" s="1"/>
  <c r="J346" i="26" a="1"/>
  <c r="J346" i="26" s="1"/>
  <c r="K346" i="26" a="1"/>
  <c r="K346" i="26" s="1"/>
  <c r="L346" i="26" a="1"/>
  <c r="L346" i="26" s="1"/>
  <c r="M346" i="26" a="1"/>
  <c r="M346" i="26" s="1"/>
  <c r="N346" i="26" a="1"/>
  <c r="N346" i="26" s="1"/>
  <c r="O346" i="26" a="1"/>
  <c r="O346" i="26" s="1"/>
  <c r="P346" i="26" a="1"/>
  <c r="P346" i="26" s="1"/>
  <c r="F347" i="26" a="1"/>
  <c r="F347" i="26" s="1"/>
  <c r="H347" i="26" a="1"/>
  <c r="H347" i="26" s="1"/>
  <c r="I347" i="26" a="1"/>
  <c r="I347" i="26" s="1"/>
  <c r="J347" i="26" a="1"/>
  <c r="J347" i="26" s="1"/>
  <c r="K347" i="26" a="1"/>
  <c r="K347" i="26" s="1"/>
  <c r="L347" i="26" a="1"/>
  <c r="L347" i="26" s="1"/>
  <c r="M347" i="26" a="1"/>
  <c r="M347" i="26" s="1"/>
  <c r="N347" i="26" a="1"/>
  <c r="N347" i="26" s="1"/>
  <c r="O347" i="26" a="1"/>
  <c r="O347" i="26" s="1"/>
  <c r="P347" i="26" a="1"/>
  <c r="P347" i="26" s="1"/>
  <c r="F348" i="26" a="1"/>
  <c r="F348" i="26" s="1"/>
  <c r="H348" i="26" a="1"/>
  <c r="H348" i="26" s="1"/>
  <c r="I348" i="26" a="1"/>
  <c r="I348" i="26" s="1"/>
  <c r="J348" i="26" a="1"/>
  <c r="J348" i="26" s="1"/>
  <c r="K348" i="26" a="1"/>
  <c r="K348" i="26" s="1"/>
  <c r="L348" i="26" a="1"/>
  <c r="L348" i="26" s="1"/>
  <c r="M348" i="26" a="1"/>
  <c r="M348" i="26" s="1"/>
  <c r="N348" i="26" a="1"/>
  <c r="N348" i="26" s="1"/>
  <c r="O348" i="26" a="1"/>
  <c r="O348" i="26" s="1"/>
  <c r="P348" i="26" a="1"/>
  <c r="P348" i="26" s="1"/>
  <c r="F349" i="26" a="1"/>
  <c r="F349" i="26" s="1"/>
  <c r="H349" i="26" a="1"/>
  <c r="H349" i="26" s="1"/>
  <c r="I349" i="26" a="1"/>
  <c r="I349" i="26" s="1"/>
  <c r="J349" i="26" a="1"/>
  <c r="J349" i="26" s="1"/>
  <c r="K349" i="26" a="1"/>
  <c r="K349" i="26" s="1"/>
  <c r="L349" i="26" a="1"/>
  <c r="L349" i="26" s="1"/>
  <c r="M349" i="26" a="1"/>
  <c r="M349" i="26" s="1"/>
  <c r="N349" i="26" a="1"/>
  <c r="N349" i="26" s="1"/>
  <c r="O349" i="26" a="1"/>
  <c r="O349" i="26" s="1"/>
  <c r="P349" i="26" a="1"/>
  <c r="P349" i="26" s="1"/>
  <c r="F350" i="26" a="1"/>
  <c r="F350" i="26" s="1"/>
  <c r="H350" i="26" a="1"/>
  <c r="H350" i="26" s="1"/>
  <c r="I350" i="26" a="1"/>
  <c r="I350" i="26" s="1"/>
  <c r="J350" i="26" a="1"/>
  <c r="J350" i="26" s="1"/>
  <c r="K350" i="26" a="1"/>
  <c r="K350" i="26" s="1"/>
  <c r="L350" i="26" a="1"/>
  <c r="L350" i="26" s="1"/>
  <c r="M350" i="26" a="1"/>
  <c r="M350" i="26" s="1"/>
  <c r="N350" i="26" a="1"/>
  <c r="N350" i="26" s="1"/>
  <c r="O350" i="26" a="1"/>
  <c r="O350" i="26" s="1"/>
  <c r="P350" i="26" a="1"/>
  <c r="P350" i="26" s="1"/>
  <c r="F351" i="26" a="1"/>
  <c r="F351" i="26" s="1"/>
  <c r="H351" i="26" a="1"/>
  <c r="H351" i="26" s="1"/>
  <c r="I351" i="26" a="1"/>
  <c r="I351" i="26" s="1"/>
  <c r="J351" i="26" a="1"/>
  <c r="J351" i="26" s="1"/>
  <c r="K351" i="26" a="1"/>
  <c r="K351" i="26" s="1"/>
  <c r="L351" i="26" a="1"/>
  <c r="L351" i="26" s="1"/>
  <c r="M351" i="26" a="1"/>
  <c r="M351" i="26" s="1"/>
  <c r="N351" i="26" a="1"/>
  <c r="N351" i="26" s="1"/>
  <c r="O351" i="26" a="1"/>
  <c r="O351" i="26" s="1"/>
  <c r="P351" i="26" a="1"/>
  <c r="P351" i="26" s="1"/>
  <c r="F352" i="26" a="1"/>
  <c r="F352" i="26" s="1"/>
  <c r="H352" i="26" a="1"/>
  <c r="H352" i="26" s="1"/>
  <c r="I352" i="26" a="1"/>
  <c r="I352" i="26" s="1"/>
  <c r="J352" i="26" a="1"/>
  <c r="J352" i="26" s="1"/>
  <c r="K352" i="26" a="1"/>
  <c r="K352" i="26" s="1"/>
  <c r="L352" i="26" a="1"/>
  <c r="L352" i="26" s="1"/>
  <c r="M352" i="26" a="1"/>
  <c r="M352" i="26" s="1"/>
  <c r="N352" i="26" a="1"/>
  <c r="N352" i="26" s="1"/>
  <c r="O352" i="26" a="1"/>
  <c r="O352" i="26" s="1"/>
  <c r="P352" i="26" a="1"/>
  <c r="P352" i="26" s="1"/>
  <c r="F353" i="26" a="1"/>
  <c r="F353" i="26" s="1"/>
  <c r="H353" i="26" a="1"/>
  <c r="H353" i="26" s="1"/>
  <c r="I353" i="26" a="1"/>
  <c r="I353" i="26" s="1"/>
  <c r="J353" i="26" a="1"/>
  <c r="J353" i="26" s="1"/>
  <c r="K353" i="26" a="1"/>
  <c r="K353" i="26" s="1"/>
  <c r="L353" i="26" a="1"/>
  <c r="L353" i="26" s="1"/>
  <c r="M353" i="26" a="1"/>
  <c r="M353" i="26" s="1"/>
  <c r="N353" i="26" a="1"/>
  <c r="N353" i="26" s="1"/>
  <c r="O353" i="26" a="1"/>
  <c r="O353" i="26" s="1"/>
  <c r="P353" i="26" a="1"/>
  <c r="P353" i="26" s="1"/>
  <c r="F354" i="26" a="1"/>
  <c r="F354" i="26" s="1"/>
  <c r="H354" i="26" a="1"/>
  <c r="H354" i="26" s="1"/>
  <c r="I354" i="26" a="1"/>
  <c r="I354" i="26" s="1"/>
  <c r="J354" i="26" a="1"/>
  <c r="J354" i="26" s="1"/>
  <c r="K354" i="26" a="1"/>
  <c r="K354" i="26" s="1"/>
  <c r="L354" i="26" a="1"/>
  <c r="L354" i="26" s="1"/>
  <c r="M354" i="26" a="1"/>
  <c r="M354" i="26" s="1"/>
  <c r="N354" i="26" a="1"/>
  <c r="N354" i="26" s="1"/>
  <c r="O354" i="26" a="1"/>
  <c r="O354" i="26" s="1"/>
  <c r="P354" i="26" a="1"/>
  <c r="P354" i="26" s="1"/>
  <c r="F355" i="26" a="1"/>
  <c r="F355" i="26" s="1"/>
  <c r="H355" i="26" a="1"/>
  <c r="H355" i="26" s="1"/>
  <c r="I355" i="26" a="1"/>
  <c r="I355" i="26" s="1"/>
  <c r="J355" i="26" a="1"/>
  <c r="J355" i="26" s="1"/>
  <c r="K355" i="26" a="1"/>
  <c r="K355" i="26" s="1"/>
  <c r="L355" i="26" a="1"/>
  <c r="L355" i="26" s="1"/>
  <c r="M355" i="26" a="1"/>
  <c r="M355" i="26" s="1"/>
  <c r="N355" i="26" a="1"/>
  <c r="N355" i="26" s="1"/>
  <c r="O355" i="26" a="1"/>
  <c r="O355" i="26" s="1"/>
  <c r="P355" i="26" a="1"/>
  <c r="P355" i="26" s="1"/>
  <c r="F356" i="26" a="1"/>
  <c r="F356" i="26" s="1"/>
  <c r="H356" i="26" a="1"/>
  <c r="H356" i="26" s="1"/>
  <c r="I356" i="26" a="1"/>
  <c r="I356" i="26" s="1"/>
  <c r="J356" i="26" a="1"/>
  <c r="J356" i="26" s="1"/>
  <c r="K356" i="26" a="1"/>
  <c r="K356" i="26" s="1"/>
  <c r="L356" i="26" a="1"/>
  <c r="L356" i="26" s="1"/>
  <c r="M356" i="26" a="1"/>
  <c r="M356" i="26" s="1"/>
  <c r="N356" i="26" a="1"/>
  <c r="N356" i="26" s="1"/>
  <c r="O356" i="26" a="1"/>
  <c r="O356" i="26" s="1"/>
  <c r="P356" i="26" a="1"/>
  <c r="P356" i="26" s="1"/>
  <c r="F357" i="26" a="1"/>
  <c r="F357" i="26" s="1"/>
  <c r="H357" i="26" a="1"/>
  <c r="H357" i="26" s="1"/>
  <c r="I357" i="26" a="1"/>
  <c r="I357" i="26" s="1"/>
  <c r="J357" i="26" a="1"/>
  <c r="J357" i="26" s="1"/>
  <c r="K357" i="26" a="1"/>
  <c r="K357" i="26" s="1"/>
  <c r="L357" i="26" a="1"/>
  <c r="L357" i="26" s="1"/>
  <c r="M357" i="26" a="1"/>
  <c r="M357" i="26" s="1"/>
  <c r="N357" i="26" a="1"/>
  <c r="N357" i="26" s="1"/>
  <c r="O357" i="26" a="1"/>
  <c r="O357" i="26" s="1"/>
  <c r="P357" i="26" a="1"/>
  <c r="P357" i="26" s="1"/>
  <c r="F358" i="26" a="1"/>
  <c r="F358" i="26" s="1"/>
  <c r="H358" i="26" a="1"/>
  <c r="H358" i="26" s="1"/>
  <c r="I358" i="26" a="1"/>
  <c r="I358" i="26" s="1"/>
  <c r="J358" i="26" a="1"/>
  <c r="J358" i="26" s="1"/>
  <c r="K358" i="26" a="1"/>
  <c r="K358" i="26" s="1"/>
  <c r="L358" i="26" a="1"/>
  <c r="L358" i="26" s="1"/>
  <c r="M358" i="26" a="1"/>
  <c r="M358" i="26" s="1"/>
  <c r="N358" i="26" a="1"/>
  <c r="N358" i="26" s="1"/>
  <c r="O358" i="26" a="1"/>
  <c r="O358" i="26" s="1"/>
  <c r="P358" i="26" a="1"/>
  <c r="P358" i="26" s="1"/>
  <c r="F359" i="26" a="1"/>
  <c r="F359" i="26" s="1"/>
  <c r="H359" i="26" a="1"/>
  <c r="H359" i="26" s="1"/>
  <c r="I359" i="26" a="1"/>
  <c r="I359" i="26" s="1"/>
  <c r="J359" i="26" a="1"/>
  <c r="J359" i="26" s="1"/>
  <c r="K359" i="26" a="1"/>
  <c r="K359" i="26" s="1"/>
  <c r="L359" i="26" a="1"/>
  <c r="L359" i="26" s="1"/>
  <c r="M359" i="26" a="1"/>
  <c r="M359" i="26" s="1"/>
  <c r="N359" i="26" a="1"/>
  <c r="N359" i="26" s="1"/>
  <c r="O359" i="26" a="1"/>
  <c r="O359" i="26" s="1"/>
  <c r="P359" i="26" a="1"/>
  <c r="P359" i="26" s="1"/>
  <c r="F360" i="26" a="1"/>
  <c r="F360" i="26" s="1"/>
  <c r="H360" i="26" a="1"/>
  <c r="H360" i="26" s="1"/>
  <c r="I360" i="26" a="1"/>
  <c r="I360" i="26" s="1"/>
  <c r="J360" i="26" a="1"/>
  <c r="J360" i="26" s="1"/>
  <c r="K360" i="26" a="1"/>
  <c r="K360" i="26" s="1"/>
  <c r="L360" i="26" a="1"/>
  <c r="L360" i="26" s="1"/>
  <c r="M360" i="26" a="1"/>
  <c r="M360" i="26" s="1"/>
  <c r="N360" i="26" a="1"/>
  <c r="N360" i="26" s="1"/>
  <c r="O360" i="26" a="1"/>
  <c r="O360" i="26" s="1"/>
  <c r="P360" i="26" a="1"/>
  <c r="P360" i="26" s="1"/>
  <c r="F361" i="26" a="1"/>
  <c r="F361" i="26" s="1"/>
  <c r="H361" i="26" a="1"/>
  <c r="H361" i="26" s="1"/>
  <c r="I361" i="26" a="1"/>
  <c r="I361" i="26" s="1"/>
  <c r="J361" i="26" a="1"/>
  <c r="J361" i="26" s="1"/>
  <c r="K361" i="26" a="1"/>
  <c r="K361" i="26" s="1"/>
  <c r="L361" i="26" a="1"/>
  <c r="L361" i="26" s="1"/>
  <c r="M361" i="26" a="1"/>
  <c r="M361" i="26" s="1"/>
  <c r="N361" i="26" a="1"/>
  <c r="N361" i="26" s="1"/>
  <c r="O361" i="26" a="1"/>
  <c r="O361" i="26" s="1"/>
  <c r="P361" i="26" a="1"/>
  <c r="P361" i="26" s="1"/>
  <c r="H317" i="26" a="1"/>
  <c r="H317" i="26" s="1"/>
  <c r="I317" i="26" a="1"/>
  <c r="I317" i="26" s="1"/>
  <c r="J317" i="26" a="1"/>
  <c r="J317" i="26" s="1"/>
  <c r="K317" i="26" a="1"/>
  <c r="K317" i="26" s="1"/>
  <c r="L317" i="26" a="1"/>
  <c r="L317" i="26" s="1"/>
  <c r="M317" i="26" a="1"/>
  <c r="M317" i="26" s="1"/>
  <c r="N317" i="26" a="1"/>
  <c r="N317" i="26" s="1"/>
  <c r="O317" i="26" a="1"/>
  <c r="O317" i="26" s="1"/>
  <c r="P317" i="26" a="1"/>
  <c r="P317" i="26" s="1"/>
  <c r="H273" i="26" a="1"/>
  <c r="H273" i="26" s="1"/>
  <c r="I273" i="26" a="1"/>
  <c r="I273" i="26" s="1"/>
  <c r="J273" i="26" a="1"/>
  <c r="J273" i="26" s="1"/>
  <c r="K273" i="26" a="1"/>
  <c r="K273" i="26" s="1"/>
  <c r="L273" i="26" a="1"/>
  <c r="L273" i="26" s="1"/>
  <c r="M273" i="26" a="1"/>
  <c r="M273" i="26" s="1"/>
  <c r="N273" i="26" a="1"/>
  <c r="N273" i="26" s="1"/>
  <c r="O273" i="26" a="1"/>
  <c r="O273" i="26" s="1"/>
  <c r="P273" i="26" a="1"/>
  <c r="P273" i="26" s="1"/>
  <c r="H274" i="26" a="1"/>
  <c r="H274" i="26" s="1"/>
  <c r="I274" i="26" a="1"/>
  <c r="I274" i="26" s="1"/>
  <c r="J274" i="26" a="1"/>
  <c r="J274" i="26" s="1"/>
  <c r="K274" i="26" a="1"/>
  <c r="K274" i="26" s="1"/>
  <c r="L274" i="26" a="1"/>
  <c r="L274" i="26" s="1"/>
  <c r="M274" i="26" a="1"/>
  <c r="M274" i="26" s="1"/>
  <c r="N274" i="26" a="1"/>
  <c r="N274" i="26" s="1"/>
  <c r="O274" i="26" a="1"/>
  <c r="O274" i="26" s="1"/>
  <c r="O275" i="26" a="1"/>
  <c r="O275" i="26" s="1"/>
  <c r="P275" i="26" a="1"/>
  <c r="P275" i="26" s="1"/>
  <c r="O276" i="26" a="1"/>
  <c r="O276" i="26" s="1"/>
  <c r="P276" i="26" a="1"/>
  <c r="P276" i="26" s="1"/>
  <c r="O277" i="26" a="1"/>
  <c r="O277" i="26" s="1"/>
  <c r="H278" i="26" a="1"/>
  <c r="H278" i="26" s="1"/>
  <c r="I278" i="26" a="1"/>
  <c r="I278" i="26" s="1"/>
  <c r="J278" i="26" a="1"/>
  <c r="J278" i="26" s="1"/>
  <c r="K278" i="26" a="1"/>
  <c r="K278" i="26" s="1"/>
  <c r="L278" i="26" a="1"/>
  <c r="L278" i="26" s="1"/>
  <c r="M278" i="26" a="1"/>
  <c r="M278" i="26" s="1"/>
  <c r="N278" i="26" a="1"/>
  <c r="N278" i="26" s="1"/>
  <c r="O278" i="26" a="1"/>
  <c r="O278" i="26" s="1"/>
  <c r="H279" i="26" a="1"/>
  <c r="H279" i="26" s="1"/>
  <c r="I279" i="26" a="1"/>
  <c r="I279" i="26" s="1"/>
  <c r="J279" i="26" a="1"/>
  <c r="J279" i="26" s="1"/>
  <c r="K279" i="26" a="1"/>
  <c r="K279" i="26" s="1"/>
  <c r="L279" i="26" a="1"/>
  <c r="L279" i="26" s="1"/>
  <c r="M279" i="26" a="1"/>
  <c r="M279" i="26" s="1"/>
  <c r="N279" i="26" a="1"/>
  <c r="N279" i="26" s="1"/>
  <c r="O279" i="26" a="1"/>
  <c r="O279" i="26" s="1"/>
  <c r="P279" i="26" a="1"/>
  <c r="P279" i="26" s="1"/>
  <c r="I280" i="26" a="1"/>
  <c r="I280" i="26" s="1"/>
  <c r="J280" i="26" a="1"/>
  <c r="J280" i="26" s="1"/>
  <c r="L280" i="26" a="1"/>
  <c r="L280" i="26" s="1"/>
  <c r="M280" i="26" a="1"/>
  <c r="M280" i="26" s="1"/>
  <c r="N280" i="26" a="1"/>
  <c r="N280" i="26" s="1"/>
  <c r="O280" i="26" a="1"/>
  <c r="O280" i="26" s="1"/>
  <c r="P280" i="26" a="1"/>
  <c r="P280" i="26" s="1"/>
  <c r="I281" i="26" a="1"/>
  <c r="I281" i="26" s="1"/>
  <c r="J281" i="26" a="1"/>
  <c r="J281" i="26" s="1"/>
  <c r="L281" i="26" a="1"/>
  <c r="L281" i="26" s="1"/>
  <c r="M281" i="26" a="1"/>
  <c r="M281" i="26" s="1"/>
  <c r="N281" i="26" a="1"/>
  <c r="N281" i="26" s="1"/>
  <c r="O281" i="26" a="1"/>
  <c r="O281" i="26" s="1"/>
  <c r="P281" i="26" a="1"/>
  <c r="P281" i="26" s="1"/>
  <c r="H282" i="26" a="1"/>
  <c r="H282" i="26" s="1"/>
  <c r="I282" i="26" a="1"/>
  <c r="I282" i="26" s="1"/>
  <c r="J282" i="26" a="1"/>
  <c r="J282" i="26" s="1"/>
  <c r="K282" i="26" a="1"/>
  <c r="K282" i="26" s="1"/>
  <c r="L282" i="26" a="1"/>
  <c r="L282" i="26" s="1"/>
  <c r="M282" i="26" a="1"/>
  <c r="M282" i="26" s="1"/>
  <c r="N282" i="26" a="1"/>
  <c r="N282" i="26" s="1"/>
  <c r="O282" i="26" a="1"/>
  <c r="O282" i="26" s="1"/>
  <c r="P282" i="26" a="1"/>
  <c r="P282" i="26" s="1"/>
  <c r="H283" i="26" a="1"/>
  <c r="H283" i="26" s="1"/>
  <c r="I283" i="26" a="1"/>
  <c r="I283" i="26" s="1"/>
  <c r="J283" i="26" a="1"/>
  <c r="J283" i="26" s="1"/>
  <c r="K283" i="26" a="1"/>
  <c r="K283" i="26" s="1"/>
  <c r="L283" i="26" a="1"/>
  <c r="L283" i="26" s="1"/>
  <c r="M283" i="26" a="1"/>
  <c r="M283" i="26" s="1"/>
  <c r="N283" i="26" a="1"/>
  <c r="N283" i="26" s="1"/>
  <c r="O283" i="26" a="1"/>
  <c r="O283" i="26" s="1"/>
  <c r="H284" i="26" a="1"/>
  <c r="H284" i="26" s="1"/>
  <c r="I284" i="26" a="1"/>
  <c r="I284" i="26" s="1"/>
  <c r="J284" i="26" a="1"/>
  <c r="J284" i="26" s="1"/>
  <c r="K284" i="26" a="1"/>
  <c r="K284" i="26" s="1"/>
  <c r="L284" i="26" a="1"/>
  <c r="L284" i="26" s="1"/>
  <c r="M284" i="26" a="1"/>
  <c r="M284" i="26" s="1"/>
  <c r="N284" i="26" a="1"/>
  <c r="N284" i="26" s="1"/>
  <c r="O284" i="26" a="1"/>
  <c r="O284" i="26" s="1"/>
  <c r="H285" i="26" a="1"/>
  <c r="H285" i="26" s="1"/>
  <c r="I285" i="26" a="1"/>
  <c r="I285" i="26" s="1"/>
  <c r="J285" i="26" a="1"/>
  <c r="J285" i="26" s="1"/>
  <c r="K285" i="26" a="1"/>
  <c r="K285" i="26" s="1"/>
  <c r="L285" i="26" a="1"/>
  <c r="L285" i="26" s="1"/>
  <c r="M285" i="26" a="1"/>
  <c r="M285" i="26" s="1"/>
  <c r="N285" i="26" a="1"/>
  <c r="N285" i="26" s="1"/>
  <c r="O285" i="26" a="1"/>
  <c r="O285" i="26" s="1"/>
  <c r="H286" i="26" a="1"/>
  <c r="H286" i="26" s="1"/>
  <c r="I286" i="26" a="1"/>
  <c r="I286" i="26" s="1"/>
  <c r="J286" i="26" a="1"/>
  <c r="J286" i="26" s="1"/>
  <c r="K286" i="26" a="1"/>
  <c r="K286" i="26" s="1"/>
  <c r="L286" i="26" a="1"/>
  <c r="L286" i="26" s="1"/>
  <c r="M286" i="26" a="1"/>
  <c r="M286" i="26" s="1"/>
  <c r="N286" i="26" a="1"/>
  <c r="N286" i="26" s="1"/>
  <c r="O286" i="26" a="1"/>
  <c r="O286" i="26" s="1"/>
  <c r="H287" i="26" a="1"/>
  <c r="H287" i="26" s="1"/>
  <c r="I287" i="26" a="1"/>
  <c r="I287" i="26" s="1"/>
  <c r="J287" i="26" a="1"/>
  <c r="J287" i="26" s="1"/>
  <c r="K287" i="26" a="1"/>
  <c r="K287" i="26" s="1"/>
  <c r="L287" i="26" a="1"/>
  <c r="L287" i="26" s="1"/>
  <c r="M287" i="26" a="1"/>
  <c r="M287" i="26" s="1"/>
  <c r="N287" i="26" a="1"/>
  <c r="N287" i="26" s="1"/>
  <c r="O287" i="26" a="1"/>
  <c r="O287" i="26" s="1"/>
  <c r="H288" i="26" a="1"/>
  <c r="H288" i="26" s="1"/>
  <c r="I288" i="26" a="1"/>
  <c r="I288" i="26" s="1"/>
  <c r="J288" i="26" a="1"/>
  <c r="J288" i="26" s="1"/>
  <c r="K288" i="26" a="1"/>
  <c r="K288" i="26" s="1"/>
  <c r="L288" i="26" a="1"/>
  <c r="L288" i="26" s="1"/>
  <c r="M288" i="26" a="1"/>
  <c r="M288" i="26" s="1"/>
  <c r="N288" i="26" a="1"/>
  <c r="N288" i="26" s="1"/>
  <c r="O288" i="26" a="1"/>
  <c r="O288" i="26" s="1"/>
  <c r="P288" i="26" a="1"/>
  <c r="P288" i="26" s="1"/>
  <c r="H289" i="26" a="1"/>
  <c r="H289" i="26" s="1"/>
  <c r="I289" i="26" a="1"/>
  <c r="I289" i="26" s="1"/>
  <c r="J289" i="26" a="1"/>
  <c r="J289" i="26" s="1"/>
  <c r="K289" i="26" a="1"/>
  <c r="K289" i="26" s="1"/>
  <c r="L289" i="26" a="1"/>
  <c r="L289" i="26" s="1"/>
  <c r="M289" i="26" a="1"/>
  <c r="M289" i="26" s="1"/>
  <c r="N289" i="26" a="1"/>
  <c r="N289" i="26" s="1"/>
  <c r="O289" i="26" a="1"/>
  <c r="O289" i="26" s="1"/>
  <c r="P289" i="26" a="1"/>
  <c r="P289" i="26" s="1"/>
  <c r="H290" i="26" a="1"/>
  <c r="H290" i="26" s="1"/>
  <c r="I290" i="26" a="1"/>
  <c r="I290" i="26" s="1"/>
  <c r="J290" i="26" a="1"/>
  <c r="J290" i="26" s="1"/>
  <c r="K290" i="26" a="1"/>
  <c r="K290" i="26" s="1"/>
  <c r="L290" i="26" a="1"/>
  <c r="L290" i="26" s="1"/>
  <c r="M290" i="26" a="1"/>
  <c r="M290" i="26" s="1"/>
  <c r="N290" i="26" a="1"/>
  <c r="N290" i="26" s="1"/>
  <c r="O290" i="26" a="1"/>
  <c r="O290" i="26" s="1"/>
  <c r="P290" i="26" a="1"/>
  <c r="P290" i="26" s="1"/>
  <c r="H291" i="26" a="1"/>
  <c r="H291" i="26" s="1"/>
  <c r="I291" i="26" a="1"/>
  <c r="I291" i="26" s="1"/>
  <c r="J291" i="26" a="1"/>
  <c r="J291" i="26" s="1"/>
  <c r="K291" i="26" a="1"/>
  <c r="K291" i="26" s="1"/>
  <c r="L291" i="26" a="1"/>
  <c r="L291" i="26" s="1"/>
  <c r="M291" i="26" a="1"/>
  <c r="M291" i="26" s="1"/>
  <c r="N291" i="26" a="1"/>
  <c r="N291" i="26" s="1"/>
  <c r="O291" i="26" a="1"/>
  <c r="O291" i="26" s="1"/>
  <c r="P291" i="26" a="1"/>
  <c r="P291" i="26" s="1"/>
  <c r="H292" i="26" a="1"/>
  <c r="H292" i="26" s="1"/>
  <c r="I292" i="26" a="1"/>
  <c r="I292" i="26" s="1"/>
  <c r="J292" i="26" a="1"/>
  <c r="J292" i="26" s="1"/>
  <c r="K292" i="26" a="1"/>
  <c r="K292" i="26" s="1"/>
  <c r="L292" i="26" a="1"/>
  <c r="L292" i="26" s="1"/>
  <c r="M292" i="26" a="1"/>
  <c r="M292" i="26" s="1"/>
  <c r="N292" i="26" a="1"/>
  <c r="N292" i="26" s="1"/>
  <c r="O292" i="26" a="1"/>
  <c r="O292" i="26" s="1"/>
  <c r="P292" i="26" a="1"/>
  <c r="P292" i="26" s="1"/>
  <c r="H293" i="26" a="1"/>
  <c r="H293" i="26" s="1"/>
  <c r="I293" i="26" a="1"/>
  <c r="I293" i="26" s="1"/>
  <c r="J293" i="26" a="1"/>
  <c r="J293" i="26" s="1"/>
  <c r="K293" i="26" a="1"/>
  <c r="K293" i="26" s="1"/>
  <c r="L293" i="26" a="1"/>
  <c r="L293" i="26" s="1"/>
  <c r="M293" i="26" a="1"/>
  <c r="M293" i="26" s="1"/>
  <c r="N293" i="26" a="1"/>
  <c r="N293" i="26" s="1"/>
  <c r="O293" i="26" a="1"/>
  <c r="O293" i="26" s="1"/>
  <c r="P293" i="26" a="1"/>
  <c r="P293" i="26" s="1"/>
  <c r="H294" i="26" a="1"/>
  <c r="H294" i="26" s="1"/>
  <c r="I294" i="26" a="1"/>
  <c r="I294" i="26" s="1"/>
  <c r="J294" i="26" a="1"/>
  <c r="J294" i="26" s="1"/>
  <c r="K294" i="26" a="1"/>
  <c r="K294" i="26" s="1"/>
  <c r="L294" i="26" a="1"/>
  <c r="L294" i="26" s="1"/>
  <c r="M294" i="26" a="1"/>
  <c r="M294" i="26" s="1"/>
  <c r="N294" i="26" a="1"/>
  <c r="N294" i="26" s="1"/>
  <c r="O294" i="26" a="1"/>
  <c r="O294" i="26" s="1"/>
  <c r="P294" i="26" a="1"/>
  <c r="P294" i="26" s="1"/>
  <c r="H295" i="26" a="1"/>
  <c r="H295" i="26" s="1"/>
  <c r="I295" i="26" a="1"/>
  <c r="I295" i="26" s="1"/>
  <c r="J295" i="26" a="1"/>
  <c r="J295" i="26" s="1"/>
  <c r="K295" i="26" a="1"/>
  <c r="K295" i="26" s="1"/>
  <c r="L295" i="26" a="1"/>
  <c r="L295" i="26" s="1"/>
  <c r="M295" i="26" a="1"/>
  <c r="M295" i="26" s="1"/>
  <c r="N295" i="26" a="1"/>
  <c r="N295" i="26" s="1"/>
  <c r="O295" i="26" a="1"/>
  <c r="O295" i="26" s="1"/>
  <c r="P295" i="26" a="1"/>
  <c r="P295" i="26" s="1"/>
  <c r="H296" i="26" a="1"/>
  <c r="H296" i="26" s="1"/>
  <c r="I296" i="26" a="1"/>
  <c r="I296" i="26" s="1"/>
  <c r="J296" i="26" a="1"/>
  <c r="J296" i="26" s="1"/>
  <c r="K296" i="26" a="1"/>
  <c r="K296" i="26" s="1"/>
  <c r="L296" i="26" a="1"/>
  <c r="L296" i="26" s="1"/>
  <c r="M296" i="26" a="1"/>
  <c r="M296" i="26" s="1"/>
  <c r="N296" i="26" a="1"/>
  <c r="N296" i="26" s="1"/>
  <c r="O296" i="26" a="1"/>
  <c r="O296" i="26" s="1"/>
  <c r="P296" i="26" a="1"/>
  <c r="P296" i="26" s="1"/>
  <c r="H297" i="26" a="1"/>
  <c r="H297" i="26" s="1"/>
  <c r="I297" i="26" a="1"/>
  <c r="I297" i="26" s="1"/>
  <c r="J297" i="26" a="1"/>
  <c r="J297" i="26" s="1"/>
  <c r="K297" i="26" a="1"/>
  <c r="K297" i="26" s="1"/>
  <c r="L297" i="26" a="1"/>
  <c r="L297" i="26" s="1"/>
  <c r="M297" i="26" a="1"/>
  <c r="M297" i="26" s="1"/>
  <c r="N297" i="26" a="1"/>
  <c r="N297" i="26" s="1"/>
  <c r="O297" i="26" a="1"/>
  <c r="O297" i="26" s="1"/>
  <c r="P297" i="26" a="1"/>
  <c r="P297" i="26" s="1"/>
  <c r="H298" i="26" a="1"/>
  <c r="H298" i="26" s="1"/>
  <c r="I298" i="26" a="1"/>
  <c r="I298" i="26" s="1"/>
  <c r="J298" i="26" a="1"/>
  <c r="J298" i="26" s="1"/>
  <c r="K298" i="26" a="1"/>
  <c r="K298" i="26" s="1"/>
  <c r="L298" i="26" a="1"/>
  <c r="L298" i="26" s="1"/>
  <c r="M298" i="26" a="1"/>
  <c r="M298" i="26" s="1"/>
  <c r="N298" i="26" a="1"/>
  <c r="N298" i="26" s="1"/>
  <c r="O298" i="26" a="1"/>
  <c r="O298" i="26" s="1"/>
  <c r="P298" i="26" a="1"/>
  <c r="P298" i="26" s="1"/>
  <c r="H299" i="26" a="1"/>
  <c r="H299" i="26" s="1"/>
  <c r="I299" i="26" a="1"/>
  <c r="I299" i="26" s="1"/>
  <c r="J299" i="26" a="1"/>
  <c r="J299" i="26" s="1"/>
  <c r="K299" i="26" a="1"/>
  <c r="K299" i="26" s="1"/>
  <c r="L299" i="26" a="1"/>
  <c r="L299" i="26" s="1"/>
  <c r="M299" i="26" a="1"/>
  <c r="M299" i="26" s="1"/>
  <c r="N299" i="26" a="1"/>
  <c r="N299" i="26" s="1"/>
  <c r="O299" i="26" a="1"/>
  <c r="O299" i="26" s="1"/>
  <c r="P299" i="26" a="1"/>
  <c r="P299" i="26" s="1"/>
  <c r="H300" i="26" a="1"/>
  <c r="H300" i="26" s="1"/>
  <c r="I300" i="26" a="1"/>
  <c r="I300" i="26" s="1"/>
  <c r="J300" i="26" a="1"/>
  <c r="J300" i="26" s="1"/>
  <c r="K300" i="26" a="1"/>
  <c r="K300" i="26" s="1"/>
  <c r="L300" i="26" a="1"/>
  <c r="L300" i="26" s="1"/>
  <c r="M300" i="26" a="1"/>
  <c r="M300" i="26" s="1"/>
  <c r="N300" i="26" a="1"/>
  <c r="N300" i="26" s="1"/>
  <c r="O300" i="26" a="1"/>
  <c r="O300" i="26" s="1"/>
  <c r="P300" i="26" a="1"/>
  <c r="P300" i="26" s="1"/>
  <c r="F301" i="26" a="1"/>
  <c r="F301" i="26" s="1"/>
  <c r="H301" i="26" a="1"/>
  <c r="H301" i="26" s="1"/>
  <c r="I301" i="26" a="1"/>
  <c r="I301" i="26" s="1"/>
  <c r="J301" i="26" a="1"/>
  <c r="J301" i="26" s="1"/>
  <c r="K301" i="26" a="1"/>
  <c r="K301" i="26" s="1"/>
  <c r="L301" i="26" a="1"/>
  <c r="L301" i="26" s="1"/>
  <c r="M301" i="26" a="1"/>
  <c r="M301" i="26" s="1"/>
  <c r="N301" i="26" a="1"/>
  <c r="N301" i="26" s="1"/>
  <c r="O301" i="26" a="1"/>
  <c r="O301" i="26" s="1"/>
  <c r="P301" i="26" a="1"/>
  <c r="P301" i="26" s="1"/>
  <c r="F302" i="26" a="1"/>
  <c r="F302" i="26" s="1"/>
  <c r="H302" i="26" a="1"/>
  <c r="H302" i="26" s="1"/>
  <c r="I302" i="26" a="1"/>
  <c r="I302" i="26" s="1"/>
  <c r="J302" i="26" a="1"/>
  <c r="J302" i="26" s="1"/>
  <c r="K302" i="26" a="1"/>
  <c r="K302" i="26" s="1"/>
  <c r="L302" i="26" a="1"/>
  <c r="L302" i="26" s="1"/>
  <c r="M302" i="26" a="1"/>
  <c r="M302" i="26" s="1"/>
  <c r="N302" i="26" a="1"/>
  <c r="N302" i="26" s="1"/>
  <c r="O302" i="26" a="1"/>
  <c r="O302" i="26" s="1"/>
  <c r="P302" i="26" a="1"/>
  <c r="P302" i="26" s="1"/>
  <c r="F303" i="26" a="1"/>
  <c r="F303" i="26" s="1"/>
  <c r="H303" i="26" a="1"/>
  <c r="H303" i="26" s="1"/>
  <c r="I303" i="26" a="1"/>
  <c r="I303" i="26" s="1"/>
  <c r="J303" i="26" a="1"/>
  <c r="J303" i="26" s="1"/>
  <c r="K303" i="26" a="1"/>
  <c r="K303" i="26" s="1"/>
  <c r="L303" i="26" a="1"/>
  <c r="L303" i="26" s="1"/>
  <c r="M303" i="26" a="1"/>
  <c r="M303" i="26" s="1"/>
  <c r="N303" i="26" a="1"/>
  <c r="N303" i="26" s="1"/>
  <c r="O303" i="26" a="1"/>
  <c r="O303" i="26" s="1"/>
  <c r="P303" i="26" a="1"/>
  <c r="P303" i="26" s="1"/>
  <c r="F304" i="26" a="1"/>
  <c r="F304" i="26" s="1"/>
  <c r="H304" i="26" a="1"/>
  <c r="H304" i="26" s="1"/>
  <c r="I304" i="26" a="1"/>
  <c r="I304" i="26" s="1"/>
  <c r="J304" i="26" a="1"/>
  <c r="J304" i="26" s="1"/>
  <c r="K304" i="26" a="1"/>
  <c r="K304" i="26" s="1"/>
  <c r="L304" i="26" a="1"/>
  <c r="L304" i="26" s="1"/>
  <c r="M304" i="26" a="1"/>
  <c r="M304" i="26" s="1"/>
  <c r="N304" i="26" a="1"/>
  <c r="N304" i="26" s="1"/>
  <c r="O304" i="26" a="1"/>
  <c r="O304" i="26" s="1"/>
  <c r="P304" i="26" a="1"/>
  <c r="P304" i="26" s="1"/>
  <c r="F305" i="26" a="1"/>
  <c r="F305" i="26" s="1"/>
  <c r="H305" i="26" a="1"/>
  <c r="H305" i="26" s="1"/>
  <c r="I305" i="26" a="1"/>
  <c r="I305" i="26" s="1"/>
  <c r="J305" i="26" a="1"/>
  <c r="J305" i="26" s="1"/>
  <c r="K305" i="26" a="1"/>
  <c r="K305" i="26" s="1"/>
  <c r="L305" i="26" a="1"/>
  <c r="L305" i="26" s="1"/>
  <c r="M305" i="26" a="1"/>
  <c r="M305" i="26" s="1"/>
  <c r="N305" i="26" a="1"/>
  <c r="N305" i="26" s="1"/>
  <c r="O305" i="26" a="1"/>
  <c r="O305" i="26" s="1"/>
  <c r="P305" i="26" a="1"/>
  <c r="P305" i="26" s="1"/>
  <c r="F306" i="26" a="1"/>
  <c r="F306" i="26" s="1"/>
  <c r="H306" i="26" a="1"/>
  <c r="H306" i="26" s="1"/>
  <c r="I306" i="26" a="1"/>
  <c r="I306" i="26" s="1"/>
  <c r="J306" i="26" a="1"/>
  <c r="J306" i="26" s="1"/>
  <c r="K306" i="26" a="1"/>
  <c r="K306" i="26" s="1"/>
  <c r="L306" i="26" a="1"/>
  <c r="L306" i="26" s="1"/>
  <c r="M306" i="26" a="1"/>
  <c r="M306" i="26" s="1"/>
  <c r="N306" i="26" a="1"/>
  <c r="N306" i="26" s="1"/>
  <c r="O306" i="26" a="1"/>
  <c r="O306" i="26" s="1"/>
  <c r="P306" i="26" a="1"/>
  <c r="P306" i="26" s="1"/>
  <c r="F307" i="26" a="1"/>
  <c r="F307" i="26" s="1"/>
  <c r="H307" i="26" a="1"/>
  <c r="H307" i="26" s="1"/>
  <c r="I307" i="26" a="1"/>
  <c r="I307" i="26" s="1"/>
  <c r="J307" i="26" a="1"/>
  <c r="J307" i="26" s="1"/>
  <c r="K307" i="26" a="1"/>
  <c r="K307" i="26" s="1"/>
  <c r="L307" i="26" a="1"/>
  <c r="L307" i="26" s="1"/>
  <c r="M307" i="26" a="1"/>
  <c r="M307" i="26" s="1"/>
  <c r="N307" i="26" a="1"/>
  <c r="N307" i="26" s="1"/>
  <c r="O307" i="26" a="1"/>
  <c r="O307" i="26" s="1"/>
  <c r="P307" i="26" a="1"/>
  <c r="P307" i="26" s="1"/>
  <c r="F308" i="26" a="1"/>
  <c r="F308" i="26" s="1"/>
  <c r="H308" i="26" a="1"/>
  <c r="H308" i="26" s="1"/>
  <c r="I308" i="26" a="1"/>
  <c r="I308" i="26" s="1"/>
  <c r="J308" i="26" a="1"/>
  <c r="J308" i="26" s="1"/>
  <c r="K308" i="26" a="1"/>
  <c r="K308" i="26" s="1"/>
  <c r="L308" i="26" a="1"/>
  <c r="L308" i="26" s="1"/>
  <c r="M308" i="26" a="1"/>
  <c r="M308" i="26" s="1"/>
  <c r="N308" i="26" a="1"/>
  <c r="N308" i="26" s="1"/>
  <c r="O308" i="26" a="1"/>
  <c r="O308" i="26" s="1"/>
  <c r="P308" i="26" a="1"/>
  <c r="P308" i="26" s="1"/>
  <c r="F309" i="26" a="1"/>
  <c r="F309" i="26" s="1"/>
  <c r="H309" i="26" a="1"/>
  <c r="H309" i="26" s="1"/>
  <c r="I309" i="26" a="1"/>
  <c r="I309" i="26" s="1"/>
  <c r="J309" i="26" a="1"/>
  <c r="J309" i="26" s="1"/>
  <c r="K309" i="26" a="1"/>
  <c r="K309" i="26" s="1"/>
  <c r="L309" i="26" a="1"/>
  <c r="L309" i="26" s="1"/>
  <c r="M309" i="26" a="1"/>
  <c r="M309" i="26" s="1"/>
  <c r="N309" i="26" a="1"/>
  <c r="N309" i="26" s="1"/>
  <c r="O309" i="26" a="1"/>
  <c r="O309" i="26" s="1"/>
  <c r="P309" i="26" a="1"/>
  <c r="P309" i="26" s="1"/>
  <c r="F310" i="26" a="1"/>
  <c r="F310" i="26" s="1"/>
  <c r="H310" i="26" a="1"/>
  <c r="H310" i="26" s="1"/>
  <c r="I310" i="26" a="1"/>
  <c r="I310" i="26" s="1"/>
  <c r="J310" i="26" a="1"/>
  <c r="J310" i="26" s="1"/>
  <c r="K310" i="26" a="1"/>
  <c r="K310" i="26" s="1"/>
  <c r="L310" i="26" a="1"/>
  <c r="L310" i="26" s="1"/>
  <c r="M310" i="26" a="1"/>
  <c r="M310" i="26" s="1"/>
  <c r="N310" i="26" a="1"/>
  <c r="N310" i="26" s="1"/>
  <c r="O310" i="26" a="1"/>
  <c r="O310" i="26" s="1"/>
  <c r="P310" i="26" a="1"/>
  <c r="P310" i="26" s="1"/>
  <c r="F311" i="26" a="1"/>
  <c r="F311" i="26" s="1"/>
  <c r="H311" i="26" a="1"/>
  <c r="H311" i="26" s="1"/>
  <c r="I311" i="26" a="1"/>
  <c r="I311" i="26" s="1"/>
  <c r="J311" i="26" a="1"/>
  <c r="J311" i="26" s="1"/>
  <c r="K311" i="26" a="1"/>
  <c r="K311" i="26" s="1"/>
  <c r="L311" i="26" a="1"/>
  <c r="L311" i="26" s="1"/>
  <c r="M311" i="26" a="1"/>
  <c r="M311" i="26" s="1"/>
  <c r="N311" i="26" a="1"/>
  <c r="N311" i="26" s="1"/>
  <c r="O311" i="26" a="1"/>
  <c r="O311" i="26" s="1"/>
  <c r="P311" i="26" a="1"/>
  <c r="P311" i="26" s="1"/>
  <c r="F312" i="26" a="1"/>
  <c r="F312" i="26" s="1"/>
  <c r="H312" i="26" a="1"/>
  <c r="H312" i="26" s="1"/>
  <c r="I312" i="26" a="1"/>
  <c r="I312" i="26" s="1"/>
  <c r="J312" i="26" a="1"/>
  <c r="J312" i="26" s="1"/>
  <c r="K312" i="26" a="1"/>
  <c r="K312" i="26" s="1"/>
  <c r="L312" i="26" a="1"/>
  <c r="L312" i="26" s="1"/>
  <c r="M312" i="26" a="1"/>
  <c r="M312" i="26" s="1"/>
  <c r="N312" i="26" a="1"/>
  <c r="N312" i="26" s="1"/>
  <c r="O312" i="26" a="1"/>
  <c r="O312" i="26" s="1"/>
  <c r="P312" i="26" a="1"/>
  <c r="P312" i="26" s="1"/>
  <c r="F313" i="26" a="1"/>
  <c r="F313" i="26" s="1"/>
  <c r="H313" i="26" a="1"/>
  <c r="H313" i="26" s="1"/>
  <c r="I313" i="26" a="1"/>
  <c r="I313" i="26" s="1"/>
  <c r="J313" i="26" a="1"/>
  <c r="J313" i="26" s="1"/>
  <c r="K313" i="26" a="1"/>
  <c r="K313" i="26" s="1"/>
  <c r="L313" i="26" a="1"/>
  <c r="L313" i="26" s="1"/>
  <c r="M313" i="26" a="1"/>
  <c r="M313" i="26" s="1"/>
  <c r="N313" i="26" a="1"/>
  <c r="N313" i="26" s="1"/>
  <c r="O313" i="26" a="1"/>
  <c r="O313" i="26" s="1"/>
  <c r="P313" i="26" a="1"/>
  <c r="P313" i="26" s="1"/>
  <c r="F314" i="26" a="1"/>
  <c r="F314" i="26" s="1"/>
  <c r="H314" i="26" a="1"/>
  <c r="H314" i="26" s="1"/>
  <c r="I314" i="26" a="1"/>
  <c r="I314" i="26" s="1"/>
  <c r="J314" i="26" a="1"/>
  <c r="J314" i="26" s="1"/>
  <c r="K314" i="26" a="1"/>
  <c r="K314" i="26" s="1"/>
  <c r="L314" i="26" a="1"/>
  <c r="L314" i="26" s="1"/>
  <c r="M314" i="26" a="1"/>
  <c r="M314" i="26" s="1"/>
  <c r="N314" i="26" a="1"/>
  <c r="N314" i="26" s="1"/>
  <c r="O314" i="26" a="1"/>
  <c r="O314" i="26" s="1"/>
  <c r="P314" i="26" a="1"/>
  <c r="P314" i="26" s="1"/>
  <c r="F315" i="26" a="1"/>
  <c r="F315" i="26" s="1"/>
  <c r="H315" i="26" a="1"/>
  <c r="H315" i="26" s="1"/>
  <c r="I315" i="26" a="1"/>
  <c r="I315" i="26" s="1"/>
  <c r="J315" i="26" a="1"/>
  <c r="J315" i="26" s="1"/>
  <c r="K315" i="26" a="1"/>
  <c r="K315" i="26" s="1"/>
  <c r="L315" i="26" a="1"/>
  <c r="L315" i="26" s="1"/>
  <c r="M315" i="26" a="1"/>
  <c r="M315" i="26" s="1"/>
  <c r="N315" i="26" a="1"/>
  <c r="N315" i="26" s="1"/>
  <c r="O315" i="26" a="1"/>
  <c r="O315" i="26" s="1"/>
  <c r="P315" i="26" a="1"/>
  <c r="P315" i="26" s="1"/>
  <c r="F316" i="26" a="1"/>
  <c r="F316" i="26" s="1"/>
  <c r="H316" i="26" a="1"/>
  <c r="H316" i="26" s="1"/>
  <c r="I316" i="26" a="1"/>
  <c r="I316" i="26" s="1"/>
  <c r="J316" i="26" a="1"/>
  <c r="J316" i="26" s="1"/>
  <c r="K316" i="26" a="1"/>
  <c r="K316" i="26" s="1"/>
  <c r="L316" i="26" a="1"/>
  <c r="L316" i="26" s="1"/>
  <c r="M316" i="26" a="1"/>
  <c r="M316" i="26" s="1"/>
  <c r="N316" i="26" a="1"/>
  <c r="N316" i="26" s="1"/>
  <c r="O316" i="26" a="1"/>
  <c r="O316" i="26" s="1"/>
  <c r="P316" i="26" a="1"/>
  <c r="P316" i="26" s="1"/>
  <c r="H272" i="26" a="1"/>
  <c r="H272" i="26" s="1"/>
  <c r="I272" i="26" a="1"/>
  <c r="I272" i="26" s="1"/>
  <c r="J272" i="26" a="1"/>
  <c r="J272" i="26" s="1"/>
  <c r="K272" i="26" a="1"/>
  <c r="K272" i="26" s="1"/>
  <c r="L272" i="26" a="1"/>
  <c r="L272" i="26" s="1"/>
  <c r="M272" i="26" a="1"/>
  <c r="M272" i="26" s="1"/>
  <c r="N272" i="26" a="1"/>
  <c r="N272" i="26" s="1"/>
  <c r="O272" i="26" a="1"/>
  <c r="O272" i="26" s="1"/>
  <c r="P272" i="26" a="1"/>
  <c r="P272" i="26" s="1"/>
  <c r="H228" i="26" a="1"/>
  <c r="H228" i="26" s="1"/>
  <c r="I228" i="26" a="1"/>
  <c r="I228" i="26" s="1"/>
  <c r="J228" i="26" a="1"/>
  <c r="J228" i="26" s="1"/>
  <c r="K228" i="26" a="1"/>
  <c r="K228" i="26" s="1"/>
  <c r="L228" i="26" a="1"/>
  <c r="L228" i="26" s="1"/>
  <c r="M228" i="26" a="1"/>
  <c r="M228" i="26" s="1"/>
  <c r="N228" i="26" a="1"/>
  <c r="N228" i="26" s="1"/>
  <c r="O228" i="26" a="1"/>
  <c r="O228" i="26" s="1"/>
  <c r="P228" i="26" a="1"/>
  <c r="P228" i="26" s="1"/>
  <c r="H229" i="26" a="1"/>
  <c r="H229" i="26" s="1"/>
  <c r="I229" i="26" a="1"/>
  <c r="I229" i="26" s="1"/>
  <c r="J229" i="26" a="1"/>
  <c r="J229" i="26" s="1"/>
  <c r="K229" i="26" a="1"/>
  <c r="K229" i="26" s="1"/>
  <c r="L229" i="26" a="1"/>
  <c r="L229" i="26" s="1"/>
  <c r="M229" i="26" a="1"/>
  <c r="M229" i="26" s="1"/>
  <c r="N229" i="26" a="1"/>
  <c r="N229" i="26" s="1"/>
  <c r="O229" i="26" a="1"/>
  <c r="O229" i="26" s="1"/>
  <c r="O230" i="26" a="1"/>
  <c r="O230" i="26" s="1"/>
  <c r="P230" i="26" a="1"/>
  <c r="P230" i="26" s="1"/>
  <c r="O231" i="26" a="1"/>
  <c r="O231" i="26" s="1"/>
  <c r="P231" i="26" a="1"/>
  <c r="P231" i="26" s="1"/>
  <c r="O232" i="26" a="1"/>
  <c r="O232" i="26" s="1"/>
  <c r="H233" i="26" a="1"/>
  <c r="H233" i="26" s="1"/>
  <c r="I233" i="26" a="1"/>
  <c r="I233" i="26" s="1"/>
  <c r="J233" i="26" a="1"/>
  <c r="J233" i="26" s="1"/>
  <c r="K233" i="26" a="1"/>
  <c r="K233" i="26" s="1"/>
  <c r="L233" i="26" a="1"/>
  <c r="L233" i="26" s="1"/>
  <c r="M233" i="26" a="1"/>
  <c r="M233" i="26" s="1"/>
  <c r="N233" i="26" a="1"/>
  <c r="N233" i="26" s="1"/>
  <c r="O233" i="26" a="1"/>
  <c r="O233" i="26" s="1"/>
  <c r="H234" i="26" a="1"/>
  <c r="H234" i="26" s="1"/>
  <c r="I234" i="26" a="1"/>
  <c r="I234" i="26" s="1"/>
  <c r="J234" i="26" a="1"/>
  <c r="J234" i="26" s="1"/>
  <c r="K234" i="26" a="1"/>
  <c r="K234" i="26" s="1"/>
  <c r="L234" i="26" a="1"/>
  <c r="L234" i="26" s="1"/>
  <c r="M234" i="26" a="1"/>
  <c r="M234" i="26" s="1"/>
  <c r="N234" i="26" a="1"/>
  <c r="N234" i="26" s="1"/>
  <c r="O234" i="26" a="1"/>
  <c r="O234" i="26" s="1"/>
  <c r="P234" i="26" a="1"/>
  <c r="P234" i="26" s="1"/>
  <c r="I235" i="26" a="1"/>
  <c r="I235" i="26" s="1"/>
  <c r="J235" i="26" a="1"/>
  <c r="J235" i="26" s="1"/>
  <c r="L235" i="26" a="1"/>
  <c r="L235" i="26" s="1"/>
  <c r="M235" i="26" a="1"/>
  <c r="M235" i="26" s="1"/>
  <c r="N235" i="26" a="1"/>
  <c r="N235" i="26" s="1"/>
  <c r="O235" i="26" a="1"/>
  <c r="O235" i="26" s="1"/>
  <c r="P235" i="26" a="1"/>
  <c r="P235" i="26" s="1"/>
  <c r="I236" i="26" a="1"/>
  <c r="I236" i="26" s="1"/>
  <c r="J236" i="26" a="1"/>
  <c r="J236" i="26" s="1"/>
  <c r="L236" i="26" a="1"/>
  <c r="L236" i="26" s="1"/>
  <c r="M236" i="26" a="1"/>
  <c r="M236" i="26" s="1"/>
  <c r="N236" i="26" a="1"/>
  <c r="N236" i="26" s="1"/>
  <c r="O236" i="26" a="1"/>
  <c r="O236" i="26" s="1"/>
  <c r="P236" i="26" a="1"/>
  <c r="P236" i="26" s="1"/>
  <c r="H237" i="26" a="1"/>
  <c r="H237" i="26" s="1"/>
  <c r="I237" i="26" a="1"/>
  <c r="I237" i="26" s="1"/>
  <c r="J237" i="26" a="1"/>
  <c r="J237" i="26" s="1"/>
  <c r="K237" i="26" a="1"/>
  <c r="K237" i="26" s="1"/>
  <c r="L237" i="26" a="1"/>
  <c r="L237" i="26" s="1"/>
  <c r="M237" i="26" a="1"/>
  <c r="M237" i="26" s="1"/>
  <c r="N237" i="26" a="1"/>
  <c r="N237" i="26" s="1"/>
  <c r="O237" i="26" a="1"/>
  <c r="O237" i="26" s="1"/>
  <c r="P237" i="26" a="1"/>
  <c r="P237" i="26" s="1"/>
  <c r="H238" i="26" a="1"/>
  <c r="H238" i="26" s="1"/>
  <c r="I238" i="26" a="1"/>
  <c r="I238" i="26" s="1"/>
  <c r="J238" i="26" a="1"/>
  <c r="J238" i="26" s="1"/>
  <c r="K238" i="26" a="1"/>
  <c r="K238" i="26" s="1"/>
  <c r="L238" i="26" a="1"/>
  <c r="L238" i="26" s="1"/>
  <c r="M238" i="26" a="1"/>
  <c r="M238" i="26" s="1"/>
  <c r="N238" i="26" a="1"/>
  <c r="N238" i="26" s="1"/>
  <c r="O238" i="26" a="1"/>
  <c r="O238" i="26" s="1"/>
  <c r="H239" i="26" a="1"/>
  <c r="H239" i="26" s="1"/>
  <c r="I239" i="26" a="1"/>
  <c r="I239" i="26" s="1"/>
  <c r="J239" i="26" a="1"/>
  <c r="J239" i="26" s="1"/>
  <c r="K239" i="26" a="1"/>
  <c r="K239" i="26" s="1"/>
  <c r="L239" i="26" a="1"/>
  <c r="L239" i="26" s="1"/>
  <c r="M239" i="26" a="1"/>
  <c r="M239" i="26" s="1"/>
  <c r="N239" i="26" a="1"/>
  <c r="N239" i="26" s="1"/>
  <c r="O239" i="26" a="1"/>
  <c r="O239" i="26" s="1"/>
  <c r="H240" i="26" a="1"/>
  <c r="H240" i="26" s="1"/>
  <c r="I240" i="26" a="1"/>
  <c r="I240" i="26" s="1"/>
  <c r="J240" i="26" a="1"/>
  <c r="J240" i="26" s="1"/>
  <c r="K240" i="26" a="1"/>
  <c r="K240" i="26" s="1"/>
  <c r="L240" i="26" a="1"/>
  <c r="L240" i="26" s="1"/>
  <c r="M240" i="26" a="1"/>
  <c r="M240" i="26" s="1"/>
  <c r="N240" i="26" a="1"/>
  <c r="N240" i="26" s="1"/>
  <c r="O240" i="26" a="1"/>
  <c r="O240" i="26" s="1"/>
  <c r="H241" i="26" a="1"/>
  <c r="H241" i="26" s="1"/>
  <c r="I241" i="26" a="1"/>
  <c r="I241" i="26" s="1"/>
  <c r="J241" i="26" a="1"/>
  <c r="J241" i="26" s="1"/>
  <c r="K241" i="26" a="1"/>
  <c r="K241" i="26" s="1"/>
  <c r="L241" i="26" a="1"/>
  <c r="L241" i="26" s="1"/>
  <c r="M241" i="26" a="1"/>
  <c r="M241" i="26" s="1"/>
  <c r="N241" i="26" a="1"/>
  <c r="N241" i="26" s="1"/>
  <c r="O241" i="26" a="1"/>
  <c r="O241" i="26" s="1"/>
  <c r="H242" i="26" a="1"/>
  <c r="H242" i="26" s="1"/>
  <c r="I242" i="26" a="1"/>
  <c r="I242" i="26" s="1"/>
  <c r="J242" i="26" a="1"/>
  <c r="J242" i="26" s="1"/>
  <c r="K242" i="26" a="1"/>
  <c r="K242" i="26" s="1"/>
  <c r="L242" i="26" a="1"/>
  <c r="L242" i="26" s="1"/>
  <c r="M242" i="26" a="1"/>
  <c r="M242" i="26" s="1"/>
  <c r="N242" i="26" a="1"/>
  <c r="N242" i="26" s="1"/>
  <c r="O242" i="26" a="1"/>
  <c r="O242" i="26" s="1"/>
  <c r="H243" i="26" a="1"/>
  <c r="H243" i="26" s="1"/>
  <c r="I243" i="26" a="1"/>
  <c r="I243" i="26" s="1"/>
  <c r="J243" i="26" a="1"/>
  <c r="J243" i="26" s="1"/>
  <c r="K243" i="26" a="1"/>
  <c r="K243" i="26" s="1"/>
  <c r="L243" i="26" a="1"/>
  <c r="L243" i="26" s="1"/>
  <c r="M243" i="26" a="1"/>
  <c r="M243" i="26" s="1"/>
  <c r="N243" i="26" a="1"/>
  <c r="N243" i="26" s="1"/>
  <c r="O243" i="26" a="1"/>
  <c r="O243" i="26" s="1"/>
  <c r="P243" i="26" a="1"/>
  <c r="P243" i="26" s="1"/>
  <c r="H244" i="26" a="1"/>
  <c r="H244" i="26" s="1"/>
  <c r="I244" i="26" a="1"/>
  <c r="I244" i="26" s="1"/>
  <c r="J244" i="26" a="1"/>
  <c r="J244" i="26" s="1"/>
  <c r="K244" i="26" a="1"/>
  <c r="K244" i="26" s="1"/>
  <c r="L244" i="26" a="1"/>
  <c r="L244" i="26" s="1"/>
  <c r="M244" i="26" a="1"/>
  <c r="M244" i="26" s="1"/>
  <c r="N244" i="26" a="1"/>
  <c r="N244" i="26" s="1"/>
  <c r="O244" i="26" a="1"/>
  <c r="O244" i="26" s="1"/>
  <c r="P244" i="26" a="1"/>
  <c r="P244" i="26" s="1"/>
  <c r="H245" i="26" a="1"/>
  <c r="H245" i="26" s="1"/>
  <c r="I245" i="26" a="1"/>
  <c r="I245" i="26" s="1"/>
  <c r="J245" i="26" a="1"/>
  <c r="J245" i="26" s="1"/>
  <c r="K245" i="26" a="1"/>
  <c r="K245" i="26" s="1"/>
  <c r="L245" i="26" a="1"/>
  <c r="L245" i="26" s="1"/>
  <c r="M245" i="26" a="1"/>
  <c r="M245" i="26" s="1"/>
  <c r="N245" i="26" a="1"/>
  <c r="N245" i="26" s="1"/>
  <c r="O245" i="26" a="1"/>
  <c r="O245" i="26" s="1"/>
  <c r="P245" i="26" a="1"/>
  <c r="P245" i="26" s="1"/>
  <c r="H246" i="26" a="1"/>
  <c r="H246" i="26" s="1"/>
  <c r="I246" i="26" a="1"/>
  <c r="I246" i="26" s="1"/>
  <c r="J246" i="26" a="1"/>
  <c r="J246" i="26" s="1"/>
  <c r="K246" i="26" a="1"/>
  <c r="K246" i="26" s="1"/>
  <c r="L246" i="26" a="1"/>
  <c r="L246" i="26" s="1"/>
  <c r="M246" i="26" a="1"/>
  <c r="M246" i="26" s="1"/>
  <c r="N246" i="26" a="1"/>
  <c r="N246" i="26" s="1"/>
  <c r="O246" i="26" a="1"/>
  <c r="O246" i="26" s="1"/>
  <c r="P246" i="26" a="1"/>
  <c r="P246" i="26" s="1"/>
  <c r="H247" i="26" a="1"/>
  <c r="H247" i="26" s="1"/>
  <c r="I247" i="26" a="1"/>
  <c r="I247" i="26" s="1"/>
  <c r="J247" i="26" a="1"/>
  <c r="J247" i="26" s="1"/>
  <c r="K247" i="26" a="1"/>
  <c r="K247" i="26" s="1"/>
  <c r="L247" i="26" a="1"/>
  <c r="L247" i="26" s="1"/>
  <c r="M247" i="26" a="1"/>
  <c r="M247" i="26" s="1"/>
  <c r="N247" i="26" a="1"/>
  <c r="N247" i="26" s="1"/>
  <c r="O247" i="26" a="1"/>
  <c r="O247" i="26" s="1"/>
  <c r="P247" i="26" a="1"/>
  <c r="P247" i="26" s="1"/>
  <c r="H248" i="26" a="1"/>
  <c r="H248" i="26" s="1"/>
  <c r="I248" i="26" a="1"/>
  <c r="I248" i="26" s="1"/>
  <c r="J248" i="26" a="1"/>
  <c r="J248" i="26" s="1"/>
  <c r="K248" i="26" a="1"/>
  <c r="K248" i="26" s="1"/>
  <c r="L248" i="26" a="1"/>
  <c r="L248" i="26" s="1"/>
  <c r="M248" i="26" a="1"/>
  <c r="M248" i="26" s="1"/>
  <c r="N248" i="26" a="1"/>
  <c r="N248" i="26" s="1"/>
  <c r="O248" i="26" a="1"/>
  <c r="O248" i="26" s="1"/>
  <c r="P248" i="26" a="1"/>
  <c r="P248" i="26" s="1"/>
  <c r="H249" i="26" a="1"/>
  <c r="H249" i="26" s="1"/>
  <c r="I249" i="26" a="1"/>
  <c r="I249" i="26" s="1"/>
  <c r="J249" i="26" a="1"/>
  <c r="J249" i="26" s="1"/>
  <c r="K249" i="26" a="1"/>
  <c r="K249" i="26" s="1"/>
  <c r="L249" i="26" a="1"/>
  <c r="L249" i="26" s="1"/>
  <c r="M249" i="26" a="1"/>
  <c r="M249" i="26" s="1"/>
  <c r="N249" i="26" a="1"/>
  <c r="N249" i="26" s="1"/>
  <c r="O249" i="26" a="1"/>
  <c r="O249" i="26" s="1"/>
  <c r="P249" i="26" a="1"/>
  <c r="P249" i="26" s="1"/>
  <c r="H250" i="26" a="1"/>
  <c r="H250" i="26" s="1"/>
  <c r="I250" i="26" a="1"/>
  <c r="I250" i="26" s="1"/>
  <c r="J250" i="26" a="1"/>
  <c r="J250" i="26" s="1"/>
  <c r="K250" i="26" a="1"/>
  <c r="K250" i="26" s="1"/>
  <c r="L250" i="26" a="1"/>
  <c r="L250" i="26" s="1"/>
  <c r="M250" i="26" a="1"/>
  <c r="M250" i="26" s="1"/>
  <c r="N250" i="26" a="1"/>
  <c r="N250" i="26" s="1"/>
  <c r="O250" i="26" a="1"/>
  <c r="O250" i="26" s="1"/>
  <c r="P250" i="26" a="1"/>
  <c r="P250" i="26" s="1"/>
  <c r="H251" i="26" a="1"/>
  <c r="H251" i="26" s="1"/>
  <c r="I251" i="26" a="1"/>
  <c r="I251" i="26" s="1"/>
  <c r="J251" i="26" a="1"/>
  <c r="J251" i="26" s="1"/>
  <c r="K251" i="26" a="1"/>
  <c r="K251" i="26" s="1"/>
  <c r="L251" i="26" a="1"/>
  <c r="L251" i="26" s="1"/>
  <c r="M251" i="26" a="1"/>
  <c r="M251" i="26" s="1"/>
  <c r="N251" i="26" a="1"/>
  <c r="N251" i="26" s="1"/>
  <c r="O251" i="26" a="1"/>
  <c r="O251" i="26" s="1"/>
  <c r="P251" i="26" a="1"/>
  <c r="P251" i="26" s="1"/>
  <c r="H252" i="26" a="1"/>
  <c r="H252" i="26" s="1"/>
  <c r="I252" i="26" a="1"/>
  <c r="I252" i="26" s="1"/>
  <c r="J252" i="26" a="1"/>
  <c r="J252" i="26" s="1"/>
  <c r="K252" i="26" a="1"/>
  <c r="K252" i="26" s="1"/>
  <c r="L252" i="26" a="1"/>
  <c r="L252" i="26" s="1"/>
  <c r="M252" i="26" a="1"/>
  <c r="M252" i="26" s="1"/>
  <c r="N252" i="26" a="1"/>
  <c r="N252" i="26" s="1"/>
  <c r="O252" i="26" a="1"/>
  <c r="O252" i="26" s="1"/>
  <c r="P252" i="26" a="1"/>
  <c r="P252" i="26" s="1"/>
  <c r="H253" i="26" a="1"/>
  <c r="H253" i="26" s="1"/>
  <c r="I253" i="26" a="1"/>
  <c r="I253" i="26" s="1"/>
  <c r="J253" i="26" a="1"/>
  <c r="J253" i="26" s="1"/>
  <c r="K253" i="26" a="1"/>
  <c r="K253" i="26" s="1"/>
  <c r="L253" i="26" a="1"/>
  <c r="L253" i="26" s="1"/>
  <c r="M253" i="26" a="1"/>
  <c r="M253" i="26" s="1"/>
  <c r="N253" i="26" a="1"/>
  <c r="N253" i="26" s="1"/>
  <c r="O253" i="26" a="1"/>
  <c r="O253" i="26" s="1"/>
  <c r="P253" i="26" a="1"/>
  <c r="P253" i="26" s="1"/>
  <c r="H254" i="26" a="1"/>
  <c r="H254" i="26" s="1"/>
  <c r="I254" i="26" a="1"/>
  <c r="I254" i="26" s="1"/>
  <c r="J254" i="26" a="1"/>
  <c r="J254" i="26" s="1"/>
  <c r="K254" i="26" a="1"/>
  <c r="K254" i="26" s="1"/>
  <c r="L254" i="26" a="1"/>
  <c r="L254" i="26" s="1"/>
  <c r="M254" i="26" a="1"/>
  <c r="M254" i="26" s="1"/>
  <c r="N254" i="26" a="1"/>
  <c r="N254" i="26" s="1"/>
  <c r="O254" i="26" a="1"/>
  <c r="O254" i="26" s="1"/>
  <c r="P254" i="26" a="1"/>
  <c r="P254" i="26" s="1"/>
  <c r="H255" i="26" a="1"/>
  <c r="H255" i="26" s="1"/>
  <c r="I255" i="26" a="1"/>
  <c r="I255" i="26" s="1"/>
  <c r="J255" i="26" a="1"/>
  <c r="J255" i="26" s="1"/>
  <c r="K255" i="26" a="1"/>
  <c r="K255" i="26" s="1"/>
  <c r="L255" i="26" a="1"/>
  <c r="L255" i="26" s="1"/>
  <c r="M255" i="26" a="1"/>
  <c r="M255" i="26" s="1"/>
  <c r="N255" i="26" a="1"/>
  <c r="N255" i="26" s="1"/>
  <c r="O255" i="26" a="1"/>
  <c r="O255" i="26" s="1"/>
  <c r="P255" i="26" a="1"/>
  <c r="P255" i="26" s="1"/>
  <c r="F256" i="26" a="1"/>
  <c r="F256" i="26" s="1"/>
  <c r="H256" i="26" a="1"/>
  <c r="H256" i="26" s="1"/>
  <c r="I256" i="26" a="1"/>
  <c r="I256" i="26" s="1"/>
  <c r="J256" i="26" a="1"/>
  <c r="J256" i="26" s="1"/>
  <c r="K256" i="26" a="1"/>
  <c r="K256" i="26" s="1"/>
  <c r="L256" i="26" a="1"/>
  <c r="L256" i="26" s="1"/>
  <c r="M256" i="26" a="1"/>
  <c r="M256" i="26" s="1"/>
  <c r="N256" i="26" a="1"/>
  <c r="N256" i="26" s="1"/>
  <c r="O256" i="26" a="1"/>
  <c r="O256" i="26" s="1"/>
  <c r="P256" i="26" a="1"/>
  <c r="P256" i="26" s="1"/>
  <c r="F257" i="26" a="1"/>
  <c r="F257" i="26" s="1"/>
  <c r="H257" i="26" a="1"/>
  <c r="H257" i="26" s="1"/>
  <c r="I257" i="26" a="1"/>
  <c r="I257" i="26" s="1"/>
  <c r="J257" i="26" a="1"/>
  <c r="J257" i="26" s="1"/>
  <c r="K257" i="26" a="1"/>
  <c r="K257" i="26" s="1"/>
  <c r="L257" i="26" a="1"/>
  <c r="L257" i="26" s="1"/>
  <c r="M257" i="26" a="1"/>
  <c r="M257" i="26" s="1"/>
  <c r="N257" i="26" a="1"/>
  <c r="N257" i="26" s="1"/>
  <c r="O257" i="26" a="1"/>
  <c r="O257" i="26" s="1"/>
  <c r="P257" i="26" a="1"/>
  <c r="P257" i="26" s="1"/>
  <c r="F258" i="26" a="1"/>
  <c r="F258" i="26" s="1"/>
  <c r="H258" i="26" a="1"/>
  <c r="H258" i="26" s="1"/>
  <c r="I258" i="26" a="1"/>
  <c r="I258" i="26" s="1"/>
  <c r="J258" i="26" a="1"/>
  <c r="J258" i="26" s="1"/>
  <c r="K258" i="26" a="1"/>
  <c r="K258" i="26" s="1"/>
  <c r="L258" i="26" a="1"/>
  <c r="L258" i="26" s="1"/>
  <c r="M258" i="26" a="1"/>
  <c r="M258" i="26" s="1"/>
  <c r="N258" i="26" a="1"/>
  <c r="N258" i="26" s="1"/>
  <c r="O258" i="26" a="1"/>
  <c r="O258" i="26" s="1"/>
  <c r="P258" i="26" a="1"/>
  <c r="P258" i="26" s="1"/>
  <c r="F259" i="26" a="1"/>
  <c r="F259" i="26" s="1"/>
  <c r="H259" i="26" a="1"/>
  <c r="H259" i="26" s="1"/>
  <c r="I259" i="26" a="1"/>
  <c r="I259" i="26" s="1"/>
  <c r="J259" i="26" a="1"/>
  <c r="J259" i="26" s="1"/>
  <c r="K259" i="26" a="1"/>
  <c r="K259" i="26" s="1"/>
  <c r="L259" i="26" a="1"/>
  <c r="L259" i="26" s="1"/>
  <c r="M259" i="26" a="1"/>
  <c r="M259" i="26" s="1"/>
  <c r="N259" i="26" a="1"/>
  <c r="N259" i="26" s="1"/>
  <c r="O259" i="26" a="1"/>
  <c r="O259" i="26" s="1"/>
  <c r="P259" i="26" a="1"/>
  <c r="P259" i="26" s="1"/>
  <c r="F260" i="26" a="1"/>
  <c r="F260" i="26" s="1"/>
  <c r="H260" i="26" a="1"/>
  <c r="H260" i="26" s="1"/>
  <c r="I260" i="26" a="1"/>
  <c r="I260" i="26" s="1"/>
  <c r="J260" i="26" a="1"/>
  <c r="J260" i="26" s="1"/>
  <c r="K260" i="26" a="1"/>
  <c r="K260" i="26" s="1"/>
  <c r="L260" i="26" a="1"/>
  <c r="L260" i="26" s="1"/>
  <c r="M260" i="26" a="1"/>
  <c r="M260" i="26" s="1"/>
  <c r="N260" i="26" a="1"/>
  <c r="N260" i="26" s="1"/>
  <c r="O260" i="26" a="1"/>
  <c r="O260" i="26" s="1"/>
  <c r="P260" i="26" a="1"/>
  <c r="P260" i="26" s="1"/>
  <c r="F261" i="26" a="1"/>
  <c r="F261" i="26" s="1"/>
  <c r="H261" i="26" a="1"/>
  <c r="H261" i="26" s="1"/>
  <c r="I261" i="26" a="1"/>
  <c r="I261" i="26" s="1"/>
  <c r="J261" i="26" a="1"/>
  <c r="J261" i="26" s="1"/>
  <c r="K261" i="26" a="1"/>
  <c r="K261" i="26" s="1"/>
  <c r="L261" i="26" a="1"/>
  <c r="L261" i="26" s="1"/>
  <c r="M261" i="26" a="1"/>
  <c r="M261" i="26" s="1"/>
  <c r="N261" i="26" a="1"/>
  <c r="N261" i="26" s="1"/>
  <c r="O261" i="26" a="1"/>
  <c r="O261" i="26" s="1"/>
  <c r="P261" i="26" a="1"/>
  <c r="P261" i="26" s="1"/>
  <c r="F262" i="26" a="1"/>
  <c r="F262" i="26" s="1"/>
  <c r="H262" i="26" a="1"/>
  <c r="H262" i="26" s="1"/>
  <c r="I262" i="26" a="1"/>
  <c r="I262" i="26" s="1"/>
  <c r="J262" i="26" a="1"/>
  <c r="J262" i="26" s="1"/>
  <c r="K262" i="26" a="1"/>
  <c r="K262" i="26" s="1"/>
  <c r="L262" i="26" a="1"/>
  <c r="L262" i="26" s="1"/>
  <c r="M262" i="26" a="1"/>
  <c r="M262" i="26" s="1"/>
  <c r="N262" i="26" a="1"/>
  <c r="N262" i="26" s="1"/>
  <c r="O262" i="26" a="1"/>
  <c r="O262" i="26" s="1"/>
  <c r="P262" i="26" a="1"/>
  <c r="P262" i="26" s="1"/>
  <c r="F263" i="26" a="1"/>
  <c r="F263" i="26" s="1"/>
  <c r="H263" i="26" a="1"/>
  <c r="H263" i="26" s="1"/>
  <c r="I263" i="26" a="1"/>
  <c r="I263" i="26" s="1"/>
  <c r="J263" i="26" a="1"/>
  <c r="J263" i="26" s="1"/>
  <c r="K263" i="26" a="1"/>
  <c r="K263" i="26" s="1"/>
  <c r="L263" i="26" a="1"/>
  <c r="L263" i="26" s="1"/>
  <c r="M263" i="26" a="1"/>
  <c r="M263" i="26" s="1"/>
  <c r="N263" i="26" a="1"/>
  <c r="N263" i="26" s="1"/>
  <c r="O263" i="26" a="1"/>
  <c r="O263" i="26" s="1"/>
  <c r="P263" i="26" a="1"/>
  <c r="P263" i="26" s="1"/>
  <c r="F264" i="26" a="1"/>
  <c r="F264" i="26" s="1"/>
  <c r="H264" i="26" a="1"/>
  <c r="H264" i="26" s="1"/>
  <c r="I264" i="26" a="1"/>
  <c r="I264" i="26" s="1"/>
  <c r="J264" i="26" a="1"/>
  <c r="J264" i="26" s="1"/>
  <c r="K264" i="26" a="1"/>
  <c r="K264" i="26" s="1"/>
  <c r="L264" i="26" a="1"/>
  <c r="L264" i="26" s="1"/>
  <c r="M264" i="26" a="1"/>
  <c r="M264" i="26" s="1"/>
  <c r="N264" i="26" a="1"/>
  <c r="N264" i="26" s="1"/>
  <c r="O264" i="26" a="1"/>
  <c r="O264" i="26" s="1"/>
  <c r="P264" i="26" a="1"/>
  <c r="P264" i="26" s="1"/>
  <c r="F265" i="26" a="1"/>
  <c r="F265" i="26" s="1"/>
  <c r="H265" i="26" a="1"/>
  <c r="H265" i="26" s="1"/>
  <c r="I265" i="26" a="1"/>
  <c r="I265" i="26" s="1"/>
  <c r="J265" i="26" a="1"/>
  <c r="J265" i="26" s="1"/>
  <c r="K265" i="26" a="1"/>
  <c r="K265" i="26" s="1"/>
  <c r="L265" i="26" a="1"/>
  <c r="L265" i="26" s="1"/>
  <c r="M265" i="26" a="1"/>
  <c r="M265" i="26" s="1"/>
  <c r="N265" i="26" a="1"/>
  <c r="N265" i="26" s="1"/>
  <c r="O265" i="26" a="1"/>
  <c r="O265" i="26" s="1"/>
  <c r="P265" i="26" a="1"/>
  <c r="P265" i="26" s="1"/>
  <c r="F266" i="26" a="1"/>
  <c r="F266" i="26" s="1"/>
  <c r="H266" i="26" a="1"/>
  <c r="H266" i="26" s="1"/>
  <c r="I266" i="26" a="1"/>
  <c r="I266" i="26" s="1"/>
  <c r="J266" i="26" a="1"/>
  <c r="J266" i="26" s="1"/>
  <c r="K266" i="26" a="1"/>
  <c r="K266" i="26" s="1"/>
  <c r="L266" i="26" a="1"/>
  <c r="L266" i="26" s="1"/>
  <c r="M266" i="26" a="1"/>
  <c r="M266" i="26" s="1"/>
  <c r="N266" i="26" a="1"/>
  <c r="N266" i="26" s="1"/>
  <c r="O266" i="26" a="1"/>
  <c r="O266" i="26" s="1"/>
  <c r="P266" i="26" a="1"/>
  <c r="P266" i="26" s="1"/>
  <c r="F267" i="26" a="1"/>
  <c r="F267" i="26" s="1"/>
  <c r="H267" i="26" a="1"/>
  <c r="H267" i="26" s="1"/>
  <c r="I267" i="26" a="1"/>
  <c r="I267" i="26" s="1"/>
  <c r="J267" i="26" a="1"/>
  <c r="J267" i="26" s="1"/>
  <c r="K267" i="26" a="1"/>
  <c r="K267" i="26" s="1"/>
  <c r="L267" i="26" a="1"/>
  <c r="L267" i="26" s="1"/>
  <c r="M267" i="26" a="1"/>
  <c r="M267" i="26" s="1"/>
  <c r="N267" i="26" a="1"/>
  <c r="N267" i="26" s="1"/>
  <c r="O267" i="26" a="1"/>
  <c r="O267" i="26" s="1"/>
  <c r="P267" i="26" a="1"/>
  <c r="P267" i="26" s="1"/>
  <c r="F268" i="26" a="1"/>
  <c r="F268" i="26" s="1"/>
  <c r="H268" i="26" a="1"/>
  <c r="H268" i="26" s="1"/>
  <c r="I268" i="26" a="1"/>
  <c r="I268" i="26" s="1"/>
  <c r="J268" i="26" a="1"/>
  <c r="J268" i="26" s="1"/>
  <c r="K268" i="26" a="1"/>
  <c r="K268" i="26" s="1"/>
  <c r="L268" i="26" a="1"/>
  <c r="L268" i="26" s="1"/>
  <c r="M268" i="26" a="1"/>
  <c r="M268" i="26" s="1"/>
  <c r="N268" i="26" a="1"/>
  <c r="N268" i="26" s="1"/>
  <c r="O268" i="26" a="1"/>
  <c r="O268" i="26" s="1"/>
  <c r="P268" i="26" a="1"/>
  <c r="P268" i="26" s="1"/>
  <c r="F269" i="26" a="1"/>
  <c r="F269" i="26" s="1"/>
  <c r="H269" i="26" a="1"/>
  <c r="H269" i="26" s="1"/>
  <c r="I269" i="26" a="1"/>
  <c r="I269" i="26" s="1"/>
  <c r="J269" i="26" a="1"/>
  <c r="J269" i="26" s="1"/>
  <c r="K269" i="26" a="1"/>
  <c r="K269" i="26" s="1"/>
  <c r="L269" i="26" a="1"/>
  <c r="L269" i="26" s="1"/>
  <c r="M269" i="26" a="1"/>
  <c r="M269" i="26" s="1"/>
  <c r="N269" i="26" a="1"/>
  <c r="N269" i="26" s="1"/>
  <c r="O269" i="26" a="1"/>
  <c r="O269" i="26" s="1"/>
  <c r="P269" i="26" a="1"/>
  <c r="P269" i="26" s="1"/>
  <c r="F270" i="26" a="1"/>
  <c r="F270" i="26" s="1"/>
  <c r="H270" i="26" a="1"/>
  <c r="H270" i="26" s="1"/>
  <c r="I270" i="26" a="1"/>
  <c r="I270" i="26" s="1"/>
  <c r="J270" i="26" a="1"/>
  <c r="J270" i="26" s="1"/>
  <c r="K270" i="26" a="1"/>
  <c r="K270" i="26" s="1"/>
  <c r="L270" i="26" a="1"/>
  <c r="L270" i="26" s="1"/>
  <c r="M270" i="26" a="1"/>
  <c r="M270" i="26" s="1"/>
  <c r="N270" i="26" a="1"/>
  <c r="N270" i="26" s="1"/>
  <c r="O270" i="26" a="1"/>
  <c r="O270" i="26" s="1"/>
  <c r="P270" i="26" a="1"/>
  <c r="P270" i="26" s="1"/>
  <c r="F271" i="26" a="1"/>
  <c r="F271" i="26" s="1"/>
  <c r="H271" i="26" a="1"/>
  <c r="H271" i="26" s="1"/>
  <c r="I271" i="26" a="1"/>
  <c r="I271" i="26" s="1"/>
  <c r="J271" i="26" a="1"/>
  <c r="J271" i="26" s="1"/>
  <c r="K271" i="26" a="1"/>
  <c r="K271" i="26" s="1"/>
  <c r="L271" i="26" a="1"/>
  <c r="L271" i="26" s="1"/>
  <c r="M271" i="26" a="1"/>
  <c r="M271" i="26" s="1"/>
  <c r="N271" i="26" a="1"/>
  <c r="N271" i="26" s="1"/>
  <c r="O271" i="26" a="1"/>
  <c r="O271" i="26" s="1"/>
  <c r="P271" i="26" a="1"/>
  <c r="P271" i="26" s="1"/>
  <c r="H227" i="26" a="1"/>
  <c r="H227" i="26" s="1"/>
  <c r="I227" i="26" a="1"/>
  <c r="I227" i="26" s="1"/>
  <c r="J227" i="26" a="1"/>
  <c r="J227" i="26" s="1"/>
  <c r="K227" i="26" a="1"/>
  <c r="K227" i="26" s="1"/>
  <c r="L227" i="26" a="1"/>
  <c r="L227" i="26" s="1"/>
  <c r="M227" i="26" a="1"/>
  <c r="M227" i="26" s="1"/>
  <c r="N227" i="26" a="1"/>
  <c r="N227" i="26" s="1"/>
  <c r="O227" i="26" a="1"/>
  <c r="O227" i="26" s="1"/>
  <c r="P227" i="26" a="1"/>
  <c r="P227" i="26" s="1"/>
  <c r="H183" i="26" a="1"/>
  <c r="H183" i="26" s="1"/>
  <c r="I183" i="26" a="1"/>
  <c r="I183" i="26" s="1"/>
  <c r="J183" i="26" a="1"/>
  <c r="J183" i="26" s="1"/>
  <c r="K183" i="26" a="1"/>
  <c r="K183" i="26" s="1"/>
  <c r="L183" i="26" a="1"/>
  <c r="L183" i="26" s="1"/>
  <c r="M183" i="26" a="1"/>
  <c r="M183" i="26" s="1"/>
  <c r="N183" i="26" a="1"/>
  <c r="N183" i="26" s="1"/>
  <c r="O183" i="26" a="1"/>
  <c r="O183" i="26" s="1"/>
  <c r="P183" i="26" a="1"/>
  <c r="P183" i="26" s="1"/>
  <c r="H184" i="26" a="1"/>
  <c r="H184" i="26" s="1"/>
  <c r="I184" i="26" a="1"/>
  <c r="I184" i="26" s="1"/>
  <c r="J184" i="26" a="1"/>
  <c r="J184" i="26" s="1"/>
  <c r="K184" i="26" a="1"/>
  <c r="K184" i="26" s="1"/>
  <c r="L184" i="26" a="1"/>
  <c r="L184" i="26" s="1"/>
  <c r="M184" i="26" a="1"/>
  <c r="M184" i="26" s="1"/>
  <c r="N184" i="26" a="1"/>
  <c r="N184" i="26" s="1"/>
  <c r="O184" i="26" a="1"/>
  <c r="O184" i="26" s="1"/>
  <c r="O185" i="26" a="1"/>
  <c r="O185" i="26" s="1"/>
  <c r="P185" i="26" a="1"/>
  <c r="P185" i="26" s="1"/>
  <c r="O186" i="26" a="1"/>
  <c r="O186" i="26" s="1"/>
  <c r="P186" i="26" a="1"/>
  <c r="P186" i="26" s="1"/>
  <c r="O187" i="26" a="1"/>
  <c r="O187" i="26" s="1"/>
  <c r="H188" i="26" a="1"/>
  <c r="H188" i="26" s="1"/>
  <c r="I188" i="26" a="1"/>
  <c r="I188" i="26" s="1"/>
  <c r="J188" i="26" a="1"/>
  <c r="J188" i="26" s="1"/>
  <c r="K188" i="26" a="1"/>
  <c r="K188" i="26" s="1"/>
  <c r="L188" i="26" a="1"/>
  <c r="L188" i="26" s="1"/>
  <c r="M188" i="26" a="1"/>
  <c r="M188" i="26" s="1"/>
  <c r="N188" i="26" a="1"/>
  <c r="N188" i="26" s="1"/>
  <c r="O188" i="26" a="1"/>
  <c r="O188" i="26" s="1"/>
  <c r="H189" i="26" a="1"/>
  <c r="H189" i="26" s="1"/>
  <c r="I189" i="26" a="1"/>
  <c r="I189" i="26" s="1"/>
  <c r="J189" i="26" a="1"/>
  <c r="J189" i="26" s="1"/>
  <c r="K189" i="26" a="1"/>
  <c r="K189" i="26" s="1"/>
  <c r="L189" i="26" a="1"/>
  <c r="L189" i="26" s="1"/>
  <c r="M189" i="26" a="1"/>
  <c r="M189" i="26" s="1"/>
  <c r="N189" i="26" a="1"/>
  <c r="N189" i="26" s="1"/>
  <c r="O189" i="26" a="1"/>
  <c r="O189" i="26" s="1"/>
  <c r="P189" i="26" a="1"/>
  <c r="P189" i="26" s="1"/>
  <c r="J190" i="26" a="1"/>
  <c r="J190" i="26" s="1"/>
  <c r="L190" i="26" a="1"/>
  <c r="L190" i="26" s="1"/>
  <c r="M190" i="26" a="1"/>
  <c r="M190" i="26" s="1"/>
  <c r="N190" i="26" a="1"/>
  <c r="N190" i="26" s="1"/>
  <c r="O190" i="26" a="1"/>
  <c r="O190" i="26" s="1"/>
  <c r="P190" i="26" a="1"/>
  <c r="P190" i="26" s="1"/>
  <c r="J191" i="26" a="1"/>
  <c r="J191" i="26" s="1"/>
  <c r="L191" i="26" a="1"/>
  <c r="L191" i="26" s="1"/>
  <c r="M191" i="26" a="1"/>
  <c r="M191" i="26" s="1"/>
  <c r="N191" i="26" a="1"/>
  <c r="N191" i="26" s="1"/>
  <c r="O191" i="26" a="1"/>
  <c r="O191" i="26" s="1"/>
  <c r="P191" i="26" a="1"/>
  <c r="P191" i="26" s="1"/>
  <c r="H192" i="26" a="1"/>
  <c r="H192" i="26" s="1"/>
  <c r="I192" i="26" a="1"/>
  <c r="I192" i="26" s="1"/>
  <c r="J192" i="26" a="1"/>
  <c r="J192" i="26" s="1"/>
  <c r="K192" i="26" a="1"/>
  <c r="K192" i="26" s="1"/>
  <c r="L192" i="26" a="1"/>
  <c r="L192" i="26" s="1"/>
  <c r="M192" i="26" a="1"/>
  <c r="M192" i="26" s="1"/>
  <c r="N192" i="26" a="1"/>
  <c r="N192" i="26" s="1"/>
  <c r="O192" i="26" a="1"/>
  <c r="O192" i="26" s="1"/>
  <c r="P192" i="26" a="1"/>
  <c r="P192" i="26" s="1"/>
  <c r="H193" i="26" a="1"/>
  <c r="H193" i="26" s="1"/>
  <c r="I193" i="26" a="1"/>
  <c r="I193" i="26" s="1"/>
  <c r="J193" i="26" a="1"/>
  <c r="J193" i="26" s="1"/>
  <c r="K193" i="26" a="1"/>
  <c r="K193" i="26" s="1"/>
  <c r="L193" i="26" a="1"/>
  <c r="L193" i="26" s="1"/>
  <c r="M193" i="26" a="1"/>
  <c r="M193" i="26" s="1"/>
  <c r="N193" i="26" a="1"/>
  <c r="N193" i="26" s="1"/>
  <c r="O193" i="26" a="1"/>
  <c r="O193" i="26" s="1"/>
  <c r="H194" i="26" a="1"/>
  <c r="H194" i="26" s="1"/>
  <c r="I194" i="26" a="1"/>
  <c r="I194" i="26" s="1"/>
  <c r="J194" i="26" a="1"/>
  <c r="J194" i="26" s="1"/>
  <c r="K194" i="26" a="1"/>
  <c r="K194" i="26" s="1"/>
  <c r="L194" i="26" a="1"/>
  <c r="L194" i="26" s="1"/>
  <c r="M194" i="26" a="1"/>
  <c r="M194" i="26" s="1"/>
  <c r="N194" i="26" a="1"/>
  <c r="N194" i="26" s="1"/>
  <c r="O194" i="26" a="1"/>
  <c r="O194" i="26" s="1"/>
  <c r="H195" i="26" a="1"/>
  <c r="H195" i="26" s="1"/>
  <c r="I195" i="26" a="1"/>
  <c r="I195" i="26" s="1"/>
  <c r="J195" i="26" a="1"/>
  <c r="J195" i="26" s="1"/>
  <c r="K195" i="26" a="1"/>
  <c r="K195" i="26" s="1"/>
  <c r="L195" i="26" a="1"/>
  <c r="L195" i="26" s="1"/>
  <c r="M195" i="26" a="1"/>
  <c r="M195" i="26" s="1"/>
  <c r="N195" i="26" a="1"/>
  <c r="N195" i="26" s="1"/>
  <c r="O195" i="26" a="1"/>
  <c r="O195" i="26" s="1"/>
  <c r="H196" i="26" a="1"/>
  <c r="H196" i="26" s="1"/>
  <c r="I196" i="26" a="1"/>
  <c r="I196" i="26" s="1"/>
  <c r="J196" i="26" a="1"/>
  <c r="J196" i="26" s="1"/>
  <c r="K196" i="26" a="1"/>
  <c r="K196" i="26" s="1"/>
  <c r="L196" i="26" a="1"/>
  <c r="L196" i="26" s="1"/>
  <c r="M196" i="26" a="1"/>
  <c r="M196" i="26" s="1"/>
  <c r="N196" i="26" a="1"/>
  <c r="N196" i="26" s="1"/>
  <c r="O196" i="26" a="1"/>
  <c r="O196" i="26" s="1"/>
  <c r="P196" i="26" a="1"/>
  <c r="P196" i="26" s="1"/>
  <c r="H197" i="26" a="1"/>
  <c r="H197" i="26" s="1"/>
  <c r="I197" i="26" a="1"/>
  <c r="I197" i="26" s="1"/>
  <c r="J197" i="26" a="1"/>
  <c r="J197" i="26" s="1"/>
  <c r="K197" i="26" a="1"/>
  <c r="K197" i="26" s="1"/>
  <c r="L197" i="26" a="1"/>
  <c r="L197" i="26" s="1"/>
  <c r="M197" i="26" a="1"/>
  <c r="M197" i="26" s="1"/>
  <c r="N197" i="26" a="1"/>
  <c r="N197" i="26" s="1"/>
  <c r="O197" i="26" a="1"/>
  <c r="O197" i="26" s="1"/>
  <c r="H198" i="26" a="1"/>
  <c r="H198" i="26" s="1"/>
  <c r="I198" i="26" a="1"/>
  <c r="I198" i="26" s="1"/>
  <c r="J198" i="26" a="1"/>
  <c r="J198" i="26" s="1"/>
  <c r="K198" i="26" a="1"/>
  <c r="K198" i="26" s="1"/>
  <c r="L198" i="26" a="1"/>
  <c r="L198" i="26" s="1"/>
  <c r="M198" i="26" a="1"/>
  <c r="M198" i="26" s="1"/>
  <c r="N198" i="26" a="1"/>
  <c r="N198" i="26" s="1"/>
  <c r="O198" i="26" a="1"/>
  <c r="O198" i="26" s="1"/>
  <c r="P198" i="26" a="1"/>
  <c r="P198" i="26" s="1"/>
  <c r="H199" i="26" a="1"/>
  <c r="H199" i="26" s="1"/>
  <c r="I199" i="26" a="1"/>
  <c r="I199" i="26" s="1"/>
  <c r="J199" i="26" a="1"/>
  <c r="J199" i="26" s="1"/>
  <c r="K199" i="26" a="1"/>
  <c r="K199" i="26" s="1"/>
  <c r="L199" i="26" a="1"/>
  <c r="L199" i="26" s="1"/>
  <c r="M199" i="26" a="1"/>
  <c r="M199" i="26" s="1"/>
  <c r="N199" i="26" a="1"/>
  <c r="N199" i="26" s="1"/>
  <c r="O199" i="26" a="1"/>
  <c r="O199" i="26" s="1"/>
  <c r="P199" i="26" a="1"/>
  <c r="P199" i="26" s="1"/>
  <c r="H200" i="26" a="1"/>
  <c r="H200" i="26" s="1"/>
  <c r="I200" i="26" a="1"/>
  <c r="I200" i="26" s="1"/>
  <c r="J200" i="26" a="1"/>
  <c r="J200" i="26" s="1"/>
  <c r="K200" i="26" a="1"/>
  <c r="K200" i="26" s="1"/>
  <c r="L200" i="26" a="1"/>
  <c r="L200" i="26" s="1"/>
  <c r="M200" i="26" a="1"/>
  <c r="M200" i="26" s="1"/>
  <c r="N200" i="26" a="1"/>
  <c r="N200" i="26" s="1"/>
  <c r="O200" i="26" a="1"/>
  <c r="O200" i="26" s="1"/>
  <c r="P200" i="26" a="1"/>
  <c r="P200" i="26" s="1"/>
  <c r="H201" i="26" a="1"/>
  <c r="H201" i="26" s="1"/>
  <c r="I201" i="26" a="1"/>
  <c r="I201" i="26" s="1"/>
  <c r="J201" i="26" a="1"/>
  <c r="J201" i="26" s="1"/>
  <c r="K201" i="26" a="1"/>
  <c r="K201" i="26" s="1"/>
  <c r="L201" i="26" a="1"/>
  <c r="L201" i="26" s="1"/>
  <c r="M201" i="26" a="1"/>
  <c r="M201" i="26" s="1"/>
  <c r="N201" i="26" a="1"/>
  <c r="N201" i="26" s="1"/>
  <c r="O201" i="26" a="1"/>
  <c r="O201" i="26" s="1"/>
  <c r="P201" i="26" a="1"/>
  <c r="P201" i="26" s="1"/>
  <c r="H202" i="26" a="1"/>
  <c r="H202" i="26" s="1"/>
  <c r="I202" i="26" a="1"/>
  <c r="I202" i="26" s="1"/>
  <c r="J202" i="26" a="1"/>
  <c r="J202" i="26" s="1"/>
  <c r="K202" i="26" a="1"/>
  <c r="K202" i="26" s="1"/>
  <c r="L202" i="26" a="1"/>
  <c r="L202" i="26" s="1"/>
  <c r="M202" i="26" a="1"/>
  <c r="M202" i="26" s="1"/>
  <c r="N202" i="26" a="1"/>
  <c r="N202" i="26" s="1"/>
  <c r="O202" i="26" a="1"/>
  <c r="O202" i="26" s="1"/>
  <c r="P202" i="26" a="1"/>
  <c r="P202" i="26" s="1"/>
  <c r="H203" i="26" a="1"/>
  <c r="H203" i="26" s="1"/>
  <c r="I203" i="26" a="1"/>
  <c r="I203" i="26" s="1"/>
  <c r="J203" i="26" a="1"/>
  <c r="J203" i="26" s="1"/>
  <c r="K203" i="26" a="1"/>
  <c r="K203" i="26" s="1"/>
  <c r="L203" i="26" a="1"/>
  <c r="L203" i="26" s="1"/>
  <c r="M203" i="26" a="1"/>
  <c r="M203" i="26" s="1"/>
  <c r="N203" i="26" a="1"/>
  <c r="N203" i="26" s="1"/>
  <c r="O203" i="26" a="1"/>
  <c r="O203" i="26" s="1"/>
  <c r="P203" i="26" a="1"/>
  <c r="P203" i="26" s="1"/>
  <c r="H204" i="26" a="1"/>
  <c r="H204" i="26" s="1"/>
  <c r="I204" i="26" a="1"/>
  <c r="I204" i="26" s="1"/>
  <c r="J204" i="26" a="1"/>
  <c r="J204" i="26" s="1"/>
  <c r="K204" i="26" a="1"/>
  <c r="K204" i="26" s="1"/>
  <c r="L204" i="26" a="1"/>
  <c r="L204" i="26" s="1"/>
  <c r="M204" i="26" a="1"/>
  <c r="M204" i="26" s="1"/>
  <c r="N204" i="26" a="1"/>
  <c r="N204" i="26" s="1"/>
  <c r="O204" i="26" a="1"/>
  <c r="O204" i="26" s="1"/>
  <c r="P204" i="26" a="1"/>
  <c r="P204" i="26" s="1"/>
  <c r="H205" i="26" a="1"/>
  <c r="H205" i="26" s="1"/>
  <c r="I205" i="26" a="1"/>
  <c r="I205" i="26" s="1"/>
  <c r="J205" i="26" a="1"/>
  <c r="J205" i="26" s="1"/>
  <c r="K205" i="26" a="1"/>
  <c r="K205" i="26" s="1"/>
  <c r="L205" i="26" a="1"/>
  <c r="L205" i="26" s="1"/>
  <c r="M205" i="26" a="1"/>
  <c r="M205" i="26" s="1"/>
  <c r="N205" i="26" a="1"/>
  <c r="N205" i="26" s="1"/>
  <c r="O205" i="26" a="1"/>
  <c r="O205" i="26" s="1"/>
  <c r="P205" i="26" a="1"/>
  <c r="P205" i="26" s="1"/>
  <c r="H206" i="26" a="1"/>
  <c r="H206" i="26" s="1"/>
  <c r="I206" i="26" a="1"/>
  <c r="I206" i="26" s="1"/>
  <c r="J206" i="26" a="1"/>
  <c r="J206" i="26" s="1"/>
  <c r="K206" i="26" a="1"/>
  <c r="K206" i="26" s="1"/>
  <c r="L206" i="26" a="1"/>
  <c r="L206" i="26" s="1"/>
  <c r="M206" i="26" a="1"/>
  <c r="M206" i="26" s="1"/>
  <c r="N206" i="26" a="1"/>
  <c r="N206" i="26" s="1"/>
  <c r="O206" i="26" a="1"/>
  <c r="O206" i="26" s="1"/>
  <c r="P206" i="26" a="1"/>
  <c r="P206" i="26" s="1"/>
  <c r="H207" i="26" a="1"/>
  <c r="H207" i="26" s="1"/>
  <c r="I207" i="26" a="1"/>
  <c r="I207" i="26" s="1"/>
  <c r="J207" i="26" a="1"/>
  <c r="J207" i="26" s="1"/>
  <c r="K207" i="26" a="1"/>
  <c r="K207" i="26" s="1"/>
  <c r="L207" i="26" a="1"/>
  <c r="L207" i="26" s="1"/>
  <c r="M207" i="26" a="1"/>
  <c r="M207" i="26" s="1"/>
  <c r="N207" i="26" a="1"/>
  <c r="N207" i="26" s="1"/>
  <c r="O207" i="26" a="1"/>
  <c r="O207" i="26" s="1"/>
  <c r="P207" i="26" a="1"/>
  <c r="P207" i="26" s="1"/>
  <c r="H208" i="26" a="1"/>
  <c r="H208" i="26" s="1"/>
  <c r="I208" i="26" a="1"/>
  <c r="I208" i="26" s="1"/>
  <c r="J208" i="26" a="1"/>
  <c r="J208" i="26" s="1"/>
  <c r="K208" i="26" a="1"/>
  <c r="K208" i="26" s="1"/>
  <c r="L208" i="26" a="1"/>
  <c r="L208" i="26" s="1"/>
  <c r="M208" i="26" a="1"/>
  <c r="M208" i="26" s="1"/>
  <c r="N208" i="26" a="1"/>
  <c r="N208" i="26" s="1"/>
  <c r="O208" i="26" a="1"/>
  <c r="O208" i="26" s="1"/>
  <c r="P208" i="26" a="1"/>
  <c r="P208" i="26" s="1"/>
  <c r="H209" i="26" a="1"/>
  <c r="H209" i="26" s="1"/>
  <c r="I209" i="26" a="1"/>
  <c r="I209" i="26" s="1"/>
  <c r="J209" i="26" a="1"/>
  <c r="J209" i="26" s="1"/>
  <c r="K209" i="26" a="1"/>
  <c r="K209" i="26" s="1"/>
  <c r="L209" i="26" a="1"/>
  <c r="L209" i="26" s="1"/>
  <c r="M209" i="26" a="1"/>
  <c r="M209" i="26" s="1"/>
  <c r="N209" i="26" a="1"/>
  <c r="N209" i="26" s="1"/>
  <c r="O209" i="26" a="1"/>
  <c r="O209" i="26" s="1"/>
  <c r="P209" i="26" a="1"/>
  <c r="P209" i="26" s="1"/>
  <c r="H210" i="26" a="1"/>
  <c r="H210" i="26" s="1"/>
  <c r="I210" i="26" a="1"/>
  <c r="I210" i="26" s="1"/>
  <c r="J210" i="26" a="1"/>
  <c r="J210" i="26" s="1"/>
  <c r="K210" i="26" a="1"/>
  <c r="K210" i="26" s="1"/>
  <c r="L210" i="26" a="1"/>
  <c r="L210" i="26" s="1"/>
  <c r="M210" i="26" a="1"/>
  <c r="M210" i="26" s="1"/>
  <c r="N210" i="26" a="1"/>
  <c r="N210" i="26" s="1"/>
  <c r="O210" i="26" a="1"/>
  <c r="O210" i="26" s="1"/>
  <c r="P210" i="26" a="1"/>
  <c r="P210" i="26" s="1"/>
  <c r="F211" i="26" a="1"/>
  <c r="F211" i="26" s="1"/>
  <c r="H211" i="26" a="1"/>
  <c r="H211" i="26" s="1"/>
  <c r="I211" i="26" a="1"/>
  <c r="I211" i="26" s="1"/>
  <c r="J211" i="26" a="1"/>
  <c r="J211" i="26" s="1"/>
  <c r="K211" i="26" a="1"/>
  <c r="K211" i="26" s="1"/>
  <c r="L211" i="26" a="1"/>
  <c r="L211" i="26" s="1"/>
  <c r="M211" i="26" a="1"/>
  <c r="M211" i="26" s="1"/>
  <c r="N211" i="26" a="1"/>
  <c r="N211" i="26" s="1"/>
  <c r="O211" i="26" a="1"/>
  <c r="O211" i="26" s="1"/>
  <c r="P211" i="26" a="1"/>
  <c r="P211" i="26" s="1"/>
  <c r="F212" i="26" a="1"/>
  <c r="F212" i="26" s="1"/>
  <c r="H212" i="26" a="1"/>
  <c r="H212" i="26" s="1"/>
  <c r="I212" i="26" a="1"/>
  <c r="I212" i="26" s="1"/>
  <c r="J212" i="26" a="1"/>
  <c r="J212" i="26" s="1"/>
  <c r="K212" i="26" a="1"/>
  <c r="K212" i="26" s="1"/>
  <c r="L212" i="26" a="1"/>
  <c r="L212" i="26" s="1"/>
  <c r="M212" i="26" a="1"/>
  <c r="M212" i="26" s="1"/>
  <c r="N212" i="26" a="1"/>
  <c r="N212" i="26" s="1"/>
  <c r="O212" i="26" a="1"/>
  <c r="O212" i="26" s="1"/>
  <c r="P212" i="26" a="1"/>
  <c r="P212" i="26" s="1"/>
  <c r="F213" i="26" a="1"/>
  <c r="F213" i="26" s="1"/>
  <c r="H213" i="26" a="1"/>
  <c r="H213" i="26" s="1"/>
  <c r="I213" i="26" a="1"/>
  <c r="I213" i="26" s="1"/>
  <c r="J213" i="26" a="1"/>
  <c r="J213" i="26" s="1"/>
  <c r="K213" i="26" a="1"/>
  <c r="K213" i="26" s="1"/>
  <c r="L213" i="26" a="1"/>
  <c r="L213" i="26" s="1"/>
  <c r="M213" i="26" a="1"/>
  <c r="M213" i="26" s="1"/>
  <c r="N213" i="26" a="1"/>
  <c r="N213" i="26" s="1"/>
  <c r="O213" i="26" a="1"/>
  <c r="O213" i="26" s="1"/>
  <c r="P213" i="26" a="1"/>
  <c r="P213" i="26" s="1"/>
  <c r="F214" i="26" a="1"/>
  <c r="F214" i="26" s="1"/>
  <c r="H214" i="26" a="1"/>
  <c r="H214" i="26" s="1"/>
  <c r="I214" i="26" a="1"/>
  <c r="I214" i="26" s="1"/>
  <c r="J214" i="26" a="1"/>
  <c r="J214" i="26" s="1"/>
  <c r="K214" i="26" a="1"/>
  <c r="K214" i="26" s="1"/>
  <c r="L214" i="26" a="1"/>
  <c r="L214" i="26" s="1"/>
  <c r="M214" i="26" a="1"/>
  <c r="M214" i="26" s="1"/>
  <c r="N214" i="26" a="1"/>
  <c r="N214" i="26" s="1"/>
  <c r="O214" i="26" a="1"/>
  <c r="O214" i="26" s="1"/>
  <c r="P214" i="26" a="1"/>
  <c r="P214" i="26" s="1"/>
  <c r="F215" i="26" a="1"/>
  <c r="F215" i="26" s="1"/>
  <c r="H215" i="26" a="1"/>
  <c r="H215" i="26" s="1"/>
  <c r="I215" i="26" a="1"/>
  <c r="I215" i="26" s="1"/>
  <c r="J215" i="26" a="1"/>
  <c r="J215" i="26" s="1"/>
  <c r="K215" i="26" a="1"/>
  <c r="K215" i="26" s="1"/>
  <c r="L215" i="26" a="1"/>
  <c r="L215" i="26" s="1"/>
  <c r="M215" i="26" a="1"/>
  <c r="M215" i="26" s="1"/>
  <c r="N215" i="26" a="1"/>
  <c r="N215" i="26" s="1"/>
  <c r="O215" i="26" a="1"/>
  <c r="O215" i="26" s="1"/>
  <c r="P215" i="26" a="1"/>
  <c r="P215" i="26" s="1"/>
  <c r="F216" i="26" a="1"/>
  <c r="F216" i="26" s="1"/>
  <c r="H216" i="26" a="1"/>
  <c r="H216" i="26" s="1"/>
  <c r="I216" i="26" a="1"/>
  <c r="I216" i="26" s="1"/>
  <c r="J216" i="26" a="1"/>
  <c r="J216" i="26" s="1"/>
  <c r="K216" i="26" a="1"/>
  <c r="K216" i="26" s="1"/>
  <c r="L216" i="26" a="1"/>
  <c r="L216" i="26" s="1"/>
  <c r="M216" i="26" a="1"/>
  <c r="M216" i="26" s="1"/>
  <c r="N216" i="26" a="1"/>
  <c r="N216" i="26" s="1"/>
  <c r="O216" i="26" a="1"/>
  <c r="O216" i="26" s="1"/>
  <c r="P216" i="26" a="1"/>
  <c r="P216" i="26" s="1"/>
  <c r="F217" i="26" a="1"/>
  <c r="F217" i="26" s="1"/>
  <c r="H217" i="26" a="1"/>
  <c r="H217" i="26" s="1"/>
  <c r="I217" i="26" a="1"/>
  <c r="I217" i="26" s="1"/>
  <c r="J217" i="26" a="1"/>
  <c r="J217" i="26" s="1"/>
  <c r="K217" i="26" a="1"/>
  <c r="K217" i="26" s="1"/>
  <c r="L217" i="26" a="1"/>
  <c r="L217" i="26" s="1"/>
  <c r="M217" i="26" a="1"/>
  <c r="M217" i="26" s="1"/>
  <c r="N217" i="26" a="1"/>
  <c r="N217" i="26" s="1"/>
  <c r="O217" i="26" a="1"/>
  <c r="O217" i="26" s="1"/>
  <c r="P217" i="26" a="1"/>
  <c r="P217" i="26" s="1"/>
  <c r="F218" i="26" a="1"/>
  <c r="F218" i="26" s="1"/>
  <c r="H218" i="26" a="1"/>
  <c r="H218" i="26" s="1"/>
  <c r="I218" i="26" a="1"/>
  <c r="I218" i="26" s="1"/>
  <c r="J218" i="26" a="1"/>
  <c r="J218" i="26" s="1"/>
  <c r="K218" i="26" a="1"/>
  <c r="K218" i="26" s="1"/>
  <c r="L218" i="26" a="1"/>
  <c r="L218" i="26" s="1"/>
  <c r="M218" i="26" a="1"/>
  <c r="M218" i="26" s="1"/>
  <c r="N218" i="26" a="1"/>
  <c r="N218" i="26" s="1"/>
  <c r="O218" i="26" a="1"/>
  <c r="O218" i="26" s="1"/>
  <c r="P218" i="26" a="1"/>
  <c r="P218" i="26" s="1"/>
  <c r="F219" i="26" a="1"/>
  <c r="F219" i="26" s="1"/>
  <c r="H219" i="26" a="1"/>
  <c r="H219" i="26" s="1"/>
  <c r="I219" i="26" a="1"/>
  <c r="I219" i="26" s="1"/>
  <c r="J219" i="26" a="1"/>
  <c r="J219" i="26" s="1"/>
  <c r="K219" i="26" a="1"/>
  <c r="K219" i="26" s="1"/>
  <c r="L219" i="26" a="1"/>
  <c r="L219" i="26" s="1"/>
  <c r="M219" i="26" a="1"/>
  <c r="M219" i="26" s="1"/>
  <c r="N219" i="26" a="1"/>
  <c r="N219" i="26" s="1"/>
  <c r="O219" i="26" a="1"/>
  <c r="O219" i="26" s="1"/>
  <c r="P219" i="26" a="1"/>
  <c r="P219" i="26" s="1"/>
  <c r="F220" i="26" a="1"/>
  <c r="F220" i="26" s="1"/>
  <c r="H220" i="26" a="1"/>
  <c r="H220" i="26" s="1"/>
  <c r="I220" i="26" a="1"/>
  <c r="I220" i="26" s="1"/>
  <c r="J220" i="26" a="1"/>
  <c r="J220" i="26" s="1"/>
  <c r="K220" i="26" a="1"/>
  <c r="K220" i="26" s="1"/>
  <c r="L220" i="26" a="1"/>
  <c r="L220" i="26" s="1"/>
  <c r="M220" i="26" a="1"/>
  <c r="M220" i="26" s="1"/>
  <c r="N220" i="26" a="1"/>
  <c r="N220" i="26" s="1"/>
  <c r="O220" i="26" a="1"/>
  <c r="O220" i="26" s="1"/>
  <c r="P220" i="26" a="1"/>
  <c r="P220" i="26" s="1"/>
  <c r="F221" i="26" a="1"/>
  <c r="F221" i="26" s="1"/>
  <c r="H221" i="26" a="1"/>
  <c r="H221" i="26" s="1"/>
  <c r="I221" i="26" a="1"/>
  <c r="I221" i="26" s="1"/>
  <c r="J221" i="26" a="1"/>
  <c r="J221" i="26" s="1"/>
  <c r="K221" i="26" a="1"/>
  <c r="K221" i="26" s="1"/>
  <c r="L221" i="26" a="1"/>
  <c r="L221" i="26" s="1"/>
  <c r="M221" i="26" a="1"/>
  <c r="M221" i="26" s="1"/>
  <c r="N221" i="26" a="1"/>
  <c r="N221" i="26" s="1"/>
  <c r="O221" i="26" a="1"/>
  <c r="O221" i="26" s="1"/>
  <c r="P221" i="26" a="1"/>
  <c r="P221" i="26" s="1"/>
  <c r="F222" i="26" a="1"/>
  <c r="F222" i="26" s="1"/>
  <c r="H222" i="26" a="1"/>
  <c r="H222" i="26" s="1"/>
  <c r="I222" i="26" a="1"/>
  <c r="I222" i="26" s="1"/>
  <c r="J222" i="26" a="1"/>
  <c r="J222" i="26" s="1"/>
  <c r="K222" i="26" a="1"/>
  <c r="K222" i="26" s="1"/>
  <c r="L222" i="26" a="1"/>
  <c r="L222" i="26" s="1"/>
  <c r="M222" i="26" a="1"/>
  <c r="M222" i="26" s="1"/>
  <c r="N222" i="26" a="1"/>
  <c r="N222" i="26" s="1"/>
  <c r="O222" i="26" a="1"/>
  <c r="O222" i="26" s="1"/>
  <c r="P222" i="26" a="1"/>
  <c r="P222" i="26" s="1"/>
  <c r="F223" i="26" a="1"/>
  <c r="F223" i="26" s="1"/>
  <c r="H223" i="26" a="1"/>
  <c r="H223" i="26" s="1"/>
  <c r="I223" i="26" a="1"/>
  <c r="I223" i="26" s="1"/>
  <c r="J223" i="26" a="1"/>
  <c r="J223" i="26" s="1"/>
  <c r="K223" i="26" a="1"/>
  <c r="K223" i="26" s="1"/>
  <c r="L223" i="26" a="1"/>
  <c r="L223" i="26" s="1"/>
  <c r="M223" i="26" a="1"/>
  <c r="M223" i="26" s="1"/>
  <c r="N223" i="26" a="1"/>
  <c r="N223" i="26" s="1"/>
  <c r="O223" i="26" a="1"/>
  <c r="O223" i="26" s="1"/>
  <c r="P223" i="26" a="1"/>
  <c r="P223" i="26" s="1"/>
  <c r="F224" i="26" a="1"/>
  <c r="F224" i="26" s="1"/>
  <c r="H224" i="26" a="1"/>
  <c r="H224" i="26" s="1"/>
  <c r="I224" i="26" a="1"/>
  <c r="I224" i="26" s="1"/>
  <c r="J224" i="26" a="1"/>
  <c r="J224" i="26" s="1"/>
  <c r="K224" i="26" a="1"/>
  <c r="K224" i="26" s="1"/>
  <c r="L224" i="26" a="1"/>
  <c r="L224" i="26" s="1"/>
  <c r="M224" i="26" a="1"/>
  <c r="M224" i="26" s="1"/>
  <c r="N224" i="26" a="1"/>
  <c r="N224" i="26" s="1"/>
  <c r="O224" i="26" a="1"/>
  <c r="O224" i="26" s="1"/>
  <c r="P224" i="26" a="1"/>
  <c r="P224" i="26" s="1"/>
  <c r="F225" i="26" a="1"/>
  <c r="F225" i="26" s="1"/>
  <c r="H225" i="26" a="1"/>
  <c r="H225" i="26" s="1"/>
  <c r="I225" i="26" a="1"/>
  <c r="I225" i="26" s="1"/>
  <c r="J225" i="26" a="1"/>
  <c r="J225" i="26" s="1"/>
  <c r="K225" i="26" a="1"/>
  <c r="K225" i="26" s="1"/>
  <c r="L225" i="26" a="1"/>
  <c r="L225" i="26" s="1"/>
  <c r="M225" i="26" a="1"/>
  <c r="M225" i="26" s="1"/>
  <c r="N225" i="26" a="1"/>
  <c r="N225" i="26" s="1"/>
  <c r="O225" i="26" a="1"/>
  <c r="O225" i="26" s="1"/>
  <c r="P225" i="26" a="1"/>
  <c r="P225" i="26" s="1"/>
  <c r="F226" i="26" a="1"/>
  <c r="F226" i="26" s="1"/>
  <c r="H226" i="26" a="1"/>
  <c r="H226" i="26" s="1"/>
  <c r="I226" i="26" a="1"/>
  <c r="I226" i="26" s="1"/>
  <c r="J226" i="26" a="1"/>
  <c r="J226" i="26" s="1"/>
  <c r="K226" i="26" a="1"/>
  <c r="K226" i="26" s="1"/>
  <c r="L226" i="26" a="1"/>
  <c r="L226" i="26" s="1"/>
  <c r="M226" i="26" a="1"/>
  <c r="M226" i="26" s="1"/>
  <c r="N226" i="26" a="1"/>
  <c r="N226" i="26" s="1"/>
  <c r="O226" i="26" a="1"/>
  <c r="O226" i="26" s="1"/>
  <c r="P226" i="26" a="1"/>
  <c r="P226" i="26" s="1"/>
  <c r="H182" i="26" a="1"/>
  <c r="H182" i="26" s="1"/>
  <c r="I182" i="26" a="1"/>
  <c r="I182" i="26" s="1"/>
  <c r="J182" i="26" a="1"/>
  <c r="J182" i="26" s="1"/>
  <c r="K182" i="26" a="1"/>
  <c r="K182" i="26" s="1"/>
  <c r="L182" i="26" a="1"/>
  <c r="L182" i="26" s="1"/>
  <c r="M182" i="26" a="1"/>
  <c r="M182" i="26" s="1"/>
  <c r="N182" i="26" a="1"/>
  <c r="N182" i="26" s="1"/>
  <c r="O182" i="26" a="1"/>
  <c r="O182" i="26" s="1"/>
  <c r="P182" i="26" a="1"/>
  <c r="P182" i="26" s="1"/>
  <c r="H138" i="26" a="1"/>
  <c r="H138" i="26" s="1"/>
  <c r="I138" i="26" a="1"/>
  <c r="I138" i="26" s="1"/>
  <c r="J138" i="26" a="1"/>
  <c r="J138" i="26" s="1"/>
  <c r="K138" i="26" a="1"/>
  <c r="K138" i="26" s="1"/>
  <c r="L138" i="26" a="1"/>
  <c r="L138" i="26" s="1"/>
  <c r="M138" i="26" a="1"/>
  <c r="M138" i="26" s="1"/>
  <c r="N138" i="26" a="1"/>
  <c r="N138" i="26" s="1"/>
  <c r="O138" i="26" a="1"/>
  <c r="O138" i="26" s="1"/>
  <c r="P138" i="26" a="1"/>
  <c r="P138" i="26" s="1"/>
  <c r="H139" i="26" a="1"/>
  <c r="H139" i="26" s="1"/>
  <c r="I139" i="26" a="1"/>
  <c r="I139" i="26" s="1"/>
  <c r="J139" i="26" a="1"/>
  <c r="J139" i="26" s="1"/>
  <c r="K139" i="26" a="1"/>
  <c r="K139" i="26" s="1"/>
  <c r="L139" i="26" a="1"/>
  <c r="L139" i="26" s="1"/>
  <c r="M139" i="26" a="1"/>
  <c r="M139" i="26" s="1"/>
  <c r="N139" i="26" a="1"/>
  <c r="N139" i="26" s="1"/>
  <c r="O139" i="26" a="1"/>
  <c r="O139" i="26" s="1"/>
  <c r="O140" i="26" a="1"/>
  <c r="O140" i="26" s="1"/>
  <c r="P140" i="26" a="1"/>
  <c r="P140" i="26" s="1"/>
  <c r="O141" i="26" a="1"/>
  <c r="O141" i="26" s="1"/>
  <c r="P141" i="26" a="1"/>
  <c r="P141" i="26" s="1"/>
  <c r="O142" i="26" a="1"/>
  <c r="O142" i="26" s="1"/>
  <c r="H143" i="26" a="1"/>
  <c r="H143" i="26" s="1"/>
  <c r="I143" i="26" a="1"/>
  <c r="I143" i="26" s="1"/>
  <c r="J143" i="26" a="1"/>
  <c r="J143" i="26" s="1"/>
  <c r="K143" i="26" a="1"/>
  <c r="K143" i="26" s="1"/>
  <c r="L143" i="26" a="1"/>
  <c r="L143" i="26" s="1"/>
  <c r="M143" i="26" a="1"/>
  <c r="M143" i="26" s="1"/>
  <c r="N143" i="26" a="1"/>
  <c r="N143" i="26" s="1"/>
  <c r="O143" i="26" a="1"/>
  <c r="O143" i="26" s="1"/>
  <c r="H144" i="26" a="1"/>
  <c r="H144" i="26" s="1"/>
  <c r="I144" i="26" a="1"/>
  <c r="I144" i="26" s="1"/>
  <c r="J144" i="26" a="1"/>
  <c r="J144" i="26" s="1"/>
  <c r="K144" i="26" a="1"/>
  <c r="K144" i="26" s="1"/>
  <c r="L144" i="26" a="1"/>
  <c r="L144" i="26" s="1"/>
  <c r="M144" i="26" a="1"/>
  <c r="M144" i="26" s="1"/>
  <c r="N144" i="26" a="1"/>
  <c r="N144" i="26" s="1"/>
  <c r="O144" i="26" a="1"/>
  <c r="O144" i="26" s="1"/>
  <c r="P144" i="26" a="1"/>
  <c r="P144" i="26" s="1"/>
  <c r="I145" i="26" a="1"/>
  <c r="I145" i="26" s="1"/>
  <c r="J145" i="26" a="1"/>
  <c r="J145" i="26" s="1"/>
  <c r="L145" i="26" a="1"/>
  <c r="L145" i="26" s="1"/>
  <c r="M145" i="26" a="1"/>
  <c r="M145" i="26" s="1"/>
  <c r="N145" i="26" a="1"/>
  <c r="N145" i="26" s="1"/>
  <c r="O145" i="26" a="1"/>
  <c r="O145" i="26" s="1"/>
  <c r="P145" i="26" a="1"/>
  <c r="P145" i="26" s="1"/>
  <c r="I146" i="26" a="1"/>
  <c r="I146" i="26" s="1"/>
  <c r="J146" i="26" a="1"/>
  <c r="J146" i="26" s="1"/>
  <c r="L146" i="26" a="1"/>
  <c r="L146" i="26" s="1"/>
  <c r="M146" i="26" a="1"/>
  <c r="M146" i="26" s="1"/>
  <c r="N146" i="26" a="1"/>
  <c r="N146" i="26" s="1"/>
  <c r="O146" i="26" a="1"/>
  <c r="O146" i="26" s="1"/>
  <c r="P146" i="26" a="1"/>
  <c r="P146" i="26" s="1"/>
  <c r="H147" i="26" a="1"/>
  <c r="H147" i="26" s="1"/>
  <c r="I147" i="26" a="1"/>
  <c r="I147" i="26" s="1"/>
  <c r="J147" i="26" a="1"/>
  <c r="J147" i="26" s="1"/>
  <c r="K147" i="26" a="1"/>
  <c r="K147" i="26" s="1"/>
  <c r="L147" i="26" a="1"/>
  <c r="L147" i="26" s="1"/>
  <c r="M147" i="26" a="1"/>
  <c r="M147" i="26" s="1"/>
  <c r="N147" i="26" a="1"/>
  <c r="N147" i="26" s="1"/>
  <c r="O147" i="26" a="1"/>
  <c r="O147" i="26" s="1"/>
  <c r="P147" i="26" a="1"/>
  <c r="P147" i="26" s="1"/>
  <c r="H148" i="26" a="1"/>
  <c r="H148" i="26" s="1"/>
  <c r="I148" i="26" a="1"/>
  <c r="I148" i="26" s="1"/>
  <c r="J148" i="26" a="1"/>
  <c r="J148" i="26" s="1"/>
  <c r="K148" i="26" a="1"/>
  <c r="K148" i="26" s="1"/>
  <c r="L148" i="26" a="1"/>
  <c r="L148" i="26" s="1"/>
  <c r="M148" i="26" a="1"/>
  <c r="M148" i="26" s="1"/>
  <c r="N148" i="26" a="1"/>
  <c r="N148" i="26" s="1"/>
  <c r="O148" i="26" a="1"/>
  <c r="O148" i="26" s="1"/>
  <c r="H149" i="26" a="1"/>
  <c r="H149" i="26" s="1"/>
  <c r="I149" i="26" a="1"/>
  <c r="I149" i="26" s="1"/>
  <c r="J149" i="26" a="1"/>
  <c r="J149" i="26" s="1"/>
  <c r="K149" i="26" a="1"/>
  <c r="K149" i="26" s="1"/>
  <c r="L149" i="26" a="1"/>
  <c r="L149" i="26" s="1"/>
  <c r="M149" i="26" a="1"/>
  <c r="M149" i="26" s="1"/>
  <c r="N149" i="26" a="1"/>
  <c r="N149" i="26" s="1"/>
  <c r="O149" i="26" a="1"/>
  <c r="O149" i="26" s="1"/>
  <c r="H150" i="26" a="1"/>
  <c r="H150" i="26" s="1"/>
  <c r="I150" i="26" a="1"/>
  <c r="I150" i="26" s="1"/>
  <c r="J150" i="26" a="1"/>
  <c r="J150" i="26" s="1"/>
  <c r="K150" i="26" a="1"/>
  <c r="K150" i="26" s="1"/>
  <c r="L150" i="26" a="1"/>
  <c r="L150" i="26" s="1"/>
  <c r="M150" i="26" a="1"/>
  <c r="M150" i="26" s="1"/>
  <c r="N150" i="26" a="1"/>
  <c r="N150" i="26" s="1"/>
  <c r="O150" i="26" a="1"/>
  <c r="O150" i="26" s="1"/>
  <c r="H151" i="26" a="1"/>
  <c r="H151" i="26" s="1"/>
  <c r="I151" i="26" a="1"/>
  <c r="I151" i="26" s="1"/>
  <c r="J151" i="26" a="1"/>
  <c r="J151" i="26" s="1"/>
  <c r="K151" i="26" a="1"/>
  <c r="K151" i="26" s="1"/>
  <c r="L151" i="26" a="1"/>
  <c r="L151" i="26" s="1"/>
  <c r="M151" i="26" a="1"/>
  <c r="M151" i="26" s="1"/>
  <c r="N151" i="26" a="1"/>
  <c r="N151" i="26" s="1"/>
  <c r="O151" i="26" a="1"/>
  <c r="O151" i="26" s="1"/>
  <c r="P151" i="26" a="1"/>
  <c r="P151" i="26" s="1"/>
  <c r="H152" i="26" a="1"/>
  <c r="H152" i="26" s="1"/>
  <c r="I152" i="26" a="1"/>
  <c r="I152" i="26" s="1"/>
  <c r="J152" i="26" a="1"/>
  <c r="J152" i="26" s="1"/>
  <c r="K152" i="26" a="1"/>
  <c r="K152" i="26" s="1"/>
  <c r="L152" i="26" a="1"/>
  <c r="L152" i="26" s="1"/>
  <c r="M152" i="26" a="1"/>
  <c r="M152" i="26" s="1"/>
  <c r="N152" i="26" a="1"/>
  <c r="N152" i="26" s="1"/>
  <c r="O152" i="26" a="1"/>
  <c r="O152" i="26" s="1"/>
  <c r="H153" i="26" a="1"/>
  <c r="H153" i="26" s="1"/>
  <c r="I153" i="26" a="1"/>
  <c r="I153" i="26" s="1"/>
  <c r="J153" i="26" a="1"/>
  <c r="J153" i="26" s="1"/>
  <c r="K153" i="26" a="1"/>
  <c r="K153" i="26" s="1"/>
  <c r="L153" i="26" a="1"/>
  <c r="L153" i="26" s="1"/>
  <c r="M153" i="26" a="1"/>
  <c r="M153" i="26" s="1"/>
  <c r="N153" i="26" a="1"/>
  <c r="N153" i="26" s="1"/>
  <c r="O153" i="26" a="1"/>
  <c r="O153" i="26" s="1"/>
  <c r="P153" i="26" a="1"/>
  <c r="P153" i="26" s="1"/>
  <c r="H154" i="26" a="1"/>
  <c r="H154" i="26" s="1"/>
  <c r="I154" i="26" a="1"/>
  <c r="I154" i="26" s="1"/>
  <c r="J154" i="26" a="1"/>
  <c r="J154" i="26" s="1"/>
  <c r="K154" i="26" a="1"/>
  <c r="K154" i="26" s="1"/>
  <c r="L154" i="26" a="1"/>
  <c r="L154" i="26" s="1"/>
  <c r="M154" i="26" a="1"/>
  <c r="M154" i="26" s="1"/>
  <c r="N154" i="26" a="1"/>
  <c r="N154" i="26" s="1"/>
  <c r="O154" i="26" a="1"/>
  <c r="O154" i="26" s="1"/>
  <c r="P154" i="26" a="1"/>
  <c r="P154" i="26" s="1"/>
  <c r="H155" i="26" a="1"/>
  <c r="H155" i="26" s="1"/>
  <c r="I155" i="26" a="1"/>
  <c r="I155" i="26" s="1"/>
  <c r="J155" i="26" a="1"/>
  <c r="J155" i="26" s="1"/>
  <c r="K155" i="26" a="1"/>
  <c r="K155" i="26" s="1"/>
  <c r="L155" i="26" a="1"/>
  <c r="L155" i="26" s="1"/>
  <c r="M155" i="26" a="1"/>
  <c r="M155" i="26" s="1"/>
  <c r="N155" i="26" a="1"/>
  <c r="N155" i="26" s="1"/>
  <c r="O155" i="26" a="1"/>
  <c r="O155" i="26" s="1"/>
  <c r="P155" i="26" a="1"/>
  <c r="P155" i="26" s="1"/>
  <c r="H156" i="26" a="1"/>
  <c r="H156" i="26" s="1"/>
  <c r="I156" i="26" a="1"/>
  <c r="I156" i="26" s="1"/>
  <c r="J156" i="26" a="1"/>
  <c r="J156" i="26" s="1"/>
  <c r="K156" i="26" a="1"/>
  <c r="K156" i="26" s="1"/>
  <c r="L156" i="26" a="1"/>
  <c r="L156" i="26" s="1"/>
  <c r="M156" i="26" a="1"/>
  <c r="M156" i="26" s="1"/>
  <c r="N156" i="26" a="1"/>
  <c r="N156" i="26" s="1"/>
  <c r="O156" i="26" a="1"/>
  <c r="O156" i="26" s="1"/>
  <c r="P156" i="26" a="1"/>
  <c r="P156" i="26" s="1"/>
  <c r="H157" i="26" a="1"/>
  <c r="H157" i="26" s="1"/>
  <c r="I157" i="26" a="1"/>
  <c r="I157" i="26" s="1"/>
  <c r="J157" i="26" a="1"/>
  <c r="J157" i="26" s="1"/>
  <c r="K157" i="26" a="1"/>
  <c r="K157" i="26" s="1"/>
  <c r="L157" i="26" a="1"/>
  <c r="L157" i="26" s="1"/>
  <c r="M157" i="26" a="1"/>
  <c r="M157" i="26" s="1"/>
  <c r="N157" i="26" a="1"/>
  <c r="N157" i="26" s="1"/>
  <c r="O157" i="26" a="1"/>
  <c r="O157" i="26" s="1"/>
  <c r="P157" i="26" a="1"/>
  <c r="P157" i="26" s="1"/>
  <c r="H158" i="26" a="1"/>
  <c r="H158" i="26" s="1"/>
  <c r="I158" i="26" a="1"/>
  <c r="I158" i="26" s="1"/>
  <c r="J158" i="26" a="1"/>
  <c r="J158" i="26" s="1"/>
  <c r="K158" i="26" a="1"/>
  <c r="K158" i="26" s="1"/>
  <c r="L158" i="26" a="1"/>
  <c r="L158" i="26" s="1"/>
  <c r="M158" i="26" a="1"/>
  <c r="M158" i="26" s="1"/>
  <c r="N158" i="26" a="1"/>
  <c r="N158" i="26" s="1"/>
  <c r="O158" i="26" a="1"/>
  <c r="O158" i="26" s="1"/>
  <c r="P158" i="26" a="1"/>
  <c r="P158" i="26" s="1"/>
  <c r="H159" i="26" a="1"/>
  <c r="H159" i="26" s="1"/>
  <c r="I159" i="26" a="1"/>
  <c r="I159" i="26" s="1"/>
  <c r="J159" i="26" a="1"/>
  <c r="J159" i="26" s="1"/>
  <c r="K159" i="26" a="1"/>
  <c r="K159" i="26" s="1"/>
  <c r="L159" i="26" a="1"/>
  <c r="L159" i="26" s="1"/>
  <c r="M159" i="26" a="1"/>
  <c r="M159" i="26" s="1"/>
  <c r="N159" i="26" a="1"/>
  <c r="N159" i="26" s="1"/>
  <c r="O159" i="26" a="1"/>
  <c r="O159" i="26" s="1"/>
  <c r="P159" i="26" a="1"/>
  <c r="P159" i="26" s="1"/>
  <c r="H160" i="26" a="1"/>
  <c r="H160" i="26" s="1"/>
  <c r="I160" i="26" a="1"/>
  <c r="I160" i="26" s="1"/>
  <c r="J160" i="26" a="1"/>
  <c r="J160" i="26" s="1"/>
  <c r="K160" i="26" a="1"/>
  <c r="K160" i="26" s="1"/>
  <c r="L160" i="26" a="1"/>
  <c r="L160" i="26" s="1"/>
  <c r="M160" i="26" a="1"/>
  <c r="M160" i="26" s="1"/>
  <c r="N160" i="26" a="1"/>
  <c r="N160" i="26" s="1"/>
  <c r="O160" i="26" a="1"/>
  <c r="O160" i="26" s="1"/>
  <c r="P160" i="26" a="1"/>
  <c r="P160" i="26" s="1"/>
  <c r="H161" i="26" a="1"/>
  <c r="H161" i="26" s="1"/>
  <c r="I161" i="26" a="1"/>
  <c r="I161" i="26" s="1"/>
  <c r="J161" i="26" a="1"/>
  <c r="J161" i="26" s="1"/>
  <c r="K161" i="26" a="1"/>
  <c r="K161" i="26" s="1"/>
  <c r="L161" i="26" a="1"/>
  <c r="L161" i="26" s="1"/>
  <c r="M161" i="26" a="1"/>
  <c r="M161" i="26" s="1"/>
  <c r="N161" i="26" a="1"/>
  <c r="N161" i="26" s="1"/>
  <c r="O161" i="26" a="1"/>
  <c r="O161" i="26" s="1"/>
  <c r="P161" i="26" a="1"/>
  <c r="P161" i="26" s="1"/>
  <c r="H162" i="26" a="1"/>
  <c r="H162" i="26" s="1"/>
  <c r="I162" i="26" a="1"/>
  <c r="I162" i="26" s="1"/>
  <c r="J162" i="26" a="1"/>
  <c r="J162" i="26" s="1"/>
  <c r="K162" i="26" a="1"/>
  <c r="K162" i="26" s="1"/>
  <c r="L162" i="26" a="1"/>
  <c r="L162" i="26" s="1"/>
  <c r="M162" i="26" a="1"/>
  <c r="M162" i="26" s="1"/>
  <c r="N162" i="26" a="1"/>
  <c r="N162" i="26" s="1"/>
  <c r="O162" i="26" a="1"/>
  <c r="O162" i="26" s="1"/>
  <c r="P162" i="26" a="1"/>
  <c r="P162" i="26" s="1"/>
  <c r="H163" i="26" a="1"/>
  <c r="H163" i="26" s="1"/>
  <c r="I163" i="26" a="1"/>
  <c r="I163" i="26" s="1"/>
  <c r="J163" i="26" a="1"/>
  <c r="J163" i="26" s="1"/>
  <c r="K163" i="26" a="1"/>
  <c r="K163" i="26" s="1"/>
  <c r="L163" i="26" a="1"/>
  <c r="L163" i="26" s="1"/>
  <c r="M163" i="26" a="1"/>
  <c r="M163" i="26" s="1"/>
  <c r="N163" i="26" a="1"/>
  <c r="N163" i="26" s="1"/>
  <c r="O163" i="26" a="1"/>
  <c r="O163" i="26" s="1"/>
  <c r="P163" i="26" a="1"/>
  <c r="P163" i="26" s="1"/>
  <c r="H164" i="26" a="1"/>
  <c r="H164" i="26" s="1"/>
  <c r="I164" i="26" a="1"/>
  <c r="I164" i="26" s="1"/>
  <c r="J164" i="26" a="1"/>
  <c r="J164" i="26" s="1"/>
  <c r="K164" i="26" a="1"/>
  <c r="K164" i="26" s="1"/>
  <c r="L164" i="26" a="1"/>
  <c r="L164" i="26" s="1"/>
  <c r="M164" i="26" a="1"/>
  <c r="M164" i="26" s="1"/>
  <c r="N164" i="26" a="1"/>
  <c r="N164" i="26" s="1"/>
  <c r="O164" i="26" a="1"/>
  <c r="O164" i="26" s="1"/>
  <c r="P164" i="26" a="1"/>
  <c r="P164" i="26" s="1"/>
  <c r="H165" i="26" a="1"/>
  <c r="H165" i="26" s="1"/>
  <c r="I165" i="26" a="1"/>
  <c r="I165" i="26" s="1"/>
  <c r="J165" i="26" a="1"/>
  <c r="J165" i="26" s="1"/>
  <c r="K165" i="26" a="1"/>
  <c r="K165" i="26" s="1"/>
  <c r="L165" i="26" a="1"/>
  <c r="L165" i="26" s="1"/>
  <c r="M165" i="26" a="1"/>
  <c r="M165" i="26" s="1"/>
  <c r="N165" i="26" a="1"/>
  <c r="N165" i="26" s="1"/>
  <c r="O165" i="26" a="1"/>
  <c r="O165" i="26" s="1"/>
  <c r="P165" i="26" a="1"/>
  <c r="P165" i="26" s="1"/>
  <c r="F166" i="26" a="1"/>
  <c r="F166" i="26" s="1"/>
  <c r="H166" i="26" a="1"/>
  <c r="H166" i="26" s="1"/>
  <c r="I166" i="26" a="1"/>
  <c r="I166" i="26" s="1"/>
  <c r="J166" i="26" a="1"/>
  <c r="J166" i="26" s="1"/>
  <c r="K166" i="26" a="1"/>
  <c r="K166" i="26" s="1"/>
  <c r="L166" i="26" a="1"/>
  <c r="L166" i="26" s="1"/>
  <c r="M166" i="26" a="1"/>
  <c r="M166" i="26" s="1"/>
  <c r="N166" i="26" a="1"/>
  <c r="N166" i="26" s="1"/>
  <c r="O166" i="26" a="1"/>
  <c r="O166" i="26" s="1"/>
  <c r="P166" i="26" a="1"/>
  <c r="P166" i="26" s="1"/>
  <c r="F167" i="26" a="1"/>
  <c r="F167" i="26" s="1"/>
  <c r="H167" i="26" a="1"/>
  <c r="H167" i="26" s="1"/>
  <c r="I167" i="26" a="1"/>
  <c r="I167" i="26" s="1"/>
  <c r="J167" i="26" a="1"/>
  <c r="J167" i="26" s="1"/>
  <c r="K167" i="26" a="1"/>
  <c r="K167" i="26" s="1"/>
  <c r="L167" i="26" a="1"/>
  <c r="L167" i="26" s="1"/>
  <c r="M167" i="26" a="1"/>
  <c r="M167" i="26" s="1"/>
  <c r="N167" i="26" a="1"/>
  <c r="N167" i="26" s="1"/>
  <c r="O167" i="26" a="1"/>
  <c r="O167" i="26" s="1"/>
  <c r="P167" i="26" a="1"/>
  <c r="P167" i="26" s="1"/>
  <c r="F168" i="26" a="1"/>
  <c r="F168" i="26" s="1"/>
  <c r="H168" i="26" a="1"/>
  <c r="H168" i="26" s="1"/>
  <c r="I168" i="26" a="1"/>
  <c r="I168" i="26" s="1"/>
  <c r="J168" i="26" a="1"/>
  <c r="J168" i="26" s="1"/>
  <c r="K168" i="26" a="1"/>
  <c r="K168" i="26" s="1"/>
  <c r="L168" i="26" a="1"/>
  <c r="L168" i="26" s="1"/>
  <c r="M168" i="26" a="1"/>
  <c r="M168" i="26" s="1"/>
  <c r="N168" i="26" a="1"/>
  <c r="N168" i="26" s="1"/>
  <c r="O168" i="26" a="1"/>
  <c r="O168" i="26" s="1"/>
  <c r="P168" i="26" a="1"/>
  <c r="P168" i="26" s="1"/>
  <c r="F169" i="26" a="1"/>
  <c r="F169" i="26" s="1"/>
  <c r="H169" i="26" a="1"/>
  <c r="H169" i="26" s="1"/>
  <c r="I169" i="26" a="1"/>
  <c r="I169" i="26" s="1"/>
  <c r="J169" i="26" a="1"/>
  <c r="J169" i="26" s="1"/>
  <c r="K169" i="26" a="1"/>
  <c r="K169" i="26" s="1"/>
  <c r="L169" i="26" a="1"/>
  <c r="L169" i="26" s="1"/>
  <c r="M169" i="26" a="1"/>
  <c r="M169" i="26" s="1"/>
  <c r="N169" i="26" a="1"/>
  <c r="N169" i="26" s="1"/>
  <c r="O169" i="26" a="1"/>
  <c r="O169" i="26" s="1"/>
  <c r="P169" i="26" a="1"/>
  <c r="P169" i="26" s="1"/>
  <c r="F170" i="26" a="1"/>
  <c r="F170" i="26" s="1"/>
  <c r="H170" i="26" a="1"/>
  <c r="H170" i="26" s="1"/>
  <c r="I170" i="26" a="1"/>
  <c r="I170" i="26" s="1"/>
  <c r="J170" i="26" a="1"/>
  <c r="J170" i="26" s="1"/>
  <c r="K170" i="26" a="1"/>
  <c r="K170" i="26" s="1"/>
  <c r="L170" i="26" a="1"/>
  <c r="L170" i="26" s="1"/>
  <c r="M170" i="26" a="1"/>
  <c r="M170" i="26" s="1"/>
  <c r="N170" i="26" a="1"/>
  <c r="N170" i="26" s="1"/>
  <c r="O170" i="26" a="1"/>
  <c r="O170" i="26" s="1"/>
  <c r="P170" i="26" a="1"/>
  <c r="P170" i="26" s="1"/>
  <c r="F171" i="26" a="1"/>
  <c r="F171" i="26" s="1"/>
  <c r="H171" i="26" a="1"/>
  <c r="H171" i="26" s="1"/>
  <c r="I171" i="26" a="1"/>
  <c r="I171" i="26" s="1"/>
  <c r="J171" i="26" a="1"/>
  <c r="J171" i="26" s="1"/>
  <c r="K171" i="26" a="1"/>
  <c r="K171" i="26" s="1"/>
  <c r="L171" i="26" a="1"/>
  <c r="L171" i="26" s="1"/>
  <c r="M171" i="26" a="1"/>
  <c r="M171" i="26" s="1"/>
  <c r="N171" i="26" a="1"/>
  <c r="N171" i="26" s="1"/>
  <c r="O171" i="26" a="1"/>
  <c r="O171" i="26" s="1"/>
  <c r="P171" i="26" a="1"/>
  <c r="P171" i="26" s="1"/>
  <c r="F172" i="26" a="1"/>
  <c r="F172" i="26" s="1"/>
  <c r="H172" i="26" a="1"/>
  <c r="H172" i="26" s="1"/>
  <c r="I172" i="26" a="1"/>
  <c r="I172" i="26" s="1"/>
  <c r="J172" i="26" a="1"/>
  <c r="J172" i="26" s="1"/>
  <c r="K172" i="26" a="1"/>
  <c r="K172" i="26" s="1"/>
  <c r="L172" i="26" a="1"/>
  <c r="L172" i="26" s="1"/>
  <c r="M172" i="26" a="1"/>
  <c r="M172" i="26" s="1"/>
  <c r="N172" i="26" a="1"/>
  <c r="N172" i="26" s="1"/>
  <c r="O172" i="26" a="1"/>
  <c r="O172" i="26" s="1"/>
  <c r="P172" i="26" a="1"/>
  <c r="P172" i="26" s="1"/>
  <c r="F173" i="26" a="1"/>
  <c r="F173" i="26" s="1"/>
  <c r="H173" i="26" a="1"/>
  <c r="H173" i="26" s="1"/>
  <c r="I173" i="26" a="1"/>
  <c r="I173" i="26" s="1"/>
  <c r="J173" i="26" a="1"/>
  <c r="J173" i="26" s="1"/>
  <c r="K173" i="26" a="1"/>
  <c r="K173" i="26" s="1"/>
  <c r="L173" i="26" a="1"/>
  <c r="L173" i="26" s="1"/>
  <c r="M173" i="26" a="1"/>
  <c r="M173" i="26" s="1"/>
  <c r="N173" i="26" a="1"/>
  <c r="N173" i="26" s="1"/>
  <c r="O173" i="26" a="1"/>
  <c r="O173" i="26" s="1"/>
  <c r="P173" i="26" a="1"/>
  <c r="P173" i="26" s="1"/>
  <c r="F174" i="26" a="1"/>
  <c r="F174" i="26" s="1"/>
  <c r="H174" i="26" a="1"/>
  <c r="H174" i="26" s="1"/>
  <c r="I174" i="26" a="1"/>
  <c r="I174" i="26" s="1"/>
  <c r="J174" i="26" a="1"/>
  <c r="J174" i="26" s="1"/>
  <c r="K174" i="26" a="1"/>
  <c r="K174" i="26" s="1"/>
  <c r="L174" i="26" a="1"/>
  <c r="L174" i="26" s="1"/>
  <c r="M174" i="26" a="1"/>
  <c r="M174" i="26" s="1"/>
  <c r="N174" i="26" a="1"/>
  <c r="N174" i="26" s="1"/>
  <c r="O174" i="26" a="1"/>
  <c r="O174" i="26" s="1"/>
  <c r="P174" i="26" a="1"/>
  <c r="P174" i="26" s="1"/>
  <c r="F175" i="26" a="1"/>
  <c r="F175" i="26" s="1"/>
  <c r="H175" i="26" a="1"/>
  <c r="H175" i="26" s="1"/>
  <c r="I175" i="26" a="1"/>
  <c r="I175" i="26" s="1"/>
  <c r="J175" i="26" a="1"/>
  <c r="J175" i="26" s="1"/>
  <c r="K175" i="26" a="1"/>
  <c r="K175" i="26" s="1"/>
  <c r="L175" i="26" a="1"/>
  <c r="L175" i="26" s="1"/>
  <c r="M175" i="26" a="1"/>
  <c r="M175" i="26" s="1"/>
  <c r="N175" i="26" a="1"/>
  <c r="N175" i="26" s="1"/>
  <c r="O175" i="26" a="1"/>
  <c r="O175" i="26" s="1"/>
  <c r="P175" i="26" a="1"/>
  <c r="P175" i="26" s="1"/>
  <c r="F176" i="26" a="1"/>
  <c r="F176" i="26" s="1"/>
  <c r="H176" i="26" a="1"/>
  <c r="H176" i="26" s="1"/>
  <c r="I176" i="26" a="1"/>
  <c r="I176" i="26" s="1"/>
  <c r="J176" i="26" a="1"/>
  <c r="J176" i="26" s="1"/>
  <c r="K176" i="26" a="1"/>
  <c r="K176" i="26" s="1"/>
  <c r="L176" i="26" a="1"/>
  <c r="L176" i="26" s="1"/>
  <c r="M176" i="26" a="1"/>
  <c r="M176" i="26" s="1"/>
  <c r="N176" i="26" a="1"/>
  <c r="N176" i="26" s="1"/>
  <c r="O176" i="26" a="1"/>
  <c r="O176" i="26" s="1"/>
  <c r="P176" i="26" a="1"/>
  <c r="P176" i="26" s="1"/>
  <c r="F177" i="26" a="1"/>
  <c r="F177" i="26" s="1"/>
  <c r="H177" i="26" a="1"/>
  <c r="H177" i="26" s="1"/>
  <c r="I177" i="26" a="1"/>
  <c r="I177" i="26" s="1"/>
  <c r="J177" i="26" a="1"/>
  <c r="J177" i="26" s="1"/>
  <c r="K177" i="26" a="1"/>
  <c r="K177" i="26" s="1"/>
  <c r="L177" i="26" a="1"/>
  <c r="L177" i="26" s="1"/>
  <c r="M177" i="26" a="1"/>
  <c r="M177" i="26" s="1"/>
  <c r="N177" i="26" a="1"/>
  <c r="N177" i="26" s="1"/>
  <c r="O177" i="26" a="1"/>
  <c r="O177" i="26" s="1"/>
  <c r="P177" i="26" a="1"/>
  <c r="P177" i="26" s="1"/>
  <c r="F178" i="26" a="1"/>
  <c r="F178" i="26" s="1"/>
  <c r="H178" i="26" a="1"/>
  <c r="H178" i="26" s="1"/>
  <c r="I178" i="26" a="1"/>
  <c r="I178" i="26" s="1"/>
  <c r="J178" i="26" a="1"/>
  <c r="J178" i="26" s="1"/>
  <c r="K178" i="26" a="1"/>
  <c r="K178" i="26" s="1"/>
  <c r="L178" i="26" a="1"/>
  <c r="L178" i="26" s="1"/>
  <c r="M178" i="26" a="1"/>
  <c r="M178" i="26" s="1"/>
  <c r="N178" i="26" a="1"/>
  <c r="N178" i="26" s="1"/>
  <c r="O178" i="26" a="1"/>
  <c r="O178" i="26" s="1"/>
  <c r="P178" i="26" a="1"/>
  <c r="P178" i="26" s="1"/>
  <c r="F179" i="26" a="1"/>
  <c r="F179" i="26" s="1"/>
  <c r="H179" i="26" a="1"/>
  <c r="H179" i="26" s="1"/>
  <c r="I179" i="26" a="1"/>
  <c r="I179" i="26" s="1"/>
  <c r="J179" i="26" a="1"/>
  <c r="J179" i="26" s="1"/>
  <c r="K179" i="26" a="1"/>
  <c r="K179" i="26" s="1"/>
  <c r="L179" i="26" a="1"/>
  <c r="L179" i="26" s="1"/>
  <c r="M179" i="26" a="1"/>
  <c r="M179" i="26" s="1"/>
  <c r="N179" i="26" a="1"/>
  <c r="N179" i="26" s="1"/>
  <c r="O179" i="26" a="1"/>
  <c r="O179" i="26" s="1"/>
  <c r="P179" i="26" a="1"/>
  <c r="P179" i="26" s="1"/>
  <c r="F180" i="26" a="1"/>
  <c r="F180" i="26" s="1"/>
  <c r="H180" i="26" a="1"/>
  <c r="H180" i="26" s="1"/>
  <c r="I180" i="26" a="1"/>
  <c r="I180" i="26" s="1"/>
  <c r="J180" i="26" a="1"/>
  <c r="J180" i="26" s="1"/>
  <c r="K180" i="26" a="1"/>
  <c r="K180" i="26" s="1"/>
  <c r="L180" i="26" a="1"/>
  <c r="L180" i="26" s="1"/>
  <c r="M180" i="26" a="1"/>
  <c r="M180" i="26" s="1"/>
  <c r="N180" i="26" a="1"/>
  <c r="N180" i="26" s="1"/>
  <c r="O180" i="26" a="1"/>
  <c r="O180" i="26" s="1"/>
  <c r="P180" i="26" a="1"/>
  <c r="P180" i="26" s="1"/>
  <c r="F181" i="26" a="1"/>
  <c r="F181" i="26" s="1"/>
  <c r="H181" i="26" a="1"/>
  <c r="H181" i="26" s="1"/>
  <c r="I181" i="26" a="1"/>
  <c r="I181" i="26" s="1"/>
  <c r="J181" i="26" a="1"/>
  <c r="J181" i="26" s="1"/>
  <c r="K181" i="26" a="1"/>
  <c r="K181" i="26" s="1"/>
  <c r="L181" i="26" a="1"/>
  <c r="L181" i="26" s="1"/>
  <c r="M181" i="26" a="1"/>
  <c r="M181" i="26" s="1"/>
  <c r="N181" i="26" a="1"/>
  <c r="N181" i="26" s="1"/>
  <c r="O181" i="26" a="1"/>
  <c r="O181" i="26" s="1"/>
  <c r="P181" i="26" a="1"/>
  <c r="P181" i="26" s="1"/>
  <c r="H137" i="26" a="1"/>
  <c r="H137" i="26" s="1"/>
  <c r="I137" i="26" a="1"/>
  <c r="I137" i="26" s="1"/>
  <c r="J137" i="26" a="1"/>
  <c r="J137" i="26" s="1"/>
  <c r="K137" i="26" a="1"/>
  <c r="K137" i="26" s="1"/>
  <c r="L137" i="26" a="1"/>
  <c r="L137" i="26" s="1"/>
  <c r="M137" i="26" a="1"/>
  <c r="M137" i="26" s="1"/>
  <c r="N137" i="26" a="1"/>
  <c r="N137" i="26" s="1"/>
  <c r="O137" i="26" a="1"/>
  <c r="O137" i="26" s="1"/>
  <c r="P137" i="26" a="1"/>
  <c r="P137" i="26" s="1"/>
  <c r="AR12" i="42" l="1"/>
  <c r="AR12" i="44"/>
  <c r="AR5" i="44" s="1"/>
  <c r="BT21" i="15" a="1"/>
  <c r="BT21" i="15" s="1"/>
  <c r="BU21" i="15" a="1"/>
  <c r="BU21" i="15" s="1"/>
  <c r="BY18" i="15" a="1"/>
  <c r="BY18" i="15" s="1"/>
  <c r="BT19" i="15" a="1"/>
  <c r="BT19" i="15" s="1"/>
  <c r="BT20" i="15" a="1"/>
  <c r="BT20" i="15" s="1"/>
  <c r="BU20" i="15" a="1"/>
  <c r="BU20" i="15" s="1"/>
  <c r="BU18" i="15" a="1"/>
  <c r="BU18" i="15" s="1"/>
  <c r="BV18" i="15" a="1"/>
  <c r="BV18" i="15" s="1"/>
  <c r="BW18" i="15" a="1"/>
  <c r="BW18" i="15" s="1"/>
  <c r="BX18" i="15" a="1"/>
  <c r="BX18" i="15" s="1"/>
  <c r="AR5" i="42" l="1"/>
  <c r="F4" i="42"/>
  <c r="BN9" i="15"/>
  <c r="BN10" i="15"/>
  <c r="BP9" i="15"/>
  <c r="AP6" i="27" l="1"/>
  <c r="AP7" i="27" l="1"/>
  <c r="CG253" i="15" l="1"/>
  <c r="CG249" i="15"/>
  <c r="CG245" i="15"/>
  <c r="CG241" i="15"/>
  <c r="H46" i="15"/>
  <c r="G30" i="26" s="1" a="1"/>
  <c r="G30" i="26" s="1"/>
  <c r="H45" i="15"/>
  <c r="G29" i="26" s="1" a="1"/>
  <c r="G29" i="26" s="1"/>
  <c r="H44" i="15"/>
  <c r="G28" i="26" s="1" a="1"/>
  <c r="G28" i="26" s="1"/>
  <c r="H43" i="15"/>
  <c r="G27" i="26" s="1" a="1"/>
  <c r="G27" i="26" s="1"/>
  <c r="H42" i="15"/>
  <c r="G26" i="26" s="1" a="1"/>
  <c r="G26" i="26" s="1"/>
  <c r="H41" i="15"/>
  <c r="G25" i="26" s="1" a="1"/>
  <c r="G25" i="26" s="1"/>
  <c r="H40" i="15"/>
  <c r="G24" i="26" s="1" a="1"/>
  <c r="G24" i="26" s="1"/>
  <c r="H39" i="15"/>
  <c r="G23" i="26" s="1" a="1"/>
  <c r="G23" i="26" s="1"/>
  <c r="H38" i="15"/>
  <c r="G22" i="26" s="1" a="1"/>
  <c r="G22" i="26" s="1"/>
  <c r="H37" i="15"/>
  <c r="G21" i="26" s="1" a="1"/>
  <c r="G21" i="26" s="1"/>
  <c r="H36" i="15"/>
  <c r="G20" i="26" s="1" a="1"/>
  <c r="G20" i="26" s="1"/>
  <c r="H35" i="15"/>
  <c r="G19" i="26" s="1" a="1"/>
  <c r="G19" i="26" s="1"/>
  <c r="D171" i="29" l="1" a="1"/>
  <c r="D171" i="29" s="1"/>
  <c r="D168" i="29" a="1"/>
  <c r="D168" i="29" s="1"/>
  <c r="D172" i="29" a="1"/>
  <c r="D172" i="29" s="1"/>
  <c r="D179" i="29" a="1"/>
  <c r="D179" i="29" s="1"/>
  <c r="D192" i="29" a="1"/>
  <c r="D192" i="29" s="1"/>
  <c r="D197" i="29" a="1"/>
  <c r="D197" i="29" s="1"/>
  <c r="D199" i="29" a="1"/>
  <c r="D199" i="29" s="1"/>
  <c r="D189" i="29" a="1"/>
  <c r="D189" i="29" s="1"/>
  <c r="D178" i="29" a="1"/>
  <c r="D178" i="29" s="1"/>
  <c r="D182" i="29" a="1"/>
  <c r="D182" i="29" s="1"/>
  <c r="D181" i="29" a="1"/>
  <c r="D181" i="29" s="1"/>
  <c r="D174" i="29" a="1"/>
  <c r="D174" i="29" s="1"/>
  <c r="D176" i="29" a="1"/>
  <c r="D176" i="29" s="1"/>
  <c r="D169" i="29" a="1"/>
  <c r="D169" i="29" s="1"/>
  <c r="D175" i="29" a="1"/>
  <c r="D175" i="29" s="1"/>
  <c r="D177" i="29" a="1"/>
  <c r="D177" i="29" s="1"/>
  <c r="Q400" i="29" a="1"/>
  <c r="Q400" i="29" s="1"/>
  <c r="Q405" i="29" a="1"/>
  <c r="Q405" i="29" s="1"/>
  <c r="Q409" i="29" a="1"/>
  <c r="Q409" i="29" s="1"/>
  <c r="Q410" i="29" a="1"/>
  <c r="Q410" i="29" s="1"/>
  <c r="Q412" i="29" a="1"/>
  <c r="Q412" i="29" s="1"/>
  <c r="Q424" i="29" a="1"/>
  <c r="Q424" i="29" s="1"/>
  <c r="Q425" i="29" a="1"/>
  <c r="Q425" i="29" s="1"/>
  <c r="Q426" i="29" a="1"/>
  <c r="Q426" i="29" s="1"/>
  <c r="Q364" i="29" a="1"/>
  <c r="Q364" i="29" s="1"/>
  <c r="Q365" i="29" a="1"/>
  <c r="Q365" i="29" s="1"/>
  <c r="Q369" i="29" a="1"/>
  <c r="Q369" i="29" s="1"/>
  <c r="Q370" i="29" a="1"/>
  <c r="Q370" i="29" s="1"/>
  <c r="Q376" i="29" a="1"/>
  <c r="Q376" i="29" s="1"/>
  <c r="Q379" i="29" a="1"/>
  <c r="Q379" i="29" s="1"/>
  <c r="Q380" i="29" a="1"/>
  <c r="Q380" i="29" s="1"/>
  <c r="Q381" i="29" a="1"/>
  <c r="Q381" i="29" s="1"/>
  <c r="Q384" i="29" a="1"/>
  <c r="Q384" i="29" s="1"/>
  <c r="Q385" i="29" a="1"/>
  <c r="Q385" i="29" s="1"/>
  <c r="Q386" i="29" a="1"/>
  <c r="Q386" i="29" s="1"/>
  <c r="Q329" i="29" a="1"/>
  <c r="Q329" i="29" s="1"/>
  <c r="Q331" i="29" a="1"/>
  <c r="Q331" i="29" s="1"/>
  <c r="Q340" i="29" a="1"/>
  <c r="Q340" i="29" s="1"/>
  <c r="Q341" i="29" a="1"/>
  <c r="Q341" i="29" s="1"/>
  <c r="Q345" i="29" a="1"/>
  <c r="Q345" i="29" s="1"/>
  <c r="Q346" i="29" a="1"/>
  <c r="Q346" i="29" s="1"/>
  <c r="Q347" i="29" a="1"/>
  <c r="Q347" i="29" s="1"/>
  <c r="Q361" i="29" a="1"/>
  <c r="Q361" i="29" s="1"/>
  <c r="Q290" i="29" a="1"/>
  <c r="Q290" i="29" s="1"/>
  <c r="Q305" i="29" a="1"/>
  <c r="Q305" i="29" s="1"/>
  <c r="Q306" i="29" a="1"/>
  <c r="Q306" i="29" s="1"/>
  <c r="Q321" i="29" a="1"/>
  <c r="Q321" i="29" s="1"/>
  <c r="Q322" i="29" a="1"/>
  <c r="Q322" i="29" s="1"/>
  <c r="Q260" i="29" a="1"/>
  <c r="Q260" i="29" s="1"/>
  <c r="Q261" i="29" a="1"/>
  <c r="Q261" i="29" s="1"/>
  <c r="Q265" i="29" a="1"/>
  <c r="Q265" i="29" s="1"/>
  <c r="Q266" i="29" a="1"/>
  <c r="Q266" i="29" s="1"/>
  <c r="Q281" i="29" a="1"/>
  <c r="Q281" i="29" s="1"/>
  <c r="Q282" i="29" a="1"/>
  <c r="Q282" i="29" s="1"/>
  <c r="Q223" i="29" a="1"/>
  <c r="Q223" i="29" s="1"/>
  <c r="Q225" i="29" a="1"/>
  <c r="Q225" i="29" s="1"/>
  <c r="Q226" i="29" a="1"/>
  <c r="Q226" i="29" s="1"/>
  <c r="Q227" i="29" a="1"/>
  <c r="Q227" i="29" s="1"/>
  <c r="Q228" i="29" a="1"/>
  <c r="Q228" i="29" s="1"/>
  <c r="Q229" i="29" a="1"/>
  <c r="Q229" i="29" s="1"/>
  <c r="Q236" i="29" a="1"/>
  <c r="Q236" i="29" s="1"/>
  <c r="Q239" i="29" a="1"/>
  <c r="Q239" i="29" s="1"/>
  <c r="Q241" i="29" a="1"/>
  <c r="Q241" i="29" s="1"/>
  <c r="Q242" i="29" a="1"/>
  <c r="Q242" i="29" s="1"/>
  <c r="Q244" i="29" a="1"/>
  <c r="Q244" i="29" s="1"/>
  <c r="Q245" i="29" a="1"/>
  <c r="Q245" i="29" s="1"/>
  <c r="Q185" i="29" a="1"/>
  <c r="Q185" i="29" s="1"/>
  <c r="Q186" i="29" a="1"/>
  <c r="Q186" i="29" s="1"/>
  <c r="Q201" i="29" a="1"/>
  <c r="Q201" i="29" s="1"/>
  <c r="Q202" i="29" a="1"/>
  <c r="Q202" i="29" s="1"/>
  <c r="Q217" i="29" a="1"/>
  <c r="Q217" i="29" s="1"/>
  <c r="Q149" i="29" a="1"/>
  <c r="Q149" i="29" s="1"/>
  <c r="Q156" i="29" a="1"/>
  <c r="Q156" i="29" s="1"/>
  <c r="Q161" i="29" a="1"/>
  <c r="Q161" i="29" s="1"/>
  <c r="Q162" i="29" a="1"/>
  <c r="Q162" i="29" s="1"/>
  <c r="Q165" i="29" a="1"/>
  <c r="Q165" i="29" s="1"/>
  <c r="Q172" i="29" a="1"/>
  <c r="Q172" i="29" s="1"/>
  <c r="Q176" i="29" a="1"/>
  <c r="Q176" i="29" s="1"/>
  <c r="Q177" i="29" a="1"/>
  <c r="Q177" i="29" s="1"/>
  <c r="Q178" i="29" a="1"/>
  <c r="Q178" i="29" s="1"/>
  <c r="Q181" i="29" a="1"/>
  <c r="Q181" i="29" s="1"/>
  <c r="Q111" i="29" a="1"/>
  <c r="Q111" i="29" s="1"/>
  <c r="Q3" i="29" a="1"/>
  <c r="Q3" i="29" s="1"/>
  <c r="E399" i="29" a="1"/>
  <c r="E399" i="29" s="1"/>
  <c r="F399" i="29" a="1"/>
  <c r="F399" i="29" s="1"/>
  <c r="G399" i="29" a="1"/>
  <c r="G399" i="29" s="1"/>
  <c r="H399" i="29" a="1"/>
  <c r="H399" i="29" s="1"/>
  <c r="I399" i="29" a="1"/>
  <c r="I399" i="29" s="1"/>
  <c r="J399" i="29" a="1"/>
  <c r="J399" i="29" s="1"/>
  <c r="K399" i="29" a="1"/>
  <c r="K399" i="29" s="1"/>
  <c r="L399" i="29" a="1"/>
  <c r="L399" i="29" s="1"/>
  <c r="M399" i="29" a="1"/>
  <c r="M399" i="29" s="1"/>
  <c r="N399" i="29" a="1"/>
  <c r="N399" i="29" s="1"/>
  <c r="O399" i="29" a="1"/>
  <c r="O399" i="29" s="1"/>
  <c r="Q399" i="29" a="1"/>
  <c r="Q399" i="29" s="1"/>
  <c r="R399" i="29" a="1"/>
  <c r="R399" i="29" s="1"/>
  <c r="E400" i="29" a="1"/>
  <c r="E400" i="29" s="1"/>
  <c r="F400" i="29" a="1"/>
  <c r="F400" i="29" s="1"/>
  <c r="G400" i="29" a="1"/>
  <c r="G400" i="29" s="1"/>
  <c r="H400" i="29" a="1"/>
  <c r="H400" i="29" s="1"/>
  <c r="I400" i="29" a="1"/>
  <c r="I400" i="29" s="1"/>
  <c r="J400" i="29" a="1"/>
  <c r="J400" i="29" s="1"/>
  <c r="K400" i="29" a="1"/>
  <c r="K400" i="29" s="1"/>
  <c r="L400" i="29" a="1"/>
  <c r="L400" i="29" s="1"/>
  <c r="M400" i="29" a="1"/>
  <c r="M400" i="29" s="1"/>
  <c r="N400" i="29" a="1"/>
  <c r="N400" i="29" s="1"/>
  <c r="O400" i="29" a="1"/>
  <c r="O400" i="29" s="1"/>
  <c r="R400" i="29" a="1"/>
  <c r="R400" i="29" s="1"/>
  <c r="E401" i="29" a="1"/>
  <c r="E401" i="29" s="1"/>
  <c r="F401" i="29" a="1"/>
  <c r="F401" i="29" s="1"/>
  <c r="G401" i="29" a="1"/>
  <c r="G401" i="29" s="1"/>
  <c r="H401" i="29" a="1"/>
  <c r="H401" i="29" s="1"/>
  <c r="I401" i="29" a="1"/>
  <c r="I401" i="29" s="1"/>
  <c r="J401" i="29" a="1"/>
  <c r="J401" i="29" s="1"/>
  <c r="K401" i="29" a="1"/>
  <c r="K401" i="29" s="1"/>
  <c r="L401" i="29" a="1"/>
  <c r="L401" i="29" s="1"/>
  <c r="M401" i="29" a="1"/>
  <c r="M401" i="29" s="1"/>
  <c r="N401" i="29" a="1"/>
  <c r="N401" i="29" s="1"/>
  <c r="O401" i="29" a="1"/>
  <c r="O401" i="29" s="1"/>
  <c r="Q401" i="29" a="1"/>
  <c r="Q401" i="29" s="1"/>
  <c r="R401" i="29" a="1"/>
  <c r="R401" i="29" s="1"/>
  <c r="E402" i="29" a="1"/>
  <c r="E402" i="29" s="1"/>
  <c r="F402" i="29" a="1"/>
  <c r="F402" i="29" s="1"/>
  <c r="G402" i="29" a="1"/>
  <c r="G402" i="29" s="1"/>
  <c r="H402" i="29" a="1"/>
  <c r="H402" i="29" s="1"/>
  <c r="I402" i="29" a="1"/>
  <c r="I402" i="29" s="1"/>
  <c r="J402" i="29" a="1"/>
  <c r="J402" i="29" s="1"/>
  <c r="K402" i="29" a="1"/>
  <c r="K402" i="29" s="1"/>
  <c r="L402" i="29" a="1"/>
  <c r="L402" i="29" s="1"/>
  <c r="M402" i="29" a="1"/>
  <c r="M402" i="29" s="1"/>
  <c r="N402" i="29" a="1"/>
  <c r="N402" i="29" s="1"/>
  <c r="O402" i="29" a="1"/>
  <c r="O402" i="29" s="1"/>
  <c r="Q402" i="29" a="1"/>
  <c r="Q402" i="29" s="1"/>
  <c r="R402" i="29" a="1"/>
  <c r="R402" i="29" s="1"/>
  <c r="E403" i="29" a="1"/>
  <c r="E403" i="29" s="1"/>
  <c r="F403" i="29" a="1"/>
  <c r="F403" i="29" s="1"/>
  <c r="G403" i="29" a="1"/>
  <c r="G403" i="29" s="1"/>
  <c r="H403" i="29" a="1"/>
  <c r="H403" i="29" s="1"/>
  <c r="I403" i="29" a="1"/>
  <c r="I403" i="29" s="1"/>
  <c r="J403" i="29" a="1"/>
  <c r="J403" i="29" s="1"/>
  <c r="K403" i="29" a="1"/>
  <c r="K403" i="29" s="1"/>
  <c r="L403" i="29" a="1"/>
  <c r="L403" i="29" s="1"/>
  <c r="M403" i="29" a="1"/>
  <c r="M403" i="29" s="1"/>
  <c r="N403" i="29" a="1"/>
  <c r="N403" i="29" s="1"/>
  <c r="O403" i="29" a="1"/>
  <c r="O403" i="29" s="1"/>
  <c r="Q403" i="29" a="1"/>
  <c r="Q403" i="29" s="1"/>
  <c r="R403" i="29" a="1"/>
  <c r="R403" i="29" s="1"/>
  <c r="E404" i="29" a="1"/>
  <c r="E404" i="29" s="1"/>
  <c r="F404" i="29" a="1"/>
  <c r="F404" i="29" s="1"/>
  <c r="G404" i="29" a="1"/>
  <c r="G404" i="29" s="1"/>
  <c r="H404" i="29" a="1"/>
  <c r="H404" i="29" s="1"/>
  <c r="I404" i="29" a="1"/>
  <c r="I404" i="29" s="1"/>
  <c r="J404" i="29" a="1"/>
  <c r="J404" i="29" s="1"/>
  <c r="K404" i="29" a="1"/>
  <c r="K404" i="29" s="1"/>
  <c r="L404" i="29" a="1"/>
  <c r="L404" i="29" s="1"/>
  <c r="M404" i="29" a="1"/>
  <c r="M404" i="29" s="1"/>
  <c r="N404" i="29" a="1"/>
  <c r="N404" i="29" s="1"/>
  <c r="O404" i="29" a="1"/>
  <c r="O404" i="29" s="1"/>
  <c r="Q404" i="29" a="1"/>
  <c r="Q404" i="29" s="1"/>
  <c r="R404" i="29" a="1"/>
  <c r="R404" i="29" s="1"/>
  <c r="E405" i="29" a="1"/>
  <c r="E405" i="29" s="1"/>
  <c r="F405" i="29" a="1"/>
  <c r="F405" i="29" s="1"/>
  <c r="G405" i="29" a="1"/>
  <c r="G405" i="29" s="1"/>
  <c r="H405" i="29" a="1"/>
  <c r="H405" i="29" s="1"/>
  <c r="I405" i="29" a="1"/>
  <c r="I405" i="29" s="1"/>
  <c r="J405" i="29" a="1"/>
  <c r="J405" i="29" s="1"/>
  <c r="K405" i="29" a="1"/>
  <c r="K405" i="29" s="1"/>
  <c r="L405" i="29" a="1"/>
  <c r="L405" i="29" s="1"/>
  <c r="M405" i="29" a="1"/>
  <c r="M405" i="29" s="1"/>
  <c r="N405" i="29" a="1"/>
  <c r="N405" i="29" s="1"/>
  <c r="O405" i="29" a="1"/>
  <c r="O405" i="29" s="1"/>
  <c r="R405" i="29" a="1"/>
  <c r="R405" i="29" s="1"/>
  <c r="E406" i="29" a="1"/>
  <c r="E406" i="29" s="1"/>
  <c r="F406" i="29" a="1"/>
  <c r="F406" i="29" s="1"/>
  <c r="G406" i="29" a="1"/>
  <c r="G406" i="29" s="1"/>
  <c r="H406" i="29" a="1"/>
  <c r="H406" i="29" s="1"/>
  <c r="I406" i="29" a="1"/>
  <c r="I406" i="29" s="1"/>
  <c r="J406" i="29" a="1"/>
  <c r="J406" i="29" s="1"/>
  <c r="K406" i="29" a="1"/>
  <c r="K406" i="29" s="1"/>
  <c r="L406" i="29" a="1"/>
  <c r="L406" i="29" s="1"/>
  <c r="M406" i="29" a="1"/>
  <c r="M406" i="29" s="1"/>
  <c r="N406" i="29" a="1"/>
  <c r="N406" i="29" s="1"/>
  <c r="O406" i="29" a="1"/>
  <c r="O406" i="29" s="1"/>
  <c r="Q406" i="29" a="1"/>
  <c r="Q406" i="29" s="1"/>
  <c r="R406" i="29" a="1"/>
  <c r="R406" i="29" s="1"/>
  <c r="E407" i="29" a="1"/>
  <c r="E407" i="29" s="1"/>
  <c r="F407" i="29" a="1"/>
  <c r="F407" i="29" s="1"/>
  <c r="G407" i="29" a="1"/>
  <c r="G407" i="29" s="1"/>
  <c r="H407" i="29" a="1"/>
  <c r="H407" i="29" s="1"/>
  <c r="I407" i="29" a="1"/>
  <c r="I407" i="29" s="1"/>
  <c r="J407" i="29" a="1"/>
  <c r="J407" i="29" s="1"/>
  <c r="K407" i="29" a="1"/>
  <c r="K407" i="29" s="1"/>
  <c r="L407" i="29" a="1"/>
  <c r="L407" i="29" s="1"/>
  <c r="M407" i="29" a="1"/>
  <c r="M407" i="29" s="1"/>
  <c r="N407" i="29" a="1"/>
  <c r="N407" i="29" s="1"/>
  <c r="O407" i="29" a="1"/>
  <c r="O407" i="29" s="1"/>
  <c r="Q407" i="29" a="1"/>
  <c r="Q407" i="29" s="1"/>
  <c r="R407" i="29" a="1"/>
  <c r="R407" i="29" s="1"/>
  <c r="E408" i="29" a="1"/>
  <c r="E408" i="29" s="1"/>
  <c r="F408" i="29" a="1"/>
  <c r="F408" i="29" s="1"/>
  <c r="G408" i="29" a="1"/>
  <c r="G408" i="29" s="1"/>
  <c r="H408" i="29" a="1"/>
  <c r="H408" i="29" s="1"/>
  <c r="I408" i="29" a="1"/>
  <c r="I408" i="29" s="1"/>
  <c r="J408" i="29" a="1"/>
  <c r="J408" i="29" s="1"/>
  <c r="K408" i="29" a="1"/>
  <c r="K408" i="29" s="1"/>
  <c r="L408" i="29" a="1"/>
  <c r="L408" i="29" s="1"/>
  <c r="M408" i="29" a="1"/>
  <c r="M408" i="29" s="1"/>
  <c r="N408" i="29" a="1"/>
  <c r="N408" i="29" s="1"/>
  <c r="O408" i="29" a="1"/>
  <c r="O408" i="29" s="1"/>
  <c r="R408" i="29" a="1"/>
  <c r="R408" i="29" s="1"/>
  <c r="E409" i="29" a="1"/>
  <c r="E409" i="29" s="1"/>
  <c r="F409" i="29" a="1"/>
  <c r="F409" i="29" s="1"/>
  <c r="G409" i="29" a="1"/>
  <c r="G409" i="29" s="1"/>
  <c r="H409" i="29" a="1"/>
  <c r="H409" i="29" s="1"/>
  <c r="I409" i="29" a="1"/>
  <c r="I409" i="29" s="1"/>
  <c r="J409" i="29" a="1"/>
  <c r="J409" i="29" s="1"/>
  <c r="K409" i="29" a="1"/>
  <c r="K409" i="29" s="1"/>
  <c r="L409" i="29" a="1"/>
  <c r="L409" i="29" s="1"/>
  <c r="M409" i="29" a="1"/>
  <c r="M409" i="29" s="1"/>
  <c r="N409" i="29" a="1"/>
  <c r="N409" i="29" s="1"/>
  <c r="O409" i="29" a="1"/>
  <c r="O409" i="29" s="1"/>
  <c r="R409" i="29" a="1"/>
  <c r="R409" i="29" s="1"/>
  <c r="E410" i="29" a="1"/>
  <c r="E410" i="29" s="1"/>
  <c r="F410" i="29" a="1"/>
  <c r="F410" i="29" s="1"/>
  <c r="G410" i="29" a="1"/>
  <c r="G410" i="29" s="1"/>
  <c r="H410" i="29" a="1"/>
  <c r="H410" i="29" s="1"/>
  <c r="I410" i="29" a="1"/>
  <c r="I410" i="29" s="1"/>
  <c r="J410" i="29" a="1"/>
  <c r="J410" i="29" s="1"/>
  <c r="K410" i="29" a="1"/>
  <c r="K410" i="29" s="1"/>
  <c r="L410" i="29" a="1"/>
  <c r="L410" i="29" s="1"/>
  <c r="M410" i="29" a="1"/>
  <c r="M410" i="29" s="1"/>
  <c r="N410" i="29" a="1"/>
  <c r="N410" i="29" s="1"/>
  <c r="O410" i="29" a="1"/>
  <c r="O410" i="29" s="1"/>
  <c r="R410" i="29" a="1"/>
  <c r="R410" i="29" s="1"/>
  <c r="E411" i="29" a="1"/>
  <c r="E411" i="29" s="1"/>
  <c r="F411" i="29" a="1"/>
  <c r="F411" i="29" s="1"/>
  <c r="G411" i="29" a="1"/>
  <c r="G411" i="29" s="1"/>
  <c r="H411" i="29" a="1"/>
  <c r="H411" i="29" s="1"/>
  <c r="I411" i="29" a="1"/>
  <c r="I411" i="29" s="1"/>
  <c r="J411" i="29" a="1"/>
  <c r="J411" i="29" s="1"/>
  <c r="K411" i="29" a="1"/>
  <c r="K411" i="29" s="1"/>
  <c r="L411" i="29" a="1"/>
  <c r="L411" i="29" s="1"/>
  <c r="M411" i="29" a="1"/>
  <c r="M411" i="29" s="1"/>
  <c r="N411" i="29" a="1"/>
  <c r="N411" i="29" s="1"/>
  <c r="O411" i="29" a="1"/>
  <c r="O411" i="29" s="1"/>
  <c r="Q411" i="29" a="1"/>
  <c r="Q411" i="29" s="1"/>
  <c r="R411" i="29" a="1"/>
  <c r="R411" i="29" s="1"/>
  <c r="E412" i="29" a="1"/>
  <c r="E412" i="29" s="1"/>
  <c r="F412" i="29" a="1"/>
  <c r="F412" i="29" s="1"/>
  <c r="G412" i="29" a="1"/>
  <c r="G412" i="29" s="1"/>
  <c r="H412" i="29" a="1"/>
  <c r="H412" i="29" s="1"/>
  <c r="I412" i="29" a="1"/>
  <c r="I412" i="29" s="1"/>
  <c r="J412" i="29" a="1"/>
  <c r="J412" i="29" s="1"/>
  <c r="K412" i="29" a="1"/>
  <c r="K412" i="29" s="1"/>
  <c r="L412" i="29" a="1"/>
  <c r="L412" i="29" s="1"/>
  <c r="M412" i="29" a="1"/>
  <c r="M412" i="29" s="1"/>
  <c r="N412" i="29" a="1"/>
  <c r="N412" i="29" s="1"/>
  <c r="O412" i="29" a="1"/>
  <c r="O412" i="29" s="1"/>
  <c r="R412" i="29" a="1"/>
  <c r="R412" i="29" s="1"/>
  <c r="E413" i="29" a="1"/>
  <c r="E413" i="29" s="1"/>
  <c r="F413" i="29" a="1"/>
  <c r="F413" i="29" s="1"/>
  <c r="G413" i="29" a="1"/>
  <c r="G413" i="29" s="1"/>
  <c r="H413" i="29" a="1"/>
  <c r="H413" i="29" s="1"/>
  <c r="I413" i="29" a="1"/>
  <c r="I413" i="29" s="1"/>
  <c r="J413" i="29" a="1"/>
  <c r="J413" i="29" s="1"/>
  <c r="K413" i="29" a="1"/>
  <c r="K413" i="29" s="1"/>
  <c r="L413" i="29" a="1"/>
  <c r="L413" i="29" s="1"/>
  <c r="M413" i="29" a="1"/>
  <c r="M413" i="29" s="1"/>
  <c r="N413" i="29" a="1"/>
  <c r="N413" i="29" s="1"/>
  <c r="O413" i="29" a="1"/>
  <c r="O413" i="29" s="1"/>
  <c r="Q413" i="29" a="1"/>
  <c r="Q413" i="29" s="1"/>
  <c r="R413" i="29" a="1"/>
  <c r="R413" i="29" s="1"/>
  <c r="E414" i="29" a="1"/>
  <c r="E414" i="29" s="1"/>
  <c r="F414" i="29" a="1"/>
  <c r="F414" i="29" s="1"/>
  <c r="G414" i="29" a="1"/>
  <c r="G414" i="29" s="1"/>
  <c r="H414" i="29" a="1"/>
  <c r="H414" i="29" s="1"/>
  <c r="I414" i="29" a="1"/>
  <c r="I414" i="29" s="1"/>
  <c r="J414" i="29" a="1"/>
  <c r="J414" i="29" s="1"/>
  <c r="K414" i="29" a="1"/>
  <c r="K414" i="29" s="1"/>
  <c r="L414" i="29" a="1"/>
  <c r="L414" i="29" s="1"/>
  <c r="M414" i="29" a="1"/>
  <c r="M414" i="29" s="1"/>
  <c r="N414" i="29" a="1"/>
  <c r="N414" i="29" s="1"/>
  <c r="O414" i="29" a="1"/>
  <c r="O414" i="29" s="1"/>
  <c r="Q414" i="29" a="1"/>
  <c r="Q414" i="29" s="1"/>
  <c r="R414" i="29" a="1"/>
  <c r="R414" i="29" s="1"/>
  <c r="E415" i="29" a="1"/>
  <c r="E415" i="29" s="1"/>
  <c r="F415" i="29" a="1"/>
  <c r="F415" i="29" s="1"/>
  <c r="G415" i="29" a="1"/>
  <c r="G415" i="29" s="1"/>
  <c r="H415" i="29" a="1"/>
  <c r="H415" i="29" s="1"/>
  <c r="I415" i="29" a="1"/>
  <c r="I415" i="29" s="1"/>
  <c r="J415" i="29" a="1"/>
  <c r="J415" i="29" s="1"/>
  <c r="K415" i="29" a="1"/>
  <c r="K415" i="29" s="1"/>
  <c r="L415" i="29" a="1"/>
  <c r="L415" i="29" s="1"/>
  <c r="M415" i="29" a="1"/>
  <c r="M415" i="29" s="1"/>
  <c r="N415" i="29" a="1"/>
  <c r="N415" i="29" s="1"/>
  <c r="O415" i="29" a="1"/>
  <c r="O415" i="29" s="1"/>
  <c r="Q415" i="29" a="1"/>
  <c r="Q415" i="29" s="1"/>
  <c r="R415" i="29" a="1"/>
  <c r="R415" i="29" s="1"/>
  <c r="E416" i="29" a="1"/>
  <c r="E416" i="29" s="1"/>
  <c r="F416" i="29" a="1"/>
  <c r="F416" i="29" s="1"/>
  <c r="G416" i="29" a="1"/>
  <c r="G416" i="29" s="1"/>
  <c r="H416" i="29" a="1"/>
  <c r="H416" i="29" s="1"/>
  <c r="I416" i="29" a="1"/>
  <c r="I416" i="29" s="1"/>
  <c r="J416" i="29" a="1"/>
  <c r="J416" i="29" s="1"/>
  <c r="K416" i="29" a="1"/>
  <c r="K416" i="29" s="1"/>
  <c r="L416" i="29" a="1"/>
  <c r="L416" i="29" s="1"/>
  <c r="M416" i="29" a="1"/>
  <c r="M416" i="29" s="1"/>
  <c r="N416" i="29" a="1"/>
  <c r="N416" i="29" s="1"/>
  <c r="O416" i="29" a="1"/>
  <c r="O416" i="29" s="1"/>
  <c r="Q416" i="29" a="1"/>
  <c r="Q416" i="29" s="1"/>
  <c r="R416" i="29" a="1"/>
  <c r="R416" i="29" s="1"/>
  <c r="E417" i="29" a="1"/>
  <c r="E417" i="29" s="1"/>
  <c r="F417" i="29" a="1"/>
  <c r="F417" i="29" s="1"/>
  <c r="G417" i="29" a="1"/>
  <c r="G417" i="29" s="1"/>
  <c r="H417" i="29" a="1"/>
  <c r="H417" i="29" s="1"/>
  <c r="I417" i="29" a="1"/>
  <c r="I417" i="29" s="1"/>
  <c r="J417" i="29" a="1"/>
  <c r="J417" i="29" s="1"/>
  <c r="K417" i="29" a="1"/>
  <c r="K417" i="29" s="1"/>
  <c r="L417" i="29" a="1"/>
  <c r="L417" i="29" s="1"/>
  <c r="M417" i="29" a="1"/>
  <c r="M417" i="29" s="1"/>
  <c r="N417" i="29" a="1"/>
  <c r="N417" i="29" s="1"/>
  <c r="O417" i="29" a="1"/>
  <c r="O417" i="29" s="1"/>
  <c r="Q417" i="29" a="1"/>
  <c r="Q417" i="29" s="1"/>
  <c r="R417" i="29" a="1"/>
  <c r="R417" i="29" s="1"/>
  <c r="E418" i="29" a="1"/>
  <c r="E418" i="29" s="1"/>
  <c r="F418" i="29" a="1"/>
  <c r="F418" i="29" s="1"/>
  <c r="G418" i="29" a="1"/>
  <c r="G418" i="29" s="1"/>
  <c r="H418" i="29" a="1"/>
  <c r="H418" i="29" s="1"/>
  <c r="I418" i="29" a="1"/>
  <c r="I418" i="29" s="1"/>
  <c r="J418" i="29" a="1"/>
  <c r="J418" i="29" s="1"/>
  <c r="K418" i="29" a="1"/>
  <c r="K418" i="29" s="1"/>
  <c r="L418" i="29" a="1"/>
  <c r="L418" i="29" s="1"/>
  <c r="M418" i="29" a="1"/>
  <c r="M418" i="29" s="1"/>
  <c r="N418" i="29" a="1"/>
  <c r="N418" i="29" s="1"/>
  <c r="O418" i="29" a="1"/>
  <c r="O418" i="29" s="1"/>
  <c r="Q418" i="29" a="1"/>
  <c r="Q418" i="29" s="1"/>
  <c r="R418" i="29" a="1"/>
  <c r="R418" i="29" s="1"/>
  <c r="E419" i="29" a="1"/>
  <c r="E419" i="29" s="1"/>
  <c r="F419" i="29" a="1"/>
  <c r="F419" i="29" s="1"/>
  <c r="G419" i="29" a="1"/>
  <c r="G419" i="29" s="1"/>
  <c r="H419" i="29" a="1"/>
  <c r="H419" i="29" s="1"/>
  <c r="I419" i="29" a="1"/>
  <c r="I419" i="29" s="1"/>
  <c r="J419" i="29" a="1"/>
  <c r="J419" i="29" s="1"/>
  <c r="K419" i="29" a="1"/>
  <c r="K419" i="29" s="1"/>
  <c r="L419" i="29" a="1"/>
  <c r="L419" i="29" s="1"/>
  <c r="M419" i="29" a="1"/>
  <c r="M419" i="29" s="1"/>
  <c r="N419" i="29" a="1"/>
  <c r="N419" i="29" s="1"/>
  <c r="O419" i="29" a="1"/>
  <c r="O419" i="29" s="1"/>
  <c r="Q419" i="29" a="1"/>
  <c r="Q419" i="29" s="1"/>
  <c r="R419" i="29" a="1"/>
  <c r="R419" i="29" s="1"/>
  <c r="E420" i="29" a="1"/>
  <c r="E420" i="29" s="1"/>
  <c r="F420" i="29" a="1"/>
  <c r="F420" i="29" s="1"/>
  <c r="G420" i="29" a="1"/>
  <c r="G420" i="29" s="1"/>
  <c r="H420" i="29" a="1"/>
  <c r="H420" i="29" s="1"/>
  <c r="I420" i="29" a="1"/>
  <c r="I420" i="29" s="1"/>
  <c r="J420" i="29" a="1"/>
  <c r="J420" i="29" s="1"/>
  <c r="K420" i="29" a="1"/>
  <c r="K420" i="29" s="1"/>
  <c r="L420" i="29" a="1"/>
  <c r="L420" i="29" s="1"/>
  <c r="M420" i="29" a="1"/>
  <c r="M420" i="29" s="1"/>
  <c r="N420" i="29" a="1"/>
  <c r="N420" i="29" s="1"/>
  <c r="O420" i="29" a="1"/>
  <c r="O420" i="29" s="1"/>
  <c r="Q420" i="29" a="1"/>
  <c r="Q420" i="29" s="1"/>
  <c r="R420" i="29" a="1"/>
  <c r="R420" i="29" s="1"/>
  <c r="E421" i="29" a="1"/>
  <c r="E421" i="29" s="1"/>
  <c r="F421" i="29" a="1"/>
  <c r="F421" i="29" s="1"/>
  <c r="G421" i="29" a="1"/>
  <c r="G421" i="29" s="1"/>
  <c r="H421" i="29" a="1"/>
  <c r="H421" i="29" s="1"/>
  <c r="I421" i="29" a="1"/>
  <c r="I421" i="29" s="1"/>
  <c r="J421" i="29" a="1"/>
  <c r="J421" i="29" s="1"/>
  <c r="K421" i="29" a="1"/>
  <c r="K421" i="29" s="1"/>
  <c r="L421" i="29" a="1"/>
  <c r="L421" i="29" s="1"/>
  <c r="M421" i="29" a="1"/>
  <c r="M421" i="29" s="1"/>
  <c r="N421" i="29" a="1"/>
  <c r="N421" i="29" s="1"/>
  <c r="O421" i="29" a="1"/>
  <c r="O421" i="29" s="1"/>
  <c r="Q421" i="29" a="1"/>
  <c r="Q421" i="29" s="1"/>
  <c r="R421" i="29" a="1"/>
  <c r="R421" i="29" s="1"/>
  <c r="E422" i="29" a="1"/>
  <c r="E422" i="29" s="1"/>
  <c r="F422" i="29" a="1"/>
  <c r="F422" i="29" s="1"/>
  <c r="G422" i="29" a="1"/>
  <c r="G422" i="29" s="1"/>
  <c r="H422" i="29" a="1"/>
  <c r="H422" i="29" s="1"/>
  <c r="I422" i="29" a="1"/>
  <c r="I422" i="29" s="1"/>
  <c r="J422" i="29" a="1"/>
  <c r="J422" i="29" s="1"/>
  <c r="K422" i="29" a="1"/>
  <c r="K422" i="29" s="1"/>
  <c r="L422" i="29" a="1"/>
  <c r="L422" i="29" s="1"/>
  <c r="M422" i="29" a="1"/>
  <c r="M422" i="29" s="1"/>
  <c r="N422" i="29" a="1"/>
  <c r="N422" i="29" s="1"/>
  <c r="O422" i="29" a="1"/>
  <c r="O422" i="29" s="1"/>
  <c r="Q422" i="29" a="1"/>
  <c r="Q422" i="29" s="1"/>
  <c r="R422" i="29" a="1"/>
  <c r="R422" i="29" s="1"/>
  <c r="E423" i="29" a="1"/>
  <c r="E423" i="29" s="1"/>
  <c r="F423" i="29" a="1"/>
  <c r="F423" i="29" s="1"/>
  <c r="G423" i="29" a="1"/>
  <c r="G423" i="29" s="1"/>
  <c r="H423" i="29" a="1"/>
  <c r="H423" i="29" s="1"/>
  <c r="I423" i="29" a="1"/>
  <c r="I423" i="29" s="1"/>
  <c r="J423" i="29" a="1"/>
  <c r="J423" i="29" s="1"/>
  <c r="K423" i="29" a="1"/>
  <c r="K423" i="29" s="1"/>
  <c r="L423" i="29" a="1"/>
  <c r="L423" i="29" s="1"/>
  <c r="M423" i="29" a="1"/>
  <c r="M423" i="29" s="1"/>
  <c r="N423" i="29" a="1"/>
  <c r="N423" i="29" s="1"/>
  <c r="O423" i="29" a="1"/>
  <c r="O423" i="29" s="1"/>
  <c r="Q423" i="29" a="1"/>
  <c r="Q423" i="29" s="1"/>
  <c r="R423" i="29" a="1"/>
  <c r="R423" i="29" s="1"/>
  <c r="E424" i="29" a="1"/>
  <c r="E424" i="29" s="1"/>
  <c r="F424" i="29" a="1"/>
  <c r="F424" i="29" s="1"/>
  <c r="G424" i="29" a="1"/>
  <c r="G424" i="29" s="1"/>
  <c r="H424" i="29" a="1"/>
  <c r="H424" i="29" s="1"/>
  <c r="I424" i="29" a="1"/>
  <c r="I424" i="29" s="1"/>
  <c r="J424" i="29" a="1"/>
  <c r="J424" i="29" s="1"/>
  <c r="K424" i="29" a="1"/>
  <c r="K424" i="29" s="1"/>
  <c r="L424" i="29" a="1"/>
  <c r="L424" i="29" s="1"/>
  <c r="M424" i="29" a="1"/>
  <c r="M424" i="29" s="1"/>
  <c r="N424" i="29" a="1"/>
  <c r="N424" i="29" s="1"/>
  <c r="O424" i="29" a="1"/>
  <c r="O424" i="29" s="1"/>
  <c r="R424" i="29" a="1"/>
  <c r="R424" i="29" s="1"/>
  <c r="E425" i="29" a="1"/>
  <c r="E425" i="29" s="1"/>
  <c r="F425" i="29" a="1"/>
  <c r="F425" i="29" s="1"/>
  <c r="G425" i="29" a="1"/>
  <c r="G425" i="29" s="1"/>
  <c r="H425" i="29" a="1"/>
  <c r="H425" i="29" s="1"/>
  <c r="I425" i="29" a="1"/>
  <c r="I425" i="29" s="1"/>
  <c r="J425" i="29" a="1"/>
  <c r="J425" i="29" s="1"/>
  <c r="K425" i="29" a="1"/>
  <c r="K425" i="29" s="1"/>
  <c r="L425" i="29" a="1"/>
  <c r="L425" i="29" s="1"/>
  <c r="M425" i="29" a="1"/>
  <c r="M425" i="29" s="1"/>
  <c r="N425" i="29" a="1"/>
  <c r="N425" i="29" s="1"/>
  <c r="O425" i="29" a="1"/>
  <c r="O425" i="29" s="1"/>
  <c r="R425" i="29" a="1"/>
  <c r="R425" i="29" s="1"/>
  <c r="E426" i="29" a="1"/>
  <c r="E426" i="29" s="1"/>
  <c r="F426" i="29" a="1"/>
  <c r="F426" i="29" s="1"/>
  <c r="G426" i="29" a="1"/>
  <c r="G426" i="29" s="1"/>
  <c r="H426" i="29" a="1"/>
  <c r="H426" i="29" s="1"/>
  <c r="I426" i="29" a="1"/>
  <c r="I426" i="29" s="1"/>
  <c r="J426" i="29" a="1"/>
  <c r="J426" i="29" s="1"/>
  <c r="K426" i="29" a="1"/>
  <c r="K426" i="29" s="1"/>
  <c r="L426" i="29" a="1"/>
  <c r="L426" i="29" s="1"/>
  <c r="M426" i="29" a="1"/>
  <c r="M426" i="29" s="1"/>
  <c r="N426" i="29" a="1"/>
  <c r="N426" i="29" s="1"/>
  <c r="O426" i="29" a="1"/>
  <c r="O426" i="29" s="1"/>
  <c r="R426" i="29" a="1"/>
  <c r="R426" i="29" s="1"/>
  <c r="E427" i="29" a="1"/>
  <c r="E427" i="29" s="1"/>
  <c r="F427" i="29" a="1"/>
  <c r="F427" i="29" s="1"/>
  <c r="G427" i="29" a="1"/>
  <c r="G427" i="29" s="1"/>
  <c r="H427" i="29" a="1"/>
  <c r="H427" i="29" s="1"/>
  <c r="I427" i="29" a="1"/>
  <c r="I427" i="29" s="1"/>
  <c r="J427" i="29" a="1"/>
  <c r="J427" i="29" s="1"/>
  <c r="K427" i="29" a="1"/>
  <c r="K427" i="29" s="1"/>
  <c r="L427" i="29" a="1"/>
  <c r="L427" i="29" s="1"/>
  <c r="M427" i="29" a="1"/>
  <c r="M427" i="29" s="1"/>
  <c r="N427" i="29" a="1"/>
  <c r="N427" i="29" s="1"/>
  <c r="O427" i="29" a="1"/>
  <c r="O427" i="29" s="1"/>
  <c r="Q427" i="29" a="1"/>
  <c r="Q427" i="29" s="1"/>
  <c r="R427" i="29" a="1"/>
  <c r="R427" i="29" s="1"/>
  <c r="E428" i="29" a="1"/>
  <c r="E428" i="29" s="1"/>
  <c r="F428" i="29" a="1"/>
  <c r="F428" i="29" s="1"/>
  <c r="G428" i="29" a="1"/>
  <c r="G428" i="29" s="1"/>
  <c r="H428" i="29" a="1"/>
  <c r="H428" i="29" s="1"/>
  <c r="I428" i="29" a="1"/>
  <c r="I428" i="29" s="1"/>
  <c r="J428" i="29" a="1"/>
  <c r="J428" i="29" s="1"/>
  <c r="K428" i="29" a="1"/>
  <c r="K428" i="29" s="1"/>
  <c r="L428" i="29" a="1"/>
  <c r="L428" i="29" s="1"/>
  <c r="M428" i="29" a="1"/>
  <c r="M428" i="29" s="1"/>
  <c r="N428" i="29" a="1"/>
  <c r="N428" i="29" s="1"/>
  <c r="O428" i="29" a="1"/>
  <c r="O428" i="29" s="1"/>
  <c r="Q428" i="29" a="1"/>
  <c r="Q428" i="29" s="1"/>
  <c r="R428" i="29" a="1"/>
  <c r="R428" i="29" s="1"/>
  <c r="E429" i="29" a="1"/>
  <c r="E429" i="29" s="1"/>
  <c r="F429" i="29" a="1"/>
  <c r="F429" i="29" s="1"/>
  <c r="G429" i="29" a="1"/>
  <c r="G429" i="29" s="1"/>
  <c r="H429" i="29" a="1"/>
  <c r="H429" i="29" s="1"/>
  <c r="I429" i="29" a="1"/>
  <c r="I429" i="29" s="1"/>
  <c r="J429" i="29" a="1"/>
  <c r="J429" i="29" s="1"/>
  <c r="K429" i="29" a="1"/>
  <c r="K429" i="29" s="1"/>
  <c r="L429" i="29" a="1"/>
  <c r="L429" i="29" s="1"/>
  <c r="M429" i="29" a="1"/>
  <c r="M429" i="29" s="1"/>
  <c r="N429" i="29" a="1"/>
  <c r="N429" i="29" s="1"/>
  <c r="O429" i="29" a="1"/>
  <c r="O429" i="29" s="1"/>
  <c r="Q429" i="29" a="1"/>
  <c r="Q429" i="29" s="1"/>
  <c r="R429" i="29" a="1"/>
  <c r="R429" i="29" s="1"/>
  <c r="E430" i="29" a="1"/>
  <c r="E430" i="29" s="1"/>
  <c r="F430" i="29" a="1"/>
  <c r="F430" i="29" s="1"/>
  <c r="G430" i="29" a="1"/>
  <c r="G430" i="29" s="1"/>
  <c r="H430" i="29" a="1"/>
  <c r="H430" i="29" s="1"/>
  <c r="I430" i="29" a="1"/>
  <c r="I430" i="29" s="1"/>
  <c r="J430" i="29" a="1"/>
  <c r="J430" i="29" s="1"/>
  <c r="K430" i="29" a="1"/>
  <c r="K430" i="29" s="1"/>
  <c r="L430" i="29" a="1"/>
  <c r="L430" i="29" s="1"/>
  <c r="M430" i="29" a="1"/>
  <c r="M430" i="29" s="1"/>
  <c r="N430" i="29" a="1"/>
  <c r="N430" i="29" s="1"/>
  <c r="O430" i="29" a="1"/>
  <c r="O430" i="29" s="1"/>
  <c r="Q430" i="29" a="1"/>
  <c r="Q430" i="29" s="1"/>
  <c r="R430" i="29" a="1"/>
  <c r="R430" i="29" s="1"/>
  <c r="E431" i="29" a="1"/>
  <c r="E431" i="29" s="1"/>
  <c r="F431" i="29" a="1"/>
  <c r="F431" i="29" s="1"/>
  <c r="G431" i="29" a="1"/>
  <c r="G431" i="29" s="1"/>
  <c r="H431" i="29" a="1"/>
  <c r="H431" i="29" s="1"/>
  <c r="I431" i="29" a="1"/>
  <c r="I431" i="29" s="1"/>
  <c r="J431" i="29" a="1"/>
  <c r="J431" i="29" s="1"/>
  <c r="K431" i="29" a="1"/>
  <c r="K431" i="29" s="1"/>
  <c r="L431" i="29" a="1"/>
  <c r="L431" i="29" s="1"/>
  <c r="M431" i="29" a="1"/>
  <c r="M431" i="29" s="1"/>
  <c r="N431" i="29" a="1"/>
  <c r="N431" i="29" s="1"/>
  <c r="O431" i="29" a="1"/>
  <c r="O431" i="29" s="1"/>
  <c r="Q431" i="29" a="1"/>
  <c r="Q431" i="29" s="1"/>
  <c r="R431" i="29" a="1"/>
  <c r="R431" i="29" s="1"/>
  <c r="E432" i="29" a="1"/>
  <c r="E432" i="29" s="1"/>
  <c r="F432" i="29" a="1"/>
  <c r="F432" i="29" s="1"/>
  <c r="G432" i="29" a="1"/>
  <c r="G432" i="29" s="1"/>
  <c r="H432" i="29" a="1"/>
  <c r="H432" i="29" s="1"/>
  <c r="I432" i="29" a="1"/>
  <c r="I432" i="29" s="1"/>
  <c r="J432" i="29" a="1"/>
  <c r="J432" i="29" s="1"/>
  <c r="K432" i="29" a="1"/>
  <c r="K432" i="29" s="1"/>
  <c r="L432" i="29" a="1"/>
  <c r="L432" i="29" s="1"/>
  <c r="M432" i="29" a="1"/>
  <c r="M432" i="29" s="1"/>
  <c r="N432" i="29" a="1"/>
  <c r="N432" i="29" s="1"/>
  <c r="O432" i="29" a="1"/>
  <c r="O432" i="29" s="1"/>
  <c r="Q432" i="29" a="1"/>
  <c r="Q432" i="29" s="1"/>
  <c r="R432" i="29" a="1"/>
  <c r="R432" i="29" s="1"/>
  <c r="E433" i="29" a="1"/>
  <c r="E433" i="29" s="1"/>
  <c r="F433" i="29" a="1"/>
  <c r="F433" i="29" s="1"/>
  <c r="G433" i="29" a="1"/>
  <c r="G433" i="29" s="1"/>
  <c r="H433" i="29" a="1"/>
  <c r="H433" i="29" s="1"/>
  <c r="I433" i="29" a="1"/>
  <c r="I433" i="29" s="1"/>
  <c r="J433" i="29" a="1"/>
  <c r="J433" i="29" s="1"/>
  <c r="K433" i="29" a="1"/>
  <c r="K433" i="29" s="1"/>
  <c r="L433" i="29" a="1"/>
  <c r="L433" i="29" s="1"/>
  <c r="M433" i="29" a="1"/>
  <c r="M433" i="29" s="1"/>
  <c r="N433" i="29" a="1"/>
  <c r="N433" i="29" s="1"/>
  <c r="O433" i="29" a="1"/>
  <c r="O433" i="29" s="1"/>
  <c r="Q433" i="29" a="1"/>
  <c r="Q433" i="29" s="1"/>
  <c r="R433" i="29" a="1"/>
  <c r="R433" i="29" s="1"/>
  <c r="E398" i="29" a="1"/>
  <c r="E398" i="29" s="1"/>
  <c r="F398" i="29" a="1"/>
  <c r="F398" i="29" s="1"/>
  <c r="G398" i="29" a="1"/>
  <c r="G398" i="29" s="1"/>
  <c r="H398" i="29" a="1"/>
  <c r="H398" i="29" s="1"/>
  <c r="I398" i="29" a="1"/>
  <c r="I398" i="29" s="1"/>
  <c r="J398" i="29" a="1"/>
  <c r="J398" i="29" s="1"/>
  <c r="K398" i="29" a="1"/>
  <c r="K398" i="29" s="1"/>
  <c r="L398" i="29" a="1"/>
  <c r="L398" i="29" s="1"/>
  <c r="M398" i="29" a="1"/>
  <c r="M398" i="29" s="1"/>
  <c r="N398" i="29" a="1"/>
  <c r="N398" i="29" s="1"/>
  <c r="O398" i="29" a="1"/>
  <c r="O398" i="29" s="1"/>
  <c r="Q398" i="29" a="1"/>
  <c r="Q398" i="29" s="1"/>
  <c r="R398" i="29" a="1"/>
  <c r="R398" i="29" s="1"/>
  <c r="E363" i="29" a="1"/>
  <c r="E363" i="29" s="1"/>
  <c r="F363" i="29" a="1"/>
  <c r="F363" i="29" s="1"/>
  <c r="G363" i="29" a="1"/>
  <c r="G363" i="29" s="1"/>
  <c r="H363" i="29" a="1"/>
  <c r="H363" i="29" s="1"/>
  <c r="I363" i="29" a="1"/>
  <c r="I363" i="29" s="1"/>
  <c r="J363" i="29" a="1"/>
  <c r="J363" i="29" s="1"/>
  <c r="K363" i="29" a="1"/>
  <c r="K363" i="29" s="1"/>
  <c r="L363" i="29" a="1"/>
  <c r="L363" i="29" s="1"/>
  <c r="M363" i="29" a="1"/>
  <c r="M363" i="29" s="1"/>
  <c r="N363" i="29" a="1"/>
  <c r="N363" i="29" s="1"/>
  <c r="O363" i="29" a="1"/>
  <c r="O363" i="29" s="1"/>
  <c r="Q363" i="29" a="1"/>
  <c r="Q363" i="29" s="1"/>
  <c r="R363" i="29" a="1"/>
  <c r="R363" i="29" s="1"/>
  <c r="E364" i="29" a="1"/>
  <c r="E364" i="29" s="1"/>
  <c r="F364" i="29" a="1"/>
  <c r="F364" i="29" s="1"/>
  <c r="G364" i="29" a="1"/>
  <c r="G364" i="29" s="1"/>
  <c r="H364" i="29" a="1"/>
  <c r="H364" i="29" s="1"/>
  <c r="I364" i="29" a="1"/>
  <c r="I364" i="29" s="1"/>
  <c r="J364" i="29" a="1"/>
  <c r="J364" i="29" s="1"/>
  <c r="K364" i="29" a="1"/>
  <c r="K364" i="29" s="1"/>
  <c r="L364" i="29" a="1"/>
  <c r="L364" i="29" s="1"/>
  <c r="M364" i="29" a="1"/>
  <c r="M364" i="29" s="1"/>
  <c r="N364" i="29" a="1"/>
  <c r="N364" i="29" s="1"/>
  <c r="O364" i="29" a="1"/>
  <c r="O364" i="29" s="1"/>
  <c r="R364" i="29" a="1"/>
  <c r="R364" i="29" s="1"/>
  <c r="E365" i="29" a="1"/>
  <c r="E365" i="29" s="1"/>
  <c r="F365" i="29" a="1"/>
  <c r="F365" i="29" s="1"/>
  <c r="G365" i="29" a="1"/>
  <c r="G365" i="29" s="1"/>
  <c r="H365" i="29" a="1"/>
  <c r="H365" i="29" s="1"/>
  <c r="I365" i="29" a="1"/>
  <c r="I365" i="29" s="1"/>
  <c r="J365" i="29" a="1"/>
  <c r="J365" i="29" s="1"/>
  <c r="K365" i="29" a="1"/>
  <c r="K365" i="29" s="1"/>
  <c r="L365" i="29" a="1"/>
  <c r="L365" i="29" s="1"/>
  <c r="M365" i="29" a="1"/>
  <c r="M365" i="29" s="1"/>
  <c r="N365" i="29" a="1"/>
  <c r="N365" i="29" s="1"/>
  <c r="O365" i="29" a="1"/>
  <c r="O365" i="29" s="1"/>
  <c r="R365" i="29" a="1"/>
  <c r="R365" i="29" s="1"/>
  <c r="E366" i="29" a="1"/>
  <c r="E366" i="29" s="1"/>
  <c r="F366" i="29" a="1"/>
  <c r="F366" i="29" s="1"/>
  <c r="G366" i="29" a="1"/>
  <c r="G366" i="29" s="1"/>
  <c r="H366" i="29" a="1"/>
  <c r="H366" i="29" s="1"/>
  <c r="I366" i="29" a="1"/>
  <c r="I366" i="29" s="1"/>
  <c r="J366" i="29" a="1"/>
  <c r="J366" i="29" s="1"/>
  <c r="K366" i="29" a="1"/>
  <c r="K366" i="29" s="1"/>
  <c r="L366" i="29" a="1"/>
  <c r="L366" i="29" s="1"/>
  <c r="M366" i="29" a="1"/>
  <c r="M366" i="29" s="1"/>
  <c r="N366" i="29" a="1"/>
  <c r="N366" i="29" s="1"/>
  <c r="O366" i="29" a="1"/>
  <c r="O366" i="29" s="1"/>
  <c r="Q366" i="29" a="1"/>
  <c r="Q366" i="29" s="1"/>
  <c r="R366" i="29" a="1"/>
  <c r="R366" i="29" s="1"/>
  <c r="E367" i="29" a="1"/>
  <c r="E367" i="29" s="1"/>
  <c r="F367" i="29" a="1"/>
  <c r="F367" i="29" s="1"/>
  <c r="G367" i="29" a="1"/>
  <c r="G367" i="29" s="1"/>
  <c r="H367" i="29" a="1"/>
  <c r="H367" i="29" s="1"/>
  <c r="I367" i="29" a="1"/>
  <c r="I367" i="29" s="1"/>
  <c r="J367" i="29" a="1"/>
  <c r="J367" i="29" s="1"/>
  <c r="K367" i="29" a="1"/>
  <c r="K367" i="29" s="1"/>
  <c r="L367" i="29" a="1"/>
  <c r="L367" i="29" s="1"/>
  <c r="M367" i="29" a="1"/>
  <c r="M367" i="29" s="1"/>
  <c r="N367" i="29" a="1"/>
  <c r="N367" i="29" s="1"/>
  <c r="O367" i="29" a="1"/>
  <c r="O367" i="29" s="1"/>
  <c r="Q367" i="29" a="1"/>
  <c r="Q367" i="29" s="1"/>
  <c r="R367" i="29" a="1"/>
  <c r="R367" i="29" s="1"/>
  <c r="E368" i="29" a="1"/>
  <c r="E368" i="29" s="1"/>
  <c r="F368" i="29" a="1"/>
  <c r="F368" i="29" s="1"/>
  <c r="G368" i="29" a="1"/>
  <c r="G368" i="29" s="1"/>
  <c r="H368" i="29" a="1"/>
  <c r="H368" i="29" s="1"/>
  <c r="I368" i="29" a="1"/>
  <c r="I368" i="29" s="1"/>
  <c r="J368" i="29" a="1"/>
  <c r="J368" i="29" s="1"/>
  <c r="K368" i="29" a="1"/>
  <c r="K368" i="29" s="1"/>
  <c r="L368" i="29" a="1"/>
  <c r="L368" i="29" s="1"/>
  <c r="M368" i="29" a="1"/>
  <c r="M368" i="29" s="1"/>
  <c r="N368" i="29" a="1"/>
  <c r="N368" i="29" s="1"/>
  <c r="O368" i="29" a="1"/>
  <c r="O368" i="29" s="1"/>
  <c r="R368" i="29" a="1"/>
  <c r="R368" i="29" s="1"/>
  <c r="E369" i="29" a="1"/>
  <c r="E369" i="29" s="1"/>
  <c r="F369" i="29" a="1"/>
  <c r="F369" i="29" s="1"/>
  <c r="G369" i="29" a="1"/>
  <c r="G369" i="29" s="1"/>
  <c r="H369" i="29" a="1"/>
  <c r="H369" i="29" s="1"/>
  <c r="I369" i="29" a="1"/>
  <c r="I369" i="29" s="1"/>
  <c r="J369" i="29" a="1"/>
  <c r="J369" i="29" s="1"/>
  <c r="K369" i="29" a="1"/>
  <c r="K369" i="29" s="1"/>
  <c r="L369" i="29" a="1"/>
  <c r="L369" i="29" s="1"/>
  <c r="M369" i="29" a="1"/>
  <c r="M369" i="29" s="1"/>
  <c r="N369" i="29" a="1"/>
  <c r="N369" i="29" s="1"/>
  <c r="O369" i="29" a="1"/>
  <c r="O369" i="29" s="1"/>
  <c r="R369" i="29" a="1"/>
  <c r="R369" i="29" s="1"/>
  <c r="E370" i="29" a="1"/>
  <c r="E370" i="29" s="1"/>
  <c r="F370" i="29" a="1"/>
  <c r="F370" i="29" s="1"/>
  <c r="G370" i="29" a="1"/>
  <c r="G370" i="29" s="1"/>
  <c r="H370" i="29" a="1"/>
  <c r="H370" i="29" s="1"/>
  <c r="I370" i="29" a="1"/>
  <c r="I370" i="29" s="1"/>
  <c r="J370" i="29" a="1"/>
  <c r="J370" i="29" s="1"/>
  <c r="K370" i="29" a="1"/>
  <c r="K370" i="29" s="1"/>
  <c r="L370" i="29" a="1"/>
  <c r="L370" i="29" s="1"/>
  <c r="M370" i="29" a="1"/>
  <c r="M370" i="29" s="1"/>
  <c r="N370" i="29" a="1"/>
  <c r="N370" i="29" s="1"/>
  <c r="O370" i="29" a="1"/>
  <c r="O370" i="29" s="1"/>
  <c r="R370" i="29" a="1"/>
  <c r="R370" i="29" s="1"/>
  <c r="E371" i="29" a="1"/>
  <c r="E371" i="29" s="1"/>
  <c r="F371" i="29" a="1"/>
  <c r="F371" i="29" s="1"/>
  <c r="G371" i="29" a="1"/>
  <c r="G371" i="29" s="1"/>
  <c r="H371" i="29" a="1"/>
  <c r="H371" i="29" s="1"/>
  <c r="I371" i="29" a="1"/>
  <c r="I371" i="29" s="1"/>
  <c r="J371" i="29" a="1"/>
  <c r="J371" i="29" s="1"/>
  <c r="K371" i="29" a="1"/>
  <c r="K371" i="29" s="1"/>
  <c r="L371" i="29" a="1"/>
  <c r="L371" i="29" s="1"/>
  <c r="M371" i="29" a="1"/>
  <c r="M371" i="29" s="1"/>
  <c r="N371" i="29" a="1"/>
  <c r="N371" i="29" s="1"/>
  <c r="O371" i="29" a="1"/>
  <c r="O371" i="29" s="1"/>
  <c r="Q371" i="29" a="1"/>
  <c r="Q371" i="29" s="1"/>
  <c r="R371" i="29" a="1"/>
  <c r="R371" i="29" s="1"/>
  <c r="E372" i="29" a="1"/>
  <c r="E372" i="29" s="1"/>
  <c r="F372" i="29" a="1"/>
  <c r="F372" i="29" s="1"/>
  <c r="G372" i="29" a="1"/>
  <c r="G372" i="29" s="1"/>
  <c r="H372" i="29" a="1"/>
  <c r="H372" i="29" s="1"/>
  <c r="I372" i="29" a="1"/>
  <c r="I372" i="29" s="1"/>
  <c r="J372" i="29" a="1"/>
  <c r="J372" i="29" s="1"/>
  <c r="K372" i="29" a="1"/>
  <c r="K372" i="29" s="1"/>
  <c r="L372" i="29" a="1"/>
  <c r="L372" i="29" s="1"/>
  <c r="M372" i="29" a="1"/>
  <c r="M372" i="29" s="1"/>
  <c r="N372" i="29" a="1"/>
  <c r="N372" i="29" s="1"/>
  <c r="O372" i="29" a="1"/>
  <c r="O372" i="29" s="1"/>
  <c r="Q372" i="29" a="1"/>
  <c r="Q372" i="29" s="1"/>
  <c r="R372" i="29" a="1"/>
  <c r="R372" i="29" s="1"/>
  <c r="E373" i="29" a="1"/>
  <c r="E373" i="29" s="1"/>
  <c r="F373" i="29" a="1"/>
  <c r="F373" i="29" s="1"/>
  <c r="G373" i="29" a="1"/>
  <c r="G373" i="29" s="1"/>
  <c r="H373" i="29" a="1"/>
  <c r="H373" i="29" s="1"/>
  <c r="I373" i="29" a="1"/>
  <c r="I373" i="29" s="1"/>
  <c r="J373" i="29" a="1"/>
  <c r="J373" i="29" s="1"/>
  <c r="K373" i="29" a="1"/>
  <c r="K373" i="29" s="1"/>
  <c r="L373" i="29" a="1"/>
  <c r="L373" i="29" s="1"/>
  <c r="M373" i="29" a="1"/>
  <c r="M373" i="29" s="1"/>
  <c r="N373" i="29" a="1"/>
  <c r="N373" i="29" s="1"/>
  <c r="O373" i="29" a="1"/>
  <c r="O373" i="29" s="1"/>
  <c r="Q373" i="29" a="1"/>
  <c r="Q373" i="29" s="1"/>
  <c r="R373" i="29" a="1"/>
  <c r="R373" i="29" s="1"/>
  <c r="E374" i="29" a="1"/>
  <c r="E374" i="29" s="1"/>
  <c r="F374" i="29" a="1"/>
  <c r="F374" i="29" s="1"/>
  <c r="G374" i="29" a="1"/>
  <c r="G374" i="29" s="1"/>
  <c r="H374" i="29" a="1"/>
  <c r="H374" i="29" s="1"/>
  <c r="I374" i="29" a="1"/>
  <c r="I374" i="29" s="1"/>
  <c r="J374" i="29" a="1"/>
  <c r="J374" i="29" s="1"/>
  <c r="K374" i="29" a="1"/>
  <c r="K374" i="29" s="1"/>
  <c r="L374" i="29" a="1"/>
  <c r="L374" i="29" s="1"/>
  <c r="M374" i="29" a="1"/>
  <c r="M374" i="29" s="1"/>
  <c r="N374" i="29" a="1"/>
  <c r="N374" i="29" s="1"/>
  <c r="O374" i="29" a="1"/>
  <c r="O374" i="29" s="1"/>
  <c r="Q374" i="29" a="1"/>
  <c r="Q374" i="29" s="1"/>
  <c r="R374" i="29" a="1"/>
  <c r="R374" i="29" s="1"/>
  <c r="E375" i="29" a="1"/>
  <c r="E375" i="29" s="1"/>
  <c r="F375" i="29" a="1"/>
  <c r="F375" i="29" s="1"/>
  <c r="G375" i="29" a="1"/>
  <c r="G375" i="29" s="1"/>
  <c r="H375" i="29" a="1"/>
  <c r="H375" i="29" s="1"/>
  <c r="I375" i="29" a="1"/>
  <c r="I375" i="29" s="1"/>
  <c r="J375" i="29" a="1"/>
  <c r="J375" i="29" s="1"/>
  <c r="K375" i="29" a="1"/>
  <c r="K375" i="29" s="1"/>
  <c r="L375" i="29" a="1"/>
  <c r="L375" i="29" s="1"/>
  <c r="M375" i="29" a="1"/>
  <c r="M375" i="29" s="1"/>
  <c r="N375" i="29" a="1"/>
  <c r="N375" i="29" s="1"/>
  <c r="O375" i="29" a="1"/>
  <c r="O375" i="29" s="1"/>
  <c r="Q375" i="29" a="1"/>
  <c r="Q375" i="29" s="1"/>
  <c r="R375" i="29" a="1"/>
  <c r="R375" i="29" s="1"/>
  <c r="E376" i="29" a="1"/>
  <c r="E376" i="29" s="1"/>
  <c r="F376" i="29" a="1"/>
  <c r="F376" i="29" s="1"/>
  <c r="G376" i="29" a="1"/>
  <c r="G376" i="29" s="1"/>
  <c r="H376" i="29" a="1"/>
  <c r="H376" i="29" s="1"/>
  <c r="I376" i="29" a="1"/>
  <c r="I376" i="29" s="1"/>
  <c r="J376" i="29" a="1"/>
  <c r="J376" i="29" s="1"/>
  <c r="K376" i="29" a="1"/>
  <c r="K376" i="29" s="1"/>
  <c r="L376" i="29" a="1"/>
  <c r="L376" i="29" s="1"/>
  <c r="M376" i="29" a="1"/>
  <c r="M376" i="29" s="1"/>
  <c r="N376" i="29" a="1"/>
  <c r="N376" i="29" s="1"/>
  <c r="O376" i="29" a="1"/>
  <c r="O376" i="29" s="1"/>
  <c r="R376" i="29" a="1"/>
  <c r="R376" i="29" s="1"/>
  <c r="E377" i="29" a="1"/>
  <c r="E377" i="29" s="1"/>
  <c r="F377" i="29" a="1"/>
  <c r="F377" i="29" s="1"/>
  <c r="G377" i="29" a="1"/>
  <c r="G377" i="29" s="1"/>
  <c r="H377" i="29" a="1"/>
  <c r="H377" i="29" s="1"/>
  <c r="I377" i="29" a="1"/>
  <c r="I377" i="29" s="1"/>
  <c r="J377" i="29" a="1"/>
  <c r="J377" i="29" s="1"/>
  <c r="K377" i="29" a="1"/>
  <c r="K377" i="29" s="1"/>
  <c r="L377" i="29" a="1"/>
  <c r="L377" i="29" s="1"/>
  <c r="M377" i="29" a="1"/>
  <c r="M377" i="29" s="1"/>
  <c r="N377" i="29" a="1"/>
  <c r="N377" i="29" s="1"/>
  <c r="O377" i="29" a="1"/>
  <c r="O377" i="29" s="1"/>
  <c r="Q377" i="29" a="1"/>
  <c r="Q377" i="29" s="1"/>
  <c r="R377" i="29" a="1"/>
  <c r="R377" i="29" s="1"/>
  <c r="E378" i="29" a="1"/>
  <c r="E378" i="29" s="1"/>
  <c r="F378" i="29" a="1"/>
  <c r="F378" i="29" s="1"/>
  <c r="G378" i="29" a="1"/>
  <c r="G378" i="29" s="1"/>
  <c r="H378" i="29" a="1"/>
  <c r="H378" i="29" s="1"/>
  <c r="I378" i="29" a="1"/>
  <c r="I378" i="29" s="1"/>
  <c r="J378" i="29" a="1"/>
  <c r="J378" i="29" s="1"/>
  <c r="K378" i="29" a="1"/>
  <c r="K378" i="29" s="1"/>
  <c r="L378" i="29" a="1"/>
  <c r="L378" i="29" s="1"/>
  <c r="M378" i="29" a="1"/>
  <c r="M378" i="29" s="1"/>
  <c r="N378" i="29" a="1"/>
  <c r="N378" i="29" s="1"/>
  <c r="O378" i="29" a="1"/>
  <c r="O378" i="29" s="1"/>
  <c r="Q378" i="29" a="1"/>
  <c r="Q378" i="29" s="1"/>
  <c r="R378" i="29" a="1"/>
  <c r="R378" i="29" s="1"/>
  <c r="E379" i="29" a="1"/>
  <c r="E379" i="29" s="1"/>
  <c r="F379" i="29" a="1"/>
  <c r="F379" i="29" s="1"/>
  <c r="G379" i="29" a="1"/>
  <c r="G379" i="29" s="1"/>
  <c r="H379" i="29" a="1"/>
  <c r="H379" i="29" s="1"/>
  <c r="I379" i="29" a="1"/>
  <c r="I379" i="29" s="1"/>
  <c r="J379" i="29" a="1"/>
  <c r="J379" i="29" s="1"/>
  <c r="K379" i="29" a="1"/>
  <c r="K379" i="29" s="1"/>
  <c r="L379" i="29" a="1"/>
  <c r="L379" i="29" s="1"/>
  <c r="M379" i="29" a="1"/>
  <c r="M379" i="29" s="1"/>
  <c r="N379" i="29" a="1"/>
  <c r="N379" i="29" s="1"/>
  <c r="O379" i="29" a="1"/>
  <c r="O379" i="29" s="1"/>
  <c r="R379" i="29" a="1"/>
  <c r="R379" i="29" s="1"/>
  <c r="E380" i="29" a="1"/>
  <c r="E380" i="29" s="1"/>
  <c r="F380" i="29" a="1"/>
  <c r="F380" i="29" s="1"/>
  <c r="G380" i="29" a="1"/>
  <c r="G380" i="29" s="1"/>
  <c r="H380" i="29" a="1"/>
  <c r="H380" i="29" s="1"/>
  <c r="I380" i="29" a="1"/>
  <c r="I380" i="29" s="1"/>
  <c r="J380" i="29" a="1"/>
  <c r="J380" i="29" s="1"/>
  <c r="K380" i="29" a="1"/>
  <c r="K380" i="29" s="1"/>
  <c r="L380" i="29" a="1"/>
  <c r="L380" i="29" s="1"/>
  <c r="M380" i="29" a="1"/>
  <c r="M380" i="29" s="1"/>
  <c r="N380" i="29" a="1"/>
  <c r="N380" i="29" s="1"/>
  <c r="O380" i="29" a="1"/>
  <c r="O380" i="29" s="1"/>
  <c r="R380" i="29" a="1"/>
  <c r="R380" i="29" s="1"/>
  <c r="E381" i="29" a="1"/>
  <c r="E381" i="29" s="1"/>
  <c r="F381" i="29" a="1"/>
  <c r="F381" i="29" s="1"/>
  <c r="G381" i="29" a="1"/>
  <c r="G381" i="29" s="1"/>
  <c r="H381" i="29" a="1"/>
  <c r="H381" i="29" s="1"/>
  <c r="I381" i="29" a="1"/>
  <c r="I381" i="29" s="1"/>
  <c r="J381" i="29" a="1"/>
  <c r="J381" i="29" s="1"/>
  <c r="K381" i="29" a="1"/>
  <c r="K381" i="29" s="1"/>
  <c r="L381" i="29" a="1"/>
  <c r="L381" i="29" s="1"/>
  <c r="M381" i="29" a="1"/>
  <c r="M381" i="29" s="1"/>
  <c r="N381" i="29" a="1"/>
  <c r="N381" i="29" s="1"/>
  <c r="O381" i="29" a="1"/>
  <c r="O381" i="29" s="1"/>
  <c r="R381" i="29" a="1"/>
  <c r="R381" i="29" s="1"/>
  <c r="E382" i="29" a="1"/>
  <c r="E382" i="29" s="1"/>
  <c r="F382" i="29" a="1"/>
  <c r="F382" i="29" s="1"/>
  <c r="G382" i="29" a="1"/>
  <c r="G382" i="29" s="1"/>
  <c r="H382" i="29" a="1"/>
  <c r="H382" i="29" s="1"/>
  <c r="I382" i="29" a="1"/>
  <c r="I382" i="29" s="1"/>
  <c r="J382" i="29" a="1"/>
  <c r="J382" i="29" s="1"/>
  <c r="K382" i="29" a="1"/>
  <c r="K382" i="29" s="1"/>
  <c r="L382" i="29" a="1"/>
  <c r="L382" i="29" s="1"/>
  <c r="M382" i="29" a="1"/>
  <c r="M382" i="29" s="1"/>
  <c r="N382" i="29" a="1"/>
  <c r="N382" i="29" s="1"/>
  <c r="O382" i="29" a="1"/>
  <c r="O382" i="29" s="1"/>
  <c r="Q382" i="29" a="1"/>
  <c r="Q382" i="29" s="1"/>
  <c r="R382" i="29" a="1"/>
  <c r="R382" i="29" s="1"/>
  <c r="E383" i="29" a="1"/>
  <c r="E383" i="29" s="1"/>
  <c r="F383" i="29" a="1"/>
  <c r="F383" i="29" s="1"/>
  <c r="G383" i="29" a="1"/>
  <c r="G383" i="29" s="1"/>
  <c r="H383" i="29" a="1"/>
  <c r="H383" i="29" s="1"/>
  <c r="I383" i="29" a="1"/>
  <c r="I383" i="29" s="1"/>
  <c r="J383" i="29" a="1"/>
  <c r="J383" i="29" s="1"/>
  <c r="K383" i="29" a="1"/>
  <c r="K383" i="29" s="1"/>
  <c r="L383" i="29" a="1"/>
  <c r="L383" i="29" s="1"/>
  <c r="M383" i="29" a="1"/>
  <c r="M383" i="29" s="1"/>
  <c r="N383" i="29" a="1"/>
  <c r="N383" i="29" s="1"/>
  <c r="O383" i="29" a="1"/>
  <c r="O383" i="29" s="1"/>
  <c r="Q383" i="29" a="1"/>
  <c r="Q383" i="29" s="1"/>
  <c r="R383" i="29" a="1"/>
  <c r="R383" i="29" s="1"/>
  <c r="E384" i="29" a="1"/>
  <c r="E384" i="29" s="1"/>
  <c r="F384" i="29" a="1"/>
  <c r="F384" i="29" s="1"/>
  <c r="G384" i="29" a="1"/>
  <c r="G384" i="29" s="1"/>
  <c r="H384" i="29" a="1"/>
  <c r="H384" i="29" s="1"/>
  <c r="I384" i="29" a="1"/>
  <c r="I384" i="29" s="1"/>
  <c r="J384" i="29" a="1"/>
  <c r="J384" i="29" s="1"/>
  <c r="K384" i="29" a="1"/>
  <c r="K384" i="29" s="1"/>
  <c r="L384" i="29" a="1"/>
  <c r="L384" i="29" s="1"/>
  <c r="M384" i="29" a="1"/>
  <c r="M384" i="29" s="1"/>
  <c r="N384" i="29" a="1"/>
  <c r="N384" i="29" s="1"/>
  <c r="O384" i="29" a="1"/>
  <c r="O384" i="29" s="1"/>
  <c r="R384" i="29" a="1"/>
  <c r="R384" i="29" s="1"/>
  <c r="E385" i="29" a="1"/>
  <c r="E385" i="29" s="1"/>
  <c r="F385" i="29" a="1"/>
  <c r="F385" i="29" s="1"/>
  <c r="G385" i="29" a="1"/>
  <c r="G385" i="29" s="1"/>
  <c r="H385" i="29" a="1"/>
  <c r="H385" i="29" s="1"/>
  <c r="I385" i="29" a="1"/>
  <c r="I385" i="29" s="1"/>
  <c r="J385" i="29" a="1"/>
  <c r="J385" i="29" s="1"/>
  <c r="K385" i="29" a="1"/>
  <c r="K385" i="29" s="1"/>
  <c r="L385" i="29" a="1"/>
  <c r="L385" i="29" s="1"/>
  <c r="M385" i="29" a="1"/>
  <c r="M385" i="29" s="1"/>
  <c r="N385" i="29" a="1"/>
  <c r="N385" i="29" s="1"/>
  <c r="O385" i="29" a="1"/>
  <c r="O385" i="29" s="1"/>
  <c r="R385" i="29" a="1"/>
  <c r="R385" i="29" s="1"/>
  <c r="E386" i="29" a="1"/>
  <c r="E386" i="29" s="1"/>
  <c r="F386" i="29" a="1"/>
  <c r="F386" i="29" s="1"/>
  <c r="G386" i="29" a="1"/>
  <c r="G386" i="29" s="1"/>
  <c r="H386" i="29" a="1"/>
  <c r="H386" i="29" s="1"/>
  <c r="I386" i="29" a="1"/>
  <c r="I386" i="29" s="1"/>
  <c r="J386" i="29" a="1"/>
  <c r="J386" i="29" s="1"/>
  <c r="K386" i="29" a="1"/>
  <c r="K386" i="29" s="1"/>
  <c r="L386" i="29" a="1"/>
  <c r="L386" i="29" s="1"/>
  <c r="M386" i="29" a="1"/>
  <c r="M386" i="29" s="1"/>
  <c r="N386" i="29" a="1"/>
  <c r="N386" i="29" s="1"/>
  <c r="O386" i="29" a="1"/>
  <c r="O386" i="29" s="1"/>
  <c r="R386" i="29" a="1"/>
  <c r="R386" i="29" s="1"/>
  <c r="E387" i="29" a="1"/>
  <c r="E387" i="29" s="1"/>
  <c r="F387" i="29" a="1"/>
  <c r="F387" i="29" s="1"/>
  <c r="G387" i="29" a="1"/>
  <c r="G387" i="29" s="1"/>
  <c r="H387" i="29" a="1"/>
  <c r="H387" i="29" s="1"/>
  <c r="I387" i="29" a="1"/>
  <c r="I387" i="29" s="1"/>
  <c r="J387" i="29" a="1"/>
  <c r="J387" i="29" s="1"/>
  <c r="K387" i="29" a="1"/>
  <c r="K387" i="29" s="1"/>
  <c r="L387" i="29" a="1"/>
  <c r="L387" i="29" s="1"/>
  <c r="M387" i="29" a="1"/>
  <c r="M387" i="29" s="1"/>
  <c r="N387" i="29" a="1"/>
  <c r="N387" i="29" s="1"/>
  <c r="O387" i="29" a="1"/>
  <c r="O387" i="29" s="1"/>
  <c r="Q387" i="29" a="1"/>
  <c r="Q387" i="29" s="1"/>
  <c r="R387" i="29" a="1"/>
  <c r="R387" i="29" s="1"/>
  <c r="E388" i="29" a="1"/>
  <c r="E388" i="29" s="1"/>
  <c r="F388" i="29" a="1"/>
  <c r="F388" i="29" s="1"/>
  <c r="G388" i="29" a="1"/>
  <c r="G388" i="29" s="1"/>
  <c r="H388" i="29" a="1"/>
  <c r="H388" i="29" s="1"/>
  <c r="I388" i="29" a="1"/>
  <c r="I388" i="29" s="1"/>
  <c r="J388" i="29" a="1"/>
  <c r="J388" i="29" s="1"/>
  <c r="K388" i="29" a="1"/>
  <c r="K388" i="29" s="1"/>
  <c r="L388" i="29" a="1"/>
  <c r="L388" i="29" s="1"/>
  <c r="M388" i="29" a="1"/>
  <c r="M388" i="29" s="1"/>
  <c r="N388" i="29" a="1"/>
  <c r="N388" i="29" s="1"/>
  <c r="O388" i="29" a="1"/>
  <c r="O388" i="29" s="1"/>
  <c r="Q388" i="29" a="1"/>
  <c r="Q388" i="29" s="1"/>
  <c r="R388" i="29" a="1"/>
  <c r="R388" i="29" s="1"/>
  <c r="E389" i="29" a="1"/>
  <c r="E389" i="29" s="1"/>
  <c r="F389" i="29" a="1"/>
  <c r="F389" i="29" s="1"/>
  <c r="G389" i="29" a="1"/>
  <c r="G389" i="29" s="1"/>
  <c r="H389" i="29" a="1"/>
  <c r="H389" i="29" s="1"/>
  <c r="I389" i="29" a="1"/>
  <c r="I389" i="29" s="1"/>
  <c r="J389" i="29" a="1"/>
  <c r="J389" i="29" s="1"/>
  <c r="K389" i="29" a="1"/>
  <c r="K389" i="29" s="1"/>
  <c r="L389" i="29" a="1"/>
  <c r="L389" i="29" s="1"/>
  <c r="M389" i="29" a="1"/>
  <c r="M389" i="29" s="1"/>
  <c r="N389" i="29" a="1"/>
  <c r="N389" i="29" s="1"/>
  <c r="O389" i="29" a="1"/>
  <c r="O389" i="29" s="1"/>
  <c r="Q389" i="29" a="1"/>
  <c r="Q389" i="29" s="1"/>
  <c r="R389" i="29" a="1"/>
  <c r="R389" i="29" s="1"/>
  <c r="E390" i="29" a="1"/>
  <c r="E390" i="29" s="1"/>
  <c r="F390" i="29" a="1"/>
  <c r="F390" i="29" s="1"/>
  <c r="G390" i="29" a="1"/>
  <c r="G390" i="29" s="1"/>
  <c r="H390" i="29" a="1"/>
  <c r="H390" i="29" s="1"/>
  <c r="I390" i="29" a="1"/>
  <c r="I390" i="29" s="1"/>
  <c r="J390" i="29" a="1"/>
  <c r="J390" i="29" s="1"/>
  <c r="K390" i="29" a="1"/>
  <c r="K390" i="29" s="1"/>
  <c r="L390" i="29" a="1"/>
  <c r="L390" i="29" s="1"/>
  <c r="M390" i="29" a="1"/>
  <c r="M390" i="29" s="1"/>
  <c r="N390" i="29" a="1"/>
  <c r="N390" i="29" s="1"/>
  <c r="O390" i="29" a="1"/>
  <c r="O390" i="29" s="1"/>
  <c r="Q390" i="29" a="1"/>
  <c r="Q390" i="29" s="1"/>
  <c r="R390" i="29" a="1"/>
  <c r="R390" i="29" s="1"/>
  <c r="E391" i="29" a="1"/>
  <c r="E391" i="29" s="1"/>
  <c r="F391" i="29" a="1"/>
  <c r="F391" i="29" s="1"/>
  <c r="G391" i="29" a="1"/>
  <c r="G391" i="29" s="1"/>
  <c r="H391" i="29" a="1"/>
  <c r="H391" i="29" s="1"/>
  <c r="I391" i="29" a="1"/>
  <c r="I391" i="29" s="1"/>
  <c r="J391" i="29" a="1"/>
  <c r="J391" i="29" s="1"/>
  <c r="K391" i="29" a="1"/>
  <c r="K391" i="29" s="1"/>
  <c r="L391" i="29" a="1"/>
  <c r="L391" i="29" s="1"/>
  <c r="M391" i="29" a="1"/>
  <c r="M391" i="29" s="1"/>
  <c r="N391" i="29" a="1"/>
  <c r="N391" i="29" s="1"/>
  <c r="O391" i="29" a="1"/>
  <c r="O391" i="29" s="1"/>
  <c r="Q391" i="29" a="1"/>
  <c r="Q391" i="29" s="1"/>
  <c r="R391" i="29" a="1"/>
  <c r="R391" i="29" s="1"/>
  <c r="E392" i="29" a="1"/>
  <c r="E392" i="29" s="1"/>
  <c r="F392" i="29" a="1"/>
  <c r="F392" i="29" s="1"/>
  <c r="G392" i="29" a="1"/>
  <c r="G392" i="29" s="1"/>
  <c r="H392" i="29" a="1"/>
  <c r="H392" i="29" s="1"/>
  <c r="I392" i="29" a="1"/>
  <c r="I392" i="29" s="1"/>
  <c r="J392" i="29" a="1"/>
  <c r="J392" i="29" s="1"/>
  <c r="K392" i="29" a="1"/>
  <c r="K392" i="29" s="1"/>
  <c r="L392" i="29" a="1"/>
  <c r="L392" i="29" s="1"/>
  <c r="M392" i="29" a="1"/>
  <c r="M392" i="29" s="1"/>
  <c r="N392" i="29" a="1"/>
  <c r="N392" i="29" s="1"/>
  <c r="O392" i="29" a="1"/>
  <c r="O392" i="29" s="1"/>
  <c r="Q392" i="29" a="1"/>
  <c r="Q392" i="29" s="1"/>
  <c r="R392" i="29" a="1"/>
  <c r="R392" i="29" s="1"/>
  <c r="E393" i="29" a="1"/>
  <c r="E393" i="29" s="1"/>
  <c r="F393" i="29" a="1"/>
  <c r="F393" i="29" s="1"/>
  <c r="G393" i="29" a="1"/>
  <c r="G393" i="29" s="1"/>
  <c r="H393" i="29" a="1"/>
  <c r="H393" i="29" s="1"/>
  <c r="I393" i="29" a="1"/>
  <c r="I393" i="29" s="1"/>
  <c r="J393" i="29" a="1"/>
  <c r="J393" i="29" s="1"/>
  <c r="K393" i="29" a="1"/>
  <c r="K393" i="29" s="1"/>
  <c r="L393" i="29" a="1"/>
  <c r="L393" i="29" s="1"/>
  <c r="M393" i="29" a="1"/>
  <c r="M393" i="29" s="1"/>
  <c r="N393" i="29" a="1"/>
  <c r="N393" i="29" s="1"/>
  <c r="O393" i="29" a="1"/>
  <c r="O393" i="29" s="1"/>
  <c r="Q393" i="29" a="1"/>
  <c r="Q393" i="29" s="1"/>
  <c r="R393" i="29" a="1"/>
  <c r="R393" i="29" s="1"/>
  <c r="E394" i="29" a="1"/>
  <c r="E394" i="29" s="1"/>
  <c r="F394" i="29" a="1"/>
  <c r="F394" i="29" s="1"/>
  <c r="G394" i="29" a="1"/>
  <c r="G394" i="29" s="1"/>
  <c r="H394" i="29" a="1"/>
  <c r="H394" i="29" s="1"/>
  <c r="I394" i="29" a="1"/>
  <c r="I394" i="29" s="1"/>
  <c r="J394" i="29" a="1"/>
  <c r="J394" i="29" s="1"/>
  <c r="K394" i="29" a="1"/>
  <c r="K394" i="29" s="1"/>
  <c r="L394" i="29" a="1"/>
  <c r="L394" i="29" s="1"/>
  <c r="M394" i="29" a="1"/>
  <c r="M394" i="29" s="1"/>
  <c r="N394" i="29" a="1"/>
  <c r="N394" i="29" s="1"/>
  <c r="O394" i="29" a="1"/>
  <c r="O394" i="29" s="1"/>
  <c r="Q394" i="29" a="1"/>
  <c r="Q394" i="29" s="1"/>
  <c r="R394" i="29" a="1"/>
  <c r="R394" i="29" s="1"/>
  <c r="E395" i="29" a="1"/>
  <c r="E395" i="29" s="1"/>
  <c r="F395" i="29" a="1"/>
  <c r="F395" i="29" s="1"/>
  <c r="G395" i="29" a="1"/>
  <c r="G395" i="29" s="1"/>
  <c r="H395" i="29" a="1"/>
  <c r="H395" i="29" s="1"/>
  <c r="I395" i="29" a="1"/>
  <c r="I395" i="29" s="1"/>
  <c r="J395" i="29" a="1"/>
  <c r="J395" i="29" s="1"/>
  <c r="K395" i="29" a="1"/>
  <c r="K395" i="29" s="1"/>
  <c r="L395" i="29" a="1"/>
  <c r="L395" i="29" s="1"/>
  <c r="M395" i="29" a="1"/>
  <c r="M395" i="29" s="1"/>
  <c r="N395" i="29" a="1"/>
  <c r="N395" i="29" s="1"/>
  <c r="O395" i="29" a="1"/>
  <c r="O395" i="29" s="1"/>
  <c r="Q395" i="29" a="1"/>
  <c r="Q395" i="29" s="1"/>
  <c r="R395" i="29" a="1"/>
  <c r="R395" i="29" s="1"/>
  <c r="E396" i="29" a="1"/>
  <c r="E396" i="29" s="1"/>
  <c r="F396" i="29" a="1"/>
  <c r="F396" i="29" s="1"/>
  <c r="G396" i="29" a="1"/>
  <c r="G396" i="29" s="1"/>
  <c r="H396" i="29" a="1"/>
  <c r="H396" i="29" s="1"/>
  <c r="I396" i="29" a="1"/>
  <c r="I396" i="29" s="1"/>
  <c r="J396" i="29" a="1"/>
  <c r="J396" i="29" s="1"/>
  <c r="K396" i="29" a="1"/>
  <c r="K396" i="29" s="1"/>
  <c r="L396" i="29" a="1"/>
  <c r="L396" i="29" s="1"/>
  <c r="M396" i="29" a="1"/>
  <c r="M396" i="29" s="1"/>
  <c r="N396" i="29" a="1"/>
  <c r="N396" i="29" s="1"/>
  <c r="O396" i="29" a="1"/>
  <c r="O396" i="29" s="1"/>
  <c r="Q396" i="29" a="1"/>
  <c r="Q396" i="29" s="1"/>
  <c r="R396" i="29" a="1"/>
  <c r="R396" i="29" s="1"/>
  <c r="E397" i="29" a="1"/>
  <c r="E397" i="29" s="1"/>
  <c r="F397" i="29" a="1"/>
  <c r="F397" i="29" s="1"/>
  <c r="G397" i="29" a="1"/>
  <c r="G397" i="29" s="1"/>
  <c r="H397" i="29" a="1"/>
  <c r="H397" i="29" s="1"/>
  <c r="I397" i="29" a="1"/>
  <c r="I397" i="29" s="1"/>
  <c r="J397" i="29" a="1"/>
  <c r="J397" i="29" s="1"/>
  <c r="K397" i="29" a="1"/>
  <c r="K397" i="29" s="1"/>
  <c r="L397" i="29" a="1"/>
  <c r="L397" i="29" s="1"/>
  <c r="M397" i="29" a="1"/>
  <c r="M397" i="29" s="1"/>
  <c r="N397" i="29" a="1"/>
  <c r="N397" i="29" s="1"/>
  <c r="O397" i="29" a="1"/>
  <c r="O397" i="29" s="1"/>
  <c r="Q397" i="29" a="1"/>
  <c r="Q397" i="29" s="1"/>
  <c r="R397" i="29" a="1"/>
  <c r="R397" i="29" s="1"/>
  <c r="E362" i="29" a="1"/>
  <c r="E362" i="29" s="1"/>
  <c r="F362" i="29" a="1"/>
  <c r="F362" i="29" s="1"/>
  <c r="G362" i="29" a="1"/>
  <c r="G362" i="29" s="1"/>
  <c r="H362" i="29" a="1"/>
  <c r="H362" i="29" s="1"/>
  <c r="I362" i="29" a="1"/>
  <c r="I362" i="29" s="1"/>
  <c r="J362" i="29" a="1"/>
  <c r="J362" i="29" s="1"/>
  <c r="K362" i="29" a="1"/>
  <c r="K362" i="29" s="1"/>
  <c r="L362" i="29" a="1"/>
  <c r="L362" i="29" s="1"/>
  <c r="M362" i="29" a="1"/>
  <c r="M362" i="29" s="1"/>
  <c r="N362" i="29" a="1"/>
  <c r="N362" i="29" s="1"/>
  <c r="O362" i="29" a="1"/>
  <c r="O362" i="29" s="1"/>
  <c r="Q362" i="29" a="1"/>
  <c r="Q362" i="29" s="1"/>
  <c r="R362" i="29" a="1"/>
  <c r="R362" i="29" s="1"/>
  <c r="E327" i="29" a="1"/>
  <c r="E327" i="29" s="1"/>
  <c r="F327" i="29" a="1"/>
  <c r="F327" i="29" s="1"/>
  <c r="G327" i="29" a="1"/>
  <c r="G327" i="29" s="1"/>
  <c r="H327" i="29" a="1"/>
  <c r="H327" i="29" s="1"/>
  <c r="I327" i="29" a="1"/>
  <c r="I327" i="29" s="1"/>
  <c r="J327" i="29" a="1"/>
  <c r="J327" i="29" s="1"/>
  <c r="K327" i="29" a="1"/>
  <c r="K327" i="29" s="1"/>
  <c r="L327" i="29" a="1"/>
  <c r="L327" i="29" s="1"/>
  <c r="M327" i="29" a="1"/>
  <c r="M327" i="29" s="1"/>
  <c r="N327" i="29" a="1"/>
  <c r="N327" i="29" s="1"/>
  <c r="O327" i="29" a="1"/>
  <c r="O327" i="29" s="1"/>
  <c r="Q327" i="29" a="1"/>
  <c r="Q327" i="29" s="1"/>
  <c r="R327" i="29" a="1"/>
  <c r="R327" i="29" s="1"/>
  <c r="E328" i="29" a="1"/>
  <c r="E328" i="29" s="1"/>
  <c r="F328" i="29" a="1"/>
  <c r="F328" i="29" s="1"/>
  <c r="G328" i="29" a="1"/>
  <c r="G328" i="29" s="1"/>
  <c r="H328" i="29" a="1"/>
  <c r="H328" i="29" s="1"/>
  <c r="I328" i="29" a="1"/>
  <c r="I328" i="29" s="1"/>
  <c r="J328" i="29" a="1"/>
  <c r="J328" i="29" s="1"/>
  <c r="K328" i="29" a="1"/>
  <c r="K328" i="29" s="1"/>
  <c r="L328" i="29" a="1"/>
  <c r="L328" i="29" s="1"/>
  <c r="M328" i="29" a="1"/>
  <c r="M328" i="29" s="1"/>
  <c r="N328" i="29" a="1"/>
  <c r="N328" i="29" s="1"/>
  <c r="O328" i="29" a="1"/>
  <c r="O328" i="29" s="1"/>
  <c r="Q328" i="29" a="1"/>
  <c r="Q328" i="29" s="1"/>
  <c r="R328" i="29" a="1"/>
  <c r="R328" i="29" s="1"/>
  <c r="E329" i="29" a="1"/>
  <c r="E329" i="29" s="1"/>
  <c r="F329" i="29" a="1"/>
  <c r="F329" i="29" s="1"/>
  <c r="G329" i="29" a="1"/>
  <c r="G329" i="29" s="1"/>
  <c r="H329" i="29" a="1"/>
  <c r="H329" i="29" s="1"/>
  <c r="I329" i="29" a="1"/>
  <c r="I329" i="29" s="1"/>
  <c r="J329" i="29" a="1"/>
  <c r="J329" i="29" s="1"/>
  <c r="K329" i="29" a="1"/>
  <c r="K329" i="29" s="1"/>
  <c r="L329" i="29" a="1"/>
  <c r="L329" i="29" s="1"/>
  <c r="M329" i="29" a="1"/>
  <c r="M329" i="29" s="1"/>
  <c r="N329" i="29" a="1"/>
  <c r="N329" i="29" s="1"/>
  <c r="O329" i="29" a="1"/>
  <c r="O329" i="29" s="1"/>
  <c r="R329" i="29" a="1"/>
  <c r="R329" i="29" s="1"/>
  <c r="E330" i="29" a="1"/>
  <c r="E330" i="29" s="1"/>
  <c r="F330" i="29" a="1"/>
  <c r="F330" i="29" s="1"/>
  <c r="G330" i="29" a="1"/>
  <c r="G330" i="29" s="1"/>
  <c r="H330" i="29" a="1"/>
  <c r="H330" i="29" s="1"/>
  <c r="I330" i="29" a="1"/>
  <c r="I330" i="29" s="1"/>
  <c r="J330" i="29" a="1"/>
  <c r="J330" i="29" s="1"/>
  <c r="K330" i="29" a="1"/>
  <c r="K330" i="29" s="1"/>
  <c r="L330" i="29" a="1"/>
  <c r="L330" i="29" s="1"/>
  <c r="M330" i="29" a="1"/>
  <c r="M330" i="29" s="1"/>
  <c r="N330" i="29" a="1"/>
  <c r="N330" i="29" s="1"/>
  <c r="O330" i="29" a="1"/>
  <c r="O330" i="29" s="1"/>
  <c r="R330" i="29" a="1"/>
  <c r="R330" i="29" s="1"/>
  <c r="E331" i="29" a="1"/>
  <c r="E331" i="29" s="1"/>
  <c r="F331" i="29" a="1"/>
  <c r="F331" i="29" s="1"/>
  <c r="G331" i="29" a="1"/>
  <c r="G331" i="29" s="1"/>
  <c r="H331" i="29" a="1"/>
  <c r="H331" i="29" s="1"/>
  <c r="I331" i="29" a="1"/>
  <c r="I331" i="29" s="1"/>
  <c r="J331" i="29" a="1"/>
  <c r="J331" i="29" s="1"/>
  <c r="K331" i="29" a="1"/>
  <c r="K331" i="29" s="1"/>
  <c r="L331" i="29" a="1"/>
  <c r="L331" i="29" s="1"/>
  <c r="M331" i="29" a="1"/>
  <c r="M331" i="29" s="1"/>
  <c r="N331" i="29" a="1"/>
  <c r="N331" i="29" s="1"/>
  <c r="O331" i="29" a="1"/>
  <c r="O331" i="29" s="1"/>
  <c r="R331" i="29" a="1"/>
  <c r="R331" i="29" s="1"/>
  <c r="E332" i="29" a="1"/>
  <c r="E332" i="29" s="1"/>
  <c r="F332" i="29" a="1"/>
  <c r="F332" i="29" s="1"/>
  <c r="G332" i="29" a="1"/>
  <c r="G332" i="29" s="1"/>
  <c r="H332" i="29" a="1"/>
  <c r="H332" i="29" s="1"/>
  <c r="I332" i="29" a="1"/>
  <c r="I332" i="29" s="1"/>
  <c r="J332" i="29" a="1"/>
  <c r="J332" i="29" s="1"/>
  <c r="K332" i="29" a="1"/>
  <c r="K332" i="29" s="1"/>
  <c r="L332" i="29" a="1"/>
  <c r="L332" i="29" s="1"/>
  <c r="M332" i="29" a="1"/>
  <c r="M332" i="29" s="1"/>
  <c r="N332" i="29" a="1"/>
  <c r="N332" i="29" s="1"/>
  <c r="O332" i="29" a="1"/>
  <c r="O332" i="29" s="1"/>
  <c r="Q332" i="29" a="1"/>
  <c r="Q332" i="29" s="1"/>
  <c r="R332" i="29" a="1"/>
  <c r="R332" i="29" s="1"/>
  <c r="E333" i="29" a="1"/>
  <c r="E333" i="29" s="1"/>
  <c r="F333" i="29" a="1"/>
  <c r="F333" i="29" s="1"/>
  <c r="G333" i="29" a="1"/>
  <c r="G333" i="29" s="1"/>
  <c r="H333" i="29" a="1"/>
  <c r="H333" i="29" s="1"/>
  <c r="I333" i="29" a="1"/>
  <c r="I333" i="29" s="1"/>
  <c r="J333" i="29" a="1"/>
  <c r="J333" i="29" s="1"/>
  <c r="K333" i="29" a="1"/>
  <c r="K333" i="29" s="1"/>
  <c r="L333" i="29" a="1"/>
  <c r="L333" i="29" s="1"/>
  <c r="M333" i="29" a="1"/>
  <c r="M333" i="29" s="1"/>
  <c r="N333" i="29" a="1"/>
  <c r="N333" i="29" s="1"/>
  <c r="O333" i="29" a="1"/>
  <c r="O333" i="29" s="1"/>
  <c r="Q333" i="29" a="1"/>
  <c r="Q333" i="29" s="1"/>
  <c r="R333" i="29" a="1"/>
  <c r="R333" i="29" s="1"/>
  <c r="E334" i="29" a="1"/>
  <c r="E334" i="29" s="1"/>
  <c r="F334" i="29" a="1"/>
  <c r="F334" i="29" s="1"/>
  <c r="G334" i="29" a="1"/>
  <c r="G334" i="29" s="1"/>
  <c r="H334" i="29" a="1"/>
  <c r="H334" i="29" s="1"/>
  <c r="I334" i="29" a="1"/>
  <c r="I334" i="29" s="1"/>
  <c r="J334" i="29" a="1"/>
  <c r="J334" i="29" s="1"/>
  <c r="K334" i="29" a="1"/>
  <c r="K334" i="29" s="1"/>
  <c r="L334" i="29" a="1"/>
  <c r="L334" i="29" s="1"/>
  <c r="M334" i="29" a="1"/>
  <c r="M334" i="29" s="1"/>
  <c r="N334" i="29" a="1"/>
  <c r="N334" i="29" s="1"/>
  <c r="O334" i="29" a="1"/>
  <c r="O334" i="29" s="1"/>
  <c r="Q334" i="29" a="1"/>
  <c r="Q334" i="29" s="1"/>
  <c r="R334" i="29" a="1"/>
  <c r="R334" i="29" s="1"/>
  <c r="E335" i="29" a="1"/>
  <c r="E335" i="29" s="1"/>
  <c r="F335" i="29" a="1"/>
  <c r="F335" i="29" s="1"/>
  <c r="G335" i="29" a="1"/>
  <c r="G335" i="29" s="1"/>
  <c r="H335" i="29" a="1"/>
  <c r="H335" i="29" s="1"/>
  <c r="I335" i="29" a="1"/>
  <c r="I335" i="29" s="1"/>
  <c r="J335" i="29" a="1"/>
  <c r="J335" i="29" s="1"/>
  <c r="K335" i="29" a="1"/>
  <c r="K335" i="29" s="1"/>
  <c r="L335" i="29" a="1"/>
  <c r="L335" i="29" s="1"/>
  <c r="M335" i="29" a="1"/>
  <c r="M335" i="29" s="1"/>
  <c r="N335" i="29" a="1"/>
  <c r="N335" i="29" s="1"/>
  <c r="O335" i="29" a="1"/>
  <c r="O335" i="29" s="1"/>
  <c r="Q335" i="29" a="1"/>
  <c r="Q335" i="29" s="1"/>
  <c r="R335" i="29" a="1"/>
  <c r="R335" i="29" s="1"/>
  <c r="E336" i="29" a="1"/>
  <c r="E336" i="29" s="1"/>
  <c r="F336" i="29" a="1"/>
  <c r="F336" i="29" s="1"/>
  <c r="G336" i="29" a="1"/>
  <c r="G336" i="29" s="1"/>
  <c r="H336" i="29" a="1"/>
  <c r="H336" i="29" s="1"/>
  <c r="I336" i="29" a="1"/>
  <c r="I336" i="29" s="1"/>
  <c r="J336" i="29" a="1"/>
  <c r="J336" i="29" s="1"/>
  <c r="K336" i="29" a="1"/>
  <c r="K336" i="29" s="1"/>
  <c r="L336" i="29" a="1"/>
  <c r="L336" i="29" s="1"/>
  <c r="M336" i="29" a="1"/>
  <c r="M336" i="29" s="1"/>
  <c r="N336" i="29" a="1"/>
  <c r="N336" i="29" s="1"/>
  <c r="O336" i="29" a="1"/>
  <c r="O336" i="29" s="1"/>
  <c r="Q336" i="29" a="1"/>
  <c r="Q336" i="29" s="1"/>
  <c r="R336" i="29" a="1"/>
  <c r="R336" i="29" s="1"/>
  <c r="E337" i="29" a="1"/>
  <c r="E337" i="29" s="1"/>
  <c r="F337" i="29" a="1"/>
  <c r="F337" i="29" s="1"/>
  <c r="G337" i="29" a="1"/>
  <c r="G337" i="29" s="1"/>
  <c r="H337" i="29" a="1"/>
  <c r="H337" i="29" s="1"/>
  <c r="I337" i="29" a="1"/>
  <c r="I337" i="29" s="1"/>
  <c r="J337" i="29" a="1"/>
  <c r="J337" i="29" s="1"/>
  <c r="K337" i="29" a="1"/>
  <c r="K337" i="29" s="1"/>
  <c r="L337" i="29" a="1"/>
  <c r="L337" i="29" s="1"/>
  <c r="M337" i="29" a="1"/>
  <c r="M337" i="29" s="1"/>
  <c r="N337" i="29" a="1"/>
  <c r="N337" i="29" s="1"/>
  <c r="O337" i="29" a="1"/>
  <c r="O337" i="29" s="1"/>
  <c r="Q337" i="29" a="1"/>
  <c r="Q337" i="29" s="1"/>
  <c r="R337" i="29" a="1"/>
  <c r="R337" i="29" s="1"/>
  <c r="E338" i="29" a="1"/>
  <c r="E338" i="29" s="1"/>
  <c r="F338" i="29" a="1"/>
  <c r="F338" i="29" s="1"/>
  <c r="G338" i="29" a="1"/>
  <c r="G338" i="29" s="1"/>
  <c r="H338" i="29" a="1"/>
  <c r="H338" i="29" s="1"/>
  <c r="I338" i="29" a="1"/>
  <c r="I338" i="29" s="1"/>
  <c r="J338" i="29" a="1"/>
  <c r="J338" i="29" s="1"/>
  <c r="K338" i="29" a="1"/>
  <c r="K338" i="29" s="1"/>
  <c r="L338" i="29" a="1"/>
  <c r="L338" i="29" s="1"/>
  <c r="M338" i="29" a="1"/>
  <c r="M338" i="29" s="1"/>
  <c r="N338" i="29" a="1"/>
  <c r="N338" i="29" s="1"/>
  <c r="O338" i="29" a="1"/>
  <c r="O338" i="29" s="1"/>
  <c r="Q338" i="29" a="1"/>
  <c r="Q338" i="29" s="1"/>
  <c r="R338" i="29" a="1"/>
  <c r="R338" i="29" s="1"/>
  <c r="E339" i="29" a="1"/>
  <c r="E339" i="29" s="1"/>
  <c r="F339" i="29" a="1"/>
  <c r="F339" i="29" s="1"/>
  <c r="G339" i="29" a="1"/>
  <c r="G339" i="29" s="1"/>
  <c r="H339" i="29" a="1"/>
  <c r="H339" i="29" s="1"/>
  <c r="I339" i="29" a="1"/>
  <c r="I339" i="29" s="1"/>
  <c r="J339" i="29" a="1"/>
  <c r="J339" i="29" s="1"/>
  <c r="K339" i="29" a="1"/>
  <c r="K339" i="29" s="1"/>
  <c r="L339" i="29" a="1"/>
  <c r="L339" i="29" s="1"/>
  <c r="M339" i="29" a="1"/>
  <c r="M339" i="29" s="1"/>
  <c r="N339" i="29" a="1"/>
  <c r="N339" i="29" s="1"/>
  <c r="O339" i="29" a="1"/>
  <c r="O339" i="29" s="1"/>
  <c r="Q339" i="29" a="1"/>
  <c r="Q339" i="29" s="1"/>
  <c r="R339" i="29" a="1"/>
  <c r="R339" i="29" s="1"/>
  <c r="E340" i="29" a="1"/>
  <c r="E340" i="29" s="1"/>
  <c r="F340" i="29" a="1"/>
  <c r="F340" i="29" s="1"/>
  <c r="G340" i="29" a="1"/>
  <c r="G340" i="29" s="1"/>
  <c r="H340" i="29" a="1"/>
  <c r="H340" i="29" s="1"/>
  <c r="I340" i="29" a="1"/>
  <c r="I340" i="29" s="1"/>
  <c r="J340" i="29" a="1"/>
  <c r="J340" i="29" s="1"/>
  <c r="K340" i="29" a="1"/>
  <c r="K340" i="29" s="1"/>
  <c r="L340" i="29" a="1"/>
  <c r="L340" i="29" s="1"/>
  <c r="M340" i="29" a="1"/>
  <c r="M340" i="29" s="1"/>
  <c r="N340" i="29" a="1"/>
  <c r="N340" i="29" s="1"/>
  <c r="O340" i="29" a="1"/>
  <c r="O340" i="29" s="1"/>
  <c r="R340" i="29" a="1"/>
  <c r="R340" i="29" s="1"/>
  <c r="E341" i="29" a="1"/>
  <c r="E341" i="29" s="1"/>
  <c r="F341" i="29" a="1"/>
  <c r="F341" i="29" s="1"/>
  <c r="G341" i="29" a="1"/>
  <c r="G341" i="29" s="1"/>
  <c r="H341" i="29" a="1"/>
  <c r="H341" i="29" s="1"/>
  <c r="I341" i="29" a="1"/>
  <c r="I341" i="29" s="1"/>
  <c r="J341" i="29" a="1"/>
  <c r="J341" i="29" s="1"/>
  <c r="K341" i="29" a="1"/>
  <c r="K341" i="29" s="1"/>
  <c r="L341" i="29" a="1"/>
  <c r="L341" i="29" s="1"/>
  <c r="M341" i="29" a="1"/>
  <c r="M341" i="29" s="1"/>
  <c r="N341" i="29" a="1"/>
  <c r="N341" i="29" s="1"/>
  <c r="O341" i="29" a="1"/>
  <c r="O341" i="29" s="1"/>
  <c r="R341" i="29" a="1"/>
  <c r="R341" i="29" s="1"/>
  <c r="E342" i="29" a="1"/>
  <c r="E342" i="29" s="1"/>
  <c r="F342" i="29" a="1"/>
  <c r="F342" i="29" s="1"/>
  <c r="G342" i="29" a="1"/>
  <c r="G342" i="29" s="1"/>
  <c r="H342" i="29" a="1"/>
  <c r="H342" i="29" s="1"/>
  <c r="I342" i="29" a="1"/>
  <c r="I342" i="29" s="1"/>
  <c r="J342" i="29" a="1"/>
  <c r="J342" i="29" s="1"/>
  <c r="K342" i="29" a="1"/>
  <c r="K342" i="29" s="1"/>
  <c r="L342" i="29" a="1"/>
  <c r="L342" i="29" s="1"/>
  <c r="M342" i="29" a="1"/>
  <c r="M342" i="29" s="1"/>
  <c r="N342" i="29" a="1"/>
  <c r="N342" i="29" s="1"/>
  <c r="O342" i="29" a="1"/>
  <c r="O342" i="29" s="1"/>
  <c r="Q342" i="29" a="1"/>
  <c r="Q342" i="29" s="1"/>
  <c r="R342" i="29" a="1"/>
  <c r="R342" i="29" s="1"/>
  <c r="E343" i="29" a="1"/>
  <c r="E343" i="29" s="1"/>
  <c r="F343" i="29" a="1"/>
  <c r="F343" i="29" s="1"/>
  <c r="G343" i="29" a="1"/>
  <c r="G343" i="29" s="1"/>
  <c r="H343" i="29" a="1"/>
  <c r="H343" i="29" s="1"/>
  <c r="I343" i="29" a="1"/>
  <c r="I343" i="29" s="1"/>
  <c r="J343" i="29" a="1"/>
  <c r="J343" i="29" s="1"/>
  <c r="K343" i="29" a="1"/>
  <c r="K343" i="29" s="1"/>
  <c r="L343" i="29" a="1"/>
  <c r="L343" i="29" s="1"/>
  <c r="M343" i="29" a="1"/>
  <c r="M343" i="29" s="1"/>
  <c r="N343" i="29" a="1"/>
  <c r="N343" i="29" s="1"/>
  <c r="O343" i="29" a="1"/>
  <c r="O343" i="29" s="1"/>
  <c r="Q343" i="29" a="1"/>
  <c r="Q343" i="29" s="1"/>
  <c r="R343" i="29" a="1"/>
  <c r="R343" i="29" s="1"/>
  <c r="E344" i="29" a="1"/>
  <c r="E344" i="29" s="1"/>
  <c r="F344" i="29" a="1"/>
  <c r="F344" i="29" s="1"/>
  <c r="G344" i="29" a="1"/>
  <c r="G344" i="29" s="1"/>
  <c r="H344" i="29" a="1"/>
  <c r="H344" i="29" s="1"/>
  <c r="I344" i="29" a="1"/>
  <c r="I344" i="29" s="1"/>
  <c r="J344" i="29" a="1"/>
  <c r="J344" i="29" s="1"/>
  <c r="K344" i="29" a="1"/>
  <c r="K344" i="29" s="1"/>
  <c r="L344" i="29" a="1"/>
  <c r="L344" i="29" s="1"/>
  <c r="M344" i="29" a="1"/>
  <c r="M344" i="29" s="1"/>
  <c r="N344" i="29" a="1"/>
  <c r="N344" i="29" s="1"/>
  <c r="O344" i="29" a="1"/>
  <c r="O344" i="29" s="1"/>
  <c r="Q344" i="29" a="1"/>
  <c r="Q344" i="29" s="1"/>
  <c r="R344" i="29" a="1"/>
  <c r="R344" i="29" s="1"/>
  <c r="E345" i="29" a="1"/>
  <c r="E345" i="29" s="1"/>
  <c r="F345" i="29" a="1"/>
  <c r="F345" i="29" s="1"/>
  <c r="G345" i="29" a="1"/>
  <c r="G345" i="29" s="1"/>
  <c r="H345" i="29" a="1"/>
  <c r="H345" i="29" s="1"/>
  <c r="I345" i="29" a="1"/>
  <c r="I345" i="29" s="1"/>
  <c r="J345" i="29" a="1"/>
  <c r="J345" i="29" s="1"/>
  <c r="K345" i="29" a="1"/>
  <c r="K345" i="29" s="1"/>
  <c r="L345" i="29" a="1"/>
  <c r="L345" i="29" s="1"/>
  <c r="M345" i="29" a="1"/>
  <c r="M345" i="29" s="1"/>
  <c r="N345" i="29" a="1"/>
  <c r="N345" i="29" s="1"/>
  <c r="O345" i="29" a="1"/>
  <c r="O345" i="29" s="1"/>
  <c r="R345" i="29" a="1"/>
  <c r="R345" i="29" s="1"/>
  <c r="E346" i="29" a="1"/>
  <c r="E346" i="29" s="1"/>
  <c r="F346" i="29" a="1"/>
  <c r="F346" i="29" s="1"/>
  <c r="G346" i="29" a="1"/>
  <c r="G346" i="29" s="1"/>
  <c r="H346" i="29" a="1"/>
  <c r="H346" i="29" s="1"/>
  <c r="I346" i="29" a="1"/>
  <c r="I346" i="29" s="1"/>
  <c r="J346" i="29" a="1"/>
  <c r="J346" i="29" s="1"/>
  <c r="K346" i="29" a="1"/>
  <c r="K346" i="29" s="1"/>
  <c r="L346" i="29" a="1"/>
  <c r="L346" i="29" s="1"/>
  <c r="M346" i="29" a="1"/>
  <c r="M346" i="29" s="1"/>
  <c r="N346" i="29" a="1"/>
  <c r="N346" i="29" s="1"/>
  <c r="O346" i="29" a="1"/>
  <c r="O346" i="29" s="1"/>
  <c r="R346" i="29" a="1"/>
  <c r="R346" i="29" s="1"/>
  <c r="E347" i="29" a="1"/>
  <c r="E347" i="29" s="1"/>
  <c r="F347" i="29" a="1"/>
  <c r="F347" i="29" s="1"/>
  <c r="G347" i="29" a="1"/>
  <c r="G347" i="29" s="1"/>
  <c r="H347" i="29" a="1"/>
  <c r="H347" i="29" s="1"/>
  <c r="I347" i="29" a="1"/>
  <c r="I347" i="29" s="1"/>
  <c r="J347" i="29" a="1"/>
  <c r="J347" i="29" s="1"/>
  <c r="K347" i="29" a="1"/>
  <c r="K347" i="29" s="1"/>
  <c r="L347" i="29" a="1"/>
  <c r="L347" i="29" s="1"/>
  <c r="M347" i="29" a="1"/>
  <c r="M347" i="29" s="1"/>
  <c r="N347" i="29" a="1"/>
  <c r="N347" i="29" s="1"/>
  <c r="O347" i="29" a="1"/>
  <c r="O347" i="29" s="1"/>
  <c r="R347" i="29" a="1"/>
  <c r="R347" i="29" s="1"/>
  <c r="E348" i="29" a="1"/>
  <c r="E348" i="29" s="1"/>
  <c r="F348" i="29" a="1"/>
  <c r="F348" i="29" s="1"/>
  <c r="G348" i="29" a="1"/>
  <c r="G348" i="29" s="1"/>
  <c r="H348" i="29" a="1"/>
  <c r="H348" i="29" s="1"/>
  <c r="I348" i="29" a="1"/>
  <c r="I348" i="29" s="1"/>
  <c r="J348" i="29" a="1"/>
  <c r="J348" i="29" s="1"/>
  <c r="K348" i="29" a="1"/>
  <c r="K348" i="29" s="1"/>
  <c r="L348" i="29" a="1"/>
  <c r="L348" i="29" s="1"/>
  <c r="M348" i="29" a="1"/>
  <c r="M348" i="29" s="1"/>
  <c r="N348" i="29" a="1"/>
  <c r="N348" i="29" s="1"/>
  <c r="O348" i="29" a="1"/>
  <c r="O348" i="29" s="1"/>
  <c r="Q348" i="29" a="1"/>
  <c r="Q348" i="29" s="1"/>
  <c r="R348" i="29" a="1"/>
  <c r="R348" i="29" s="1"/>
  <c r="E349" i="29" a="1"/>
  <c r="E349" i="29" s="1"/>
  <c r="F349" i="29" a="1"/>
  <c r="F349" i="29" s="1"/>
  <c r="G349" i="29" a="1"/>
  <c r="G349" i="29" s="1"/>
  <c r="H349" i="29" a="1"/>
  <c r="H349" i="29" s="1"/>
  <c r="I349" i="29" a="1"/>
  <c r="I349" i="29" s="1"/>
  <c r="J349" i="29" a="1"/>
  <c r="J349" i="29" s="1"/>
  <c r="K349" i="29" a="1"/>
  <c r="K349" i="29" s="1"/>
  <c r="L349" i="29" a="1"/>
  <c r="L349" i="29" s="1"/>
  <c r="M349" i="29" a="1"/>
  <c r="M349" i="29" s="1"/>
  <c r="N349" i="29" a="1"/>
  <c r="N349" i="29" s="1"/>
  <c r="O349" i="29" a="1"/>
  <c r="O349" i="29" s="1"/>
  <c r="Q349" i="29" a="1"/>
  <c r="Q349" i="29" s="1"/>
  <c r="R349" i="29" a="1"/>
  <c r="R349" i="29" s="1"/>
  <c r="E350" i="29" a="1"/>
  <c r="E350" i="29" s="1"/>
  <c r="F350" i="29" a="1"/>
  <c r="F350" i="29" s="1"/>
  <c r="G350" i="29" a="1"/>
  <c r="G350" i="29" s="1"/>
  <c r="H350" i="29" a="1"/>
  <c r="H350" i="29" s="1"/>
  <c r="I350" i="29" a="1"/>
  <c r="I350" i="29" s="1"/>
  <c r="J350" i="29" a="1"/>
  <c r="J350" i="29" s="1"/>
  <c r="K350" i="29" a="1"/>
  <c r="K350" i="29" s="1"/>
  <c r="L350" i="29" a="1"/>
  <c r="L350" i="29" s="1"/>
  <c r="M350" i="29" a="1"/>
  <c r="M350" i="29" s="1"/>
  <c r="N350" i="29" a="1"/>
  <c r="N350" i="29" s="1"/>
  <c r="O350" i="29" a="1"/>
  <c r="O350" i="29" s="1"/>
  <c r="Q350" i="29" a="1"/>
  <c r="Q350" i="29" s="1"/>
  <c r="R350" i="29" a="1"/>
  <c r="R350" i="29" s="1"/>
  <c r="E351" i="29" a="1"/>
  <c r="E351" i="29" s="1"/>
  <c r="F351" i="29" a="1"/>
  <c r="F351" i="29" s="1"/>
  <c r="G351" i="29" a="1"/>
  <c r="G351" i="29" s="1"/>
  <c r="H351" i="29" a="1"/>
  <c r="H351" i="29" s="1"/>
  <c r="I351" i="29" a="1"/>
  <c r="I351" i="29" s="1"/>
  <c r="J351" i="29" a="1"/>
  <c r="J351" i="29" s="1"/>
  <c r="K351" i="29" a="1"/>
  <c r="K351" i="29" s="1"/>
  <c r="L351" i="29" a="1"/>
  <c r="L351" i="29" s="1"/>
  <c r="M351" i="29" a="1"/>
  <c r="M351" i="29" s="1"/>
  <c r="N351" i="29" a="1"/>
  <c r="N351" i="29" s="1"/>
  <c r="O351" i="29" a="1"/>
  <c r="O351" i="29" s="1"/>
  <c r="Q351" i="29" a="1"/>
  <c r="Q351" i="29" s="1"/>
  <c r="R351" i="29" a="1"/>
  <c r="R351" i="29" s="1"/>
  <c r="E352" i="29" a="1"/>
  <c r="E352" i="29" s="1"/>
  <c r="F352" i="29" a="1"/>
  <c r="F352" i="29" s="1"/>
  <c r="G352" i="29" a="1"/>
  <c r="G352" i="29" s="1"/>
  <c r="H352" i="29" a="1"/>
  <c r="H352" i="29" s="1"/>
  <c r="I352" i="29" a="1"/>
  <c r="I352" i="29" s="1"/>
  <c r="J352" i="29" a="1"/>
  <c r="J352" i="29" s="1"/>
  <c r="K352" i="29" a="1"/>
  <c r="K352" i="29" s="1"/>
  <c r="L352" i="29" a="1"/>
  <c r="L352" i="29" s="1"/>
  <c r="M352" i="29" a="1"/>
  <c r="M352" i="29" s="1"/>
  <c r="N352" i="29" a="1"/>
  <c r="N352" i="29" s="1"/>
  <c r="O352" i="29" a="1"/>
  <c r="O352" i="29" s="1"/>
  <c r="Q352" i="29" a="1"/>
  <c r="Q352" i="29" s="1"/>
  <c r="R352" i="29" a="1"/>
  <c r="R352" i="29" s="1"/>
  <c r="E353" i="29" a="1"/>
  <c r="E353" i="29" s="1"/>
  <c r="F353" i="29" a="1"/>
  <c r="F353" i="29" s="1"/>
  <c r="G353" i="29" a="1"/>
  <c r="G353" i="29" s="1"/>
  <c r="H353" i="29" a="1"/>
  <c r="H353" i="29" s="1"/>
  <c r="I353" i="29" a="1"/>
  <c r="I353" i="29" s="1"/>
  <c r="J353" i="29" a="1"/>
  <c r="J353" i="29" s="1"/>
  <c r="K353" i="29" a="1"/>
  <c r="K353" i="29" s="1"/>
  <c r="L353" i="29" a="1"/>
  <c r="L353" i="29" s="1"/>
  <c r="M353" i="29" a="1"/>
  <c r="M353" i="29" s="1"/>
  <c r="N353" i="29" a="1"/>
  <c r="N353" i="29" s="1"/>
  <c r="O353" i="29" a="1"/>
  <c r="O353" i="29" s="1"/>
  <c r="Q353" i="29" a="1"/>
  <c r="Q353" i="29" s="1"/>
  <c r="R353" i="29" a="1"/>
  <c r="R353" i="29" s="1"/>
  <c r="E354" i="29" a="1"/>
  <c r="E354" i="29" s="1"/>
  <c r="F354" i="29" a="1"/>
  <c r="F354" i="29" s="1"/>
  <c r="G354" i="29" a="1"/>
  <c r="G354" i="29" s="1"/>
  <c r="H354" i="29" a="1"/>
  <c r="H354" i="29" s="1"/>
  <c r="I354" i="29" a="1"/>
  <c r="I354" i="29" s="1"/>
  <c r="J354" i="29" a="1"/>
  <c r="J354" i="29" s="1"/>
  <c r="K354" i="29" a="1"/>
  <c r="K354" i="29" s="1"/>
  <c r="L354" i="29" a="1"/>
  <c r="L354" i="29" s="1"/>
  <c r="M354" i="29" a="1"/>
  <c r="M354" i="29" s="1"/>
  <c r="N354" i="29" a="1"/>
  <c r="N354" i="29" s="1"/>
  <c r="O354" i="29" a="1"/>
  <c r="O354" i="29" s="1"/>
  <c r="Q354" i="29" a="1"/>
  <c r="Q354" i="29" s="1"/>
  <c r="R354" i="29" a="1"/>
  <c r="R354" i="29" s="1"/>
  <c r="E355" i="29" a="1"/>
  <c r="E355" i="29" s="1"/>
  <c r="F355" i="29" a="1"/>
  <c r="F355" i="29" s="1"/>
  <c r="G355" i="29" a="1"/>
  <c r="G355" i="29" s="1"/>
  <c r="H355" i="29" a="1"/>
  <c r="H355" i="29" s="1"/>
  <c r="I355" i="29" a="1"/>
  <c r="I355" i="29" s="1"/>
  <c r="J355" i="29" a="1"/>
  <c r="J355" i="29" s="1"/>
  <c r="K355" i="29" a="1"/>
  <c r="K355" i="29" s="1"/>
  <c r="L355" i="29" a="1"/>
  <c r="L355" i="29" s="1"/>
  <c r="M355" i="29" a="1"/>
  <c r="M355" i="29" s="1"/>
  <c r="N355" i="29" a="1"/>
  <c r="N355" i="29" s="1"/>
  <c r="O355" i="29" a="1"/>
  <c r="O355" i="29" s="1"/>
  <c r="Q355" i="29" a="1"/>
  <c r="Q355" i="29" s="1"/>
  <c r="R355" i="29" a="1"/>
  <c r="R355" i="29" s="1"/>
  <c r="E356" i="29" a="1"/>
  <c r="E356" i="29" s="1"/>
  <c r="F356" i="29" a="1"/>
  <c r="F356" i="29" s="1"/>
  <c r="G356" i="29" a="1"/>
  <c r="G356" i="29" s="1"/>
  <c r="H356" i="29" a="1"/>
  <c r="H356" i="29" s="1"/>
  <c r="I356" i="29" a="1"/>
  <c r="I356" i="29" s="1"/>
  <c r="J356" i="29" a="1"/>
  <c r="J356" i="29" s="1"/>
  <c r="K356" i="29" a="1"/>
  <c r="K356" i="29" s="1"/>
  <c r="L356" i="29" a="1"/>
  <c r="L356" i="29" s="1"/>
  <c r="M356" i="29" a="1"/>
  <c r="M356" i="29" s="1"/>
  <c r="N356" i="29" a="1"/>
  <c r="N356" i="29" s="1"/>
  <c r="O356" i="29" a="1"/>
  <c r="O356" i="29" s="1"/>
  <c r="Q356" i="29" a="1"/>
  <c r="Q356" i="29" s="1"/>
  <c r="R356" i="29" a="1"/>
  <c r="R356" i="29" s="1"/>
  <c r="E357" i="29" a="1"/>
  <c r="E357" i="29" s="1"/>
  <c r="F357" i="29" a="1"/>
  <c r="F357" i="29" s="1"/>
  <c r="G357" i="29" a="1"/>
  <c r="G357" i="29" s="1"/>
  <c r="H357" i="29" a="1"/>
  <c r="H357" i="29" s="1"/>
  <c r="I357" i="29" a="1"/>
  <c r="I357" i="29" s="1"/>
  <c r="J357" i="29" a="1"/>
  <c r="J357" i="29" s="1"/>
  <c r="K357" i="29" a="1"/>
  <c r="K357" i="29" s="1"/>
  <c r="L357" i="29" a="1"/>
  <c r="L357" i="29" s="1"/>
  <c r="M357" i="29" a="1"/>
  <c r="M357" i="29" s="1"/>
  <c r="N357" i="29" a="1"/>
  <c r="N357" i="29" s="1"/>
  <c r="O357" i="29" a="1"/>
  <c r="O357" i="29" s="1"/>
  <c r="Q357" i="29" a="1"/>
  <c r="Q357" i="29" s="1"/>
  <c r="R357" i="29" a="1"/>
  <c r="R357" i="29" s="1"/>
  <c r="E358" i="29" a="1"/>
  <c r="E358" i="29" s="1"/>
  <c r="F358" i="29" a="1"/>
  <c r="F358" i="29" s="1"/>
  <c r="G358" i="29" a="1"/>
  <c r="G358" i="29" s="1"/>
  <c r="H358" i="29" a="1"/>
  <c r="H358" i="29" s="1"/>
  <c r="I358" i="29" a="1"/>
  <c r="I358" i="29" s="1"/>
  <c r="J358" i="29" a="1"/>
  <c r="J358" i="29" s="1"/>
  <c r="K358" i="29" a="1"/>
  <c r="K358" i="29" s="1"/>
  <c r="L358" i="29" a="1"/>
  <c r="L358" i="29" s="1"/>
  <c r="M358" i="29" a="1"/>
  <c r="M358" i="29" s="1"/>
  <c r="N358" i="29" a="1"/>
  <c r="N358" i="29" s="1"/>
  <c r="O358" i="29" a="1"/>
  <c r="O358" i="29" s="1"/>
  <c r="Q358" i="29" a="1"/>
  <c r="Q358" i="29" s="1"/>
  <c r="R358" i="29" a="1"/>
  <c r="R358" i="29" s="1"/>
  <c r="E359" i="29" a="1"/>
  <c r="E359" i="29" s="1"/>
  <c r="F359" i="29" a="1"/>
  <c r="F359" i="29" s="1"/>
  <c r="G359" i="29" a="1"/>
  <c r="G359" i="29" s="1"/>
  <c r="H359" i="29" a="1"/>
  <c r="H359" i="29" s="1"/>
  <c r="I359" i="29" a="1"/>
  <c r="I359" i="29" s="1"/>
  <c r="J359" i="29" a="1"/>
  <c r="J359" i="29" s="1"/>
  <c r="K359" i="29" a="1"/>
  <c r="K359" i="29" s="1"/>
  <c r="L359" i="29" a="1"/>
  <c r="L359" i="29" s="1"/>
  <c r="M359" i="29" a="1"/>
  <c r="M359" i="29" s="1"/>
  <c r="N359" i="29" a="1"/>
  <c r="N359" i="29" s="1"/>
  <c r="O359" i="29" a="1"/>
  <c r="O359" i="29" s="1"/>
  <c r="Q359" i="29" a="1"/>
  <c r="Q359" i="29" s="1"/>
  <c r="R359" i="29" a="1"/>
  <c r="R359" i="29" s="1"/>
  <c r="E360" i="29" a="1"/>
  <c r="E360" i="29" s="1"/>
  <c r="F360" i="29" a="1"/>
  <c r="F360" i="29" s="1"/>
  <c r="G360" i="29" a="1"/>
  <c r="G360" i="29" s="1"/>
  <c r="H360" i="29" a="1"/>
  <c r="H360" i="29" s="1"/>
  <c r="I360" i="29" a="1"/>
  <c r="I360" i="29" s="1"/>
  <c r="J360" i="29" a="1"/>
  <c r="J360" i="29" s="1"/>
  <c r="K360" i="29" a="1"/>
  <c r="K360" i="29" s="1"/>
  <c r="L360" i="29" a="1"/>
  <c r="L360" i="29" s="1"/>
  <c r="M360" i="29" a="1"/>
  <c r="M360" i="29" s="1"/>
  <c r="N360" i="29" a="1"/>
  <c r="N360" i="29" s="1"/>
  <c r="O360" i="29" a="1"/>
  <c r="O360" i="29" s="1"/>
  <c r="Q360" i="29" a="1"/>
  <c r="Q360" i="29" s="1"/>
  <c r="R360" i="29" a="1"/>
  <c r="R360" i="29" s="1"/>
  <c r="E361" i="29" a="1"/>
  <c r="E361" i="29" s="1"/>
  <c r="F361" i="29" a="1"/>
  <c r="F361" i="29" s="1"/>
  <c r="G361" i="29" a="1"/>
  <c r="G361" i="29" s="1"/>
  <c r="H361" i="29" a="1"/>
  <c r="H361" i="29" s="1"/>
  <c r="I361" i="29" a="1"/>
  <c r="I361" i="29" s="1"/>
  <c r="J361" i="29" a="1"/>
  <c r="J361" i="29" s="1"/>
  <c r="K361" i="29" a="1"/>
  <c r="K361" i="29" s="1"/>
  <c r="L361" i="29" a="1"/>
  <c r="L361" i="29" s="1"/>
  <c r="M361" i="29" a="1"/>
  <c r="M361" i="29" s="1"/>
  <c r="N361" i="29" a="1"/>
  <c r="N361" i="29" s="1"/>
  <c r="O361" i="29" a="1"/>
  <c r="O361" i="29" s="1"/>
  <c r="R361" i="29" a="1"/>
  <c r="R361" i="29" s="1"/>
  <c r="E326" i="29" a="1"/>
  <c r="E326" i="29" s="1"/>
  <c r="F326" i="29" a="1"/>
  <c r="F326" i="29" s="1"/>
  <c r="G326" i="29" a="1"/>
  <c r="G326" i="29" s="1"/>
  <c r="H326" i="29" a="1"/>
  <c r="H326" i="29" s="1"/>
  <c r="I326" i="29" a="1"/>
  <c r="I326" i="29" s="1"/>
  <c r="J326" i="29" a="1"/>
  <c r="J326" i="29" s="1"/>
  <c r="K326" i="29" a="1"/>
  <c r="K326" i="29" s="1"/>
  <c r="L326" i="29" a="1"/>
  <c r="L326" i="29" s="1"/>
  <c r="M326" i="29" a="1"/>
  <c r="M326" i="29" s="1"/>
  <c r="N326" i="29" a="1"/>
  <c r="N326" i="29" s="1"/>
  <c r="O326" i="29" a="1"/>
  <c r="O326" i="29" s="1"/>
  <c r="Q326" i="29" a="1"/>
  <c r="Q326" i="29" s="1"/>
  <c r="R326" i="29" a="1"/>
  <c r="R326" i="29" s="1"/>
  <c r="E291" i="29" a="1"/>
  <c r="E291" i="29" s="1"/>
  <c r="F291" i="29" a="1"/>
  <c r="F291" i="29" s="1"/>
  <c r="G291" i="29" a="1"/>
  <c r="G291" i="29" s="1"/>
  <c r="H291" i="29" a="1"/>
  <c r="H291" i="29" s="1"/>
  <c r="I291" i="29" a="1"/>
  <c r="I291" i="29" s="1"/>
  <c r="J291" i="29" a="1"/>
  <c r="J291" i="29" s="1"/>
  <c r="K291" i="29" a="1"/>
  <c r="K291" i="29" s="1"/>
  <c r="L291" i="29" a="1"/>
  <c r="L291" i="29" s="1"/>
  <c r="M291" i="29" a="1"/>
  <c r="M291" i="29" s="1"/>
  <c r="N291" i="29" a="1"/>
  <c r="N291" i="29" s="1"/>
  <c r="O291" i="29" a="1"/>
  <c r="O291" i="29" s="1"/>
  <c r="Q291" i="29" a="1"/>
  <c r="Q291" i="29" s="1"/>
  <c r="R291" i="29" a="1"/>
  <c r="R291" i="29" s="1"/>
  <c r="E292" i="29" a="1"/>
  <c r="E292" i="29" s="1"/>
  <c r="F292" i="29" a="1"/>
  <c r="F292" i="29" s="1"/>
  <c r="G292" i="29" a="1"/>
  <c r="G292" i="29" s="1"/>
  <c r="H292" i="29" a="1"/>
  <c r="H292" i="29" s="1"/>
  <c r="I292" i="29" a="1"/>
  <c r="I292" i="29" s="1"/>
  <c r="J292" i="29" a="1"/>
  <c r="J292" i="29" s="1"/>
  <c r="K292" i="29" a="1"/>
  <c r="K292" i="29" s="1"/>
  <c r="L292" i="29" a="1"/>
  <c r="L292" i="29" s="1"/>
  <c r="M292" i="29" a="1"/>
  <c r="M292" i="29" s="1"/>
  <c r="N292" i="29" a="1"/>
  <c r="N292" i="29" s="1"/>
  <c r="O292" i="29" a="1"/>
  <c r="O292" i="29" s="1"/>
  <c r="Q292" i="29" a="1"/>
  <c r="Q292" i="29" s="1"/>
  <c r="R292" i="29" a="1"/>
  <c r="R292" i="29" s="1"/>
  <c r="E293" i="29" a="1"/>
  <c r="E293" i="29" s="1"/>
  <c r="F293" i="29" a="1"/>
  <c r="F293" i="29" s="1"/>
  <c r="G293" i="29" a="1"/>
  <c r="G293" i="29" s="1"/>
  <c r="H293" i="29" a="1"/>
  <c r="H293" i="29" s="1"/>
  <c r="I293" i="29" a="1"/>
  <c r="I293" i="29" s="1"/>
  <c r="J293" i="29" a="1"/>
  <c r="J293" i="29" s="1"/>
  <c r="K293" i="29" a="1"/>
  <c r="K293" i="29" s="1"/>
  <c r="L293" i="29" a="1"/>
  <c r="L293" i="29" s="1"/>
  <c r="M293" i="29" a="1"/>
  <c r="M293" i="29" s="1"/>
  <c r="N293" i="29" a="1"/>
  <c r="N293" i="29" s="1"/>
  <c r="O293" i="29" a="1"/>
  <c r="O293" i="29" s="1"/>
  <c r="Q293" i="29" a="1"/>
  <c r="Q293" i="29" s="1"/>
  <c r="R293" i="29" a="1"/>
  <c r="R293" i="29" s="1"/>
  <c r="E294" i="29" a="1"/>
  <c r="E294" i="29" s="1"/>
  <c r="F294" i="29" a="1"/>
  <c r="F294" i="29" s="1"/>
  <c r="G294" i="29" a="1"/>
  <c r="G294" i="29" s="1"/>
  <c r="H294" i="29" a="1"/>
  <c r="H294" i="29" s="1"/>
  <c r="I294" i="29" a="1"/>
  <c r="I294" i="29" s="1"/>
  <c r="J294" i="29" a="1"/>
  <c r="J294" i="29" s="1"/>
  <c r="K294" i="29" a="1"/>
  <c r="K294" i="29" s="1"/>
  <c r="L294" i="29" a="1"/>
  <c r="L294" i="29" s="1"/>
  <c r="M294" i="29" a="1"/>
  <c r="M294" i="29" s="1"/>
  <c r="N294" i="29" a="1"/>
  <c r="N294" i="29" s="1"/>
  <c r="O294" i="29" a="1"/>
  <c r="O294" i="29" s="1"/>
  <c r="Q294" i="29" a="1"/>
  <c r="Q294" i="29" s="1"/>
  <c r="R294" i="29" a="1"/>
  <c r="R294" i="29" s="1"/>
  <c r="E295" i="29" a="1"/>
  <c r="E295" i="29" s="1"/>
  <c r="F295" i="29" a="1"/>
  <c r="F295" i="29" s="1"/>
  <c r="G295" i="29" a="1"/>
  <c r="G295" i="29" s="1"/>
  <c r="H295" i="29" a="1"/>
  <c r="H295" i="29" s="1"/>
  <c r="I295" i="29" a="1"/>
  <c r="I295" i="29" s="1"/>
  <c r="J295" i="29" a="1"/>
  <c r="J295" i="29" s="1"/>
  <c r="K295" i="29" a="1"/>
  <c r="K295" i="29" s="1"/>
  <c r="L295" i="29" a="1"/>
  <c r="L295" i="29" s="1"/>
  <c r="M295" i="29" a="1"/>
  <c r="M295" i="29" s="1"/>
  <c r="N295" i="29" a="1"/>
  <c r="N295" i="29" s="1"/>
  <c r="O295" i="29" a="1"/>
  <c r="O295" i="29" s="1"/>
  <c r="Q295" i="29" a="1"/>
  <c r="Q295" i="29" s="1"/>
  <c r="R295" i="29" a="1"/>
  <c r="R295" i="29" s="1"/>
  <c r="E296" i="29" a="1"/>
  <c r="E296" i="29" s="1"/>
  <c r="F296" i="29" a="1"/>
  <c r="F296" i="29" s="1"/>
  <c r="G296" i="29" a="1"/>
  <c r="G296" i="29" s="1"/>
  <c r="H296" i="29" a="1"/>
  <c r="H296" i="29" s="1"/>
  <c r="I296" i="29" a="1"/>
  <c r="I296" i="29" s="1"/>
  <c r="J296" i="29" a="1"/>
  <c r="J296" i="29" s="1"/>
  <c r="K296" i="29" a="1"/>
  <c r="K296" i="29" s="1"/>
  <c r="L296" i="29" a="1"/>
  <c r="L296" i="29" s="1"/>
  <c r="M296" i="29" a="1"/>
  <c r="M296" i="29" s="1"/>
  <c r="N296" i="29" a="1"/>
  <c r="N296" i="29" s="1"/>
  <c r="O296" i="29" a="1"/>
  <c r="O296" i="29" s="1"/>
  <c r="Q296" i="29" a="1"/>
  <c r="Q296" i="29" s="1"/>
  <c r="R296" i="29" a="1"/>
  <c r="R296" i="29" s="1"/>
  <c r="E297" i="29" a="1"/>
  <c r="E297" i="29" s="1"/>
  <c r="F297" i="29" a="1"/>
  <c r="F297" i="29" s="1"/>
  <c r="G297" i="29" a="1"/>
  <c r="G297" i="29" s="1"/>
  <c r="H297" i="29" a="1"/>
  <c r="H297" i="29" s="1"/>
  <c r="I297" i="29" a="1"/>
  <c r="I297" i="29" s="1"/>
  <c r="J297" i="29" a="1"/>
  <c r="J297" i="29" s="1"/>
  <c r="K297" i="29" a="1"/>
  <c r="K297" i="29" s="1"/>
  <c r="L297" i="29" a="1"/>
  <c r="L297" i="29" s="1"/>
  <c r="M297" i="29" a="1"/>
  <c r="M297" i="29" s="1"/>
  <c r="N297" i="29" a="1"/>
  <c r="N297" i="29" s="1"/>
  <c r="O297" i="29" a="1"/>
  <c r="O297" i="29" s="1"/>
  <c r="Q297" i="29" a="1"/>
  <c r="Q297" i="29" s="1"/>
  <c r="R297" i="29" a="1"/>
  <c r="R297" i="29" s="1"/>
  <c r="E298" i="29" a="1"/>
  <c r="E298" i="29" s="1"/>
  <c r="F298" i="29" a="1"/>
  <c r="F298" i="29" s="1"/>
  <c r="G298" i="29" a="1"/>
  <c r="G298" i="29" s="1"/>
  <c r="H298" i="29" a="1"/>
  <c r="H298" i="29" s="1"/>
  <c r="I298" i="29" a="1"/>
  <c r="I298" i="29" s="1"/>
  <c r="J298" i="29" a="1"/>
  <c r="J298" i="29" s="1"/>
  <c r="K298" i="29" a="1"/>
  <c r="K298" i="29" s="1"/>
  <c r="L298" i="29" a="1"/>
  <c r="L298" i="29" s="1"/>
  <c r="M298" i="29" a="1"/>
  <c r="M298" i="29" s="1"/>
  <c r="N298" i="29" a="1"/>
  <c r="N298" i="29" s="1"/>
  <c r="O298" i="29" a="1"/>
  <c r="O298" i="29" s="1"/>
  <c r="Q298" i="29" a="1"/>
  <c r="Q298" i="29" s="1"/>
  <c r="R298" i="29" a="1"/>
  <c r="R298" i="29" s="1"/>
  <c r="E299" i="29" a="1"/>
  <c r="E299" i="29" s="1"/>
  <c r="F299" i="29" a="1"/>
  <c r="F299" i="29" s="1"/>
  <c r="G299" i="29" a="1"/>
  <c r="G299" i="29" s="1"/>
  <c r="H299" i="29" a="1"/>
  <c r="H299" i="29" s="1"/>
  <c r="I299" i="29" a="1"/>
  <c r="I299" i="29" s="1"/>
  <c r="J299" i="29" a="1"/>
  <c r="J299" i="29" s="1"/>
  <c r="K299" i="29" a="1"/>
  <c r="K299" i="29" s="1"/>
  <c r="L299" i="29" a="1"/>
  <c r="L299" i="29" s="1"/>
  <c r="M299" i="29" a="1"/>
  <c r="M299" i="29" s="1"/>
  <c r="N299" i="29" a="1"/>
  <c r="N299" i="29" s="1"/>
  <c r="O299" i="29" a="1"/>
  <c r="O299" i="29" s="1"/>
  <c r="Q299" i="29" a="1"/>
  <c r="Q299" i="29" s="1"/>
  <c r="R299" i="29" a="1"/>
  <c r="R299" i="29" s="1"/>
  <c r="E300" i="29" a="1"/>
  <c r="E300" i="29" s="1"/>
  <c r="F300" i="29" a="1"/>
  <c r="F300" i="29" s="1"/>
  <c r="G300" i="29" a="1"/>
  <c r="G300" i="29" s="1"/>
  <c r="H300" i="29" a="1"/>
  <c r="H300" i="29" s="1"/>
  <c r="I300" i="29" a="1"/>
  <c r="I300" i="29" s="1"/>
  <c r="J300" i="29" a="1"/>
  <c r="J300" i="29" s="1"/>
  <c r="K300" i="29" a="1"/>
  <c r="K300" i="29" s="1"/>
  <c r="L300" i="29" a="1"/>
  <c r="L300" i="29" s="1"/>
  <c r="M300" i="29" a="1"/>
  <c r="M300" i="29" s="1"/>
  <c r="N300" i="29" a="1"/>
  <c r="N300" i="29" s="1"/>
  <c r="O300" i="29" a="1"/>
  <c r="O300" i="29" s="1"/>
  <c r="Q300" i="29" a="1"/>
  <c r="Q300" i="29" s="1"/>
  <c r="R300" i="29" a="1"/>
  <c r="R300" i="29" s="1"/>
  <c r="E301" i="29" a="1"/>
  <c r="E301" i="29" s="1"/>
  <c r="F301" i="29" a="1"/>
  <c r="F301" i="29" s="1"/>
  <c r="G301" i="29" a="1"/>
  <c r="G301" i="29" s="1"/>
  <c r="H301" i="29" a="1"/>
  <c r="H301" i="29" s="1"/>
  <c r="I301" i="29" a="1"/>
  <c r="I301" i="29" s="1"/>
  <c r="J301" i="29" a="1"/>
  <c r="J301" i="29" s="1"/>
  <c r="K301" i="29" a="1"/>
  <c r="K301" i="29" s="1"/>
  <c r="L301" i="29" a="1"/>
  <c r="L301" i="29" s="1"/>
  <c r="M301" i="29" a="1"/>
  <c r="M301" i="29" s="1"/>
  <c r="N301" i="29" a="1"/>
  <c r="N301" i="29" s="1"/>
  <c r="O301" i="29" a="1"/>
  <c r="O301" i="29" s="1"/>
  <c r="R301" i="29" a="1"/>
  <c r="R301" i="29" s="1"/>
  <c r="E302" i="29" a="1"/>
  <c r="E302" i="29" s="1"/>
  <c r="F302" i="29" a="1"/>
  <c r="F302" i="29" s="1"/>
  <c r="G302" i="29" a="1"/>
  <c r="G302" i="29" s="1"/>
  <c r="H302" i="29" a="1"/>
  <c r="H302" i="29" s="1"/>
  <c r="I302" i="29" a="1"/>
  <c r="I302" i="29" s="1"/>
  <c r="J302" i="29" a="1"/>
  <c r="J302" i="29" s="1"/>
  <c r="K302" i="29" a="1"/>
  <c r="K302" i="29" s="1"/>
  <c r="L302" i="29" a="1"/>
  <c r="L302" i="29" s="1"/>
  <c r="M302" i="29" a="1"/>
  <c r="M302" i="29" s="1"/>
  <c r="N302" i="29" a="1"/>
  <c r="N302" i="29" s="1"/>
  <c r="O302" i="29" a="1"/>
  <c r="O302" i="29" s="1"/>
  <c r="Q302" i="29" a="1"/>
  <c r="Q302" i="29" s="1"/>
  <c r="R302" i="29" a="1"/>
  <c r="R302" i="29" s="1"/>
  <c r="E303" i="29" a="1"/>
  <c r="E303" i="29" s="1"/>
  <c r="F303" i="29" a="1"/>
  <c r="F303" i="29" s="1"/>
  <c r="G303" i="29" a="1"/>
  <c r="G303" i="29" s="1"/>
  <c r="H303" i="29" a="1"/>
  <c r="H303" i="29" s="1"/>
  <c r="I303" i="29" a="1"/>
  <c r="I303" i="29" s="1"/>
  <c r="J303" i="29" a="1"/>
  <c r="J303" i="29" s="1"/>
  <c r="K303" i="29" a="1"/>
  <c r="K303" i="29" s="1"/>
  <c r="L303" i="29" a="1"/>
  <c r="L303" i="29" s="1"/>
  <c r="M303" i="29" a="1"/>
  <c r="M303" i="29" s="1"/>
  <c r="N303" i="29" a="1"/>
  <c r="N303" i="29" s="1"/>
  <c r="O303" i="29" a="1"/>
  <c r="O303" i="29" s="1"/>
  <c r="Q303" i="29" a="1"/>
  <c r="Q303" i="29" s="1"/>
  <c r="R303" i="29" a="1"/>
  <c r="R303" i="29" s="1"/>
  <c r="E304" i="29" a="1"/>
  <c r="E304" i="29" s="1"/>
  <c r="F304" i="29" a="1"/>
  <c r="F304" i="29" s="1"/>
  <c r="G304" i="29" a="1"/>
  <c r="G304" i="29" s="1"/>
  <c r="H304" i="29" a="1"/>
  <c r="H304" i="29" s="1"/>
  <c r="I304" i="29" a="1"/>
  <c r="I304" i="29" s="1"/>
  <c r="J304" i="29" a="1"/>
  <c r="J304" i="29" s="1"/>
  <c r="K304" i="29" a="1"/>
  <c r="K304" i="29" s="1"/>
  <c r="L304" i="29" a="1"/>
  <c r="L304" i="29" s="1"/>
  <c r="M304" i="29" a="1"/>
  <c r="M304" i="29" s="1"/>
  <c r="N304" i="29" a="1"/>
  <c r="N304" i="29" s="1"/>
  <c r="O304" i="29" a="1"/>
  <c r="O304" i="29" s="1"/>
  <c r="Q304" i="29" a="1"/>
  <c r="Q304" i="29" s="1"/>
  <c r="R304" i="29" a="1"/>
  <c r="R304" i="29" s="1"/>
  <c r="E305" i="29" a="1"/>
  <c r="E305" i="29" s="1"/>
  <c r="F305" i="29" a="1"/>
  <c r="F305" i="29" s="1"/>
  <c r="G305" i="29" a="1"/>
  <c r="G305" i="29" s="1"/>
  <c r="H305" i="29" a="1"/>
  <c r="H305" i="29" s="1"/>
  <c r="I305" i="29" a="1"/>
  <c r="I305" i="29" s="1"/>
  <c r="J305" i="29" a="1"/>
  <c r="J305" i="29" s="1"/>
  <c r="K305" i="29" a="1"/>
  <c r="K305" i="29" s="1"/>
  <c r="L305" i="29" a="1"/>
  <c r="L305" i="29" s="1"/>
  <c r="M305" i="29" a="1"/>
  <c r="M305" i="29" s="1"/>
  <c r="N305" i="29" a="1"/>
  <c r="N305" i="29" s="1"/>
  <c r="O305" i="29" a="1"/>
  <c r="O305" i="29" s="1"/>
  <c r="R305" i="29" a="1"/>
  <c r="R305" i="29" s="1"/>
  <c r="E306" i="29" a="1"/>
  <c r="E306" i="29" s="1"/>
  <c r="F306" i="29" a="1"/>
  <c r="F306" i="29" s="1"/>
  <c r="G306" i="29" a="1"/>
  <c r="G306" i="29" s="1"/>
  <c r="H306" i="29" a="1"/>
  <c r="H306" i="29" s="1"/>
  <c r="I306" i="29" a="1"/>
  <c r="I306" i="29" s="1"/>
  <c r="J306" i="29" a="1"/>
  <c r="J306" i="29" s="1"/>
  <c r="K306" i="29" a="1"/>
  <c r="K306" i="29" s="1"/>
  <c r="L306" i="29" a="1"/>
  <c r="L306" i="29" s="1"/>
  <c r="M306" i="29" a="1"/>
  <c r="M306" i="29" s="1"/>
  <c r="N306" i="29" a="1"/>
  <c r="N306" i="29" s="1"/>
  <c r="O306" i="29" a="1"/>
  <c r="O306" i="29" s="1"/>
  <c r="R306" i="29" a="1"/>
  <c r="R306" i="29" s="1"/>
  <c r="E307" i="29" a="1"/>
  <c r="E307" i="29" s="1"/>
  <c r="F307" i="29" a="1"/>
  <c r="F307" i="29" s="1"/>
  <c r="G307" i="29" a="1"/>
  <c r="G307" i="29" s="1"/>
  <c r="H307" i="29" a="1"/>
  <c r="H307" i="29" s="1"/>
  <c r="I307" i="29" a="1"/>
  <c r="I307" i="29" s="1"/>
  <c r="J307" i="29" a="1"/>
  <c r="J307" i="29" s="1"/>
  <c r="K307" i="29" a="1"/>
  <c r="K307" i="29" s="1"/>
  <c r="L307" i="29" a="1"/>
  <c r="L307" i="29" s="1"/>
  <c r="M307" i="29" a="1"/>
  <c r="M307" i="29" s="1"/>
  <c r="N307" i="29" a="1"/>
  <c r="N307" i="29" s="1"/>
  <c r="O307" i="29" a="1"/>
  <c r="O307" i="29" s="1"/>
  <c r="Q307" i="29" a="1"/>
  <c r="Q307" i="29" s="1"/>
  <c r="R307" i="29" a="1"/>
  <c r="R307" i="29" s="1"/>
  <c r="E308" i="29" a="1"/>
  <c r="E308" i="29" s="1"/>
  <c r="F308" i="29" a="1"/>
  <c r="F308" i="29" s="1"/>
  <c r="G308" i="29" a="1"/>
  <c r="G308" i="29" s="1"/>
  <c r="H308" i="29" a="1"/>
  <c r="H308" i="29" s="1"/>
  <c r="I308" i="29" a="1"/>
  <c r="I308" i="29" s="1"/>
  <c r="J308" i="29" a="1"/>
  <c r="J308" i="29" s="1"/>
  <c r="K308" i="29" a="1"/>
  <c r="K308" i="29" s="1"/>
  <c r="L308" i="29" a="1"/>
  <c r="L308" i="29" s="1"/>
  <c r="M308" i="29" a="1"/>
  <c r="M308" i="29" s="1"/>
  <c r="N308" i="29" a="1"/>
  <c r="N308" i="29" s="1"/>
  <c r="O308" i="29" a="1"/>
  <c r="O308" i="29" s="1"/>
  <c r="Q308" i="29" a="1"/>
  <c r="Q308" i="29" s="1"/>
  <c r="R308" i="29" a="1"/>
  <c r="R308" i="29" s="1"/>
  <c r="E309" i="29" a="1"/>
  <c r="E309" i="29" s="1"/>
  <c r="F309" i="29" a="1"/>
  <c r="F309" i="29" s="1"/>
  <c r="G309" i="29" a="1"/>
  <c r="G309" i="29" s="1"/>
  <c r="H309" i="29" a="1"/>
  <c r="H309" i="29" s="1"/>
  <c r="I309" i="29" a="1"/>
  <c r="I309" i="29" s="1"/>
  <c r="J309" i="29" a="1"/>
  <c r="J309" i="29" s="1"/>
  <c r="K309" i="29" a="1"/>
  <c r="K309" i="29" s="1"/>
  <c r="L309" i="29" a="1"/>
  <c r="L309" i="29" s="1"/>
  <c r="M309" i="29" a="1"/>
  <c r="M309" i="29" s="1"/>
  <c r="N309" i="29" a="1"/>
  <c r="N309" i="29" s="1"/>
  <c r="O309" i="29" a="1"/>
  <c r="O309" i="29" s="1"/>
  <c r="Q309" i="29" a="1"/>
  <c r="Q309" i="29" s="1"/>
  <c r="R309" i="29" a="1"/>
  <c r="R309" i="29" s="1"/>
  <c r="E310" i="29" a="1"/>
  <c r="E310" i="29" s="1"/>
  <c r="F310" i="29" a="1"/>
  <c r="F310" i="29" s="1"/>
  <c r="G310" i="29" a="1"/>
  <c r="G310" i="29" s="1"/>
  <c r="H310" i="29" a="1"/>
  <c r="H310" i="29" s="1"/>
  <c r="I310" i="29" a="1"/>
  <c r="I310" i="29" s="1"/>
  <c r="J310" i="29" a="1"/>
  <c r="J310" i="29" s="1"/>
  <c r="K310" i="29" a="1"/>
  <c r="K310" i="29" s="1"/>
  <c r="L310" i="29" a="1"/>
  <c r="L310" i="29" s="1"/>
  <c r="M310" i="29" a="1"/>
  <c r="M310" i="29" s="1"/>
  <c r="N310" i="29" a="1"/>
  <c r="N310" i="29" s="1"/>
  <c r="O310" i="29" a="1"/>
  <c r="O310" i="29" s="1"/>
  <c r="Q310" i="29" a="1"/>
  <c r="Q310" i="29" s="1"/>
  <c r="R310" i="29" a="1"/>
  <c r="R310" i="29" s="1"/>
  <c r="E311" i="29" a="1"/>
  <c r="E311" i="29" s="1"/>
  <c r="F311" i="29" a="1"/>
  <c r="F311" i="29" s="1"/>
  <c r="G311" i="29" a="1"/>
  <c r="G311" i="29" s="1"/>
  <c r="H311" i="29" a="1"/>
  <c r="H311" i="29" s="1"/>
  <c r="I311" i="29" a="1"/>
  <c r="I311" i="29" s="1"/>
  <c r="J311" i="29" a="1"/>
  <c r="J311" i="29" s="1"/>
  <c r="K311" i="29" a="1"/>
  <c r="K311" i="29" s="1"/>
  <c r="L311" i="29" a="1"/>
  <c r="L311" i="29" s="1"/>
  <c r="M311" i="29" a="1"/>
  <c r="M311" i="29" s="1"/>
  <c r="N311" i="29" a="1"/>
  <c r="N311" i="29" s="1"/>
  <c r="O311" i="29" a="1"/>
  <c r="O311" i="29" s="1"/>
  <c r="Q311" i="29" a="1"/>
  <c r="Q311" i="29" s="1"/>
  <c r="R311" i="29" a="1"/>
  <c r="R311" i="29" s="1"/>
  <c r="E312" i="29" a="1"/>
  <c r="E312" i="29" s="1"/>
  <c r="F312" i="29" a="1"/>
  <c r="F312" i="29" s="1"/>
  <c r="G312" i="29" a="1"/>
  <c r="G312" i="29" s="1"/>
  <c r="H312" i="29" a="1"/>
  <c r="H312" i="29" s="1"/>
  <c r="I312" i="29" a="1"/>
  <c r="I312" i="29" s="1"/>
  <c r="J312" i="29" a="1"/>
  <c r="J312" i="29" s="1"/>
  <c r="K312" i="29" a="1"/>
  <c r="K312" i="29" s="1"/>
  <c r="L312" i="29" a="1"/>
  <c r="L312" i="29" s="1"/>
  <c r="M312" i="29" a="1"/>
  <c r="M312" i="29" s="1"/>
  <c r="N312" i="29" a="1"/>
  <c r="N312" i="29" s="1"/>
  <c r="O312" i="29" a="1"/>
  <c r="O312" i="29" s="1"/>
  <c r="Q312" i="29" a="1"/>
  <c r="Q312" i="29" s="1"/>
  <c r="R312" i="29" a="1"/>
  <c r="R312" i="29" s="1"/>
  <c r="E313" i="29" a="1"/>
  <c r="E313" i="29" s="1"/>
  <c r="F313" i="29" a="1"/>
  <c r="F313" i="29" s="1"/>
  <c r="G313" i="29" a="1"/>
  <c r="G313" i="29" s="1"/>
  <c r="H313" i="29" a="1"/>
  <c r="H313" i="29" s="1"/>
  <c r="I313" i="29" a="1"/>
  <c r="I313" i="29" s="1"/>
  <c r="J313" i="29" a="1"/>
  <c r="J313" i="29" s="1"/>
  <c r="K313" i="29" a="1"/>
  <c r="K313" i="29" s="1"/>
  <c r="L313" i="29" a="1"/>
  <c r="L313" i="29" s="1"/>
  <c r="M313" i="29" a="1"/>
  <c r="M313" i="29" s="1"/>
  <c r="N313" i="29" a="1"/>
  <c r="N313" i="29" s="1"/>
  <c r="O313" i="29" a="1"/>
  <c r="O313" i="29" s="1"/>
  <c r="Q313" i="29" a="1"/>
  <c r="Q313" i="29" s="1"/>
  <c r="R313" i="29" a="1"/>
  <c r="R313" i="29" s="1"/>
  <c r="E314" i="29" a="1"/>
  <c r="E314" i="29" s="1"/>
  <c r="F314" i="29" a="1"/>
  <c r="F314" i="29" s="1"/>
  <c r="G314" i="29" a="1"/>
  <c r="G314" i="29" s="1"/>
  <c r="H314" i="29" a="1"/>
  <c r="H314" i="29" s="1"/>
  <c r="I314" i="29" a="1"/>
  <c r="I314" i="29" s="1"/>
  <c r="J314" i="29" a="1"/>
  <c r="J314" i="29" s="1"/>
  <c r="K314" i="29" a="1"/>
  <c r="K314" i="29" s="1"/>
  <c r="L314" i="29" a="1"/>
  <c r="L314" i="29" s="1"/>
  <c r="M314" i="29" a="1"/>
  <c r="M314" i="29" s="1"/>
  <c r="N314" i="29" a="1"/>
  <c r="N314" i="29" s="1"/>
  <c r="O314" i="29" a="1"/>
  <c r="O314" i="29" s="1"/>
  <c r="Q314" i="29" a="1"/>
  <c r="Q314" i="29" s="1"/>
  <c r="R314" i="29" a="1"/>
  <c r="R314" i="29" s="1"/>
  <c r="E315" i="29" a="1"/>
  <c r="E315" i="29" s="1"/>
  <c r="F315" i="29" a="1"/>
  <c r="F315" i="29" s="1"/>
  <c r="G315" i="29" a="1"/>
  <c r="G315" i="29" s="1"/>
  <c r="H315" i="29" a="1"/>
  <c r="H315" i="29" s="1"/>
  <c r="I315" i="29" a="1"/>
  <c r="I315" i="29" s="1"/>
  <c r="J315" i="29" a="1"/>
  <c r="J315" i="29" s="1"/>
  <c r="K315" i="29" a="1"/>
  <c r="K315" i="29" s="1"/>
  <c r="L315" i="29" a="1"/>
  <c r="L315" i="29" s="1"/>
  <c r="M315" i="29" a="1"/>
  <c r="M315" i="29" s="1"/>
  <c r="N315" i="29" a="1"/>
  <c r="N315" i="29" s="1"/>
  <c r="O315" i="29" a="1"/>
  <c r="O315" i="29" s="1"/>
  <c r="Q315" i="29" a="1"/>
  <c r="Q315" i="29" s="1"/>
  <c r="R315" i="29" a="1"/>
  <c r="R315" i="29" s="1"/>
  <c r="E316" i="29" a="1"/>
  <c r="E316" i="29" s="1"/>
  <c r="F316" i="29" a="1"/>
  <c r="F316" i="29" s="1"/>
  <c r="G316" i="29" a="1"/>
  <c r="G316" i="29" s="1"/>
  <c r="H316" i="29" a="1"/>
  <c r="H316" i="29" s="1"/>
  <c r="I316" i="29" a="1"/>
  <c r="I316" i="29" s="1"/>
  <c r="J316" i="29" a="1"/>
  <c r="J316" i="29" s="1"/>
  <c r="K316" i="29" a="1"/>
  <c r="K316" i="29" s="1"/>
  <c r="L316" i="29" a="1"/>
  <c r="L316" i="29" s="1"/>
  <c r="M316" i="29" a="1"/>
  <c r="M316" i="29" s="1"/>
  <c r="N316" i="29" a="1"/>
  <c r="N316" i="29" s="1"/>
  <c r="O316" i="29" a="1"/>
  <c r="O316" i="29" s="1"/>
  <c r="Q316" i="29" a="1"/>
  <c r="Q316" i="29" s="1"/>
  <c r="R316" i="29" a="1"/>
  <c r="R316" i="29" s="1"/>
  <c r="E317" i="29" a="1"/>
  <c r="E317" i="29" s="1"/>
  <c r="F317" i="29" a="1"/>
  <c r="F317" i="29" s="1"/>
  <c r="G317" i="29" a="1"/>
  <c r="G317" i="29" s="1"/>
  <c r="H317" i="29" a="1"/>
  <c r="H317" i="29" s="1"/>
  <c r="I317" i="29" a="1"/>
  <c r="I317" i="29" s="1"/>
  <c r="J317" i="29" a="1"/>
  <c r="J317" i="29" s="1"/>
  <c r="K317" i="29" a="1"/>
  <c r="K317" i="29" s="1"/>
  <c r="L317" i="29" a="1"/>
  <c r="L317" i="29" s="1"/>
  <c r="M317" i="29" a="1"/>
  <c r="M317" i="29" s="1"/>
  <c r="N317" i="29" a="1"/>
  <c r="N317" i="29" s="1"/>
  <c r="O317" i="29" a="1"/>
  <c r="O317" i="29" s="1"/>
  <c r="Q317" i="29" a="1"/>
  <c r="Q317" i="29" s="1"/>
  <c r="R317" i="29" a="1"/>
  <c r="R317" i="29" s="1"/>
  <c r="E318" i="29" a="1"/>
  <c r="E318" i="29" s="1"/>
  <c r="F318" i="29" a="1"/>
  <c r="F318" i="29" s="1"/>
  <c r="G318" i="29" a="1"/>
  <c r="G318" i="29" s="1"/>
  <c r="H318" i="29" a="1"/>
  <c r="H318" i="29" s="1"/>
  <c r="I318" i="29" a="1"/>
  <c r="I318" i="29" s="1"/>
  <c r="J318" i="29" a="1"/>
  <c r="J318" i="29" s="1"/>
  <c r="K318" i="29" a="1"/>
  <c r="K318" i="29" s="1"/>
  <c r="L318" i="29" a="1"/>
  <c r="L318" i="29" s="1"/>
  <c r="M318" i="29" a="1"/>
  <c r="M318" i="29" s="1"/>
  <c r="N318" i="29" a="1"/>
  <c r="N318" i="29" s="1"/>
  <c r="O318" i="29" a="1"/>
  <c r="O318" i="29" s="1"/>
  <c r="Q318" i="29" a="1"/>
  <c r="Q318" i="29" s="1"/>
  <c r="R318" i="29" a="1"/>
  <c r="R318" i="29" s="1"/>
  <c r="E319" i="29" a="1"/>
  <c r="E319" i="29" s="1"/>
  <c r="F319" i="29" a="1"/>
  <c r="F319" i="29" s="1"/>
  <c r="G319" i="29" a="1"/>
  <c r="G319" i="29" s="1"/>
  <c r="H319" i="29" a="1"/>
  <c r="H319" i="29" s="1"/>
  <c r="I319" i="29" a="1"/>
  <c r="I319" i="29" s="1"/>
  <c r="J319" i="29" a="1"/>
  <c r="J319" i="29" s="1"/>
  <c r="K319" i="29" a="1"/>
  <c r="K319" i="29" s="1"/>
  <c r="L319" i="29" a="1"/>
  <c r="L319" i="29" s="1"/>
  <c r="M319" i="29" a="1"/>
  <c r="M319" i="29" s="1"/>
  <c r="N319" i="29" a="1"/>
  <c r="N319" i="29" s="1"/>
  <c r="O319" i="29" a="1"/>
  <c r="O319" i="29" s="1"/>
  <c r="Q319" i="29" a="1"/>
  <c r="Q319" i="29" s="1"/>
  <c r="R319" i="29" a="1"/>
  <c r="R319" i="29" s="1"/>
  <c r="E320" i="29" a="1"/>
  <c r="E320" i="29" s="1"/>
  <c r="F320" i="29" a="1"/>
  <c r="F320" i="29" s="1"/>
  <c r="G320" i="29" a="1"/>
  <c r="G320" i="29" s="1"/>
  <c r="H320" i="29" a="1"/>
  <c r="H320" i="29" s="1"/>
  <c r="I320" i="29" a="1"/>
  <c r="I320" i="29" s="1"/>
  <c r="J320" i="29" a="1"/>
  <c r="J320" i="29" s="1"/>
  <c r="K320" i="29" a="1"/>
  <c r="K320" i="29" s="1"/>
  <c r="L320" i="29" a="1"/>
  <c r="L320" i="29" s="1"/>
  <c r="M320" i="29" a="1"/>
  <c r="M320" i="29" s="1"/>
  <c r="N320" i="29" a="1"/>
  <c r="N320" i="29" s="1"/>
  <c r="O320" i="29" a="1"/>
  <c r="O320" i="29" s="1"/>
  <c r="Q320" i="29" a="1"/>
  <c r="Q320" i="29" s="1"/>
  <c r="R320" i="29" a="1"/>
  <c r="R320" i="29" s="1"/>
  <c r="E321" i="29" a="1"/>
  <c r="E321" i="29" s="1"/>
  <c r="F321" i="29" a="1"/>
  <c r="F321" i="29" s="1"/>
  <c r="G321" i="29" a="1"/>
  <c r="G321" i="29" s="1"/>
  <c r="H321" i="29" a="1"/>
  <c r="H321" i="29" s="1"/>
  <c r="I321" i="29" a="1"/>
  <c r="I321" i="29" s="1"/>
  <c r="J321" i="29" a="1"/>
  <c r="J321" i="29" s="1"/>
  <c r="K321" i="29" a="1"/>
  <c r="K321" i="29" s="1"/>
  <c r="L321" i="29" a="1"/>
  <c r="L321" i="29" s="1"/>
  <c r="M321" i="29" a="1"/>
  <c r="M321" i="29" s="1"/>
  <c r="N321" i="29" a="1"/>
  <c r="N321" i="29" s="1"/>
  <c r="O321" i="29" a="1"/>
  <c r="O321" i="29" s="1"/>
  <c r="R321" i="29" a="1"/>
  <c r="R321" i="29" s="1"/>
  <c r="E322" i="29" a="1"/>
  <c r="E322" i="29" s="1"/>
  <c r="F322" i="29" a="1"/>
  <c r="F322" i="29" s="1"/>
  <c r="G322" i="29" a="1"/>
  <c r="G322" i="29" s="1"/>
  <c r="H322" i="29" a="1"/>
  <c r="H322" i="29" s="1"/>
  <c r="I322" i="29" a="1"/>
  <c r="I322" i="29" s="1"/>
  <c r="J322" i="29" a="1"/>
  <c r="J322" i="29" s="1"/>
  <c r="K322" i="29" a="1"/>
  <c r="K322" i="29" s="1"/>
  <c r="L322" i="29" a="1"/>
  <c r="L322" i="29" s="1"/>
  <c r="M322" i="29" a="1"/>
  <c r="M322" i="29" s="1"/>
  <c r="N322" i="29" a="1"/>
  <c r="N322" i="29" s="1"/>
  <c r="O322" i="29" a="1"/>
  <c r="O322" i="29" s="1"/>
  <c r="R322" i="29" a="1"/>
  <c r="R322" i="29" s="1"/>
  <c r="E323" i="29" a="1"/>
  <c r="E323" i="29" s="1"/>
  <c r="F323" i="29" a="1"/>
  <c r="F323" i="29" s="1"/>
  <c r="G323" i="29" a="1"/>
  <c r="G323" i="29" s="1"/>
  <c r="H323" i="29" a="1"/>
  <c r="H323" i="29" s="1"/>
  <c r="I323" i="29" a="1"/>
  <c r="I323" i="29" s="1"/>
  <c r="J323" i="29" a="1"/>
  <c r="J323" i="29" s="1"/>
  <c r="K323" i="29" a="1"/>
  <c r="K323" i="29" s="1"/>
  <c r="L323" i="29" a="1"/>
  <c r="L323" i="29" s="1"/>
  <c r="M323" i="29" a="1"/>
  <c r="M323" i="29" s="1"/>
  <c r="N323" i="29" a="1"/>
  <c r="N323" i="29" s="1"/>
  <c r="O323" i="29" a="1"/>
  <c r="O323" i="29" s="1"/>
  <c r="Q323" i="29" a="1"/>
  <c r="Q323" i="29" s="1"/>
  <c r="R323" i="29" a="1"/>
  <c r="R323" i="29" s="1"/>
  <c r="E324" i="29" a="1"/>
  <c r="E324" i="29" s="1"/>
  <c r="F324" i="29" a="1"/>
  <c r="F324" i="29" s="1"/>
  <c r="G324" i="29" a="1"/>
  <c r="G324" i="29" s="1"/>
  <c r="H324" i="29" a="1"/>
  <c r="H324" i="29" s="1"/>
  <c r="I324" i="29" a="1"/>
  <c r="I324" i="29" s="1"/>
  <c r="J324" i="29" a="1"/>
  <c r="J324" i="29" s="1"/>
  <c r="K324" i="29" a="1"/>
  <c r="K324" i="29" s="1"/>
  <c r="L324" i="29" a="1"/>
  <c r="L324" i="29" s="1"/>
  <c r="M324" i="29" a="1"/>
  <c r="M324" i="29" s="1"/>
  <c r="N324" i="29" a="1"/>
  <c r="N324" i="29" s="1"/>
  <c r="O324" i="29" a="1"/>
  <c r="O324" i="29" s="1"/>
  <c r="Q324" i="29" a="1"/>
  <c r="Q324" i="29" s="1"/>
  <c r="R324" i="29" a="1"/>
  <c r="R324" i="29" s="1"/>
  <c r="E325" i="29" a="1"/>
  <c r="E325" i="29" s="1"/>
  <c r="F325" i="29" a="1"/>
  <c r="F325" i="29" s="1"/>
  <c r="G325" i="29" a="1"/>
  <c r="G325" i="29" s="1"/>
  <c r="H325" i="29" a="1"/>
  <c r="H325" i="29" s="1"/>
  <c r="I325" i="29" a="1"/>
  <c r="I325" i="29" s="1"/>
  <c r="J325" i="29" a="1"/>
  <c r="J325" i="29" s="1"/>
  <c r="K325" i="29" a="1"/>
  <c r="K325" i="29" s="1"/>
  <c r="L325" i="29" a="1"/>
  <c r="L325" i="29" s="1"/>
  <c r="M325" i="29" a="1"/>
  <c r="M325" i="29" s="1"/>
  <c r="N325" i="29" a="1"/>
  <c r="N325" i="29" s="1"/>
  <c r="O325" i="29" a="1"/>
  <c r="O325" i="29" s="1"/>
  <c r="Q325" i="29" a="1"/>
  <c r="Q325" i="29" s="1"/>
  <c r="R325" i="29" a="1"/>
  <c r="R325" i="29" s="1"/>
  <c r="E290" i="29" a="1"/>
  <c r="E290" i="29" s="1"/>
  <c r="F290" i="29" a="1"/>
  <c r="F290" i="29" s="1"/>
  <c r="G290" i="29" a="1"/>
  <c r="G290" i="29" s="1"/>
  <c r="H290" i="29" a="1"/>
  <c r="H290" i="29" s="1"/>
  <c r="I290" i="29" a="1"/>
  <c r="I290" i="29" s="1"/>
  <c r="J290" i="29" a="1"/>
  <c r="J290" i="29" s="1"/>
  <c r="K290" i="29" a="1"/>
  <c r="K290" i="29" s="1"/>
  <c r="L290" i="29" a="1"/>
  <c r="L290" i="29" s="1"/>
  <c r="M290" i="29" a="1"/>
  <c r="M290" i="29" s="1"/>
  <c r="N290" i="29" a="1"/>
  <c r="N290" i="29" s="1"/>
  <c r="O290" i="29" a="1"/>
  <c r="O290" i="29" s="1"/>
  <c r="R290" i="29" a="1"/>
  <c r="R290" i="29" s="1"/>
  <c r="E255" i="29" a="1"/>
  <c r="E255" i="29" s="1"/>
  <c r="F255" i="29" a="1"/>
  <c r="F255" i="29" s="1"/>
  <c r="G255" i="29" a="1"/>
  <c r="G255" i="29" s="1"/>
  <c r="H255" i="29" a="1"/>
  <c r="H255" i="29" s="1"/>
  <c r="I255" i="29" a="1"/>
  <c r="I255" i="29" s="1"/>
  <c r="J255" i="29" a="1"/>
  <c r="J255" i="29" s="1"/>
  <c r="K255" i="29" a="1"/>
  <c r="K255" i="29" s="1"/>
  <c r="L255" i="29" a="1"/>
  <c r="L255" i="29" s="1"/>
  <c r="M255" i="29" a="1"/>
  <c r="M255" i="29" s="1"/>
  <c r="N255" i="29" a="1"/>
  <c r="N255" i="29" s="1"/>
  <c r="O255" i="29" a="1"/>
  <c r="O255" i="29" s="1"/>
  <c r="Q255" i="29" a="1"/>
  <c r="Q255" i="29" s="1"/>
  <c r="R255" i="29" a="1"/>
  <c r="R255" i="29" s="1"/>
  <c r="E256" i="29" a="1"/>
  <c r="E256" i="29" s="1"/>
  <c r="F256" i="29" a="1"/>
  <c r="F256" i="29" s="1"/>
  <c r="G256" i="29" a="1"/>
  <c r="G256" i="29" s="1"/>
  <c r="H256" i="29" a="1"/>
  <c r="H256" i="29" s="1"/>
  <c r="I256" i="29" a="1"/>
  <c r="I256" i="29" s="1"/>
  <c r="J256" i="29" a="1"/>
  <c r="J256" i="29" s="1"/>
  <c r="K256" i="29" a="1"/>
  <c r="K256" i="29" s="1"/>
  <c r="L256" i="29" a="1"/>
  <c r="L256" i="29" s="1"/>
  <c r="M256" i="29" a="1"/>
  <c r="M256" i="29" s="1"/>
  <c r="N256" i="29" a="1"/>
  <c r="N256" i="29" s="1"/>
  <c r="O256" i="29" a="1"/>
  <c r="O256" i="29" s="1"/>
  <c r="Q256" i="29" a="1"/>
  <c r="Q256" i="29" s="1"/>
  <c r="R256" i="29" a="1"/>
  <c r="R256" i="29" s="1"/>
  <c r="E257" i="29" a="1"/>
  <c r="E257" i="29" s="1"/>
  <c r="F257" i="29" a="1"/>
  <c r="F257" i="29" s="1"/>
  <c r="G257" i="29" a="1"/>
  <c r="G257" i="29" s="1"/>
  <c r="H257" i="29" a="1"/>
  <c r="H257" i="29" s="1"/>
  <c r="I257" i="29" a="1"/>
  <c r="I257" i="29" s="1"/>
  <c r="J257" i="29" a="1"/>
  <c r="J257" i="29" s="1"/>
  <c r="K257" i="29" a="1"/>
  <c r="K257" i="29" s="1"/>
  <c r="L257" i="29" a="1"/>
  <c r="L257" i="29" s="1"/>
  <c r="M257" i="29" a="1"/>
  <c r="M257" i="29" s="1"/>
  <c r="N257" i="29" a="1"/>
  <c r="N257" i="29" s="1"/>
  <c r="O257" i="29" a="1"/>
  <c r="O257" i="29" s="1"/>
  <c r="Q257" i="29" a="1"/>
  <c r="Q257" i="29" s="1"/>
  <c r="R257" i="29" a="1"/>
  <c r="R257" i="29" s="1"/>
  <c r="E258" i="29" a="1"/>
  <c r="E258" i="29" s="1"/>
  <c r="F258" i="29" a="1"/>
  <c r="F258" i="29" s="1"/>
  <c r="G258" i="29" a="1"/>
  <c r="G258" i="29" s="1"/>
  <c r="H258" i="29" a="1"/>
  <c r="H258" i="29" s="1"/>
  <c r="I258" i="29" a="1"/>
  <c r="I258" i="29" s="1"/>
  <c r="J258" i="29" a="1"/>
  <c r="J258" i="29" s="1"/>
  <c r="K258" i="29" a="1"/>
  <c r="K258" i="29" s="1"/>
  <c r="L258" i="29" a="1"/>
  <c r="L258" i="29" s="1"/>
  <c r="M258" i="29" a="1"/>
  <c r="M258" i="29" s="1"/>
  <c r="N258" i="29" a="1"/>
  <c r="N258" i="29" s="1"/>
  <c r="O258" i="29" a="1"/>
  <c r="O258" i="29" s="1"/>
  <c r="Q258" i="29" a="1"/>
  <c r="Q258" i="29" s="1"/>
  <c r="R258" i="29" a="1"/>
  <c r="R258" i="29" s="1"/>
  <c r="E259" i="29" a="1"/>
  <c r="E259" i="29" s="1"/>
  <c r="F259" i="29" a="1"/>
  <c r="F259" i="29" s="1"/>
  <c r="G259" i="29" a="1"/>
  <c r="G259" i="29" s="1"/>
  <c r="H259" i="29" a="1"/>
  <c r="H259" i="29" s="1"/>
  <c r="I259" i="29" a="1"/>
  <c r="I259" i="29" s="1"/>
  <c r="J259" i="29" a="1"/>
  <c r="J259" i="29" s="1"/>
  <c r="K259" i="29" a="1"/>
  <c r="K259" i="29" s="1"/>
  <c r="L259" i="29" a="1"/>
  <c r="L259" i="29" s="1"/>
  <c r="M259" i="29" a="1"/>
  <c r="M259" i="29" s="1"/>
  <c r="N259" i="29" a="1"/>
  <c r="N259" i="29" s="1"/>
  <c r="O259" i="29" a="1"/>
  <c r="O259" i="29" s="1"/>
  <c r="Q259" i="29" a="1"/>
  <c r="Q259" i="29" s="1"/>
  <c r="R259" i="29" a="1"/>
  <c r="R259" i="29" s="1"/>
  <c r="E260" i="29" a="1"/>
  <c r="E260" i="29" s="1"/>
  <c r="F260" i="29" a="1"/>
  <c r="F260" i="29" s="1"/>
  <c r="G260" i="29" a="1"/>
  <c r="G260" i="29" s="1"/>
  <c r="H260" i="29" a="1"/>
  <c r="H260" i="29" s="1"/>
  <c r="I260" i="29" a="1"/>
  <c r="I260" i="29" s="1"/>
  <c r="J260" i="29" a="1"/>
  <c r="J260" i="29" s="1"/>
  <c r="K260" i="29" a="1"/>
  <c r="K260" i="29" s="1"/>
  <c r="L260" i="29" a="1"/>
  <c r="L260" i="29" s="1"/>
  <c r="M260" i="29" a="1"/>
  <c r="M260" i="29" s="1"/>
  <c r="N260" i="29" a="1"/>
  <c r="N260" i="29" s="1"/>
  <c r="O260" i="29" a="1"/>
  <c r="O260" i="29" s="1"/>
  <c r="R260" i="29" a="1"/>
  <c r="R260" i="29" s="1"/>
  <c r="E261" i="29" a="1"/>
  <c r="E261" i="29" s="1"/>
  <c r="F261" i="29" a="1"/>
  <c r="F261" i="29" s="1"/>
  <c r="G261" i="29" a="1"/>
  <c r="G261" i="29" s="1"/>
  <c r="H261" i="29" a="1"/>
  <c r="H261" i="29" s="1"/>
  <c r="I261" i="29" a="1"/>
  <c r="I261" i="29" s="1"/>
  <c r="J261" i="29" a="1"/>
  <c r="J261" i="29" s="1"/>
  <c r="K261" i="29" a="1"/>
  <c r="K261" i="29" s="1"/>
  <c r="L261" i="29" a="1"/>
  <c r="L261" i="29" s="1"/>
  <c r="M261" i="29" a="1"/>
  <c r="M261" i="29" s="1"/>
  <c r="N261" i="29" a="1"/>
  <c r="N261" i="29" s="1"/>
  <c r="O261" i="29" a="1"/>
  <c r="O261" i="29" s="1"/>
  <c r="R261" i="29" a="1"/>
  <c r="R261" i="29" s="1"/>
  <c r="E262" i="29" a="1"/>
  <c r="E262" i="29" s="1"/>
  <c r="F262" i="29" a="1"/>
  <c r="F262" i="29" s="1"/>
  <c r="G262" i="29" a="1"/>
  <c r="G262" i="29" s="1"/>
  <c r="H262" i="29" a="1"/>
  <c r="H262" i="29" s="1"/>
  <c r="I262" i="29" a="1"/>
  <c r="I262" i="29" s="1"/>
  <c r="J262" i="29" a="1"/>
  <c r="J262" i="29" s="1"/>
  <c r="K262" i="29" a="1"/>
  <c r="K262" i="29" s="1"/>
  <c r="L262" i="29" a="1"/>
  <c r="L262" i="29" s="1"/>
  <c r="M262" i="29" a="1"/>
  <c r="M262" i="29" s="1"/>
  <c r="N262" i="29" a="1"/>
  <c r="N262" i="29" s="1"/>
  <c r="O262" i="29" a="1"/>
  <c r="O262" i="29" s="1"/>
  <c r="Q262" i="29" a="1"/>
  <c r="Q262" i="29" s="1"/>
  <c r="R262" i="29" a="1"/>
  <c r="R262" i="29" s="1"/>
  <c r="E263" i="29" a="1"/>
  <c r="E263" i="29" s="1"/>
  <c r="F263" i="29" a="1"/>
  <c r="F263" i="29" s="1"/>
  <c r="G263" i="29" a="1"/>
  <c r="G263" i="29" s="1"/>
  <c r="H263" i="29" a="1"/>
  <c r="H263" i="29" s="1"/>
  <c r="I263" i="29" a="1"/>
  <c r="I263" i="29" s="1"/>
  <c r="J263" i="29" a="1"/>
  <c r="J263" i="29" s="1"/>
  <c r="K263" i="29" a="1"/>
  <c r="K263" i="29" s="1"/>
  <c r="L263" i="29" a="1"/>
  <c r="L263" i="29" s="1"/>
  <c r="M263" i="29" a="1"/>
  <c r="M263" i="29" s="1"/>
  <c r="N263" i="29" a="1"/>
  <c r="N263" i="29" s="1"/>
  <c r="O263" i="29" a="1"/>
  <c r="O263" i="29" s="1"/>
  <c r="Q263" i="29" a="1"/>
  <c r="Q263" i="29" s="1"/>
  <c r="R263" i="29" a="1"/>
  <c r="R263" i="29" s="1"/>
  <c r="E264" i="29" a="1"/>
  <c r="E264" i="29" s="1"/>
  <c r="F264" i="29" a="1"/>
  <c r="F264" i="29" s="1"/>
  <c r="G264" i="29" a="1"/>
  <c r="G264" i="29" s="1"/>
  <c r="H264" i="29" a="1"/>
  <c r="H264" i="29" s="1"/>
  <c r="I264" i="29" a="1"/>
  <c r="I264" i="29" s="1"/>
  <c r="J264" i="29" a="1"/>
  <c r="J264" i="29" s="1"/>
  <c r="K264" i="29" a="1"/>
  <c r="K264" i="29" s="1"/>
  <c r="L264" i="29" a="1"/>
  <c r="L264" i="29" s="1"/>
  <c r="M264" i="29" a="1"/>
  <c r="M264" i="29" s="1"/>
  <c r="N264" i="29" a="1"/>
  <c r="N264" i="29" s="1"/>
  <c r="O264" i="29" a="1"/>
  <c r="O264" i="29" s="1"/>
  <c r="Q264" i="29" a="1"/>
  <c r="Q264" i="29" s="1"/>
  <c r="R264" i="29" a="1"/>
  <c r="R264" i="29" s="1"/>
  <c r="E265" i="29" a="1"/>
  <c r="E265" i="29" s="1"/>
  <c r="F265" i="29" a="1"/>
  <c r="F265" i="29" s="1"/>
  <c r="G265" i="29" a="1"/>
  <c r="G265" i="29" s="1"/>
  <c r="H265" i="29" a="1"/>
  <c r="H265" i="29" s="1"/>
  <c r="I265" i="29" a="1"/>
  <c r="I265" i="29" s="1"/>
  <c r="J265" i="29" a="1"/>
  <c r="J265" i="29" s="1"/>
  <c r="K265" i="29" a="1"/>
  <c r="K265" i="29" s="1"/>
  <c r="L265" i="29" a="1"/>
  <c r="L265" i="29" s="1"/>
  <c r="M265" i="29" a="1"/>
  <c r="M265" i="29" s="1"/>
  <c r="N265" i="29" a="1"/>
  <c r="N265" i="29" s="1"/>
  <c r="O265" i="29" a="1"/>
  <c r="O265" i="29" s="1"/>
  <c r="R265" i="29" a="1"/>
  <c r="R265" i="29" s="1"/>
  <c r="E266" i="29" a="1"/>
  <c r="E266" i="29" s="1"/>
  <c r="F266" i="29" a="1"/>
  <c r="F266" i="29" s="1"/>
  <c r="G266" i="29" a="1"/>
  <c r="G266" i="29" s="1"/>
  <c r="H266" i="29" a="1"/>
  <c r="H266" i="29" s="1"/>
  <c r="I266" i="29" a="1"/>
  <c r="I266" i="29" s="1"/>
  <c r="J266" i="29" a="1"/>
  <c r="J266" i="29" s="1"/>
  <c r="K266" i="29" a="1"/>
  <c r="K266" i="29" s="1"/>
  <c r="L266" i="29" a="1"/>
  <c r="L266" i="29" s="1"/>
  <c r="M266" i="29" a="1"/>
  <c r="M266" i="29" s="1"/>
  <c r="N266" i="29" a="1"/>
  <c r="N266" i="29" s="1"/>
  <c r="O266" i="29" a="1"/>
  <c r="O266" i="29" s="1"/>
  <c r="R266" i="29" a="1"/>
  <c r="R266" i="29" s="1"/>
  <c r="E267" i="29" a="1"/>
  <c r="E267" i="29" s="1"/>
  <c r="F267" i="29" a="1"/>
  <c r="F267" i="29" s="1"/>
  <c r="G267" i="29" a="1"/>
  <c r="G267" i="29" s="1"/>
  <c r="H267" i="29" a="1"/>
  <c r="H267" i="29" s="1"/>
  <c r="I267" i="29" a="1"/>
  <c r="I267" i="29" s="1"/>
  <c r="J267" i="29" a="1"/>
  <c r="J267" i="29" s="1"/>
  <c r="K267" i="29" a="1"/>
  <c r="K267" i="29" s="1"/>
  <c r="L267" i="29" a="1"/>
  <c r="L267" i="29" s="1"/>
  <c r="M267" i="29" a="1"/>
  <c r="M267" i="29" s="1"/>
  <c r="N267" i="29" a="1"/>
  <c r="N267" i="29" s="1"/>
  <c r="O267" i="29" a="1"/>
  <c r="O267" i="29" s="1"/>
  <c r="Q267" i="29" a="1"/>
  <c r="Q267" i="29" s="1"/>
  <c r="R267" i="29" a="1"/>
  <c r="R267" i="29" s="1"/>
  <c r="E268" i="29" a="1"/>
  <c r="E268" i="29" s="1"/>
  <c r="F268" i="29" a="1"/>
  <c r="F268" i="29" s="1"/>
  <c r="G268" i="29" a="1"/>
  <c r="G268" i="29" s="1"/>
  <c r="H268" i="29" a="1"/>
  <c r="H268" i="29" s="1"/>
  <c r="I268" i="29" a="1"/>
  <c r="I268" i="29" s="1"/>
  <c r="J268" i="29" a="1"/>
  <c r="J268" i="29" s="1"/>
  <c r="K268" i="29" a="1"/>
  <c r="K268" i="29" s="1"/>
  <c r="L268" i="29" a="1"/>
  <c r="L268" i="29" s="1"/>
  <c r="M268" i="29" a="1"/>
  <c r="M268" i="29" s="1"/>
  <c r="N268" i="29" a="1"/>
  <c r="N268" i="29" s="1"/>
  <c r="O268" i="29" a="1"/>
  <c r="O268" i="29" s="1"/>
  <c r="Q268" i="29" a="1"/>
  <c r="Q268" i="29" s="1"/>
  <c r="R268" i="29" a="1"/>
  <c r="R268" i="29" s="1"/>
  <c r="E269" i="29" a="1"/>
  <c r="E269" i="29" s="1"/>
  <c r="F269" i="29" a="1"/>
  <c r="F269" i="29" s="1"/>
  <c r="G269" i="29" a="1"/>
  <c r="G269" i="29" s="1"/>
  <c r="H269" i="29" a="1"/>
  <c r="H269" i="29" s="1"/>
  <c r="I269" i="29" a="1"/>
  <c r="I269" i="29" s="1"/>
  <c r="J269" i="29" a="1"/>
  <c r="J269" i="29" s="1"/>
  <c r="K269" i="29" a="1"/>
  <c r="K269" i="29" s="1"/>
  <c r="L269" i="29" a="1"/>
  <c r="L269" i="29" s="1"/>
  <c r="M269" i="29" a="1"/>
  <c r="M269" i="29" s="1"/>
  <c r="N269" i="29" a="1"/>
  <c r="N269" i="29" s="1"/>
  <c r="O269" i="29" a="1"/>
  <c r="O269" i="29" s="1"/>
  <c r="Q269" i="29" a="1"/>
  <c r="Q269" i="29" s="1"/>
  <c r="R269" i="29" a="1"/>
  <c r="R269" i="29" s="1"/>
  <c r="E270" i="29" a="1"/>
  <c r="E270" i="29" s="1"/>
  <c r="F270" i="29" a="1"/>
  <c r="F270" i="29" s="1"/>
  <c r="G270" i="29" a="1"/>
  <c r="G270" i="29" s="1"/>
  <c r="H270" i="29" a="1"/>
  <c r="H270" i="29" s="1"/>
  <c r="I270" i="29" a="1"/>
  <c r="I270" i="29" s="1"/>
  <c r="J270" i="29" a="1"/>
  <c r="J270" i="29" s="1"/>
  <c r="K270" i="29" a="1"/>
  <c r="K270" i="29" s="1"/>
  <c r="L270" i="29" a="1"/>
  <c r="L270" i="29" s="1"/>
  <c r="M270" i="29" a="1"/>
  <c r="M270" i="29" s="1"/>
  <c r="N270" i="29" a="1"/>
  <c r="N270" i="29" s="1"/>
  <c r="O270" i="29" a="1"/>
  <c r="O270" i="29" s="1"/>
  <c r="Q270" i="29" a="1"/>
  <c r="Q270" i="29" s="1"/>
  <c r="R270" i="29" a="1"/>
  <c r="R270" i="29" s="1"/>
  <c r="E271" i="29" a="1"/>
  <c r="E271" i="29" s="1"/>
  <c r="F271" i="29" a="1"/>
  <c r="F271" i="29" s="1"/>
  <c r="G271" i="29" a="1"/>
  <c r="G271" i="29" s="1"/>
  <c r="H271" i="29" a="1"/>
  <c r="H271" i="29" s="1"/>
  <c r="I271" i="29" a="1"/>
  <c r="I271" i="29" s="1"/>
  <c r="J271" i="29" a="1"/>
  <c r="J271" i="29" s="1"/>
  <c r="K271" i="29" a="1"/>
  <c r="K271" i="29" s="1"/>
  <c r="L271" i="29" a="1"/>
  <c r="L271" i="29" s="1"/>
  <c r="M271" i="29" a="1"/>
  <c r="M271" i="29" s="1"/>
  <c r="N271" i="29" a="1"/>
  <c r="N271" i="29" s="1"/>
  <c r="O271" i="29" a="1"/>
  <c r="O271" i="29" s="1"/>
  <c r="Q271" i="29" a="1"/>
  <c r="Q271" i="29" s="1"/>
  <c r="R271" i="29" a="1"/>
  <c r="R271" i="29" s="1"/>
  <c r="E272" i="29" a="1"/>
  <c r="E272" i="29" s="1"/>
  <c r="F272" i="29" a="1"/>
  <c r="F272" i="29" s="1"/>
  <c r="G272" i="29" a="1"/>
  <c r="G272" i="29" s="1"/>
  <c r="H272" i="29" a="1"/>
  <c r="H272" i="29" s="1"/>
  <c r="I272" i="29" a="1"/>
  <c r="I272" i="29" s="1"/>
  <c r="J272" i="29" a="1"/>
  <c r="J272" i="29" s="1"/>
  <c r="K272" i="29" a="1"/>
  <c r="K272" i="29" s="1"/>
  <c r="L272" i="29" a="1"/>
  <c r="L272" i="29" s="1"/>
  <c r="M272" i="29" a="1"/>
  <c r="M272" i="29" s="1"/>
  <c r="N272" i="29" a="1"/>
  <c r="N272" i="29" s="1"/>
  <c r="O272" i="29" a="1"/>
  <c r="O272" i="29" s="1"/>
  <c r="Q272" i="29" a="1"/>
  <c r="Q272" i="29" s="1"/>
  <c r="R272" i="29" a="1"/>
  <c r="R272" i="29" s="1"/>
  <c r="E273" i="29" a="1"/>
  <c r="E273" i="29" s="1"/>
  <c r="F273" i="29" a="1"/>
  <c r="F273" i="29" s="1"/>
  <c r="G273" i="29" a="1"/>
  <c r="G273" i="29" s="1"/>
  <c r="H273" i="29" a="1"/>
  <c r="H273" i="29" s="1"/>
  <c r="I273" i="29" a="1"/>
  <c r="I273" i="29" s="1"/>
  <c r="J273" i="29" a="1"/>
  <c r="J273" i="29" s="1"/>
  <c r="K273" i="29" a="1"/>
  <c r="K273" i="29" s="1"/>
  <c r="L273" i="29" a="1"/>
  <c r="L273" i="29" s="1"/>
  <c r="M273" i="29" a="1"/>
  <c r="M273" i="29" s="1"/>
  <c r="N273" i="29" a="1"/>
  <c r="N273" i="29" s="1"/>
  <c r="O273" i="29" a="1"/>
  <c r="O273" i="29" s="1"/>
  <c r="Q273" i="29" a="1"/>
  <c r="Q273" i="29" s="1"/>
  <c r="R273" i="29" a="1"/>
  <c r="R273" i="29" s="1"/>
  <c r="E274" i="29" a="1"/>
  <c r="E274" i="29" s="1"/>
  <c r="F274" i="29" a="1"/>
  <c r="F274" i="29" s="1"/>
  <c r="G274" i="29" a="1"/>
  <c r="G274" i="29" s="1"/>
  <c r="H274" i="29" a="1"/>
  <c r="H274" i="29" s="1"/>
  <c r="I274" i="29" a="1"/>
  <c r="I274" i="29" s="1"/>
  <c r="J274" i="29" a="1"/>
  <c r="J274" i="29" s="1"/>
  <c r="K274" i="29" a="1"/>
  <c r="K274" i="29" s="1"/>
  <c r="L274" i="29" a="1"/>
  <c r="L274" i="29" s="1"/>
  <c r="M274" i="29" a="1"/>
  <c r="M274" i="29" s="1"/>
  <c r="N274" i="29" a="1"/>
  <c r="N274" i="29" s="1"/>
  <c r="O274" i="29" a="1"/>
  <c r="O274" i="29" s="1"/>
  <c r="Q274" i="29" a="1"/>
  <c r="Q274" i="29" s="1"/>
  <c r="R274" i="29" a="1"/>
  <c r="R274" i="29" s="1"/>
  <c r="E275" i="29" a="1"/>
  <c r="E275" i="29" s="1"/>
  <c r="F275" i="29" a="1"/>
  <c r="F275" i="29" s="1"/>
  <c r="G275" i="29" a="1"/>
  <c r="G275" i="29" s="1"/>
  <c r="H275" i="29" a="1"/>
  <c r="H275" i="29" s="1"/>
  <c r="I275" i="29" a="1"/>
  <c r="I275" i="29" s="1"/>
  <c r="J275" i="29" a="1"/>
  <c r="J275" i="29" s="1"/>
  <c r="K275" i="29" a="1"/>
  <c r="K275" i="29" s="1"/>
  <c r="L275" i="29" a="1"/>
  <c r="L275" i="29" s="1"/>
  <c r="M275" i="29" a="1"/>
  <c r="M275" i="29" s="1"/>
  <c r="N275" i="29" a="1"/>
  <c r="N275" i="29" s="1"/>
  <c r="O275" i="29" a="1"/>
  <c r="O275" i="29" s="1"/>
  <c r="Q275" i="29" a="1"/>
  <c r="Q275" i="29" s="1"/>
  <c r="R275" i="29" a="1"/>
  <c r="R275" i="29" s="1"/>
  <c r="E276" i="29" a="1"/>
  <c r="E276" i="29" s="1"/>
  <c r="F276" i="29" a="1"/>
  <c r="F276" i="29" s="1"/>
  <c r="G276" i="29" a="1"/>
  <c r="G276" i="29" s="1"/>
  <c r="H276" i="29" a="1"/>
  <c r="H276" i="29" s="1"/>
  <c r="I276" i="29" a="1"/>
  <c r="I276" i="29" s="1"/>
  <c r="J276" i="29" a="1"/>
  <c r="J276" i="29" s="1"/>
  <c r="K276" i="29" a="1"/>
  <c r="K276" i="29" s="1"/>
  <c r="L276" i="29" a="1"/>
  <c r="L276" i="29" s="1"/>
  <c r="M276" i="29" a="1"/>
  <c r="M276" i="29" s="1"/>
  <c r="N276" i="29" a="1"/>
  <c r="N276" i="29" s="1"/>
  <c r="O276" i="29" a="1"/>
  <c r="O276" i="29" s="1"/>
  <c r="Q276" i="29" a="1"/>
  <c r="Q276" i="29" s="1"/>
  <c r="R276" i="29" a="1"/>
  <c r="R276" i="29" s="1"/>
  <c r="E277" i="29" a="1"/>
  <c r="E277" i="29" s="1"/>
  <c r="F277" i="29" a="1"/>
  <c r="F277" i="29" s="1"/>
  <c r="G277" i="29" a="1"/>
  <c r="G277" i="29" s="1"/>
  <c r="H277" i="29" a="1"/>
  <c r="H277" i="29" s="1"/>
  <c r="I277" i="29" a="1"/>
  <c r="I277" i="29" s="1"/>
  <c r="J277" i="29" a="1"/>
  <c r="J277" i="29" s="1"/>
  <c r="K277" i="29" a="1"/>
  <c r="K277" i="29" s="1"/>
  <c r="L277" i="29" a="1"/>
  <c r="L277" i="29" s="1"/>
  <c r="M277" i="29" a="1"/>
  <c r="M277" i="29" s="1"/>
  <c r="N277" i="29" a="1"/>
  <c r="N277" i="29" s="1"/>
  <c r="O277" i="29" a="1"/>
  <c r="O277" i="29" s="1"/>
  <c r="Q277" i="29" a="1"/>
  <c r="Q277" i="29" s="1"/>
  <c r="R277" i="29" a="1"/>
  <c r="R277" i="29" s="1"/>
  <c r="E278" i="29" a="1"/>
  <c r="E278" i="29" s="1"/>
  <c r="F278" i="29" a="1"/>
  <c r="F278" i="29" s="1"/>
  <c r="G278" i="29" a="1"/>
  <c r="G278" i="29" s="1"/>
  <c r="H278" i="29" a="1"/>
  <c r="H278" i="29" s="1"/>
  <c r="I278" i="29" a="1"/>
  <c r="I278" i="29" s="1"/>
  <c r="J278" i="29" a="1"/>
  <c r="J278" i="29" s="1"/>
  <c r="K278" i="29" a="1"/>
  <c r="K278" i="29" s="1"/>
  <c r="L278" i="29" a="1"/>
  <c r="L278" i="29" s="1"/>
  <c r="M278" i="29" a="1"/>
  <c r="M278" i="29" s="1"/>
  <c r="N278" i="29" a="1"/>
  <c r="N278" i="29" s="1"/>
  <c r="O278" i="29" a="1"/>
  <c r="O278" i="29" s="1"/>
  <c r="Q278" i="29" a="1"/>
  <c r="Q278" i="29" s="1"/>
  <c r="R278" i="29" a="1"/>
  <c r="R278" i="29" s="1"/>
  <c r="E279" i="29" a="1"/>
  <c r="E279" i="29" s="1"/>
  <c r="F279" i="29" a="1"/>
  <c r="F279" i="29" s="1"/>
  <c r="G279" i="29" a="1"/>
  <c r="G279" i="29" s="1"/>
  <c r="H279" i="29" a="1"/>
  <c r="H279" i="29" s="1"/>
  <c r="I279" i="29" a="1"/>
  <c r="I279" i="29" s="1"/>
  <c r="J279" i="29" a="1"/>
  <c r="J279" i="29" s="1"/>
  <c r="K279" i="29" a="1"/>
  <c r="K279" i="29" s="1"/>
  <c r="L279" i="29" a="1"/>
  <c r="L279" i="29" s="1"/>
  <c r="M279" i="29" a="1"/>
  <c r="M279" i="29" s="1"/>
  <c r="N279" i="29" a="1"/>
  <c r="N279" i="29" s="1"/>
  <c r="O279" i="29" a="1"/>
  <c r="O279" i="29" s="1"/>
  <c r="Q279" i="29" a="1"/>
  <c r="Q279" i="29" s="1"/>
  <c r="R279" i="29" a="1"/>
  <c r="R279" i="29" s="1"/>
  <c r="E280" i="29" a="1"/>
  <c r="E280" i="29" s="1"/>
  <c r="F280" i="29" a="1"/>
  <c r="F280" i="29" s="1"/>
  <c r="G280" i="29" a="1"/>
  <c r="G280" i="29" s="1"/>
  <c r="H280" i="29" a="1"/>
  <c r="H280" i="29" s="1"/>
  <c r="I280" i="29" a="1"/>
  <c r="I280" i="29" s="1"/>
  <c r="J280" i="29" a="1"/>
  <c r="J280" i="29" s="1"/>
  <c r="K280" i="29" a="1"/>
  <c r="K280" i="29" s="1"/>
  <c r="L280" i="29" a="1"/>
  <c r="L280" i="29" s="1"/>
  <c r="M280" i="29" a="1"/>
  <c r="M280" i="29" s="1"/>
  <c r="N280" i="29" a="1"/>
  <c r="N280" i="29" s="1"/>
  <c r="O280" i="29" a="1"/>
  <c r="O280" i="29" s="1"/>
  <c r="Q280" i="29" a="1"/>
  <c r="Q280" i="29" s="1"/>
  <c r="R280" i="29" a="1"/>
  <c r="R280" i="29" s="1"/>
  <c r="E281" i="29" a="1"/>
  <c r="E281" i="29" s="1"/>
  <c r="F281" i="29" a="1"/>
  <c r="F281" i="29" s="1"/>
  <c r="G281" i="29" a="1"/>
  <c r="G281" i="29" s="1"/>
  <c r="H281" i="29" a="1"/>
  <c r="H281" i="29" s="1"/>
  <c r="I281" i="29" a="1"/>
  <c r="I281" i="29" s="1"/>
  <c r="J281" i="29" a="1"/>
  <c r="J281" i="29" s="1"/>
  <c r="K281" i="29" a="1"/>
  <c r="K281" i="29" s="1"/>
  <c r="L281" i="29" a="1"/>
  <c r="L281" i="29" s="1"/>
  <c r="M281" i="29" a="1"/>
  <c r="M281" i="29" s="1"/>
  <c r="N281" i="29" a="1"/>
  <c r="N281" i="29" s="1"/>
  <c r="O281" i="29" a="1"/>
  <c r="O281" i="29" s="1"/>
  <c r="R281" i="29" a="1"/>
  <c r="R281" i="29" s="1"/>
  <c r="E282" i="29" a="1"/>
  <c r="E282" i="29" s="1"/>
  <c r="F282" i="29" a="1"/>
  <c r="F282" i="29" s="1"/>
  <c r="G282" i="29" a="1"/>
  <c r="G282" i="29" s="1"/>
  <c r="H282" i="29" a="1"/>
  <c r="H282" i="29" s="1"/>
  <c r="I282" i="29" a="1"/>
  <c r="I282" i="29" s="1"/>
  <c r="J282" i="29" a="1"/>
  <c r="J282" i="29" s="1"/>
  <c r="K282" i="29" a="1"/>
  <c r="K282" i="29" s="1"/>
  <c r="L282" i="29" a="1"/>
  <c r="L282" i="29" s="1"/>
  <c r="M282" i="29" a="1"/>
  <c r="M282" i="29" s="1"/>
  <c r="N282" i="29" a="1"/>
  <c r="N282" i="29" s="1"/>
  <c r="O282" i="29" a="1"/>
  <c r="O282" i="29" s="1"/>
  <c r="R282" i="29" a="1"/>
  <c r="R282" i="29" s="1"/>
  <c r="E283" i="29" a="1"/>
  <c r="E283" i="29" s="1"/>
  <c r="F283" i="29" a="1"/>
  <c r="F283" i="29" s="1"/>
  <c r="G283" i="29" a="1"/>
  <c r="G283" i="29" s="1"/>
  <c r="H283" i="29" a="1"/>
  <c r="H283" i="29" s="1"/>
  <c r="I283" i="29" a="1"/>
  <c r="I283" i="29" s="1"/>
  <c r="J283" i="29" a="1"/>
  <c r="J283" i="29" s="1"/>
  <c r="K283" i="29" a="1"/>
  <c r="K283" i="29" s="1"/>
  <c r="L283" i="29" a="1"/>
  <c r="L283" i="29" s="1"/>
  <c r="M283" i="29" a="1"/>
  <c r="M283" i="29" s="1"/>
  <c r="N283" i="29" a="1"/>
  <c r="N283" i="29" s="1"/>
  <c r="O283" i="29" a="1"/>
  <c r="O283" i="29" s="1"/>
  <c r="Q283" i="29" a="1"/>
  <c r="Q283" i="29" s="1"/>
  <c r="R283" i="29" a="1"/>
  <c r="R283" i="29" s="1"/>
  <c r="E284" i="29" a="1"/>
  <c r="E284" i="29" s="1"/>
  <c r="F284" i="29" a="1"/>
  <c r="F284" i="29" s="1"/>
  <c r="G284" i="29" a="1"/>
  <c r="G284" i="29" s="1"/>
  <c r="H284" i="29" a="1"/>
  <c r="H284" i="29" s="1"/>
  <c r="I284" i="29" a="1"/>
  <c r="I284" i="29" s="1"/>
  <c r="J284" i="29" a="1"/>
  <c r="J284" i="29" s="1"/>
  <c r="K284" i="29" a="1"/>
  <c r="K284" i="29" s="1"/>
  <c r="L284" i="29" a="1"/>
  <c r="L284" i="29" s="1"/>
  <c r="M284" i="29" a="1"/>
  <c r="M284" i="29" s="1"/>
  <c r="N284" i="29" a="1"/>
  <c r="N284" i="29" s="1"/>
  <c r="O284" i="29" a="1"/>
  <c r="O284" i="29" s="1"/>
  <c r="Q284" i="29" a="1"/>
  <c r="Q284" i="29" s="1"/>
  <c r="R284" i="29" a="1"/>
  <c r="R284" i="29" s="1"/>
  <c r="E285" i="29" a="1"/>
  <c r="E285" i="29" s="1"/>
  <c r="F285" i="29" a="1"/>
  <c r="F285" i="29" s="1"/>
  <c r="G285" i="29" a="1"/>
  <c r="G285" i="29" s="1"/>
  <c r="H285" i="29" a="1"/>
  <c r="H285" i="29" s="1"/>
  <c r="I285" i="29" a="1"/>
  <c r="I285" i="29" s="1"/>
  <c r="J285" i="29" a="1"/>
  <c r="J285" i="29" s="1"/>
  <c r="K285" i="29" a="1"/>
  <c r="K285" i="29" s="1"/>
  <c r="L285" i="29" a="1"/>
  <c r="L285" i="29" s="1"/>
  <c r="M285" i="29" a="1"/>
  <c r="M285" i="29" s="1"/>
  <c r="N285" i="29" a="1"/>
  <c r="N285" i="29" s="1"/>
  <c r="O285" i="29" a="1"/>
  <c r="O285" i="29" s="1"/>
  <c r="Q285" i="29" a="1"/>
  <c r="Q285" i="29" s="1"/>
  <c r="R285" i="29" a="1"/>
  <c r="R285" i="29" s="1"/>
  <c r="E286" i="29" a="1"/>
  <c r="E286" i="29" s="1"/>
  <c r="F286" i="29" a="1"/>
  <c r="F286" i="29" s="1"/>
  <c r="G286" i="29" a="1"/>
  <c r="G286" i="29" s="1"/>
  <c r="H286" i="29" a="1"/>
  <c r="H286" i="29" s="1"/>
  <c r="I286" i="29" a="1"/>
  <c r="I286" i="29" s="1"/>
  <c r="J286" i="29" a="1"/>
  <c r="J286" i="29" s="1"/>
  <c r="K286" i="29" a="1"/>
  <c r="K286" i="29" s="1"/>
  <c r="L286" i="29" a="1"/>
  <c r="L286" i="29" s="1"/>
  <c r="M286" i="29" a="1"/>
  <c r="M286" i="29" s="1"/>
  <c r="N286" i="29" a="1"/>
  <c r="N286" i="29" s="1"/>
  <c r="O286" i="29" a="1"/>
  <c r="O286" i="29" s="1"/>
  <c r="Q286" i="29" a="1"/>
  <c r="Q286" i="29" s="1"/>
  <c r="R286" i="29" a="1"/>
  <c r="R286" i="29" s="1"/>
  <c r="E287" i="29" a="1"/>
  <c r="E287" i="29" s="1"/>
  <c r="F287" i="29" a="1"/>
  <c r="F287" i="29" s="1"/>
  <c r="G287" i="29" a="1"/>
  <c r="G287" i="29" s="1"/>
  <c r="H287" i="29" a="1"/>
  <c r="H287" i="29" s="1"/>
  <c r="I287" i="29" a="1"/>
  <c r="I287" i="29" s="1"/>
  <c r="J287" i="29" a="1"/>
  <c r="J287" i="29" s="1"/>
  <c r="K287" i="29" a="1"/>
  <c r="K287" i="29" s="1"/>
  <c r="L287" i="29" a="1"/>
  <c r="L287" i="29" s="1"/>
  <c r="M287" i="29" a="1"/>
  <c r="M287" i="29" s="1"/>
  <c r="N287" i="29" a="1"/>
  <c r="N287" i="29" s="1"/>
  <c r="O287" i="29" a="1"/>
  <c r="O287" i="29" s="1"/>
  <c r="Q287" i="29" a="1"/>
  <c r="Q287" i="29" s="1"/>
  <c r="R287" i="29" a="1"/>
  <c r="R287" i="29" s="1"/>
  <c r="E288" i="29" a="1"/>
  <c r="E288" i="29" s="1"/>
  <c r="F288" i="29" a="1"/>
  <c r="F288" i="29" s="1"/>
  <c r="G288" i="29" a="1"/>
  <c r="G288" i="29" s="1"/>
  <c r="H288" i="29" a="1"/>
  <c r="H288" i="29" s="1"/>
  <c r="I288" i="29" a="1"/>
  <c r="I288" i="29" s="1"/>
  <c r="J288" i="29" a="1"/>
  <c r="J288" i="29" s="1"/>
  <c r="K288" i="29" a="1"/>
  <c r="K288" i="29" s="1"/>
  <c r="L288" i="29" a="1"/>
  <c r="L288" i="29" s="1"/>
  <c r="M288" i="29" a="1"/>
  <c r="M288" i="29" s="1"/>
  <c r="N288" i="29" a="1"/>
  <c r="N288" i="29" s="1"/>
  <c r="O288" i="29" a="1"/>
  <c r="O288" i="29" s="1"/>
  <c r="Q288" i="29" a="1"/>
  <c r="Q288" i="29" s="1"/>
  <c r="R288" i="29" a="1"/>
  <c r="R288" i="29" s="1"/>
  <c r="E289" i="29" a="1"/>
  <c r="E289" i="29" s="1"/>
  <c r="F289" i="29" a="1"/>
  <c r="F289" i="29" s="1"/>
  <c r="G289" i="29" a="1"/>
  <c r="G289" i="29" s="1"/>
  <c r="H289" i="29" a="1"/>
  <c r="H289" i="29" s="1"/>
  <c r="I289" i="29" a="1"/>
  <c r="I289" i="29" s="1"/>
  <c r="J289" i="29" a="1"/>
  <c r="J289" i="29" s="1"/>
  <c r="K289" i="29" a="1"/>
  <c r="K289" i="29" s="1"/>
  <c r="L289" i="29" a="1"/>
  <c r="L289" i="29" s="1"/>
  <c r="M289" i="29" a="1"/>
  <c r="M289" i="29" s="1"/>
  <c r="N289" i="29" a="1"/>
  <c r="N289" i="29" s="1"/>
  <c r="O289" i="29" a="1"/>
  <c r="O289" i="29" s="1"/>
  <c r="Q289" i="29" a="1"/>
  <c r="Q289" i="29" s="1"/>
  <c r="R289" i="29" a="1"/>
  <c r="R289" i="29" s="1"/>
  <c r="E254" i="29" a="1"/>
  <c r="E254" i="29" s="1"/>
  <c r="F254" i="29" a="1"/>
  <c r="F254" i="29" s="1"/>
  <c r="G254" i="29" a="1"/>
  <c r="G254" i="29" s="1"/>
  <c r="H254" i="29" a="1"/>
  <c r="H254" i="29" s="1"/>
  <c r="I254" i="29" a="1"/>
  <c r="I254" i="29" s="1"/>
  <c r="J254" i="29" a="1"/>
  <c r="J254" i="29" s="1"/>
  <c r="K254" i="29" a="1"/>
  <c r="K254" i="29" s="1"/>
  <c r="L254" i="29" a="1"/>
  <c r="L254" i="29" s="1"/>
  <c r="M254" i="29" a="1"/>
  <c r="M254" i="29" s="1"/>
  <c r="N254" i="29" a="1"/>
  <c r="N254" i="29" s="1"/>
  <c r="O254" i="29" a="1"/>
  <c r="O254" i="29" s="1"/>
  <c r="Q254" i="29" a="1"/>
  <c r="Q254" i="29" s="1"/>
  <c r="R254" i="29" a="1"/>
  <c r="R254" i="29" s="1"/>
  <c r="E219" i="29" a="1"/>
  <c r="E219" i="29" s="1"/>
  <c r="F219" i="29" a="1"/>
  <c r="F219" i="29" s="1"/>
  <c r="G219" i="29" a="1"/>
  <c r="G219" i="29" s="1"/>
  <c r="H219" i="29" a="1"/>
  <c r="H219" i="29" s="1"/>
  <c r="I219" i="29" a="1"/>
  <c r="I219" i="29" s="1"/>
  <c r="J219" i="29" a="1"/>
  <c r="J219" i="29" s="1"/>
  <c r="K219" i="29" a="1"/>
  <c r="K219" i="29" s="1"/>
  <c r="L219" i="29" a="1"/>
  <c r="L219" i="29" s="1"/>
  <c r="M219" i="29" a="1"/>
  <c r="M219" i="29" s="1"/>
  <c r="N219" i="29" a="1"/>
  <c r="N219" i="29" s="1"/>
  <c r="O219" i="29" a="1"/>
  <c r="O219" i="29" s="1"/>
  <c r="Q219" i="29" a="1"/>
  <c r="Q219" i="29" s="1"/>
  <c r="R219" i="29" a="1"/>
  <c r="R219" i="29" s="1"/>
  <c r="E220" i="29" a="1"/>
  <c r="E220" i="29" s="1"/>
  <c r="F220" i="29" a="1"/>
  <c r="F220" i="29" s="1"/>
  <c r="G220" i="29" a="1"/>
  <c r="G220" i="29" s="1"/>
  <c r="H220" i="29" a="1"/>
  <c r="H220" i="29" s="1"/>
  <c r="I220" i="29" a="1"/>
  <c r="I220" i="29" s="1"/>
  <c r="J220" i="29" a="1"/>
  <c r="J220" i="29" s="1"/>
  <c r="K220" i="29" a="1"/>
  <c r="K220" i="29" s="1"/>
  <c r="L220" i="29" a="1"/>
  <c r="L220" i="29" s="1"/>
  <c r="M220" i="29" a="1"/>
  <c r="M220" i="29" s="1"/>
  <c r="N220" i="29" a="1"/>
  <c r="N220" i="29" s="1"/>
  <c r="O220" i="29" a="1"/>
  <c r="O220" i="29" s="1"/>
  <c r="Q220" i="29" a="1"/>
  <c r="Q220" i="29" s="1"/>
  <c r="R220" i="29" a="1"/>
  <c r="R220" i="29" s="1"/>
  <c r="E221" i="29" a="1"/>
  <c r="E221" i="29" s="1"/>
  <c r="F221" i="29" a="1"/>
  <c r="F221" i="29" s="1"/>
  <c r="G221" i="29" a="1"/>
  <c r="G221" i="29" s="1"/>
  <c r="H221" i="29" a="1"/>
  <c r="H221" i="29" s="1"/>
  <c r="I221" i="29" a="1"/>
  <c r="I221" i="29" s="1"/>
  <c r="J221" i="29" a="1"/>
  <c r="J221" i="29" s="1"/>
  <c r="K221" i="29" a="1"/>
  <c r="K221" i="29" s="1"/>
  <c r="L221" i="29" a="1"/>
  <c r="L221" i="29" s="1"/>
  <c r="M221" i="29" a="1"/>
  <c r="M221" i="29" s="1"/>
  <c r="N221" i="29" a="1"/>
  <c r="N221" i="29" s="1"/>
  <c r="O221" i="29" a="1"/>
  <c r="O221" i="29" s="1"/>
  <c r="Q221" i="29" a="1"/>
  <c r="Q221" i="29" s="1"/>
  <c r="R221" i="29" a="1"/>
  <c r="R221" i="29" s="1"/>
  <c r="E222" i="29" a="1"/>
  <c r="E222" i="29" s="1"/>
  <c r="F222" i="29" a="1"/>
  <c r="F222" i="29" s="1"/>
  <c r="G222" i="29" a="1"/>
  <c r="G222" i="29" s="1"/>
  <c r="H222" i="29" a="1"/>
  <c r="H222" i="29" s="1"/>
  <c r="I222" i="29" a="1"/>
  <c r="I222" i="29" s="1"/>
  <c r="J222" i="29" a="1"/>
  <c r="J222" i="29" s="1"/>
  <c r="K222" i="29" a="1"/>
  <c r="K222" i="29" s="1"/>
  <c r="L222" i="29" a="1"/>
  <c r="L222" i="29" s="1"/>
  <c r="M222" i="29" a="1"/>
  <c r="M222" i="29" s="1"/>
  <c r="N222" i="29" a="1"/>
  <c r="N222" i="29" s="1"/>
  <c r="O222" i="29" a="1"/>
  <c r="O222" i="29" s="1"/>
  <c r="Q222" i="29" a="1"/>
  <c r="Q222" i="29" s="1"/>
  <c r="R222" i="29" a="1"/>
  <c r="R222" i="29" s="1"/>
  <c r="E223" i="29" a="1"/>
  <c r="E223" i="29" s="1"/>
  <c r="F223" i="29" a="1"/>
  <c r="F223" i="29" s="1"/>
  <c r="G223" i="29" a="1"/>
  <c r="G223" i="29" s="1"/>
  <c r="H223" i="29" a="1"/>
  <c r="H223" i="29" s="1"/>
  <c r="I223" i="29" a="1"/>
  <c r="I223" i="29" s="1"/>
  <c r="J223" i="29" a="1"/>
  <c r="J223" i="29" s="1"/>
  <c r="K223" i="29" a="1"/>
  <c r="K223" i="29" s="1"/>
  <c r="L223" i="29" a="1"/>
  <c r="L223" i="29" s="1"/>
  <c r="M223" i="29" a="1"/>
  <c r="M223" i="29" s="1"/>
  <c r="N223" i="29" a="1"/>
  <c r="N223" i="29" s="1"/>
  <c r="O223" i="29" a="1"/>
  <c r="O223" i="29" s="1"/>
  <c r="R223" i="29" a="1"/>
  <c r="R223" i="29" s="1"/>
  <c r="E224" i="29" a="1"/>
  <c r="E224" i="29" s="1"/>
  <c r="F224" i="29" a="1"/>
  <c r="F224" i="29" s="1"/>
  <c r="G224" i="29" a="1"/>
  <c r="G224" i="29" s="1"/>
  <c r="H224" i="29" a="1"/>
  <c r="H224" i="29" s="1"/>
  <c r="I224" i="29" a="1"/>
  <c r="I224" i="29" s="1"/>
  <c r="J224" i="29" a="1"/>
  <c r="J224" i="29" s="1"/>
  <c r="K224" i="29" a="1"/>
  <c r="K224" i="29" s="1"/>
  <c r="L224" i="29" a="1"/>
  <c r="L224" i="29" s="1"/>
  <c r="M224" i="29" a="1"/>
  <c r="M224" i="29" s="1"/>
  <c r="N224" i="29" a="1"/>
  <c r="N224" i="29" s="1"/>
  <c r="O224" i="29" a="1"/>
  <c r="O224" i="29" s="1"/>
  <c r="Q224" i="29" a="1"/>
  <c r="Q224" i="29" s="1"/>
  <c r="R224" i="29" a="1"/>
  <c r="R224" i="29" s="1"/>
  <c r="E225" i="29" a="1"/>
  <c r="E225" i="29" s="1"/>
  <c r="F225" i="29" a="1"/>
  <c r="F225" i="29" s="1"/>
  <c r="G225" i="29" a="1"/>
  <c r="G225" i="29" s="1"/>
  <c r="H225" i="29" a="1"/>
  <c r="H225" i="29" s="1"/>
  <c r="I225" i="29" a="1"/>
  <c r="I225" i="29" s="1"/>
  <c r="J225" i="29" a="1"/>
  <c r="J225" i="29" s="1"/>
  <c r="K225" i="29" a="1"/>
  <c r="K225" i="29" s="1"/>
  <c r="L225" i="29" a="1"/>
  <c r="L225" i="29" s="1"/>
  <c r="M225" i="29" a="1"/>
  <c r="M225" i="29" s="1"/>
  <c r="N225" i="29" a="1"/>
  <c r="N225" i="29" s="1"/>
  <c r="O225" i="29" a="1"/>
  <c r="O225" i="29" s="1"/>
  <c r="R225" i="29" a="1"/>
  <c r="R225" i="29" s="1"/>
  <c r="E226" i="29" a="1"/>
  <c r="E226" i="29" s="1"/>
  <c r="F226" i="29" a="1"/>
  <c r="F226" i="29" s="1"/>
  <c r="G226" i="29" a="1"/>
  <c r="G226" i="29" s="1"/>
  <c r="H226" i="29" a="1"/>
  <c r="H226" i="29" s="1"/>
  <c r="I226" i="29" a="1"/>
  <c r="I226" i="29" s="1"/>
  <c r="J226" i="29" a="1"/>
  <c r="J226" i="29" s="1"/>
  <c r="K226" i="29" a="1"/>
  <c r="K226" i="29" s="1"/>
  <c r="L226" i="29" a="1"/>
  <c r="L226" i="29" s="1"/>
  <c r="M226" i="29" a="1"/>
  <c r="M226" i="29" s="1"/>
  <c r="N226" i="29" a="1"/>
  <c r="N226" i="29" s="1"/>
  <c r="O226" i="29" a="1"/>
  <c r="O226" i="29" s="1"/>
  <c r="R226" i="29" a="1"/>
  <c r="R226" i="29" s="1"/>
  <c r="E227" i="29" a="1"/>
  <c r="E227" i="29" s="1"/>
  <c r="F227" i="29" a="1"/>
  <c r="F227" i="29" s="1"/>
  <c r="G227" i="29" a="1"/>
  <c r="G227" i="29" s="1"/>
  <c r="H227" i="29" a="1"/>
  <c r="H227" i="29" s="1"/>
  <c r="I227" i="29" a="1"/>
  <c r="I227" i="29" s="1"/>
  <c r="J227" i="29" a="1"/>
  <c r="J227" i="29" s="1"/>
  <c r="K227" i="29" a="1"/>
  <c r="K227" i="29" s="1"/>
  <c r="L227" i="29" a="1"/>
  <c r="L227" i="29" s="1"/>
  <c r="M227" i="29" a="1"/>
  <c r="M227" i="29" s="1"/>
  <c r="N227" i="29" a="1"/>
  <c r="N227" i="29" s="1"/>
  <c r="O227" i="29" a="1"/>
  <c r="O227" i="29" s="1"/>
  <c r="R227" i="29" a="1"/>
  <c r="R227" i="29" s="1"/>
  <c r="E228" i="29" a="1"/>
  <c r="E228" i="29" s="1"/>
  <c r="F228" i="29" a="1"/>
  <c r="F228" i="29" s="1"/>
  <c r="G228" i="29" a="1"/>
  <c r="G228" i="29" s="1"/>
  <c r="H228" i="29" a="1"/>
  <c r="H228" i="29" s="1"/>
  <c r="I228" i="29" a="1"/>
  <c r="I228" i="29" s="1"/>
  <c r="J228" i="29" a="1"/>
  <c r="J228" i="29" s="1"/>
  <c r="K228" i="29" a="1"/>
  <c r="K228" i="29" s="1"/>
  <c r="L228" i="29" a="1"/>
  <c r="L228" i="29" s="1"/>
  <c r="M228" i="29" a="1"/>
  <c r="M228" i="29" s="1"/>
  <c r="N228" i="29" a="1"/>
  <c r="N228" i="29" s="1"/>
  <c r="O228" i="29" a="1"/>
  <c r="O228" i="29" s="1"/>
  <c r="R228" i="29" a="1"/>
  <c r="R228" i="29" s="1"/>
  <c r="E229" i="29" a="1"/>
  <c r="E229" i="29" s="1"/>
  <c r="F229" i="29" a="1"/>
  <c r="F229" i="29" s="1"/>
  <c r="G229" i="29" a="1"/>
  <c r="G229" i="29" s="1"/>
  <c r="H229" i="29" a="1"/>
  <c r="H229" i="29" s="1"/>
  <c r="I229" i="29" a="1"/>
  <c r="I229" i="29" s="1"/>
  <c r="J229" i="29" a="1"/>
  <c r="J229" i="29" s="1"/>
  <c r="K229" i="29" a="1"/>
  <c r="K229" i="29" s="1"/>
  <c r="L229" i="29" a="1"/>
  <c r="L229" i="29" s="1"/>
  <c r="M229" i="29" a="1"/>
  <c r="M229" i="29" s="1"/>
  <c r="N229" i="29" a="1"/>
  <c r="N229" i="29" s="1"/>
  <c r="O229" i="29" a="1"/>
  <c r="O229" i="29" s="1"/>
  <c r="R229" i="29" a="1"/>
  <c r="R229" i="29" s="1"/>
  <c r="E230" i="29" a="1"/>
  <c r="E230" i="29" s="1"/>
  <c r="F230" i="29" a="1"/>
  <c r="F230" i="29" s="1"/>
  <c r="G230" i="29" a="1"/>
  <c r="G230" i="29" s="1"/>
  <c r="H230" i="29" a="1"/>
  <c r="H230" i="29" s="1"/>
  <c r="I230" i="29" a="1"/>
  <c r="I230" i="29" s="1"/>
  <c r="J230" i="29" a="1"/>
  <c r="J230" i="29" s="1"/>
  <c r="K230" i="29" a="1"/>
  <c r="K230" i="29" s="1"/>
  <c r="L230" i="29" a="1"/>
  <c r="L230" i="29" s="1"/>
  <c r="M230" i="29" a="1"/>
  <c r="M230" i="29" s="1"/>
  <c r="N230" i="29" a="1"/>
  <c r="N230" i="29" s="1"/>
  <c r="O230" i="29" a="1"/>
  <c r="O230" i="29" s="1"/>
  <c r="Q230" i="29" a="1"/>
  <c r="Q230" i="29" s="1"/>
  <c r="R230" i="29" a="1"/>
  <c r="R230" i="29" s="1"/>
  <c r="E231" i="29" a="1"/>
  <c r="E231" i="29" s="1"/>
  <c r="F231" i="29" a="1"/>
  <c r="F231" i="29" s="1"/>
  <c r="G231" i="29" a="1"/>
  <c r="G231" i="29" s="1"/>
  <c r="H231" i="29" a="1"/>
  <c r="H231" i="29" s="1"/>
  <c r="I231" i="29" a="1"/>
  <c r="I231" i="29" s="1"/>
  <c r="J231" i="29" a="1"/>
  <c r="J231" i="29" s="1"/>
  <c r="K231" i="29" a="1"/>
  <c r="K231" i="29" s="1"/>
  <c r="L231" i="29" a="1"/>
  <c r="L231" i="29" s="1"/>
  <c r="M231" i="29" a="1"/>
  <c r="M231" i="29" s="1"/>
  <c r="N231" i="29" a="1"/>
  <c r="N231" i="29" s="1"/>
  <c r="O231" i="29" a="1"/>
  <c r="O231" i="29" s="1"/>
  <c r="Q231" i="29" a="1"/>
  <c r="Q231" i="29" s="1"/>
  <c r="R231" i="29" a="1"/>
  <c r="R231" i="29" s="1"/>
  <c r="E232" i="29" a="1"/>
  <c r="E232" i="29" s="1"/>
  <c r="F232" i="29" a="1"/>
  <c r="F232" i="29" s="1"/>
  <c r="G232" i="29" a="1"/>
  <c r="G232" i="29" s="1"/>
  <c r="H232" i="29" a="1"/>
  <c r="H232" i="29" s="1"/>
  <c r="I232" i="29" a="1"/>
  <c r="I232" i="29" s="1"/>
  <c r="J232" i="29" a="1"/>
  <c r="J232" i="29" s="1"/>
  <c r="K232" i="29" a="1"/>
  <c r="K232" i="29" s="1"/>
  <c r="L232" i="29" a="1"/>
  <c r="L232" i="29" s="1"/>
  <c r="M232" i="29" a="1"/>
  <c r="M232" i="29" s="1"/>
  <c r="N232" i="29" a="1"/>
  <c r="N232" i="29" s="1"/>
  <c r="O232" i="29" a="1"/>
  <c r="O232" i="29" s="1"/>
  <c r="Q232" i="29" a="1"/>
  <c r="Q232" i="29" s="1"/>
  <c r="R232" i="29" a="1"/>
  <c r="R232" i="29" s="1"/>
  <c r="E233" i="29" a="1"/>
  <c r="E233" i="29" s="1"/>
  <c r="F233" i="29" a="1"/>
  <c r="F233" i="29" s="1"/>
  <c r="G233" i="29" a="1"/>
  <c r="G233" i="29" s="1"/>
  <c r="H233" i="29" a="1"/>
  <c r="H233" i="29" s="1"/>
  <c r="I233" i="29" a="1"/>
  <c r="I233" i="29" s="1"/>
  <c r="J233" i="29" a="1"/>
  <c r="J233" i="29" s="1"/>
  <c r="K233" i="29" a="1"/>
  <c r="K233" i="29" s="1"/>
  <c r="L233" i="29" a="1"/>
  <c r="L233" i="29" s="1"/>
  <c r="M233" i="29" a="1"/>
  <c r="M233" i="29" s="1"/>
  <c r="N233" i="29" a="1"/>
  <c r="N233" i="29" s="1"/>
  <c r="O233" i="29" a="1"/>
  <c r="O233" i="29" s="1"/>
  <c r="Q233" i="29" a="1"/>
  <c r="Q233" i="29" s="1"/>
  <c r="R233" i="29" a="1"/>
  <c r="R233" i="29" s="1"/>
  <c r="E234" i="29" a="1"/>
  <c r="E234" i="29" s="1"/>
  <c r="F234" i="29" a="1"/>
  <c r="F234" i="29" s="1"/>
  <c r="G234" i="29" a="1"/>
  <c r="G234" i="29" s="1"/>
  <c r="H234" i="29" a="1"/>
  <c r="H234" i="29" s="1"/>
  <c r="I234" i="29" a="1"/>
  <c r="I234" i="29" s="1"/>
  <c r="J234" i="29" a="1"/>
  <c r="J234" i="29" s="1"/>
  <c r="K234" i="29" a="1"/>
  <c r="K234" i="29" s="1"/>
  <c r="L234" i="29" a="1"/>
  <c r="L234" i="29" s="1"/>
  <c r="M234" i="29" a="1"/>
  <c r="M234" i="29" s="1"/>
  <c r="N234" i="29" a="1"/>
  <c r="N234" i="29" s="1"/>
  <c r="O234" i="29" a="1"/>
  <c r="O234" i="29" s="1"/>
  <c r="Q234" i="29" a="1"/>
  <c r="Q234" i="29" s="1"/>
  <c r="R234" i="29" a="1"/>
  <c r="R234" i="29" s="1"/>
  <c r="E235" i="29" a="1"/>
  <c r="E235" i="29" s="1"/>
  <c r="F235" i="29" a="1"/>
  <c r="F235" i="29" s="1"/>
  <c r="G235" i="29" a="1"/>
  <c r="G235" i="29" s="1"/>
  <c r="H235" i="29" a="1"/>
  <c r="H235" i="29" s="1"/>
  <c r="I235" i="29" a="1"/>
  <c r="I235" i="29" s="1"/>
  <c r="J235" i="29" a="1"/>
  <c r="J235" i="29" s="1"/>
  <c r="K235" i="29" a="1"/>
  <c r="K235" i="29" s="1"/>
  <c r="L235" i="29" a="1"/>
  <c r="L235" i="29" s="1"/>
  <c r="M235" i="29" a="1"/>
  <c r="M235" i="29" s="1"/>
  <c r="N235" i="29" a="1"/>
  <c r="N235" i="29" s="1"/>
  <c r="O235" i="29" a="1"/>
  <c r="O235" i="29" s="1"/>
  <c r="Q235" i="29" a="1"/>
  <c r="Q235" i="29" s="1"/>
  <c r="R235" i="29" a="1"/>
  <c r="R235" i="29" s="1"/>
  <c r="E236" i="29" a="1"/>
  <c r="E236" i="29" s="1"/>
  <c r="F236" i="29" a="1"/>
  <c r="F236" i="29" s="1"/>
  <c r="G236" i="29" a="1"/>
  <c r="G236" i="29" s="1"/>
  <c r="H236" i="29" a="1"/>
  <c r="H236" i="29" s="1"/>
  <c r="I236" i="29" a="1"/>
  <c r="I236" i="29" s="1"/>
  <c r="J236" i="29" a="1"/>
  <c r="J236" i="29" s="1"/>
  <c r="K236" i="29" a="1"/>
  <c r="K236" i="29" s="1"/>
  <c r="L236" i="29" a="1"/>
  <c r="L236" i="29" s="1"/>
  <c r="M236" i="29" a="1"/>
  <c r="M236" i="29" s="1"/>
  <c r="N236" i="29" a="1"/>
  <c r="N236" i="29" s="1"/>
  <c r="O236" i="29" a="1"/>
  <c r="O236" i="29" s="1"/>
  <c r="R236" i="29" a="1"/>
  <c r="R236" i="29" s="1"/>
  <c r="E237" i="29" a="1"/>
  <c r="E237" i="29" s="1"/>
  <c r="F237" i="29" a="1"/>
  <c r="F237" i="29" s="1"/>
  <c r="G237" i="29" a="1"/>
  <c r="G237" i="29" s="1"/>
  <c r="H237" i="29" a="1"/>
  <c r="H237" i="29" s="1"/>
  <c r="I237" i="29" a="1"/>
  <c r="I237" i="29" s="1"/>
  <c r="J237" i="29" a="1"/>
  <c r="J237" i="29" s="1"/>
  <c r="K237" i="29" a="1"/>
  <c r="K237" i="29" s="1"/>
  <c r="L237" i="29" a="1"/>
  <c r="L237" i="29" s="1"/>
  <c r="M237" i="29" a="1"/>
  <c r="M237" i="29" s="1"/>
  <c r="N237" i="29" a="1"/>
  <c r="N237" i="29" s="1"/>
  <c r="O237" i="29" a="1"/>
  <c r="O237" i="29" s="1"/>
  <c r="Q237" i="29" a="1"/>
  <c r="Q237" i="29" s="1"/>
  <c r="R237" i="29" a="1"/>
  <c r="R237" i="29" s="1"/>
  <c r="E238" i="29" a="1"/>
  <c r="E238" i="29" s="1"/>
  <c r="F238" i="29" a="1"/>
  <c r="F238" i="29" s="1"/>
  <c r="G238" i="29" a="1"/>
  <c r="G238" i="29" s="1"/>
  <c r="H238" i="29" a="1"/>
  <c r="H238" i="29" s="1"/>
  <c r="I238" i="29" a="1"/>
  <c r="I238" i="29" s="1"/>
  <c r="J238" i="29" a="1"/>
  <c r="J238" i="29" s="1"/>
  <c r="K238" i="29" a="1"/>
  <c r="K238" i="29" s="1"/>
  <c r="L238" i="29" a="1"/>
  <c r="L238" i="29" s="1"/>
  <c r="M238" i="29" a="1"/>
  <c r="M238" i="29" s="1"/>
  <c r="N238" i="29" a="1"/>
  <c r="N238" i="29" s="1"/>
  <c r="O238" i="29" a="1"/>
  <c r="O238" i="29" s="1"/>
  <c r="Q238" i="29" a="1"/>
  <c r="Q238" i="29" s="1"/>
  <c r="R238" i="29" a="1"/>
  <c r="R238" i="29" s="1"/>
  <c r="E239" i="29" a="1"/>
  <c r="E239" i="29" s="1"/>
  <c r="F239" i="29" a="1"/>
  <c r="F239" i="29" s="1"/>
  <c r="G239" i="29" a="1"/>
  <c r="G239" i="29" s="1"/>
  <c r="H239" i="29" a="1"/>
  <c r="H239" i="29" s="1"/>
  <c r="I239" i="29" a="1"/>
  <c r="I239" i="29" s="1"/>
  <c r="J239" i="29" a="1"/>
  <c r="J239" i="29" s="1"/>
  <c r="K239" i="29" a="1"/>
  <c r="K239" i="29" s="1"/>
  <c r="L239" i="29" a="1"/>
  <c r="L239" i="29" s="1"/>
  <c r="M239" i="29" a="1"/>
  <c r="M239" i="29" s="1"/>
  <c r="N239" i="29" a="1"/>
  <c r="N239" i="29" s="1"/>
  <c r="O239" i="29" a="1"/>
  <c r="O239" i="29" s="1"/>
  <c r="R239" i="29" a="1"/>
  <c r="R239" i="29" s="1"/>
  <c r="E240" i="29" a="1"/>
  <c r="E240" i="29" s="1"/>
  <c r="F240" i="29" a="1"/>
  <c r="F240" i="29" s="1"/>
  <c r="G240" i="29" a="1"/>
  <c r="G240" i="29" s="1"/>
  <c r="H240" i="29" a="1"/>
  <c r="H240" i="29" s="1"/>
  <c r="I240" i="29" a="1"/>
  <c r="I240" i="29" s="1"/>
  <c r="J240" i="29" a="1"/>
  <c r="J240" i="29" s="1"/>
  <c r="K240" i="29" a="1"/>
  <c r="K240" i="29" s="1"/>
  <c r="L240" i="29" a="1"/>
  <c r="L240" i="29" s="1"/>
  <c r="M240" i="29" a="1"/>
  <c r="M240" i="29" s="1"/>
  <c r="N240" i="29" a="1"/>
  <c r="N240" i="29" s="1"/>
  <c r="O240" i="29" a="1"/>
  <c r="O240" i="29" s="1"/>
  <c r="Q240" i="29" a="1"/>
  <c r="Q240" i="29" s="1"/>
  <c r="R240" i="29" a="1"/>
  <c r="R240" i="29" s="1"/>
  <c r="E241" i="29" a="1"/>
  <c r="E241" i="29" s="1"/>
  <c r="F241" i="29" a="1"/>
  <c r="F241" i="29" s="1"/>
  <c r="G241" i="29" a="1"/>
  <c r="G241" i="29" s="1"/>
  <c r="H241" i="29" a="1"/>
  <c r="H241" i="29" s="1"/>
  <c r="I241" i="29" a="1"/>
  <c r="I241" i="29" s="1"/>
  <c r="J241" i="29" a="1"/>
  <c r="J241" i="29" s="1"/>
  <c r="K241" i="29" a="1"/>
  <c r="K241" i="29" s="1"/>
  <c r="L241" i="29" a="1"/>
  <c r="L241" i="29" s="1"/>
  <c r="M241" i="29" a="1"/>
  <c r="M241" i="29" s="1"/>
  <c r="N241" i="29" a="1"/>
  <c r="N241" i="29" s="1"/>
  <c r="O241" i="29" a="1"/>
  <c r="O241" i="29" s="1"/>
  <c r="R241" i="29" a="1"/>
  <c r="R241" i="29" s="1"/>
  <c r="E242" i="29" a="1"/>
  <c r="E242" i="29" s="1"/>
  <c r="F242" i="29" a="1"/>
  <c r="F242" i="29" s="1"/>
  <c r="G242" i="29" a="1"/>
  <c r="G242" i="29" s="1"/>
  <c r="H242" i="29" a="1"/>
  <c r="H242" i="29" s="1"/>
  <c r="I242" i="29" a="1"/>
  <c r="I242" i="29" s="1"/>
  <c r="J242" i="29" a="1"/>
  <c r="J242" i="29" s="1"/>
  <c r="K242" i="29" a="1"/>
  <c r="K242" i="29" s="1"/>
  <c r="L242" i="29" a="1"/>
  <c r="L242" i="29" s="1"/>
  <c r="M242" i="29" a="1"/>
  <c r="M242" i="29" s="1"/>
  <c r="N242" i="29" a="1"/>
  <c r="N242" i="29" s="1"/>
  <c r="O242" i="29" a="1"/>
  <c r="O242" i="29" s="1"/>
  <c r="R242" i="29" a="1"/>
  <c r="R242" i="29" s="1"/>
  <c r="E243" i="29" a="1"/>
  <c r="E243" i="29" s="1"/>
  <c r="F243" i="29" a="1"/>
  <c r="F243" i="29" s="1"/>
  <c r="G243" i="29" a="1"/>
  <c r="G243" i="29" s="1"/>
  <c r="H243" i="29" a="1"/>
  <c r="H243" i="29" s="1"/>
  <c r="I243" i="29" a="1"/>
  <c r="I243" i="29" s="1"/>
  <c r="J243" i="29" a="1"/>
  <c r="J243" i="29" s="1"/>
  <c r="K243" i="29" a="1"/>
  <c r="K243" i="29" s="1"/>
  <c r="L243" i="29" a="1"/>
  <c r="L243" i="29" s="1"/>
  <c r="M243" i="29" a="1"/>
  <c r="M243" i="29" s="1"/>
  <c r="N243" i="29" a="1"/>
  <c r="N243" i="29" s="1"/>
  <c r="O243" i="29" a="1"/>
  <c r="O243" i="29" s="1"/>
  <c r="Q243" i="29" a="1"/>
  <c r="Q243" i="29" s="1"/>
  <c r="R243" i="29" a="1"/>
  <c r="R243" i="29" s="1"/>
  <c r="E244" i="29" a="1"/>
  <c r="E244" i="29" s="1"/>
  <c r="F244" i="29" a="1"/>
  <c r="F244" i="29" s="1"/>
  <c r="G244" i="29" a="1"/>
  <c r="G244" i="29" s="1"/>
  <c r="H244" i="29" a="1"/>
  <c r="H244" i="29" s="1"/>
  <c r="I244" i="29" a="1"/>
  <c r="I244" i="29" s="1"/>
  <c r="J244" i="29" a="1"/>
  <c r="J244" i="29" s="1"/>
  <c r="K244" i="29" a="1"/>
  <c r="K244" i="29" s="1"/>
  <c r="L244" i="29" a="1"/>
  <c r="L244" i="29" s="1"/>
  <c r="M244" i="29" a="1"/>
  <c r="M244" i="29" s="1"/>
  <c r="N244" i="29" a="1"/>
  <c r="N244" i="29" s="1"/>
  <c r="O244" i="29" a="1"/>
  <c r="O244" i="29" s="1"/>
  <c r="R244" i="29" a="1"/>
  <c r="R244" i="29" s="1"/>
  <c r="E245" i="29" a="1"/>
  <c r="E245" i="29" s="1"/>
  <c r="F245" i="29" a="1"/>
  <c r="F245" i="29" s="1"/>
  <c r="G245" i="29" a="1"/>
  <c r="G245" i="29" s="1"/>
  <c r="H245" i="29" a="1"/>
  <c r="H245" i="29" s="1"/>
  <c r="I245" i="29" a="1"/>
  <c r="I245" i="29" s="1"/>
  <c r="J245" i="29" a="1"/>
  <c r="J245" i="29" s="1"/>
  <c r="K245" i="29" a="1"/>
  <c r="K245" i="29" s="1"/>
  <c r="L245" i="29" a="1"/>
  <c r="L245" i="29" s="1"/>
  <c r="M245" i="29" a="1"/>
  <c r="M245" i="29" s="1"/>
  <c r="N245" i="29" a="1"/>
  <c r="N245" i="29" s="1"/>
  <c r="O245" i="29" a="1"/>
  <c r="O245" i="29" s="1"/>
  <c r="R245" i="29" a="1"/>
  <c r="R245" i="29" s="1"/>
  <c r="E246" i="29" a="1"/>
  <c r="E246" i="29" s="1"/>
  <c r="F246" i="29" a="1"/>
  <c r="F246" i="29" s="1"/>
  <c r="G246" i="29" a="1"/>
  <c r="G246" i="29" s="1"/>
  <c r="H246" i="29" a="1"/>
  <c r="H246" i="29" s="1"/>
  <c r="I246" i="29" a="1"/>
  <c r="I246" i="29" s="1"/>
  <c r="J246" i="29" a="1"/>
  <c r="J246" i="29" s="1"/>
  <c r="K246" i="29" a="1"/>
  <c r="K246" i="29" s="1"/>
  <c r="L246" i="29" a="1"/>
  <c r="L246" i="29" s="1"/>
  <c r="M246" i="29" a="1"/>
  <c r="M246" i="29" s="1"/>
  <c r="N246" i="29" a="1"/>
  <c r="N246" i="29" s="1"/>
  <c r="O246" i="29" a="1"/>
  <c r="O246" i="29" s="1"/>
  <c r="Q246" i="29" a="1"/>
  <c r="Q246" i="29" s="1"/>
  <c r="R246" i="29" a="1"/>
  <c r="R246" i="29" s="1"/>
  <c r="E247" i="29" a="1"/>
  <c r="E247" i="29" s="1"/>
  <c r="F247" i="29" a="1"/>
  <c r="F247" i="29" s="1"/>
  <c r="G247" i="29" a="1"/>
  <c r="G247" i="29" s="1"/>
  <c r="H247" i="29" a="1"/>
  <c r="H247" i="29" s="1"/>
  <c r="I247" i="29" a="1"/>
  <c r="I247" i="29" s="1"/>
  <c r="J247" i="29" a="1"/>
  <c r="J247" i="29" s="1"/>
  <c r="K247" i="29" a="1"/>
  <c r="K247" i="29" s="1"/>
  <c r="L247" i="29" a="1"/>
  <c r="L247" i="29" s="1"/>
  <c r="M247" i="29" a="1"/>
  <c r="M247" i="29" s="1"/>
  <c r="N247" i="29" a="1"/>
  <c r="N247" i="29" s="1"/>
  <c r="O247" i="29" a="1"/>
  <c r="O247" i="29" s="1"/>
  <c r="Q247" i="29" a="1"/>
  <c r="Q247" i="29" s="1"/>
  <c r="R247" i="29" a="1"/>
  <c r="R247" i="29" s="1"/>
  <c r="E248" i="29" a="1"/>
  <c r="E248" i="29" s="1"/>
  <c r="F248" i="29" a="1"/>
  <c r="F248" i="29" s="1"/>
  <c r="G248" i="29" a="1"/>
  <c r="G248" i="29" s="1"/>
  <c r="H248" i="29" a="1"/>
  <c r="H248" i="29" s="1"/>
  <c r="I248" i="29" a="1"/>
  <c r="I248" i="29" s="1"/>
  <c r="J248" i="29" a="1"/>
  <c r="J248" i="29" s="1"/>
  <c r="K248" i="29" a="1"/>
  <c r="K248" i="29" s="1"/>
  <c r="L248" i="29" a="1"/>
  <c r="L248" i="29" s="1"/>
  <c r="M248" i="29" a="1"/>
  <c r="M248" i="29" s="1"/>
  <c r="N248" i="29" a="1"/>
  <c r="N248" i="29" s="1"/>
  <c r="O248" i="29" a="1"/>
  <c r="O248" i="29" s="1"/>
  <c r="Q248" i="29" a="1"/>
  <c r="Q248" i="29" s="1"/>
  <c r="R248" i="29" a="1"/>
  <c r="R248" i="29" s="1"/>
  <c r="E249" i="29" a="1"/>
  <c r="E249" i="29" s="1"/>
  <c r="F249" i="29" a="1"/>
  <c r="F249" i="29" s="1"/>
  <c r="G249" i="29" a="1"/>
  <c r="G249" i="29" s="1"/>
  <c r="H249" i="29" a="1"/>
  <c r="H249" i="29" s="1"/>
  <c r="I249" i="29" a="1"/>
  <c r="I249" i="29" s="1"/>
  <c r="J249" i="29" a="1"/>
  <c r="J249" i="29" s="1"/>
  <c r="K249" i="29" a="1"/>
  <c r="K249" i="29" s="1"/>
  <c r="L249" i="29" a="1"/>
  <c r="L249" i="29" s="1"/>
  <c r="M249" i="29" a="1"/>
  <c r="M249" i="29" s="1"/>
  <c r="N249" i="29" a="1"/>
  <c r="N249" i="29" s="1"/>
  <c r="O249" i="29" a="1"/>
  <c r="O249" i="29" s="1"/>
  <c r="Q249" i="29" a="1"/>
  <c r="Q249" i="29" s="1"/>
  <c r="R249" i="29" a="1"/>
  <c r="R249" i="29" s="1"/>
  <c r="E250" i="29" a="1"/>
  <c r="E250" i="29" s="1"/>
  <c r="F250" i="29" a="1"/>
  <c r="F250" i="29" s="1"/>
  <c r="G250" i="29" a="1"/>
  <c r="G250" i="29" s="1"/>
  <c r="H250" i="29" a="1"/>
  <c r="H250" i="29" s="1"/>
  <c r="I250" i="29" a="1"/>
  <c r="I250" i="29" s="1"/>
  <c r="J250" i="29" a="1"/>
  <c r="J250" i="29" s="1"/>
  <c r="K250" i="29" a="1"/>
  <c r="K250" i="29" s="1"/>
  <c r="L250" i="29" a="1"/>
  <c r="L250" i="29" s="1"/>
  <c r="M250" i="29" a="1"/>
  <c r="M250" i="29" s="1"/>
  <c r="N250" i="29" a="1"/>
  <c r="N250" i="29" s="1"/>
  <c r="O250" i="29" a="1"/>
  <c r="O250" i="29" s="1"/>
  <c r="Q250" i="29" a="1"/>
  <c r="Q250" i="29" s="1"/>
  <c r="R250" i="29" a="1"/>
  <c r="R250" i="29" s="1"/>
  <c r="E251" i="29" a="1"/>
  <c r="E251" i="29" s="1"/>
  <c r="F251" i="29" a="1"/>
  <c r="F251" i="29" s="1"/>
  <c r="G251" i="29" a="1"/>
  <c r="G251" i="29" s="1"/>
  <c r="H251" i="29" a="1"/>
  <c r="H251" i="29" s="1"/>
  <c r="I251" i="29" a="1"/>
  <c r="I251" i="29" s="1"/>
  <c r="J251" i="29" a="1"/>
  <c r="J251" i="29" s="1"/>
  <c r="K251" i="29" a="1"/>
  <c r="K251" i="29" s="1"/>
  <c r="L251" i="29" a="1"/>
  <c r="L251" i="29" s="1"/>
  <c r="M251" i="29" a="1"/>
  <c r="M251" i="29" s="1"/>
  <c r="N251" i="29" a="1"/>
  <c r="N251" i="29" s="1"/>
  <c r="O251" i="29" a="1"/>
  <c r="O251" i="29" s="1"/>
  <c r="Q251" i="29" a="1"/>
  <c r="Q251" i="29" s="1"/>
  <c r="R251" i="29" a="1"/>
  <c r="R251" i="29" s="1"/>
  <c r="E252" i="29" a="1"/>
  <c r="E252" i="29" s="1"/>
  <c r="F252" i="29" a="1"/>
  <c r="F252" i="29" s="1"/>
  <c r="G252" i="29" a="1"/>
  <c r="G252" i="29" s="1"/>
  <c r="H252" i="29" a="1"/>
  <c r="H252" i="29" s="1"/>
  <c r="I252" i="29" a="1"/>
  <c r="I252" i="29" s="1"/>
  <c r="J252" i="29" a="1"/>
  <c r="J252" i="29" s="1"/>
  <c r="K252" i="29" a="1"/>
  <c r="K252" i="29" s="1"/>
  <c r="L252" i="29" a="1"/>
  <c r="L252" i="29" s="1"/>
  <c r="M252" i="29" a="1"/>
  <c r="M252" i="29" s="1"/>
  <c r="N252" i="29" a="1"/>
  <c r="N252" i="29" s="1"/>
  <c r="O252" i="29" a="1"/>
  <c r="O252" i="29" s="1"/>
  <c r="Q252" i="29" a="1"/>
  <c r="Q252" i="29" s="1"/>
  <c r="R252" i="29" a="1"/>
  <c r="R252" i="29" s="1"/>
  <c r="E253" i="29" a="1"/>
  <c r="E253" i="29" s="1"/>
  <c r="F253" i="29" a="1"/>
  <c r="F253" i="29" s="1"/>
  <c r="G253" i="29" a="1"/>
  <c r="G253" i="29" s="1"/>
  <c r="H253" i="29" a="1"/>
  <c r="H253" i="29" s="1"/>
  <c r="I253" i="29" a="1"/>
  <c r="I253" i="29" s="1"/>
  <c r="J253" i="29" a="1"/>
  <c r="J253" i="29" s="1"/>
  <c r="K253" i="29" a="1"/>
  <c r="K253" i="29" s="1"/>
  <c r="L253" i="29" a="1"/>
  <c r="L253" i="29" s="1"/>
  <c r="M253" i="29" a="1"/>
  <c r="M253" i="29" s="1"/>
  <c r="N253" i="29" a="1"/>
  <c r="N253" i="29" s="1"/>
  <c r="O253" i="29" a="1"/>
  <c r="O253" i="29" s="1"/>
  <c r="Q253" i="29" a="1"/>
  <c r="Q253" i="29" s="1"/>
  <c r="R253" i="29" a="1"/>
  <c r="R253" i="29" s="1"/>
  <c r="E218" i="29" a="1"/>
  <c r="E218" i="29" s="1"/>
  <c r="F218" i="29" a="1"/>
  <c r="F218" i="29" s="1"/>
  <c r="G218" i="29" a="1"/>
  <c r="G218" i="29" s="1"/>
  <c r="H218" i="29" a="1"/>
  <c r="H218" i="29" s="1"/>
  <c r="I218" i="29" a="1"/>
  <c r="I218" i="29" s="1"/>
  <c r="J218" i="29" a="1"/>
  <c r="J218" i="29" s="1"/>
  <c r="K218" i="29" a="1"/>
  <c r="K218" i="29" s="1"/>
  <c r="L218" i="29" a="1"/>
  <c r="L218" i="29" s="1"/>
  <c r="M218" i="29" a="1"/>
  <c r="M218" i="29" s="1"/>
  <c r="N218" i="29" a="1"/>
  <c r="N218" i="29" s="1"/>
  <c r="O218" i="29" a="1"/>
  <c r="O218" i="29" s="1"/>
  <c r="Q218" i="29" a="1"/>
  <c r="Q218" i="29" s="1"/>
  <c r="R218" i="29" a="1"/>
  <c r="R218" i="29" s="1"/>
  <c r="D183" i="29" a="1"/>
  <c r="D183" i="29" s="1"/>
  <c r="E183" i="29" a="1"/>
  <c r="E183" i="29" s="1"/>
  <c r="F183" i="29" a="1"/>
  <c r="F183" i="29" s="1"/>
  <c r="G183" i="29" a="1"/>
  <c r="G183" i="29" s="1"/>
  <c r="H183" i="29" a="1"/>
  <c r="H183" i="29" s="1"/>
  <c r="I183" i="29" a="1"/>
  <c r="I183" i="29" s="1"/>
  <c r="J183" i="29" a="1"/>
  <c r="J183" i="29" s="1"/>
  <c r="K183" i="29" a="1"/>
  <c r="K183" i="29" s="1"/>
  <c r="L183" i="29" a="1"/>
  <c r="L183" i="29" s="1"/>
  <c r="M183" i="29" a="1"/>
  <c r="M183" i="29" s="1"/>
  <c r="N183" i="29" a="1"/>
  <c r="N183" i="29" s="1"/>
  <c r="O183" i="29" a="1"/>
  <c r="O183" i="29" s="1"/>
  <c r="Q183" i="29" a="1"/>
  <c r="Q183" i="29" s="1"/>
  <c r="R183" i="29" a="1"/>
  <c r="R183" i="29" s="1"/>
  <c r="D184" i="29" a="1"/>
  <c r="D184" i="29" s="1"/>
  <c r="E184" i="29" a="1"/>
  <c r="E184" i="29" s="1"/>
  <c r="F184" i="29" a="1"/>
  <c r="F184" i="29" s="1"/>
  <c r="G184" i="29" a="1"/>
  <c r="G184" i="29" s="1"/>
  <c r="H184" i="29" a="1"/>
  <c r="H184" i="29" s="1"/>
  <c r="I184" i="29" a="1"/>
  <c r="I184" i="29" s="1"/>
  <c r="J184" i="29" a="1"/>
  <c r="J184" i="29" s="1"/>
  <c r="K184" i="29" a="1"/>
  <c r="K184" i="29" s="1"/>
  <c r="L184" i="29" a="1"/>
  <c r="L184" i="29" s="1"/>
  <c r="M184" i="29" a="1"/>
  <c r="M184" i="29" s="1"/>
  <c r="N184" i="29" a="1"/>
  <c r="N184" i="29" s="1"/>
  <c r="O184" i="29" a="1"/>
  <c r="O184" i="29" s="1"/>
  <c r="Q184" i="29" a="1"/>
  <c r="Q184" i="29" s="1"/>
  <c r="R184" i="29" a="1"/>
  <c r="R184" i="29" s="1"/>
  <c r="D185" i="29" a="1"/>
  <c r="D185" i="29" s="1"/>
  <c r="E185" i="29" a="1"/>
  <c r="E185" i="29" s="1"/>
  <c r="F185" i="29" a="1"/>
  <c r="F185" i="29" s="1"/>
  <c r="G185" i="29" a="1"/>
  <c r="G185" i="29" s="1"/>
  <c r="H185" i="29" a="1"/>
  <c r="H185" i="29" s="1"/>
  <c r="I185" i="29" a="1"/>
  <c r="I185" i="29" s="1"/>
  <c r="J185" i="29" a="1"/>
  <c r="J185" i="29" s="1"/>
  <c r="K185" i="29" a="1"/>
  <c r="K185" i="29" s="1"/>
  <c r="L185" i="29" a="1"/>
  <c r="L185" i="29" s="1"/>
  <c r="M185" i="29" a="1"/>
  <c r="M185" i="29" s="1"/>
  <c r="N185" i="29" a="1"/>
  <c r="N185" i="29" s="1"/>
  <c r="O185" i="29" a="1"/>
  <c r="O185" i="29" s="1"/>
  <c r="R185" i="29" a="1"/>
  <c r="R185" i="29" s="1"/>
  <c r="D186" i="29" a="1"/>
  <c r="D186" i="29" s="1"/>
  <c r="E186" i="29" a="1"/>
  <c r="E186" i="29" s="1"/>
  <c r="F186" i="29" a="1"/>
  <c r="F186" i="29" s="1"/>
  <c r="G186" i="29" a="1"/>
  <c r="G186" i="29" s="1"/>
  <c r="H186" i="29" a="1"/>
  <c r="H186" i="29" s="1"/>
  <c r="I186" i="29" a="1"/>
  <c r="I186" i="29" s="1"/>
  <c r="J186" i="29" a="1"/>
  <c r="J186" i="29" s="1"/>
  <c r="K186" i="29" a="1"/>
  <c r="K186" i="29" s="1"/>
  <c r="L186" i="29" a="1"/>
  <c r="L186" i="29" s="1"/>
  <c r="M186" i="29" a="1"/>
  <c r="M186" i="29" s="1"/>
  <c r="N186" i="29" a="1"/>
  <c r="N186" i="29" s="1"/>
  <c r="O186" i="29" a="1"/>
  <c r="O186" i="29" s="1"/>
  <c r="R186" i="29" a="1"/>
  <c r="R186" i="29" s="1"/>
  <c r="D187" i="29" a="1"/>
  <c r="D187" i="29" s="1"/>
  <c r="E187" i="29" a="1"/>
  <c r="E187" i="29" s="1"/>
  <c r="F187" i="29" a="1"/>
  <c r="F187" i="29" s="1"/>
  <c r="G187" i="29" a="1"/>
  <c r="G187" i="29" s="1"/>
  <c r="H187" i="29" a="1"/>
  <c r="H187" i="29" s="1"/>
  <c r="I187" i="29" a="1"/>
  <c r="I187" i="29" s="1"/>
  <c r="J187" i="29" a="1"/>
  <c r="J187" i="29" s="1"/>
  <c r="K187" i="29" a="1"/>
  <c r="K187" i="29" s="1"/>
  <c r="L187" i="29" a="1"/>
  <c r="L187" i="29" s="1"/>
  <c r="M187" i="29" a="1"/>
  <c r="M187" i="29" s="1"/>
  <c r="N187" i="29" a="1"/>
  <c r="N187" i="29" s="1"/>
  <c r="O187" i="29" a="1"/>
  <c r="O187" i="29" s="1"/>
  <c r="Q187" i="29" a="1"/>
  <c r="Q187" i="29" s="1"/>
  <c r="R187" i="29" a="1"/>
  <c r="R187" i="29" s="1"/>
  <c r="D188" i="29" a="1"/>
  <c r="D188" i="29" s="1"/>
  <c r="E188" i="29" a="1"/>
  <c r="E188" i="29" s="1"/>
  <c r="F188" i="29" a="1"/>
  <c r="F188" i="29" s="1"/>
  <c r="G188" i="29" a="1"/>
  <c r="G188" i="29" s="1"/>
  <c r="H188" i="29" a="1"/>
  <c r="H188" i="29" s="1"/>
  <c r="I188" i="29" a="1"/>
  <c r="I188" i="29" s="1"/>
  <c r="J188" i="29" a="1"/>
  <c r="J188" i="29" s="1"/>
  <c r="K188" i="29" a="1"/>
  <c r="K188" i="29" s="1"/>
  <c r="L188" i="29" a="1"/>
  <c r="L188" i="29" s="1"/>
  <c r="M188" i="29" a="1"/>
  <c r="M188" i="29" s="1"/>
  <c r="N188" i="29" a="1"/>
  <c r="N188" i="29" s="1"/>
  <c r="O188" i="29" a="1"/>
  <c r="O188" i="29" s="1"/>
  <c r="Q188" i="29" a="1"/>
  <c r="Q188" i="29" s="1"/>
  <c r="R188" i="29" a="1"/>
  <c r="R188" i="29" s="1"/>
  <c r="E189" i="29" a="1"/>
  <c r="E189" i="29" s="1"/>
  <c r="F189" i="29" a="1"/>
  <c r="F189" i="29" s="1"/>
  <c r="G189" i="29" a="1"/>
  <c r="G189" i="29" s="1"/>
  <c r="H189" i="29" a="1"/>
  <c r="H189" i="29" s="1"/>
  <c r="I189" i="29" a="1"/>
  <c r="I189" i="29" s="1"/>
  <c r="J189" i="29" a="1"/>
  <c r="J189" i="29" s="1"/>
  <c r="K189" i="29" a="1"/>
  <c r="K189" i="29" s="1"/>
  <c r="L189" i="29" a="1"/>
  <c r="L189" i="29" s="1"/>
  <c r="M189" i="29" a="1"/>
  <c r="M189" i="29" s="1"/>
  <c r="N189" i="29" a="1"/>
  <c r="N189" i="29" s="1"/>
  <c r="O189" i="29" a="1"/>
  <c r="O189" i="29" s="1"/>
  <c r="Q189" i="29" a="1"/>
  <c r="Q189" i="29" s="1"/>
  <c r="R189" i="29" a="1"/>
  <c r="R189" i="29" s="1"/>
  <c r="D190" i="29" a="1"/>
  <c r="D190" i="29" s="1"/>
  <c r="E190" i="29" a="1"/>
  <c r="E190" i="29" s="1"/>
  <c r="F190" i="29" a="1"/>
  <c r="F190" i="29" s="1"/>
  <c r="G190" i="29" a="1"/>
  <c r="G190" i="29" s="1"/>
  <c r="H190" i="29" a="1"/>
  <c r="H190" i="29" s="1"/>
  <c r="I190" i="29" a="1"/>
  <c r="I190" i="29" s="1"/>
  <c r="J190" i="29" a="1"/>
  <c r="J190" i="29" s="1"/>
  <c r="K190" i="29" a="1"/>
  <c r="K190" i="29" s="1"/>
  <c r="L190" i="29" a="1"/>
  <c r="L190" i="29" s="1"/>
  <c r="M190" i="29" a="1"/>
  <c r="M190" i="29" s="1"/>
  <c r="N190" i="29" a="1"/>
  <c r="N190" i="29" s="1"/>
  <c r="O190" i="29" a="1"/>
  <c r="O190" i="29" s="1"/>
  <c r="Q190" i="29" a="1"/>
  <c r="Q190" i="29" s="1"/>
  <c r="R190" i="29" a="1"/>
  <c r="R190" i="29" s="1"/>
  <c r="E191" i="29" a="1"/>
  <c r="E191" i="29" s="1"/>
  <c r="F191" i="29" a="1"/>
  <c r="F191" i="29" s="1"/>
  <c r="G191" i="29" a="1"/>
  <c r="G191" i="29" s="1"/>
  <c r="H191" i="29" a="1"/>
  <c r="H191" i="29" s="1"/>
  <c r="I191" i="29" a="1"/>
  <c r="I191" i="29" s="1"/>
  <c r="J191" i="29" a="1"/>
  <c r="J191" i="29" s="1"/>
  <c r="K191" i="29" a="1"/>
  <c r="K191" i="29" s="1"/>
  <c r="L191" i="29" a="1"/>
  <c r="L191" i="29" s="1"/>
  <c r="M191" i="29" a="1"/>
  <c r="M191" i="29" s="1"/>
  <c r="N191" i="29" a="1"/>
  <c r="N191" i="29" s="1"/>
  <c r="O191" i="29" a="1"/>
  <c r="O191" i="29" s="1"/>
  <c r="Q191" i="29" a="1"/>
  <c r="Q191" i="29" s="1"/>
  <c r="R191" i="29" a="1"/>
  <c r="R191" i="29" s="1"/>
  <c r="E192" i="29" a="1"/>
  <c r="E192" i="29" s="1"/>
  <c r="F192" i="29" a="1"/>
  <c r="F192" i="29" s="1"/>
  <c r="G192" i="29" a="1"/>
  <c r="G192" i="29" s="1"/>
  <c r="H192" i="29" a="1"/>
  <c r="H192" i="29" s="1"/>
  <c r="I192" i="29" a="1"/>
  <c r="I192" i="29" s="1"/>
  <c r="J192" i="29" a="1"/>
  <c r="J192" i="29" s="1"/>
  <c r="K192" i="29" a="1"/>
  <c r="K192" i="29" s="1"/>
  <c r="L192" i="29" a="1"/>
  <c r="L192" i="29" s="1"/>
  <c r="M192" i="29" a="1"/>
  <c r="M192" i="29" s="1"/>
  <c r="N192" i="29" a="1"/>
  <c r="N192" i="29" s="1"/>
  <c r="O192" i="29" a="1"/>
  <c r="O192" i="29" s="1"/>
  <c r="Q192" i="29" a="1"/>
  <c r="Q192" i="29" s="1"/>
  <c r="R192" i="29" a="1"/>
  <c r="R192" i="29" s="1"/>
  <c r="E193" i="29" a="1"/>
  <c r="E193" i="29" s="1"/>
  <c r="F193" i="29" a="1"/>
  <c r="F193" i="29" s="1"/>
  <c r="G193" i="29" a="1"/>
  <c r="G193" i="29" s="1"/>
  <c r="H193" i="29" a="1"/>
  <c r="H193" i="29" s="1"/>
  <c r="I193" i="29" a="1"/>
  <c r="I193" i="29" s="1"/>
  <c r="J193" i="29" a="1"/>
  <c r="J193" i="29" s="1"/>
  <c r="K193" i="29" a="1"/>
  <c r="K193" i="29" s="1"/>
  <c r="L193" i="29" a="1"/>
  <c r="L193" i="29" s="1"/>
  <c r="M193" i="29" a="1"/>
  <c r="M193" i="29" s="1"/>
  <c r="N193" i="29" a="1"/>
  <c r="N193" i="29" s="1"/>
  <c r="O193" i="29" a="1"/>
  <c r="O193" i="29" s="1"/>
  <c r="Q193" i="29" a="1"/>
  <c r="Q193" i="29" s="1"/>
  <c r="R193" i="29" a="1"/>
  <c r="R193" i="29" s="1"/>
  <c r="D194" i="29" a="1"/>
  <c r="D194" i="29" s="1"/>
  <c r="E194" i="29" a="1"/>
  <c r="E194" i="29" s="1"/>
  <c r="F194" i="29" a="1"/>
  <c r="F194" i="29" s="1"/>
  <c r="G194" i="29" a="1"/>
  <c r="G194" i="29" s="1"/>
  <c r="H194" i="29" a="1"/>
  <c r="H194" i="29" s="1"/>
  <c r="I194" i="29" a="1"/>
  <c r="I194" i="29" s="1"/>
  <c r="J194" i="29" a="1"/>
  <c r="J194" i="29" s="1"/>
  <c r="K194" i="29" a="1"/>
  <c r="K194" i="29" s="1"/>
  <c r="L194" i="29" a="1"/>
  <c r="L194" i="29" s="1"/>
  <c r="M194" i="29" a="1"/>
  <c r="M194" i="29" s="1"/>
  <c r="N194" i="29" a="1"/>
  <c r="N194" i="29" s="1"/>
  <c r="O194" i="29" a="1"/>
  <c r="O194" i="29" s="1"/>
  <c r="Q194" i="29" a="1"/>
  <c r="Q194" i="29" s="1"/>
  <c r="R194" i="29" a="1"/>
  <c r="R194" i="29" s="1"/>
  <c r="E195" i="29" a="1"/>
  <c r="E195" i="29" s="1"/>
  <c r="F195" i="29" a="1"/>
  <c r="F195" i="29" s="1"/>
  <c r="G195" i="29" a="1"/>
  <c r="G195" i="29" s="1"/>
  <c r="H195" i="29" a="1"/>
  <c r="H195" i="29" s="1"/>
  <c r="I195" i="29" a="1"/>
  <c r="I195" i="29" s="1"/>
  <c r="J195" i="29" a="1"/>
  <c r="J195" i="29" s="1"/>
  <c r="K195" i="29" a="1"/>
  <c r="K195" i="29" s="1"/>
  <c r="L195" i="29" a="1"/>
  <c r="L195" i="29" s="1"/>
  <c r="M195" i="29" a="1"/>
  <c r="M195" i="29" s="1"/>
  <c r="N195" i="29" a="1"/>
  <c r="N195" i="29" s="1"/>
  <c r="O195" i="29" a="1"/>
  <c r="O195" i="29" s="1"/>
  <c r="Q195" i="29" a="1"/>
  <c r="Q195" i="29" s="1"/>
  <c r="R195" i="29" a="1"/>
  <c r="R195" i="29" s="1"/>
  <c r="D196" i="29" a="1"/>
  <c r="D196" i="29" s="1"/>
  <c r="E196" i="29" a="1"/>
  <c r="E196" i="29" s="1"/>
  <c r="F196" i="29" a="1"/>
  <c r="F196" i="29" s="1"/>
  <c r="G196" i="29" a="1"/>
  <c r="G196" i="29" s="1"/>
  <c r="H196" i="29" a="1"/>
  <c r="H196" i="29" s="1"/>
  <c r="I196" i="29" a="1"/>
  <c r="I196" i="29" s="1"/>
  <c r="J196" i="29" a="1"/>
  <c r="J196" i="29" s="1"/>
  <c r="K196" i="29" a="1"/>
  <c r="K196" i="29" s="1"/>
  <c r="L196" i="29" a="1"/>
  <c r="L196" i="29" s="1"/>
  <c r="M196" i="29" a="1"/>
  <c r="M196" i="29" s="1"/>
  <c r="N196" i="29" a="1"/>
  <c r="N196" i="29" s="1"/>
  <c r="O196" i="29" a="1"/>
  <c r="O196" i="29" s="1"/>
  <c r="Q196" i="29" a="1"/>
  <c r="Q196" i="29" s="1"/>
  <c r="R196" i="29" a="1"/>
  <c r="R196" i="29" s="1"/>
  <c r="E197" i="29" a="1"/>
  <c r="E197" i="29" s="1"/>
  <c r="F197" i="29" a="1"/>
  <c r="F197" i="29" s="1"/>
  <c r="G197" i="29" a="1"/>
  <c r="G197" i="29" s="1"/>
  <c r="H197" i="29" a="1"/>
  <c r="H197" i="29" s="1"/>
  <c r="I197" i="29" a="1"/>
  <c r="I197" i="29" s="1"/>
  <c r="J197" i="29" a="1"/>
  <c r="J197" i="29" s="1"/>
  <c r="K197" i="29" a="1"/>
  <c r="K197" i="29" s="1"/>
  <c r="L197" i="29" a="1"/>
  <c r="L197" i="29" s="1"/>
  <c r="M197" i="29" a="1"/>
  <c r="M197" i="29" s="1"/>
  <c r="N197" i="29" a="1"/>
  <c r="N197" i="29" s="1"/>
  <c r="O197" i="29" a="1"/>
  <c r="O197" i="29" s="1"/>
  <c r="Q197" i="29" a="1"/>
  <c r="Q197" i="29" s="1"/>
  <c r="R197" i="29" a="1"/>
  <c r="R197" i="29" s="1"/>
  <c r="D198" i="29" a="1"/>
  <c r="D198" i="29" s="1"/>
  <c r="E198" i="29" a="1"/>
  <c r="E198" i="29" s="1"/>
  <c r="F198" i="29" a="1"/>
  <c r="F198" i="29" s="1"/>
  <c r="G198" i="29" a="1"/>
  <c r="G198" i="29" s="1"/>
  <c r="H198" i="29" a="1"/>
  <c r="H198" i="29" s="1"/>
  <c r="I198" i="29" a="1"/>
  <c r="I198" i="29" s="1"/>
  <c r="J198" i="29" a="1"/>
  <c r="J198" i="29" s="1"/>
  <c r="K198" i="29" a="1"/>
  <c r="K198" i="29" s="1"/>
  <c r="L198" i="29" a="1"/>
  <c r="L198" i="29" s="1"/>
  <c r="M198" i="29" a="1"/>
  <c r="M198" i="29" s="1"/>
  <c r="N198" i="29" a="1"/>
  <c r="N198" i="29" s="1"/>
  <c r="O198" i="29" a="1"/>
  <c r="O198" i="29" s="1"/>
  <c r="Q198" i="29" a="1"/>
  <c r="Q198" i="29" s="1"/>
  <c r="R198" i="29" a="1"/>
  <c r="R198" i="29" s="1"/>
  <c r="E199" i="29" a="1"/>
  <c r="E199" i="29" s="1"/>
  <c r="F199" i="29" a="1"/>
  <c r="F199" i="29" s="1"/>
  <c r="G199" i="29" a="1"/>
  <c r="G199" i="29" s="1"/>
  <c r="H199" i="29" a="1"/>
  <c r="H199" i="29" s="1"/>
  <c r="I199" i="29" a="1"/>
  <c r="I199" i="29" s="1"/>
  <c r="J199" i="29" a="1"/>
  <c r="J199" i="29" s="1"/>
  <c r="K199" i="29" a="1"/>
  <c r="K199" i="29" s="1"/>
  <c r="L199" i="29" a="1"/>
  <c r="L199" i="29" s="1"/>
  <c r="M199" i="29" a="1"/>
  <c r="M199" i="29" s="1"/>
  <c r="N199" i="29" a="1"/>
  <c r="N199" i="29" s="1"/>
  <c r="O199" i="29" a="1"/>
  <c r="O199" i="29" s="1"/>
  <c r="Q199" i="29" a="1"/>
  <c r="Q199" i="29" s="1"/>
  <c r="R199" i="29" a="1"/>
  <c r="R199" i="29" s="1"/>
  <c r="D200" i="29" a="1"/>
  <c r="D200" i="29" s="1"/>
  <c r="E200" i="29" a="1"/>
  <c r="E200" i="29" s="1"/>
  <c r="F200" i="29" a="1"/>
  <c r="F200" i="29" s="1"/>
  <c r="G200" i="29" a="1"/>
  <c r="G200" i="29" s="1"/>
  <c r="H200" i="29" a="1"/>
  <c r="H200" i="29" s="1"/>
  <c r="I200" i="29" a="1"/>
  <c r="I200" i="29" s="1"/>
  <c r="J200" i="29" a="1"/>
  <c r="J200" i="29" s="1"/>
  <c r="K200" i="29" a="1"/>
  <c r="K200" i="29" s="1"/>
  <c r="L200" i="29" a="1"/>
  <c r="L200" i="29" s="1"/>
  <c r="M200" i="29" a="1"/>
  <c r="M200" i="29" s="1"/>
  <c r="N200" i="29" a="1"/>
  <c r="N200" i="29" s="1"/>
  <c r="O200" i="29" a="1"/>
  <c r="O200" i="29" s="1"/>
  <c r="Q200" i="29" a="1"/>
  <c r="Q200" i="29" s="1"/>
  <c r="R200" i="29" a="1"/>
  <c r="R200" i="29" s="1"/>
  <c r="D201" i="29" a="1"/>
  <c r="D201" i="29" s="1"/>
  <c r="E201" i="29" a="1"/>
  <c r="E201" i="29" s="1"/>
  <c r="F201" i="29" a="1"/>
  <c r="F201" i="29" s="1"/>
  <c r="G201" i="29" a="1"/>
  <c r="G201" i="29" s="1"/>
  <c r="H201" i="29" a="1"/>
  <c r="H201" i="29" s="1"/>
  <c r="I201" i="29" a="1"/>
  <c r="I201" i="29" s="1"/>
  <c r="J201" i="29" a="1"/>
  <c r="J201" i="29" s="1"/>
  <c r="K201" i="29" a="1"/>
  <c r="K201" i="29" s="1"/>
  <c r="L201" i="29" a="1"/>
  <c r="L201" i="29" s="1"/>
  <c r="M201" i="29" a="1"/>
  <c r="M201" i="29" s="1"/>
  <c r="N201" i="29" a="1"/>
  <c r="N201" i="29" s="1"/>
  <c r="O201" i="29" a="1"/>
  <c r="O201" i="29" s="1"/>
  <c r="R201" i="29" a="1"/>
  <c r="R201" i="29" s="1"/>
  <c r="D202" i="29" a="1"/>
  <c r="D202" i="29" s="1"/>
  <c r="E202" i="29" a="1"/>
  <c r="E202" i="29" s="1"/>
  <c r="F202" i="29" a="1"/>
  <c r="F202" i="29" s="1"/>
  <c r="G202" i="29" a="1"/>
  <c r="G202" i="29" s="1"/>
  <c r="H202" i="29" a="1"/>
  <c r="H202" i="29" s="1"/>
  <c r="I202" i="29" a="1"/>
  <c r="I202" i="29" s="1"/>
  <c r="J202" i="29" a="1"/>
  <c r="J202" i="29" s="1"/>
  <c r="K202" i="29" a="1"/>
  <c r="K202" i="29" s="1"/>
  <c r="L202" i="29" a="1"/>
  <c r="L202" i="29" s="1"/>
  <c r="M202" i="29" a="1"/>
  <c r="M202" i="29" s="1"/>
  <c r="N202" i="29" a="1"/>
  <c r="N202" i="29" s="1"/>
  <c r="O202" i="29" a="1"/>
  <c r="O202" i="29" s="1"/>
  <c r="R202" i="29" a="1"/>
  <c r="R202" i="29" s="1"/>
  <c r="E203" i="29" a="1"/>
  <c r="E203" i="29" s="1"/>
  <c r="F203" i="29" a="1"/>
  <c r="F203" i="29" s="1"/>
  <c r="G203" i="29" a="1"/>
  <c r="G203" i="29" s="1"/>
  <c r="H203" i="29" a="1"/>
  <c r="H203" i="29" s="1"/>
  <c r="I203" i="29" a="1"/>
  <c r="I203" i="29" s="1"/>
  <c r="J203" i="29" a="1"/>
  <c r="J203" i="29" s="1"/>
  <c r="K203" i="29" a="1"/>
  <c r="K203" i="29" s="1"/>
  <c r="L203" i="29" a="1"/>
  <c r="L203" i="29" s="1"/>
  <c r="M203" i="29" a="1"/>
  <c r="M203" i="29" s="1"/>
  <c r="N203" i="29" a="1"/>
  <c r="N203" i="29" s="1"/>
  <c r="O203" i="29" a="1"/>
  <c r="O203" i="29" s="1"/>
  <c r="Q203" i="29" a="1"/>
  <c r="Q203" i="29" s="1"/>
  <c r="R203" i="29" a="1"/>
  <c r="R203" i="29" s="1"/>
  <c r="E204" i="29" a="1"/>
  <c r="E204" i="29" s="1"/>
  <c r="F204" i="29" a="1"/>
  <c r="F204" i="29" s="1"/>
  <c r="G204" i="29" a="1"/>
  <c r="G204" i="29" s="1"/>
  <c r="H204" i="29" a="1"/>
  <c r="H204" i="29" s="1"/>
  <c r="I204" i="29" a="1"/>
  <c r="I204" i="29" s="1"/>
  <c r="J204" i="29" a="1"/>
  <c r="J204" i="29" s="1"/>
  <c r="K204" i="29" a="1"/>
  <c r="K204" i="29" s="1"/>
  <c r="L204" i="29" a="1"/>
  <c r="L204" i="29" s="1"/>
  <c r="M204" i="29" a="1"/>
  <c r="M204" i="29" s="1"/>
  <c r="N204" i="29" a="1"/>
  <c r="N204" i="29" s="1"/>
  <c r="O204" i="29" a="1"/>
  <c r="O204" i="29" s="1"/>
  <c r="Q204" i="29" a="1"/>
  <c r="Q204" i="29" s="1"/>
  <c r="R204" i="29" a="1"/>
  <c r="R204" i="29" s="1"/>
  <c r="E205" i="29" a="1"/>
  <c r="E205" i="29" s="1"/>
  <c r="F205" i="29" a="1"/>
  <c r="F205" i="29" s="1"/>
  <c r="G205" i="29" a="1"/>
  <c r="G205" i="29" s="1"/>
  <c r="H205" i="29" a="1"/>
  <c r="H205" i="29" s="1"/>
  <c r="I205" i="29" a="1"/>
  <c r="I205" i="29" s="1"/>
  <c r="J205" i="29" a="1"/>
  <c r="J205" i="29" s="1"/>
  <c r="K205" i="29" a="1"/>
  <c r="K205" i="29" s="1"/>
  <c r="L205" i="29" a="1"/>
  <c r="L205" i="29" s="1"/>
  <c r="M205" i="29" a="1"/>
  <c r="M205" i="29" s="1"/>
  <c r="N205" i="29" a="1"/>
  <c r="N205" i="29" s="1"/>
  <c r="O205" i="29" a="1"/>
  <c r="O205" i="29" s="1"/>
  <c r="Q205" i="29" a="1"/>
  <c r="Q205" i="29" s="1"/>
  <c r="R205" i="29" a="1"/>
  <c r="R205" i="29" s="1"/>
  <c r="E206" i="29" a="1"/>
  <c r="E206" i="29" s="1"/>
  <c r="F206" i="29" a="1"/>
  <c r="F206" i="29" s="1"/>
  <c r="G206" i="29" a="1"/>
  <c r="G206" i="29" s="1"/>
  <c r="H206" i="29" a="1"/>
  <c r="H206" i="29" s="1"/>
  <c r="I206" i="29" a="1"/>
  <c r="I206" i="29" s="1"/>
  <c r="J206" i="29" a="1"/>
  <c r="J206" i="29" s="1"/>
  <c r="K206" i="29" a="1"/>
  <c r="K206" i="29" s="1"/>
  <c r="L206" i="29" a="1"/>
  <c r="L206" i="29" s="1"/>
  <c r="M206" i="29" a="1"/>
  <c r="M206" i="29" s="1"/>
  <c r="N206" i="29" a="1"/>
  <c r="N206" i="29" s="1"/>
  <c r="O206" i="29" a="1"/>
  <c r="O206" i="29" s="1"/>
  <c r="Q206" i="29" a="1"/>
  <c r="Q206" i="29" s="1"/>
  <c r="R206" i="29" a="1"/>
  <c r="R206" i="29" s="1"/>
  <c r="E207" i="29" a="1"/>
  <c r="E207" i="29" s="1"/>
  <c r="F207" i="29" a="1"/>
  <c r="F207" i="29" s="1"/>
  <c r="G207" i="29" a="1"/>
  <c r="G207" i="29" s="1"/>
  <c r="H207" i="29" a="1"/>
  <c r="H207" i="29" s="1"/>
  <c r="I207" i="29" a="1"/>
  <c r="I207" i="29" s="1"/>
  <c r="J207" i="29" a="1"/>
  <c r="J207" i="29" s="1"/>
  <c r="K207" i="29" a="1"/>
  <c r="K207" i="29" s="1"/>
  <c r="L207" i="29" a="1"/>
  <c r="L207" i="29" s="1"/>
  <c r="M207" i="29" a="1"/>
  <c r="M207" i="29" s="1"/>
  <c r="N207" i="29" a="1"/>
  <c r="N207" i="29" s="1"/>
  <c r="O207" i="29" a="1"/>
  <c r="O207" i="29" s="1"/>
  <c r="Q207" i="29" a="1"/>
  <c r="Q207" i="29" s="1"/>
  <c r="R207" i="29" a="1"/>
  <c r="R207" i="29" s="1"/>
  <c r="E208" i="29" a="1"/>
  <c r="E208" i="29" s="1"/>
  <c r="F208" i="29" a="1"/>
  <c r="F208" i="29" s="1"/>
  <c r="G208" i="29" a="1"/>
  <c r="G208" i="29" s="1"/>
  <c r="H208" i="29" a="1"/>
  <c r="H208" i="29" s="1"/>
  <c r="I208" i="29" a="1"/>
  <c r="I208" i="29" s="1"/>
  <c r="J208" i="29" a="1"/>
  <c r="J208" i="29" s="1"/>
  <c r="K208" i="29" a="1"/>
  <c r="K208" i="29" s="1"/>
  <c r="L208" i="29" a="1"/>
  <c r="L208" i="29" s="1"/>
  <c r="M208" i="29" a="1"/>
  <c r="M208" i="29" s="1"/>
  <c r="N208" i="29" a="1"/>
  <c r="N208" i="29" s="1"/>
  <c r="O208" i="29" a="1"/>
  <c r="O208" i="29" s="1"/>
  <c r="Q208" i="29" a="1"/>
  <c r="Q208" i="29" s="1"/>
  <c r="R208" i="29" a="1"/>
  <c r="R208" i="29" s="1"/>
  <c r="E209" i="29" a="1"/>
  <c r="E209" i="29" s="1"/>
  <c r="F209" i="29" a="1"/>
  <c r="F209" i="29" s="1"/>
  <c r="G209" i="29" a="1"/>
  <c r="G209" i="29" s="1"/>
  <c r="H209" i="29" a="1"/>
  <c r="H209" i="29" s="1"/>
  <c r="I209" i="29" a="1"/>
  <c r="I209" i="29" s="1"/>
  <c r="J209" i="29" a="1"/>
  <c r="J209" i="29" s="1"/>
  <c r="K209" i="29" a="1"/>
  <c r="K209" i="29" s="1"/>
  <c r="L209" i="29" a="1"/>
  <c r="L209" i="29" s="1"/>
  <c r="M209" i="29" a="1"/>
  <c r="M209" i="29" s="1"/>
  <c r="N209" i="29" a="1"/>
  <c r="N209" i="29" s="1"/>
  <c r="O209" i="29" a="1"/>
  <c r="O209" i="29" s="1"/>
  <c r="Q209" i="29" a="1"/>
  <c r="Q209" i="29" s="1"/>
  <c r="R209" i="29" a="1"/>
  <c r="R209" i="29" s="1"/>
  <c r="E210" i="29" a="1"/>
  <c r="E210" i="29" s="1"/>
  <c r="F210" i="29" a="1"/>
  <c r="F210" i="29" s="1"/>
  <c r="G210" i="29" a="1"/>
  <c r="G210" i="29" s="1"/>
  <c r="H210" i="29" a="1"/>
  <c r="H210" i="29" s="1"/>
  <c r="I210" i="29" a="1"/>
  <c r="I210" i="29" s="1"/>
  <c r="J210" i="29" a="1"/>
  <c r="J210" i="29" s="1"/>
  <c r="K210" i="29" a="1"/>
  <c r="K210" i="29" s="1"/>
  <c r="L210" i="29" a="1"/>
  <c r="L210" i="29" s="1"/>
  <c r="M210" i="29" a="1"/>
  <c r="M210" i="29" s="1"/>
  <c r="N210" i="29" a="1"/>
  <c r="N210" i="29" s="1"/>
  <c r="O210" i="29" a="1"/>
  <c r="O210" i="29" s="1"/>
  <c r="Q210" i="29" a="1"/>
  <c r="Q210" i="29" s="1"/>
  <c r="R210" i="29" a="1"/>
  <c r="R210" i="29" s="1"/>
  <c r="E211" i="29" a="1"/>
  <c r="E211" i="29" s="1"/>
  <c r="F211" i="29" a="1"/>
  <c r="F211" i="29" s="1"/>
  <c r="G211" i="29" a="1"/>
  <c r="G211" i="29" s="1"/>
  <c r="H211" i="29" a="1"/>
  <c r="H211" i="29" s="1"/>
  <c r="I211" i="29" a="1"/>
  <c r="I211" i="29" s="1"/>
  <c r="J211" i="29" a="1"/>
  <c r="J211" i="29" s="1"/>
  <c r="K211" i="29" a="1"/>
  <c r="K211" i="29" s="1"/>
  <c r="L211" i="29" a="1"/>
  <c r="L211" i="29" s="1"/>
  <c r="M211" i="29" a="1"/>
  <c r="M211" i="29" s="1"/>
  <c r="N211" i="29" a="1"/>
  <c r="N211" i="29" s="1"/>
  <c r="O211" i="29" a="1"/>
  <c r="O211" i="29" s="1"/>
  <c r="Q211" i="29" a="1"/>
  <c r="Q211" i="29" s="1"/>
  <c r="R211" i="29" a="1"/>
  <c r="R211" i="29" s="1"/>
  <c r="E212" i="29" a="1"/>
  <c r="E212" i="29" s="1"/>
  <c r="F212" i="29" a="1"/>
  <c r="F212" i="29" s="1"/>
  <c r="G212" i="29" a="1"/>
  <c r="G212" i="29" s="1"/>
  <c r="H212" i="29" a="1"/>
  <c r="H212" i="29" s="1"/>
  <c r="I212" i="29" a="1"/>
  <c r="I212" i="29" s="1"/>
  <c r="J212" i="29" a="1"/>
  <c r="J212" i="29" s="1"/>
  <c r="K212" i="29" a="1"/>
  <c r="K212" i="29" s="1"/>
  <c r="L212" i="29" a="1"/>
  <c r="L212" i="29" s="1"/>
  <c r="M212" i="29" a="1"/>
  <c r="M212" i="29" s="1"/>
  <c r="N212" i="29" a="1"/>
  <c r="N212" i="29" s="1"/>
  <c r="O212" i="29" a="1"/>
  <c r="O212" i="29" s="1"/>
  <c r="Q212" i="29" a="1"/>
  <c r="Q212" i="29" s="1"/>
  <c r="R212" i="29" a="1"/>
  <c r="R212" i="29" s="1"/>
  <c r="E213" i="29" a="1"/>
  <c r="E213" i="29" s="1"/>
  <c r="F213" i="29" a="1"/>
  <c r="F213" i="29" s="1"/>
  <c r="G213" i="29" a="1"/>
  <c r="G213" i="29" s="1"/>
  <c r="H213" i="29" a="1"/>
  <c r="H213" i="29" s="1"/>
  <c r="I213" i="29" a="1"/>
  <c r="I213" i="29" s="1"/>
  <c r="J213" i="29" a="1"/>
  <c r="J213" i="29" s="1"/>
  <c r="K213" i="29" a="1"/>
  <c r="K213" i="29" s="1"/>
  <c r="L213" i="29" a="1"/>
  <c r="L213" i="29" s="1"/>
  <c r="M213" i="29" a="1"/>
  <c r="M213" i="29" s="1"/>
  <c r="N213" i="29" a="1"/>
  <c r="N213" i="29" s="1"/>
  <c r="O213" i="29" a="1"/>
  <c r="O213" i="29" s="1"/>
  <c r="Q213" i="29" a="1"/>
  <c r="Q213" i="29" s="1"/>
  <c r="R213" i="29" a="1"/>
  <c r="R213" i="29" s="1"/>
  <c r="E214" i="29" a="1"/>
  <c r="E214" i="29" s="1"/>
  <c r="F214" i="29" a="1"/>
  <c r="F214" i="29" s="1"/>
  <c r="G214" i="29" a="1"/>
  <c r="G214" i="29" s="1"/>
  <c r="H214" i="29" a="1"/>
  <c r="H214" i="29" s="1"/>
  <c r="I214" i="29" a="1"/>
  <c r="I214" i="29" s="1"/>
  <c r="J214" i="29" a="1"/>
  <c r="J214" i="29" s="1"/>
  <c r="K214" i="29" a="1"/>
  <c r="K214" i="29" s="1"/>
  <c r="L214" i="29" a="1"/>
  <c r="L214" i="29" s="1"/>
  <c r="M214" i="29" a="1"/>
  <c r="M214" i="29" s="1"/>
  <c r="N214" i="29" a="1"/>
  <c r="N214" i="29" s="1"/>
  <c r="O214" i="29" a="1"/>
  <c r="O214" i="29" s="1"/>
  <c r="Q214" i="29" a="1"/>
  <c r="Q214" i="29" s="1"/>
  <c r="R214" i="29" a="1"/>
  <c r="R214" i="29" s="1"/>
  <c r="E215" i="29" a="1"/>
  <c r="E215" i="29" s="1"/>
  <c r="F215" i="29" a="1"/>
  <c r="F215" i="29" s="1"/>
  <c r="G215" i="29" a="1"/>
  <c r="G215" i="29" s="1"/>
  <c r="H215" i="29" a="1"/>
  <c r="H215" i="29" s="1"/>
  <c r="I215" i="29" a="1"/>
  <c r="I215" i="29" s="1"/>
  <c r="J215" i="29" a="1"/>
  <c r="J215" i="29" s="1"/>
  <c r="K215" i="29" a="1"/>
  <c r="K215" i="29" s="1"/>
  <c r="L215" i="29" a="1"/>
  <c r="L215" i="29" s="1"/>
  <c r="M215" i="29" a="1"/>
  <c r="M215" i="29" s="1"/>
  <c r="N215" i="29" a="1"/>
  <c r="N215" i="29" s="1"/>
  <c r="O215" i="29" a="1"/>
  <c r="O215" i="29" s="1"/>
  <c r="Q215" i="29" a="1"/>
  <c r="Q215" i="29" s="1"/>
  <c r="R215" i="29" a="1"/>
  <c r="R215" i="29" s="1"/>
  <c r="E216" i="29" a="1"/>
  <c r="E216" i="29" s="1"/>
  <c r="F216" i="29" a="1"/>
  <c r="F216" i="29" s="1"/>
  <c r="G216" i="29" a="1"/>
  <c r="G216" i="29" s="1"/>
  <c r="H216" i="29" a="1"/>
  <c r="H216" i="29" s="1"/>
  <c r="I216" i="29" a="1"/>
  <c r="I216" i="29" s="1"/>
  <c r="J216" i="29" a="1"/>
  <c r="J216" i="29" s="1"/>
  <c r="K216" i="29" a="1"/>
  <c r="K216" i="29" s="1"/>
  <c r="L216" i="29" a="1"/>
  <c r="L216" i="29" s="1"/>
  <c r="M216" i="29" a="1"/>
  <c r="M216" i="29" s="1"/>
  <c r="N216" i="29" a="1"/>
  <c r="N216" i="29" s="1"/>
  <c r="O216" i="29" a="1"/>
  <c r="O216" i="29" s="1"/>
  <c r="Q216" i="29" a="1"/>
  <c r="Q216" i="29" s="1"/>
  <c r="R216" i="29" a="1"/>
  <c r="R216" i="29" s="1"/>
  <c r="E217" i="29" a="1"/>
  <c r="E217" i="29" s="1"/>
  <c r="F217" i="29" a="1"/>
  <c r="F217" i="29" s="1"/>
  <c r="G217" i="29" a="1"/>
  <c r="G217" i="29" s="1"/>
  <c r="H217" i="29" a="1"/>
  <c r="H217" i="29" s="1"/>
  <c r="I217" i="29" a="1"/>
  <c r="I217" i="29" s="1"/>
  <c r="J217" i="29" a="1"/>
  <c r="J217" i="29" s="1"/>
  <c r="K217" i="29" a="1"/>
  <c r="K217" i="29" s="1"/>
  <c r="L217" i="29" a="1"/>
  <c r="L217" i="29" s="1"/>
  <c r="M217" i="29" a="1"/>
  <c r="M217" i="29" s="1"/>
  <c r="N217" i="29" a="1"/>
  <c r="N217" i="29" s="1"/>
  <c r="O217" i="29" a="1"/>
  <c r="O217" i="29" s="1"/>
  <c r="R217" i="29" a="1"/>
  <c r="R217" i="29" s="1"/>
  <c r="E182" i="29" a="1"/>
  <c r="E182" i="29" s="1"/>
  <c r="F182" i="29" a="1"/>
  <c r="F182" i="29" s="1"/>
  <c r="G182" i="29" a="1"/>
  <c r="G182" i="29" s="1"/>
  <c r="H182" i="29" a="1"/>
  <c r="H182" i="29" s="1"/>
  <c r="I182" i="29" a="1"/>
  <c r="I182" i="29" s="1"/>
  <c r="J182" i="29" a="1"/>
  <c r="J182" i="29" s="1"/>
  <c r="K182" i="29" a="1"/>
  <c r="K182" i="29" s="1"/>
  <c r="L182" i="29" a="1"/>
  <c r="L182" i="29" s="1"/>
  <c r="M182" i="29" a="1"/>
  <c r="M182" i="29" s="1"/>
  <c r="N182" i="29" a="1"/>
  <c r="N182" i="29" s="1"/>
  <c r="O182" i="29" a="1"/>
  <c r="O182" i="29" s="1"/>
  <c r="Q182" i="29" a="1"/>
  <c r="Q182" i="29" s="1"/>
  <c r="R182" i="29" a="1"/>
  <c r="R182" i="29" s="1"/>
  <c r="D147" i="29" a="1"/>
  <c r="D147" i="29" s="1"/>
  <c r="E147" i="29" a="1"/>
  <c r="E147" i="29" s="1"/>
  <c r="F147" i="29" a="1"/>
  <c r="F147" i="29" s="1"/>
  <c r="G147" i="29" a="1"/>
  <c r="G147" i="29" s="1"/>
  <c r="H147" i="29" a="1"/>
  <c r="H147" i="29" s="1"/>
  <c r="I147" i="29" a="1"/>
  <c r="I147" i="29" s="1"/>
  <c r="J147" i="29" a="1"/>
  <c r="J147" i="29" s="1"/>
  <c r="K147" i="29" a="1"/>
  <c r="K147" i="29" s="1"/>
  <c r="L147" i="29" a="1"/>
  <c r="L147" i="29" s="1"/>
  <c r="M147" i="29" a="1"/>
  <c r="M147" i="29" s="1"/>
  <c r="N147" i="29" a="1"/>
  <c r="N147" i="29" s="1"/>
  <c r="O147" i="29" a="1"/>
  <c r="O147" i="29" s="1"/>
  <c r="Q147" i="29" a="1"/>
  <c r="Q147" i="29" s="1"/>
  <c r="R147" i="29" a="1"/>
  <c r="R147" i="29" s="1"/>
  <c r="D148" i="29" a="1"/>
  <c r="D148" i="29" s="1"/>
  <c r="E148" i="29" a="1"/>
  <c r="E148" i="29" s="1"/>
  <c r="F148" i="29" a="1"/>
  <c r="F148" i="29" s="1"/>
  <c r="G148" i="29" a="1"/>
  <c r="G148" i="29" s="1"/>
  <c r="H148" i="29" a="1"/>
  <c r="H148" i="29" s="1"/>
  <c r="I148" i="29" a="1"/>
  <c r="I148" i="29" s="1"/>
  <c r="J148" i="29" a="1"/>
  <c r="J148" i="29" s="1"/>
  <c r="K148" i="29" a="1"/>
  <c r="K148" i="29" s="1"/>
  <c r="L148" i="29" a="1"/>
  <c r="L148" i="29" s="1"/>
  <c r="M148" i="29" a="1"/>
  <c r="M148" i="29" s="1"/>
  <c r="N148" i="29" a="1"/>
  <c r="N148" i="29" s="1"/>
  <c r="O148" i="29" a="1"/>
  <c r="O148" i="29" s="1"/>
  <c r="Q148" i="29" a="1"/>
  <c r="Q148" i="29" s="1"/>
  <c r="R148" i="29" a="1"/>
  <c r="R148" i="29" s="1"/>
  <c r="D149" i="29" a="1"/>
  <c r="D149" i="29" s="1"/>
  <c r="E149" i="29" a="1"/>
  <c r="E149" i="29" s="1"/>
  <c r="F149" i="29" a="1"/>
  <c r="F149" i="29" s="1"/>
  <c r="G149" i="29" a="1"/>
  <c r="G149" i="29" s="1"/>
  <c r="H149" i="29" a="1"/>
  <c r="H149" i="29" s="1"/>
  <c r="I149" i="29" a="1"/>
  <c r="I149" i="29" s="1"/>
  <c r="J149" i="29" a="1"/>
  <c r="J149" i="29" s="1"/>
  <c r="K149" i="29" a="1"/>
  <c r="K149" i="29" s="1"/>
  <c r="L149" i="29" a="1"/>
  <c r="L149" i="29" s="1"/>
  <c r="M149" i="29" a="1"/>
  <c r="M149" i="29" s="1"/>
  <c r="N149" i="29" a="1"/>
  <c r="N149" i="29" s="1"/>
  <c r="O149" i="29" a="1"/>
  <c r="O149" i="29" s="1"/>
  <c r="R149" i="29" a="1"/>
  <c r="R149" i="29" s="1"/>
  <c r="D150" i="29" a="1"/>
  <c r="D150" i="29" s="1"/>
  <c r="E150" i="29" a="1"/>
  <c r="E150" i="29" s="1"/>
  <c r="F150" i="29" a="1"/>
  <c r="F150" i="29" s="1"/>
  <c r="G150" i="29" a="1"/>
  <c r="G150" i="29" s="1"/>
  <c r="H150" i="29" a="1"/>
  <c r="H150" i="29" s="1"/>
  <c r="I150" i="29" a="1"/>
  <c r="I150" i="29" s="1"/>
  <c r="J150" i="29" a="1"/>
  <c r="J150" i="29" s="1"/>
  <c r="K150" i="29" a="1"/>
  <c r="K150" i="29" s="1"/>
  <c r="L150" i="29" a="1"/>
  <c r="L150" i="29" s="1"/>
  <c r="M150" i="29" a="1"/>
  <c r="M150" i="29" s="1"/>
  <c r="N150" i="29" a="1"/>
  <c r="N150" i="29" s="1"/>
  <c r="O150" i="29" a="1"/>
  <c r="O150" i="29" s="1"/>
  <c r="Q150" i="29" a="1"/>
  <c r="Q150" i="29" s="1"/>
  <c r="R150" i="29" a="1"/>
  <c r="R150" i="29" s="1"/>
  <c r="D151" i="29" a="1"/>
  <c r="D151" i="29" s="1"/>
  <c r="E151" i="29" a="1"/>
  <c r="E151" i="29" s="1"/>
  <c r="F151" i="29" a="1"/>
  <c r="F151" i="29" s="1"/>
  <c r="G151" i="29" a="1"/>
  <c r="G151" i="29" s="1"/>
  <c r="H151" i="29" a="1"/>
  <c r="H151" i="29" s="1"/>
  <c r="I151" i="29" a="1"/>
  <c r="I151" i="29" s="1"/>
  <c r="J151" i="29" a="1"/>
  <c r="J151" i="29" s="1"/>
  <c r="K151" i="29" a="1"/>
  <c r="K151" i="29" s="1"/>
  <c r="L151" i="29" a="1"/>
  <c r="L151" i="29" s="1"/>
  <c r="M151" i="29" a="1"/>
  <c r="M151" i="29" s="1"/>
  <c r="N151" i="29" a="1"/>
  <c r="N151" i="29" s="1"/>
  <c r="O151" i="29" a="1"/>
  <c r="O151" i="29" s="1"/>
  <c r="Q151" i="29" a="1"/>
  <c r="Q151" i="29" s="1"/>
  <c r="R151" i="29" a="1"/>
  <c r="R151" i="29" s="1"/>
  <c r="D152" i="29" a="1"/>
  <c r="D152" i="29" s="1"/>
  <c r="E152" i="29" a="1"/>
  <c r="E152" i="29" s="1"/>
  <c r="F152" i="29" a="1"/>
  <c r="F152" i="29" s="1"/>
  <c r="G152" i="29" a="1"/>
  <c r="G152" i="29" s="1"/>
  <c r="H152" i="29" a="1"/>
  <c r="H152" i="29" s="1"/>
  <c r="I152" i="29" a="1"/>
  <c r="I152" i="29" s="1"/>
  <c r="J152" i="29" a="1"/>
  <c r="J152" i="29" s="1"/>
  <c r="K152" i="29" a="1"/>
  <c r="K152" i="29" s="1"/>
  <c r="L152" i="29" a="1"/>
  <c r="L152" i="29" s="1"/>
  <c r="M152" i="29" a="1"/>
  <c r="M152" i="29" s="1"/>
  <c r="N152" i="29" a="1"/>
  <c r="N152" i="29" s="1"/>
  <c r="O152" i="29" a="1"/>
  <c r="O152" i="29" s="1"/>
  <c r="Q152" i="29" a="1"/>
  <c r="Q152" i="29" s="1"/>
  <c r="R152" i="29" a="1"/>
  <c r="R152" i="29" s="1"/>
  <c r="D153" i="29" a="1"/>
  <c r="D153" i="29" s="1"/>
  <c r="E153" i="29" a="1"/>
  <c r="E153" i="29" s="1"/>
  <c r="F153" i="29" a="1"/>
  <c r="F153" i="29" s="1"/>
  <c r="G153" i="29" a="1"/>
  <c r="G153" i="29" s="1"/>
  <c r="H153" i="29" a="1"/>
  <c r="H153" i="29" s="1"/>
  <c r="I153" i="29" a="1"/>
  <c r="I153" i="29" s="1"/>
  <c r="J153" i="29" a="1"/>
  <c r="J153" i="29" s="1"/>
  <c r="K153" i="29" a="1"/>
  <c r="K153" i="29" s="1"/>
  <c r="L153" i="29" a="1"/>
  <c r="L153" i="29" s="1"/>
  <c r="M153" i="29" a="1"/>
  <c r="M153" i="29" s="1"/>
  <c r="N153" i="29" a="1"/>
  <c r="N153" i="29" s="1"/>
  <c r="O153" i="29" a="1"/>
  <c r="O153" i="29" s="1"/>
  <c r="Q153" i="29" a="1"/>
  <c r="Q153" i="29" s="1"/>
  <c r="R153" i="29" a="1"/>
  <c r="R153" i="29" s="1"/>
  <c r="D154" i="29" a="1"/>
  <c r="D154" i="29" s="1"/>
  <c r="E154" i="29" a="1"/>
  <c r="E154" i="29" s="1"/>
  <c r="F154" i="29" a="1"/>
  <c r="F154" i="29" s="1"/>
  <c r="G154" i="29" a="1"/>
  <c r="G154" i="29" s="1"/>
  <c r="H154" i="29" a="1"/>
  <c r="H154" i="29" s="1"/>
  <c r="I154" i="29" a="1"/>
  <c r="I154" i="29" s="1"/>
  <c r="J154" i="29" a="1"/>
  <c r="J154" i="29" s="1"/>
  <c r="K154" i="29" a="1"/>
  <c r="K154" i="29" s="1"/>
  <c r="L154" i="29" a="1"/>
  <c r="L154" i="29" s="1"/>
  <c r="M154" i="29" a="1"/>
  <c r="M154" i="29" s="1"/>
  <c r="N154" i="29" a="1"/>
  <c r="N154" i="29" s="1"/>
  <c r="O154" i="29" a="1"/>
  <c r="O154" i="29" s="1"/>
  <c r="Q154" i="29" a="1"/>
  <c r="Q154" i="29" s="1"/>
  <c r="R154" i="29" a="1"/>
  <c r="R154" i="29" s="1"/>
  <c r="D155" i="29" a="1"/>
  <c r="D155" i="29" s="1"/>
  <c r="E155" i="29" a="1"/>
  <c r="E155" i="29" s="1"/>
  <c r="F155" i="29" a="1"/>
  <c r="F155" i="29" s="1"/>
  <c r="G155" i="29" a="1"/>
  <c r="G155" i="29" s="1"/>
  <c r="H155" i="29" a="1"/>
  <c r="H155" i="29" s="1"/>
  <c r="I155" i="29" a="1"/>
  <c r="I155" i="29" s="1"/>
  <c r="J155" i="29" a="1"/>
  <c r="J155" i="29" s="1"/>
  <c r="K155" i="29" a="1"/>
  <c r="K155" i="29" s="1"/>
  <c r="L155" i="29" a="1"/>
  <c r="L155" i="29" s="1"/>
  <c r="M155" i="29" a="1"/>
  <c r="M155" i="29" s="1"/>
  <c r="N155" i="29" a="1"/>
  <c r="N155" i="29" s="1"/>
  <c r="O155" i="29" a="1"/>
  <c r="O155" i="29" s="1"/>
  <c r="Q155" i="29" a="1"/>
  <c r="Q155" i="29" s="1"/>
  <c r="R155" i="29" a="1"/>
  <c r="R155" i="29" s="1"/>
  <c r="D156" i="29" a="1"/>
  <c r="D156" i="29" s="1"/>
  <c r="E156" i="29" a="1"/>
  <c r="E156" i="29" s="1"/>
  <c r="F156" i="29" a="1"/>
  <c r="F156" i="29" s="1"/>
  <c r="G156" i="29" a="1"/>
  <c r="G156" i="29" s="1"/>
  <c r="H156" i="29" a="1"/>
  <c r="H156" i="29" s="1"/>
  <c r="I156" i="29" a="1"/>
  <c r="I156" i="29" s="1"/>
  <c r="J156" i="29" a="1"/>
  <c r="J156" i="29" s="1"/>
  <c r="K156" i="29" a="1"/>
  <c r="K156" i="29" s="1"/>
  <c r="L156" i="29" a="1"/>
  <c r="L156" i="29" s="1"/>
  <c r="M156" i="29" a="1"/>
  <c r="M156" i="29" s="1"/>
  <c r="N156" i="29" a="1"/>
  <c r="N156" i="29" s="1"/>
  <c r="O156" i="29" a="1"/>
  <c r="O156" i="29" s="1"/>
  <c r="R156" i="29" a="1"/>
  <c r="R156" i="29" s="1"/>
  <c r="D157" i="29" a="1"/>
  <c r="D157" i="29" s="1"/>
  <c r="E157" i="29" a="1"/>
  <c r="E157" i="29" s="1"/>
  <c r="F157" i="29" a="1"/>
  <c r="F157" i="29" s="1"/>
  <c r="G157" i="29" a="1"/>
  <c r="G157" i="29" s="1"/>
  <c r="H157" i="29" a="1"/>
  <c r="H157" i="29" s="1"/>
  <c r="I157" i="29" a="1"/>
  <c r="I157" i="29" s="1"/>
  <c r="J157" i="29" a="1"/>
  <c r="J157" i="29" s="1"/>
  <c r="K157" i="29" a="1"/>
  <c r="K157" i="29" s="1"/>
  <c r="L157" i="29" a="1"/>
  <c r="L157" i="29" s="1"/>
  <c r="M157" i="29" a="1"/>
  <c r="M157" i="29" s="1"/>
  <c r="N157" i="29" a="1"/>
  <c r="N157" i="29" s="1"/>
  <c r="O157" i="29" a="1"/>
  <c r="O157" i="29" s="1"/>
  <c r="Q157" i="29" a="1"/>
  <c r="Q157" i="29" s="1"/>
  <c r="R157" i="29" a="1"/>
  <c r="R157" i="29" s="1"/>
  <c r="D158" i="29" a="1"/>
  <c r="D158" i="29" s="1"/>
  <c r="E158" i="29" a="1"/>
  <c r="E158" i="29" s="1"/>
  <c r="F158" i="29" a="1"/>
  <c r="F158" i="29" s="1"/>
  <c r="G158" i="29" a="1"/>
  <c r="G158" i="29" s="1"/>
  <c r="H158" i="29" a="1"/>
  <c r="H158" i="29" s="1"/>
  <c r="I158" i="29" a="1"/>
  <c r="I158" i="29" s="1"/>
  <c r="J158" i="29" a="1"/>
  <c r="J158" i="29" s="1"/>
  <c r="K158" i="29" a="1"/>
  <c r="K158" i="29" s="1"/>
  <c r="L158" i="29" a="1"/>
  <c r="L158" i="29" s="1"/>
  <c r="M158" i="29" a="1"/>
  <c r="M158" i="29" s="1"/>
  <c r="N158" i="29" a="1"/>
  <c r="N158" i="29" s="1"/>
  <c r="O158" i="29" a="1"/>
  <c r="O158" i="29" s="1"/>
  <c r="Q158" i="29" a="1"/>
  <c r="Q158" i="29" s="1"/>
  <c r="R158" i="29" a="1"/>
  <c r="R158" i="29" s="1"/>
  <c r="D159" i="29" a="1"/>
  <c r="D159" i="29" s="1"/>
  <c r="E159" i="29" a="1"/>
  <c r="E159" i="29" s="1"/>
  <c r="F159" i="29" a="1"/>
  <c r="F159" i="29" s="1"/>
  <c r="G159" i="29" a="1"/>
  <c r="G159" i="29" s="1"/>
  <c r="H159" i="29" a="1"/>
  <c r="H159" i="29" s="1"/>
  <c r="I159" i="29" a="1"/>
  <c r="I159" i="29" s="1"/>
  <c r="J159" i="29" a="1"/>
  <c r="J159" i="29" s="1"/>
  <c r="K159" i="29" a="1"/>
  <c r="K159" i="29" s="1"/>
  <c r="L159" i="29" a="1"/>
  <c r="L159" i="29" s="1"/>
  <c r="M159" i="29" a="1"/>
  <c r="M159" i="29" s="1"/>
  <c r="N159" i="29" a="1"/>
  <c r="N159" i="29" s="1"/>
  <c r="O159" i="29" a="1"/>
  <c r="O159" i="29" s="1"/>
  <c r="Q159" i="29" a="1"/>
  <c r="Q159" i="29" s="1"/>
  <c r="R159" i="29" a="1"/>
  <c r="R159" i="29" s="1"/>
  <c r="D160" i="29" a="1"/>
  <c r="D160" i="29" s="1"/>
  <c r="E160" i="29" a="1"/>
  <c r="E160" i="29" s="1"/>
  <c r="F160" i="29" a="1"/>
  <c r="F160" i="29" s="1"/>
  <c r="G160" i="29" a="1"/>
  <c r="G160" i="29" s="1"/>
  <c r="H160" i="29" a="1"/>
  <c r="H160" i="29" s="1"/>
  <c r="I160" i="29" a="1"/>
  <c r="I160" i="29" s="1"/>
  <c r="J160" i="29" a="1"/>
  <c r="J160" i="29" s="1"/>
  <c r="K160" i="29" a="1"/>
  <c r="K160" i="29" s="1"/>
  <c r="L160" i="29" a="1"/>
  <c r="L160" i="29" s="1"/>
  <c r="M160" i="29" a="1"/>
  <c r="M160" i="29" s="1"/>
  <c r="N160" i="29" a="1"/>
  <c r="N160" i="29" s="1"/>
  <c r="O160" i="29" a="1"/>
  <c r="O160" i="29" s="1"/>
  <c r="Q160" i="29" a="1"/>
  <c r="Q160" i="29" s="1"/>
  <c r="R160" i="29" a="1"/>
  <c r="R160" i="29" s="1"/>
  <c r="D161" i="29" a="1"/>
  <c r="D161" i="29" s="1"/>
  <c r="E161" i="29" a="1"/>
  <c r="E161" i="29" s="1"/>
  <c r="F161" i="29" a="1"/>
  <c r="F161" i="29" s="1"/>
  <c r="G161" i="29" a="1"/>
  <c r="G161" i="29" s="1"/>
  <c r="H161" i="29" a="1"/>
  <c r="H161" i="29" s="1"/>
  <c r="I161" i="29" a="1"/>
  <c r="I161" i="29" s="1"/>
  <c r="J161" i="29" a="1"/>
  <c r="J161" i="29" s="1"/>
  <c r="K161" i="29" a="1"/>
  <c r="K161" i="29" s="1"/>
  <c r="L161" i="29" a="1"/>
  <c r="L161" i="29" s="1"/>
  <c r="M161" i="29" a="1"/>
  <c r="M161" i="29" s="1"/>
  <c r="N161" i="29" a="1"/>
  <c r="N161" i="29" s="1"/>
  <c r="O161" i="29" a="1"/>
  <c r="O161" i="29" s="1"/>
  <c r="R161" i="29" a="1"/>
  <c r="R161" i="29" s="1"/>
  <c r="D162" i="29" a="1"/>
  <c r="D162" i="29" s="1"/>
  <c r="E162" i="29" a="1"/>
  <c r="E162" i="29" s="1"/>
  <c r="F162" i="29" a="1"/>
  <c r="F162" i="29" s="1"/>
  <c r="G162" i="29" a="1"/>
  <c r="G162" i="29" s="1"/>
  <c r="H162" i="29" a="1"/>
  <c r="H162" i="29" s="1"/>
  <c r="I162" i="29" a="1"/>
  <c r="I162" i="29" s="1"/>
  <c r="J162" i="29" a="1"/>
  <c r="J162" i="29" s="1"/>
  <c r="K162" i="29" a="1"/>
  <c r="K162" i="29" s="1"/>
  <c r="L162" i="29" a="1"/>
  <c r="L162" i="29" s="1"/>
  <c r="M162" i="29" a="1"/>
  <c r="M162" i="29" s="1"/>
  <c r="N162" i="29" a="1"/>
  <c r="N162" i="29" s="1"/>
  <c r="O162" i="29" a="1"/>
  <c r="O162" i="29" s="1"/>
  <c r="R162" i="29" a="1"/>
  <c r="R162" i="29" s="1"/>
  <c r="D163" i="29" a="1"/>
  <c r="D163" i="29" s="1"/>
  <c r="E163" i="29" a="1"/>
  <c r="E163" i="29" s="1"/>
  <c r="F163" i="29" a="1"/>
  <c r="F163" i="29" s="1"/>
  <c r="G163" i="29" a="1"/>
  <c r="G163" i="29" s="1"/>
  <c r="H163" i="29" a="1"/>
  <c r="H163" i="29" s="1"/>
  <c r="I163" i="29" a="1"/>
  <c r="I163" i="29" s="1"/>
  <c r="J163" i="29" a="1"/>
  <c r="J163" i="29" s="1"/>
  <c r="K163" i="29" a="1"/>
  <c r="K163" i="29" s="1"/>
  <c r="L163" i="29" a="1"/>
  <c r="L163" i="29" s="1"/>
  <c r="M163" i="29" a="1"/>
  <c r="M163" i="29" s="1"/>
  <c r="N163" i="29" a="1"/>
  <c r="N163" i="29" s="1"/>
  <c r="O163" i="29" a="1"/>
  <c r="O163" i="29" s="1"/>
  <c r="Q163" i="29" a="1"/>
  <c r="Q163" i="29" s="1"/>
  <c r="R163" i="29" a="1"/>
  <c r="R163" i="29" s="1"/>
  <c r="D164" i="29" a="1"/>
  <c r="D164" i="29" s="1"/>
  <c r="E164" i="29" a="1"/>
  <c r="E164" i="29" s="1"/>
  <c r="F164" i="29" a="1"/>
  <c r="F164" i="29" s="1"/>
  <c r="G164" i="29" a="1"/>
  <c r="G164" i="29" s="1"/>
  <c r="H164" i="29" a="1"/>
  <c r="H164" i="29" s="1"/>
  <c r="I164" i="29" a="1"/>
  <c r="I164" i="29" s="1"/>
  <c r="J164" i="29" a="1"/>
  <c r="J164" i="29" s="1"/>
  <c r="K164" i="29" a="1"/>
  <c r="K164" i="29" s="1"/>
  <c r="L164" i="29" a="1"/>
  <c r="L164" i="29" s="1"/>
  <c r="M164" i="29" a="1"/>
  <c r="M164" i="29" s="1"/>
  <c r="N164" i="29" a="1"/>
  <c r="N164" i="29" s="1"/>
  <c r="O164" i="29" a="1"/>
  <c r="O164" i="29" s="1"/>
  <c r="Q164" i="29" a="1"/>
  <c r="Q164" i="29" s="1"/>
  <c r="R164" i="29" a="1"/>
  <c r="R164" i="29" s="1"/>
  <c r="D165" i="29" a="1"/>
  <c r="D165" i="29" s="1"/>
  <c r="E165" i="29" a="1"/>
  <c r="E165" i="29" s="1"/>
  <c r="F165" i="29" a="1"/>
  <c r="F165" i="29" s="1"/>
  <c r="G165" i="29" a="1"/>
  <c r="G165" i="29" s="1"/>
  <c r="H165" i="29" a="1"/>
  <c r="H165" i="29" s="1"/>
  <c r="I165" i="29" a="1"/>
  <c r="I165" i="29" s="1"/>
  <c r="J165" i="29" a="1"/>
  <c r="J165" i="29" s="1"/>
  <c r="K165" i="29" a="1"/>
  <c r="K165" i="29" s="1"/>
  <c r="L165" i="29" a="1"/>
  <c r="L165" i="29" s="1"/>
  <c r="M165" i="29" a="1"/>
  <c r="M165" i="29" s="1"/>
  <c r="N165" i="29" a="1"/>
  <c r="N165" i="29" s="1"/>
  <c r="O165" i="29" a="1"/>
  <c r="O165" i="29" s="1"/>
  <c r="R165" i="29" a="1"/>
  <c r="R165" i="29" s="1"/>
  <c r="D166" i="29" a="1"/>
  <c r="D166" i="29" s="1"/>
  <c r="E166" i="29" a="1"/>
  <c r="E166" i="29" s="1"/>
  <c r="F166" i="29" a="1"/>
  <c r="F166" i="29" s="1"/>
  <c r="G166" i="29" a="1"/>
  <c r="G166" i="29" s="1"/>
  <c r="H166" i="29" a="1"/>
  <c r="H166" i="29" s="1"/>
  <c r="I166" i="29" a="1"/>
  <c r="I166" i="29" s="1"/>
  <c r="J166" i="29" a="1"/>
  <c r="J166" i="29" s="1"/>
  <c r="K166" i="29" a="1"/>
  <c r="K166" i="29" s="1"/>
  <c r="L166" i="29" a="1"/>
  <c r="L166" i="29" s="1"/>
  <c r="M166" i="29" a="1"/>
  <c r="M166" i="29" s="1"/>
  <c r="N166" i="29" a="1"/>
  <c r="N166" i="29" s="1"/>
  <c r="O166" i="29" a="1"/>
  <c r="O166" i="29" s="1"/>
  <c r="Q166" i="29" a="1"/>
  <c r="Q166" i="29" s="1"/>
  <c r="R166" i="29" a="1"/>
  <c r="R166" i="29" s="1"/>
  <c r="D167" i="29" a="1"/>
  <c r="D167" i="29" s="1"/>
  <c r="E167" i="29" a="1"/>
  <c r="E167" i="29" s="1"/>
  <c r="F167" i="29" a="1"/>
  <c r="F167" i="29" s="1"/>
  <c r="G167" i="29" a="1"/>
  <c r="G167" i="29" s="1"/>
  <c r="H167" i="29" a="1"/>
  <c r="H167" i="29" s="1"/>
  <c r="I167" i="29" a="1"/>
  <c r="I167" i="29" s="1"/>
  <c r="J167" i="29" a="1"/>
  <c r="J167" i="29" s="1"/>
  <c r="K167" i="29" a="1"/>
  <c r="K167" i="29" s="1"/>
  <c r="L167" i="29" a="1"/>
  <c r="L167" i="29" s="1"/>
  <c r="M167" i="29" a="1"/>
  <c r="M167" i="29" s="1"/>
  <c r="N167" i="29" a="1"/>
  <c r="N167" i="29" s="1"/>
  <c r="O167" i="29" a="1"/>
  <c r="O167" i="29" s="1"/>
  <c r="Q167" i="29" a="1"/>
  <c r="Q167" i="29" s="1"/>
  <c r="R167" i="29" a="1"/>
  <c r="R167" i="29" s="1"/>
  <c r="E168" i="29" a="1"/>
  <c r="E168" i="29" s="1"/>
  <c r="F168" i="29" a="1"/>
  <c r="F168" i="29" s="1"/>
  <c r="G168" i="29" a="1"/>
  <c r="G168" i="29" s="1"/>
  <c r="H168" i="29" a="1"/>
  <c r="H168" i="29" s="1"/>
  <c r="I168" i="29" a="1"/>
  <c r="I168" i="29" s="1"/>
  <c r="J168" i="29" a="1"/>
  <c r="J168" i="29" s="1"/>
  <c r="K168" i="29" a="1"/>
  <c r="K168" i="29" s="1"/>
  <c r="L168" i="29" a="1"/>
  <c r="L168" i="29" s="1"/>
  <c r="M168" i="29" a="1"/>
  <c r="M168" i="29" s="1"/>
  <c r="N168" i="29" a="1"/>
  <c r="N168" i="29" s="1"/>
  <c r="O168" i="29" a="1"/>
  <c r="O168" i="29" s="1"/>
  <c r="Q168" i="29" a="1"/>
  <c r="Q168" i="29" s="1"/>
  <c r="R168" i="29" a="1"/>
  <c r="R168" i="29" s="1"/>
  <c r="E169" i="29" a="1"/>
  <c r="E169" i="29" s="1"/>
  <c r="F169" i="29" a="1"/>
  <c r="F169" i="29" s="1"/>
  <c r="G169" i="29" a="1"/>
  <c r="G169" i="29" s="1"/>
  <c r="H169" i="29" a="1"/>
  <c r="H169" i="29" s="1"/>
  <c r="I169" i="29" a="1"/>
  <c r="I169" i="29" s="1"/>
  <c r="J169" i="29" a="1"/>
  <c r="J169" i="29" s="1"/>
  <c r="K169" i="29" a="1"/>
  <c r="K169" i="29" s="1"/>
  <c r="L169" i="29" a="1"/>
  <c r="L169" i="29" s="1"/>
  <c r="M169" i="29" a="1"/>
  <c r="M169" i="29" s="1"/>
  <c r="N169" i="29" a="1"/>
  <c r="N169" i="29" s="1"/>
  <c r="O169" i="29" a="1"/>
  <c r="O169" i="29" s="1"/>
  <c r="Q169" i="29" a="1"/>
  <c r="Q169" i="29" s="1"/>
  <c r="R169" i="29" a="1"/>
  <c r="R169" i="29" s="1"/>
  <c r="D170" i="29" a="1"/>
  <c r="D170" i="29" s="1"/>
  <c r="E170" i="29" a="1"/>
  <c r="E170" i="29" s="1"/>
  <c r="F170" i="29" a="1"/>
  <c r="F170" i="29" s="1"/>
  <c r="G170" i="29" a="1"/>
  <c r="G170" i="29" s="1"/>
  <c r="H170" i="29" a="1"/>
  <c r="H170" i="29" s="1"/>
  <c r="I170" i="29" a="1"/>
  <c r="I170" i="29" s="1"/>
  <c r="J170" i="29" a="1"/>
  <c r="J170" i="29" s="1"/>
  <c r="K170" i="29" a="1"/>
  <c r="K170" i="29" s="1"/>
  <c r="L170" i="29" a="1"/>
  <c r="L170" i="29" s="1"/>
  <c r="M170" i="29" a="1"/>
  <c r="M170" i="29" s="1"/>
  <c r="N170" i="29" a="1"/>
  <c r="N170" i="29" s="1"/>
  <c r="O170" i="29" a="1"/>
  <c r="O170" i="29" s="1"/>
  <c r="Q170" i="29" a="1"/>
  <c r="Q170" i="29" s="1"/>
  <c r="R170" i="29" a="1"/>
  <c r="R170" i="29" s="1"/>
  <c r="E171" i="29" a="1"/>
  <c r="E171" i="29" s="1"/>
  <c r="F171" i="29" a="1"/>
  <c r="F171" i="29" s="1"/>
  <c r="G171" i="29" a="1"/>
  <c r="G171" i="29" s="1"/>
  <c r="H171" i="29" a="1"/>
  <c r="H171" i="29" s="1"/>
  <c r="I171" i="29" a="1"/>
  <c r="I171" i="29" s="1"/>
  <c r="J171" i="29" a="1"/>
  <c r="J171" i="29" s="1"/>
  <c r="K171" i="29" a="1"/>
  <c r="K171" i="29" s="1"/>
  <c r="L171" i="29" a="1"/>
  <c r="L171" i="29" s="1"/>
  <c r="M171" i="29" a="1"/>
  <c r="M171" i="29" s="1"/>
  <c r="N171" i="29" a="1"/>
  <c r="N171" i="29" s="1"/>
  <c r="O171" i="29" a="1"/>
  <c r="O171" i="29" s="1"/>
  <c r="Q171" i="29" a="1"/>
  <c r="Q171" i="29" s="1"/>
  <c r="R171" i="29" a="1"/>
  <c r="R171" i="29" s="1"/>
  <c r="E172" i="29" a="1"/>
  <c r="E172" i="29" s="1"/>
  <c r="F172" i="29" a="1"/>
  <c r="F172" i="29" s="1"/>
  <c r="G172" i="29" a="1"/>
  <c r="G172" i="29" s="1"/>
  <c r="H172" i="29" a="1"/>
  <c r="H172" i="29" s="1"/>
  <c r="I172" i="29" a="1"/>
  <c r="I172" i="29" s="1"/>
  <c r="J172" i="29" a="1"/>
  <c r="J172" i="29" s="1"/>
  <c r="K172" i="29" a="1"/>
  <c r="K172" i="29" s="1"/>
  <c r="L172" i="29" a="1"/>
  <c r="L172" i="29" s="1"/>
  <c r="M172" i="29" a="1"/>
  <c r="M172" i="29" s="1"/>
  <c r="N172" i="29" a="1"/>
  <c r="N172" i="29" s="1"/>
  <c r="O172" i="29" a="1"/>
  <c r="O172" i="29" s="1"/>
  <c r="R172" i="29" a="1"/>
  <c r="R172" i="29" s="1"/>
  <c r="D173" i="29" a="1"/>
  <c r="D173" i="29" s="1"/>
  <c r="E173" i="29" a="1"/>
  <c r="E173" i="29" s="1"/>
  <c r="F173" i="29" a="1"/>
  <c r="F173" i="29" s="1"/>
  <c r="G173" i="29" a="1"/>
  <c r="G173" i="29" s="1"/>
  <c r="H173" i="29" a="1"/>
  <c r="H173" i="29" s="1"/>
  <c r="I173" i="29" a="1"/>
  <c r="I173" i="29" s="1"/>
  <c r="J173" i="29" a="1"/>
  <c r="J173" i="29" s="1"/>
  <c r="K173" i="29" a="1"/>
  <c r="K173" i="29" s="1"/>
  <c r="L173" i="29" a="1"/>
  <c r="L173" i="29" s="1"/>
  <c r="M173" i="29" a="1"/>
  <c r="M173" i="29" s="1"/>
  <c r="N173" i="29" a="1"/>
  <c r="N173" i="29" s="1"/>
  <c r="O173" i="29" a="1"/>
  <c r="O173" i="29" s="1"/>
  <c r="Q173" i="29" a="1"/>
  <c r="Q173" i="29" s="1"/>
  <c r="R173" i="29" a="1"/>
  <c r="R173" i="29" s="1"/>
  <c r="E174" i="29" a="1"/>
  <c r="E174" i="29" s="1"/>
  <c r="F174" i="29" a="1"/>
  <c r="F174" i="29" s="1"/>
  <c r="G174" i="29" a="1"/>
  <c r="G174" i="29" s="1"/>
  <c r="H174" i="29" a="1"/>
  <c r="H174" i="29" s="1"/>
  <c r="I174" i="29" a="1"/>
  <c r="I174" i="29" s="1"/>
  <c r="J174" i="29" a="1"/>
  <c r="J174" i="29" s="1"/>
  <c r="K174" i="29" a="1"/>
  <c r="K174" i="29" s="1"/>
  <c r="L174" i="29" a="1"/>
  <c r="L174" i="29" s="1"/>
  <c r="M174" i="29" a="1"/>
  <c r="M174" i="29" s="1"/>
  <c r="N174" i="29" a="1"/>
  <c r="N174" i="29" s="1"/>
  <c r="O174" i="29" a="1"/>
  <c r="O174" i="29" s="1"/>
  <c r="Q174" i="29" a="1"/>
  <c r="Q174" i="29" s="1"/>
  <c r="R174" i="29" a="1"/>
  <c r="R174" i="29" s="1"/>
  <c r="E175" i="29" a="1"/>
  <c r="E175" i="29" s="1"/>
  <c r="F175" i="29" a="1"/>
  <c r="F175" i="29" s="1"/>
  <c r="G175" i="29" a="1"/>
  <c r="G175" i="29" s="1"/>
  <c r="H175" i="29" a="1"/>
  <c r="H175" i="29" s="1"/>
  <c r="I175" i="29" a="1"/>
  <c r="I175" i="29" s="1"/>
  <c r="J175" i="29" a="1"/>
  <c r="J175" i="29" s="1"/>
  <c r="K175" i="29" a="1"/>
  <c r="K175" i="29" s="1"/>
  <c r="L175" i="29" a="1"/>
  <c r="L175" i="29" s="1"/>
  <c r="M175" i="29" a="1"/>
  <c r="M175" i="29" s="1"/>
  <c r="N175" i="29" a="1"/>
  <c r="N175" i="29" s="1"/>
  <c r="O175" i="29" a="1"/>
  <c r="O175" i="29" s="1"/>
  <c r="Q175" i="29" a="1"/>
  <c r="Q175" i="29" s="1"/>
  <c r="R175" i="29" a="1"/>
  <c r="R175" i="29" s="1"/>
  <c r="E176" i="29" a="1"/>
  <c r="E176" i="29" s="1"/>
  <c r="F176" i="29" a="1"/>
  <c r="F176" i="29" s="1"/>
  <c r="G176" i="29" a="1"/>
  <c r="G176" i="29" s="1"/>
  <c r="H176" i="29" a="1"/>
  <c r="H176" i="29" s="1"/>
  <c r="I176" i="29" a="1"/>
  <c r="I176" i="29" s="1"/>
  <c r="J176" i="29" a="1"/>
  <c r="J176" i="29" s="1"/>
  <c r="K176" i="29" a="1"/>
  <c r="K176" i="29" s="1"/>
  <c r="L176" i="29" a="1"/>
  <c r="L176" i="29" s="1"/>
  <c r="M176" i="29" a="1"/>
  <c r="M176" i="29" s="1"/>
  <c r="N176" i="29" a="1"/>
  <c r="N176" i="29" s="1"/>
  <c r="O176" i="29" a="1"/>
  <c r="O176" i="29" s="1"/>
  <c r="R176" i="29" a="1"/>
  <c r="R176" i="29" s="1"/>
  <c r="E177" i="29" a="1"/>
  <c r="E177" i="29" s="1"/>
  <c r="F177" i="29" a="1"/>
  <c r="F177" i="29" s="1"/>
  <c r="G177" i="29" a="1"/>
  <c r="G177" i="29" s="1"/>
  <c r="H177" i="29" a="1"/>
  <c r="H177" i="29" s="1"/>
  <c r="I177" i="29" a="1"/>
  <c r="I177" i="29" s="1"/>
  <c r="J177" i="29" a="1"/>
  <c r="J177" i="29" s="1"/>
  <c r="K177" i="29" a="1"/>
  <c r="K177" i="29" s="1"/>
  <c r="L177" i="29" a="1"/>
  <c r="L177" i="29" s="1"/>
  <c r="M177" i="29" a="1"/>
  <c r="M177" i="29" s="1"/>
  <c r="N177" i="29" a="1"/>
  <c r="N177" i="29" s="1"/>
  <c r="O177" i="29" a="1"/>
  <c r="O177" i="29" s="1"/>
  <c r="R177" i="29" a="1"/>
  <c r="R177" i="29" s="1"/>
  <c r="E178" i="29" a="1"/>
  <c r="E178" i="29" s="1"/>
  <c r="F178" i="29" a="1"/>
  <c r="F178" i="29" s="1"/>
  <c r="G178" i="29" a="1"/>
  <c r="G178" i="29" s="1"/>
  <c r="H178" i="29" a="1"/>
  <c r="H178" i="29" s="1"/>
  <c r="I178" i="29" a="1"/>
  <c r="I178" i="29" s="1"/>
  <c r="J178" i="29" a="1"/>
  <c r="J178" i="29" s="1"/>
  <c r="K178" i="29" a="1"/>
  <c r="K178" i="29" s="1"/>
  <c r="L178" i="29" a="1"/>
  <c r="L178" i="29" s="1"/>
  <c r="M178" i="29" a="1"/>
  <c r="M178" i="29" s="1"/>
  <c r="N178" i="29" a="1"/>
  <c r="N178" i="29" s="1"/>
  <c r="O178" i="29" a="1"/>
  <c r="O178" i="29" s="1"/>
  <c r="R178" i="29" a="1"/>
  <c r="R178" i="29" s="1"/>
  <c r="E179" i="29" a="1"/>
  <c r="E179" i="29" s="1"/>
  <c r="F179" i="29" a="1"/>
  <c r="F179" i="29" s="1"/>
  <c r="G179" i="29" a="1"/>
  <c r="G179" i="29" s="1"/>
  <c r="H179" i="29" a="1"/>
  <c r="H179" i="29" s="1"/>
  <c r="I179" i="29" a="1"/>
  <c r="I179" i="29" s="1"/>
  <c r="J179" i="29" a="1"/>
  <c r="J179" i="29" s="1"/>
  <c r="K179" i="29" a="1"/>
  <c r="K179" i="29" s="1"/>
  <c r="L179" i="29" a="1"/>
  <c r="L179" i="29" s="1"/>
  <c r="M179" i="29" a="1"/>
  <c r="M179" i="29" s="1"/>
  <c r="N179" i="29" a="1"/>
  <c r="N179" i="29" s="1"/>
  <c r="O179" i="29" a="1"/>
  <c r="O179" i="29" s="1"/>
  <c r="Q179" i="29" a="1"/>
  <c r="Q179" i="29" s="1"/>
  <c r="R179" i="29" a="1"/>
  <c r="R179" i="29" s="1"/>
  <c r="D180" i="29" a="1"/>
  <c r="D180" i="29" s="1"/>
  <c r="E180" i="29" a="1"/>
  <c r="E180" i="29" s="1"/>
  <c r="F180" i="29" a="1"/>
  <c r="F180" i="29" s="1"/>
  <c r="G180" i="29" a="1"/>
  <c r="G180" i="29" s="1"/>
  <c r="H180" i="29" a="1"/>
  <c r="H180" i="29" s="1"/>
  <c r="I180" i="29" a="1"/>
  <c r="I180" i="29" s="1"/>
  <c r="J180" i="29" a="1"/>
  <c r="J180" i="29" s="1"/>
  <c r="K180" i="29" a="1"/>
  <c r="K180" i="29" s="1"/>
  <c r="L180" i="29" a="1"/>
  <c r="L180" i="29" s="1"/>
  <c r="M180" i="29" a="1"/>
  <c r="M180" i="29" s="1"/>
  <c r="N180" i="29" a="1"/>
  <c r="N180" i="29" s="1"/>
  <c r="O180" i="29" a="1"/>
  <c r="O180" i="29" s="1"/>
  <c r="Q180" i="29" a="1"/>
  <c r="Q180" i="29" s="1"/>
  <c r="R180" i="29" a="1"/>
  <c r="R180" i="29" s="1"/>
  <c r="E181" i="29" a="1"/>
  <c r="E181" i="29" s="1"/>
  <c r="F181" i="29" a="1"/>
  <c r="F181" i="29" s="1"/>
  <c r="G181" i="29" a="1"/>
  <c r="G181" i="29" s="1"/>
  <c r="H181" i="29" a="1"/>
  <c r="H181" i="29" s="1"/>
  <c r="I181" i="29" a="1"/>
  <c r="I181" i="29" s="1"/>
  <c r="J181" i="29" a="1"/>
  <c r="J181" i="29" s="1"/>
  <c r="K181" i="29" a="1"/>
  <c r="K181" i="29" s="1"/>
  <c r="L181" i="29" a="1"/>
  <c r="L181" i="29" s="1"/>
  <c r="M181" i="29" a="1"/>
  <c r="M181" i="29" s="1"/>
  <c r="N181" i="29" a="1"/>
  <c r="N181" i="29" s="1"/>
  <c r="O181" i="29" a="1"/>
  <c r="O181" i="29" s="1"/>
  <c r="R181" i="29" a="1"/>
  <c r="R181" i="29" s="1"/>
  <c r="D146" i="29" a="1"/>
  <c r="D146" i="29" s="1"/>
  <c r="E146" i="29" a="1"/>
  <c r="E146" i="29" s="1"/>
  <c r="F146" i="29" a="1"/>
  <c r="F146" i="29" s="1"/>
  <c r="G146" i="29" a="1"/>
  <c r="G146" i="29" s="1"/>
  <c r="H146" i="29" a="1"/>
  <c r="H146" i="29" s="1"/>
  <c r="I146" i="29" a="1"/>
  <c r="I146" i="29" s="1"/>
  <c r="J146" i="29" a="1"/>
  <c r="J146" i="29" s="1"/>
  <c r="K146" i="29" a="1"/>
  <c r="K146" i="29" s="1"/>
  <c r="L146" i="29" a="1"/>
  <c r="L146" i="29" s="1"/>
  <c r="M146" i="29" a="1"/>
  <c r="M146" i="29" s="1"/>
  <c r="N146" i="29" a="1"/>
  <c r="N146" i="29" s="1"/>
  <c r="O146" i="29" a="1"/>
  <c r="O146" i="29" s="1"/>
  <c r="R146" i="29" a="1"/>
  <c r="R146" i="29" s="1"/>
  <c r="D111" i="29" a="1"/>
  <c r="D111" i="29" s="1"/>
  <c r="E111" i="29" a="1"/>
  <c r="E111" i="29" s="1"/>
  <c r="F111" i="29" a="1"/>
  <c r="F111" i="29" s="1"/>
  <c r="G111" i="29" a="1"/>
  <c r="G111" i="29" s="1"/>
  <c r="H111" i="29" a="1"/>
  <c r="H111" i="29" s="1"/>
  <c r="I111" i="29" a="1"/>
  <c r="I111" i="29" s="1"/>
  <c r="J111" i="29" a="1"/>
  <c r="J111" i="29" s="1"/>
  <c r="K111" i="29" a="1"/>
  <c r="K111" i="29" s="1"/>
  <c r="L111" i="29" a="1"/>
  <c r="L111" i="29" s="1"/>
  <c r="R111" i="29" a="1"/>
  <c r="R111" i="29" s="1"/>
  <c r="D112" i="29" a="1"/>
  <c r="D112" i="29" s="1"/>
  <c r="E112" i="29" a="1"/>
  <c r="E112" i="29" s="1"/>
  <c r="F112" i="29" a="1"/>
  <c r="F112" i="29" s="1"/>
  <c r="G112" i="29" a="1"/>
  <c r="G112" i="29" s="1"/>
  <c r="H112" i="29" a="1"/>
  <c r="H112" i="29" s="1"/>
  <c r="I112" i="29" a="1"/>
  <c r="I112" i="29" s="1"/>
  <c r="K112" i="29" a="1"/>
  <c r="K112" i="29" s="1"/>
  <c r="L112" i="29" a="1"/>
  <c r="L112" i="29" s="1"/>
  <c r="D113" i="29" a="1"/>
  <c r="D113" i="29" s="1"/>
  <c r="E113" i="29" a="1"/>
  <c r="E113" i="29" s="1"/>
  <c r="F113" i="29" a="1"/>
  <c r="F113" i="29" s="1"/>
  <c r="G113" i="29" a="1"/>
  <c r="G113" i="29" s="1"/>
  <c r="H113" i="29" a="1"/>
  <c r="H113" i="29" s="1"/>
  <c r="I113" i="29" a="1"/>
  <c r="I113" i="29" s="1"/>
  <c r="K113" i="29" a="1"/>
  <c r="K113" i="29" s="1"/>
  <c r="L113" i="29" a="1"/>
  <c r="L113" i="29" s="1"/>
  <c r="D114" i="29" a="1"/>
  <c r="D114" i="29" s="1"/>
  <c r="E114" i="29" a="1"/>
  <c r="E114" i="29" s="1"/>
  <c r="F114" i="29" a="1"/>
  <c r="F114" i="29" s="1"/>
  <c r="G114" i="29" a="1"/>
  <c r="G114" i="29" s="1"/>
  <c r="H114" i="29" a="1"/>
  <c r="H114" i="29" s="1"/>
  <c r="I114" i="29" a="1"/>
  <c r="I114" i="29" s="1"/>
  <c r="K114" i="29" a="1"/>
  <c r="K114" i="29" s="1"/>
  <c r="L114" i="29" a="1"/>
  <c r="L114" i="29" s="1"/>
  <c r="D115" i="29" a="1"/>
  <c r="D115" i="29" s="1"/>
  <c r="E115" i="29" a="1"/>
  <c r="E115" i="29" s="1"/>
  <c r="F115" i="29" a="1"/>
  <c r="F115" i="29" s="1"/>
  <c r="G115" i="29" a="1"/>
  <c r="G115" i="29" s="1"/>
  <c r="H115" i="29" a="1"/>
  <c r="H115" i="29" s="1"/>
  <c r="I115" i="29" a="1"/>
  <c r="I115" i="29" s="1"/>
  <c r="K115" i="29" a="1"/>
  <c r="K115" i="29" s="1"/>
  <c r="L115" i="29" a="1"/>
  <c r="L115" i="29" s="1"/>
  <c r="D116" i="29" a="1"/>
  <c r="D116" i="29" s="1"/>
  <c r="E116" i="29" a="1"/>
  <c r="E116" i="29" s="1"/>
  <c r="F116" i="29" a="1"/>
  <c r="F116" i="29" s="1"/>
  <c r="G116" i="29" a="1"/>
  <c r="G116" i="29" s="1"/>
  <c r="H116" i="29" a="1"/>
  <c r="H116" i="29" s="1"/>
  <c r="I116" i="29" a="1"/>
  <c r="I116" i="29" s="1"/>
  <c r="K116" i="29" a="1"/>
  <c r="K116" i="29" s="1"/>
  <c r="L116" i="29" a="1"/>
  <c r="L116" i="29" s="1"/>
  <c r="D117" i="29" a="1"/>
  <c r="D117" i="29" s="1"/>
  <c r="E117" i="29" a="1"/>
  <c r="E117" i="29" s="1"/>
  <c r="F117" i="29" a="1"/>
  <c r="F117" i="29" s="1"/>
  <c r="G117" i="29" a="1"/>
  <c r="G117" i="29" s="1"/>
  <c r="H117" i="29" a="1"/>
  <c r="H117" i="29" s="1"/>
  <c r="I117" i="29" a="1"/>
  <c r="I117" i="29" s="1"/>
  <c r="K117" i="29" a="1"/>
  <c r="K117" i="29" s="1"/>
  <c r="L117" i="29" a="1"/>
  <c r="L117" i="29" s="1"/>
  <c r="D118" i="29" a="1"/>
  <c r="D118" i="29" s="1"/>
  <c r="E118" i="29" a="1"/>
  <c r="E118" i="29" s="1"/>
  <c r="F118" i="29" a="1"/>
  <c r="F118" i="29" s="1"/>
  <c r="G118" i="29" a="1"/>
  <c r="G118" i="29" s="1"/>
  <c r="H118" i="29" a="1"/>
  <c r="H118" i="29" s="1"/>
  <c r="I118" i="29" a="1"/>
  <c r="I118" i="29" s="1"/>
  <c r="K118" i="29" a="1"/>
  <c r="K118" i="29" s="1"/>
  <c r="L118" i="29" a="1"/>
  <c r="L118" i="29" s="1"/>
  <c r="D119" i="29" a="1"/>
  <c r="D119" i="29" s="1"/>
  <c r="E119" i="29" a="1"/>
  <c r="E119" i="29" s="1"/>
  <c r="F119" i="29" a="1"/>
  <c r="F119" i="29" s="1"/>
  <c r="G119" i="29" a="1"/>
  <c r="G119" i="29" s="1"/>
  <c r="H119" i="29" a="1"/>
  <c r="H119" i="29" s="1"/>
  <c r="I119" i="29" a="1"/>
  <c r="I119" i="29" s="1"/>
  <c r="K119" i="29" a="1"/>
  <c r="K119" i="29" s="1"/>
  <c r="L119" i="29" a="1"/>
  <c r="L119" i="29" s="1"/>
  <c r="D120" i="29" a="1"/>
  <c r="D120" i="29" s="1"/>
  <c r="E120" i="29" a="1"/>
  <c r="E120" i="29" s="1"/>
  <c r="F120" i="29" a="1"/>
  <c r="F120" i="29" s="1"/>
  <c r="G120" i="29" a="1"/>
  <c r="G120" i="29" s="1"/>
  <c r="H120" i="29" a="1"/>
  <c r="H120" i="29" s="1"/>
  <c r="I120" i="29" a="1"/>
  <c r="I120" i="29" s="1"/>
  <c r="K120" i="29" a="1"/>
  <c r="K120" i="29" s="1"/>
  <c r="L120" i="29" a="1"/>
  <c r="L120" i="29" s="1"/>
  <c r="D121" i="29" a="1"/>
  <c r="D121" i="29" s="1"/>
  <c r="E121" i="29" a="1"/>
  <c r="E121" i="29" s="1"/>
  <c r="F121" i="29" a="1"/>
  <c r="F121" i="29" s="1"/>
  <c r="G121" i="29" a="1"/>
  <c r="G121" i="29" s="1"/>
  <c r="H121" i="29" a="1"/>
  <c r="H121" i="29" s="1"/>
  <c r="I121" i="29" a="1"/>
  <c r="I121" i="29" s="1"/>
  <c r="K121" i="29" a="1"/>
  <c r="K121" i="29" s="1"/>
  <c r="L121" i="29" a="1"/>
  <c r="L121" i="29" s="1"/>
  <c r="D122" i="29" a="1"/>
  <c r="D122" i="29" s="1"/>
  <c r="E122" i="29" a="1"/>
  <c r="E122" i="29" s="1"/>
  <c r="F122" i="29" a="1"/>
  <c r="F122" i="29" s="1"/>
  <c r="G122" i="29" a="1"/>
  <c r="G122" i="29" s="1"/>
  <c r="H122" i="29" a="1"/>
  <c r="H122" i="29" s="1"/>
  <c r="I122" i="29" a="1"/>
  <c r="I122" i="29" s="1"/>
  <c r="K122" i="29" a="1"/>
  <c r="K122" i="29" s="1"/>
  <c r="L122" i="29" a="1"/>
  <c r="L122" i="29" s="1"/>
  <c r="D123" i="29" a="1"/>
  <c r="D123" i="29" s="1"/>
  <c r="E123" i="29" a="1"/>
  <c r="E123" i="29" s="1"/>
  <c r="F123" i="29" a="1"/>
  <c r="F123" i="29" s="1"/>
  <c r="G123" i="29" a="1"/>
  <c r="G123" i="29" s="1"/>
  <c r="H123" i="29" a="1"/>
  <c r="H123" i="29" s="1"/>
  <c r="I123" i="29" a="1"/>
  <c r="I123" i="29" s="1"/>
  <c r="K123" i="29" a="1"/>
  <c r="K123" i="29" s="1"/>
  <c r="L123" i="29" a="1"/>
  <c r="L123" i="29" s="1"/>
  <c r="D124" i="29" a="1"/>
  <c r="D124" i="29" s="1"/>
  <c r="E124" i="29" a="1"/>
  <c r="E124" i="29" s="1"/>
  <c r="F124" i="29" a="1"/>
  <c r="F124" i="29" s="1"/>
  <c r="G124" i="29" a="1"/>
  <c r="G124" i="29" s="1"/>
  <c r="H124" i="29" a="1"/>
  <c r="H124" i="29" s="1"/>
  <c r="I124" i="29" a="1"/>
  <c r="I124" i="29" s="1"/>
  <c r="K124" i="29" a="1"/>
  <c r="K124" i="29" s="1"/>
  <c r="L124" i="29" a="1"/>
  <c r="L124" i="29" s="1"/>
  <c r="D125" i="29" a="1"/>
  <c r="D125" i="29" s="1"/>
  <c r="E125" i="29" a="1"/>
  <c r="E125" i="29" s="1"/>
  <c r="F125" i="29" a="1"/>
  <c r="F125" i="29" s="1"/>
  <c r="G125" i="29" a="1"/>
  <c r="G125" i="29" s="1"/>
  <c r="H125" i="29" a="1"/>
  <c r="H125" i="29" s="1"/>
  <c r="I125" i="29" a="1"/>
  <c r="I125" i="29" s="1"/>
  <c r="K125" i="29" a="1"/>
  <c r="K125" i="29" s="1"/>
  <c r="L125" i="29" a="1"/>
  <c r="L125" i="29" s="1"/>
  <c r="D126" i="29" a="1"/>
  <c r="D126" i="29" s="1"/>
  <c r="E126" i="29" a="1"/>
  <c r="E126" i="29" s="1"/>
  <c r="F126" i="29" a="1"/>
  <c r="F126" i="29" s="1"/>
  <c r="G126" i="29" a="1"/>
  <c r="G126" i="29" s="1"/>
  <c r="H126" i="29" a="1"/>
  <c r="H126" i="29" s="1"/>
  <c r="I126" i="29" a="1"/>
  <c r="I126" i="29" s="1"/>
  <c r="K126" i="29" a="1"/>
  <c r="K126" i="29" s="1"/>
  <c r="L126" i="29" a="1"/>
  <c r="L126" i="29" s="1"/>
  <c r="D127" i="29" a="1"/>
  <c r="D127" i="29" s="1"/>
  <c r="E127" i="29" a="1"/>
  <c r="E127" i="29" s="1"/>
  <c r="F127" i="29" a="1"/>
  <c r="F127" i="29" s="1"/>
  <c r="G127" i="29" a="1"/>
  <c r="G127" i="29" s="1"/>
  <c r="H127" i="29" a="1"/>
  <c r="H127" i="29" s="1"/>
  <c r="I127" i="29" a="1"/>
  <c r="I127" i="29" s="1"/>
  <c r="K127" i="29" a="1"/>
  <c r="K127" i="29" s="1"/>
  <c r="L127" i="29" a="1"/>
  <c r="L127" i="29" s="1"/>
  <c r="D128" i="29" a="1"/>
  <c r="D128" i="29" s="1"/>
  <c r="E128" i="29" a="1"/>
  <c r="E128" i="29" s="1"/>
  <c r="F128" i="29" a="1"/>
  <c r="F128" i="29" s="1"/>
  <c r="G128" i="29" a="1"/>
  <c r="G128" i="29" s="1"/>
  <c r="H128" i="29" a="1"/>
  <c r="H128" i="29" s="1"/>
  <c r="I128" i="29" a="1"/>
  <c r="I128" i="29" s="1"/>
  <c r="K128" i="29" a="1"/>
  <c r="K128" i="29" s="1"/>
  <c r="L128" i="29" a="1"/>
  <c r="L128" i="29" s="1"/>
  <c r="D129" i="29" a="1"/>
  <c r="D129" i="29" s="1"/>
  <c r="E129" i="29" a="1"/>
  <c r="E129" i="29" s="1"/>
  <c r="F129" i="29" a="1"/>
  <c r="F129" i="29" s="1"/>
  <c r="G129" i="29" a="1"/>
  <c r="G129" i="29" s="1"/>
  <c r="H129" i="29" a="1"/>
  <c r="H129" i="29" s="1"/>
  <c r="I129" i="29" a="1"/>
  <c r="I129" i="29" s="1"/>
  <c r="K129" i="29" a="1"/>
  <c r="K129" i="29" s="1"/>
  <c r="L129" i="29" a="1"/>
  <c r="L129" i="29" s="1"/>
  <c r="D130" i="29" a="1"/>
  <c r="D130" i="29" s="1"/>
  <c r="E130" i="29" a="1"/>
  <c r="E130" i="29" s="1"/>
  <c r="F130" i="29" a="1"/>
  <c r="F130" i="29" s="1"/>
  <c r="G130" i="29" a="1"/>
  <c r="G130" i="29" s="1"/>
  <c r="H130" i="29" a="1"/>
  <c r="H130" i="29" s="1"/>
  <c r="I130" i="29" a="1"/>
  <c r="I130" i="29" s="1"/>
  <c r="K130" i="29" a="1"/>
  <c r="K130" i="29" s="1"/>
  <c r="L130" i="29" a="1"/>
  <c r="L130" i="29" s="1"/>
  <c r="D131" i="29" a="1"/>
  <c r="D131" i="29" s="1"/>
  <c r="E131" i="29" a="1"/>
  <c r="E131" i="29" s="1"/>
  <c r="F131" i="29" a="1"/>
  <c r="F131" i="29" s="1"/>
  <c r="G131" i="29" a="1"/>
  <c r="G131" i="29" s="1"/>
  <c r="H131" i="29" a="1"/>
  <c r="H131" i="29" s="1"/>
  <c r="I131" i="29" a="1"/>
  <c r="I131" i="29" s="1"/>
  <c r="K131" i="29" a="1"/>
  <c r="K131" i="29" s="1"/>
  <c r="L131" i="29" a="1"/>
  <c r="L131" i="29" s="1"/>
  <c r="D132" i="29" a="1"/>
  <c r="D132" i="29" s="1"/>
  <c r="E132" i="29" a="1"/>
  <c r="E132" i="29" s="1"/>
  <c r="F132" i="29" a="1"/>
  <c r="F132" i="29" s="1"/>
  <c r="G132" i="29" a="1"/>
  <c r="G132" i="29" s="1"/>
  <c r="H132" i="29" a="1"/>
  <c r="H132" i="29" s="1"/>
  <c r="I132" i="29" a="1"/>
  <c r="I132" i="29" s="1"/>
  <c r="K132" i="29" a="1"/>
  <c r="K132" i="29" s="1"/>
  <c r="L132" i="29" a="1"/>
  <c r="L132" i="29" s="1"/>
  <c r="D133" i="29" a="1"/>
  <c r="D133" i="29" s="1"/>
  <c r="E133" i="29" a="1"/>
  <c r="E133" i="29" s="1"/>
  <c r="F133" i="29" a="1"/>
  <c r="F133" i="29" s="1"/>
  <c r="G133" i="29" a="1"/>
  <c r="G133" i="29" s="1"/>
  <c r="H133" i="29" a="1"/>
  <c r="H133" i="29" s="1"/>
  <c r="I133" i="29" a="1"/>
  <c r="I133" i="29" s="1"/>
  <c r="K133" i="29" a="1"/>
  <c r="K133" i="29" s="1"/>
  <c r="L133" i="29" a="1"/>
  <c r="L133" i="29" s="1"/>
  <c r="D134" i="29" a="1"/>
  <c r="D134" i="29" s="1"/>
  <c r="E134" i="29" a="1"/>
  <c r="E134" i="29" s="1"/>
  <c r="F134" i="29" a="1"/>
  <c r="F134" i="29" s="1"/>
  <c r="G134" i="29" a="1"/>
  <c r="G134" i="29" s="1"/>
  <c r="H134" i="29" a="1"/>
  <c r="H134" i="29" s="1"/>
  <c r="I134" i="29" a="1"/>
  <c r="I134" i="29" s="1"/>
  <c r="K134" i="29" a="1"/>
  <c r="K134" i="29" s="1"/>
  <c r="L134" i="29" a="1"/>
  <c r="L134" i="29" s="1"/>
  <c r="D135" i="29" a="1"/>
  <c r="D135" i="29" s="1"/>
  <c r="E135" i="29" a="1"/>
  <c r="E135" i="29" s="1"/>
  <c r="F135" i="29" a="1"/>
  <c r="F135" i="29" s="1"/>
  <c r="G135" i="29" a="1"/>
  <c r="G135" i="29" s="1"/>
  <c r="H135" i="29" a="1"/>
  <c r="H135" i="29" s="1"/>
  <c r="I135" i="29" a="1"/>
  <c r="I135" i="29" s="1"/>
  <c r="K135" i="29" a="1"/>
  <c r="K135" i="29" s="1"/>
  <c r="L135" i="29" a="1"/>
  <c r="L135" i="29" s="1"/>
  <c r="D136" i="29" a="1"/>
  <c r="D136" i="29" s="1"/>
  <c r="E136" i="29" a="1"/>
  <c r="E136" i="29" s="1"/>
  <c r="F136" i="29" a="1"/>
  <c r="F136" i="29" s="1"/>
  <c r="G136" i="29" a="1"/>
  <c r="G136" i="29" s="1"/>
  <c r="H136" i="29" a="1"/>
  <c r="H136" i="29" s="1"/>
  <c r="I136" i="29" a="1"/>
  <c r="I136" i="29" s="1"/>
  <c r="K136" i="29" a="1"/>
  <c r="K136" i="29" s="1"/>
  <c r="L136" i="29" a="1"/>
  <c r="L136" i="29" s="1"/>
  <c r="D137" i="29" a="1"/>
  <c r="D137" i="29" s="1"/>
  <c r="E137" i="29" a="1"/>
  <c r="E137" i="29" s="1"/>
  <c r="F137" i="29" a="1"/>
  <c r="F137" i="29" s="1"/>
  <c r="G137" i="29" a="1"/>
  <c r="G137" i="29" s="1"/>
  <c r="H137" i="29" a="1"/>
  <c r="H137" i="29" s="1"/>
  <c r="I137" i="29" a="1"/>
  <c r="I137" i="29" s="1"/>
  <c r="K137" i="29" a="1"/>
  <c r="K137" i="29" s="1"/>
  <c r="L137" i="29" a="1"/>
  <c r="L137" i="29" s="1"/>
  <c r="D138" i="29" a="1"/>
  <c r="D138" i="29" s="1"/>
  <c r="E138" i="29" a="1"/>
  <c r="E138" i="29" s="1"/>
  <c r="F138" i="29" a="1"/>
  <c r="F138" i="29" s="1"/>
  <c r="G138" i="29" a="1"/>
  <c r="G138" i="29" s="1"/>
  <c r="H138" i="29" a="1"/>
  <c r="H138" i="29" s="1"/>
  <c r="I138" i="29" a="1"/>
  <c r="I138" i="29" s="1"/>
  <c r="K138" i="29" a="1"/>
  <c r="K138" i="29" s="1"/>
  <c r="L138" i="29" a="1"/>
  <c r="L138" i="29" s="1"/>
  <c r="D139" i="29" a="1"/>
  <c r="D139" i="29" s="1"/>
  <c r="E139" i="29" a="1"/>
  <c r="E139" i="29" s="1"/>
  <c r="F139" i="29" a="1"/>
  <c r="F139" i="29" s="1"/>
  <c r="G139" i="29" a="1"/>
  <c r="G139" i="29" s="1"/>
  <c r="H139" i="29" a="1"/>
  <c r="H139" i="29" s="1"/>
  <c r="I139" i="29" a="1"/>
  <c r="I139" i="29" s="1"/>
  <c r="K139" i="29" a="1"/>
  <c r="K139" i="29" s="1"/>
  <c r="L139" i="29" a="1"/>
  <c r="L139" i="29" s="1"/>
  <c r="D140" i="29" a="1"/>
  <c r="D140" i="29" s="1"/>
  <c r="E140" i="29" a="1"/>
  <c r="E140" i="29" s="1"/>
  <c r="F140" i="29" a="1"/>
  <c r="F140" i="29" s="1"/>
  <c r="G140" i="29" a="1"/>
  <c r="G140" i="29" s="1"/>
  <c r="H140" i="29" a="1"/>
  <c r="H140" i="29" s="1"/>
  <c r="I140" i="29" a="1"/>
  <c r="I140" i="29" s="1"/>
  <c r="K140" i="29" a="1"/>
  <c r="K140" i="29" s="1"/>
  <c r="L140" i="29" a="1"/>
  <c r="L140" i="29" s="1"/>
  <c r="D141" i="29" a="1"/>
  <c r="D141" i="29" s="1"/>
  <c r="E141" i="29" a="1"/>
  <c r="E141" i="29" s="1"/>
  <c r="F141" i="29" a="1"/>
  <c r="F141" i="29" s="1"/>
  <c r="G141" i="29" a="1"/>
  <c r="G141" i="29" s="1"/>
  <c r="H141" i="29" a="1"/>
  <c r="H141" i="29" s="1"/>
  <c r="I141" i="29" a="1"/>
  <c r="I141" i="29" s="1"/>
  <c r="K141" i="29" a="1"/>
  <c r="K141" i="29" s="1"/>
  <c r="L141" i="29" a="1"/>
  <c r="L141" i="29" s="1"/>
  <c r="D142" i="29" a="1"/>
  <c r="D142" i="29" s="1"/>
  <c r="E142" i="29" a="1"/>
  <c r="E142" i="29" s="1"/>
  <c r="F142" i="29" a="1"/>
  <c r="F142" i="29" s="1"/>
  <c r="G142" i="29" a="1"/>
  <c r="G142" i="29" s="1"/>
  <c r="H142" i="29" a="1"/>
  <c r="H142" i="29" s="1"/>
  <c r="I142" i="29" a="1"/>
  <c r="I142" i="29" s="1"/>
  <c r="K142" i="29" a="1"/>
  <c r="K142" i="29" s="1"/>
  <c r="L142" i="29" a="1"/>
  <c r="L142" i="29" s="1"/>
  <c r="D143" i="29" a="1"/>
  <c r="D143" i="29" s="1"/>
  <c r="E143" i="29" a="1"/>
  <c r="E143" i="29" s="1"/>
  <c r="F143" i="29" a="1"/>
  <c r="F143" i="29" s="1"/>
  <c r="G143" i="29" a="1"/>
  <c r="G143" i="29" s="1"/>
  <c r="H143" i="29" a="1"/>
  <c r="H143" i="29" s="1"/>
  <c r="I143" i="29" a="1"/>
  <c r="I143" i="29" s="1"/>
  <c r="K143" i="29" a="1"/>
  <c r="K143" i="29" s="1"/>
  <c r="L143" i="29" a="1"/>
  <c r="L143" i="29" s="1"/>
  <c r="D144" i="29" a="1"/>
  <c r="D144" i="29" s="1"/>
  <c r="E144" i="29" a="1"/>
  <c r="E144" i="29" s="1"/>
  <c r="F144" i="29" a="1"/>
  <c r="F144" i="29" s="1"/>
  <c r="G144" i="29" a="1"/>
  <c r="G144" i="29" s="1"/>
  <c r="H144" i="29" a="1"/>
  <c r="H144" i="29" s="1"/>
  <c r="I144" i="29" a="1"/>
  <c r="I144" i="29" s="1"/>
  <c r="K144" i="29" a="1"/>
  <c r="K144" i="29" s="1"/>
  <c r="L144" i="29" a="1"/>
  <c r="L144" i="29" s="1"/>
  <c r="D145" i="29" a="1"/>
  <c r="D145" i="29" s="1"/>
  <c r="E145" i="29" a="1"/>
  <c r="E145" i="29" s="1"/>
  <c r="F145" i="29" a="1"/>
  <c r="F145" i="29" s="1"/>
  <c r="G145" i="29" a="1"/>
  <c r="G145" i="29" s="1"/>
  <c r="H145" i="29" a="1"/>
  <c r="H145" i="29" s="1"/>
  <c r="I145" i="29" a="1"/>
  <c r="I145" i="29" s="1"/>
  <c r="K145" i="29" a="1"/>
  <c r="K145" i="29" s="1"/>
  <c r="L145" i="29" a="1"/>
  <c r="L145" i="29" s="1"/>
  <c r="D110" i="29" a="1"/>
  <c r="D110" i="29" s="1"/>
  <c r="E110" i="29" a="1"/>
  <c r="E110" i="29" s="1"/>
  <c r="F110" i="29" a="1"/>
  <c r="F110" i="29" s="1"/>
  <c r="G110" i="29" a="1"/>
  <c r="G110" i="29" s="1"/>
  <c r="H110" i="29" a="1"/>
  <c r="H110" i="29" s="1"/>
  <c r="I110" i="29" a="1"/>
  <c r="I110" i="29" s="1"/>
  <c r="J110" i="29" a="1"/>
  <c r="J110" i="29" s="1"/>
  <c r="K110" i="29" a="1"/>
  <c r="K110" i="29" s="1"/>
  <c r="L110" i="29" a="1"/>
  <c r="L110" i="29" s="1"/>
  <c r="Q110" i="29" a="1"/>
  <c r="Q110" i="29" s="1"/>
  <c r="R110" i="29" a="1"/>
  <c r="R110" i="29" s="1"/>
  <c r="D75" i="29" a="1"/>
  <c r="D75" i="29" s="1"/>
  <c r="E75" i="29" a="1"/>
  <c r="E75" i="29" s="1"/>
  <c r="F75" i="29" a="1"/>
  <c r="F75" i="29" s="1"/>
  <c r="G75" i="29" a="1"/>
  <c r="G75" i="29" s="1"/>
  <c r="H75" i="29" a="1"/>
  <c r="H75" i="29" s="1"/>
  <c r="I75" i="29" a="1"/>
  <c r="I75" i="29" s="1"/>
  <c r="J75" i="29" a="1"/>
  <c r="J75" i="29" s="1"/>
  <c r="K75" i="29" a="1"/>
  <c r="K75" i="29" s="1"/>
  <c r="L75" i="29" a="1"/>
  <c r="L75" i="29" s="1"/>
  <c r="Q75" i="29" a="1"/>
  <c r="Q75" i="29" s="1"/>
  <c r="R75" i="29" a="1"/>
  <c r="R75" i="29" s="1"/>
  <c r="D76" i="29" a="1"/>
  <c r="D76" i="29" s="1"/>
  <c r="E76" i="29" a="1"/>
  <c r="E76" i="29" s="1"/>
  <c r="F76" i="29" a="1"/>
  <c r="F76" i="29" s="1"/>
  <c r="G76" i="29" a="1"/>
  <c r="G76" i="29" s="1"/>
  <c r="H76" i="29" a="1"/>
  <c r="H76" i="29" s="1"/>
  <c r="I76" i="29" a="1"/>
  <c r="I76" i="29" s="1"/>
  <c r="K76" i="29" a="1"/>
  <c r="K76" i="29" s="1"/>
  <c r="L76" i="29" a="1"/>
  <c r="L76" i="29" s="1"/>
  <c r="D77" i="29" a="1"/>
  <c r="D77" i="29" s="1"/>
  <c r="E77" i="29" a="1"/>
  <c r="E77" i="29" s="1"/>
  <c r="F77" i="29" a="1"/>
  <c r="F77" i="29" s="1"/>
  <c r="G77" i="29" a="1"/>
  <c r="G77" i="29" s="1"/>
  <c r="H77" i="29" a="1"/>
  <c r="H77" i="29" s="1"/>
  <c r="I77" i="29" a="1"/>
  <c r="I77" i="29" s="1"/>
  <c r="K77" i="29" a="1"/>
  <c r="K77" i="29" s="1"/>
  <c r="L77" i="29" a="1"/>
  <c r="L77" i="29" s="1"/>
  <c r="D78" i="29" a="1"/>
  <c r="D78" i="29" s="1"/>
  <c r="E78" i="29" a="1"/>
  <c r="E78" i="29" s="1"/>
  <c r="F78" i="29" a="1"/>
  <c r="F78" i="29" s="1"/>
  <c r="G78" i="29" a="1"/>
  <c r="G78" i="29" s="1"/>
  <c r="H78" i="29" a="1"/>
  <c r="H78" i="29" s="1"/>
  <c r="I78" i="29" a="1"/>
  <c r="I78" i="29" s="1"/>
  <c r="K78" i="29" a="1"/>
  <c r="K78" i="29" s="1"/>
  <c r="L78" i="29" a="1"/>
  <c r="L78" i="29" s="1"/>
  <c r="D79" i="29" a="1"/>
  <c r="D79" i="29" s="1"/>
  <c r="E79" i="29" a="1"/>
  <c r="E79" i="29" s="1"/>
  <c r="F79" i="29" a="1"/>
  <c r="F79" i="29" s="1"/>
  <c r="G79" i="29" a="1"/>
  <c r="G79" i="29" s="1"/>
  <c r="H79" i="29" a="1"/>
  <c r="H79" i="29" s="1"/>
  <c r="I79" i="29" a="1"/>
  <c r="I79" i="29" s="1"/>
  <c r="K79" i="29" a="1"/>
  <c r="K79" i="29" s="1"/>
  <c r="L79" i="29" a="1"/>
  <c r="L79" i="29" s="1"/>
  <c r="D80" i="29" a="1"/>
  <c r="D80" i="29" s="1"/>
  <c r="E80" i="29" a="1"/>
  <c r="E80" i="29" s="1"/>
  <c r="F80" i="29" a="1"/>
  <c r="F80" i="29" s="1"/>
  <c r="G80" i="29" a="1"/>
  <c r="G80" i="29" s="1"/>
  <c r="H80" i="29" a="1"/>
  <c r="H80" i="29" s="1"/>
  <c r="I80" i="29" a="1"/>
  <c r="I80" i="29" s="1"/>
  <c r="K80" i="29" a="1"/>
  <c r="K80" i="29" s="1"/>
  <c r="L80" i="29" a="1"/>
  <c r="L80" i="29" s="1"/>
  <c r="D81" i="29" a="1"/>
  <c r="D81" i="29" s="1"/>
  <c r="E81" i="29" a="1"/>
  <c r="E81" i="29" s="1"/>
  <c r="F81" i="29" a="1"/>
  <c r="F81" i="29" s="1"/>
  <c r="G81" i="29" a="1"/>
  <c r="G81" i="29" s="1"/>
  <c r="H81" i="29" a="1"/>
  <c r="H81" i="29" s="1"/>
  <c r="I81" i="29" a="1"/>
  <c r="I81" i="29" s="1"/>
  <c r="K81" i="29" a="1"/>
  <c r="K81" i="29" s="1"/>
  <c r="L81" i="29" a="1"/>
  <c r="L81" i="29" s="1"/>
  <c r="D82" i="29" a="1"/>
  <c r="D82" i="29" s="1"/>
  <c r="E82" i="29" a="1"/>
  <c r="E82" i="29" s="1"/>
  <c r="F82" i="29" a="1"/>
  <c r="F82" i="29" s="1"/>
  <c r="G82" i="29" a="1"/>
  <c r="G82" i="29" s="1"/>
  <c r="H82" i="29" a="1"/>
  <c r="H82" i="29" s="1"/>
  <c r="I82" i="29" a="1"/>
  <c r="I82" i="29" s="1"/>
  <c r="K82" i="29" a="1"/>
  <c r="K82" i="29" s="1"/>
  <c r="L82" i="29" a="1"/>
  <c r="L82" i="29" s="1"/>
  <c r="D83" i="29" a="1"/>
  <c r="D83" i="29" s="1"/>
  <c r="E83" i="29" a="1"/>
  <c r="E83" i="29" s="1"/>
  <c r="F83" i="29" a="1"/>
  <c r="F83" i="29" s="1"/>
  <c r="G83" i="29" a="1"/>
  <c r="G83" i="29" s="1"/>
  <c r="H83" i="29" a="1"/>
  <c r="H83" i="29" s="1"/>
  <c r="I83" i="29" a="1"/>
  <c r="I83" i="29" s="1"/>
  <c r="K83" i="29" a="1"/>
  <c r="K83" i="29" s="1"/>
  <c r="L83" i="29" a="1"/>
  <c r="L83" i="29" s="1"/>
  <c r="D84" i="29" a="1"/>
  <c r="D84" i="29" s="1"/>
  <c r="E84" i="29" a="1"/>
  <c r="E84" i="29" s="1"/>
  <c r="F84" i="29" a="1"/>
  <c r="F84" i="29" s="1"/>
  <c r="G84" i="29" a="1"/>
  <c r="G84" i="29" s="1"/>
  <c r="H84" i="29" a="1"/>
  <c r="H84" i="29" s="1"/>
  <c r="I84" i="29" a="1"/>
  <c r="I84" i="29" s="1"/>
  <c r="K84" i="29" a="1"/>
  <c r="K84" i="29" s="1"/>
  <c r="L84" i="29" a="1"/>
  <c r="L84" i="29" s="1"/>
  <c r="D85" i="29" a="1"/>
  <c r="D85" i="29" s="1"/>
  <c r="E85" i="29" a="1"/>
  <c r="E85" i="29" s="1"/>
  <c r="F85" i="29" a="1"/>
  <c r="F85" i="29" s="1"/>
  <c r="G85" i="29" a="1"/>
  <c r="G85" i="29" s="1"/>
  <c r="H85" i="29" a="1"/>
  <c r="H85" i="29" s="1"/>
  <c r="I85" i="29" a="1"/>
  <c r="I85" i="29" s="1"/>
  <c r="K85" i="29" a="1"/>
  <c r="K85" i="29" s="1"/>
  <c r="L85" i="29" a="1"/>
  <c r="L85" i="29" s="1"/>
  <c r="D86" i="29" a="1"/>
  <c r="D86" i="29" s="1"/>
  <c r="E86" i="29" a="1"/>
  <c r="E86" i="29" s="1"/>
  <c r="F86" i="29" a="1"/>
  <c r="F86" i="29" s="1"/>
  <c r="G86" i="29" a="1"/>
  <c r="G86" i="29" s="1"/>
  <c r="H86" i="29" a="1"/>
  <c r="H86" i="29" s="1"/>
  <c r="I86" i="29" a="1"/>
  <c r="I86" i="29" s="1"/>
  <c r="K86" i="29" a="1"/>
  <c r="K86" i="29" s="1"/>
  <c r="L86" i="29" a="1"/>
  <c r="L86" i="29" s="1"/>
  <c r="D87" i="29" a="1"/>
  <c r="D87" i="29" s="1"/>
  <c r="E87" i="29" a="1"/>
  <c r="E87" i="29" s="1"/>
  <c r="F87" i="29" a="1"/>
  <c r="F87" i="29" s="1"/>
  <c r="G87" i="29" a="1"/>
  <c r="G87" i="29" s="1"/>
  <c r="H87" i="29" a="1"/>
  <c r="H87" i="29" s="1"/>
  <c r="I87" i="29" a="1"/>
  <c r="I87" i="29" s="1"/>
  <c r="K87" i="29" a="1"/>
  <c r="K87" i="29" s="1"/>
  <c r="L87" i="29" a="1"/>
  <c r="L87" i="29" s="1"/>
  <c r="D88" i="29" a="1"/>
  <c r="D88" i="29" s="1"/>
  <c r="E88" i="29" a="1"/>
  <c r="E88" i="29" s="1"/>
  <c r="F88" i="29" a="1"/>
  <c r="F88" i="29" s="1"/>
  <c r="G88" i="29" a="1"/>
  <c r="G88" i="29" s="1"/>
  <c r="H88" i="29" a="1"/>
  <c r="H88" i="29" s="1"/>
  <c r="I88" i="29" a="1"/>
  <c r="I88" i="29" s="1"/>
  <c r="K88" i="29" a="1"/>
  <c r="K88" i="29" s="1"/>
  <c r="L88" i="29" a="1"/>
  <c r="L88" i="29" s="1"/>
  <c r="D89" i="29" a="1"/>
  <c r="D89" i="29" s="1"/>
  <c r="E89" i="29" a="1"/>
  <c r="E89" i="29" s="1"/>
  <c r="F89" i="29" a="1"/>
  <c r="F89" i="29" s="1"/>
  <c r="G89" i="29" a="1"/>
  <c r="G89" i="29" s="1"/>
  <c r="H89" i="29" a="1"/>
  <c r="H89" i="29" s="1"/>
  <c r="I89" i="29" a="1"/>
  <c r="I89" i="29" s="1"/>
  <c r="K89" i="29" a="1"/>
  <c r="K89" i="29" s="1"/>
  <c r="L89" i="29" a="1"/>
  <c r="L89" i="29" s="1"/>
  <c r="D90" i="29" a="1"/>
  <c r="D90" i="29" s="1"/>
  <c r="E90" i="29" a="1"/>
  <c r="E90" i="29" s="1"/>
  <c r="F90" i="29" a="1"/>
  <c r="F90" i="29" s="1"/>
  <c r="G90" i="29" a="1"/>
  <c r="G90" i="29" s="1"/>
  <c r="H90" i="29" a="1"/>
  <c r="H90" i="29" s="1"/>
  <c r="I90" i="29" a="1"/>
  <c r="I90" i="29" s="1"/>
  <c r="K90" i="29" a="1"/>
  <c r="K90" i="29" s="1"/>
  <c r="L90" i="29" a="1"/>
  <c r="L90" i="29" s="1"/>
  <c r="D91" i="29" a="1"/>
  <c r="D91" i="29" s="1"/>
  <c r="E91" i="29" a="1"/>
  <c r="E91" i="29" s="1"/>
  <c r="F91" i="29" a="1"/>
  <c r="F91" i="29" s="1"/>
  <c r="G91" i="29" a="1"/>
  <c r="G91" i="29" s="1"/>
  <c r="H91" i="29" a="1"/>
  <c r="H91" i="29" s="1"/>
  <c r="I91" i="29" a="1"/>
  <c r="I91" i="29" s="1"/>
  <c r="K91" i="29" a="1"/>
  <c r="K91" i="29" s="1"/>
  <c r="L91" i="29" a="1"/>
  <c r="L91" i="29" s="1"/>
  <c r="D92" i="29" a="1"/>
  <c r="D92" i="29" s="1"/>
  <c r="E92" i="29" a="1"/>
  <c r="E92" i="29" s="1"/>
  <c r="F92" i="29" a="1"/>
  <c r="F92" i="29" s="1"/>
  <c r="G92" i="29" a="1"/>
  <c r="G92" i="29" s="1"/>
  <c r="H92" i="29" a="1"/>
  <c r="H92" i="29" s="1"/>
  <c r="I92" i="29" a="1"/>
  <c r="I92" i="29" s="1"/>
  <c r="K92" i="29" a="1"/>
  <c r="K92" i="29" s="1"/>
  <c r="L92" i="29" a="1"/>
  <c r="L92" i="29" s="1"/>
  <c r="D93" i="29" a="1"/>
  <c r="D93" i="29" s="1"/>
  <c r="E93" i="29" a="1"/>
  <c r="E93" i="29" s="1"/>
  <c r="F93" i="29" a="1"/>
  <c r="F93" i="29" s="1"/>
  <c r="G93" i="29" a="1"/>
  <c r="G93" i="29" s="1"/>
  <c r="H93" i="29" a="1"/>
  <c r="H93" i="29" s="1"/>
  <c r="I93" i="29" a="1"/>
  <c r="I93" i="29" s="1"/>
  <c r="K93" i="29" a="1"/>
  <c r="K93" i="29" s="1"/>
  <c r="L93" i="29" a="1"/>
  <c r="L93" i="29" s="1"/>
  <c r="D94" i="29" a="1"/>
  <c r="D94" i="29" s="1"/>
  <c r="E94" i="29" a="1"/>
  <c r="E94" i="29" s="1"/>
  <c r="F94" i="29" a="1"/>
  <c r="F94" i="29" s="1"/>
  <c r="G94" i="29" a="1"/>
  <c r="G94" i="29" s="1"/>
  <c r="H94" i="29" a="1"/>
  <c r="H94" i="29" s="1"/>
  <c r="I94" i="29" a="1"/>
  <c r="I94" i="29" s="1"/>
  <c r="K94" i="29" a="1"/>
  <c r="K94" i="29" s="1"/>
  <c r="L94" i="29" a="1"/>
  <c r="L94" i="29" s="1"/>
  <c r="D95" i="29" a="1"/>
  <c r="D95" i="29" s="1"/>
  <c r="E95" i="29" a="1"/>
  <c r="E95" i="29" s="1"/>
  <c r="F95" i="29" a="1"/>
  <c r="F95" i="29" s="1"/>
  <c r="G95" i="29" a="1"/>
  <c r="G95" i="29" s="1"/>
  <c r="H95" i="29" a="1"/>
  <c r="H95" i="29" s="1"/>
  <c r="I95" i="29" a="1"/>
  <c r="I95" i="29" s="1"/>
  <c r="K95" i="29" a="1"/>
  <c r="K95" i="29" s="1"/>
  <c r="L95" i="29" a="1"/>
  <c r="L95" i="29" s="1"/>
  <c r="D96" i="29" a="1"/>
  <c r="D96" i="29" s="1"/>
  <c r="E96" i="29" a="1"/>
  <c r="E96" i="29" s="1"/>
  <c r="F96" i="29" a="1"/>
  <c r="F96" i="29" s="1"/>
  <c r="G96" i="29" a="1"/>
  <c r="G96" i="29" s="1"/>
  <c r="H96" i="29" a="1"/>
  <c r="H96" i="29" s="1"/>
  <c r="I96" i="29" a="1"/>
  <c r="I96" i="29" s="1"/>
  <c r="K96" i="29" a="1"/>
  <c r="K96" i="29" s="1"/>
  <c r="L96" i="29" a="1"/>
  <c r="L96" i="29" s="1"/>
  <c r="D97" i="29" a="1"/>
  <c r="D97" i="29" s="1"/>
  <c r="E97" i="29" a="1"/>
  <c r="E97" i="29" s="1"/>
  <c r="F97" i="29" a="1"/>
  <c r="F97" i="29" s="1"/>
  <c r="G97" i="29" a="1"/>
  <c r="G97" i="29" s="1"/>
  <c r="H97" i="29" a="1"/>
  <c r="H97" i="29" s="1"/>
  <c r="I97" i="29" a="1"/>
  <c r="I97" i="29" s="1"/>
  <c r="K97" i="29" a="1"/>
  <c r="K97" i="29" s="1"/>
  <c r="L97" i="29" a="1"/>
  <c r="L97" i="29" s="1"/>
  <c r="D98" i="29" a="1"/>
  <c r="D98" i="29" s="1"/>
  <c r="E98" i="29" a="1"/>
  <c r="E98" i="29" s="1"/>
  <c r="F98" i="29" a="1"/>
  <c r="F98" i="29" s="1"/>
  <c r="G98" i="29" a="1"/>
  <c r="G98" i="29" s="1"/>
  <c r="H98" i="29" a="1"/>
  <c r="H98" i="29" s="1"/>
  <c r="I98" i="29" a="1"/>
  <c r="I98" i="29" s="1"/>
  <c r="K98" i="29" a="1"/>
  <c r="K98" i="29" s="1"/>
  <c r="L98" i="29" a="1"/>
  <c r="L98" i="29" s="1"/>
  <c r="D99" i="29" a="1"/>
  <c r="D99" i="29" s="1"/>
  <c r="E99" i="29" a="1"/>
  <c r="E99" i="29" s="1"/>
  <c r="F99" i="29" a="1"/>
  <c r="F99" i="29" s="1"/>
  <c r="G99" i="29" a="1"/>
  <c r="G99" i="29" s="1"/>
  <c r="H99" i="29" a="1"/>
  <c r="H99" i="29" s="1"/>
  <c r="I99" i="29" a="1"/>
  <c r="I99" i="29" s="1"/>
  <c r="K99" i="29" a="1"/>
  <c r="K99" i="29" s="1"/>
  <c r="L99" i="29" a="1"/>
  <c r="L99" i="29" s="1"/>
  <c r="D100" i="29" a="1"/>
  <c r="D100" i="29" s="1"/>
  <c r="E100" i="29" a="1"/>
  <c r="E100" i="29" s="1"/>
  <c r="F100" i="29" a="1"/>
  <c r="F100" i="29" s="1"/>
  <c r="G100" i="29" a="1"/>
  <c r="G100" i="29" s="1"/>
  <c r="H100" i="29" a="1"/>
  <c r="H100" i="29" s="1"/>
  <c r="I100" i="29" a="1"/>
  <c r="I100" i="29" s="1"/>
  <c r="K100" i="29" a="1"/>
  <c r="K100" i="29" s="1"/>
  <c r="L100" i="29" a="1"/>
  <c r="L100" i="29" s="1"/>
  <c r="D101" i="29" a="1"/>
  <c r="D101" i="29" s="1"/>
  <c r="E101" i="29" a="1"/>
  <c r="E101" i="29" s="1"/>
  <c r="F101" i="29" a="1"/>
  <c r="F101" i="29" s="1"/>
  <c r="G101" i="29" a="1"/>
  <c r="G101" i="29" s="1"/>
  <c r="H101" i="29" a="1"/>
  <c r="H101" i="29" s="1"/>
  <c r="I101" i="29" a="1"/>
  <c r="I101" i="29" s="1"/>
  <c r="K101" i="29" a="1"/>
  <c r="K101" i="29" s="1"/>
  <c r="L101" i="29" a="1"/>
  <c r="L101" i="29" s="1"/>
  <c r="D102" i="29" a="1"/>
  <c r="D102" i="29" s="1"/>
  <c r="E102" i="29" a="1"/>
  <c r="E102" i="29" s="1"/>
  <c r="F102" i="29" a="1"/>
  <c r="F102" i="29" s="1"/>
  <c r="G102" i="29" a="1"/>
  <c r="G102" i="29" s="1"/>
  <c r="H102" i="29" a="1"/>
  <c r="H102" i="29" s="1"/>
  <c r="I102" i="29" a="1"/>
  <c r="I102" i="29" s="1"/>
  <c r="K102" i="29" a="1"/>
  <c r="K102" i="29" s="1"/>
  <c r="L102" i="29" a="1"/>
  <c r="L102" i="29" s="1"/>
  <c r="D103" i="29" a="1"/>
  <c r="D103" i="29" s="1"/>
  <c r="E103" i="29" a="1"/>
  <c r="E103" i="29" s="1"/>
  <c r="F103" i="29" a="1"/>
  <c r="F103" i="29" s="1"/>
  <c r="G103" i="29" a="1"/>
  <c r="G103" i="29" s="1"/>
  <c r="H103" i="29" a="1"/>
  <c r="H103" i="29" s="1"/>
  <c r="I103" i="29" a="1"/>
  <c r="I103" i="29" s="1"/>
  <c r="K103" i="29" a="1"/>
  <c r="K103" i="29" s="1"/>
  <c r="L103" i="29" a="1"/>
  <c r="L103" i="29" s="1"/>
  <c r="D104" i="29" a="1"/>
  <c r="D104" i="29" s="1"/>
  <c r="E104" i="29" a="1"/>
  <c r="E104" i="29" s="1"/>
  <c r="F104" i="29" a="1"/>
  <c r="F104" i="29" s="1"/>
  <c r="G104" i="29" a="1"/>
  <c r="G104" i="29" s="1"/>
  <c r="H104" i="29" a="1"/>
  <c r="H104" i="29" s="1"/>
  <c r="I104" i="29" a="1"/>
  <c r="I104" i="29" s="1"/>
  <c r="K104" i="29" a="1"/>
  <c r="K104" i="29" s="1"/>
  <c r="L104" i="29" a="1"/>
  <c r="L104" i="29" s="1"/>
  <c r="D105" i="29" a="1"/>
  <c r="D105" i="29" s="1"/>
  <c r="E105" i="29" a="1"/>
  <c r="E105" i="29" s="1"/>
  <c r="F105" i="29" a="1"/>
  <c r="F105" i="29" s="1"/>
  <c r="G105" i="29" a="1"/>
  <c r="G105" i="29" s="1"/>
  <c r="H105" i="29" a="1"/>
  <c r="H105" i="29" s="1"/>
  <c r="I105" i="29" a="1"/>
  <c r="I105" i="29" s="1"/>
  <c r="K105" i="29" a="1"/>
  <c r="K105" i="29" s="1"/>
  <c r="L105" i="29" a="1"/>
  <c r="L105" i="29" s="1"/>
  <c r="D106" i="29" a="1"/>
  <c r="D106" i="29" s="1"/>
  <c r="E106" i="29" a="1"/>
  <c r="E106" i="29" s="1"/>
  <c r="F106" i="29" a="1"/>
  <c r="F106" i="29" s="1"/>
  <c r="G106" i="29" a="1"/>
  <c r="G106" i="29" s="1"/>
  <c r="H106" i="29" a="1"/>
  <c r="H106" i="29" s="1"/>
  <c r="I106" i="29" a="1"/>
  <c r="I106" i="29" s="1"/>
  <c r="K106" i="29" a="1"/>
  <c r="K106" i="29" s="1"/>
  <c r="L106" i="29" a="1"/>
  <c r="L106" i="29" s="1"/>
  <c r="D107" i="29" a="1"/>
  <c r="D107" i="29" s="1"/>
  <c r="E107" i="29" a="1"/>
  <c r="E107" i="29" s="1"/>
  <c r="F107" i="29" a="1"/>
  <c r="F107" i="29" s="1"/>
  <c r="G107" i="29" a="1"/>
  <c r="G107" i="29" s="1"/>
  <c r="H107" i="29" a="1"/>
  <c r="H107" i="29" s="1"/>
  <c r="I107" i="29" a="1"/>
  <c r="I107" i="29" s="1"/>
  <c r="K107" i="29" a="1"/>
  <c r="K107" i="29" s="1"/>
  <c r="L107" i="29" a="1"/>
  <c r="L107" i="29" s="1"/>
  <c r="D108" i="29" a="1"/>
  <c r="D108" i="29" s="1"/>
  <c r="E108" i="29" a="1"/>
  <c r="E108" i="29" s="1"/>
  <c r="F108" i="29" a="1"/>
  <c r="F108" i="29" s="1"/>
  <c r="G108" i="29" a="1"/>
  <c r="G108" i="29" s="1"/>
  <c r="H108" i="29" a="1"/>
  <c r="H108" i="29" s="1"/>
  <c r="I108" i="29" a="1"/>
  <c r="I108" i="29" s="1"/>
  <c r="K108" i="29" a="1"/>
  <c r="K108" i="29" s="1"/>
  <c r="L108" i="29" a="1"/>
  <c r="L108" i="29" s="1"/>
  <c r="D109" i="29" a="1"/>
  <c r="D109" i="29" s="1"/>
  <c r="E109" i="29" a="1"/>
  <c r="E109" i="29" s="1"/>
  <c r="F109" i="29" a="1"/>
  <c r="F109" i="29" s="1"/>
  <c r="G109" i="29" a="1"/>
  <c r="G109" i="29" s="1"/>
  <c r="H109" i="29" a="1"/>
  <c r="H109" i="29" s="1"/>
  <c r="I109" i="29" a="1"/>
  <c r="I109" i="29" s="1"/>
  <c r="K109" i="29" a="1"/>
  <c r="K109" i="29" s="1"/>
  <c r="L109" i="29" a="1"/>
  <c r="L109" i="29" s="1"/>
  <c r="D74" i="29" a="1"/>
  <c r="D74" i="29" s="1"/>
  <c r="E74" i="29" a="1"/>
  <c r="E74" i="29" s="1"/>
  <c r="F74" i="29" a="1"/>
  <c r="F74" i="29" s="1"/>
  <c r="G74" i="29" a="1"/>
  <c r="G74" i="29" s="1"/>
  <c r="H74" i="29" a="1"/>
  <c r="H74" i="29" s="1"/>
  <c r="I74" i="29" a="1"/>
  <c r="I74" i="29" s="1"/>
  <c r="J74" i="29" a="1"/>
  <c r="J74" i="29" s="1"/>
  <c r="K74" i="29" a="1"/>
  <c r="K74" i="29" s="1"/>
  <c r="L74" i="29" a="1"/>
  <c r="L74" i="29" s="1"/>
  <c r="Q74" i="29" a="1"/>
  <c r="Q74" i="29" s="1"/>
  <c r="R74" i="29" a="1"/>
  <c r="R74" i="29" s="1"/>
  <c r="D39" i="29" a="1"/>
  <c r="D39" i="29" s="1"/>
  <c r="E39" i="29" a="1"/>
  <c r="E39" i="29" s="1"/>
  <c r="F39" i="29" a="1"/>
  <c r="F39" i="29" s="1"/>
  <c r="G39" i="29" a="1"/>
  <c r="G39" i="29" s="1"/>
  <c r="H39" i="29" a="1"/>
  <c r="H39" i="29" s="1"/>
  <c r="I39" i="29" a="1"/>
  <c r="I39" i="29" s="1"/>
  <c r="J39" i="29" a="1"/>
  <c r="J39" i="29" s="1"/>
  <c r="K39" i="29" a="1"/>
  <c r="K39" i="29" s="1"/>
  <c r="L39" i="29" a="1"/>
  <c r="L39" i="29" s="1"/>
  <c r="Q39" i="29" a="1"/>
  <c r="Q39" i="29" s="1"/>
  <c r="R39" i="29" a="1"/>
  <c r="R39" i="29" s="1"/>
  <c r="D40" i="29" a="1"/>
  <c r="D40" i="29" s="1"/>
  <c r="E40" i="29" a="1"/>
  <c r="E40" i="29" s="1"/>
  <c r="F40" i="29" a="1"/>
  <c r="F40" i="29" s="1"/>
  <c r="G40" i="29" a="1"/>
  <c r="G40" i="29" s="1"/>
  <c r="H40" i="29" a="1"/>
  <c r="H40" i="29" s="1"/>
  <c r="I40" i="29" a="1"/>
  <c r="I40" i="29" s="1"/>
  <c r="K40" i="29" a="1"/>
  <c r="K40" i="29" s="1"/>
  <c r="L40" i="29" a="1"/>
  <c r="L40" i="29" s="1"/>
  <c r="D41" i="29" a="1"/>
  <c r="D41" i="29" s="1"/>
  <c r="E41" i="29" a="1"/>
  <c r="E41" i="29" s="1"/>
  <c r="F41" i="29" a="1"/>
  <c r="F41" i="29" s="1"/>
  <c r="G41" i="29" a="1"/>
  <c r="G41" i="29" s="1"/>
  <c r="H41" i="29" a="1"/>
  <c r="H41" i="29" s="1"/>
  <c r="I41" i="29" a="1"/>
  <c r="I41" i="29" s="1"/>
  <c r="K41" i="29" a="1"/>
  <c r="K41" i="29" s="1"/>
  <c r="L41" i="29" a="1"/>
  <c r="L41" i="29" s="1"/>
  <c r="D42" i="29" a="1"/>
  <c r="D42" i="29" s="1"/>
  <c r="E42" i="29" a="1"/>
  <c r="E42" i="29" s="1"/>
  <c r="F42" i="29" a="1"/>
  <c r="F42" i="29" s="1"/>
  <c r="G42" i="29" a="1"/>
  <c r="G42" i="29" s="1"/>
  <c r="H42" i="29" a="1"/>
  <c r="H42" i="29" s="1"/>
  <c r="I42" i="29" a="1"/>
  <c r="I42" i="29" s="1"/>
  <c r="K42" i="29" a="1"/>
  <c r="K42" i="29" s="1"/>
  <c r="L42" i="29" a="1"/>
  <c r="L42" i="29" s="1"/>
  <c r="D43" i="29" a="1"/>
  <c r="D43" i="29" s="1"/>
  <c r="E43" i="29" a="1"/>
  <c r="E43" i="29" s="1"/>
  <c r="F43" i="29" a="1"/>
  <c r="F43" i="29" s="1"/>
  <c r="G43" i="29" a="1"/>
  <c r="G43" i="29" s="1"/>
  <c r="H43" i="29" a="1"/>
  <c r="H43" i="29" s="1"/>
  <c r="I43" i="29" a="1"/>
  <c r="I43" i="29" s="1"/>
  <c r="K43" i="29" a="1"/>
  <c r="K43" i="29" s="1"/>
  <c r="L43" i="29" a="1"/>
  <c r="L43" i="29" s="1"/>
  <c r="D44" i="29" a="1"/>
  <c r="D44" i="29" s="1"/>
  <c r="E44" i="29" a="1"/>
  <c r="E44" i="29" s="1"/>
  <c r="F44" i="29" a="1"/>
  <c r="F44" i="29" s="1"/>
  <c r="G44" i="29" a="1"/>
  <c r="G44" i="29" s="1"/>
  <c r="H44" i="29" a="1"/>
  <c r="H44" i="29" s="1"/>
  <c r="I44" i="29" a="1"/>
  <c r="I44" i="29" s="1"/>
  <c r="K44" i="29" a="1"/>
  <c r="K44" i="29" s="1"/>
  <c r="L44" i="29" a="1"/>
  <c r="L44" i="29" s="1"/>
  <c r="D45" i="29" a="1"/>
  <c r="D45" i="29" s="1"/>
  <c r="E45" i="29" a="1"/>
  <c r="E45" i="29" s="1"/>
  <c r="F45" i="29" a="1"/>
  <c r="F45" i="29" s="1"/>
  <c r="G45" i="29" a="1"/>
  <c r="G45" i="29" s="1"/>
  <c r="H45" i="29" a="1"/>
  <c r="H45" i="29" s="1"/>
  <c r="I45" i="29" a="1"/>
  <c r="I45" i="29" s="1"/>
  <c r="K45" i="29" a="1"/>
  <c r="K45" i="29" s="1"/>
  <c r="L45" i="29" a="1"/>
  <c r="L45" i="29" s="1"/>
  <c r="D46" i="29" a="1"/>
  <c r="D46" i="29" s="1"/>
  <c r="E46" i="29" a="1"/>
  <c r="E46" i="29" s="1"/>
  <c r="F46" i="29" a="1"/>
  <c r="F46" i="29" s="1"/>
  <c r="G46" i="29" a="1"/>
  <c r="G46" i="29" s="1"/>
  <c r="H46" i="29" a="1"/>
  <c r="H46" i="29" s="1"/>
  <c r="I46" i="29" a="1"/>
  <c r="I46" i="29" s="1"/>
  <c r="K46" i="29" a="1"/>
  <c r="K46" i="29" s="1"/>
  <c r="L46" i="29" a="1"/>
  <c r="L46" i="29" s="1"/>
  <c r="D47" i="29" a="1"/>
  <c r="D47" i="29" s="1"/>
  <c r="E47" i="29" a="1"/>
  <c r="E47" i="29" s="1"/>
  <c r="F47" i="29" a="1"/>
  <c r="F47" i="29" s="1"/>
  <c r="G47" i="29" a="1"/>
  <c r="G47" i="29" s="1"/>
  <c r="H47" i="29" a="1"/>
  <c r="H47" i="29" s="1"/>
  <c r="I47" i="29" a="1"/>
  <c r="I47" i="29" s="1"/>
  <c r="K47" i="29" a="1"/>
  <c r="K47" i="29" s="1"/>
  <c r="L47" i="29" a="1"/>
  <c r="L47" i="29" s="1"/>
  <c r="D48" i="29" a="1"/>
  <c r="D48" i="29" s="1"/>
  <c r="E48" i="29" a="1"/>
  <c r="E48" i="29" s="1"/>
  <c r="F48" i="29" a="1"/>
  <c r="F48" i="29" s="1"/>
  <c r="G48" i="29" a="1"/>
  <c r="G48" i="29" s="1"/>
  <c r="H48" i="29" a="1"/>
  <c r="H48" i="29" s="1"/>
  <c r="I48" i="29" a="1"/>
  <c r="I48" i="29" s="1"/>
  <c r="K48" i="29" a="1"/>
  <c r="K48" i="29" s="1"/>
  <c r="L48" i="29" a="1"/>
  <c r="L48" i="29" s="1"/>
  <c r="D49" i="29" a="1"/>
  <c r="D49" i="29" s="1"/>
  <c r="E49" i="29" a="1"/>
  <c r="E49" i="29" s="1"/>
  <c r="F49" i="29" a="1"/>
  <c r="F49" i="29" s="1"/>
  <c r="G49" i="29" a="1"/>
  <c r="G49" i="29" s="1"/>
  <c r="H49" i="29" a="1"/>
  <c r="H49" i="29" s="1"/>
  <c r="I49" i="29" a="1"/>
  <c r="I49" i="29" s="1"/>
  <c r="K49" i="29" a="1"/>
  <c r="K49" i="29" s="1"/>
  <c r="L49" i="29" a="1"/>
  <c r="L49" i="29" s="1"/>
  <c r="D50" i="29" a="1"/>
  <c r="D50" i="29" s="1"/>
  <c r="E50" i="29" a="1"/>
  <c r="E50" i="29" s="1"/>
  <c r="F50" i="29" a="1"/>
  <c r="F50" i="29" s="1"/>
  <c r="G50" i="29" a="1"/>
  <c r="G50" i="29" s="1"/>
  <c r="H50" i="29" a="1"/>
  <c r="H50" i="29" s="1"/>
  <c r="I50" i="29" a="1"/>
  <c r="I50" i="29" s="1"/>
  <c r="K50" i="29" a="1"/>
  <c r="K50" i="29" s="1"/>
  <c r="L50" i="29" a="1"/>
  <c r="L50" i="29" s="1"/>
  <c r="D51" i="29" a="1"/>
  <c r="D51" i="29" s="1"/>
  <c r="E51" i="29" a="1"/>
  <c r="E51" i="29" s="1"/>
  <c r="F51" i="29" a="1"/>
  <c r="F51" i="29" s="1"/>
  <c r="G51" i="29" a="1"/>
  <c r="G51" i="29" s="1"/>
  <c r="H51" i="29" a="1"/>
  <c r="H51" i="29" s="1"/>
  <c r="I51" i="29" a="1"/>
  <c r="I51" i="29" s="1"/>
  <c r="K51" i="29" a="1"/>
  <c r="K51" i="29" s="1"/>
  <c r="L51" i="29" a="1"/>
  <c r="L51" i="29" s="1"/>
  <c r="D52" i="29" a="1"/>
  <c r="D52" i="29" s="1"/>
  <c r="E52" i="29" a="1"/>
  <c r="E52" i="29" s="1"/>
  <c r="F52" i="29" a="1"/>
  <c r="F52" i="29" s="1"/>
  <c r="G52" i="29" a="1"/>
  <c r="G52" i="29" s="1"/>
  <c r="H52" i="29" a="1"/>
  <c r="H52" i="29" s="1"/>
  <c r="I52" i="29" a="1"/>
  <c r="I52" i="29" s="1"/>
  <c r="K52" i="29" a="1"/>
  <c r="K52" i="29" s="1"/>
  <c r="L52" i="29" a="1"/>
  <c r="L52" i="29" s="1"/>
  <c r="D53" i="29" a="1"/>
  <c r="D53" i="29" s="1"/>
  <c r="E53" i="29" a="1"/>
  <c r="E53" i="29" s="1"/>
  <c r="F53" i="29" a="1"/>
  <c r="F53" i="29" s="1"/>
  <c r="G53" i="29" a="1"/>
  <c r="G53" i="29" s="1"/>
  <c r="H53" i="29" a="1"/>
  <c r="H53" i="29" s="1"/>
  <c r="I53" i="29" a="1"/>
  <c r="I53" i="29" s="1"/>
  <c r="K53" i="29" a="1"/>
  <c r="K53" i="29" s="1"/>
  <c r="L53" i="29" a="1"/>
  <c r="L53" i="29" s="1"/>
  <c r="D54" i="29" a="1"/>
  <c r="D54" i="29" s="1"/>
  <c r="E54" i="29" a="1"/>
  <c r="E54" i="29" s="1"/>
  <c r="F54" i="29" a="1"/>
  <c r="F54" i="29" s="1"/>
  <c r="G54" i="29" a="1"/>
  <c r="G54" i="29" s="1"/>
  <c r="H54" i="29" a="1"/>
  <c r="H54" i="29" s="1"/>
  <c r="I54" i="29" a="1"/>
  <c r="I54" i="29" s="1"/>
  <c r="K54" i="29" a="1"/>
  <c r="K54" i="29" s="1"/>
  <c r="L54" i="29" a="1"/>
  <c r="L54" i="29" s="1"/>
  <c r="D55" i="29" a="1"/>
  <c r="D55" i="29" s="1"/>
  <c r="E55" i="29" a="1"/>
  <c r="E55" i="29" s="1"/>
  <c r="F55" i="29" a="1"/>
  <c r="F55" i="29" s="1"/>
  <c r="G55" i="29" a="1"/>
  <c r="G55" i="29" s="1"/>
  <c r="H55" i="29" a="1"/>
  <c r="H55" i="29" s="1"/>
  <c r="I55" i="29" a="1"/>
  <c r="I55" i="29" s="1"/>
  <c r="K55" i="29" a="1"/>
  <c r="K55" i="29" s="1"/>
  <c r="L55" i="29" a="1"/>
  <c r="L55" i="29" s="1"/>
  <c r="D56" i="29" a="1"/>
  <c r="D56" i="29" s="1"/>
  <c r="E56" i="29" a="1"/>
  <c r="E56" i="29" s="1"/>
  <c r="F56" i="29" a="1"/>
  <c r="F56" i="29" s="1"/>
  <c r="G56" i="29" a="1"/>
  <c r="G56" i="29" s="1"/>
  <c r="H56" i="29" a="1"/>
  <c r="H56" i="29" s="1"/>
  <c r="I56" i="29" a="1"/>
  <c r="I56" i="29" s="1"/>
  <c r="K56" i="29" a="1"/>
  <c r="K56" i="29" s="1"/>
  <c r="L56" i="29" a="1"/>
  <c r="L56" i="29" s="1"/>
  <c r="D57" i="29" a="1"/>
  <c r="D57" i="29" s="1"/>
  <c r="E57" i="29" a="1"/>
  <c r="E57" i="29" s="1"/>
  <c r="F57" i="29" a="1"/>
  <c r="F57" i="29" s="1"/>
  <c r="G57" i="29" a="1"/>
  <c r="G57" i="29" s="1"/>
  <c r="H57" i="29" a="1"/>
  <c r="H57" i="29" s="1"/>
  <c r="I57" i="29" a="1"/>
  <c r="I57" i="29" s="1"/>
  <c r="K57" i="29" a="1"/>
  <c r="K57" i="29" s="1"/>
  <c r="L57" i="29" a="1"/>
  <c r="L57" i="29" s="1"/>
  <c r="D58" i="29" a="1"/>
  <c r="D58" i="29" s="1"/>
  <c r="E58" i="29" a="1"/>
  <c r="E58" i="29" s="1"/>
  <c r="F58" i="29" a="1"/>
  <c r="F58" i="29" s="1"/>
  <c r="G58" i="29" a="1"/>
  <c r="G58" i="29" s="1"/>
  <c r="H58" i="29" a="1"/>
  <c r="H58" i="29" s="1"/>
  <c r="I58" i="29" a="1"/>
  <c r="I58" i="29" s="1"/>
  <c r="K58" i="29" a="1"/>
  <c r="K58" i="29" s="1"/>
  <c r="L58" i="29" a="1"/>
  <c r="L58" i="29" s="1"/>
  <c r="D59" i="29" a="1"/>
  <c r="D59" i="29" s="1"/>
  <c r="E59" i="29" a="1"/>
  <c r="E59" i="29" s="1"/>
  <c r="F59" i="29" a="1"/>
  <c r="F59" i="29" s="1"/>
  <c r="G59" i="29" a="1"/>
  <c r="G59" i="29" s="1"/>
  <c r="H59" i="29" a="1"/>
  <c r="H59" i="29" s="1"/>
  <c r="I59" i="29" a="1"/>
  <c r="I59" i="29" s="1"/>
  <c r="K59" i="29" a="1"/>
  <c r="K59" i="29" s="1"/>
  <c r="L59" i="29" a="1"/>
  <c r="L59" i="29" s="1"/>
  <c r="D60" i="29" a="1"/>
  <c r="D60" i="29" s="1"/>
  <c r="E60" i="29" a="1"/>
  <c r="E60" i="29" s="1"/>
  <c r="F60" i="29" a="1"/>
  <c r="F60" i="29" s="1"/>
  <c r="G60" i="29" a="1"/>
  <c r="G60" i="29" s="1"/>
  <c r="H60" i="29" a="1"/>
  <c r="H60" i="29" s="1"/>
  <c r="I60" i="29" a="1"/>
  <c r="I60" i="29" s="1"/>
  <c r="K60" i="29" a="1"/>
  <c r="K60" i="29" s="1"/>
  <c r="L60" i="29" a="1"/>
  <c r="L60" i="29" s="1"/>
  <c r="D61" i="29" a="1"/>
  <c r="D61" i="29" s="1"/>
  <c r="E61" i="29" a="1"/>
  <c r="E61" i="29" s="1"/>
  <c r="F61" i="29" a="1"/>
  <c r="F61" i="29" s="1"/>
  <c r="G61" i="29" a="1"/>
  <c r="G61" i="29" s="1"/>
  <c r="H61" i="29" a="1"/>
  <c r="H61" i="29" s="1"/>
  <c r="I61" i="29" a="1"/>
  <c r="I61" i="29" s="1"/>
  <c r="K61" i="29" a="1"/>
  <c r="K61" i="29" s="1"/>
  <c r="L61" i="29" a="1"/>
  <c r="L61" i="29" s="1"/>
  <c r="D62" i="29" a="1"/>
  <c r="D62" i="29" s="1"/>
  <c r="E62" i="29" a="1"/>
  <c r="E62" i="29" s="1"/>
  <c r="F62" i="29" a="1"/>
  <c r="F62" i="29" s="1"/>
  <c r="G62" i="29" a="1"/>
  <c r="G62" i="29" s="1"/>
  <c r="H62" i="29" a="1"/>
  <c r="H62" i="29" s="1"/>
  <c r="I62" i="29" a="1"/>
  <c r="I62" i="29" s="1"/>
  <c r="K62" i="29" a="1"/>
  <c r="K62" i="29" s="1"/>
  <c r="L62" i="29" a="1"/>
  <c r="L62" i="29" s="1"/>
  <c r="D63" i="29" a="1"/>
  <c r="D63" i="29" s="1"/>
  <c r="E63" i="29" a="1"/>
  <c r="E63" i="29" s="1"/>
  <c r="F63" i="29" a="1"/>
  <c r="F63" i="29" s="1"/>
  <c r="G63" i="29" a="1"/>
  <c r="G63" i="29" s="1"/>
  <c r="H63" i="29" a="1"/>
  <c r="H63" i="29" s="1"/>
  <c r="I63" i="29" a="1"/>
  <c r="I63" i="29" s="1"/>
  <c r="K63" i="29" a="1"/>
  <c r="K63" i="29" s="1"/>
  <c r="L63" i="29" a="1"/>
  <c r="L63" i="29" s="1"/>
  <c r="D64" i="29" a="1"/>
  <c r="D64" i="29" s="1"/>
  <c r="E64" i="29" a="1"/>
  <c r="E64" i="29" s="1"/>
  <c r="F64" i="29" a="1"/>
  <c r="F64" i="29" s="1"/>
  <c r="G64" i="29" a="1"/>
  <c r="G64" i="29" s="1"/>
  <c r="H64" i="29" a="1"/>
  <c r="H64" i="29" s="1"/>
  <c r="I64" i="29" a="1"/>
  <c r="I64" i="29" s="1"/>
  <c r="K64" i="29" a="1"/>
  <c r="K64" i="29" s="1"/>
  <c r="L64" i="29" a="1"/>
  <c r="L64" i="29" s="1"/>
  <c r="D65" i="29" a="1"/>
  <c r="D65" i="29" s="1"/>
  <c r="E65" i="29" a="1"/>
  <c r="E65" i="29" s="1"/>
  <c r="F65" i="29" a="1"/>
  <c r="F65" i="29" s="1"/>
  <c r="G65" i="29" a="1"/>
  <c r="G65" i="29" s="1"/>
  <c r="H65" i="29" a="1"/>
  <c r="H65" i="29" s="1"/>
  <c r="I65" i="29" a="1"/>
  <c r="I65" i="29" s="1"/>
  <c r="K65" i="29" a="1"/>
  <c r="K65" i="29" s="1"/>
  <c r="L65" i="29" a="1"/>
  <c r="L65" i="29" s="1"/>
  <c r="D66" i="29" a="1"/>
  <c r="D66" i="29" s="1"/>
  <c r="E66" i="29" a="1"/>
  <c r="E66" i="29" s="1"/>
  <c r="F66" i="29" a="1"/>
  <c r="F66" i="29" s="1"/>
  <c r="G66" i="29" a="1"/>
  <c r="G66" i="29" s="1"/>
  <c r="H66" i="29" a="1"/>
  <c r="H66" i="29" s="1"/>
  <c r="I66" i="29" a="1"/>
  <c r="I66" i="29" s="1"/>
  <c r="K66" i="29" a="1"/>
  <c r="K66" i="29" s="1"/>
  <c r="L66" i="29" a="1"/>
  <c r="L66" i="29" s="1"/>
  <c r="D67" i="29" a="1"/>
  <c r="D67" i="29" s="1"/>
  <c r="E67" i="29" a="1"/>
  <c r="E67" i="29" s="1"/>
  <c r="F67" i="29" a="1"/>
  <c r="F67" i="29" s="1"/>
  <c r="G67" i="29" a="1"/>
  <c r="G67" i="29" s="1"/>
  <c r="H67" i="29" a="1"/>
  <c r="H67" i="29" s="1"/>
  <c r="I67" i="29" a="1"/>
  <c r="I67" i="29" s="1"/>
  <c r="K67" i="29" a="1"/>
  <c r="K67" i="29" s="1"/>
  <c r="L67" i="29" a="1"/>
  <c r="L67" i="29" s="1"/>
  <c r="D68" i="29" a="1"/>
  <c r="D68" i="29" s="1"/>
  <c r="E68" i="29" a="1"/>
  <c r="E68" i="29" s="1"/>
  <c r="F68" i="29" a="1"/>
  <c r="F68" i="29" s="1"/>
  <c r="G68" i="29" a="1"/>
  <c r="G68" i="29" s="1"/>
  <c r="H68" i="29" a="1"/>
  <c r="H68" i="29" s="1"/>
  <c r="I68" i="29" a="1"/>
  <c r="I68" i="29" s="1"/>
  <c r="K68" i="29" a="1"/>
  <c r="K68" i="29" s="1"/>
  <c r="L68" i="29" a="1"/>
  <c r="L68" i="29" s="1"/>
  <c r="D69" i="29" a="1"/>
  <c r="D69" i="29" s="1"/>
  <c r="E69" i="29" a="1"/>
  <c r="E69" i="29" s="1"/>
  <c r="F69" i="29" a="1"/>
  <c r="F69" i="29" s="1"/>
  <c r="G69" i="29" a="1"/>
  <c r="G69" i="29" s="1"/>
  <c r="H69" i="29" a="1"/>
  <c r="H69" i="29" s="1"/>
  <c r="I69" i="29" a="1"/>
  <c r="I69" i="29" s="1"/>
  <c r="K69" i="29" a="1"/>
  <c r="K69" i="29" s="1"/>
  <c r="L69" i="29" a="1"/>
  <c r="L69" i="29" s="1"/>
  <c r="D70" i="29" a="1"/>
  <c r="D70" i="29" s="1"/>
  <c r="E70" i="29" a="1"/>
  <c r="E70" i="29" s="1"/>
  <c r="F70" i="29" a="1"/>
  <c r="F70" i="29" s="1"/>
  <c r="G70" i="29" a="1"/>
  <c r="G70" i="29" s="1"/>
  <c r="H70" i="29" a="1"/>
  <c r="H70" i="29" s="1"/>
  <c r="I70" i="29" a="1"/>
  <c r="I70" i="29" s="1"/>
  <c r="K70" i="29" a="1"/>
  <c r="K70" i="29" s="1"/>
  <c r="L70" i="29" a="1"/>
  <c r="L70" i="29" s="1"/>
  <c r="D71" i="29" a="1"/>
  <c r="D71" i="29" s="1"/>
  <c r="E71" i="29" a="1"/>
  <c r="E71" i="29" s="1"/>
  <c r="F71" i="29" a="1"/>
  <c r="F71" i="29" s="1"/>
  <c r="G71" i="29" a="1"/>
  <c r="G71" i="29" s="1"/>
  <c r="H71" i="29" a="1"/>
  <c r="H71" i="29" s="1"/>
  <c r="I71" i="29" a="1"/>
  <c r="I71" i="29" s="1"/>
  <c r="K71" i="29" a="1"/>
  <c r="K71" i="29" s="1"/>
  <c r="L71" i="29" a="1"/>
  <c r="L71" i="29" s="1"/>
  <c r="D72" i="29" a="1"/>
  <c r="D72" i="29" s="1"/>
  <c r="E72" i="29" a="1"/>
  <c r="E72" i="29" s="1"/>
  <c r="F72" i="29" a="1"/>
  <c r="F72" i="29" s="1"/>
  <c r="G72" i="29" a="1"/>
  <c r="G72" i="29" s="1"/>
  <c r="H72" i="29" a="1"/>
  <c r="H72" i="29" s="1"/>
  <c r="I72" i="29" a="1"/>
  <c r="I72" i="29" s="1"/>
  <c r="K72" i="29" a="1"/>
  <c r="K72" i="29" s="1"/>
  <c r="L72" i="29" a="1"/>
  <c r="L72" i="29" s="1"/>
  <c r="D73" i="29" a="1"/>
  <c r="D73" i="29" s="1"/>
  <c r="E73" i="29" a="1"/>
  <c r="E73" i="29" s="1"/>
  <c r="F73" i="29" a="1"/>
  <c r="F73" i="29" s="1"/>
  <c r="G73" i="29" a="1"/>
  <c r="G73" i="29" s="1"/>
  <c r="H73" i="29" a="1"/>
  <c r="H73" i="29" s="1"/>
  <c r="I73" i="29" a="1"/>
  <c r="I73" i="29" s="1"/>
  <c r="K73" i="29" a="1"/>
  <c r="K73" i="29" s="1"/>
  <c r="L73" i="29" a="1"/>
  <c r="L73" i="29" s="1"/>
  <c r="D38" i="29" a="1"/>
  <c r="D38" i="29" s="1"/>
  <c r="E38" i="29" a="1"/>
  <c r="E38" i="29" s="1"/>
  <c r="F38" i="29" a="1"/>
  <c r="F38" i="29" s="1"/>
  <c r="G38" i="29" a="1"/>
  <c r="G38" i="29" s="1"/>
  <c r="H38" i="29" a="1"/>
  <c r="H38" i="29" s="1"/>
  <c r="I38" i="29" a="1"/>
  <c r="I38" i="29" s="1"/>
  <c r="J38" i="29" a="1"/>
  <c r="J38" i="29" s="1"/>
  <c r="K38" i="29" a="1"/>
  <c r="K38" i="29" s="1"/>
  <c r="L38" i="29" a="1"/>
  <c r="L38" i="29" s="1"/>
  <c r="Q38" i="29" a="1"/>
  <c r="Q38" i="29" s="1"/>
  <c r="R38" i="29" a="1"/>
  <c r="R38" i="29" s="1"/>
  <c r="D3" i="29" a="1"/>
  <c r="D3" i="29" s="1"/>
  <c r="E3" i="29" a="1"/>
  <c r="E3" i="29" s="1"/>
  <c r="F3" i="29" a="1"/>
  <c r="F3" i="29" s="1"/>
  <c r="G3" i="29" a="1"/>
  <c r="G3" i="29" s="1"/>
  <c r="H3" i="29" a="1"/>
  <c r="H3" i="29" s="1"/>
  <c r="I3" i="29" a="1"/>
  <c r="I3" i="29" s="1"/>
  <c r="J3" i="29" a="1"/>
  <c r="J3" i="29" s="1"/>
  <c r="K3" i="29" a="1"/>
  <c r="K3" i="29" s="1"/>
  <c r="L3" i="29" a="1"/>
  <c r="L3" i="29" s="1"/>
  <c r="R3" i="29" a="1"/>
  <c r="R3" i="29" s="1"/>
  <c r="D4" i="29" a="1"/>
  <c r="D4" i="29" s="1"/>
  <c r="E4" i="29" a="1"/>
  <c r="E4" i="29" s="1"/>
  <c r="F4" i="29" a="1"/>
  <c r="F4" i="29" s="1"/>
  <c r="G4" i="29" a="1"/>
  <c r="G4" i="29" s="1"/>
  <c r="H4" i="29" a="1"/>
  <c r="H4" i="29" s="1"/>
  <c r="I4" i="29" a="1"/>
  <c r="I4" i="29" s="1"/>
  <c r="D5" i="29" a="1"/>
  <c r="D5" i="29" s="1"/>
  <c r="E5" i="29" a="1"/>
  <c r="E5" i="29" s="1"/>
  <c r="F5" i="29" a="1"/>
  <c r="F5" i="29" s="1"/>
  <c r="G5" i="29" a="1"/>
  <c r="G5" i="29" s="1"/>
  <c r="H5" i="29" a="1"/>
  <c r="H5" i="29" s="1"/>
  <c r="I5" i="29" a="1"/>
  <c r="I5" i="29" s="1"/>
  <c r="D6" i="29" a="1"/>
  <c r="D6" i="29" s="1"/>
  <c r="E6" i="29" a="1"/>
  <c r="E6" i="29" s="1"/>
  <c r="F6" i="29" a="1"/>
  <c r="F6" i="29" s="1"/>
  <c r="G6" i="29" a="1"/>
  <c r="G6" i="29" s="1"/>
  <c r="H6" i="29" a="1"/>
  <c r="H6" i="29" s="1"/>
  <c r="I6" i="29" a="1"/>
  <c r="I6" i="29" s="1"/>
  <c r="D7" i="29" a="1"/>
  <c r="D7" i="29" s="1"/>
  <c r="E7" i="29" a="1"/>
  <c r="E7" i="29" s="1"/>
  <c r="F7" i="29" a="1"/>
  <c r="F7" i="29" s="1"/>
  <c r="G7" i="29" a="1"/>
  <c r="G7" i="29" s="1"/>
  <c r="H7" i="29" a="1"/>
  <c r="H7" i="29" s="1"/>
  <c r="I7" i="29" a="1"/>
  <c r="I7" i="29" s="1"/>
  <c r="D8" i="29" a="1"/>
  <c r="D8" i="29" s="1"/>
  <c r="E8" i="29" a="1"/>
  <c r="E8" i="29" s="1"/>
  <c r="F8" i="29" a="1"/>
  <c r="F8" i="29" s="1"/>
  <c r="G8" i="29" a="1"/>
  <c r="G8" i="29" s="1"/>
  <c r="H8" i="29" a="1"/>
  <c r="H8" i="29" s="1"/>
  <c r="I8" i="29" a="1"/>
  <c r="I8" i="29" s="1"/>
  <c r="D9" i="29" a="1"/>
  <c r="D9" i="29" s="1"/>
  <c r="E9" i="29" a="1"/>
  <c r="E9" i="29" s="1"/>
  <c r="F9" i="29" a="1"/>
  <c r="F9" i="29" s="1"/>
  <c r="G9" i="29" a="1"/>
  <c r="G9" i="29" s="1"/>
  <c r="H9" i="29" a="1"/>
  <c r="H9" i="29" s="1"/>
  <c r="I9" i="29" a="1"/>
  <c r="I9" i="29" s="1"/>
  <c r="D10" i="29" a="1"/>
  <c r="D10" i="29" s="1"/>
  <c r="E10" i="29" a="1"/>
  <c r="E10" i="29" s="1"/>
  <c r="F10" i="29" a="1"/>
  <c r="F10" i="29" s="1"/>
  <c r="G10" i="29" a="1"/>
  <c r="G10" i="29" s="1"/>
  <c r="H10" i="29" a="1"/>
  <c r="H10" i="29" s="1"/>
  <c r="I10" i="29" a="1"/>
  <c r="I10" i="29" s="1"/>
  <c r="D11" i="29" a="1"/>
  <c r="D11" i="29" s="1"/>
  <c r="E11" i="29" a="1"/>
  <c r="E11" i="29" s="1"/>
  <c r="F11" i="29" a="1"/>
  <c r="F11" i="29" s="1"/>
  <c r="G11" i="29" a="1"/>
  <c r="G11" i="29" s="1"/>
  <c r="H11" i="29" a="1"/>
  <c r="H11" i="29" s="1"/>
  <c r="I11" i="29" a="1"/>
  <c r="I11" i="29" s="1"/>
  <c r="D12" i="29" a="1"/>
  <c r="D12" i="29" s="1"/>
  <c r="E12" i="29" a="1"/>
  <c r="E12" i="29" s="1"/>
  <c r="F12" i="29" a="1"/>
  <c r="F12" i="29" s="1"/>
  <c r="G12" i="29" a="1"/>
  <c r="G12" i="29" s="1"/>
  <c r="H12" i="29" a="1"/>
  <c r="H12" i="29" s="1"/>
  <c r="I12" i="29" a="1"/>
  <c r="I12" i="29" s="1"/>
  <c r="D13" i="29" a="1"/>
  <c r="D13" i="29" s="1"/>
  <c r="E13" i="29" a="1"/>
  <c r="E13" i="29" s="1"/>
  <c r="F13" i="29" a="1"/>
  <c r="F13" i="29" s="1"/>
  <c r="G13" i="29" a="1"/>
  <c r="G13" i="29" s="1"/>
  <c r="H13" i="29" a="1"/>
  <c r="H13" i="29" s="1"/>
  <c r="I13" i="29" a="1"/>
  <c r="I13" i="29" s="1"/>
  <c r="D14" i="29" a="1"/>
  <c r="D14" i="29" s="1"/>
  <c r="E14" i="29" a="1"/>
  <c r="E14" i="29" s="1"/>
  <c r="F14" i="29" a="1"/>
  <c r="F14" i="29" s="1"/>
  <c r="G14" i="29" a="1"/>
  <c r="G14" i="29" s="1"/>
  <c r="H14" i="29" a="1"/>
  <c r="H14" i="29" s="1"/>
  <c r="I14" i="29" a="1"/>
  <c r="I14" i="29" s="1"/>
  <c r="D15" i="29" a="1"/>
  <c r="D15" i="29" s="1"/>
  <c r="E15" i="29" a="1"/>
  <c r="E15" i="29" s="1"/>
  <c r="F15" i="29" a="1"/>
  <c r="F15" i="29" s="1"/>
  <c r="G15" i="29" a="1"/>
  <c r="G15" i="29" s="1"/>
  <c r="H15" i="29" a="1"/>
  <c r="H15" i="29" s="1"/>
  <c r="I15" i="29" a="1"/>
  <c r="I15" i="29" s="1"/>
  <c r="D16" i="29" a="1"/>
  <c r="D16" i="29" s="1"/>
  <c r="E16" i="29" a="1"/>
  <c r="E16" i="29" s="1"/>
  <c r="F16" i="29" a="1"/>
  <c r="F16" i="29" s="1"/>
  <c r="G16" i="29" a="1"/>
  <c r="G16" i="29" s="1"/>
  <c r="H16" i="29" a="1"/>
  <c r="H16" i="29" s="1"/>
  <c r="I16" i="29" a="1"/>
  <c r="I16" i="29" s="1"/>
  <c r="D17" i="29" a="1"/>
  <c r="D17" i="29" s="1"/>
  <c r="E17" i="29" a="1"/>
  <c r="E17" i="29" s="1"/>
  <c r="F17" i="29" a="1"/>
  <c r="F17" i="29" s="1"/>
  <c r="G17" i="29" a="1"/>
  <c r="G17" i="29" s="1"/>
  <c r="H17" i="29" a="1"/>
  <c r="H17" i="29" s="1"/>
  <c r="I17" i="29" a="1"/>
  <c r="I17" i="29" s="1"/>
  <c r="D18" i="29" a="1"/>
  <c r="D18" i="29" s="1"/>
  <c r="E18" i="29" a="1"/>
  <c r="E18" i="29" s="1"/>
  <c r="F18" i="29" a="1"/>
  <c r="F18" i="29" s="1"/>
  <c r="G18" i="29" a="1"/>
  <c r="G18" i="29" s="1"/>
  <c r="H18" i="29" a="1"/>
  <c r="H18" i="29" s="1"/>
  <c r="I18" i="29" a="1"/>
  <c r="I18" i="29" s="1"/>
  <c r="D19" i="29" a="1"/>
  <c r="D19" i="29" s="1"/>
  <c r="E19" i="29" a="1"/>
  <c r="E19" i="29" s="1"/>
  <c r="F19" i="29" a="1"/>
  <c r="F19" i="29" s="1"/>
  <c r="G19" i="29" a="1"/>
  <c r="G19" i="29" s="1"/>
  <c r="H19" i="29" a="1"/>
  <c r="H19" i="29" s="1"/>
  <c r="I19" i="29" a="1"/>
  <c r="I19" i="29" s="1"/>
  <c r="D20" i="29" a="1"/>
  <c r="D20" i="29" s="1"/>
  <c r="E20" i="29" a="1"/>
  <c r="E20" i="29" s="1"/>
  <c r="F20" i="29" a="1"/>
  <c r="F20" i="29" s="1"/>
  <c r="G20" i="29" a="1"/>
  <c r="G20" i="29" s="1"/>
  <c r="H20" i="29" a="1"/>
  <c r="H20" i="29" s="1"/>
  <c r="I20" i="29" a="1"/>
  <c r="I20" i="29" s="1"/>
  <c r="D21" i="29" a="1"/>
  <c r="D21" i="29" s="1"/>
  <c r="E21" i="29" a="1"/>
  <c r="E21" i="29" s="1"/>
  <c r="F21" i="29" a="1"/>
  <c r="F21" i="29" s="1"/>
  <c r="G21" i="29" a="1"/>
  <c r="G21" i="29" s="1"/>
  <c r="H21" i="29" a="1"/>
  <c r="H21" i="29" s="1"/>
  <c r="I21" i="29" a="1"/>
  <c r="I21" i="29" s="1"/>
  <c r="D22" i="29" a="1"/>
  <c r="D22" i="29" s="1"/>
  <c r="E22" i="29" a="1"/>
  <c r="E22" i="29" s="1"/>
  <c r="F22" i="29" a="1"/>
  <c r="F22" i="29" s="1"/>
  <c r="G22" i="29" a="1"/>
  <c r="G22" i="29" s="1"/>
  <c r="H22" i="29" a="1"/>
  <c r="H22" i="29" s="1"/>
  <c r="I22" i="29" a="1"/>
  <c r="I22" i="29" s="1"/>
  <c r="D23" i="29" a="1"/>
  <c r="D23" i="29" s="1"/>
  <c r="E23" i="29" a="1"/>
  <c r="E23" i="29" s="1"/>
  <c r="F23" i="29" a="1"/>
  <c r="F23" i="29" s="1"/>
  <c r="G23" i="29" a="1"/>
  <c r="G23" i="29" s="1"/>
  <c r="H23" i="29" a="1"/>
  <c r="H23" i="29" s="1"/>
  <c r="I23" i="29" a="1"/>
  <c r="I23" i="29" s="1"/>
  <c r="D24" i="29" a="1"/>
  <c r="D24" i="29" s="1"/>
  <c r="E24" i="29" a="1"/>
  <c r="E24" i="29" s="1"/>
  <c r="F24" i="29" a="1"/>
  <c r="F24" i="29" s="1"/>
  <c r="G24" i="29" a="1"/>
  <c r="G24" i="29" s="1"/>
  <c r="H24" i="29" a="1"/>
  <c r="H24" i="29" s="1"/>
  <c r="I24" i="29" a="1"/>
  <c r="I24" i="29" s="1"/>
  <c r="D25" i="29" a="1"/>
  <c r="D25" i="29" s="1"/>
  <c r="E25" i="29" a="1"/>
  <c r="E25" i="29" s="1"/>
  <c r="F25" i="29" a="1"/>
  <c r="F25" i="29" s="1"/>
  <c r="G25" i="29" a="1"/>
  <c r="G25" i="29" s="1"/>
  <c r="H25" i="29" a="1"/>
  <c r="H25" i="29" s="1"/>
  <c r="I25" i="29" a="1"/>
  <c r="I25" i="29" s="1"/>
  <c r="D26" i="29" a="1"/>
  <c r="D26" i="29" s="1"/>
  <c r="E26" i="29" a="1"/>
  <c r="E26" i="29" s="1"/>
  <c r="F26" i="29" a="1"/>
  <c r="F26" i="29" s="1"/>
  <c r="G26" i="29" a="1"/>
  <c r="G26" i="29" s="1"/>
  <c r="H26" i="29" a="1"/>
  <c r="H26" i="29" s="1"/>
  <c r="I26" i="29" a="1"/>
  <c r="I26" i="29" s="1"/>
  <c r="D27" i="29" a="1"/>
  <c r="D27" i="29" s="1"/>
  <c r="E27" i="29" a="1"/>
  <c r="E27" i="29" s="1"/>
  <c r="F27" i="29" a="1"/>
  <c r="F27" i="29" s="1"/>
  <c r="G27" i="29" a="1"/>
  <c r="G27" i="29" s="1"/>
  <c r="H27" i="29" a="1"/>
  <c r="H27" i="29" s="1"/>
  <c r="I27" i="29" a="1"/>
  <c r="I27" i="29" s="1"/>
  <c r="D28" i="29" a="1"/>
  <c r="D28" i="29" s="1"/>
  <c r="E28" i="29" a="1"/>
  <c r="E28" i="29" s="1"/>
  <c r="F28" i="29" a="1"/>
  <c r="F28" i="29" s="1"/>
  <c r="G28" i="29" a="1"/>
  <c r="G28" i="29" s="1"/>
  <c r="H28" i="29" a="1"/>
  <c r="H28" i="29" s="1"/>
  <c r="I28" i="29" a="1"/>
  <c r="I28" i="29" s="1"/>
  <c r="D29" i="29" a="1"/>
  <c r="D29" i="29" s="1"/>
  <c r="E29" i="29" a="1"/>
  <c r="E29" i="29" s="1"/>
  <c r="F29" i="29" a="1"/>
  <c r="F29" i="29" s="1"/>
  <c r="G29" i="29" a="1"/>
  <c r="G29" i="29" s="1"/>
  <c r="H29" i="29" a="1"/>
  <c r="H29" i="29" s="1"/>
  <c r="I29" i="29" a="1"/>
  <c r="I29" i="29" s="1"/>
  <c r="D30" i="29" a="1"/>
  <c r="D30" i="29" s="1"/>
  <c r="E30" i="29" a="1"/>
  <c r="E30" i="29" s="1"/>
  <c r="F30" i="29" a="1"/>
  <c r="F30" i="29" s="1"/>
  <c r="G30" i="29" a="1"/>
  <c r="G30" i="29" s="1"/>
  <c r="H30" i="29" a="1"/>
  <c r="H30" i="29" s="1"/>
  <c r="I30" i="29" a="1"/>
  <c r="I30" i="29" s="1"/>
  <c r="D31" i="29" a="1"/>
  <c r="D31" i="29" s="1"/>
  <c r="E31" i="29" a="1"/>
  <c r="E31" i="29" s="1"/>
  <c r="F31" i="29" a="1"/>
  <c r="F31" i="29" s="1"/>
  <c r="G31" i="29" a="1"/>
  <c r="G31" i="29" s="1"/>
  <c r="H31" i="29" a="1"/>
  <c r="H31" i="29" s="1"/>
  <c r="I31" i="29" a="1"/>
  <c r="I31" i="29" s="1"/>
  <c r="D32" i="29" a="1"/>
  <c r="D32" i="29" s="1"/>
  <c r="E32" i="29" a="1"/>
  <c r="E32" i="29" s="1"/>
  <c r="F32" i="29" a="1"/>
  <c r="F32" i="29" s="1"/>
  <c r="G32" i="29" a="1"/>
  <c r="G32" i="29" s="1"/>
  <c r="H32" i="29" a="1"/>
  <c r="H32" i="29" s="1"/>
  <c r="I32" i="29" a="1"/>
  <c r="I32" i="29" s="1"/>
  <c r="D33" i="29" a="1"/>
  <c r="D33" i="29" s="1"/>
  <c r="E33" i="29" a="1"/>
  <c r="E33" i="29" s="1"/>
  <c r="F33" i="29" a="1"/>
  <c r="F33" i="29" s="1"/>
  <c r="G33" i="29" a="1"/>
  <c r="G33" i="29" s="1"/>
  <c r="H33" i="29" a="1"/>
  <c r="H33" i="29" s="1"/>
  <c r="I33" i="29" a="1"/>
  <c r="I33" i="29" s="1"/>
  <c r="D34" i="29" a="1"/>
  <c r="D34" i="29" s="1"/>
  <c r="E34" i="29" a="1"/>
  <c r="E34" i="29" s="1"/>
  <c r="F34" i="29" a="1"/>
  <c r="F34" i="29" s="1"/>
  <c r="G34" i="29" a="1"/>
  <c r="G34" i="29" s="1"/>
  <c r="H34" i="29" a="1"/>
  <c r="H34" i="29" s="1"/>
  <c r="I34" i="29" a="1"/>
  <c r="I34" i="29" s="1"/>
  <c r="D35" i="29" a="1"/>
  <c r="D35" i="29" s="1"/>
  <c r="E35" i="29" a="1"/>
  <c r="E35" i="29" s="1"/>
  <c r="F35" i="29" a="1"/>
  <c r="F35" i="29" s="1"/>
  <c r="G35" i="29" a="1"/>
  <c r="G35" i="29" s="1"/>
  <c r="H35" i="29" a="1"/>
  <c r="H35" i="29" s="1"/>
  <c r="I35" i="29" a="1"/>
  <c r="I35" i="29" s="1"/>
  <c r="D36" i="29" a="1"/>
  <c r="D36" i="29" s="1"/>
  <c r="E36" i="29" a="1"/>
  <c r="E36" i="29" s="1"/>
  <c r="F36" i="29" a="1"/>
  <c r="F36" i="29" s="1"/>
  <c r="G36" i="29" a="1"/>
  <c r="G36" i="29" s="1"/>
  <c r="H36" i="29" a="1"/>
  <c r="H36" i="29" s="1"/>
  <c r="I36" i="29" a="1"/>
  <c r="I36" i="29" s="1"/>
  <c r="D37" i="29" a="1"/>
  <c r="D37" i="29" s="1"/>
  <c r="E37" i="29" a="1"/>
  <c r="E37" i="29" s="1"/>
  <c r="F37" i="29" a="1"/>
  <c r="F37" i="29" s="1"/>
  <c r="G37" i="29" a="1"/>
  <c r="G37" i="29" s="1"/>
  <c r="H37" i="29" a="1"/>
  <c r="H37" i="29" s="1"/>
  <c r="I37" i="29" a="1"/>
  <c r="I37" i="29" s="1"/>
  <c r="D2" i="29" a="1"/>
  <c r="D2" i="29" s="1"/>
  <c r="E2" i="29" a="1"/>
  <c r="E2" i="29" s="1"/>
  <c r="F2" i="29" a="1"/>
  <c r="F2" i="29" s="1"/>
  <c r="G2" i="29" a="1"/>
  <c r="G2" i="29" s="1"/>
  <c r="H2" i="29" a="1"/>
  <c r="H2" i="29" s="1"/>
  <c r="I2" i="29" a="1"/>
  <c r="I2" i="29" s="1"/>
  <c r="J2" i="29" a="1"/>
  <c r="J2" i="29" s="1"/>
  <c r="K2" i="29" a="1"/>
  <c r="K2" i="29" s="1"/>
  <c r="L2" i="29" a="1"/>
  <c r="L2" i="29" s="1"/>
  <c r="R2" i="29" a="1"/>
  <c r="R2" i="29" s="1"/>
  <c r="B1" i="29" a="1"/>
  <c r="B1" i="29" s="1"/>
  <c r="P433" i="29" a="1"/>
  <c r="P433" i="29" s="1"/>
  <c r="P432" i="29" a="1"/>
  <c r="P432" i="29" s="1"/>
  <c r="P431" i="29" a="1"/>
  <c r="P431" i="29" s="1"/>
  <c r="P430" i="29" a="1"/>
  <c r="P430" i="29" s="1"/>
  <c r="P429" i="29" a="1"/>
  <c r="P429" i="29" s="1"/>
  <c r="P428" i="29" a="1"/>
  <c r="P428" i="29" s="1"/>
  <c r="P427" i="29" a="1"/>
  <c r="P427" i="29" s="1"/>
  <c r="P426" i="29" a="1"/>
  <c r="P426" i="29" s="1"/>
  <c r="P425" i="29" a="1"/>
  <c r="P425" i="29" s="1"/>
  <c r="P424" i="29" a="1"/>
  <c r="P424" i="29" s="1"/>
  <c r="P423" i="29" a="1"/>
  <c r="P423" i="29" s="1"/>
  <c r="P422" i="29" a="1"/>
  <c r="P422" i="29" s="1"/>
  <c r="P421" i="29" a="1"/>
  <c r="P421" i="29" s="1"/>
  <c r="P420" i="29" a="1"/>
  <c r="P420" i="29" s="1"/>
  <c r="P419" i="29" a="1"/>
  <c r="P419" i="29" s="1"/>
  <c r="P418" i="29" a="1"/>
  <c r="P418" i="29" s="1"/>
  <c r="P417" i="29" a="1"/>
  <c r="P417" i="29" s="1"/>
  <c r="P416" i="29" a="1"/>
  <c r="P416" i="29" s="1"/>
  <c r="P415" i="29" a="1"/>
  <c r="P415" i="29" s="1"/>
  <c r="P414" i="29" a="1"/>
  <c r="P414" i="29" s="1"/>
  <c r="P413" i="29" a="1"/>
  <c r="P413" i="29" s="1"/>
  <c r="P412" i="29" a="1"/>
  <c r="P412" i="29" s="1"/>
  <c r="P411" i="29" a="1"/>
  <c r="P411" i="29" s="1"/>
  <c r="P410" i="29" a="1"/>
  <c r="P410" i="29" s="1"/>
  <c r="P409" i="29" a="1"/>
  <c r="P409" i="29" s="1"/>
  <c r="P408" i="29" a="1"/>
  <c r="P408" i="29" s="1"/>
  <c r="P407" i="29" a="1"/>
  <c r="P407" i="29" s="1"/>
  <c r="P406" i="29" a="1"/>
  <c r="P406" i="29" s="1"/>
  <c r="P405" i="29" a="1"/>
  <c r="P405" i="29" s="1"/>
  <c r="P404" i="29" a="1"/>
  <c r="P404" i="29" s="1"/>
  <c r="P403" i="29" a="1"/>
  <c r="P403" i="29" s="1"/>
  <c r="P402" i="29" a="1"/>
  <c r="P402" i="29" s="1"/>
  <c r="P401" i="29" a="1"/>
  <c r="P401" i="29" s="1"/>
  <c r="P400" i="29" a="1"/>
  <c r="P400" i="29" s="1"/>
  <c r="P398" i="29" a="1"/>
  <c r="P398" i="29" s="1"/>
  <c r="P397" i="29" a="1"/>
  <c r="P397" i="29" s="1"/>
  <c r="P396" i="29" a="1"/>
  <c r="P396" i="29" s="1"/>
  <c r="P395" i="29" a="1"/>
  <c r="P395" i="29" s="1"/>
  <c r="P394" i="29" a="1"/>
  <c r="P394" i="29" s="1"/>
  <c r="P393" i="29" a="1"/>
  <c r="P393" i="29" s="1"/>
  <c r="P392" i="29" a="1"/>
  <c r="P392" i="29" s="1"/>
  <c r="P391" i="29" a="1"/>
  <c r="P391" i="29" s="1"/>
  <c r="P390" i="29" a="1"/>
  <c r="P390" i="29" s="1"/>
  <c r="P389" i="29" a="1"/>
  <c r="P389" i="29" s="1"/>
  <c r="P388" i="29" a="1"/>
  <c r="P388" i="29" s="1"/>
  <c r="P387" i="29" a="1"/>
  <c r="P387" i="29" s="1"/>
  <c r="P386" i="29" a="1"/>
  <c r="P386" i="29" s="1"/>
  <c r="P385" i="29" a="1"/>
  <c r="P385" i="29" s="1"/>
  <c r="P384" i="29" a="1"/>
  <c r="P384" i="29" s="1"/>
  <c r="P383" i="29" a="1"/>
  <c r="P383" i="29" s="1"/>
  <c r="P382" i="29" a="1"/>
  <c r="P382" i="29" s="1"/>
  <c r="P381" i="29" a="1"/>
  <c r="P381" i="29" s="1"/>
  <c r="P380" i="29" a="1"/>
  <c r="P380" i="29" s="1"/>
  <c r="P379" i="29" a="1"/>
  <c r="P379" i="29" s="1"/>
  <c r="P378" i="29" a="1"/>
  <c r="P378" i="29" s="1"/>
  <c r="P377" i="29" a="1"/>
  <c r="P377" i="29" s="1"/>
  <c r="P376" i="29" a="1"/>
  <c r="P376" i="29" s="1"/>
  <c r="P375" i="29" a="1"/>
  <c r="P375" i="29" s="1"/>
  <c r="P374" i="29" a="1"/>
  <c r="P374" i="29" s="1"/>
  <c r="P373" i="29" a="1"/>
  <c r="P373" i="29" s="1"/>
  <c r="P372" i="29" a="1"/>
  <c r="P372" i="29" s="1"/>
  <c r="P371" i="29" a="1"/>
  <c r="P371" i="29" s="1"/>
  <c r="P370" i="29" a="1"/>
  <c r="P370" i="29" s="1"/>
  <c r="P369" i="29" a="1"/>
  <c r="P369" i="29" s="1"/>
  <c r="P368" i="29" a="1"/>
  <c r="P368" i="29" s="1"/>
  <c r="P367" i="29" a="1"/>
  <c r="P367" i="29" s="1"/>
  <c r="P366" i="29" a="1"/>
  <c r="P366" i="29" s="1"/>
  <c r="P365" i="29" a="1"/>
  <c r="P365" i="29" s="1"/>
  <c r="P364" i="29" a="1"/>
  <c r="P364" i="29" s="1"/>
  <c r="P363" i="29" a="1"/>
  <c r="P363" i="29" s="1"/>
  <c r="P362" i="29" a="1"/>
  <c r="P362" i="29" s="1"/>
  <c r="P361" i="29" a="1"/>
  <c r="P361" i="29" s="1"/>
  <c r="P360" i="29" a="1"/>
  <c r="P360" i="29" s="1"/>
  <c r="P359" i="29" a="1"/>
  <c r="P359" i="29" s="1"/>
  <c r="P358" i="29" a="1"/>
  <c r="P358" i="29" s="1"/>
  <c r="P357" i="29" a="1"/>
  <c r="P357" i="29" s="1"/>
  <c r="P356" i="29" a="1"/>
  <c r="P356" i="29" s="1"/>
  <c r="P355" i="29" a="1"/>
  <c r="P355" i="29" s="1"/>
  <c r="P354" i="29" a="1"/>
  <c r="P354" i="29" s="1"/>
  <c r="P353" i="29" a="1"/>
  <c r="P353" i="29" s="1"/>
  <c r="P352" i="29" a="1"/>
  <c r="P352" i="29" s="1"/>
  <c r="P351" i="29" a="1"/>
  <c r="P351" i="29" s="1"/>
  <c r="P350" i="29" a="1"/>
  <c r="P350" i="29" s="1"/>
  <c r="P349" i="29" a="1"/>
  <c r="P349" i="29" s="1"/>
  <c r="P348" i="29" a="1"/>
  <c r="P348" i="29" s="1"/>
  <c r="P347" i="29" a="1"/>
  <c r="P347" i="29" s="1"/>
  <c r="P346" i="29" a="1"/>
  <c r="P346" i="29" s="1"/>
  <c r="P345" i="29" a="1"/>
  <c r="P345" i="29" s="1"/>
  <c r="P344" i="29" a="1"/>
  <c r="P344" i="29" s="1"/>
  <c r="P343" i="29" a="1"/>
  <c r="P343" i="29" s="1"/>
  <c r="P342" i="29" a="1"/>
  <c r="P342" i="29" s="1"/>
  <c r="P341" i="29" a="1"/>
  <c r="P341" i="29" s="1"/>
  <c r="P340" i="29" a="1"/>
  <c r="P340" i="29" s="1"/>
  <c r="P339" i="29" a="1"/>
  <c r="P339" i="29" s="1"/>
  <c r="P338" i="29" a="1"/>
  <c r="P338" i="29" s="1"/>
  <c r="P337" i="29" a="1"/>
  <c r="P337" i="29" s="1"/>
  <c r="P336" i="29" a="1"/>
  <c r="P336" i="29" s="1"/>
  <c r="P335" i="29" a="1"/>
  <c r="P335" i="29" s="1"/>
  <c r="P334" i="29" a="1"/>
  <c r="P334" i="29" s="1"/>
  <c r="P333" i="29" a="1"/>
  <c r="P333" i="29" s="1"/>
  <c r="P332" i="29" a="1"/>
  <c r="P332" i="29" s="1"/>
  <c r="P331" i="29" a="1"/>
  <c r="P331" i="29" s="1"/>
  <c r="P330" i="29" a="1"/>
  <c r="P330" i="29" s="1"/>
  <c r="P329" i="29" a="1"/>
  <c r="P329" i="29" s="1"/>
  <c r="P328" i="29" a="1"/>
  <c r="P328" i="29" s="1"/>
  <c r="P326" i="29" a="1"/>
  <c r="P326" i="29" s="1"/>
  <c r="P325" i="29" a="1"/>
  <c r="P325" i="29" s="1"/>
  <c r="P324" i="29" a="1"/>
  <c r="P324" i="29" s="1"/>
  <c r="P323" i="29" a="1"/>
  <c r="P323" i="29" s="1"/>
  <c r="P322" i="29" a="1"/>
  <c r="P322" i="29" s="1"/>
  <c r="P321" i="29" a="1"/>
  <c r="P321" i="29" s="1"/>
  <c r="P320" i="29" a="1"/>
  <c r="P320" i="29" s="1"/>
  <c r="P319" i="29" a="1"/>
  <c r="P319" i="29" s="1"/>
  <c r="P318" i="29" a="1"/>
  <c r="P318" i="29" s="1"/>
  <c r="P317" i="29" a="1"/>
  <c r="P317" i="29" s="1"/>
  <c r="P316" i="29" a="1"/>
  <c r="P316" i="29" s="1"/>
  <c r="P315" i="29" a="1"/>
  <c r="P315" i="29" s="1"/>
  <c r="P314" i="29" a="1"/>
  <c r="P314" i="29" s="1"/>
  <c r="P313" i="29" a="1"/>
  <c r="P313" i="29" s="1"/>
  <c r="P312" i="29" a="1"/>
  <c r="P312" i="29" s="1"/>
  <c r="P311" i="29" a="1"/>
  <c r="P311" i="29" s="1"/>
  <c r="P310" i="29" a="1"/>
  <c r="P310" i="29" s="1"/>
  <c r="P309" i="29" a="1"/>
  <c r="P309" i="29" s="1"/>
  <c r="P308" i="29" a="1"/>
  <c r="P308" i="29" s="1"/>
  <c r="P307" i="29" a="1"/>
  <c r="P307" i="29" s="1"/>
  <c r="P306" i="29" a="1"/>
  <c r="P306" i="29" s="1"/>
  <c r="P305" i="29" a="1"/>
  <c r="P305" i="29" s="1"/>
  <c r="P304" i="29" a="1"/>
  <c r="P304" i="29" s="1"/>
  <c r="P303" i="29" a="1"/>
  <c r="P303" i="29" s="1"/>
  <c r="P302" i="29" a="1"/>
  <c r="P302" i="29" s="1"/>
  <c r="P301" i="29" a="1"/>
  <c r="P301" i="29" s="1"/>
  <c r="P300" i="29" a="1"/>
  <c r="P300" i="29" s="1"/>
  <c r="P299" i="29" a="1"/>
  <c r="P299" i="29" s="1"/>
  <c r="P298" i="29" a="1"/>
  <c r="P298" i="29" s="1"/>
  <c r="P297" i="29" a="1"/>
  <c r="P297" i="29" s="1"/>
  <c r="P296" i="29" a="1"/>
  <c r="P296" i="29" s="1"/>
  <c r="P295" i="29" a="1"/>
  <c r="P295" i="29" s="1"/>
  <c r="P294" i="29" a="1"/>
  <c r="P294" i="29" s="1"/>
  <c r="P293" i="29" a="1"/>
  <c r="P293" i="29" s="1"/>
  <c r="P292" i="29" a="1"/>
  <c r="P292" i="29" s="1"/>
  <c r="P290" i="29" a="1"/>
  <c r="P290" i="29" s="1"/>
  <c r="P289" i="29" a="1"/>
  <c r="P289" i="29" s="1"/>
  <c r="P288" i="29" a="1"/>
  <c r="P288" i="29" s="1"/>
  <c r="P287" i="29" a="1"/>
  <c r="P287" i="29" s="1"/>
  <c r="P286" i="29" a="1"/>
  <c r="P286" i="29" s="1"/>
  <c r="P285" i="29" a="1"/>
  <c r="P285" i="29" s="1"/>
  <c r="P284" i="29" a="1"/>
  <c r="P284" i="29" s="1"/>
  <c r="P283" i="29" a="1"/>
  <c r="P283" i="29" s="1"/>
  <c r="P282" i="29" a="1"/>
  <c r="P282" i="29" s="1"/>
  <c r="P281" i="29" a="1"/>
  <c r="P281" i="29" s="1"/>
  <c r="P280" i="29" a="1"/>
  <c r="P280" i="29" s="1"/>
  <c r="P279" i="29" a="1"/>
  <c r="P279" i="29" s="1"/>
  <c r="P278" i="29" a="1"/>
  <c r="P278" i="29" s="1"/>
  <c r="P277" i="29" a="1"/>
  <c r="P277" i="29" s="1"/>
  <c r="P276" i="29" a="1"/>
  <c r="P276" i="29" s="1"/>
  <c r="P275" i="29" a="1"/>
  <c r="P275" i="29" s="1"/>
  <c r="P274" i="29" a="1"/>
  <c r="P274" i="29" s="1"/>
  <c r="P273" i="29" a="1"/>
  <c r="P273" i="29" s="1"/>
  <c r="P272" i="29" a="1"/>
  <c r="P272" i="29" s="1"/>
  <c r="P271" i="29" a="1"/>
  <c r="P271" i="29" s="1"/>
  <c r="P270" i="29" a="1"/>
  <c r="P270" i="29" s="1"/>
  <c r="P269" i="29" a="1"/>
  <c r="P269" i="29" s="1"/>
  <c r="P268" i="29" a="1"/>
  <c r="P268" i="29" s="1"/>
  <c r="P267" i="29" a="1"/>
  <c r="P267" i="29" s="1"/>
  <c r="P266" i="29" a="1"/>
  <c r="P266" i="29" s="1"/>
  <c r="P265" i="29" a="1"/>
  <c r="P265" i="29" s="1"/>
  <c r="P264" i="29" a="1"/>
  <c r="P264" i="29" s="1"/>
  <c r="P263" i="29" a="1"/>
  <c r="P263" i="29" s="1"/>
  <c r="P262" i="29" a="1"/>
  <c r="P262" i="29" s="1"/>
  <c r="P261" i="29" a="1"/>
  <c r="P261" i="29" s="1"/>
  <c r="P260" i="29" a="1"/>
  <c r="P260" i="29" s="1"/>
  <c r="P259" i="29" a="1"/>
  <c r="P259" i="29" s="1"/>
  <c r="P258" i="29" a="1"/>
  <c r="P258" i="29" s="1"/>
  <c r="P257" i="29" a="1"/>
  <c r="P257" i="29" s="1"/>
  <c r="P256" i="29" a="1"/>
  <c r="P256" i="29" s="1"/>
  <c r="P255" i="29" a="1"/>
  <c r="P255" i="29" s="1"/>
  <c r="P254" i="29" a="1"/>
  <c r="P254" i="29" s="1"/>
  <c r="P253" i="29" a="1"/>
  <c r="P253" i="29" s="1"/>
  <c r="P252" i="29" a="1"/>
  <c r="P252" i="29" s="1"/>
  <c r="P251" i="29" a="1"/>
  <c r="P251" i="29" s="1"/>
  <c r="P250" i="29" a="1"/>
  <c r="P250" i="29" s="1"/>
  <c r="P249" i="29" a="1"/>
  <c r="P249" i="29" s="1"/>
  <c r="P248" i="29" a="1"/>
  <c r="P248" i="29" s="1"/>
  <c r="P247" i="29" a="1"/>
  <c r="P247" i="29" s="1"/>
  <c r="P246" i="29" a="1"/>
  <c r="P246" i="29" s="1"/>
  <c r="P245" i="29" a="1"/>
  <c r="P245" i="29" s="1"/>
  <c r="P244" i="29" a="1"/>
  <c r="P244" i="29" s="1"/>
  <c r="P243" i="29" a="1"/>
  <c r="P243" i="29" s="1"/>
  <c r="P242" i="29" a="1"/>
  <c r="P242" i="29" s="1"/>
  <c r="P241" i="29" a="1"/>
  <c r="P241" i="29" s="1"/>
  <c r="P240" i="29" a="1"/>
  <c r="P240" i="29" s="1"/>
  <c r="P239" i="29" a="1"/>
  <c r="P239" i="29" s="1"/>
  <c r="P238" i="29" a="1"/>
  <c r="P238" i="29" s="1"/>
  <c r="P237" i="29" a="1"/>
  <c r="P237" i="29" s="1"/>
  <c r="P236" i="29" a="1"/>
  <c r="P236" i="29" s="1"/>
  <c r="P235" i="29" a="1"/>
  <c r="P235" i="29" s="1"/>
  <c r="P234" i="29" a="1"/>
  <c r="P234" i="29" s="1"/>
  <c r="P233" i="29" a="1"/>
  <c r="P233" i="29" s="1"/>
  <c r="P232" i="29" a="1"/>
  <c r="P232" i="29" s="1"/>
  <c r="P231" i="29" a="1"/>
  <c r="P231" i="29" s="1"/>
  <c r="P230" i="29" a="1"/>
  <c r="P230" i="29" s="1"/>
  <c r="P229" i="29" a="1"/>
  <c r="P229" i="29" s="1"/>
  <c r="P228" i="29" a="1"/>
  <c r="P228" i="29" s="1"/>
  <c r="P227" i="29" a="1"/>
  <c r="P227" i="29" s="1"/>
  <c r="P226" i="29" a="1"/>
  <c r="P226" i="29" s="1"/>
  <c r="P225" i="29" a="1"/>
  <c r="P225" i="29" s="1"/>
  <c r="P224" i="29" a="1"/>
  <c r="P224" i="29" s="1"/>
  <c r="P223" i="29" a="1"/>
  <c r="P223" i="29" s="1"/>
  <c r="P222" i="29" a="1"/>
  <c r="P222" i="29" s="1"/>
  <c r="P221" i="29" a="1"/>
  <c r="P221" i="29" s="1"/>
  <c r="P220" i="29" a="1"/>
  <c r="P220" i="29" s="1"/>
  <c r="P219" i="29" a="1"/>
  <c r="P219" i="29" s="1"/>
  <c r="P218" i="29" a="1"/>
  <c r="P218" i="29" s="1"/>
  <c r="P217" i="29" a="1"/>
  <c r="P217" i="29" s="1"/>
  <c r="P216" i="29" a="1"/>
  <c r="P216" i="29" s="1"/>
  <c r="P215" i="29" a="1"/>
  <c r="P215" i="29" s="1"/>
  <c r="P214" i="29" a="1"/>
  <c r="P214" i="29" s="1"/>
  <c r="P213" i="29" a="1"/>
  <c r="P213" i="29" s="1"/>
  <c r="P212" i="29" a="1"/>
  <c r="P212" i="29" s="1"/>
  <c r="P211" i="29" a="1"/>
  <c r="P211" i="29" s="1"/>
  <c r="P210" i="29" a="1"/>
  <c r="P210" i="29" s="1"/>
  <c r="P209" i="29" a="1"/>
  <c r="P209" i="29" s="1"/>
  <c r="P208" i="29" a="1"/>
  <c r="P208" i="29" s="1"/>
  <c r="P207" i="29" a="1"/>
  <c r="P207" i="29" s="1"/>
  <c r="P206" i="29" a="1"/>
  <c r="P206" i="29" s="1"/>
  <c r="P205" i="29" a="1"/>
  <c r="P205" i="29" s="1"/>
  <c r="P204" i="29" a="1"/>
  <c r="P204" i="29" s="1"/>
  <c r="P203" i="29" a="1"/>
  <c r="P203" i="29" s="1"/>
  <c r="P202" i="29" a="1"/>
  <c r="P202" i="29" s="1"/>
  <c r="P201" i="29" a="1"/>
  <c r="P201" i="29" s="1"/>
  <c r="P200" i="29" a="1"/>
  <c r="P200" i="29" s="1"/>
  <c r="P199" i="29" a="1"/>
  <c r="P199" i="29" s="1"/>
  <c r="P198" i="29" a="1"/>
  <c r="P198" i="29" s="1"/>
  <c r="P197" i="29" a="1"/>
  <c r="P197" i="29" s="1"/>
  <c r="P196" i="29" a="1"/>
  <c r="P196" i="29" s="1"/>
  <c r="P195" i="29" a="1"/>
  <c r="P195" i="29" s="1"/>
  <c r="P194" i="29" a="1"/>
  <c r="P194" i="29" s="1"/>
  <c r="P193" i="29" a="1"/>
  <c r="P193" i="29" s="1"/>
  <c r="P192" i="29" a="1"/>
  <c r="P192" i="29" s="1"/>
  <c r="P191" i="29" a="1"/>
  <c r="P191" i="29" s="1"/>
  <c r="P190" i="29" a="1"/>
  <c r="P190" i="29" s="1"/>
  <c r="P189" i="29" a="1"/>
  <c r="P189" i="29" s="1"/>
  <c r="P188" i="29" a="1"/>
  <c r="P188" i="29" s="1"/>
  <c r="P187" i="29" a="1"/>
  <c r="P187" i="29" s="1"/>
  <c r="P186" i="29" a="1"/>
  <c r="P186" i="29" s="1"/>
  <c r="P185" i="29" a="1"/>
  <c r="P185" i="29" s="1"/>
  <c r="P184" i="29" a="1"/>
  <c r="P184" i="29" s="1"/>
  <c r="P183" i="29" a="1"/>
  <c r="P183" i="29" s="1"/>
  <c r="P182" i="29" a="1"/>
  <c r="P182" i="29" s="1"/>
  <c r="P181" i="29" a="1"/>
  <c r="P181" i="29" s="1"/>
  <c r="P180" i="29" a="1"/>
  <c r="P180" i="29" s="1"/>
  <c r="P179" i="29" a="1"/>
  <c r="P179" i="29" s="1"/>
  <c r="P178" i="29" a="1"/>
  <c r="P178" i="29" s="1"/>
  <c r="P177" i="29" a="1"/>
  <c r="P177" i="29" s="1"/>
  <c r="P176" i="29" a="1"/>
  <c r="P176" i="29" s="1"/>
  <c r="P175" i="29" a="1"/>
  <c r="P175" i="29" s="1"/>
  <c r="P174" i="29" a="1"/>
  <c r="P174" i="29" s="1"/>
  <c r="P173" i="29" a="1"/>
  <c r="P173" i="29" s="1"/>
  <c r="P172" i="29" a="1"/>
  <c r="P172" i="29" s="1"/>
  <c r="P171" i="29" a="1"/>
  <c r="P171" i="29" s="1"/>
  <c r="P170" i="29" a="1"/>
  <c r="P170" i="29" s="1"/>
  <c r="P169" i="29" a="1"/>
  <c r="P169" i="29" s="1"/>
  <c r="P168" i="29" a="1"/>
  <c r="P168" i="29" s="1"/>
  <c r="P167" i="29" a="1"/>
  <c r="P167" i="29" s="1"/>
  <c r="P166" i="29" a="1"/>
  <c r="P166" i="29" s="1"/>
  <c r="P165" i="29" a="1"/>
  <c r="P165" i="29" s="1"/>
  <c r="P164" i="29" a="1"/>
  <c r="P164" i="29" s="1"/>
  <c r="P163" i="29" a="1"/>
  <c r="P163" i="29" s="1"/>
  <c r="P162" i="29" a="1"/>
  <c r="P162" i="29" s="1"/>
  <c r="P161" i="29" a="1"/>
  <c r="P161" i="29" s="1"/>
  <c r="P160" i="29" a="1"/>
  <c r="P160" i="29" s="1"/>
  <c r="P159" i="29" a="1"/>
  <c r="P159" i="29" s="1"/>
  <c r="P158" i="29" a="1"/>
  <c r="P158" i="29" s="1"/>
  <c r="P157" i="29" a="1"/>
  <c r="P157" i="29" s="1"/>
  <c r="P156" i="29" a="1"/>
  <c r="P156" i="29" s="1"/>
  <c r="P155" i="29" a="1"/>
  <c r="P155" i="29" s="1"/>
  <c r="P154" i="29" a="1"/>
  <c r="P154" i="29" s="1"/>
  <c r="P153" i="29" a="1"/>
  <c r="P153" i="29" s="1"/>
  <c r="P152" i="29" a="1"/>
  <c r="P152" i="29" s="1"/>
  <c r="P151" i="29" a="1"/>
  <c r="P151" i="29" s="1"/>
  <c r="P150" i="29" a="1"/>
  <c r="P150" i="29" s="1"/>
  <c r="P149" i="29" a="1"/>
  <c r="P149" i="29" s="1"/>
  <c r="P148" i="29" a="1"/>
  <c r="P148" i="29" s="1"/>
  <c r="P147" i="29" a="1"/>
  <c r="P147" i="29" s="1"/>
  <c r="P146" i="29" a="1"/>
  <c r="P146" i="29" s="1"/>
  <c r="Q144" i="29" a="1"/>
  <c r="Q144" i="29" s="1"/>
  <c r="P144" i="29" a="1"/>
  <c r="P144" i="29" s="1"/>
  <c r="N138" i="29" a="1"/>
  <c r="N138" i="29" s="1"/>
  <c r="P138" i="29" a="1"/>
  <c r="P138" i="29" s="1"/>
  <c r="Q136" i="29" a="1"/>
  <c r="Q136" i="29" s="1"/>
  <c r="P136" i="29" a="1"/>
  <c r="P136" i="29" s="1"/>
  <c r="Q134" i="29" a="1"/>
  <c r="Q134" i="29" s="1"/>
  <c r="P134" i="29" a="1"/>
  <c r="P134" i="29" s="1"/>
  <c r="Q132" i="29" a="1"/>
  <c r="Q132" i="29" s="1"/>
  <c r="P132" i="29" a="1"/>
  <c r="P132" i="29" s="1"/>
  <c r="Q130" i="29" a="1"/>
  <c r="Q130" i="29" s="1"/>
  <c r="P130" i="29" a="1"/>
  <c r="P130" i="29" s="1"/>
  <c r="P111" i="29" a="1"/>
  <c r="P111" i="29" s="1"/>
  <c r="P110" i="29" a="1"/>
  <c r="P110" i="29" s="1"/>
  <c r="P108" i="29" a="1"/>
  <c r="P108" i="29" s="1"/>
  <c r="P100" i="29" a="1"/>
  <c r="P100" i="29" s="1"/>
  <c r="P96" i="29" a="1"/>
  <c r="P96" i="29" s="1"/>
  <c r="P75" i="29" a="1"/>
  <c r="P75" i="29" s="1"/>
  <c r="P74" i="29" a="1"/>
  <c r="P74" i="29" s="1"/>
  <c r="Q61" i="29" a="1"/>
  <c r="Q61" i="29" s="1"/>
  <c r="P39" i="29" a="1"/>
  <c r="P39" i="29" s="1"/>
  <c r="O38" i="29" a="1"/>
  <c r="O38" i="29" s="1"/>
  <c r="AA10" i="16"/>
  <c r="B1" i="26" a="1"/>
  <c r="B1" i="26" s="1"/>
  <c r="F61" i="15"/>
  <c r="E45" i="26" s="1" a="1"/>
  <c r="E45" i="26" s="1"/>
  <c r="F57" i="15"/>
  <c r="E41" i="26" s="1" a="1"/>
  <c r="E41" i="26" s="1"/>
  <c r="R541" i="26" a="1"/>
  <c r="R541" i="26" s="1"/>
  <c r="R540" i="26" a="1"/>
  <c r="R540" i="26" s="1"/>
  <c r="R539" i="26" a="1"/>
  <c r="R539" i="26" s="1"/>
  <c r="R538" i="26" a="1"/>
  <c r="R538" i="26" s="1"/>
  <c r="R537" i="26" a="1"/>
  <c r="R537" i="26" s="1"/>
  <c r="R536" i="26" a="1"/>
  <c r="R536" i="26" s="1"/>
  <c r="R535" i="26" a="1"/>
  <c r="R535" i="26" s="1"/>
  <c r="R534" i="26" a="1"/>
  <c r="R534" i="26" s="1"/>
  <c r="R533" i="26" a="1"/>
  <c r="R533" i="26" s="1"/>
  <c r="R532" i="26" a="1"/>
  <c r="R532" i="26" s="1"/>
  <c r="R531" i="26" a="1"/>
  <c r="R531" i="26" s="1"/>
  <c r="R530" i="26" a="1"/>
  <c r="R530" i="26" s="1"/>
  <c r="R529" i="26" a="1"/>
  <c r="R529" i="26" s="1"/>
  <c r="R528" i="26" a="1"/>
  <c r="R528" i="26" s="1"/>
  <c r="R527" i="26" a="1"/>
  <c r="R527" i="26" s="1"/>
  <c r="R526" i="26" a="1"/>
  <c r="R526" i="26" s="1"/>
  <c r="R496" i="26" a="1"/>
  <c r="R496" i="26" s="1"/>
  <c r="R495" i="26" a="1"/>
  <c r="R495" i="26" s="1"/>
  <c r="R494" i="26" a="1"/>
  <c r="R494" i="26" s="1"/>
  <c r="R493" i="26" a="1"/>
  <c r="R493" i="26" s="1"/>
  <c r="R492" i="26" a="1"/>
  <c r="R492" i="26" s="1"/>
  <c r="R491" i="26" a="1"/>
  <c r="R491" i="26" s="1"/>
  <c r="R490" i="26" a="1"/>
  <c r="R490" i="26" s="1"/>
  <c r="R489" i="26" a="1"/>
  <c r="R489" i="26" s="1"/>
  <c r="R488" i="26" a="1"/>
  <c r="R488" i="26" s="1"/>
  <c r="R487" i="26" a="1"/>
  <c r="R487" i="26" s="1"/>
  <c r="R486" i="26" a="1"/>
  <c r="R486" i="26" s="1"/>
  <c r="R485" i="26" a="1"/>
  <c r="R485" i="26" s="1"/>
  <c r="R484" i="26" a="1"/>
  <c r="R484" i="26" s="1"/>
  <c r="R483" i="26" a="1"/>
  <c r="R483" i="26" s="1"/>
  <c r="R482" i="26" a="1"/>
  <c r="R482" i="26" s="1"/>
  <c r="R481" i="26" a="1"/>
  <c r="R481" i="26" s="1"/>
  <c r="R451" i="26" a="1"/>
  <c r="R451" i="26" s="1"/>
  <c r="R450" i="26" a="1"/>
  <c r="R450" i="26" s="1"/>
  <c r="R449" i="26" a="1"/>
  <c r="R449" i="26" s="1"/>
  <c r="R448" i="26" a="1"/>
  <c r="R448" i="26" s="1"/>
  <c r="R447" i="26" a="1"/>
  <c r="R447" i="26" s="1"/>
  <c r="R446" i="26" a="1"/>
  <c r="R446" i="26" s="1"/>
  <c r="R445" i="26" a="1"/>
  <c r="R445" i="26" s="1"/>
  <c r="R444" i="26" a="1"/>
  <c r="R444" i="26" s="1"/>
  <c r="R443" i="26" a="1"/>
  <c r="R443" i="26" s="1"/>
  <c r="R442" i="26" a="1"/>
  <c r="R442" i="26" s="1"/>
  <c r="R441" i="26" a="1"/>
  <c r="R441" i="26" s="1"/>
  <c r="R440" i="26" a="1"/>
  <c r="R440" i="26" s="1"/>
  <c r="R439" i="26" a="1"/>
  <c r="R439" i="26" s="1"/>
  <c r="R438" i="26" a="1"/>
  <c r="R438" i="26" s="1"/>
  <c r="R437" i="26" a="1"/>
  <c r="R437" i="26" s="1"/>
  <c r="R436" i="26" a="1"/>
  <c r="R436" i="26" s="1"/>
  <c r="R406" i="26" a="1"/>
  <c r="R406" i="26" s="1"/>
  <c r="R405" i="26" a="1"/>
  <c r="R405" i="26" s="1"/>
  <c r="R404" i="26" a="1"/>
  <c r="R404" i="26" s="1"/>
  <c r="R403" i="26" a="1"/>
  <c r="R403" i="26" s="1"/>
  <c r="R402" i="26" a="1"/>
  <c r="R402" i="26" s="1"/>
  <c r="R401" i="26" a="1"/>
  <c r="R401" i="26" s="1"/>
  <c r="R400" i="26" a="1"/>
  <c r="R400" i="26" s="1"/>
  <c r="R399" i="26" a="1"/>
  <c r="R399" i="26" s="1"/>
  <c r="R398" i="26" a="1"/>
  <c r="R398" i="26" s="1"/>
  <c r="R397" i="26" a="1"/>
  <c r="R397" i="26" s="1"/>
  <c r="R396" i="26" a="1"/>
  <c r="R396" i="26" s="1"/>
  <c r="R395" i="26" a="1"/>
  <c r="R395" i="26" s="1"/>
  <c r="R394" i="26" a="1"/>
  <c r="R394" i="26" s="1"/>
  <c r="R393" i="26" a="1"/>
  <c r="R393" i="26" s="1"/>
  <c r="R392" i="26" a="1"/>
  <c r="R392" i="26" s="1"/>
  <c r="R391" i="26" a="1"/>
  <c r="R391" i="26" s="1"/>
  <c r="R361" i="26" a="1"/>
  <c r="R361" i="26" s="1"/>
  <c r="R360" i="26" a="1"/>
  <c r="R360" i="26" s="1"/>
  <c r="R359" i="26" a="1"/>
  <c r="R359" i="26" s="1"/>
  <c r="R358" i="26" a="1"/>
  <c r="R358" i="26" s="1"/>
  <c r="R357" i="26" a="1"/>
  <c r="R357" i="26" s="1"/>
  <c r="R356" i="26" a="1"/>
  <c r="R356" i="26" s="1"/>
  <c r="R355" i="26" a="1"/>
  <c r="R355" i="26" s="1"/>
  <c r="R354" i="26" a="1"/>
  <c r="R354" i="26" s="1"/>
  <c r="R353" i="26" a="1"/>
  <c r="R353" i="26" s="1"/>
  <c r="R352" i="26" a="1"/>
  <c r="R352" i="26" s="1"/>
  <c r="R351" i="26" a="1"/>
  <c r="R351" i="26" s="1"/>
  <c r="R350" i="26" a="1"/>
  <c r="R350" i="26" s="1"/>
  <c r="R349" i="26" a="1"/>
  <c r="R349" i="26" s="1"/>
  <c r="R348" i="26" a="1"/>
  <c r="R348" i="26" s="1"/>
  <c r="R347" i="26" a="1"/>
  <c r="R347" i="26" s="1"/>
  <c r="R346" i="26" a="1"/>
  <c r="R346" i="26" s="1"/>
  <c r="R316" i="26" a="1"/>
  <c r="R316" i="26" s="1"/>
  <c r="R315" i="26" a="1"/>
  <c r="R315" i="26" s="1"/>
  <c r="R314" i="26" a="1"/>
  <c r="R314" i="26" s="1"/>
  <c r="R313" i="26" a="1"/>
  <c r="R313" i="26" s="1"/>
  <c r="R312" i="26" a="1"/>
  <c r="R312" i="26" s="1"/>
  <c r="R311" i="26" a="1"/>
  <c r="R311" i="26" s="1"/>
  <c r="R310" i="26" a="1"/>
  <c r="R310" i="26" s="1"/>
  <c r="R309" i="26" a="1"/>
  <c r="R309" i="26" s="1"/>
  <c r="R308" i="26" a="1"/>
  <c r="R308" i="26" s="1"/>
  <c r="R307" i="26" a="1"/>
  <c r="R307" i="26" s="1"/>
  <c r="R306" i="26" a="1"/>
  <c r="R306" i="26" s="1"/>
  <c r="R305" i="26" a="1"/>
  <c r="R305" i="26" s="1"/>
  <c r="R304" i="26" a="1"/>
  <c r="R304" i="26" s="1"/>
  <c r="R303" i="26" a="1"/>
  <c r="R303" i="26" s="1"/>
  <c r="R302" i="26" a="1"/>
  <c r="R302" i="26" s="1"/>
  <c r="R301" i="26" a="1"/>
  <c r="R301" i="26" s="1"/>
  <c r="R271" i="26" a="1"/>
  <c r="R271" i="26" s="1"/>
  <c r="R270" i="26" a="1"/>
  <c r="R270" i="26" s="1"/>
  <c r="R269" i="26" a="1"/>
  <c r="R269" i="26" s="1"/>
  <c r="R268" i="26" a="1"/>
  <c r="R268" i="26" s="1"/>
  <c r="R267" i="26" a="1"/>
  <c r="R267" i="26" s="1"/>
  <c r="R266" i="26" a="1"/>
  <c r="R266" i="26" s="1"/>
  <c r="R265" i="26" a="1"/>
  <c r="R265" i="26" s="1"/>
  <c r="R264" i="26" a="1"/>
  <c r="R264" i="26" s="1"/>
  <c r="R263" i="26" a="1"/>
  <c r="R263" i="26" s="1"/>
  <c r="R262" i="26" a="1"/>
  <c r="R262" i="26" s="1"/>
  <c r="R261" i="26" a="1"/>
  <c r="R261" i="26" s="1"/>
  <c r="R260" i="26" a="1"/>
  <c r="R260" i="26" s="1"/>
  <c r="R259" i="26" a="1"/>
  <c r="R259" i="26" s="1"/>
  <c r="R258" i="26" a="1"/>
  <c r="R258" i="26" s="1"/>
  <c r="R257" i="26" a="1"/>
  <c r="R257" i="26" s="1"/>
  <c r="R256" i="26" a="1"/>
  <c r="R256" i="26" s="1"/>
  <c r="R226" i="26" a="1"/>
  <c r="R226" i="26" s="1"/>
  <c r="R225" i="26" a="1"/>
  <c r="R225" i="26" s="1"/>
  <c r="R224" i="26" a="1"/>
  <c r="R224" i="26" s="1"/>
  <c r="R223" i="26" a="1"/>
  <c r="R223" i="26" s="1"/>
  <c r="R222" i="26" a="1"/>
  <c r="R222" i="26" s="1"/>
  <c r="R221" i="26" a="1"/>
  <c r="R221" i="26" s="1"/>
  <c r="R220" i="26" a="1"/>
  <c r="R220" i="26" s="1"/>
  <c r="R219" i="26" a="1"/>
  <c r="R219" i="26" s="1"/>
  <c r="R218" i="26" a="1"/>
  <c r="R218" i="26" s="1"/>
  <c r="R217" i="26" a="1"/>
  <c r="R217" i="26" s="1"/>
  <c r="R216" i="26" a="1"/>
  <c r="R216" i="26" s="1"/>
  <c r="R215" i="26" a="1"/>
  <c r="R215" i="26" s="1"/>
  <c r="R214" i="26" a="1"/>
  <c r="R214" i="26" s="1"/>
  <c r="R213" i="26" a="1"/>
  <c r="R213" i="26" s="1"/>
  <c r="R212" i="26" a="1"/>
  <c r="R212" i="26" s="1"/>
  <c r="R211" i="26" a="1"/>
  <c r="R211" i="26" s="1"/>
  <c r="R181" i="26" a="1"/>
  <c r="R181" i="26" s="1"/>
  <c r="R180" i="26" a="1"/>
  <c r="R180" i="26" s="1"/>
  <c r="R179" i="26" a="1"/>
  <c r="R179" i="26" s="1"/>
  <c r="R178" i="26" a="1"/>
  <c r="R178" i="26" s="1"/>
  <c r="R177" i="26" a="1"/>
  <c r="R177" i="26" s="1"/>
  <c r="R176" i="26" a="1"/>
  <c r="R176" i="26" s="1"/>
  <c r="R175" i="26" a="1"/>
  <c r="R175" i="26" s="1"/>
  <c r="R174" i="26" a="1"/>
  <c r="R174" i="26" s="1"/>
  <c r="R173" i="26" a="1"/>
  <c r="R173" i="26" s="1"/>
  <c r="R172" i="26" a="1"/>
  <c r="R172" i="26" s="1"/>
  <c r="R171" i="26" a="1"/>
  <c r="R171" i="26" s="1"/>
  <c r="R170" i="26" a="1"/>
  <c r="R170" i="26" s="1"/>
  <c r="R169" i="26" a="1"/>
  <c r="R169" i="26" s="1"/>
  <c r="R168" i="26" a="1"/>
  <c r="R168" i="26" s="1"/>
  <c r="R167" i="26" a="1"/>
  <c r="R167" i="26" s="1"/>
  <c r="R166" i="26" a="1"/>
  <c r="R166" i="26" s="1"/>
  <c r="V172" i="15"/>
  <c r="V171" i="15"/>
  <c r="V170" i="15"/>
  <c r="V169" i="15"/>
  <c r="V168" i="15"/>
  <c r="V167" i="15"/>
  <c r="V166" i="15"/>
  <c r="V165" i="15"/>
  <c r="V164" i="15"/>
  <c r="V163" i="15"/>
  <c r="V162" i="15"/>
  <c r="V161" i="15"/>
  <c r="V160" i="15"/>
  <c r="V159" i="15"/>
  <c r="V158" i="15"/>
  <c r="V157" i="15"/>
  <c r="V156" i="15"/>
  <c r="V155" i="15"/>
  <c r="V154" i="15"/>
  <c r="V153" i="15"/>
  <c r="V152" i="15"/>
  <c r="V151" i="15"/>
  <c r="V150" i="15"/>
  <c r="V149" i="15"/>
  <c r="V148" i="15"/>
  <c r="V147" i="15"/>
  <c r="V146" i="15"/>
  <c r="V145" i="15"/>
  <c r="V144" i="15"/>
  <c r="V138" i="15"/>
  <c r="V137" i="15"/>
  <c r="V136" i="15"/>
  <c r="V135" i="15"/>
  <c r="V134" i="15"/>
  <c r="V132" i="15"/>
  <c r="V131" i="15"/>
  <c r="V130" i="15"/>
  <c r="V129" i="15"/>
  <c r="V101" i="15"/>
  <c r="V100" i="15"/>
  <c r="V99" i="15"/>
  <c r="V98" i="15"/>
  <c r="V97" i="15"/>
  <c r="V96" i="15"/>
  <c r="V95" i="15"/>
  <c r="V94" i="15"/>
  <c r="V93" i="15"/>
  <c r="V92" i="15"/>
  <c r="V91" i="15"/>
  <c r="V90" i="15"/>
  <c r="V89" i="15"/>
  <c r="V83" i="15"/>
  <c r="V82" i="15"/>
  <c r="V81" i="15"/>
  <c r="V80" i="15"/>
  <c r="V79" i="15"/>
  <c r="V77" i="15"/>
  <c r="V76" i="15"/>
  <c r="V75" i="15"/>
  <c r="V74" i="15"/>
  <c r="V117" i="15"/>
  <c r="V116" i="15"/>
  <c r="V115" i="15"/>
  <c r="V114" i="15"/>
  <c r="V113" i="15"/>
  <c r="V112" i="15"/>
  <c r="V111" i="15"/>
  <c r="V110" i="15"/>
  <c r="V109" i="15"/>
  <c r="V108" i="15"/>
  <c r="V107" i="15"/>
  <c r="V106" i="15"/>
  <c r="V105" i="15"/>
  <c r="V104" i="15"/>
  <c r="V103" i="15"/>
  <c r="V102" i="15"/>
  <c r="Q100" i="29" l="1" a="1"/>
  <c r="Q100" i="29" s="1"/>
  <c r="Q108" i="29" a="1"/>
  <c r="Q108" i="29" s="1"/>
  <c r="Q96" i="29" a="1"/>
  <c r="Q96" i="29" s="1"/>
  <c r="Q102" i="29" a="1"/>
  <c r="Q102" i="29" s="1"/>
  <c r="Q94" i="29" a="1"/>
  <c r="Q94" i="29" s="1"/>
  <c r="N98" i="29" a="1"/>
  <c r="N98" i="29" s="1"/>
  <c r="Q64" i="29" a="1"/>
  <c r="Q64" i="29" s="1"/>
  <c r="R144" i="29" a="1"/>
  <c r="R144" i="29" s="1"/>
  <c r="R136" i="29" a="1"/>
  <c r="R136" i="29" s="1"/>
  <c r="R132" i="29" a="1"/>
  <c r="R132" i="29" s="1"/>
  <c r="R138" i="29" a="1"/>
  <c r="R138" i="29" s="1"/>
  <c r="R134" i="29" a="1"/>
  <c r="R134" i="29" s="1"/>
  <c r="R130" i="29" a="1"/>
  <c r="R130" i="29" s="1"/>
  <c r="O134" i="29" a="1"/>
  <c r="O134" i="29" s="1"/>
  <c r="O136" i="29" a="1"/>
  <c r="O136" i="29" s="1"/>
  <c r="O130" i="29" a="1"/>
  <c r="O130" i="29" s="1"/>
  <c r="O144" i="29" a="1"/>
  <c r="O144" i="29" s="1"/>
  <c r="O138" i="29" a="1"/>
  <c r="O138" i="29" s="1"/>
  <c r="O132" i="29" a="1"/>
  <c r="O132" i="29" s="1"/>
  <c r="R108" i="29" a="1"/>
  <c r="R108" i="29" s="1"/>
  <c r="R100" i="29" a="1"/>
  <c r="R100" i="29" s="1"/>
  <c r="R96" i="29" a="1"/>
  <c r="R96" i="29" s="1"/>
  <c r="R102" i="29" a="1"/>
  <c r="R102" i="29" s="1"/>
  <c r="R98" i="29" a="1"/>
  <c r="R98" i="29" s="1"/>
  <c r="R94" i="29" a="1"/>
  <c r="R94" i="29" s="1"/>
  <c r="P94" i="29" a="1"/>
  <c r="P94" i="29" s="1"/>
  <c r="P98" i="29" a="1"/>
  <c r="P98" i="29" s="1"/>
  <c r="P102" i="29" a="1"/>
  <c r="P102" i="29" s="1"/>
  <c r="O100" i="29" a="1"/>
  <c r="O100" i="29" s="1"/>
  <c r="O94" i="29" a="1"/>
  <c r="O94" i="29" s="1"/>
  <c r="O108" i="29" a="1"/>
  <c r="O108" i="29" s="1"/>
  <c r="O102" i="29" a="1"/>
  <c r="O102" i="29" s="1"/>
  <c r="O96" i="29" a="1"/>
  <c r="O96" i="29" s="1"/>
  <c r="O98" i="29" a="1"/>
  <c r="O98" i="29" s="1"/>
  <c r="R64" i="29" a="1"/>
  <c r="R64" i="29" s="1"/>
  <c r="R61" i="29" a="1"/>
  <c r="R61" i="29" s="1"/>
  <c r="P61" i="29" a="1"/>
  <c r="P61" i="29" s="1"/>
  <c r="P64" i="29" a="1"/>
  <c r="P64" i="29" s="1"/>
  <c r="O110" i="29" a="1"/>
  <c r="O110" i="29" s="1"/>
  <c r="N110" i="29" a="1"/>
  <c r="N110" i="29" s="1"/>
  <c r="O111" i="29" a="1"/>
  <c r="O111" i="29" s="1"/>
  <c r="M110" i="29" a="1"/>
  <c r="M110" i="29" s="1"/>
  <c r="N144" i="29" a="1"/>
  <c r="N144" i="29" s="1"/>
  <c r="N136" i="29" a="1"/>
  <c r="N136" i="29" s="1"/>
  <c r="N134" i="29" a="1"/>
  <c r="N134" i="29" s="1"/>
  <c r="N132" i="29" a="1"/>
  <c r="N132" i="29" s="1"/>
  <c r="N130" i="29" a="1"/>
  <c r="N130" i="29" s="1"/>
  <c r="N111" i="29" a="1"/>
  <c r="N111" i="29" s="1"/>
  <c r="M111" i="29" a="1"/>
  <c r="M111" i="29" s="1"/>
  <c r="J145" i="29" a="1"/>
  <c r="J145" i="29" s="1"/>
  <c r="J144" i="29" a="1"/>
  <c r="J144" i="29" s="1"/>
  <c r="J143" i="29" a="1"/>
  <c r="J143" i="29" s="1"/>
  <c r="J142" i="29" a="1"/>
  <c r="J142" i="29" s="1"/>
  <c r="J141" i="29" a="1"/>
  <c r="J141" i="29" s="1"/>
  <c r="J140" i="29" a="1"/>
  <c r="J140" i="29" s="1"/>
  <c r="J139" i="29" a="1"/>
  <c r="J139" i="29" s="1"/>
  <c r="J138" i="29" a="1"/>
  <c r="J138" i="29" s="1"/>
  <c r="J137" i="29" a="1"/>
  <c r="J137" i="29" s="1"/>
  <c r="J136" i="29" a="1"/>
  <c r="J136" i="29" s="1"/>
  <c r="J135" i="29" a="1"/>
  <c r="J135" i="29" s="1"/>
  <c r="J134" i="29" a="1"/>
  <c r="J134" i="29" s="1"/>
  <c r="J133" i="29" a="1"/>
  <c r="J133" i="29" s="1"/>
  <c r="J132" i="29" a="1"/>
  <c r="J132" i="29" s="1"/>
  <c r="J131" i="29" a="1"/>
  <c r="J131" i="29" s="1"/>
  <c r="J130" i="29" a="1"/>
  <c r="J130" i="29" s="1"/>
  <c r="J129" i="29" a="1"/>
  <c r="J129" i="29" s="1"/>
  <c r="J128" i="29" a="1"/>
  <c r="J128" i="29" s="1"/>
  <c r="J127" i="29" a="1"/>
  <c r="J127" i="29" s="1"/>
  <c r="J126" i="29" a="1"/>
  <c r="J126" i="29" s="1"/>
  <c r="J125" i="29" a="1"/>
  <c r="J125" i="29" s="1"/>
  <c r="J124" i="29" a="1"/>
  <c r="J124" i="29" s="1"/>
  <c r="J123" i="29" a="1"/>
  <c r="J123" i="29" s="1"/>
  <c r="J122" i="29" a="1"/>
  <c r="J122" i="29" s="1"/>
  <c r="J121" i="29" a="1"/>
  <c r="J121" i="29" s="1"/>
  <c r="J120" i="29" a="1"/>
  <c r="J120" i="29" s="1"/>
  <c r="J119" i="29" a="1"/>
  <c r="J119" i="29" s="1"/>
  <c r="J118" i="29" a="1"/>
  <c r="J118" i="29" s="1"/>
  <c r="J117" i="29" a="1"/>
  <c r="J117" i="29" s="1"/>
  <c r="J116" i="29" a="1"/>
  <c r="J116" i="29" s="1"/>
  <c r="J115" i="29" a="1"/>
  <c r="J115" i="29" s="1"/>
  <c r="J114" i="29" a="1"/>
  <c r="J114" i="29" s="1"/>
  <c r="J113" i="29" a="1"/>
  <c r="J113" i="29" s="1"/>
  <c r="J112" i="29" a="1"/>
  <c r="J112" i="29" s="1"/>
  <c r="Q138" i="29" a="1"/>
  <c r="Q138" i="29" s="1"/>
  <c r="M132" i="29" a="1"/>
  <c r="M132" i="29" s="1"/>
  <c r="M138" i="29" a="1"/>
  <c r="M138" i="29" s="1"/>
  <c r="M144" i="29" a="1"/>
  <c r="M144" i="29" s="1"/>
  <c r="M136" i="29" a="1"/>
  <c r="M136" i="29" s="1"/>
  <c r="M130" i="29" a="1"/>
  <c r="M130" i="29" s="1"/>
  <c r="M134" i="29" a="1"/>
  <c r="M134" i="29" s="1"/>
  <c r="O74" i="29" a="1"/>
  <c r="O74" i="29" s="1"/>
  <c r="N74" i="29" a="1"/>
  <c r="N74" i="29" s="1"/>
  <c r="M74" i="29" a="1"/>
  <c r="M74" i="29" s="1"/>
  <c r="N108" i="29" a="1"/>
  <c r="N108" i="29" s="1"/>
  <c r="N102" i="29" a="1"/>
  <c r="N102" i="29" s="1"/>
  <c r="N100" i="29" a="1"/>
  <c r="N100" i="29" s="1"/>
  <c r="N96" i="29" a="1"/>
  <c r="N96" i="29" s="1"/>
  <c r="N94" i="29" a="1"/>
  <c r="N94" i="29" s="1"/>
  <c r="O75" i="29" a="1"/>
  <c r="O75" i="29" s="1"/>
  <c r="N75" i="29" a="1"/>
  <c r="N75" i="29" s="1"/>
  <c r="M75" i="29" a="1"/>
  <c r="M75" i="29" s="1"/>
  <c r="J109" i="29" a="1"/>
  <c r="J109" i="29" s="1"/>
  <c r="J108" i="29" a="1"/>
  <c r="J108" i="29" s="1"/>
  <c r="J107" i="29" a="1"/>
  <c r="J107" i="29" s="1"/>
  <c r="J106" i="29" a="1"/>
  <c r="J106" i="29" s="1"/>
  <c r="J105" i="29" a="1"/>
  <c r="J105" i="29" s="1"/>
  <c r="J104" i="29" a="1"/>
  <c r="J104" i="29" s="1"/>
  <c r="J103" i="29" a="1"/>
  <c r="J103" i="29" s="1"/>
  <c r="J102" i="29" a="1"/>
  <c r="J102" i="29" s="1"/>
  <c r="J101" i="29" a="1"/>
  <c r="J101" i="29" s="1"/>
  <c r="J100" i="29" a="1"/>
  <c r="J100" i="29" s="1"/>
  <c r="J99" i="29" a="1"/>
  <c r="J99" i="29" s="1"/>
  <c r="J98" i="29" a="1"/>
  <c r="J98" i="29" s="1"/>
  <c r="J97" i="29" a="1"/>
  <c r="J97" i="29" s="1"/>
  <c r="J96" i="29" a="1"/>
  <c r="J96" i="29" s="1"/>
  <c r="J95" i="29" a="1"/>
  <c r="J95" i="29" s="1"/>
  <c r="J94" i="29" a="1"/>
  <c r="J94" i="29" s="1"/>
  <c r="J93" i="29" a="1"/>
  <c r="J93" i="29" s="1"/>
  <c r="J92" i="29" a="1"/>
  <c r="J92" i="29" s="1"/>
  <c r="J91" i="29" a="1"/>
  <c r="J91" i="29" s="1"/>
  <c r="J90" i="29" a="1"/>
  <c r="J90" i="29" s="1"/>
  <c r="J89" i="29" a="1"/>
  <c r="J89" i="29" s="1"/>
  <c r="J88" i="29" a="1"/>
  <c r="J88" i="29" s="1"/>
  <c r="J87" i="29" a="1"/>
  <c r="J87" i="29" s="1"/>
  <c r="J86" i="29" a="1"/>
  <c r="J86" i="29" s="1"/>
  <c r="J85" i="29" a="1"/>
  <c r="J85" i="29" s="1"/>
  <c r="J84" i="29" a="1"/>
  <c r="J84" i="29" s="1"/>
  <c r="J83" i="29" a="1"/>
  <c r="J83" i="29" s="1"/>
  <c r="J82" i="29" a="1"/>
  <c r="J82" i="29" s="1"/>
  <c r="J81" i="29" a="1"/>
  <c r="J81" i="29" s="1"/>
  <c r="J80" i="29" a="1"/>
  <c r="J80" i="29" s="1"/>
  <c r="J79" i="29" a="1"/>
  <c r="J79" i="29" s="1"/>
  <c r="J78" i="29" a="1"/>
  <c r="J78" i="29" s="1"/>
  <c r="J77" i="29" a="1"/>
  <c r="J77" i="29" s="1"/>
  <c r="J76" i="29" a="1"/>
  <c r="J76" i="29" s="1"/>
  <c r="M94" i="29" a="1"/>
  <c r="M94" i="29" s="1"/>
  <c r="M100" i="29" a="1"/>
  <c r="M100" i="29" s="1"/>
  <c r="M98" i="29" a="1"/>
  <c r="M98" i="29" s="1"/>
  <c r="Q98" i="29" a="1"/>
  <c r="Q98" i="29" s="1"/>
  <c r="M96" i="29" a="1"/>
  <c r="M96" i="29" s="1"/>
  <c r="M108" i="29" a="1"/>
  <c r="M108" i="29" s="1"/>
  <c r="M102" i="29" a="1"/>
  <c r="M102" i="29" s="1"/>
  <c r="N38" i="29" a="1"/>
  <c r="N38" i="29" s="1"/>
  <c r="J70" i="29" a="1"/>
  <c r="J70" i="29" s="1"/>
  <c r="N61" i="29" a="1"/>
  <c r="N61" i="29" s="1"/>
  <c r="J58" i="29" a="1"/>
  <c r="J58" i="29" s="1"/>
  <c r="J46" i="29" a="1"/>
  <c r="J46" i="29" s="1"/>
  <c r="M38" i="29" a="1"/>
  <c r="M38" i="29" s="1"/>
  <c r="J71" i="29" a="1"/>
  <c r="J71" i="29" s="1"/>
  <c r="J59" i="29" a="1"/>
  <c r="J59" i="29" s="1"/>
  <c r="J47" i="29" a="1"/>
  <c r="J47" i="29" s="1"/>
  <c r="J72" i="29" a="1"/>
  <c r="J72" i="29" s="1"/>
  <c r="J60" i="29" a="1"/>
  <c r="J60" i="29" s="1"/>
  <c r="J48" i="29" a="1"/>
  <c r="J48" i="29" s="1"/>
  <c r="J73" i="29" a="1"/>
  <c r="J73" i="29" s="1"/>
  <c r="N64" i="29" a="1"/>
  <c r="N64" i="29" s="1"/>
  <c r="J61" i="29" a="1"/>
  <c r="J61" i="29" s="1"/>
  <c r="J49" i="29" a="1"/>
  <c r="J49" i="29" s="1"/>
  <c r="O39" i="29" a="1"/>
  <c r="O39" i="29" s="1"/>
  <c r="J62" i="29" a="1"/>
  <c r="J62" i="29" s="1"/>
  <c r="J50" i="29" a="1"/>
  <c r="J50" i="29" s="1"/>
  <c r="N39" i="29" a="1"/>
  <c r="N39" i="29" s="1"/>
  <c r="J63" i="29" a="1"/>
  <c r="J63" i="29" s="1"/>
  <c r="J51" i="29" a="1"/>
  <c r="J51" i="29" s="1"/>
  <c r="M39" i="29" a="1"/>
  <c r="M39" i="29" s="1"/>
  <c r="J64" i="29" a="1"/>
  <c r="J64" i="29" s="1"/>
  <c r="J52" i="29" a="1"/>
  <c r="J52" i="29" s="1"/>
  <c r="J40" i="29" a="1"/>
  <c r="J40" i="29" s="1"/>
  <c r="J65" i="29" a="1"/>
  <c r="J65" i="29" s="1"/>
  <c r="J53" i="29" a="1"/>
  <c r="J53" i="29" s="1"/>
  <c r="J41" i="29" a="1"/>
  <c r="J41" i="29" s="1"/>
  <c r="J66" i="29" a="1"/>
  <c r="J66" i="29" s="1"/>
  <c r="J54" i="29" a="1"/>
  <c r="J54" i="29" s="1"/>
  <c r="J42" i="29" a="1"/>
  <c r="J42" i="29" s="1"/>
  <c r="J67" i="29" a="1"/>
  <c r="J67" i="29" s="1"/>
  <c r="J55" i="29" a="1"/>
  <c r="J55" i="29" s="1"/>
  <c r="J43" i="29" a="1"/>
  <c r="J43" i="29" s="1"/>
  <c r="J68" i="29" a="1"/>
  <c r="J68" i="29" s="1"/>
  <c r="J56" i="29" a="1"/>
  <c r="J56" i="29" s="1"/>
  <c r="J44" i="29" a="1"/>
  <c r="J44" i="29" s="1"/>
  <c r="J69" i="29" a="1"/>
  <c r="J69" i="29" s="1"/>
  <c r="J57" i="29" a="1"/>
  <c r="J57" i="29" s="1"/>
  <c r="J45" i="29" a="1"/>
  <c r="J45" i="29" s="1"/>
  <c r="M64" i="29" a="1"/>
  <c r="M64" i="29" s="1"/>
  <c r="M61" i="29" a="1"/>
  <c r="M61" i="29" s="1"/>
  <c r="O61" i="29" a="1"/>
  <c r="O61" i="29" s="1"/>
  <c r="O64" i="29" a="1"/>
  <c r="O64" i="29" s="1"/>
  <c r="D193" i="29" a="1"/>
  <c r="D193" i="29" s="1"/>
  <c r="Q2" i="29" a="1"/>
  <c r="Q2" i="29" s="1"/>
  <c r="Q146" i="29" a="1"/>
  <c r="Q146" i="29" s="1"/>
  <c r="AC128" i="15"/>
  <c r="AC129" i="15"/>
  <c r="AE129" i="15" s="1"/>
  <c r="AC74" i="15"/>
  <c r="AE74" i="15" s="1"/>
  <c r="AC73" i="15"/>
  <c r="D195" i="29" a="1"/>
  <c r="D195" i="29" s="1"/>
  <c r="D203" i="29" a="1"/>
  <c r="D203" i="29" s="1"/>
  <c r="Q301" i="29" a="1"/>
  <c r="Q301" i="29" s="1"/>
  <c r="Q408" i="29" a="1"/>
  <c r="Q408" i="29" s="1"/>
  <c r="P399" i="29" a="1"/>
  <c r="P399" i="29" s="1"/>
  <c r="Q368" i="29" a="1"/>
  <c r="Q368" i="29" s="1"/>
  <c r="P327" i="29" a="1"/>
  <c r="P327" i="29" s="1"/>
  <c r="Q330" i="29" a="1"/>
  <c r="Q330" i="29" s="1"/>
  <c r="P291" i="29" a="1"/>
  <c r="P291" i="29" s="1"/>
  <c r="P38" i="29" a="1"/>
  <c r="P38" i="29" s="1"/>
  <c r="P127" i="29" l="1" a="1"/>
  <c r="P127" i="29" s="1"/>
  <c r="R127" i="29" a="1"/>
  <c r="R127" i="29" s="1"/>
  <c r="P123" i="29" a="1"/>
  <c r="P123" i="29" s="1"/>
  <c r="R123" i="29" a="1"/>
  <c r="R123" i="29" s="1"/>
  <c r="P145" i="29" a="1"/>
  <c r="P145" i="29" s="1"/>
  <c r="R145" i="29" a="1"/>
  <c r="R145" i="29" s="1"/>
  <c r="P115" i="29" a="1"/>
  <c r="P115" i="29" s="1"/>
  <c r="R115" i="29" a="1"/>
  <c r="R115" i="29" s="1"/>
  <c r="P113" i="29" a="1"/>
  <c r="P113" i="29" s="1"/>
  <c r="R113" i="29" a="1"/>
  <c r="R113" i="29" s="1"/>
  <c r="P142" i="29" a="1"/>
  <c r="P142" i="29" s="1"/>
  <c r="R142" i="29" a="1"/>
  <c r="R142" i="29" s="1"/>
  <c r="P135" i="29" a="1"/>
  <c r="P135" i="29" s="1"/>
  <c r="R135" i="29" a="1"/>
  <c r="R135" i="29" s="1"/>
  <c r="P131" i="29" a="1"/>
  <c r="P131" i="29" s="1"/>
  <c r="R131" i="29" a="1"/>
  <c r="R131" i="29" s="1"/>
  <c r="P125" i="29" a="1"/>
  <c r="P125" i="29" s="1"/>
  <c r="R125" i="29" a="1"/>
  <c r="R125" i="29" s="1"/>
  <c r="P141" i="29" a="1"/>
  <c r="P141" i="29" s="1"/>
  <c r="R141" i="29" a="1"/>
  <c r="R141" i="29" s="1"/>
  <c r="P126" i="29" a="1"/>
  <c r="P126" i="29" s="1"/>
  <c r="R126" i="29" a="1"/>
  <c r="R126" i="29" s="1"/>
  <c r="P139" i="29" a="1"/>
  <c r="P139" i="29" s="1"/>
  <c r="R139" i="29" a="1"/>
  <c r="R139" i="29" s="1"/>
  <c r="P133" i="29" a="1"/>
  <c r="P133" i="29" s="1"/>
  <c r="R133" i="29" a="1"/>
  <c r="R133" i="29" s="1"/>
  <c r="P140" i="29" a="1"/>
  <c r="P140" i="29" s="1"/>
  <c r="R140" i="29" a="1"/>
  <c r="R140" i="29" s="1"/>
  <c r="P124" i="29" a="1"/>
  <c r="P124" i="29" s="1"/>
  <c r="R124" i="29" a="1"/>
  <c r="R124" i="29" s="1"/>
  <c r="P137" i="29" a="1"/>
  <c r="P137" i="29" s="1"/>
  <c r="R137" i="29" a="1"/>
  <c r="R137" i="29" s="1"/>
  <c r="P114" i="29" a="1"/>
  <c r="P114" i="29" s="1"/>
  <c r="R114" i="29" a="1"/>
  <c r="R114" i="29" s="1"/>
  <c r="P116" i="29" a="1"/>
  <c r="P116" i="29" s="1"/>
  <c r="R116" i="29" a="1"/>
  <c r="R116" i="29" s="1"/>
  <c r="P118" i="29" a="1"/>
  <c r="P118" i="29" s="1"/>
  <c r="R118" i="29" a="1"/>
  <c r="R118" i="29" s="1"/>
  <c r="P128" i="29" a="1"/>
  <c r="P128" i="29" s="1"/>
  <c r="R128" i="29" a="1"/>
  <c r="R128" i="29" s="1"/>
  <c r="P143" i="29" a="1"/>
  <c r="P143" i="29" s="1"/>
  <c r="R143" i="29" a="1"/>
  <c r="R143" i="29" s="1"/>
  <c r="P117" i="29" a="1"/>
  <c r="P117" i="29" s="1"/>
  <c r="R117" i="29" a="1"/>
  <c r="R117" i="29" s="1"/>
  <c r="M140" i="29" a="1"/>
  <c r="M140" i="29" s="1"/>
  <c r="O140" i="29" a="1"/>
  <c r="O140" i="29" s="1"/>
  <c r="M124" i="29" a="1"/>
  <c r="M124" i="29" s="1"/>
  <c r="O124" i="29" a="1"/>
  <c r="O124" i="29" s="1"/>
  <c r="M116" i="29" a="1"/>
  <c r="M116" i="29" s="1"/>
  <c r="O116" i="29" a="1"/>
  <c r="O116" i="29" s="1"/>
  <c r="M114" i="29" a="1"/>
  <c r="M114" i="29" s="1"/>
  <c r="O114" i="29" a="1"/>
  <c r="O114" i="29" s="1"/>
  <c r="M123" i="29" a="1"/>
  <c r="M123" i="29" s="1"/>
  <c r="O123" i="29" a="1"/>
  <c r="O123" i="29" s="1"/>
  <c r="M128" i="29" a="1"/>
  <c r="M128" i="29" s="1"/>
  <c r="O128" i="29" a="1"/>
  <c r="O128" i="29" s="1"/>
  <c r="M118" i="29" a="1"/>
  <c r="M118" i="29" s="1"/>
  <c r="O118" i="29" a="1"/>
  <c r="O118" i="29" s="1"/>
  <c r="M137" i="29" a="1"/>
  <c r="M137" i="29" s="1"/>
  <c r="O137" i="29" a="1"/>
  <c r="O137" i="29" s="1"/>
  <c r="M115" i="29" a="1"/>
  <c r="M115" i="29" s="1"/>
  <c r="O115" i="29" a="1"/>
  <c r="O115" i="29" s="1"/>
  <c r="M143" i="29" a="1"/>
  <c r="M143" i="29" s="1"/>
  <c r="O143" i="29" a="1"/>
  <c r="O143" i="29" s="1"/>
  <c r="M117" i="29" a="1"/>
  <c r="M117" i="29" s="1"/>
  <c r="O117" i="29" a="1"/>
  <c r="O117" i="29" s="1"/>
  <c r="M142" i="29" a="1"/>
  <c r="M142" i="29" s="1"/>
  <c r="O142" i="29" a="1"/>
  <c r="O142" i="29" s="1"/>
  <c r="M126" i="29" a="1"/>
  <c r="M126" i="29" s="1"/>
  <c r="O126" i="29" a="1"/>
  <c r="O126" i="29" s="1"/>
  <c r="M145" i="29" a="1"/>
  <c r="M145" i="29" s="1"/>
  <c r="O145" i="29" a="1"/>
  <c r="O145" i="29" s="1"/>
  <c r="M113" i="29" a="1"/>
  <c r="M113" i="29" s="1"/>
  <c r="O113" i="29" a="1"/>
  <c r="O113" i="29" s="1"/>
  <c r="M139" i="29" a="1"/>
  <c r="M139" i="29" s="1"/>
  <c r="O139" i="29" a="1"/>
  <c r="O139" i="29" s="1"/>
  <c r="M127" i="29" a="1"/>
  <c r="M127" i="29" s="1"/>
  <c r="O127" i="29" a="1"/>
  <c r="O127" i="29" s="1"/>
  <c r="M141" i="29" a="1"/>
  <c r="M141" i="29" s="1"/>
  <c r="O141" i="29" a="1"/>
  <c r="O141" i="29" s="1"/>
  <c r="M135" i="29" a="1"/>
  <c r="M135" i="29" s="1"/>
  <c r="O135" i="29" a="1"/>
  <c r="O135" i="29" s="1"/>
  <c r="M131" i="29" a="1"/>
  <c r="M131" i="29" s="1"/>
  <c r="O131" i="29" a="1"/>
  <c r="O131" i="29" s="1"/>
  <c r="M125" i="29" a="1"/>
  <c r="M125" i="29" s="1"/>
  <c r="O125" i="29" a="1"/>
  <c r="O125" i="29" s="1"/>
  <c r="M133" i="29" a="1"/>
  <c r="M133" i="29" s="1"/>
  <c r="O133" i="29" a="1"/>
  <c r="O133" i="29" s="1"/>
  <c r="P106" i="29" a="1"/>
  <c r="P106" i="29" s="1"/>
  <c r="R106" i="29" a="1"/>
  <c r="R106" i="29" s="1"/>
  <c r="P107" i="29" a="1"/>
  <c r="P107" i="29" s="1"/>
  <c r="R107" i="29" a="1"/>
  <c r="R107" i="29" s="1"/>
  <c r="P95" i="29" a="1"/>
  <c r="P95" i="29" s="1"/>
  <c r="R95" i="29" a="1"/>
  <c r="R95" i="29" s="1"/>
  <c r="P88" i="29" a="1"/>
  <c r="P88" i="29" s="1"/>
  <c r="R88" i="29" a="1"/>
  <c r="R88" i="29" s="1"/>
  <c r="P104" i="29" a="1"/>
  <c r="P104" i="29" s="1"/>
  <c r="R104" i="29" a="1"/>
  <c r="R104" i="29" s="1"/>
  <c r="P78" i="29" a="1"/>
  <c r="P78" i="29" s="1"/>
  <c r="R78" i="29" a="1"/>
  <c r="R78" i="29" s="1"/>
  <c r="P92" i="29" a="1"/>
  <c r="P92" i="29" s="1"/>
  <c r="R92" i="29" a="1"/>
  <c r="R92" i="29" s="1"/>
  <c r="P81" i="29" a="1"/>
  <c r="P81" i="29" s="1"/>
  <c r="R81" i="29" a="1"/>
  <c r="R81" i="29" s="1"/>
  <c r="P101" i="29" a="1"/>
  <c r="P101" i="29" s="1"/>
  <c r="R101" i="29" a="1"/>
  <c r="R101" i="29" s="1"/>
  <c r="P79" i="29" a="1"/>
  <c r="P79" i="29" s="1"/>
  <c r="R79" i="29" a="1"/>
  <c r="R79" i="29" s="1"/>
  <c r="P80" i="29" a="1"/>
  <c r="P80" i="29" s="1"/>
  <c r="R80" i="29" a="1"/>
  <c r="R80" i="29" s="1"/>
  <c r="P99" i="29" a="1"/>
  <c r="P99" i="29" s="1"/>
  <c r="R99" i="29" a="1"/>
  <c r="R99" i="29" s="1"/>
  <c r="P105" i="29" a="1"/>
  <c r="P105" i="29" s="1"/>
  <c r="R105" i="29" a="1"/>
  <c r="R105" i="29" s="1"/>
  <c r="P77" i="29" a="1"/>
  <c r="P77" i="29" s="1"/>
  <c r="R77" i="29" a="1"/>
  <c r="R77" i="29" s="1"/>
  <c r="P91" i="29" a="1"/>
  <c r="P91" i="29" s="1"/>
  <c r="R91" i="29" a="1"/>
  <c r="R91" i="29" s="1"/>
  <c r="P90" i="29" a="1"/>
  <c r="P90" i="29" s="1"/>
  <c r="R90" i="29" a="1"/>
  <c r="R90" i="29" s="1"/>
  <c r="P103" i="29" a="1"/>
  <c r="P103" i="29" s="1"/>
  <c r="R103" i="29" a="1"/>
  <c r="R103" i="29" s="1"/>
  <c r="P89" i="29" a="1"/>
  <c r="P89" i="29" s="1"/>
  <c r="R89" i="29" a="1"/>
  <c r="R89" i="29" s="1"/>
  <c r="P87" i="29" a="1"/>
  <c r="P87" i="29" s="1"/>
  <c r="R87" i="29" a="1"/>
  <c r="R87" i="29" s="1"/>
  <c r="P97" i="29" a="1"/>
  <c r="P97" i="29" s="1"/>
  <c r="R97" i="29" a="1"/>
  <c r="R97" i="29" s="1"/>
  <c r="P109" i="29" a="1"/>
  <c r="P109" i="29" s="1"/>
  <c r="R109" i="29" a="1"/>
  <c r="R109" i="29" s="1"/>
  <c r="P82" i="29" a="1"/>
  <c r="P82" i="29" s="1"/>
  <c r="R82" i="29" a="1"/>
  <c r="R82" i="29" s="1"/>
  <c r="M103" i="29" a="1"/>
  <c r="M103" i="29" s="1"/>
  <c r="O103" i="29" a="1"/>
  <c r="O103" i="29" s="1"/>
  <c r="M89" i="29" a="1"/>
  <c r="M89" i="29" s="1"/>
  <c r="O89" i="29" a="1"/>
  <c r="O89" i="29" s="1"/>
  <c r="M81" i="29" a="1"/>
  <c r="M81" i="29" s="1"/>
  <c r="O81" i="29" a="1"/>
  <c r="O81" i="29" s="1"/>
  <c r="M91" i="29" a="1"/>
  <c r="M91" i="29" s="1"/>
  <c r="O91" i="29" a="1"/>
  <c r="O91" i="29" s="1"/>
  <c r="M105" i="29" a="1"/>
  <c r="M105" i="29" s="1"/>
  <c r="O105" i="29" a="1"/>
  <c r="O105" i="29" s="1"/>
  <c r="M77" i="29" a="1"/>
  <c r="M77" i="29" s="1"/>
  <c r="O77" i="29" a="1"/>
  <c r="O77" i="29" s="1"/>
  <c r="M80" i="29" a="1"/>
  <c r="M80" i="29" s="1"/>
  <c r="O80" i="29" a="1"/>
  <c r="O80" i="29" s="1"/>
  <c r="M101" i="29" a="1"/>
  <c r="M101" i="29" s="1"/>
  <c r="O101" i="29" a="1"/>
  <c r="O101" i="29" s="1"/>
  <c r="M79" i="29" a="1"/>
  <c r="M79" i="29" s="1"/>
  <c r="O79" i="29" a="1"/>
  <c r="O79" i="29" s="1"/>
  <c r="M99" i="29" a="1"/>
  <c r="M99" i="29" s="1"/>
  <c r="O99" i="29" a="1"/>
  <c r="O99" i="29" s="1"/>
  <c r="M92" i="29" a="1"/>
  <c r="M92" i="29" s="1"/>
  <c r="O92" i="29" a="1"/>
  <c r="O92" i="29" s="1"/>
  <c r="M107" i="29" a="1"/>
  <c r="M107" i="29" s="1"/>
  <c r="O107" i="29" a="1"/>
  <c r="O107" i="29" s="1"/>
  <c r="M95" i="29" a="1"/>
  <c r="M95" i="29" s="1"/>
  <c r="O95" i="29" a="1"/>
  <c r="O95" i="29" s="1"/>
  <c r="M90" i="29" a="1"/>
  <c r="M90" i="29" s="1"/>
  <c r="O90" i="29" a="1"/>
  <c r="O90" i="29" s="1"/>
  <c r="M87" i="29" a="1"/>
  <c r="M87" i="29" s="1"/>
  <c r="O87" i="29" a="1"/>
  <c r="O87" i="29" s="1"/>
  <c r="M97" i="29" a="1"/>
  <c r="M97" i="29" s="1"/>
  <c r="O97" i="29" a="1"/>
  <c r="O97" i="29" s="1"/>
  <c r="M109" i="29" a="1"/>
  <c r="M109" i="29" s="1"/>
  <c r="O109" i="29" a="1"/>
  <c r="O109" i="29" s="1"/>
  <c r="M82" i="29" a="1"/>
  <c r="M82" i="29" s="1"/>
  <c r="O82" i="29" a="1"/>
  <c r="O82" i="29" s="1"/>
  <c r="M106" i="29" a="1"/>
  <c r="M106" i="29" s="1"/>
  <c r="O106" i="29" a="1"/>
  <c r="O106" i="29" s="1"/>
  <c r="M88" i="29" a="1"/>
  <c r="M88" i="29" s="1"/>
  <c r="O88" i="29" a="1"/>
  <c r="O88" i="29" s="1"/>
  <c r="M104" i="29" a="1"/>
  <c r="M104" i="29" s="1"/>
  <c r="O104" i="29" a="1"/>
  <c r="O104" i="29" s="1"/>
  <c r="M78" i="29" a="1"/>
  <c r="M78" i="29" s="1"/>
  <c r="O78" i="29" a="1"/>
  <c r="O78" i="29" s="1"/>
  <c r="M72" i="29" a="1"/>
  <c r="M72" i="29" s="1"/>
  <c r="R72" i="29" a="1"/>
  <c r="R72" i="29" s="1"/>
  <c r="M54" i="29" a="1"/>
  <c r="M54" i="29" s="1"/>
  <c r="R54" i="29" a="1"/>
  <c r="R54" i="29" s="1"/>
  <c r="M65" i="29" a="1"/>
  <c r="M65" i="29" s="1"/>
  <c r="R65" i="29" a="1"/>
  <c r="R65" i="29" s="1"/>
  <c r="M45" i="29" a="1"/>
  <c r="M45" i="29" s="1"/>
  <c r="R45" i="29" a="1"/>
  <c r="R45" i="29" s="1"/>
  <c r="M63" i="29" a="1"/>
  <c r="M63" i="29" s="1"/>
  <c r="R63" i="29" a="1"/>
  <c r="R63" i="29" s="1"/>
  <c r="M66" i="29" a="1"/>
  <c r="M66" i="29" s="1"/>
  <c r="R66" i="29" a="1"/>
  <c r="R66" i="29" s="1"/>
  <c r="M55" i="29" a="1"/>
  <c r="M55" i="29" s="1"/>
  <c r="R55" i="29" a="1"/>
  <c r="R55" i="29" s="1"/>
  <c r="M69" i="29" a="1"/>
  <c r="M69" i="29" s="1"/>
  <c r="R69" i="29" a="1"/>
  <c r="R69" i="29" s="1"/>
  <c r="M60" i="29" a="1"/>
  <c r="M60" i="29" s="1"/>
  <c r="R60" i="29" a="1"/>
  <c r="R60" i="29" s="1"/>
  <c r="M53" i="29" a="1"/>
  <c r="M53" i="29" s="1"/>
  <c r="R53" i="29" a="1"/>
  <c r="R53" i="29" s="1"/>
  <c r="M59" i="29" a="1"/>
  <c r="M59" i="29" s="1"/>
  <c r="R59" i="29" a="1"/>
  <c r="R59" i="29" s="1"/>
  <c r="M43" i="29" a="1"/>
  <c r="M43" i="29" s="1"/>
  <c r="R43" i="29" a="1"/>
  <c r="R43" i="29" s="1"/>
  <c r="M70" i="29" a="1"/>
  <c r="M70" i="29" s="1"/>
  <c r="R70" i="29" a="1"/>
  <c r="R70" i="29" s="1"/>
  <c r="M56" i="29" a="1"/>
  <c r="M56" i="29" s="1"/>
  <c r="R56" i="29" a="1"/>
  <c r="R56" i="29" s="1"/>
  <c r="M46" i="29" a="1"/>
  <c r="M46" i="29" s="1"/>
  <c r="R46" i="29" a="1"/>
  <c r="R46" i="29" s="1"/>
  <c r="M68" i="29" a="1"/>
  <c r="M68" i="29" s="1"/>
  <c r="R68" i="29" a="1"/>
  <c r="R68" i="29" s="1"/>
  <c r="M52" i="29" a="1"/>
  <c r="M52" i="29" s="1"/>
  <c r="R52" i="29" a="1"/>
  <c r="R52" i="29" s="1"/>
  <c r="M73" i="29" a="1"/>
  <c r="M73" i="29" s="1"/>
  <c r="R73" i="29" a="1"/>
  <c r="R73" i="29" s="1"/>
  <c r="M62" i="29" a="1"/>
  <c r="M62" i="29" s="1"/>
  <c r="R62" i="29" a="1"/>
  <c r="R62" i="29" s="1"/>
  <c r="M67" i="29" a="1"/>
  <c r="M67" i="29" s="1"/>
  <c r="R67" i="29" a="1"/>
  <c r="R67" i="29" s="1"/>
  <c r="M41" i="29" a="1"/>
  <c r="M41" i="29" s="1"/>
  <c r="R41" i="29" a="1"/>
  <c r="R41" i="29" s="1"/>
  <c r="M44" i="29" a="1"/>
  <c r="M44" i="29" s="1"/>
  <c r="R44" i="29" a="1"/>
  <c r="R44" i="29" s="1"/>
  <c r="M42" i="29" a="1"/>
  <c r="M42" i="29" s="1"/>
  <c r="R42" i="29" a="1"/>
  <c r="R42" i="29" s="1"/>
  <c r="M58" i="29" a="1"/>
  <c r="M58" i="29" s="1"/>
  <c r="R58" i="29" a="1"/>
  <c r="R58" i="29" s="1"/>
  <c r="M71" i="29" a="1"/>
  <c r="M71" i="29" s="1"/>
  <c r="R71" i="29" a="1"/>
  <c r="R71" i="29" s="1"/>
  <c r="M51" i="29" a="1"/>
  <c r="M51" i="29" s="1"/>
  <c r="R51" i="29" a="1"/>
  <c r="R51" i="29" s="1"/>
  <c r="P41" i="29" a="1"/>
  <c r="P41" i="29" s="1"/>
  <c r="P70" i="29" a="1"/>
  <c r="P70" i="29" s="1"/>
  <c r="P72" i="29" a="1"/>
  <c r="P72" i="29" s="1"/>
  <c r="P52" i="29" a="1"/>
  <c r="P52" i="29" s="1"/>
  <c r="P68" i="29" a="1"/>
  <c r="P68" i="29" s="1"/>
  <c r="P66" i="29" a="1"/>
  <c r="P66" i="29" s="1"/>
  <c r="P44" i="29" a="1"/>
  <c r="P44" i="29" s="1"/>
  <c r="P62" i="29" a="1"/>
  <c r="P62" i="29" s="1"/>
  <c r="P60" i="29" a="1"/>
  <c r="P60" i="29" s="1"/>
  <c r="P56" i="29" a="1"/>
  <c r="P56" i="29" s="1"/>
  <c r="P54" i="29" a="1"/>
  <c r="P54" i="29" s="1"/>
  <c r="P58" i="29" a="1"/>
  <c r="P58" i="29" s="1"/>
  <c r="P73" i="29" a="1"/>
  <c r="P73" i="29" s="1"/>
  <c r="P46" i="29" a="1"/>
  <c r="P46" i="29" s="1"/>
  <c r="P42" i="29" a="1"/>
  <c r="P42" i="29" s="1"/>
  <c r="P69" i="29" a="1"/>
  <c r="P69" i="29" s="1"/>
  <c r="P71" i="29" a="1"/>
  <c r="P71" i="29" s="1"/>
  <c r="P63" i="29" a="1"/>
  <c r="P63" i="29" s="1"/>
  <c r="P65" i="29" a="1"/>
  <c r="P65" i="29" s="1"/>
  <c r="P67" i="29" a="1"/>
  <c r="P67" i="29" s="1"/>
  <c r="P59" i="29" a="1"/>
  <c r="P59" i="29" s="1"/>
  <c r="P51" i="29" a="1"/>
  <c r="P51" i="29" s="1"/>
  <c r="P55" i="29" a="1"/>
  <c r="P55" i="29" s="1"/>
  <c r="P53" i="29" a="1"/>
  <c r="P53" i="29" s="1"/>
  <c r="P45" i="29" a="1"/>
  <c r="P45" i="29" s="1"/>
  <c r="P43" i="29" a="1"/>
  <c r="P43" i="29" s="1"/>
  <c r="O70" i="29" a="1"/>
  <c r="O70" i="29" s="1"/>
  <c r="O72" i="29" a="1"/>
  <c r="O72" i="29" s="1"/>
  <c r="O68" i="29" a="1"/>
  <c r="O68" i="29" s="1"/>
  <c r="O60" i="29" a="1"/>
  <c r="O60" i="29" s="1"/>
  <c r="O42" i="29" a="1"/>
  <c r="O42" i="29" s="1"/>
  <c r="O55" i="29" a="1"/>
  <c r="O55" i="29" s="1"/>
  <c r="O45" i="29" a="1"/>
  <c r="O45" i="29" s="1"/>
  <c r="O62" i="29" a="1"/>
  <c r="O62" i="29" s="1"/>
  <c r="O51" i="29" a="1"/>
  <c r="O51" i="29" s="1"/>
  <c r="O53" i="29" a="1"/>
  <c r="O53" i="29" s="1"/>
  <c r="O43" i="29" a="1"/>
  <c r="O43" i="29" s="1"/>
  <c r="O58" i="29" a="1"/>
  <c r="O58" i="29" s="1"/>
  <c r="O67" i="29" a="1"/>
  <c r="O67" i="29" s="1"/>
  <c r="O71" i="29" a="1"/>
  <c r="O71" i="29" s="1"/>
  <c r="O73" i="29" a="1"/>
  <c r="O73" i="29" s="1"/>
  <c r="O69" i="29" a="1"/>
  <c r="O69" i="29" s="1"/>
  <c r="O59" i="29" a="1"/>
  <c r="O59" i="29" s="1"/>
  <c r="O54" i="29" a="1"/>
  <c r="O54" i="29" s="1"/>
  <c r="O56" i="29" a="1"/>
  <c r="O56" i="29" s="1"/>
  <c r="O65" i="29" a="1"/>
  <c r="O65" i="29" s="1"/>
  <c r="O63" i="29" a="1"/>
  <c r="O63" i="29" s="1"/>
  <c r="O46" i="29" a="1"/>
  <c r="O46" i="29" s="1"/>
  <c r="O44" i="29" a="1"/>
  <c r="O44" i="29" s="1"/>
  <c r="O52" i="29" a="1"/>
  <c r="O52" i="29" s="1"/>
  <c r="O41" i="29" a="1"/>
  <c r="O41" i="29" s="1"/>
  <c r="O66" i="29" a="1"/>
  <c r="O66" i="29" s="1"/>
  <c r="Q140" i="29" a="1"/>
  <c r="Q140" i="29" s="1"/>
  <c r="N140" i="29" a="1"/>
  <c r="N140" i="29" s="1"/>
  <c r="Q124" i="29" a="1"/>
  <c r="Q124" i="29" s="1"/>
  <c r="N124" i="29" a="1"/>
  <c r="N124" i="29" s="1"/>
  <c r="Q127" i="29" a="1"/>
  <c r="Q127" i="29" s="1"/>
  <c r="N127" i="29" a="1"/>
  <c r="N127" i="29" s="1"/>
  <c r="Q137" i="29" a="1"/>
  <c r="Q137" i="29" s="1"/>
  <c r="N137" i="29" a="1"/>
  <c r="N137" i="29" s="1"/>
  <c r="Q114" i="29" a="1"/>
  <c r="Q114" i="29" s="1"/>
  <c r="N114" i="29" a="1"/>
  <c r="N114" i="29" s="1"/>
  <c r="Q116" i="29" a="1"/>
  <c r="Q116" i="29" s="1"/>
  <c r="N116" i="29" a="1"/>
  <c r="N116" i="29" s="1"/>
  <c r="Q123" i="29" a="1"/>
  <c r="Q123" i="29" s="1"/>
  <c r="N123" i="29" a="1"/>
  <c r="N123" i="29" s="1"/>
  <c r="Q128" i="29" a="1"/>
  <c r="Q128" i="29" s="1"/>
  <c r="N128" i="29" a="1"/>
  <c r="N128" i="29" s="1"/>
  <c r="Q118" i="29" a="1"/>
  <c r="Q118" i="29" s="1"/>
  <c r="N118" i="29" a="1"/>
  <c r="N118" i="29" s="1"/>
  <c r="Q143" i="29" a="1"/>
  <c r="Q143" i="29" s="1"/>
  <c r="N143" i="29" a="1"/>
  <c r="N143" i="29" s="1"/>
  <c r="Q117" i="29" a="1"/>
  <c r="Q117" i="29" s="1"/>
  <c r="N117" i="29" a="1"/>
  <c r="N117" i="29" s="1"/>
  <c r="Q113" i="29" a="1"/>
  <c r="Q113" i="29" s="1"/>
  <c r="N113" i="29" a="1"/>
  <c r="N113" i="29" s="1"/>
  <c r="Q142" i="29" a="1"/>
  <c r="Q142" i="29" s="1"/>
  <c r="N142" i="29" a="1"/>
  <c r="N142" i="29" s="1"/>
  <c r="Q115" i="29" a="1"/>
  <c r="Q115" i="29" s="1"/>
  <c r="N115" i="29" a="1"/>
  <c r="N115" i="29" s="1"/>
  <c r="Q126" i="29" a="1"/>
  <c r="Q126" i="29" s="1"/>
  <c r="N126" i="29" a="1"/>
  <c r="N126" i="29" s="1"/>
  <c r="Q145" i="29" a="1"/>
  <c r="Q145" i="29" s="1"/>
  <c r="N145" i="29" a="1"/>
  <c r="N145" i="29" s="1"/>
  <c r="Q131" i="29" a="1"/>
  <c r="Q131" i="29" s="1"/>
  <c r="N131" i="29" a="1"/>
  <c r="N131" i="29" s="1"/>
  <c r="Q125" i="29" a="1"/>
  <c r="Q125" i="29" s="1"/>
  <c r="N125" i="29" a="1"/>
  <c r="N125" i="29" s="1"/>
  <c r="Q141" i="29" a="1"/>
  <c r="Q141" i="29" s="1"/>
  <c r="N141" i="29" a="1"/>
  <c r="N141" i="29" s="1"/>
  <c r="Q135" i="29" a="1"/>
  <c r="Q135" i="29" s="1"/>
  <c r="N135" i="29" a="1"/>
  <c r="N135" i="29" s="1"/>
  <c r="Q139" i="29" a="1"/>
  <c r="Q139" i="29" s="1"/>
  <c r="N139" i="29" a="1"/>
  <c r="N139" i="29" s="1"/>
  <c r="Q133" i="29" a="1"/>
  <c r="Q133" i="29" s="1"/>
  <c r="N133" i="29" a="1"/>
  <c r="N133" i="29" s="1"/>
  <c r="Q99" i="29" a="1"/>
  <c r="Q99" i="29" s="1"/>
  <c r="N99" i="29" a="1"/>
  <c r="N99" i="29" s="1"/>
  <c r="Q80" i="29" a="1"/>
  <c r="Q80" i="29" s="1"/>
  <c r="N80" i="29" a="1"/>
  <c r="N80" i="29" s="1"/>
  <c r="Q90" i="29" a="1"/>
  <c r="Q90" i="29" s="1"/>
  <c r="N90" i="29" a="1"/>
  <c r="N90" i="29" s="1"/>
  <c r="Q87" i="29" a="1"/>
  <c r="Q87" i="29" s="1"/>
  <c r="N87" i="29" a="1"/>
  <c r="N87" i="29" s="1"/>
  <c r="Q97" i="29" a="1"/>
  <c r="Q97" i="29" s="1"/>
  <c r="N97" i="29" a="1"/>
  <c r="N97" i="29" s="1"/>
  <c r="Q109" i="29" a="1"/>
  <c r="Q109" i="29" s="1"/>
  <c r="N109" i="29" a="1"/>
  <c r="N109" i="29" s="1"/>
  <c r="Q82" i="29" a="1"/>
  <c r="Q82" i="29" s="1"/>
  <c r="N82" i="29" a="1"/>
  <c r="N82" i="29" s="1"/>
  <c r="Q103" i="29" a="1"/>
  <c r="Q103" i="29" s="1"/>
  <c r="N103" i="29" a="1"/>
  <c r="N103" i="29" s="1"/>
  <c r="Q92" i="29" a="1"/>
  <c r="Q92" i="29" s="1"/>
  <c r="N92" i="29" a="1"/>
  <c r="N92" i="29" s="1"/>
  <c r="Q81" i="29" a="1"/>
  <c r="Q81" i="29" s="1"/>
  <c r="N81" i="29" a="1"/>
  <c r="N81" i="29" s="1"/>
  <c r="Q89" i="29" a="1"/>
  <c r="Q89" i="29" s="1"/>
  <c r="N89" i="29" a="1"/>
  <c r="N89" i="29" s="1"/>
  <c r="Q88" i="29" a="1"/>
  <c r="Q88" i="29" s="1"/>
  <c r="N88" i="29" a="1"/>
  <c r="N88" i="29" s="1"/>
  <c r="Q91" i="29" a="1"/>
  <c r="Q91" i="29" s="1"/>
  <c r="N91" i="29" a="1"/>
  <c r="N91" i="29" s="1"/>
  <c r="Q95" i="29" a="1"/>
  <c r="Q95" i="29" s="1"/>
  <c r="N95" i="29" a="1"/>
  <c r="N95" i="29" s="1"/>
  <c r="Q101" i="29" a="1"/>
  <c r="Q101" i="29" s="1"/>
  <c r="N101" i="29" a="1"/>
  <c r="N101" i="29" s="1"/>
  <c r="Q105" i="29" a="1"/>
  <c r="Q105" i="29" s="1"/>
  <c r="N105" i="29" a="1"/>
  <c r="N105" i="29" s="1"/>
  <c r="Q77" i="29" a="1"/>
  <c r="Q77" i="29" s="1"/>
  <c r="N77" i="29" a="1"/>
  <c r="N77" i="29" s="1"/>
  <c r="Q78" i="29" a="1"/>
  <c r="Q78" i="29" s="1"/>
  <c r="N78" i="29" a="1"/>
  <c r="N78" i="29" s="1"/>
  <c r="Q106" i="29" a="1"/>
  <c r="Q106" i="29" s="1"/>
  <c r="N106" i="29" a="1"/>
  <c r="N106" i="29" s="1"/>
  <c r="Q107" i="29" a="1"/>
  <c r="Q107" i="29" s="1"/>
  <c r="N107" i="29" a="1"/>
  <c r="N107" i="29" s="1"/>
  <c r="Q79" i="29" a="1"/>
  <c r="Q79" i="29" s="1"/>
  <c r="N79" i="29" a="1"/>
  <c r="N79" i="29" s="1"/>
  <c r="Q104" i="29" a="1"/>
  <c r="Q104" i="29" s="1"/>
  <c r="N104" i="29" a="1"/>
  <c r="N104" i="29" s="1"/>
  <c r="Q52" i="29" a="1"/>
  <c r="Q52" i="29" s="1"/>
  <c r="N52" i="29" a="1"/>
  <c r="N52" i="29" s="1"/>
  <c r="Q62" i="29" a="1"/>
  <c r="Q62" i="29" s="1"/>
  <c r="N62" i="29" a="1"/>
  <c r="N62" i="29" s="1"/>
  <c r="Q71" i="29" a="1"/>
  <c r="Q71" i="29" s="1"/>
  <c r="N71" i="29" a="1"/>
  <c r="N71" i="29" s="1"/>
  <c r="Q73" i="29" a="1"/>
  <c r="Q73" i="29" s="1"/>
  <c r="N73" i="29" a="1"/>
  <c r="N73" i="29" s="1"/>
  <c r="Q46" i="29" a="1"/>
  <c r="Q46" i="29" s="1"/>
  <c r="N46" i="29" a="1"/>
  <c r="N46" i="29" s="1"/>
  <c r="Q67" i="29" a="1"/>
  <c r="Q67" i="29" s="1"/>
  <c r="N67" i="29" a="1"/>
  <c r="N67" i="29" s="1"/>
  <c r="Q41" i="29" a="1"/>
  <c r="Q41" i="29" s="1"/>
  <c r="N41" i="29" a="1"/>
  <c r="N41" i="29" s="1"/>
  <c r="Q44" i="29" a="1"/>
  <c r="Q44" i="29" s="1"/>
  <c r="N44" i="29" a="1"/>
  <c r="N44" i="29" s="1"/>
  <c r="Q42" i="29" a="1"/>
  <c r="Q42" i="29" s="1"/>
  <c r="N42" i="29" a="1"/>
  <c r="N42" i="29" s="1"/>
  <c r="Q70" i="29" a="1"/>
  <c r="Q70" i="29" s="1"/>
  <c r="N70" i="29" a="1"/>
  <c r="N70" i="29" s="1"/>
  <c r="Q66" i="29" a="1"/>
  <c r="Q66" i="29" s="1"/>
  <c r="N66" i="29" a="1"/>
  <c r="N66" i="29" s="1"/>
  <c r="Q65" i="29" a="1"/>
  <c r="Q65" i="29" s="1"/>
  <c r="N65" i="29" a="1"/>
  <c r="N65" i="29" s="1"/>
  <c r="Q72" i="29" a="1"/>
  <c r="Q72" i="29" s="1"/>
  <c r="N72" i="29" a="1"/>
  <c r="N72" i="29" s="1"/>
  <c r="Q54" i="29" a="1"/>
  <c r="Q54" i="29" s="1"/>
  <c r="N54" i="29" a="1"/>
  <c r="N54" i="29" s="1"/>
  <c r="Q45" i="29" a="1"/>
  <c r="Q45" i="29" s="1"/>
  <c r="N45" i="29" a="1"/>
  <c r="N45" i="29" s="1"/>
  <c r="Q63" i="29" a="1"/>
  <c r="Q63" i="29" s="1"/>
  <c r="N63" i="29" a="1"/>
  <c r="N63" i="29" s="1"/>
  <c r="Q55" i="29" a="1"/>
  <c r="Q55" i="29" s="1"/>
  <c r="N55" i="29" a="1"/>
  <c r="N55" i="29" s="1"/>
  <c r="Q60" i="29" a="1"/>
  <c r="Q60" i="29" s="1"/>
  <c r="N60" i="29" a="1"/>
  <c r="N60" i="29" s="1"/>
  <c r="Q69" i="29" a="1"/>
  <c r="Q69" i="29" s="1"/>
  <c r="N69" i="29" a="1"/>
  <c r="N69" i="29" s="1"/>
  <c r="Q56" i="29" a="1"/>
  <c r="Q56" i="29" s="1"/>
  <c r="N56" i="29" a="1"/>
  <c r="N56" i="29" s="1"/>
  <c r="Q53" i="29" a="1"/>
  <c r="Q53" i="29" s="1"/>
  <c r="N53" i="29" a="1"/>
  <c r="N53" i="29" s="1"/>
  <c r="Q59" i="29" a="1"/>
  <c r="Q59" i="29" s="1"/>
  <c r="N59" i="29" a="1"/>
  <c r="N59" i="29" s="1"/>
  <c r="Q43" i="29" a="1"/>
  <c r="Q43" i="29" s="1"/>
  <c r="N43" i="29" a="1"/>
  <c r="N43" i="29" s="1"/>
  <c r="Q68" i="29" a="1"/>
  <c r="Q68" i="29" s="1"/>
  <c r="N68" i="29" a="1"/>
  <c r="N68" i="29" s="1"/>
  <c r="Q58" i="29" a="1"/>
  <c r="Q58" i="29" s="1"/>
  <c r="N58" i="29" a="1"/>
  <c r="N58" i="29" s="1"/>
  <c r="Q51" i="29" a="1"/>
  <c r="Q51" i="29" s="1"/>
  <c r="N51" i="29" a="1"/>
  <c r="N51" i="29" s="1"/>
  <c r="D191" i="29" a="1"/>
  <c r="D191" i="29" s="1"/>
  <c r="AE128" i="15"/>
  <c r="AC130" i="15"/>
  <c r="AE130" i="15" s="1"/>
  <c r="AE73" i="15"/>
  <c r="AC75" i="15"/>
  <c r="AE75" i="15" s="1"/>
  <c r="V497" i="26" a="1"/>
  <c r="V497" i="26" s="1"/>
  <c r="V498" i="26" a="1"/>
  <c r="V498" i="26" s="1"/>
  <c r="V453" i="26" a="1"/>
  <c r="V453" i="26" s="1"/>
  <c r="V452" i="26" a="1"/>
  <c r="V452" i="26" s="1"/>
  <c r="V408" i="26" a="1"/>
  <c r="V408" i="26" s="1"/>
  <c r="V407" i="26" a="1"/>
  <c r="V407" i="26" s="1"/>
  <c r="V362" i="26" a="1"/>
  <c r="V362" i="26" s="1"/>
  <c r="V363" i="26" a="1"/>
  <c r="V363" i="26" s="1"/>
  <c r="V317" i="26" a="1"/>
  <c r="V317" i="26" s="1"/>
  <c r="V318" i="26" a="1"/>
  <c r="V318" i="26" s="1"/>
  <c r="V272" i="26" a="1"/>
  <c r="V272" i="26" s="1"/>
  <c r="V273" i="26" a="1"/>
  <c r="V273" i="26" s="1"/>
  <c r="V228" i="26" a="1"/>
  <c r="V228" i="26" s="1"/>
  <c r="V227" i="26" a="1"/>
  <c r="V227" i="26" s="1"/>
  <c r="V183" i="26" a="1"/>
  <c r="V183" i="26" s="1"/>
  <c r="V182" i="26" a="1"/>
  <c r="V182" i="26" s="1"/>
  <c r="V138" i="26" a="1"/>
  <c r="V138" i="26" s="1"/>
  <c r="V137" i="26" a="1"/>
  <c r="V137" i="26" s="1"/>
  <c r="V93" i="26" a="1"/>
  <c r="V93" i="26" s="1"/>
  <c r="V92" i="26" a="1"/>
  <c r="V92" i="26" s="1"/>
  <c r="V47" i="26" a="1"/>
  <c r="V47" i="26" s="1"/>
  <c r="V48" i="26" a="1"/>
  <c r="V48" i="26" s="1"/>
  <c r="D224" i="29" a="1"/>
  <c r="D224" i="29" s="1"/>
  <c r="D221" i="29" a="1"/>
  <c r="D221" i="29" s="1"/>
  <c r="D206" i="29" a="1"/>
  <c r="D206" i="29" s="1"/>
  <c r="D226" i="29" a="1"/>
  <c r="D226" i="29" s="1"/>
  <c r="D220" i="29" a="1"/>
  <c r="D220" i="29" s="1"/>
  <c r="D214" i="29" a="1"/>
  <c r="D214" i="29" s="1"/>
  <c r="D227" i="29" a="1"/>
  <c r="D227" i="29" s="1"/>
  <c r="D234" i="29" a="1"/>
  <c r="D234" i="29" s="1"/>
  <c r="D225" i="29" a="1"/>
  <c r="D225" i="29" s="1"/>
  <c r="D223" i="29" a="1"/>
  <c r="D223" i="29" s="1"/>
  <c r="D222" i="29" a="1"/>
  <c r="D222" i="29" s="1"/>
  <c r="D236" i="29" a="1"/>
  <c r="D236" i="29" s="1"/>
  <c r="D210" i="29" a="1"/>
  <c r="D210" i="29" s="1"/>
  <c r="D238" i="29" a="1"/>
  <c r="D238" i="29" s="1"/>
  <c r="D217" i="29" a="1"/>
  <c r="D217" i="29" s="1"/>
  <c r="D216" i="29" a="1"/>
  <c r="D216" i="29" s="1"/>
  <c r="D229" i="29" a="1"/>
  <c r="D229" i="29" s="1"/>
  <c r="D211" i="29" a="1"/>
  <c r="D211" i="29" s="1"/>
  <c r="D230" i="29" a="1"/>
  <c r="D230" i="29" s="1"/>
  <c r="D205" i="29" a="1"/>
  <c r="D205" i="29" s="1"/>
  <c r="D213" i="29" a="1"/>
  <c r="D213" i="29" s="1"/>
  <c r="D228" i="29" a="1"/>
  <c r="D228" i="29" s="1"/>
  <c r="D215" i="29" a="1"/>
  <c r="D215" i="29" s="1"/>
  <c r="D235" i="29" a="1"/>
  <c r="D235" i="29" s="1"/>
  <c r="D232" i="29" a="1"/>
  <c r="D232" i="29" s="1"/>
  <c r="D208" i="29" a="1"/>
  <c r="D208" i="29" s="1"/>
  <c r="D233" i="29" a="1"/>
  <c r="D233" i="29" s="1"/>
  <c r="D218" i="29" a="1"/>
  <c r="D218" i="29" s="1"/>
  <c r="D207" i="29" a="1"/>
  <c r="D207" i="29" s="1"/>
  <c r="D204" i="29" a="1"/>
  <c r="D204" i="29" s="1"/>
  <c r="D237" i="29" a="1"/>
  <c r="D237" i="29" s="1"/>
  <c r="D219" i="29" a="1"/>
  <c r="D219" i="29" s="1"/>
  <c r="D209" i="29" a="1"/>
  <c r="D209" i="29" s="1"/>
  <c r="D212" i="29" a="1"/>
  <c r="D212" i="29" s="1"/>
  <c r="D263" i="29" l="1" a="1"/>
  <c r="D263" i="29" s="1"/>
  <c r="V499" i="26" a="1"/>
  <c r="V499" i="26" s="1"/>
  <c r="V454" i="26" a="1"/>
  <c r="V454" i="26" s="1"/>
  <c r="V409" i="26" a="1"/>
  <c r="V409" i="26" s="1"/>
  <c r="V364" i="26" a="1"/>
  <c r="V364" i="26" s="1"/>
  <c r="V319" i="26" a="1"/>
  <c r="V319" i="26" s="1"/>
  <c r="V274" i="26" a="1"/>
  <c r="V274" i="26" s="1"/>
  <c r="V229" i="26" a="1"/>
  <c r="V229" i="26" s="1"/>
  <c r="V184" i="26" a="1"/>
  <c r="V184" i="26" s="1"/>
  <c r="V139" i="26" a="1"/>
  <c r="V139" i="26" s="1"/>
  <c r="V94" i="26" a="1"/>
  <c r="V94" i="26" s="1"/>
  <c r="V49" i="26" a="1"/>
  <c r="V49" i="26" s="1"/>
  <c r="D231" i="29" a="1"/>
  <c r="D231" i="29" s="1"/>
  <c r="D239" i="29" a="1"/>
  <c r="D239" i="29" s="1"/>
  <c r="D268" i="29" a="1"/>
  <c r="D268" i="29" s="1"/>
  <c r="D261" i="29" a="1"/>
  <c r="D261" i="29" s="1"/>
  <c r="D274" i="29" a="1"/>
  <c r="D274" i="29" s="1"/>
  <c r="D266" i="29" a="1"/>
  <c r="D266" i="29" s="1"/>
  <c r="D262" i="29" a="1"/>
  <c r="D262" i="29" s="1"/>
  <c r="D271" i="29" a="1"/>
  <c r="D271" i="29" s="1"/>
  <c r="D270" i="29" a="1"/>
  <c r="D270" i="29" s="1"/>
  <c r="D243" i="29" a="1"/>
  <c r="D243" i="29" s="1"/>
  <c r="D246" i="29" a="1"/>
  <c r="D246" i="29" s="1"/>
  <c r="D251" i="29" a="1"/>
  <c r="D251" i="29" s="1"/>
  <c r="D240" i="29" a="1"/>
  <c r="D240" i="29" s="1"/>
  <c r="D254" i="29" a="1"/>
  <c r="D254" i="29" s="1"/>
  <c r="D272" i="29" a="1"/>
  <c r="D272" i="29" s="1"/>
  <c r="D245" i="29" a="1"/>
  <c r="D245" i="29" s="1"/>
  <c r="D265" i="29" a="1"/>
  <c r="D265" i="29" s="1"/>
  <c r="D242" i="29" a="1"/>
  <c r="D242" i="29" s="1"/>
  <c r="D241" i="29" a="1"/>
  <c r="D241" i="29" s="1"/>
  <c r="D248" i="29" a="1"/>
  <c r="D248" i="29" s="1"/>
  <c r="D264" i="29" a="1"/>
  <c r="D264" i="29" s="1"/>
  <c r="D250" i="29" a="1"/>
  <c r="D250" i="29" s="1"/>
  <c r="D269" i="29" a="1"/>
  <c r="D269" i="29" s="1"/>
  <c r="D258" i="29" a="1"/>
  <c r="D258" i="29" s="1"/>
  <c r="D255" i="29" a="1"/>
  <c r="D255" i="29" s="1"/>
  <c r="D252" i="29" a="1"/>
  <c r="D252" i="29" s="1"/>
  <c r="D257" i="29" a="1"/>
  <c r="D257" i="29" s="1"/>
  <c r="D249" i="29" a="1"/>
  <c r="D249" i="29" s="1"/>
  <c r="D275" i="29" a="1"/>
  <c r="D275" i="29" s="1"/>
  <c r="D247" i="29" a="1"/>
  <c r="D247" i="29" s="1"/>
  <c r="D244" i="29" a="1"/>
  <c r="D244" i="29" s="1"/>
  <c r="D259" i="29" a="1"/>
  <c r="D259" i="29" s="1"/>
  <c r="D256" i="29" a="1"/>
  <c r="D256" i="29" s="1"/>
  <c r="D273" i="29" a="1"/>
  <c r="D273" i="29" s="1"/>
  <c r="D253" i="29" a="1"/>
  <c r="D253" i="29" s="1"/>
  <c r="D260" i="29" a="1"/>
  <c r="D260" i="29" s="1"/>
  <c r="AN4" i="13"/>
  <c r="R117" i="15"/>
  <c r="Q91" i="26" s="1" a="1"/>
  <c r="Q91" i="26" s="1"/>
  <c r="R116" i="15"/>
  <c r="Q90" i="26" s="1" a="1"/>
  <c r="Q90" i="26" s="1"/>
  <c r="R115" i="15"/>
  <c r="Q89" i="26" s="1" a="1"/>
  <c r="Q89" i="26" s="1"/>
  <c r="R114" i="15"/>
  <c r="Q88" i="26" s="1" a="1"/>
  <c r="Q88" i="26" s="1"/>
  <c r="R113" i="15"/>
  <c r="Q87" i="26" s="1" a="1"/>
  <c r="Q87" i="26" s="1"/>
  <c r="R112" i="15"/>
  <c r="Q86" i="26" s="1" a="1"/>
  <c r="Q86" i="26" s="1"/>
  <c r="R111" i="15"/>
  <c r="Q85" i="26" s="1" a="1"/>
  <c r="Q85" i="26" s="1"/>
  <c r="R110" i="15"/>
  <c r="Q84" i="26" s="1" a="1"/>
  <c r="Q84" i="26" s="1"/>
  <c r="R109" i="15"/>
  <c r="Q83" i="26" s="1" a="1"/>
  <c r="Q83" i="26" s="1"/>
  <c r="R108" i="15"/>
  <c r="Q82" i="26" s="1" a="1"/>
  <c r="Q82" i="26" s="1"/>
  <c r="R107" i="15"/>
  <c r="Q81" i="26" s="1" a="1"/>
  <c r="Q81" i="26" s="1"/>
  <c r="R106" i="15"/>
  <c r="Q80" i="26" s="1" a="1"/>
  <c r="Q80" i="26" s="1"/>
  <c r="R105" i="15"/>
  <c r="Q79" i="26" s="1" a="1"/>
  <c r="Q79" i="26" s="1"/>
  <c r="R104" i="15"/>
  <c r="Q78" i="26" s="1" a="1"/>
  <c r="Q78" i="26" s="1"/>
  <c r="R103" i="15"/>
  <c r="Q77" i="26" s="1" a="1"/>
  <c r="Q77" i="26" s="1"/>
  <c r="H117" i="15"/>
  <c r="G91" i="26" s="1" a="1"/>
  <c r="G91" i="26" s="1"/>
  <c r="H116" i="15"/>
  <c r="G90" i="26" s="1" a="1"/>
  <c r="G90" i="26" s="1"/>
  <c r="H115" i="15"/>
  <c r="G89" i="26" s="1" a="1"/>
  <c r="G89" i="26" s="1"/>
  <c r="H114" i="15"/>
  <c r="G88" i="26" s="1" a="1"/>
  <c r="G88" i="26" s="1"/>
  <c r="H113" i="15"/>
  <c r="G87" i="26" s="1" a="1"/>
  <c r="G87" i="26" s="1"/>
  <c r="H112" i="15"/>
  <c r="G86" i="26" s="1" a="1"/>
  <c r="G86" i="26" s="1"/>
  <c r="H111" i="15"/>
  <c r="G85" i="26" s="1" a="1"/>
  <c r="G85" i="26" s="1"/>
  <c r="H110" i="15"/>
  <c r="G84" i="26" s="1" a="1"/>
  <c r="G84" i="26" s="1"/>
  <c r="H109" i="15"/>
  <c r="G83" i="26" s="1" a="1"/>
  <c r="G83" i="26" s="1"/>
  <c r="H108" i="15"/>
  <c r="G82" i="26" s="1" a="1"/>
  <c r="G82" i="26" s="1"/>
  <c r="H107" i="15"/>
  <c r="G81" i="26" s="1" a="1"/>
  <c r="G81" i="26" s="1"/>
  <c r="H106" i="15"/>
  <c r="G80" i="26" s="1" a="1"/>
  <c r="G80" i="26" s="1"/>
  <c r="H105" i="15"/>
  <c r="G79" i="26" s="1" a="1"/>
  <c r="G79" i="26" s="1"/>
  <c r="H104" i="15"/>
  <c r="G78" i="26" s="1" a="1"/>
  <c r="G78" i="26" s="1"/>
  <c r="H103" i="15"/>
  <c r="G77" i="26" s="1" a="1"/>
  <c r="G77" i="26" s="1"/>
  <c r="F73" i="15"/>
  <c r="F74" i="15"/>
  <c r="F75" i="15"/>
  <c r="F76" i="15"/>
  <c r="F77" i="15"/>
  <c r="F78" i="15"/>
  <c r="F79" i="15"/>
  <c r="F80" i="15"/>
  <c r="F81" i="15"/>
  <c r="F82" i="15"/>
  <c r="F83" i="15"/>
  <c r="F84" i="15"/>
  <c r="F85" i="15"/>
  <c r="F86" i="15"/>
  <c r="F87" i="15"/>
  <c r="F88" i="15"/>
  <c r="F89" i="15"/>
  <c r="F90" i="15"/>
  <c r="F91" i="15"/>
  <c r="F92" i="15"/>
  <c r="F93" i="15"/>
  <c r="F94" i="15"/>
  <c r="F95" i="15"/>
  <c r="F96" i="15"/>
  <c r="F97" i="15"/>
  <c r="F98" i="15"/>
  <c r="F99" i="15"/>
  <c r="F100" i="15"/>
  <c r="F101" i="15"/>
  <c r="D267" i="29" l="1" a="1"/>
  <c r="D267" i="29" s="1"/>
  <c r="E72" i="26" a="1"/>
  <c r="E72" i="26" s="1"/>
  <c r="E70" i="26" a="1"/>
  <c r="E70" i="26" s="1"/>
  <c r="E73" i="26" a="1"/>
  <c r="E73" i="26" s="1"/>
  <c r="E66" i="26" a="1"/>
  <c r="E66" i="26" s="1"/>
  <c r="E65" i="26" a="1"/>
  <c r="E65" i="26" s="1"/>
  <c r="E74" i="26" a="1"/>
  <c r="E74" i="26" s="1"/>
  <c r="E71" i="26" a="1"/>
  <c r="E71" i="26" s="1"/>
  <c r="E67" i="26" a="1"/>
  <c r="E67" i="26" s="1"/>
  <c r="E64" i="26" a="1"/>
  <c r="E64" i="26" s="1"/>
  <c r="E69" i="26" a="1"/>
  <c r="E69" i="26" s="1"/>
  <c r="E68" i="26" a="1"/>
  <c r="E68" i="26" s="1"/>
  <c r="E75" i="26" a="1"/>
  <c r="E75" i="26" s="1"/>
  <c r="E63" i="26" a="1"/>
  <c r="E63" i="26" s="1"/>
  <c r="E62" i="26" a="1"/>
  <c r="E62" i="26" s="1"/>
  <c r="E61" i="26" a="1"/>
  <c r="E61" i="26" s="1"/>
  <c r="E60" i="26" a="1"/>
  <c r="E60" i="26" s="1"/>
  <c r="E59" i="26" a="1"/>
  <c r="E59" i="26" s="1"/>
  <c r="E58" i="26" a="1"/>
  <c r="E58" i="26" s="1"/>
  <c r="E57" i="26" a="1"/>
  <c r="E57" i="26" s="1"/>
  <c r="E56" i="26" a="1"/>
  <c r="E56" i="26" s="1"/>
  <c r="E55" i="26" a="1"/>
  <c r="E55" i="26" s="1"/>
  <c r="E54" i="26" a="1"/>
  <c r="E54" i="26" s="1"/>
  <c r="E53" i="26" a="1"/>
  <c r="E53" i="26" s="1"/>
  <c r="E52" i="26" a="1"/>
  <c r="E52" i="26" s="1"/>
  <c r="E51" i="26" a="1"/>
  <c r="E51" i="26" s="1"/>
  <c r="E50" i="26" a="1"/>
  <c r="E50" i="26" s="1"/>
  <c r="E49" i="26" a="1"/>
  <c r="E49" i="26" s="1"/>
  <c r="E48" i="26" a="1"/>
  <c r="E48" i="26" s="1"/>
  <c r="E47" i="26" a="1"/>
  <c r="E47" i="26" s="1"/>
  <c r="B3" i="27"/>
  <c r="D307" i="29" a="1"/>
  <c r="D307" i="29" s="1"/>
  <c r="D293" i="29" a="1"/>
  <c r="D293" i="29" s="1"/>
  <c r="D287" i="29" a="1"/>
  <c r="D287" i="29" s="1"/>
  <c r="D295" i="29" a="1"/>
  <c r="D295" i="29" s="1"/>
  <c r="D281" i="29" a="1"/>
  <c r="D281" i="29" s="1"/>
  <c r="D300" i="29" a="1"/>
  <c r="D300" i="29" s="1"/>
  <c r="D298" i="29" a="1"/>
  <c r="D298" i="29" s="1"/>
  <c r="D288" i="29" a="1"/>
  <c r="D288" i="29" s="1"/>
  <c r="D303" i="29" a="1"/>
  <c r="D303" i="29" s="1"/>
  <c r="D280" i="29" a="1"/>
  <c r="D280" i="29" s="1"/>
  <c r="D308" i="29" a="1"/>
  <c r="D308" i="29" s="1"/>
  <c r="D284" i="29" a="1"/>
  <c r="D284" i="29" s="1"/>
  <c r="D302" i="29" a="1"/>
  <c r="D302" i="29" s="1"/>
  <c r="D282" i="29" a="1"/>
  <c r="D282" i="29" s="1"/>
  <c r="D291" i="29" a="1"/>
  <c r="D291" i="29" s="1"/>
  <c r="D283" i="29" a="1"/>
  <c r="D283" i="29" s="1"/>
  <c r="D290" i="29" a="1"/>
  <c r="D290" i="29" s="1"/>
  <c r="D310" i="29" a="1"/>
  <c r="D310" i="29" s="1"/>
  <c r="D294" i="29" a="1"/>
  <c r="D294" i="29" s="1"/>
  <c r="D279" i="29" a="1"/>
  <c r="D279" i="29" s="1"/>
  <c r="D286" i="29" a="1"/>
  <c r="D286" i="29" s="1"/>
  <c r="D289" i="29" a="1"/>
  <c r="D289" i="29" s="1"/>
  <c r="D311" i="29" a="1"/>
  <c r="D311" i="29" s="1"/>
  <c r="D276" i="29" a="1"/>
  <c r="D276" i="29" s="1"/>
  <c r="D309" i="29" a="1"/>
  <c r="D309" i="29" s="1"/>
  <c r="D278" i="29" a="1"/>
  <c r="D278" i="29" s="1"/>
  <c r="D297" i="29" a="1"/>
  <c r="D297" i="29" s="1"/>
  <c r="D292" i="29" a="1"/>
  <c r="D292" i="29" s="1"/>
  <c r="D305" i="29" a="1"/>
  <c r="D305" i="29" s="1"/>
  <c r="D306" i="29" a="1"/>
  <c r="D306" i="29" s="1"/>
  <c r="D296" i="29" a="1"/>
  <c r="D296" i="29" s="1"/>
  <c r="D277" i="29" a="1"/>
  <c r="D277" i="29" s="1"/>
  <c r="D285" i="29" a="1"/>
  <c r="D285" i="29" s="1"/>
  <c r="D299" i="29" a="1"/>
  <c r="D299" i="29" s="1"/>
  <c r="D301" i="29" a="1"/>
  <c r="D301" i="29" s="1"/>
  <c r="D304" i="29" a="1"/>
  <c r="D304" i="29" s="1"/>
  <c r="AK2" i="15"/>
  <c r="AP19" i="13"/>
  <c r="AP20" i="13"/>
  <c r="AP10" i="13"/>
  <c r="AP11" i="13"/>
  <c r="AP12" i="13"/>
  <c r="AP13" i="13"/>
  <c r="AP14" i="13"/>
  <c r="AP15" i="13"/>
  <c r="AP17" i="13"/>
  <c r="AP9" i="13"/>
  <c r="AP16" i="13"/>
  <c r="AP18" i="13"/>
  <c r="AN9" i="13"/>
  <c r="AS16" i="13"/>
  <c r="AR20" i="13"/>
  <c r="AS17" i="13"/>
  <c r="AS18" i="13"/>
  <c r="AS19" i="13"/>
  <c r="AS20" i="13"/>
  <c r="AR9" i="13"/>
  <c r="AR10" i="13"/>
  <c r="AR11" i="13"/>
  <c r="AR12" i="13"/>
  <c r="AS9" i="13"/>
  <c r="AR13" i="13"/>
  <c r="AS10" i="13"/>
  <c r="AR14" i="13"/>
  <c r="AS11" i="13"/>
  <c r="AR15" i="13"/>
  <c r="AS12" i="13"/>
  <c r="AR16" i="13"/>
  <c r="AS13" i="13"/>
  <c r="AR17" i="13"/>
  <c r="AS14" i="13"/>
  <c r="AR18" i="13"/>
  <c r="AS15" i="13"/>
  <c r="AR19" i="13"/>
  <c r="H168" i="15"/>
  <c r="G132" i="26" s="1" a="1"/>
  <c r="G132" i="26" s="1"/>
  <c r="F130" i="15"/>
  <c r="R170" i="15"/>
  <c r="Q134" i="26" s="1" a="1"/>
  <c r="Q134" i="26" s="1"/>
  <c r="F142" i="15"/>
  <c r="R158" i="15"/>
  <c r="Q122" i="26" s="1" a="1"/>
  <c r="Q122" i="26" s="1"/>
  <c r="F150" i="15"/>
  <c r="F156" i="15"/>
  <c r="F140" i="15"/>
  <c r="H159" i="15"/>
  <c r="G123" i="26" s="1" a="1"/>
  <c r="G123" i="26" s="1"/>
  <c r="R160" i="15"/>
  <c r="Q124" i="26" s="1" a="1"/>
  <c r="Q124" i="26" s="1"/>
  <c r="F147" i="15"/>
  <c r="H158" i="15"/>
  <c r="G122" i="26" s="1" a="1"/>
  <c r="G122" i="26" s="1"/>
  <c r="R159" i="15"/>
  <c r="Q123" i="26" s="1" a="1"/>
  <c r="Q123" i="26" s="1"/>
  <c r="F139" i="15"/>
  <c r="R161" i="15"/>
  <c r="Q125" i="26" s="1" a="1"/>
  <c r="Q125" i="26" s="1"/>
  <c r="F138" i="15"/>
  <c r="R163" i="15"/>
  <c r="Q127" i="26" s="1" a="1"/>
  <c r="Q127" i="26" s="1"/>
  <c r="F141" i="15"/>
  <c r="H160" i="15"/>
  <c r="G124" i="26" s="1" a="1"/>
  <c r="G124" i="26" s="1"/>
  <c r="H161" i="15"/>
  <c r="G125" i="26" s="1" a="1"/>
  <c r="G125" i="26" s="1"/>
  <c r="F153" i="15"/>
  <c r="F152" i="15"/>
  <c r="R164" i="15"/>
  <c r="Q128" i="26" s="1" a="1"/>
  <c r="Q128" i="26" s="1"/>
  <c r="F155" i="15"/>
  <c r="F154" i="15"/>
  <c r="R162" i="15"/>
  <c r="Q126" i="26" s="1" a="1"/>
  <c r="Q126" i="26" s="1"/>
  <c r="F137" i="15"/>
  <c r="H162" i="15"/>
  <c r="G126" i="26" s="1" a="1"/>
  <c r="G126" i="26" s="1"/>
  <c r="F136" i="15"/>
  <c r="H163" i="15"/>
  <c r="G127" i="26" s="1" a="1"/>
  <c r="G127" i="26" s="1"/>
  <c r="F151" i="15"/>
  <c r="F135" i="15"/>
  <c r="H164" i="15"/>
  <c r="G128" i="26" s="1" a="1"/>
  <c r="G128" i="26" s="1"/>
  <c r="R165" i="15"/>
  <c r="Q129" i="26" s="1" a="1"/>
  <c r="Q129" i="26" s="1"/>
  <c r="H165" i="15"/>
  <c r="G129" i="26" s="1" a="1"/>
  <c r="G129" i="26" s="1"/>
  <c r="F134" i="15"/>
  <c r="F149" i="15"/>
  <c r="F133" i="15"/>
  <c r="H166" i="15"/>
  <c r="G130" i="26" s="1" a="1"/>
  <c r="G130" i="26" s="1"/>
  <c r="R167" i="15"/>
  <c r="Q131" i="26" s="1" a="1"/>
  <c r="Q131" i="26" s="1"/>
  <c r="F148" i="15"/>
  <c r="F132" i="15"/>
  <c r="H167" i="15"/>
  <c r="G131" i="26" s="1" a="1"/>
  <c r="G131" i="26" s="1"/>
  <c r="R168" i="15"/>
  <c r="Q132" i="26" s="1" a="1"/>
  <c r="Q132" i="26" s="1"/>
  <c r="R166" i="15"/>
  <c r="Q130" i="26" s="1" a="1"/>
  <c r="Q130" i="26" s="1"/>
  <c r="F131" i="15"/>
  <c r="H169" i="15"/>
  <c r="G133" i="26" s="1" a="1"/>
  <c r="G133" i="26" s="1"/>
  <c r="F145" i="15"/>
  <c r="H170" i="15"/>
  <c r="G134" i="26" s="1" a="1"/>
  <c r="G134" i="26" s="1"/>
  <c r="F144" i="15"/>
  <c r="R172" i="15"/>
  <c r="Q136" i="26" s="1" a="1"/>
  <c r="Q136" i="26" s="1"/>
  <c r="R169" i="15"/>
  <c r="Q133" i="26" s="1" a="1"/>
  <c r="Q133" i="26" s="1"/>
  <c r="F146" i="15"/>
  <c r="F129" i="15"/>
  <c r="R171" i="15"/>
  <c r="Q135" i="26" s="1" a="1"/>
  <c r="Q135" i="26" s="1"/>
  <c r="F128" i="15"/>
  <c r="H171" i="15"/>
  <c r="G135" i="26" s="1" a="1"/>
  <c r="G135" i="26" s="1"/>
  <c r="F143" i="15"/>
  <c r="H172" i="15"/>
  <c r="G136" i="26" s="1" a="1"/>
  <c r="G136" i="26" s="1"/>
  <c r="AN19" i="13"/>
  <c r="AN18" i="13"/>
  <c r="AN17" i="13"/>
  <c r="AN16" i="13"/>
  <c r="AN15" i="13"/>
  <c r="AN20" i="13"/>
  <c r="AN14" i="13"/>
  <c r="AN13" i="13"/>
  <c r="AN12" i="13"/>
  <c r="AN11" i="13"/>
  <c r="AN10" i="13"/>
  <c r="CG251" i="15"/>
  <c r="F59" i="15" s="1"/>
  <c r="E43" i="26" s="1" a="1"/>
  <c r="E43" i="26" s="1"/>
  <c r="CG252" i="15"/>
  <c r="F60" i="15" s="1"/>
  <c r="E44" i="26" s="1" a="1"/>
  <c r="E44" i="26" s="1"/>
  <c r="CG254" i="15"/>
  <c r="F62" i="15" s="1"/>
  <c r="E46" i="26" s="1" a="1"/>
  <c r="E46" i="26" s="1"/>
  <c r="CG247" i="15"/>
  <c r="F55" i="15" s="1"/>
  <c r="E39" i="26" s="1" a="1"/>
  <c r="E39" i="26" s="1"/>
  <c r="CG248" i="15"/>
  <c r="F56" i="15" s="1"/>
  <c r="E40" i="26" s="1" a="1"/>
  <c r="E40" i="26" s="1"/>
  <c r="CG250" i="15"/>
  <c r="F58" i="15" s="1"/>
  <c r="E42" i="26" s="1" a="1"/>
  <c r="E42" i="26" s="1"/>
  <c r="CG246" i="15"/>
  <c r="F54" i="15" s="1"/>
  <c r="E38" i="26" s="1" a="1"/>
  <c r="E38" i="26" s="1"/>
  <c r="F53" i="15"/>
  <c r="E37" i="26" s="1" a="1"/>
  <c r="E37" i="26" s="1"/>
  <c r="CG244" i="15"/>
  <c r="CG243" i="15"/>
  <c r="CG242" i="15"/>
  <c r="F50" i="15" s="1"/>
  <c r="E34" i="26" s="1" a="1"/>
  <c r="E34" i="26" s="1"/>
  <c r="CG240" i="15"/>
  <c r="CG239" i="15"/>
  <c r="F47" i="15" s="1"/>
  <c r="E31" i="26" s="1" a="1"/>
  <c r="E31" i="26" s="1"/>
  <c r="D125" i="44" l="1"/>
  <c r="D125" i="43"/>
  <c r="D125" i="42"/>
  <c r="D124" i="44"/>
  <c r="D124" i="43"/>
  <c r="D124" i="42"/>
  <c r="D69" i="42"/>
  <c r="D69" i="44"/>
  <c r="D69" i="43"/>
  <c r="D70" i="42"/>
  <c r="D70" i="44"/>
  <c r="D70" i="43"/>
  <c r="D15" i="42"/>
  <c r="D15" i="44"/>
  <c r="D15" i="43"/>
  <c r="D14" i="42"/>
  <c r="D14" i="43"/>
  <c r="D14" i="44"/>
  <c r="D335" i="29" a="1"/>
  <c r="D335" i="29" s="1"/>
  <c r="D347" i="29" a="1"/>
  <c r="D347" i="29" s="1"/>
  <c r="E115" i="26" a="1"/>
  <c r="E115" i="26" s="1"/>
  <c r="E111" i="26" a="1"/>
  <c r="E111" i="26" s="1"/>
  <c r="E119" i="26" a="1"/>
  <c r="E119" i="26" s="1"/>
  <c r="E120" i="26" a="1"/>
  <c r="E120" i="26" s="1"/>
  <c r="E109" i="26" a="1"/>
  <c r="E109" i="26" s="1"/>
  <c r="E112" i="26" a="1"/>
  <c r="E112" i="26" s="1"/>
  <c r="E118" i="26" a="1"/>
  <c r="E118" i="26" s="1"/>
  <c r="E114" i="26" a="1"/>
  <c r="E114" i="26" s="1"/>
  <c r="E116" i="26" a="1"/>
  <c r="E116" i="26" s="1"/>
  <c r="E110" i="26" a="1"/>
  <c r="E110" i="26" s="1"/>
  <c r="E113" i="26" a="1"/>
  <c r="E113" i="26" s="1"/>
  <c r="E117" i="26" a="1"/>
  <c r="E117" i="26" s="1"/>
  <c r="E108" i="26" a="1"/>
  <c r="E108" i="26" s="1"/>
  <c r="E107" i="26" a="1"/>
  <c r="E107" i="26" s="1"/>
  <c r="E106" i="26" a="1"/>
  <c r="E106" i="26" s="1"/>
  <c r="E105" i="26" a="1"/>
  <c r="E105" i="26" s="1"/>
  <c r="E104" i="26" a="1"/>
  <c r="E104" i="26" s="1"/>
  <c r="E103" i="26" a="1"/>
  <c r="E103" i="26" s="1"/>
  <c r="E102" i="26" a="1"/>
  <c r="E102" i="26" s="1"/>
  <c r="E101" i="26" a="1"/>
  <c r="E101" i="26" s="1"/>
  <c r="E100" i="26" a="1"/>
  <c r="E100" i="26" s="1"/>
  <c r="E99" i="26" a="1"/>
  <c r="E99" i="26" s="1"/>
  <c r="E98" i="26" a="1"/>
  <c r="E98" i="26" s="1"/>
  <c r="E97" i="26" a="1"/>
  <c r="E97" i="26" s="1"/>
  <c r="E96" i="26" a="1"/>
  <c r="E96" i="26" s="1"/>
  <c r="E95" i="26" a="1"/>
  <c r="E95" i="26" s="1"/>
  <c r="E94" i="26" a="1"/>
  <c r="E94" i="26" s="1"/>
  <c r="E93" i="26" a="1"/>
  <c r="E93" i="26" s="1"/>
  <c r="E92" i="26" a="1"/>
  <c r="E92" i="26" s="1"/>
  <c r="BT3" i="27"/>
  <c r="AL3" i="27"/>
  <c r="T3" i="27"/>
  <c r="BC3" i="27"/>
  <c r="AQ18" i="13"/>
  <c r="AQ16" i="13"/>
  <c r="C20" i="29" a="1"/>
  <c r="C20" i="29" s="1"/>
  <c r="AQ9" i="13"/>
  <c r="AQ17" i="13"/>
  <c r="AQ15" i="13"/>
  <c r="AQ14" i="13"/>
  <c r="AQ13" i="13"/>
  <c r="C127" i="29" a="1"/>
  <c r="C127" i="29" s="1"/>
  <c r="AQ12" i="13"/>
  <c r="C45" i="29" a="1"/>
  <c r="C45" i="29" s="1"/>
  <c r="AQ10" i="13"/>
  <c r="C95" i="29" a="1"/>
  <c r="C95" i="29" s="1"/>
  <c r="AQ11" i="13"/>
  <c r="AQ20" i="13"/>
  <c r="AQ19" i="13"/>
  <c r="D333" i="29" a="1"/>
  <c r="D333" i="29" s="1"/>
  <c r="D344" i="29" a="1"/>
  <c r="D344" i="29" s="1"/>
  <c r="D313" i="29" a="1"/>
  <c r="D313" i="29" s="1"/>
  <c r="D319" i="29" a="1"/>
  <c r="D319" i="29" s="1"/>
  <c r="D321" i="29" a="1"/>
  <c r="D321" i="29" s="1"/>
  <c r="D322" i="29" a="1"/>
  <c r="D322" i="29" s="1"/>
  <c r="D317" i="29" a="1"/>
  <c r="D317" i="29" s="1"/>
  <c r="D314" i="29" a="1"/>
  <c r="D314" i="29" s="1"/>
  <c r="D316" i="29" a="1"/>
  <c r="D316" i="29" s="1"/>
  <c r="D325" i="29" a="1"/>
  <c r="D325" i="29" s="1"/>
  <c r="D332" i="29" a="1"/>
  <c r="D332" i="29" s="1"/>
  <c r="D327" i="29" a="1"/>
  <c r="D327" i="29" s="1"/>
  <c r="D336" i="29" a="1"/>
  <c r="D336" i="29" s="1"/>
  <c r="D315" i="29" a="1"/>
  <c r="D315" i="29" s="1"/>
  <c r="D331" i="29" a="1"/>
  <c r="D331" i="29" s="1"/>
  <c r="D345" i="29" a="1"/>
  <c r="D345" i="29" s="1"/>
  <c r="D339" i="29" a="1"/>
  <c r="D339" i="29" s="1"/>
  <c r="D342" i="29" a="1"/>
  <c r="D342" i="29" s="1"/>
  <c r="D318" i="29" a="1"/>
  <c r="D318" i="29" s="1"/>
  <c r="D340" i="29" a="1"/>
  <c r="D340" i="29" s="1"/>
  <c r="D337" i="29" a="1"/>
  <c r="D337" i="29" s="1"/>
  <c r="D330" i="29" a="1"/>
  <c r="D330" i="29" s="1"/>
  <c r="D323" i="29" a="1"/>
  <c r="D323" i="29" s="1"/>
  <c r="D324" i="29" a="1"/>
  <c r="D324" i="29" s="1"/>
  <c r="D341" i="29" a="1"/>
  <c r="D341" i="29" s="1"/>
  <c r="D338" i="29" a="1"/>
  <c r="D338" i="29" s="1"/>
  <c r="D346" i="29" a="1"/>
  <c r="D346" i="29" s="1"/>
  <c r="D329" i="29" a="1"/>
  <c r="D329" i="29" s="1"/>
  <c r="D334" i="29" a="1"/>
  <c r="D334" i="29" s="1"/>
  <c r="D326" i="29" a="1"/>
  <c r="D326" i="29" s="1"/>
  <c r="D312" i="29" a="1"/>
  <c r="D312" i="29" s="1"/>
  <c r="D328" i="29" a="1"/>
  <c r="D328" i="29" s="1"/>
  <c r="D320" i="29" a="1"/>
  <c r="D320" i="29" s="1"/>
  <c r="D343" i="29" a="1"/>
  <c r="D343" i="29" s="1"/>
  <c r="BH73" i="15"/>
  <c r="BG73" i="15"/>
  <c r="BH128" i="15"/>
  <c r="BG128" i="15"/>
  <c r="BH18" i="15"/>
  <c r="BG18" i="15"/>
  <c r="AT17" i="13"/>
  <c r="AT14" i="13"/>
  <c r="AT19" i="13"/>
  <c r="AT13" i="13"/>
  <c r="AT12" i="13"/>
  <c r="AT9" i="13"/>
  <c r="AT11" i="13"/>
  <c r="AT18" i="13"/>
  <c r="B503" i="26" a="1"/>
  <c r="B503" i="26" s="1"/>
  <c r="B299" i="26" a="1"/>
  <c r="B299" i="26" s="1"/>
  <c r="B362" i="26" a="1"/>
  <c r="B362" i="26" s="1"/>
  <c r="B455" i="26" a="1"/>
  <c r="B455" i="26" s="1"/>
  <c r="B191" i="26" a="1"/>
  <c r="B191" i="26" s="1"/>
  <c r="AT16" i="13"/>
  <c r="AT20" i="13"/>
  <c r="B360" i="26" a="1"/>
  <c r="B360" i="26" s="1"/>
  <c r="AT15" i="13"/>
  <c r="AT10" i="13"/>
  <c r="B253" i="26" a="1"/>
  <c r="B253" i="26" s="1"/>
  <c r="B440" i="26" a="1"/>
  <c r="B440" i="26" s="1"/>
  <c r="D125" i="15"/>
  <c r="C318" i="26" a="1"/>
  <c r="C318" i="26" s="1"/>
  <c r="D70" i="15"/>
  <c r="C97" i="15" s="1"/>
  <c r="B71" i="26" s="1" a="1"/>
  <c r="B71" i="26" s="1"/>
  <c r="D15" i="15"/>
  <c r="C25" i="15" s="1"/>
  <c r="B9" i="26" s="1" a="1"/>
  <c r="B9" i="26" s="1"/>
  <c r="D14" i="15"/>
  <c r="C306" i="26" a="1"/>
  <c r="C306" i="26" s="1"/>
  <c r="C167" i="26" a="1"/>
  <c r="C167" i="26" s="1"/>
  <c r="C268" i="26" a="1"/>
  <c r="C268" i="26" s="1"/>
  <c r="C363" i="26" a="1"/>
  <c r="C363" i="26" s="1"/>
  <c r="C192" i="26" a="1"/>
  <c r="C192" i="26" s="1"/>
  <c r="G181" i="26" a="1"/>
  <c r="G181" i="26" s="1"/>
  <c r="G176" i="26" a="1"/>
  <c r="G176" i="26" s="1"/>
  <c r="Q176" i="26" a="1"/>
  <c r="Q176" i="26" s="1"/>
  <c r="G180" i="26" a="1"/>
  <c r="G180" i="26" s="1"/>
  <c r="Q180" i="26" a="1"/>
  <c r="Q180" i="26" s="1"/>
  <c r="F48" i="15"/>
  <c r="E32" i="26" s="1" a="1"/>
  <c r="E32" i="26" s="1"/>
  <c r="Q167" i="26" a="1"/>
  <c r="Q167" i="26" s="1"/>
  <c r="G175" i="26" a="1"/>
  <c r="G175" i="26" s="1"/>
  <c r="Q173" i="26" a="1"/>
  <c r="Q173" i="26" s="1"/>
  <c r="F49" i="15"/>
  <c r="E33" i="26" s="1" a="1"/>
  <c r="E33" i="26" s="1"/>
  <c r="Q178" i="26" a="1"/>
  <c r="Q178" i="26" s="1"/>
  <c r="G170" i="26" a="1"/>
  <c r="G170" i="26" s="1"/>
  <c r="G174" i="26" a="1"/>
  <c r="G174" i="26" s="1"/>
  <c r="G169" i="26" a="1"/>
  <c r="G169" i="26" s="1"/>
  <c r="Q179" i="26" a="1"/>
  <c r="Q179" i="26" s="1"/>
  <c r="Q174" i="26" a="1"/>
  <c r="Q174" i="26" s="1"/>
  <c r="G173" i="26" a="1"/>
  <c r="G173" i="26" s="1"/>
  <c r="Q172" i="26" a="1"/>
  <c r="Q172" i="26" s="1"/>
  <c r="G177" i="26" a="1"/>
  <c r="G177" i="26" s="1"/>
  <c r="G178" i="26" a="1"/>
  <c r="G178" i="26" s="1"/>
  <c r="Q170" i="26" a="1"/>
  <c r="Q170" i="26" s="1"/>
  <c r="G172" i="26" a="1"/>
  <c r="G172" i="26" s="1"/>
  <c r="Q171" i="26" a="1"/>
  <c r="Q171" i="26" s="1"/>
  <c r="Q169" i="26" a="1"/>
  <c r="Q169" i="26" s="1"/>
  <c r="G168" i="26" a="1"/>
  <c r="G168" i="26" s="1"/>
  <c r="Q181" i="26" a="1"/>
  <c r="Q181" i="26" s="1"/>
  <c r="G179" i="26" a="1"/>
  <c r="G179" i="26" s="1"/>
  <c r="Q175" i="26" a="1"/>
  <c r="Q175" i="26" s="1"/>
  <c r="Q168" i="26" a="1"/>
  <c r="Q168" i="26" s="1"/>
  <c r="Q177" i="26" a="1"/>
  <c r="Q177" i="26" s="1"/>
  <c r="G171" i="26" a="1"/>
  <c r="G171" i="26" s="1"/>
  <c r="G167" i="26" a="1"/>
  <c r="G167" i="26" s="1"/>
  <c r="F51" i="15"/>
  <c r="E35" i="26" s="1" a="1"/>
  <c r="E35" i="26" s="1"/>
  <c r="F52" i="15"/>
  <c r="E36" i="26" s="1" a="1"/>
  <c r="E36" i="26" s="1"/>
  <c r="D69" i="15"/>
  <c r="D124" i="15"/>
  <c r="F110" i="15"/>
  <c r="E84" i="26" s="1" a="1"/>
  <c r="E84" i="26" s="1"/>
  <c r="F114" i="15"/>
  <c r="E88" i="26" s="1" a="1"/>
  <c r="E88" i="26" s="1"/>
  <c r="F111" i="15"/>
  <c r="E85" i="26" s="1" a="1"/>
  <c r="E85" i="26" s="1"/>
  <c r="F115" i="15"/>
  <c r="E89" i="26" s="1" a="1"/>
  <c r="E89" i="26" s="1"/>
  <c r="E55" i="15"/>
  <c r="D39" i="26" s="1" a="1"/>
  <c r="D39" i="26" s="1"/>
  <c r="E60" i="15"/>
  <c r="D44" i="26" s="1" a="1"/>
  <c r="D44" i="26" s="1"/>
  <c r="E59" i="15"/>
  <c r="D43" i="26" s="1" a="1"/>
  <c r="D43" i="26" s="1"/>
  <c r="E56" i="15"/>
  <c r="D40" i="26" s="1" a="1"/>
  <c r="D40" i="26" s="1"/>
  <c r="J33" i="29" a="1"/>
  <c r="J33" i="29" s="1"/>
  <c r="J20" i="29" a="1"/>
  <c r="J20" i="29" s="1"/>
  <c r="J10" i="29" a="1"/>
  <c r="J10" i="29" s="1"/>
  <c r="J37" i="29" a="1"/>
  <c r="J37" i="29" s="1"/>
  <c r="J36" i="29" a="1"/>
  <c r="J36" i="29" s="1"/>
  <c r="J35" i="29" a="1"/>
  <c r="J35" i="29" s="1"/>
  <c r="J34" i="29" a="1"/>
  <c r="J34" i="29" s="1"/>
  <c r="J32" i="29" a="1"/>
  <c r="J32" i="29" s="1"/>
  <c r="J31" i="29" a="1"/>
  <c r="J31" i="29" s="1"/>
  <c r="J30" i="29" a="1"/>
  <c r="J30" i="29" s="1"/>
  <c r="J29" i="29" a="1"/>
  <c r="J29" i="29" s="1"/>
  <c r="J28" i="29" a="1"/>
  <c r="J28" i="29" s="1"/>
  <c r="J27" i="29" a="1"/>
  <c r="J27" i="29" s="1"/>
  <c r="J26" i="29" a="1"/>
  <c r="J26" i="29" s="1"/>
  <c r="J25" i="29" a="1"/>
  <c r="J25" i="29" s="1"/>
  <c r="J24" i="29" a="1"/>
  <c r="J24" i="29" s="1"/>
  <c r="J23" i="29" a="1"/>
  <c r="J23" i="29" s="1"/>
  <c r="J22" i="29" a="1"/>
  <c r="J22" i="29" s="1"/>
  <c r="J21" i="29" a="1"/>
  <c r="J21" i="29" s="1"/>
  <c r="J19" i="29" a="1"/>
  <c r="J19" i="29" s="1"/>
  <c r="J18" i="29" a="1"/>
  <c r="J18" i="29" s="1"/>
  <c r="J17" i="29" a="1"/>
  <c r="J17" i="29" s="1"/>
  <c r="J16" i="29" a="1"/>
  <c r="J16" i="29" s="1"/>
  <c r="J15" i="29" a="1"/>
  <c r="J15" i="29" s="1"/>
  <c r="J14" i="29" a="1"/>
  <c r="J14" i="29" s="1"/>
  <c r="J13" i="29" a="1"/>
  <c r="J13" i="29" s="1"/>
  <c r="J12" i="29" a="1"/>
  <c r="J12" i="29" s="1"/>
  <c r="J11" i="29" a="1"/>
  <c r="J11" i="29" s="1"/>
  <c r="J9" i="29" a="1"/>
  <c r="J9" i="29" s="1"/>
  <c r="J8" i="29" a="1"/>
  <c r="J8" i="29" s="1"/>
  <c r="J7" i="29" a="1"/>
  <c r="J7" i="29" s="1"/>
  <c r="J6" i="29" a="1"/>
  <c r="J6" i="29" s="1"/>
  <c r="J5" i="29" a="1"/>
  <c r="J5" i="29" s="1"/>
  <c r="J4" i="29" a="1"/>
  <c r="J4" i="29" s="1"/>
  <c r="C85" i="43" l="1"/>
  <c r="C89" i="43"/>
  <c r="C75" i="43"/>
  <c r="C95" i="43"/>
  <c r="C79" i="43"/>
  <c r="C113" i="43"/>
  <c r="C84" i="43"/>
  <c r="C93" i="43"/>
  <c r="C73" i="43"/>
  <c r="C110" i="43"/>
  <c r="C103" i="43"/>
  <c r="C86" i="43"/>
  <c r="C116" i="43"/>
  <c r="C92" i="43"/>
  <c r="C115" i="43"/>
  <c r="C112" i="43"/>
  <c r="C83" i="43"/>
  <c r="C99" i="43"/>
  <c r="C111" i="43"/>
  <c r="C77" i="43"/>
  <c r="C96" i="43"/>
  <c r="C97" i="43"/>
  <c r="C117" i="43"/>
  <c r="C109" i="43"/>
  <c r="C88" i="43"/>
  <c r="C105" i="43"/>
  <c r="C94" i="43"/>
  <c r="C81" i="43"/>
  <c r="C101" i="43"/>
  <c r="C102" i="43"/>
  <c r="C87" i="43"/>
  <c r="C74" i="43"/>
  <c r="C106" i="43"/>
  <c r="C80" i="43"/>
  <c r="C76" i="43"/>
  <c r="C104" i="43"/>
  <c r="C114" i="43"/>
  <c r="C78" i="43"/>
  <c r="C98" i="43"/>
  <c r="C90" i="43"/>
  <c r="C82" i="43"/>
  <c r="C108" i="43"/>
  <c r="C107" i="43"/>
  <c r="C100" i="43"/>
  <c r="C91" i="43"/>
  <c r="C84" i="44"/>
  <c r="C79" i="44"/>
  <c r="C109" i="44"/>
  <c r="C102" i="44"/>
  <c r="C108" i="44"/>
  <c r="C107" i="44"/>
  <c r="C106" i="44"/>
  <c r="C117" i="44"/>
  <c r="C77" i="44"/>
  <c r="C98" i="44"/>
  <c r="C100" i="44"/>
  <c r="C114" i="44"/>
  <c r="C73" i="44"/>
  <c r="C92" i="44"/>
  <c r="C94" i="44"/>
  <c r="C97" i="44"/>
  <c r="C78" i="44"/>
  <c r="C86" i="44"/>
  <c r="C88" i="44"/>
  <c r="C91" i="44"/>
  <c r="C111" i="44"/>
  <c r="C113" i="44"/>
  <c r="C112" i="44"/>
  <c r="C85" i="44"/>
  <c r="C96" i="44"/>
  <c r="C110" i="44"/>
  <c r="C101" i="44"/>
  <c r="C104" i="44"/>
  <c r="C90" i="44"/>
  <c r="C116" i="44"/>
  <c r="C115" i="44"/>
  <c r="C81" i="44"/>
  <c r="C80" i="44"/>
  <c r="C99" i="44"/>
  <c r="C95" i="44"/>
  <c r="C82" i="44"/>
  <c r="C93" i="44"/>
  <c r="C89" i="44"/>
  <c r="C76" i="44"/>
  <c r="C103" i="44"/>
  <c r="C105" i="44"/>
  <c r="C74" i="44"/>
  <c r="C87" i="44"/>
  <c r="C83" i="44"/>
  <c r="C75" i="44"/>
  <c r="C110" i="42"/>
  <c r="C100" i="42"/>
  <c r="C102" i="42"/>
  <c r="C85" i="42"/>
  <c r="C105" i="42"/>
  <c r="C89" i="42"/>
  <c r="C94" i="42"/>
  <c r="C114" i="42"/>
  <c r="C90" i="42"/>
  <c r="C111" i="42"/>
  <c r="C116" i="42"/>
  <c r="C84" i="42"/>
  <c r="C101" i="42"/>
  <c r="C95" i="42"/>
  <c r="C113" i="42"/>
  <c r="C82" i="42"/>
  <c r="C88" i="42"/>
  <c r="C109" i="42"/>
  <c r="C97" i="42"/>
  <c r="C78" i="42"/>
  <c r="C98" i="42"/>
  <c r="C79" i="42"/>
  <c r="C117" i="42"/>
  <c r="C91" i="42"/>
  <c r="C108" i="42"/>
  <c r="C92" i="42"/>
  <c r="C87" i="42"/>
  <c r="C103" i="42"/>
  <c r="C73" i="42"/>
  <c r="C86" i="42"/>
  <c r="C76" i="42"/>
  <c r="C107" i="42"/>
  <c r="C75" i="42"/>
  <c r="C106" i="42"/>
  <c r="C74" i="42"/>
  <c r="C80" i="42"/>
  <c r="C104" i="42"/>
  <c r="C96" i="42"/>
  <c r="C112" i="42"/>
  <c r="C99" i="42"/>
  <c r="C81" i="42"/>
  <c r="C115" i="42"/>
  <c r="C93" i="42"/>
  <c r="C77" i="42"/>
  <c r="C83" i="42"/>
  <c r="D114" i="43"/>
  <c r="D106" i="43"/>
  <c r="D91" i="43"/>
  <c r="D77" i="43"/>
  <c r="D85" i="43"/>
  <c r="D104" i="43"/>
  <c r="D84" i="43"/>
  <c r="D105" i="43"/>
  <c r="D95" i="43"/>
  <c r="D90" i="43"/>
  <c r="D101" i="43"/>
  <c r="D89" i="43"/>
  <c r="D93" i="43"/>
  <c r="D107" i="43"/>
  <c r="D94" i="43"/>
  <c r="D92" i="43"/>
  <c r="D83" i="43"/>
  <c r="D113" i="43"/>
  <c r="D88" i="43"/>
  <c r="D73" i="43"/>
  <c r="D79" i="43"/>
  <c r="D110" i="43"/>
  <c r="D82" i="43"/>
  <c r="D98" i="43"/>
  <c r="D75" i="43"/>
  <c r="D116" i="43"/>
  <c r="D109" i="43"/>
  <c r="D99" i="43"/>
  <c r="D103" i="43"/>
  <c r="D111" i="43"/>
  <c r="D97" i="43"/>
  <c r="D86" i="43"/>
  <c r="D115" i="43"/>
  <c r="D87" i="43"/>
  <c r="D81" i="43"/>
  <c r="D108" i="43"/>
  <c r="D80" i="43"/>
  <c r="D76" i="43"/>
  <c r="D112" i="43"/>
  <c r="D78" i="43"/>
  <c r="D102" i="43"/>
  <c r="D96" i="43"/>
  <c r="D117" i="43"/>
  <c r="D100" i="43"/>
  <c r="D74" i="43"/>
  <c r="D114" i="44"/>
  <c r="D81" i="44"/>
  <c r="D87" i="44"/>
  <c r="D102" i="44"/>
  <c r="D92" i="44"/>
  <c r="D86" i="44"/>
  <c r="D103" i="44"/>
  <c r="D108" i="44"/>
  <c r="D88" i="44"/>
  <c r="D109" i="44"/>
  <c r="D96" i="44"/>
  <c r="D77" i="44"/>
  <c r="D106" i="44"/>
  <c r="D90" i="44"/>
  <c r="D73" i="44"/>
  <c r="D100" i="44"/>
  <c r="D84" i="44"/>
  <c r="D98" i="44"/>
  <c r="D112" i="44"/>
  <c r="D104" i="44"/>
  <c r="D85" i="44"/>
  <c r="D80" i="44"/>
  <c r="D101" i="44"/>
  <c r="D117" i="44"/>
  <c r="D78" i="44"/>
  <c r="D113" i="44"/>
  <c r="D115" i="44"/>
  <c r="D107" i="44"/>
  <c r="D111" i="44"/>
  <c r="D110" i="44"/>
  <c r="D95" i="44"/>
  <c r="D82" i="44"/>
  <c r="D97" i="44"/>
  <c r="D116" i="44"/>
  <c r="D89" i="44"/>
  <c r="D76" i="44"/>
  <c r="D91" i="44"/>
  <c r="D93" i="44"/>
  <c r="D105" i="44"/>
  <c r="D74" i="44"/>
  <c r="D94" i="44"/>
  <c r="D79" i="44"/>
  <c r="D99" i="44"/>
  <c r="D83" i="44"/>
  <c r="D75" i="44"/>
  <c r="D114" i="42"/>
  <c r="D100" i="42"/>
  <c r="D86" i="42"/>
  <c r="D106" i="42"/>
  <c r="D117" i="42"/>
  <c r="D73" i="42"/>
  <c r="D111" i="42"/>
  <c r="D87" i="42"/>
  <c r="D79" i="42"/>
  <c r="D85" i="42"/>
  <c r="D110" i="42"/>
  <c r="D103" i="42"/>
  <c r="D76" i="42"/>
  <c r="D89" i="42"/>
  <c r="D98" i="42"/>
  <c r="D97" i="42"/>
  <c r="D84" i="42"/>
  <c r="D92" i="42"/>
  <c r="D90" i="42"/>
  <c r="D107" i="42"/>
  <c r="D116" i="42"/>
  <c r="D109" i="42"/>
  <c r="D104" i="42"/>
  <c r="D75" i="42"/>
  <c r="D99" i="42"/>
  <c r="D74" i="42"/>
  <c r="D93" i="42"/>
  <c r="D96" i="42"/>
  <c r="D108" i="42"/>
  <c r="D81" i="42"/>
  <c r="D77" i="42"/>
  <c r="D115" i="42"/>
  <c r="D94" i="42"/>
  <c r="D83" i="42"/>
  <c r="D78" i="42"/>
  <c r="D105" i="42"/>
  <c r="D88" i="42"/>
  <c r="D113" i="42"/>
  <c r="D80" i="42"/>
  <c r="D102" i="42"/>
  <c r="D82" i="42"/>
  <c r="D101" i="42"/>
  <c r="D112" i="42"/>
  <c r="D95" i="42"/>
  <c r="D91" i="42"/>
  <c r="D50" i="44"/>
  <c r="D31" i="44"/>
  <c r="D25" i="44"/>
  <c r="D30" i="44"/>
  <c r="D24" i="44"/>
  <c r="D42" i="44"/>
  <c r="D49" i="44"/>
  <c r="D43" i="44"/>
  <c r="D19" i="44"/>
  <c r="D18" i="44"/>
  <c r="D51" i="44"/>
  <c r="D36" i="44"/>
  <c r="D37" i="44"/>
  <c r="D21" i="44"/>
  <c r="D28" i="44"/>
  <c r="D48" i="44"/>
  <c r="D40" i="44"/>
  <c r="D39" i="44"/>
  <c r="D20" i="44"/>
  <c r="D55" i="44"/>
  <c r="D44" i="44"/>
  <c r="D23" i="44"/>
  <c r="D57" i="44"/>
  <c r="D34" i="44"/>
  <c r="D61" i="44"/>
  <c r="D56" i="44"/>
  <c r="D54" i="44"/>
  <c r="D38" i="44"/>
  <c r="D29" i="44"/>
  <c r="D41" i="44"/>
  <c r="D22" i="44"/>
  <c r="D27" i="44"/>
  <c r="D47" i="44"/>
  <c r="D35" i="44"/>
  <c r="D60" i="44"/>
  <c r="D53" i="44"/>
  <c r="D26" i="44"/>
  <c r="D59" i="44"/>
  <c r="D33" i="44"/>
  <c r="D52" i="44"/>
  <c r="D46" i="44"/>
  <c r="D45" i="44"/>
  <c r="D32" i="44"/>
  <c r="D62" i="44"/>
  <c r="D58" i="44"/>
  <c r="D141" i="42"/>
  <c r="D145" i="42"/>
  <c r="D128" i="42"/>
  <c r="D147" i="42"/>
  <c r="D171" i="42"/>
  <c r="D135" i="42"/>
  <c r="D154" i="42"/>
  <c r="D151" i="42"/>
  <c r="D159" i="42"/>
  <c r="D143" i="42"/>
  <c r="D139" i="42"/>
  <c r="D166" i="42"/>
  <c r="D160" i="42"/>
  <c r="D142" i="42"/>
  <c r="D133" i="42"/>
  <c r="D165" i="42"/>
  <c r="D157" i="42"/>
  <c r="D132" i="42"/>
  <c r="D172" i="42"/>
  <c r="D161" i="42"/>
  <c r="D164" i="42"/>
  <c r="D169" i="42"/>
  <c r="D129" i="42"/>
  <c r="D130" i="42"/>
  <c r="D155" i="42"/>
  <c r="D152" i="42"/>
  <c r="D146" i="42"/>
  <c r="D131" i="42"/>
  <c r="D149" i="42"/>
  <c r="D158" i="42"/>
  <c r="D137" i="42"/>
  <c r="D140" i="42"/>
  <c r="D138" i="42"/>
  <c r="D167" i="42"/>
  <c r="D148" i="42"/>
  <c r="D170" i="42"/>
  <c r="D163" i="42"/>
  <c r="D134" i="42"/>
  <c r="D168" i="42"/>
  <c r="D156" i="42"/>
  <c r="D153" i="42"/>
  <c r="D162" i="42"/>
  <c r="D150" i="42"/>
  <c r="D136" i="42"/>
  <c r="D144" i="42"/>
  <c r="D26" i="43"/>
  <c r="D25" i="43"/>
  <c r="D48" i="43"/>
  <c r="D38" i="43"/>
  <c r="D36" i="43"/>
  <c r="D59" i="43"/>
  <c r="D37" i="43"/>
  <c r="D20" i="43"/>
  <c r="D30" i="43"/>
  <c r="D58" i="43"/>
  <c r="D55" i="43"/>
  <c r="D34" i="43"/>
  <c r="D31" i="43"/>
  <c r="D35" i="43"/>
  <c r="D49" i="43"/>
  <c r="D32" i="43"/>
  <c r="D29" i="43"/>
  <c r="D19" i="43"/>
  <c r="D33" i="43"/>
  <c r="D18" i="43"/>
  <c r="D45" i="43"/>
  <c r="D40" i="43"/>
  <c r="D23" i="43"/>
  <c r="D21" i="43"/>
  <c r="D44" i="43"/>
  <c r="D47" i="43"/>
  <c r="D39" i="43"/>
  <c r="D53" i="43"/>
  <c r="D42" i="43"/>
  <c r="D52" i="43"/>
  <c r="D51" i="43"/>
  <c r="D60" i="43"/>
  <c r="D43" i="43"/>
  <c r="D28" i="43"/>
  <c r="D61" i="43"/>
  <c r="D24" i="43"/>
  <c r="D62" i="43"/>
  <c r="D57" i="43"/>
  <c r="D27" i="43"/>
  <c r="D46" i="43"/>
  <c r="D41" i="43"/>
  <c r="D56" i="43"/>
  <c r="D22" i="43"/>
  <c r="D54" i="43"/>
  <c r="D50" i="43"/>
  <c r="D130" i="43"/>
  <c r="D148" i="43"/>
  <c r="D133" i="43"/>
  <c r="D158" i="43"/>
  <c r="D129" i="43"/>
  <c r="D131" i="43"/>
  <c r="D166" i="43"/>
  <c r="D156" i="43"/>
  <c r="D134" i="43"/>
  <c r="D132" i="43"/>
  <c r="D145" i="43"/>
  <c r="D170" i="43"/>
  <c r="D159" i="43"/>
  <c r="D163" i="43"/>
  <c r="D150" i="43"/>
  <c r="D162" i="43"/>
  <c r="D136" i="43"/>
  <c r="D144" i="43"/>
  <c r="D153" i="43"/>
  <c r="D154" i="43"/>
  <c r="D138" i="43"/>
  <c r="D147" i="43"/>
  <c r="D151" i="43"/>
  <c r="D161" i="43"/>
  <c r="D157" i="43"/>
  <c r="D135" i="43"/>
  <c r="D155" i="43"/>
  <c r="D172" i="43"/>
  <c r="D171" i="43"/>
  <c r="D149" i="43"/>
  <c r="D169" i="43"/>
  <c r="D168" i="43"/>
  <c r="D128" i="43"/>
  <c r="D143" i="43"/>
  <c r="D152" i="43"/>
  <c r="D165" i="43"/>
  <c r="D167" i="43"/>
  <c r="D140" i="43"/>
  <c r="D139" i="43"/>
  <c r="D164" i="43"/>
  <c r="D137" i="43"/>
  <c r="D160" i="43"/>
  <c r="D146" i="43"/>
  <c r="D141" i="43"/>
  <c r="D142" i="43"/>
  <c r="D34" i="42"/>
  <c r="D37" i="42"/>
  <c r="D28" i="42"/>
  <c r="D23" i="42"/>
  <c r="D40" i="42"/>
  <c r="D31" i="42"/>
  <c r="D19" i="42"/>
  <c r="D57" i="42"/>
  <c r="D54" i="42"/>
  <c r="D50" i="42"/>
  <c r="D60" i="42"/>
  <c r="D24" i="42"/>
  <c r="D59" i="42"/>
  <c r="D52" i="42"/>
  <c r="D44" i="42"/>
  <c r="D43" i="42"/>
  <c r="D41" i="42"/>
  <c r="D32" i="42"/>
  <c r="D29" i="42"/>
  <c r="D62" i="42"/>
  <c r="D49" i="42"/>
  <c r="D45" i="42"/>
  <c r="D26" i="42"/>
  <c r="D46" i="42"/>
  <c r="D39" i="42"/>
  <c r="D42" i="42"/>
  <c r="D25" i="42"/>
  <c r="D55" i="42"/>
  <c r="D33" i="42"/>
  <c r="D36" i="42"/>
  <c r="D21" i="42"/>
  <c r="D61" i="42"/>
  <c r="D20" i="42"/>
  <c r="D22" i="42"/>
  <c r="D58" i="42"/>
  <c r="D38" i="42"/>
  <c r="D27" i="42"/>
  <c r="D51" i="42"/>
  <c r="D56" i="42"/>
  <c r="D47" i="42"/>
  <c r="D35" i="42"/>
  <c r="D53" i="42"/>
  <c r="D30" i="42"/>
  <c r="D18" i="42"/>
  <c r="D48" i="42"/>
  <c r="D128" i="44"/>
  <c r="D131" i="44"/>
  <c r="D129" i="44"/>
  <c r="D165" i="44"/>
  <c r="D168" i="44"/>
  <c r="D130" i="44"/>
  <c r="D132" i="44"/>
  <c r="D171" i="44"/>
  <c r="D167" i="44"/>
  <c r="D166" i="44"/>
  <c r="D135" i="44"/>
  <c r="D154" i="44"/>
  <c r="D156" i="44"/>
  <c r="D172" i="44"/>
  <c r="D133" i="44"/>
  <c r="D148" i="44"/>
  <c r="D170" i="44"/>
  <c r="D169" i="44"/>
  <c r="D142" i="44"/>
  <c r="D150" i="44"/>
  <c r="D152" i="44"/>
  <c r="D136" i="44"/>
  <c r="D144" i="44"/>
  <c r="D146" i="44"/>
  <c r="D158" i="44"/>
  <c r="D138" i="44"/>
  <c r="D140" i="44"/>
  <c r="D164" i="44"/>
  <c r="D160" i="44"/>
  <c r="D134" i="44"/>
  <c r="D161" i="44"/>
  <c r="D157" i="44"/>
  <c r="D159" i="44"/>
  <c r="D155" i="44"/>
  <c r="D163" i="44"/>
  <c r="D162" i="44"/>
  <c r="D149" i="44"/>
  <c r="D151" i="44"/>
  <c r="D153" i="44"/>
  <c r="D137" i="44"/>
  <c r="D139" i="44"/>
  <c r="D141" i="44"/>
  <c r="D147" i="44"/>
  <c r="D143" i="44"/>
  <c r="D145" i="44"/>
  <c r="C62" i="43"/>
  <c r="C23" i="43"/>
  <c r="C24" i="43"/>
  <c r="C21" i="43"/>
  <c r="C56" i="43"/>
  <c r="C37" i="43"/>
  <c r="C20" i="43"/>
  <c r="C19" i="43"/>
  <c r="C31" i="43"/>
  <c r="C18" i="43"/>
  <c r="C46" i="43"/>
  <c r="C53" i="43"/>
  <c r="C39" i="43"/>
  <c r="C42" i="43"/>
  <c r="C33" i="43"/>
  <c r="C36" i="43"/>
  <c r="C27" i="43"/>
  <c r="C34" i="43"/>
  <c r="C50" i="43"/>
  <c r="C43" i="43"/>
  <c r="C32" i="43"/>
  <c r="C30" i="43"/>
  <c r="C22" i="43"/>
  <c r="C61" i="43"/>
  <c r="C25" i="43"/>
  <c r="C49" i="43"/>
  <c r="C55" i="43"/>
  <c r="C60" i="43"/>
  <c r="C40" i="43"/>
  <c r="C48" i="43"/>
  <c r="C59" i="43"/>
  <c r="C52" i="43"/>
  <c r="C54" i="43"/>
  <c r="C58" i="43"/>
  <c r="C41" i="43"/>
  <c r="C51" i="43"/>
  <c r="C26" i="43"/>
  <c r="C35" i="43"/>
  <c r="C44" i="43"/>
  <c r="C47" i="43"/>
  <c r="C45" i="43"/>
  <c r="C57" i="43"/>
  <c r="C28" i="43"/>
  <c r="C29" i="43"/>
  <c r="C38" i="43"/>
  <c r="C168" i="42"/>
  <c r="C159" i="42"/>
  <c r="C146" i="42"/>
  <c r="C158" i="42"/>
  <c r="C162" i="42"/>
  <c r="C151" i="42"/>
  <c r="C172" i="42"/>
  <c r="C161" i="42"/>
  <c r="C169" i="42"/>
  <c r="C128" i="42"/>
  <c r="C155" i="42"/>
  <c r="C137" i="42"/>
  <c r="C164" i="42"/>
  <c r="C145" i="42"/>
  <c r="C165" i="42"/>
  <c r="C136" i="42"/>
  <c r="C149" i="42"/>
  <c r="C132" i="42"/>
  <c r="C154" i="42"/>
  <c r="C143" i="42"/>
  <c r="C139" i="42"/>
  <c r="C167" i="42"/>
  <c r="C141" i="42"/>
  <c r="C134" i="42"/>
  <c r="C156" i="42"/>
  <c r="C133" i="42"/>
  <c r="C152" i="42"/>
  <c r="C170" i="42"/>
  <c r="C163" i="42"/>
  <c r="C142" i="42"/>
  <c r="C150" i="42"/>
  <c r="C157" i="42"/>
  <c r="C138" i="42"/>
  <c r="C166" i="42"/>
  <c r="C131" i="42"/>
  <c r="C148" i="42"/>
  <c r="C129" i="42"/>
  <c r="C144" i="42"/>
  <c r="C140" i="42"/>
  <c r="C160" i="42"/>
  <c r="C147" i="42"/>
  <c r="C171" i="42"/>
  <c r="C153" i="42"/>
  <c r="C135" i="42"/>
  <c r="C130" i="42"/>
  <c r="C46" i="44"/>
  <c r="C58" i="44"/>
  <c r="C51" i="44"/>
  <c r="C29" i="44"/>
  <c r="C42" i="44"/>
  <c r="C44" i="44"/>
  <c r="C41" i="44"/>
  <c r="C35" i="44"/>
  <c r="C21" i="44"/>
  <c r="C23" i="44"/>
  <c r="C28" i="44"/>
  <c r="C40" i="44"/>
  <c r="C48" i="44"/>
  <c r="C19" i="44"/>
  <c r="C31" i="44"/>
  <c r="C61" i="44"/>
  <c r="C25" i="44"/>
  <c r="C54" i="44"/>
  <c r="C37" i="44"/>
  <c r="C20" i="44"/>
  <c r="C47" i="44"/>
  <c r="C45" i="44"/>
  <c r="C60" i="44"/>
  <c r="C24" i="44"/>
  <c r="C27" i="44"/>
  <c r="C22" i="44"/>
  <c r="C53" i="44"/>
  <c r="C33" i="44"/>
  <c r="C59" i="44"/>
  <c r="C18" i="44"/>
  <c r="C52" i="44"/>
  <c r="C39" i="44"/>
  <c r="C26" i="44"/>
  <c r="C32" i="44"/>
  <c r="C56" i="44"/>
  <c r="C43" i="44"/>
  <c r="C38" i="44"/>
  <c r="C49" i="44"/>
  <c r="C57" i="44"/>
  <c r="C34" i="44"/>
  <c r="C55" i="44"/>
  <c r="C50" i="44"/>
  <c r="C36" i="44"/>
  <c r="C30" i="44"/>
  <c r="C62" i="44"/>
  <c r="C136" i="43"/>
  <c r="C133" i="43"/>
  <c r="C129" i="43"/>
  <c r="C154" i="43"/>
  <c r="C156" i="43"/>
  <c r="C153" i="43"/>
  <c r="C141" i="43"/>
  <c r="C170" i="43"/>
  <c r="C148" i="43"/>
  <c r="C135" i="43"/>
  <c r="C150" i="43"/>
  <c r="C145" i="43"/>
  <c r="C137" i="43"/>
  <c r="C130" i="43"/>
  <c r="C144" i="43"/>
  <c r="C162" i="43"/>
  <c r="C134" i="43"/>
  <c r="C157" i="43"/>
  <c r="C138" i="43"/>
  <c r="C128" i="43"/>
  <c r="C151" i="43"/>
  <c r="C164" i="43"/>
  <c r="C172" i="43"/>
  <c r="C168" i="43"/>
  <c r="C161" i="43"/>
  <c r="C169" i="43"/>
  <c r="C165" i="43"/>
  <c r="C155" i="43"/>
  <c r="C152" i="43"/>
  <c r="C147" i="43"/>
  <c r="C149" i="43"/>
  <c r="C146" i="43"/>
  <c r="C142" i="43"/>
  <c r="C163" i="43"/>
  <c r="C167" i="43"/>
  <c r="C159" i="43"/>
  <c r="C132" i="43"/>
  <c r="C160" i="43"/>
  <c r="C158" i="43"/>
  <c r="C143" i="43"/>
  <c r="C166" i="43"/>
  <c r="C139" i="43"/>
  <c r="C140" i="43"/>
  <c r="C131" i="43"/>
  <c r="C171" i="43"/>
  <c r="C60" i="42"/>
  <c r="C29" i="42"/>
  <c r="C62" i="42"/>
  <c r="C38" i="42"/>
  <c r="C46" i="42"/>
  <c r="C39" i="42"/>
  <c r="C23" i="42"/>
  <c r="C18" i="42"/>
  <c r="C55" i="42"/>
  <c r="C33" i="42"/>
  <c r="C26" i="42"/>
  <c r="C36" i="42"/>
  <c r="C50" i="42"/>
  <c r="C48" i="42"/>
  <c r="C40" i="42"/>
  <c r="C61" i="42"/>
  <c r="C34" i="42"/>
  <c r="C21" i="42"/>
  <c r="C42" i="42"/>
  <c r="C53" i="42"/>
  <c r="C30" i="42"/>
  <c r="C47" i="42"/>
  <c r="C51" i="42"/>
  <c r="C20" i="42"/>
  <c r="C45" i="42"/>
  <c r="C44" i="42"/>
  <c r="C22" i="42"/>
  <c r="C25" i="42"/>
  <c r="C37" i="42"/>
  <c r="C41" i="42"/>
  <c r="C24" i="42"/>
  <c r="C27" i="42"/>
  <c r="C57" i="42"/>
  <c r="C31" i="42"/>
  <c r="C35" i="42"/>
  <c r="C54" i="42"/>
  <c r="C28" i="42"/>
  <c r="C49" i="42"/>
  <c r="C43" i="42"/>
  <c r="C32" i="42"/>
  <c r="C56" i="42"/>
  <c r="C59" i="42"/>
  <c r="C58" i="42"/>
  <c r="C52" i="42"/>
  <c r="C19" i="42"/>
  <c r="C153" i="44"/>
  <c r="C131" i="44"/>
  <c r="C129" i="44"/>
  <c r="C128" i="44"/>
  <c r="C141" i="44"/>
  <c r="C135" i="44"/>
  <c r="C130" i="44"/>
  <c r="C149" i="44"/>
  <c r="C151" i="44"/>
  <c r="C132" i="44"/>
  <c r="C168" i="44"/>
  <c r="C143" i="44"/>
  <c r="C145" i="44"/>
  <c r="C165" i="44"/>
  <c r="C137" i="44"/>
  <c r="C139" i="44"/>
  <c r="C171" i="44"/>
  <c r="C167" i="44"/>
  <c r="C166" i="44"/>
  <c r="C154" i="44"/>
  <c r="C156" i="44"/>
  <c r="C172" i="44"/>
  <c r="C148" i="44"/>
  <c r="C170" i="44"/>
  <c r="C169" i="44"/>
  <c r="C142" i="44"/>
  <c r="C150" i="44"/>
  <c r="C152" i="44"/>
  <c r="C136" i="44"/>
  <c r="C144" i="44"/>
  <c r="C146" i="44"/>
  <c r="C158" i="44"/>
  <c r="C138" i="44"/>
  <c r="C140" i="44"/>
  <c r="C164" i="44"/>
  <c r="C160" i="44"/>
  <c r="C134" i="44"/>
  <c r="C162" i="44"/>
  <c r="C155" i="44"/>
  <c r="C163" i="44"/>
  <c r="C133" i="44"/>
  <c r="C161" i="44"/>
  <c r="C157" i="44"/>
  <c r="C159" i="44"/>
  <c r="C147" i="44"/>
  <c r="O2" i="29" a="1"/>
  <c r="O2" i="29" s="1"/>
  <c r="M2" i="29" a="1"/>
  <c r="M2" i="29" s="1"/>
  <c r="N2" i="29" a="1"/>
  <c r="N2" i="29" s="1"/>
  <c r="P3" i="29" a="1"/>
  <c r="P3" i="29" s="1"/>
  <c r="N3" i="29" a="1"/>
  <c r="N3" i="29" s="1"/>
  <c r="O3" i="29" a="1"/>
  <c r="O3" i="29" s="1"/>
  <c r="M3" i="29" a="1"/>
  <c r="M3" i="29" s="1"/>
  <c r="K35" i="29" a="1"/>
  <c r="K35" i="29" s="1"/>
  <c r="K29" i="29" a="1"/>
  <c r="K29" i="29" s="1"/>
  <c r="K22" i="29" a="1"/>
  <c r="K22" i="29" s="1"/>
  <c r="K9" i="29" a="1"/>
  <c r="K9" i="29" s="1"/>
  <c r="K5" i="29" a="1"/>
  <c r="K5" i="29" s="1"/>
  <c r="K30" i="29" a="1"/>
  <c r="K30" i="29" s="1"/>
  <c r="K8" i="29" a="1"/>
  <c r="K8" i="29" s="1"/>
  <c r="K16" i="29" a="1"/>
  <c r="K16" i="29" s="1"/>
  <c r="K17" i="29" a="1"/>
  <c r="K17" i="29" s="1"/>
  <c r="K6" i="29" a="1"/>
  <c r="K6" i="29" s="1"/>
  <c r="K10" i="29" a="1"/>
  <c r="K10" i="29" s="1"/>
  <c r="K15" i="29" a="1"/>
  <c r="K15" i="29" s="1"/>
  <c r="K36" i="29" a="1"/>
  <c r="K36" i="29" s="1"/>
  <c r="K11" i="29" a="1"/>
  <c r="K11" i="29" s="1"/>
  <c r="K12" i="29" a="1"/>
  <c r="K12" i="29" s="1"/>
  <c r="K18" i="29" a="1"/>
  <c r="K18" i="29" s="1"/>
  <c r="K25" i="29" a="1"/>
  <c r="K25" i="29" s="1"/>
  <c r="K31" i="29" a="1"/>
  <c r="K31" i="29" s="1"/>
  <c r="K13" i="29" a="1"/>
  <c r="K13" i="29" s="1"/>
  <c r="K19" i="29" a="1"/>
  <c r="K19" i="29" s="1"/>
  <c r="K26" i="29" a="1"/>
  <c r="K26" i="29" s="1"/>
  <c r="K32" i="29" a="1"/>
  <c r="K32" i="29" s="1"/>
  <c r="K20" i="29" a="1"/>
  <c r="K20" i="29" s="1"/>
  <c r="K28" i="29" a="1"/>
  <c r="K28" i="29" s="1"/>
  <c r="K23" i="29" a="1"/>
  <c r="K23" i="29" s="1"/>
  <c r="K37" i="29" a="1"/>
  <c r="K37" i="29" s="1"/>
  <c r="K33" i="29" a="1"/>
  <c r="K33" i="29" s="1"/>
  <c r="K7" i="29" a="1"/>
  <c r="K7" i="29" s="1"/>
  <c r="K14" i="29" a="1"/>
  <c r="K14" i="29" s="1"/>
  <c r="K21" i="29" a="1"/>
  <c r="K21" i="29" s="1"/>
  <c r="K27" i="29" a="1"/>
  <c r="K27" i="29" s="1"/>
  <c r="K34" i="29" a="1"/>
  <c r="K34" i="29" s="1"/>
  <c r="K24" i="29" a="1"/>
  <c r="K24" i="29" s="1"/>
  <c r="K4" i="29" a="1"/>
  <c r="K4" i="29" s="1"/>
  <c r="AU12" i="13"/>
  <c r="C375" i="29" a="1"/>
  <c r="C375" i="29" s="1"/>
  <c r="C417" i="29" a="1"/>
  <c r="C417" i="29" s="1"/>
  <c r="C403" i="29" a="1"/>
  <c r="C403" i="29" s="1"/>
  <c r="C173" i="29" a="1"/>
  <c r="C173" i="29" s="1"/>
  <c r="C194" i="29" a="1"/>
  <c r="C194" i="29" s="1"/>
  <c r="C191" i="29" a="1"/>
  <c r="C191" i="29" s="1"/>
  <c r="C206" i="29" a="1"/>
  <c r="C206" i="29" s="1"/>
  <c r="C280" i="29" a="1"/>
  <c r="C280" i="29" s="1"/>
  <c r="C264" i="29" a="1"/>
  <c r="C264" i="29" s="1"/>
  <c r="C271" i="29" a="1"/>
  <c r="C271" i="29" s="1"/>
  <c r="C268" i="29" a="1"/>
  <c r="C268" i="29" s="1"/>
  <c r="C249" i="29" a="1"/>
  <c r="C249" i="29" s="1"/>
  <c r="C220" i="29" a="1"/>
  <c r="C220" i="29" s="1"/>
  <c r="C228" i="29" a="1"/>
  <c r="C228" i="29" s="1"/>
  <c r="C241" i="29" a="1"/>
  <c r="C241" i="29" s="1"/>
  <c r="C329" i="29" a="1"/>
  <c r="C329" i="29" s="1"/>
  <c r="C352" i="29" a="1"/>
  <c r="C352" i="29" s="1"/>
  <c r="C338" i="29" a="1"/>
  <c r="C338" i="29" s="1"/>
  <c r="C326" i="29" a="1"/>
  <c r="C326" i="29" s="1"/>
  <c r="C304" i="29" a="1"/>
  <c r="C304" i="29" s="1"/>
  <c r="C295" i="29" a="1"/>
  <c r="C295" i="29" s="1"/>
  <c r="C291" i="29" a="1"/>
  <c r="C291" i="29" s="1"/>
  <c r="D375" i="29" a="1"/>
  <c r="D375" i="29" s="1"/>
  <c r="C72" i="29" a="1"/>
  <c r="C72" i="29" s="1"/>
  <c r="C33" i="29" a="1"/>
  <c r="C33" i="29" s="1"/>
  <c r="C65" i="29" a="1"/>
  <c r="C65" i="29" s="1"/>
  <c r="C50" i="29" a="1"/>
  <c r="C50" i="29" s="1"/>
  <c r="C40" i="29" a="1"/>
  <c r="C40" i="29" s="1"/>
  <c r="C53" i="29" a="1"/>
  <c r="C53" i="29" s="1"/>
  <c r="C47" i="29" a="1"/>
  <c r="C47" i="29" s="1"/>
  <c r="C25" i="29" a="1"/>
  <c r="C25" i="29" s="1"/>
  <c r="AU16" i="13"/>
  <c r="C202" i="29" a="1"/>
  <c r="C202" i="29" s="1"/>
  <c r="C209" i="29" a="1"/>
  <c r="C209" i="29" s="1"/>
  <c r="C397" i="29" a="1"/>
  <c r="C397" i="29" s="1"/>
  <c r="C415" i="29" a="1"/>
  <c r="C415" i="29" s="1"/>
  <c r="C411" i="29" a="1"/>
  <c r="C411" i="29" s="1"/>
  <c r="C341" i="29" a="1"/>
  <c r="C341" i="29" s="1"/>
  <c r="C412" i="29" a="1"/>
  <c r="C412" i="29" s="1"/>
  <c r="C98" i="29" a="1"/>
  <c r="C98" i="29" s="1"/>
  <c r="C93" i="29" a="1"/>
  <c r="C93" i="29" s="1"/>
  <c r="C101" i="29" a="1"/>
  <c r="C101" i="29" s="1"/>
  <c r="C82" i="29" a="1"/>
  <c r="C82" i="29" s="1"/>
  <c r="C259" i="29" a="1"/>
  <c r="C259" i="29" s="1"/>
  <c r="C408" i="29" a="1"/>
  <c r="C408" i="29" s="1"/>
  <c r="C424" i="29" a="1"/>
  <c r="C424" i="29" s="1"/>
  <c r="C402" i="29" a="1"/>
  <c r="C402" i="29" s="1"/>
  <c r="C97" i="29" a="1"/>
  <c r="C97" i="29" s="1"/>
  <c r="C108" i="29" a="1"/>
  <c r="C108" i="29" s="1"/>
  <c r="C203" i="29" a="1"/>
  <c r="C203" i="29" s="1"/>
  <c r="C187" i="29" a="1"/>
  <c r="C187" i="29" s="1"/>
  <c r="C182" i="29" a="1"/>
  <c r="C182" i="29" s="1"/>
  <c r="C198" i="29" a="1"/>
  <c r="C198" i="29" s="1"/>
  <c r="C188" i="29" a="1"/>
  <c r="C188" i="29" s="1"/>
  <c r="C217" i="29" a="1"/>
  <c r="C217" i="29" s="1"/>
  <c r="C186" i="29" a="1"/>
  <c r="C186" i="29" s="1"/>
  <c r="C208" i="29" a="1"/>
  <c r="C208" i="29" s="1"/>
  <c r="C205" i="29" a="1"/>
  <c r="C205" i="29" s="1"/>
  <c r="C199" i="29" a="1"/>
  <c r="C199" i="29" s="1"/>
  <c r="C195" i="29" a="1"/>
  <c r="C195" i="29" s="1"/>
  <c r="C189" i="29" a="1"/>
  <c r="C189" i="29" s="1"/>
  <c r="C183" i="29" a="1"/>
  <c r="C183" i="29" s="1"/>
  <c r="C216" i="29" a="1"/>
  <c r="C216" i="29" s="1"/>
  <c r="C80" i="29" a="1"/>
  <c r="C80" i="29" s="1"/>
  <c r="C41" i="29" a="1"/>
  <c r="C41" i="29" s="1"/>
  <c r="C83" i="29" a="1"/>
  <c r="C83" i="29" s="1"/>
  <c r="C275" i="29" a="1"/>
  <c r="C275" i="29" s="1"/>
  <c r="C421" i="29" a="1"/>
  <c r="C421" i="29" s="1"/>
  <c r="C68" i="29" a="1"/>
  <c r="C68" i="29" s="1"/>
  <c r="C105" i="29" a="1"/>
  <c r="C105" i="29" s="1"/>
  <c r="C192" i="29" a="1"/>
  <c r="C192" i="29" s="1"/>
  <c r="C406" i="29" a="1"/>
  <c r="C406" i="29" s="1"/>
  <c r="C70" i="29" a="1"/>
  <c r="C70" i="29" s="1"/>
  <c r="C100" i="29" a="1"/>
  <c r="C100" i="29" s="1"/>
  <c r="C405" i="29" a="1"/>
  <c r="C405" i="29" s="1"/>
  <c r="C39" i="29" a="1"/>
  <c r="C39" i="29" s="1"/>
  <c r="C55" i="29" a="1"/>
  <c r="C55" i="29" s="1"/>
  <c r="C410" i="29" a="1"/>
  <c r="C410" i="29" s="1"/>
  <c r="C104" i="29" a="1"/>
  <c r="C104" i="29" s="1"/>
  <c r="C426" i="29" a="1"/>
  <c r="C426" i="29" s="1"/>
  <c r="C77" i="29" a="1"/>
  <c r="C77" i="29" s="1"/>
  <c r="C418" i="29" a="1"/>
  <c r="C418" i="29" s="1"/>
  <c r="C62" i="29" a="1"/>
  <c r="C62" i="29" s="1"/>
  <c r="C85" i="29" a="1"/>
  <c r="C85" i="29" s="1"/>
  <c r="C337" i="29" a="1"/>
  <c r="C337" i="29" s="1"/>
  <c r="C357" i="29" a="1"/>
  <c r="C357" i="29" s="1"/>
  <c r="C413" i="29" a="1"/>
  <c r="C413" i="29" s="1"/>
  <c r="C429" i="29" a="1"/>
  <c r="C429" i="29" s="1"/>
  <c r="C75" i="29" a="1"/>
  <c r="C75" i="29" s="1"/>
  <c r="C399" i="29" a="1"/>
  <c r="C399" i="29" s="1"/>
  <c r="C19" i="29" a="1"/>
  <c r="C19" i="29" s="1"/>
  <c r="C425" i="29" a="1"/>
  <c r="C425" i="29" s="1"/>
  <c r="C48" i="29" a="1"/>
  <c r="C48" i="29" s="1"/>
  <c r="C74" i="29" a="1"/>
  <c r="C74" i="29" s="1"/>
  <c r="C36" i="29" a="1"/>
  <c r="C36" i="29" s="1"/>
  <c r="C284" i="29" a="1"/>
  <c r="C284" i="29" s="1"/>
  <c r="C349" i="29" a="1"/>
  <c r="C349" i="29" s="1"/>
  <c r="C420" i="29" a="1"/>
  <c r="C420" i="29" s="1"/>
  <c r="C428" i="29" a="1"/>
  <c r="C428" i="29" s="1"/>
  <c r="C64" i="29" a="1"/>
  <c r="C64" i="29" s="1"/>
  <c r="C103" i="29" a="1"/>
  <c r="C103" i="29" s="1"/>
  <c r="C197" i="29" a="1"/>
  <c r="C197" i="29" s="1"/>
  <c r="C211" i="29" a="1"/>
  <c r="C211" i="29" s="1"/>
  <c r="C21" i="29" a="1"/>
  <c r="C21" i="29" s="1"/>
  <c r="C35" i="29" a="1"/>
  <c r="C35" i="29" s="1"/>
  <c r="C423" i="29" a="1"/>
  <c r="C423" i="29" s="1"/>
  <c r="C46" i="29" a="1"/>
  <c r="C46" i="29" s="1"/>
  <c r="C92" i="29" a="1"/>
  <c r="C92" i="29" s="1"/>
  <c r="C201" i="29" a="1"/>
  <c r="C201" i="29" s="1"/>
  <c r="C265" i="29" a="1"/>
  <c r="C265" i="29" s="1"/>
  <c r="C260" i="29" a="1"/>
  <c r="C260" i="29" s="1"/>
  <c r="C15" i="29" a="1"/>
  <c r="C15" i="29" s="1"/>
  <c r="C347" i="29" a="1"/>
  <c r="C347" i="29" s="1"/>
  <c r="C422" i="29" a="1"/>
  <c r="C422" i="29" s="1"/>
  <c r="C427" i="29" a="1"/>
  <c r="C427" i="29" s="1"/>
  <c r="C38" i="29" a="1"/>
  <c r="C38" i="29" s="1"/>
  <c r="C91" i="29" a="1"/>
  <c r="C91" i="29" s="1"/>
  <c r="C94" i="29" a="1"/>
  <c r="C94" i="29" s="1"/>
  <c r="C215" i="29" a="1"/>
  <c r="C215" i="29" s="1"/>
  <c r="C204" i="29" a="1"/>
  <c r="C204" i="29" s="1"/>
  <c r="C254" i="29" a="1"/>
  <c r="C254" i="29" s="1"/>
  <c r="C407" i="29" a="1"/>
  <c r="C407" i="29" s="1"/>
  <c r="C419" i="29" a="1"/>
  <c r="C419" i="29" s="1"/>
  <c r="C58" i="29" a="1"/>
  <c r="C58" i="29" s="1"/>
  <c r="C107" i="29" a="1"/>
  <c r="C107" i="29" s="1"/>
  <c r="C137" i="29" a="1"/>
  <c r="C137" i="29" s="1"/>
  <c r="C190" i="29" a="1"/>
  <c r="C190" i="29" s="1"/>
  <c r="C196" i="29" a="1"/>
  <c r="C196" i="29" s="1"/>
  <c r="C298" i="29" a="1"/>
  <c r="C298" i="29" s="1"/>
  <c r="C270" i="29" a="1"/>
  <c r="C270" i="29" s="1"/>
  <c r="C120" i="29" a="1"/>
  <c r="C120" i="29" s="1"/>
  <c r="C124" i="29" a="1"/>
  <c r="C124" i="29" s="1"/>
  <c r="C269" i="29" a="1"/>
  <c r="C269" i="29" s="1"/>
  <c r="C367" i="29" a="1"/>
  <c r="C367" i="29" s="1"/>
  <c r="C414" i="29" a="1"/>
  <c r="C414" i="29" s="1"/>
  <c r="C66" i="29" a="1"/>
  <c r="C66" i="29" s="1"/>
  <c r="C63" i="29" a="1"/>
  <c r="C63" i="29" s="1"/>
  <c r="C78" i="29" a="1"/>
  <c r="C78" i="29" s="1"/>
  <c r="C214" i="29" a="1"/>
  <c r="C214" i="29" s="1"/>
  <c r="C18" i="29" a="1"/>
  <c r="C18" i="29" s="1"/>
  <c r="C289" i="29" a="1"/>
  <c r="C289" i="29" s="1"/>
  <c r="C409" i="29" a="1"/>
  <c r="C409" i="29" s="1"/>
  <c r="C52" i="29" a="1"/>
  <c r="C52" i="29" s="1"/>
  <c r="C59" i="29" a="1"/>
  <c r="C59" i="29" s="1"/>
  <c r="C76" i="29" a="1"/>
  <c r="C76" i="29" s="1"/>
  <c r="C185" i="29" a="1"/>
  <c r="C185" i="29" s="1"/>
  <c r="C30" i="29" a="1"/>
  <c r="C30" i="29" s="1"/>
  <c r="C276" i="29" a="1"/>
  <c r="C276" i="29" s="1"/>
  <c r="C350" i="29" a="1"/>
  <c r="C350" i="29" s="1"/>
  <c r="C31" i="29" a="1"/>
  <c r="C31" i="29" s="1"/>
  <c r="C258" i="29" a="1"/>
  <c r="C258" i="29" s="1"/>
  <c r="C343" i="29" a="1"/>
  <c r="C343" i="29" s="1"/>
  <c r="C369" i="29" a="1"/>
  <c r="C369" i="29" s="1"/>
  <c r="C431" i="29" a="1"/>
  <c r="C431" i="29" s="1"/>
  <c r="C404" i="29" a="1"/>
  <c r="C404" i="29" s="1"/>
  <c r="C71" i="29" a="1"/>
  <c r="C71" i="29" s="1"/>
  <c r="C60" i="29" a="1"/>
  <c r="C60" i="29" s="1"/>
  <c r="C90" i="29" a="1"/>
  <c r="C90" i="29" s="1"/>
  <c r="C99" i="29" a="1"/>
  <c r="C99" i="29" s="1"/>
  <c r="C212" i="29" a="1"/>
  <c r="C212" i="29" s="1"/>
  <c r="C193" i="29" a="1"/>
  <c r="C193" i="29" s="1"/>
  <c r="C12" i="29" a="1"/>
  <c r="C12" i="29" s="1"/>
  <c r="C34" i="29" a="1"/>
  <c r="C34" i="29" s="1"/>
  <c r="C255" i="29" a="1"/>
  <c r="C255" i="29" s="1"/>
  <c r="C360" i="29" a="1"/>
  <c r="C360" i="29" s="1"/>
  <c r="C69" i="29" a="1"/>
  <c r="C69" i="29" s="1"/>
  <c r="C56" i="29" a="1"/>
  <c r="C56" i="29" s="1"/>
  <c r="C96" i="29" a="1"/>
  <c r="C96" i="29" s="1"/>
  <c r="C89" i="29" a="1"/>
  <c r="C89" i="29" s="1"/>
  <c r="C7" i="29" a="1"/>
  <c r="C7" i="29" s="1"/>
  <c r="C286" i="29" a="1"/>
  <c r="C286" i="29" s="1"/>
  <c r="C282" i="29" a="1"/>
  <c r="C282" i="29" s="1"/>
  <c r="C400" i="29" a="1"/>
  <c r="C400" i="29" s="1"/>
  <c r="C433" i="29" a="1"/>
  <c r="C433" i="29" s="1"/>
  <c r="C44" i="29" a="1"/>
  <c r="C44" i="29" s="1"/>
  <c r="C49" i="29" a="1"/>
  <c r="C49" i="29" s="1"/>
  <c r="C84" i="29" a="1"/>
  <c r="C84" i="29" s="1"/>
  <c r="C88" i="29" a="1"/>
  <c r="C88" i="29" s="1"/>
  <c r="C210" i="29" a="1"/>
  <c r="C210" i="29" s="1"/>
  <c r="C3" i="29" a="1"/>
  <c r="C3" i="29" s="1"/>
  <c r="C261" i="29" a="1"/>
  <c r="C261" i="29" s="1"/>
  <c r="C256" i="29" a="1"/>
  <c r="C256" i="29" s="1"/>
  <c r="C416" i="29" a="1"/>
  <c r="C416" i="29" s="1"/>
  <c r="C61" i="29" a="1"/>
  <c r="C61" i="29" s="1"/>
  <c r="C73" i="29" a="1"/>
  <c r="C73" i="29" s="1"/>
  <c r="C86" i="29" a="1"/>
  <c r="C86" i="29" s="1"/>
  <c r="C79" i="29" a="1"/>
  <c r="C79" i="29" s="1"/>
  <c r="C207" i="29" a="1"/>
  <c r="C207" i="29" s="1"/>
  <c r="C37" i="29" a="1"/>
  <c r="C37" i="29" s="1"/>
  <c r="C263" i="29" a="1"/>
  <c r="C263" i="29" s="1"/>
  <c r="C330" i="29" a="1"/>
  <c r="C330" i="29" s="1"/>
  <c r="C13" i="29" a="1"/>
  <c r="C13" i="29" s="1"/>
  <c r="C266" i="29" a="1"/>
  <c r="C266" i="29" s="1"/>
  <c r="C335" i="29" a="1"/>
  <c r="C335" i="29" s="1"/>
  <c r="C67" i="29" a="1"/>
  <c r="C67" i="29" s="1"/>
  <c r="C43" i="29" a="1"/>
  <c r="C43" i="29" s="1"/>
  <c r="C87" i="29" a="1"/>
  <c r="C87" i="29" s="1"/>
  <c r="C106" i="29" a="1"/>
  <c r="C106" i="29" s="1"/>
  <c r="C4" i="29" a="1"/>
  <c r="C4" i="29" s="1"/>
  <c r="C285" i="29" a="1"/>
  <c r="C285" i="29" s="1"/>
  <c r="C332" i="29" a="1"/>
  <c r="C332" i="29" s="1"/>
  <c r="C11" i="29" a="1"/>
  <c r="C11" i="29" s="1"/>
  <c r="C9" i="29" a="1"/>
  <c r="C9" i="29" s="1"/>
  <c r="C281" i="29" a="1"/>
  <c r="C281" i="29" s="1"/>
  <c r="C279" i="29" a="1"/>
  <c r="C279" i="29" s="1"/>
  <c r="C327" i="29" a="1"/>
  <c r="C327" i="29" s="1"/>
  <c r="C5" i="29" a="1"/>
  <c r="C5" i="29" s="1"/>
  <c r="C8" i="29" a="1"/>
  <c r="C8" i="29" s="1"/>
  <c r="C267" i="29" a="1"/>
  <c r="C267" i="29" s="1"/>
  <c r="C339" i="29" a="1"/>
  <c r="C339" i="29" s="1"/>
  <c r="C354" i="29" a="1"/>
  <c r="C354" i="29" s="1"/>
  <c r="C299" i="29" a="1"/>
  <c r="C299" i="29" s="1"/>
  <c r="C32" i="29" a="1"/>
  <c r="C32" i="29" s="1"/>
  <c r="C24" i="29" a="1"/>
  <c r="C24" i="29" s="1"/>
  <c r="C274" i="29" a="1"/>
  <c r="C274" i="29" s="1"/>
  <c r="C361" i="29" a="1"/>
  <c r="C361" i="29" s="1"/>
  <c r="C17" i="29" a="1"/>
  <c r="C17" i="29" s="1"/>
  <c r="C29" i="29" a="1"/>
  <c r="C29" i="29" s="1"/>
  <c r="C277" i="29" a="1"/>
  <c r="C277" i="29" s="1"/>
  <c r="C287" i="29" a="1"/>
  <c r="C287" i="29" s="1"/>
  <c r="C10" i="29" a="1"/>
  <c r="C10" i="29" s="1"/>
  <c r="C2" i="29" a="1"/>
  <c r="C2" i="29" s="1"/>
  <c r="C283" i="29" a="1"/>
  <c r="C283" i="29" s="1"/>
  <c r="C334" i="29" a="1"/>
  <c r="C334" i="29" s="1"/>
  <c r="C134" i="29" a="1"/>
  <c r="C134" i="29" s="1"/>
  <c r="C126" i="29" a="1"/>
  <c r="C126" i="29" s="1"/>
  <c r="E158" i="26" a="1"/>
  <c r="E158" i="26" s="1"/>
  <c r="C138" i="29" a="1"/>
  <c r="C138" i="29" s="1"/>
  <c r="C136" i="29" a="1"/>
  <c r="C136" i="29" s="1"/>
  <c r="C123" i="29" a="1"/>
  <c r="C123" i="29" s="1"/>
  <c r="C353" i="29" a="1"/>
  <c r="C353" i="29" s="1"/>
  <c r="C356" i="29" a="1"/>
  <c r="C356" i="29" s="1"/>
  <c r="E155" i="26" a="1"/>
  <c r="E155" i="26" s="1"/>
  <c r="C141" i="29" a="1"/>
  <c r="C141" i="29" s="1"/>
  <c r="C121" i="29" a="1"/>
  <c r="C121" i="29" s="1"/>
  <c r="C119" i="29" a="1"/>
  <c r="C119" i="29" s="1"/>
  <c r="C128" i="29" a="1"/>
  <c r="C128" i="29" s="1"/>
  <c r="C129" i="29" a="1"/>
  <c r="C129" i="29" s="1"/>
  <c r="C112" i="29" a="1"/>
  <c r="C112" i="29" s="1"/>
  <c r="C22" i="29" a="1"/>
  <c r="C22" i="29" s="1"/>
  <c r="C23" i="29" a="1"/>
  <c r="C23" i="29" s="1"/>
  <c r="C14" i="29" a="1"/>
  <c r="C14" i="29" s="1"/>
  <c r="C273" i="29" a="1"/>
  <c r="C273" i="29" s="1"/>
  <c r="C278" i="29" a="1"/>
  <c r="C278" i="29" s="1"/>
  <c r="C348" i="29" a="1"/>
  <c r="C348" i="29" s="1"/>
  <c r="C340" i="29" a="1"/>
  <c r="C340" i="29" s="1"/>
  <c r="E162" i="26" a="1"/>
  <c r="E162" i="26" s="1"/>
  <c r="E156" i="26" a="1"/>
  <c r="E156" i="26" s="1"/>
  <c r="C139" i="29" a="1"/>
  <c r="C139" i="29" s="1"/>
  <c r="C116" i="29" a="1"/>
  <c r="C116" i="29" s="1"/>
  <c r="E159" i="26" a="1"/>
  <c r="E159" i="26" s="1"/>
  <c r="E161" i="26" a="1"/>
  <c r="E161" i="26" s="1"/>
  <c r="C131" i="29" a="1"/>
  <c r="C131" i="29" s="1"/>
  <c r="C115" i="29" a="1"/>
  <c r="C115" i="29" s="1"/>
  <c r="E157" i="26" a="1"/>
  <c r="E157" i="26" s="1"/>
  <c r="C144" i="29" a="1"/>
  <c r="C144" i="29" s="1"/>
  <c r="C113" i="29" a="1"/>
  <c r="C113" i="29" s="1"/>
  <c r="C430" i="29" a="1"/>
  <c r="C430" i="29" s="1"/>
  <c r="C432" i="29" a="1"/>
  <c r="C432" i="29" s="1"/>
  <c r="C398" i="29" a="1"/>
  <c r="C398" i="29" s="1"/>
  <c r="C54" i="29" a="1"/>
  <c r="C54" i="29" s="1"/>
  <c r="C57" i="29" a="1"/>
  <c r="C57" i="29" s="1"/>
  <c r="C109" i="29" a="1"/>
  <c r="C109" i="29" s="1"/>
  <c r="C102" i="29" a="1"/>
  <c r="C102" i="29" s="1"/>
  <c r="C114" i="29" a="1"/>
  <c r="C114" i="29" s="1"/>
  <c r="C111" i="29" a="1"/>
  <c r="C111" i="29" s="1"/>
  <c r="C213" i="29" a="1"/>
  <c r="C213" i="29" s="1"/>
  <c r="C200" i="29" a="1"/>
  <c r="C200" i="29" s="1"/>
  <c r="C28" i="29" a="1"/>
  <c r="C28" i="29" s="1"/>
  <c r="C26" i="29" a="1"/>
  <c r="C26" i="29" s="1"/>
  <c r="C272" i="29" a="1"/>
  <c r="C272" i="29" s="1"/>
  <c r="C262" i="29" a="1"/>
  <c r="C262" i="29" s="1"/>
  <c r="C345" i="29" a="1"/>
  <c r="C345" i="29" s="1"/>
  <c r="C342" i="29" a="1"/>
  <c r="C342" i="29" s="1"/>
  <c r="E154" i="26" a="1"/>
  <c r="E154" i="26" s="1"/>
  <c r="C122" i="29" a="1"/>
  <c r="C122" i="29" s="1"/>
  <c r="C110" i="29" a="1"/>
  <c r="C110" i="29" s="1"/>
  <c r="E163" i="26" a="1"/>
  <c r="E163" i="26" s="1"/>
  <c r="C130" i="29" a="1"/>
  <c r="C130" i="29" s="1"/>
  <c r="C145" i="29" a="1"/>
  <c r="C145" i="29" s="1"/>
  <c r="C344" i="29" a="1"/>
  <c r="C344" i="29" s="1"/>
  <c r="C358" i="29" a="1"/>
  <c r="C358" i="29" s="1"/>
  <c r="C117" i="29" a="1"/>
  <c r="C117" i="29" s="1"/>
  <c r="C143" i="29" a="1"/>
  <c r="C143" i="29" s="1"/>
  <c r="C381" i="29" a="1"/>
  <c r="C381" i="29" s="1"/>
  <c r="C401" i="29" a="1"/>
  <c r="C401" i="29" s="1"/>
  <c r="C51" i="29" a="1"/>
  <c r="C51" i="29" s="1"/>
  <c r="C42" i="29" a="1"/>
  <c r="C42" i="29" s="1"/>
  <c r="C81" i="29" a="1"/>
  <c r="C81" i="29" s="1"/>
  <c r="C125" i="29" a="1"/>
  <c r="C125" i="29" s="1"/>
  <c r="C142" i="29" a="1"/>
  <c r="C142" i="29" s="1"/>
  <c r="C184" i="29" a="1"/>
  <c r="C184" i="29" s="1"/>
  <c r="C300" i="29" a="1"/>
  <c r="C300" i="29" s="1"/>
  <c r="C6" i="29" a="1"/>
  <c r="C6" i="29" s="1"/>
  <c r="C16" i="29" a="1"/>
  <c r="C16" i="29" s="1"/>
  <c r="C257" i="29" a="1"/>
  <c r="C257" i="29" s="1"/>
  <c r="C346" i="29" a="1"/>
  <c r="C346" i="29" s="1"/>
  <c r="C351" i="29" a="1"/>
  <c r="C351" i="29" s="1"/>
  <c r="E165" i="26" a="1"/>
  <c r="E165" i="26" s="1"/>
  <c r="C133" i="29" a="1"/>
  <c r="C133" i="29" s="1"/>
  <c r="C140" i="29" a="1"/>
  <c r="C140" i="29" s="1"/>
  <c r="E160" i="26" a="1"/>
  <c r="E160" i="26" s="1"/>
  <c r="E164" i="26" a="1"/>
  <c r="E164" i="26" s="1"/>
  <c r="C135" i="29" a="1"/>
  <c r="C135" i="29" s="1"/>
  <c r="C132" i="29" a="1"/>
  <c r="C132" i="29" s="1"/>
  <c r="C355" i="29" a="1"/>
  <c r="C355" i="29" s="1"/>
  <c r="C336" i="29" a="1"/>
  <c r="C336" i="29" s="1"/>
  <c r="C118" i="29" a="1"/>
  <c r="C118" i="29" s="1"/>
  <c r="E153" i="26" a="1"/>
  <c r="E153" i="26" s="1"/>
  <c r="E152" i="26" a="1"/>
  <c r="E152" i="26" s="1"/>
  <c r="E151" i="26" a="1"/>
  <c r="E151" i="26" s="1"/>
  <c r="E150" i="26" a="1"/>
  <c r="E150" i="26" s="1"/>
  <c r="E149" i="26" a="1"/>
  <c r="E149" i="26" s="1"/>
  <c r="E148" i="26" a="1"/>
  <c r="E148" i="26" s="1"/>
  <c r="E147" i="26" a="1"/>
  <c r="E147" i="26" s="1"/>
  <c r="E146" i="26" a="1"/>
  <c r="E146" i="26" s="1"/>
  <c r="E145" i="26" a="1"/>
  <c r="E145" i="26" s="1"/>
  <c r="E144" i="26" a="1"/>
  <c r="E144" i="26" s="1"/>
  <c r="E143" i="26" a="1"/>
  <c r="E143" i="26" s="1"/>
  <c r="E142" i="26" a="1"/>
  <c r="E142" i="26" s="1"/>
  <c r="E141" i="26" a="1"/>
  <c r="E141" i="26" s="1"/>
  <c r="E140" i="26" a="1"/>
  <c r="E140" i="26" s="1"/>
  <c r="E139" i="26" a="1"/>
  <c r="E139" i="26" s="1"/>
  <c r="E138" i="26" a="1"/>
  <c r="E138" i="26" s="1"/>
  <c r="E137" i="26" a="1"/>
  <c r="E137" i="26" s="1"/>
  <c r="C312" i="29" a="1"/>
  <c r="C312" i="29" s="1"/>
  <c r="C27" i="29" a="1"/>
  <c r="C27" i="29" s="1"/>
  <c r="C288" i="29" a="1"/>
  <c r="C288" i="29" s="1"/>
  <c r="C359" i="29" a="1"/>
  <c r="C359" i="29" s="1"/>
  <c r="C333" i="29" a="1"/>
  <c r="C333" i="29" s="1"/>
  <c r="C328" i="29" a="1"/>
  <c r="C328" i="29" s="1"/>
  <c r="C331" i="29" a="1"/>
  <c r="C331" i="29" s="1"/>
  <c r="P2" i="29" a="1"/>
  <c r="P2" i="29" s="1"/>
  <c r="C247" i="26" a="1"/>
  <c r="C247" i="26" s="1"/>
  <c r="C236" i="26" a="1"/>
  <c r="C236" i="26" s="1"/>
  <c r="C235" i="29" a="1"/>
  <c r="C235" i="29" s="1"/>
  <c r="C251" i="29" a="1"/>
  <c r="C251" i="29" s="1"/>
  <c r="C218" i="29" a="1"/>
  <c r="C218" i="29" s="1"/>
  <c r="C253" i="29" a="1"/>
  <c r="C253" i="29" s="1"/>
  <c r="C250" i="26" a="1"/>
  <c r="C250" i="26" s="1"/>
  <c r="C234" i="26" a="1"/>
  <c r="C234" i="26" s="1"/>
  <c r="C265" i="26" a="1"/>
  <c r="C265" i="26" s="1"/>
  <c r="C231" i="26" a="1"/>
  <c r="C231" i="26" s="1"/>
  <c r="C260" i="26" a="1"/>
  <c r="C260" i="26" s="1"/>
  <c r="C245" i="26" a="1"/>
  <c r="C245" i="26" s="1"/>
  <c r="C244" i="26" a="1"/>
  <c r="C244" i="26" s="1"/>
  <c r="C243" i="26" a="1"/>
  <c r="C243" i="26" s="1"/>
  <c r="C241" i="26" a="1"/>
  <c r="C241" i="26" s="1"/>
  <c r="C223" i="29" a="1"/>
  <c r="C223" i="29" s="1"/>
  <c r="C250" i="29" a="1"/>
  <c r="C250" i="29" s="1"/>
  <c r="C233" i="29" a="1"/>
  <c r="C233" i="29" s="1"/>
  <c r="C225" i="29" a="1"/>
  <c r="C225" i="29" s="1"/>
  <c r="C226" i="29" a="1"/>
  <c r="C226" i="29" s="1"/>
  <c r="C236" i="29" a="1"/>
  <c r="C236" i="29" s="1"/>
  <c r="C247" i="29" a="1"/>
  <c r="C247" i="29" s="1"/>
  <c r="C224" i="29" a="1"/>
  <c r="C224" i="29" s="1"/>
  <c r="C252" i="29" a="1"/>
  <c r="C252" i="29" s="1"/>
  <c r="C230" i="29" a="1"/>
  <c r="C230" i="29" s="1"/>
  <c r="C231" i="29" a="1"/>
  <c r="C231" i="29" s="1"/>
  <c r="C221" i="29" a="1"/>
  <c r="C221" i="29" s="1"/>
  <c r="C227" i="29" a="1"/>
  <c r="C227" i="29" s="1"/>
  <c r="C222" i="29" a="1"/>
  <c r="C222" i="29" s="1"/>
  <c r="C232" i="29" a="1"/>
  <c r="C232" i="29" s="1"/>
  <c r="C238" i="29" a="1"/>
  <c r="C238" i="29" s="1"/>
  <c r="C243" i="29" a="1"/>
  <c r="C243" i="29" s="1"/>
  <c r="C245" i="29" a="1"/>
  <c r="C245" i="29" s="1"/>
  <c r="C229" i="29" a="1"/>
  <c r="C229" i="29" s="1"/>
  <c r="C244" i="29" a="1"/>
  <c r="C244" i="29" s="1"/>
  <c r="C246" i="29" a="1"/>
  <c r="C246" i="29" s="1"/>
  <c r="C242" i="29" a="1"/>
  <c r="C242" i="29" s="1"/>
  <c r="C240" i="29" a="1"/>
  <c r="C240" i="29" s="1"/>
  <c r="C248" i="29" a="1"/>
  <c r="C248" i="29" s="1"/>
  <c r="C237" i="29" a="1"/>
  <c r="C237" i="29" s="1"/>
  <c r="C219" i="29" a="1"/>
  <c r="C219" i="29" s="1"/>
  <c r="C234" i="29" a="1"/>
  <c r="C234" i="29" s="1"/>
  <c r="C239" i="29" a="1"/>
  <c r="C239" i="29" s="1"/>
  <c r="C392" i="29" a="1"/>
  <c r="C392" i="29" s="1"/>
  <c r="C371" i="29" a="1"/>
  <c r="C371" i="29" s="1"/>
  <c r="C313" i="29" a="1"/>
  <c r="C313" i="29" s="1"/>
  <c r="C290" i="29" a="1"/>
  <c r="C290" i="29" s="1"/>
  <c r="C379" i="29" a="1"/>
  <c r="C379" i="29" s="1"/>
  <c r="C370" i="29" a="1"/>
  <c r="C370" i="29" s="1"/>
  <c r="C309" i="29" a="1"/>
  <c r="C309" i="29" s="1"/>
  <c r="C301" i="29" a="1"/>
  <c r="C301" i="29" s="1"/>
  <c r="C380" i="29" a="1"/>
  <c r="C380" i="29" s="1"/>
  <c r="C366" i="29" a="1"/>
  <c r="C366" i="29" s="1"/>
  <c r="C316" i="29" a="1"/>
  <c r="C316" i="29" s="1"/>
  <c r="C296" i="29" a="1"/>
  <c r="C296" i="29" s="1"/>
  <c r="C374" i="29" a="1"/>
  <c r="C374" i="29" s="1"/>
  <c r="C396" i="29" a="1"/>
  <c r="C396" i="29" s="1"/>
  <c r="C302" i="29" a="1"/>
  <c r="C302" i="29" s="1"/>
  <c r="C294" i="29" a="1"/>
  <c r="C294" i="29" s="1"/>
  <c r="C384" i="29" a="1"/>
  <c r="C384" i="29" s="1"/>
  <c r="C364" i="29" a="1"/>
  <c r="C364" i="29" s="1"/>
  <c r="C308" i="29" a="1"/>
  <c r="C308" i="29" s="1"/>
  <c r="C292" i="29" a="1"/>
  <c r="C292" i="29" s="1"/>
  <c r="C373" i="29" a="1"/>
  <c r="C373" i="29" s="1"/>
  <c r="C395" i="29" a="1"/>
  <c r="C395" i="29" s="1"/>
  <c r="C303" i="29" a="1"/>
  <c r="C303" i="29" s="1"/>
  <c r="C376" i="29" a="1"/>
  <c r="C376" i="29" s="1"/>
  <c r="C389" i="29" a="1"/>
  <c r="C389" i="29" s="1"/>
  <c r="C363" i="29" a="1"/>
  <c r="C363" i="29" s="1"/>
  <c r="C319" i="29" a="1"/>
  <c r="C319" i="29" s="1"/>
  <c r="C324" i="29" a="1"/>
  <c r="C324" i="29" s="1"/>
  <c r="C377" i="29" a="1"/>
  <c r="C377" i="29" s="1"/>
  <c r="C388" i="29" a="1"/>
  <c r="C388" i="29" s="1"/>
  <c r="C391" i="29" a="1"/>
  <c r="C391" i="29" s="1"/>
  <c r="C322" i="29" a="1"/>
  <c r="C322" i="29" s="1"/>
  <c r="C323" i="29" a="1"/>
  <c r="C323" i="29" s="1"/>
  <c r="C362" i="29" a="1"/>
  <c r="C362" i="29" s="1"/>
  <c r="C387" i="29" a="1"/>
  <c r="C387" i="29" s="1"/>
  <c r="C390" i="29" a="1"/>
  <c r="C390" i="29" s="1"/>
  <c r="C318" i="29" a="1"/>
  <c r="C318" i="29" s="1"/>
  <c r="C378" i="29" a="1"/>
  <c r="C378" i="29" s="1"/>
  <c r="C386" i="29" a="1"/>
  <c r="C386" i="29" s="1"/>
  <c r="C368" i="29" a="1"/>
  <c r="C368" i="29" s="1"/>
  <c r="C320" i="29" a="1"/>
  <c r="C320" i="29" s="1"/>
  <c r="C317" i="29" a="1"/>
  <c r="C317" i="29" s="1"/>
  <c r="C372" i="29" a="1"/>
  <c r="C372" i="29" s="1"/>
  <c r="C385" i="29" a="1"/>
  <c r="C385" i="29" s="1"/>
  <c r="C306" i="29" a="1"/>
  <c r="C306" i="29" s="1"/>
  <c r="C305" i="29" a="1"/>
  <c r="C305" i="29" s="1"/>
  <c r="C315" i="29" a="1"/>
  <c r="C315" i="29" s="1"/>
  <c r="C393" i="29" a="1"/>
  <c r="C393" i="29" s="1"/>
  <c r="C383" i="29" a="1"/>
  <c r="C383" i="29" s="1"/>
  <c r="C293" i="29" a="1"/>
  <c r="C293" i="29" s="1"/>
  <c r="C321" i="29" a="1"/>
  <c r="C321" i="29" s="1"/>
  <c r="C311" i="29" a="1"/>
  <c r="C311" i="29" s="1"/>
  <c r="C394" i="29" a="1"/>
  <c r="C394" i="29" s="1"/>
  <c r="C382" i="29" a="1"/>
  <c r="C382" i="29" s="1"/>
  <c r="C297" i="29" a="1"/>
  <c r="C297" i="29" s="1"/>
  <c r="C314" i="29" a="1"/>
  <c r="C314" i="29" s="1"/>
  <c r="C307" i="29" a="1"/>
  <c r="C307" i="29" s="1"/>
  <c r="C365" i="29" a="1"/>
  <c r="C365" i="29" s="1"/>
  <c r="C325" i="29" a="1"/>
  <c r="C325" i="29" s="1"/>
  <c r="C310" i="29" a="1"/>
  <c r="C310" i="29" s="1"/>
  <c r="AU17" i="13"/>
  <c r="AU15" i="13"/>
  <c r="C395" i="26" a="1"/>
  <c r="C395" i="26" s="1"/>
  <c r="C262" i="26" a="1"/>
  <c r="C262" i="26" s="1"/>
  <c r="C256" i="26" a="1"/>
  <c r="C256" i="26" s="1"/>
  <c r="C254" i="26" a="1"/>
  <c r="C254" i="26" s="1"/>
  <c r="C237" i="26" a="1"/>
  <c r="C237" i="26" s="1"/>
  <c r="C252" i="26" a="1"/>
  <c r="C252" i="26" s="1"/>
  <c r="AU11" i="13"/>
  <c r="C259" i="26" a="1"/>
  <c r="C259" i="26" s="1"/>
  <c r="C227" i="26" a="1"/>
  <c r="C227" i="26" s="1"/>
  <c r="C240" i="26" a="1"/>
  <c r="C240" i="26" s="1"/>
  <c r="C238" i="26" a="1"/>
  <c r="C238" i="26" s="1"/>
  <c r="C269" i="26" a="1"/>
  <c r="C269" i="26" s="1"/>
  <c r="C159" i="29" a="1"/>
  <c r="C159" i="29" s="1"/>
  <c r="C176" i="29" a="1"/>
  <c r="C176" i="29" s="1"/>
  <c r="C152" i="29" a="1"/>
  <c r="C152" i="29" s="1"/>
  <c r="C172" i="29" a="1"/>
  <c r="C172" i="29" s="1"/>
  <c r="C284" i="26" a="1"/>
  <c r="C284" i="26" s="1"/>
  <c r="C300" i="26" a="1"/>
  <c r="C300" i="26" s="1"/>
  <c r="C310" i="26" a="1"/>
  <c r="C310" i="26" s="1"/>
  <c r="C294" i="26" a="1"/>
  <c r="C294" i="26" s="1"/>
  <c r="AU13" i="13"/>
  <c r="C329" i="26" a="1"/>
  <c r="C329" i="26" s="1"/>
  <c r="C323" i="26" a="1"/>
  <c r="C323" i="26" s="1"/>
  <c r="C333" i="26" a="1"/>
  <c r="C333" i="26" s="1"/>
  <c r="C176" i="26" a="1"/>
  <c r="C176" i="26" s="1"/>
  <c r="C328" i="26" a="1"/>
  <c r="C328" i="26" s="1"/>
  <c r="C338" i="26" a="1"/>
  <c r="C338" i="26" s="1"/>
  <c r="C348" i="26" a="1"/>
  <c r="C348" i="26" s="1"/>
  <c r="C315" i="26" a="1"/>
  <c r="C315" i="26" s="1"/>
  <c r="C278" i="26" a="1"/>
  <c r="C278" i="26" s="1"/>
  <c r="C166" i="29" a="1"/>
  <c r="C166" i="29" s="1"/>
  <c r="C151" i="29" a="1"/>
  <c r="C151" i="29" s="1"/>
  <c r="C165" i="29" a="1"/>
  <c r="C165" i="29" s="1"/>
  <c r="C171" i="29" a="1"/>
  <c r="C171" i="29" s="1"/>
  <c r="C160" i="26" a="1"/>
  <c r="C160" i="26" s="1"/>
  <c r="C359" i="26" a="1"/>
  <c r="C359" i="26" s="1"/>
  <c r="C322" i="26" a="1"/>
  <c r="C322" i="26" s="1"/>
  <c r="C332" i="26" a="1"/>
  <c r="C332" i="26" s="1"/>
  <c r="C299" i="26" a="1"/>
  <c r="C299" i="26" s="1"/>
  <c r="C309" i="26" a="1"/>
  <c r="C309" i="26" s="1"/>
  <c r="C174" i="26" a="1"/>
  <c r="C174" i="26" s="1"/>
  <c r="C343" i="26" a="1"/>
  <c r="C343" i="26" s="1"/>
  <c r="C353" i="26" a="1"/>
  <c r="C353" i="26" s="1"/>
  <c r="C305" i="26" a="1"/>
  <c r="C305" i="26" s="1"/>
  <c r="C283" i="26" a="1"/>
  <c r="C283" i="26" s="1"/>
  <c r="C293" i="26" a="1"/>
  <c r="C293" i="26" s="1"/>
  <c r="C162" i="29" a="1"/>
  <c r="C162" i="29" s="1"/>
  <c r="C150" i="29" a="1"/>
  <c r="C150" i="29" s="1"/>
  <c r="C173" i="26" a="1"/>
  <c r="C173" i="26" s="1"/>
  <c r="C327" i="26" a="1"/>
  <c r="C327" i="26" s="1"/>
  <c r="C337" i="26" a="1"/>
  <c r="C337" i="26" s="1"/>
  <c r="C289" i="26" a="1"/>
  <c r="C289" i="26" s="1"/>
  <c r="C314" i="26" a="1"/>
  <c r="C314" i="26" s="1"/>
  <c r="C277" i="26" a="1"/>
  <c r="C277" i="26" s="1"/>
  <c r="C158" i="29" a="1"/>
  <c r="C158" i="29" s="1"/>
  <c r="C170" i="29" a="1"/>
  <c r="C170" i="29" s="1"/>
  <c r="C354" i="26" a="1"/>
  <c r="C354" i="26" s="1"/>
  <c r="C317" i="26" a="1"/>
  <c r="C317" i="26" s="1"/>
  <c r="C155" i="26" a="1"/>
  <c r="C155" i="26" s="1"/>
  <c r="C358" i="26" a="1"/>
  <c r="C358" i="26" s="1"/>
  <c r="C321" i="26" a="1"/>
  <c r="C321" i="26" s="1"/>
  <c r="C273" i="26" a="1"/>
  <c r="C273" i="26" s="1"/>
  <c r="C298" i="26" a="1"/>
  <c r="C298" i="26" s="1"/>
  <c r="C308" i="26" a="1"/>
  <c r="C308" i="26" s="1"/>
  <c r="C157" i="29" a="1"/>
  <c r="C157" i="29" s="1"/>
  <c r="C149" i="29" a="1"/>
  <c r="C149" i="29" s="1"/>
  <c r="C344" i="26" a="1"/>
  <c r="C344" i="26" s="1"/>
  <c r="C139" i="26" a="1"/>
  <c r="C139" i="26" s="1"/>
  <c r="C342" i="26" a="1"/>
  <c r="C342" i="26" s="1"/>
  <c r="C352" i="26" a="1"/>
  <c r="C352" i="26" s="1"/>
  <c r="C304" i="26" a="1"/>
  <c r="C304" i="26" s="1"/>
  <c r="C282" i="26" a="1"/>
  <c r="C282" i="26" s="1"/>
  <c r="C292" i="26" a="1"/>
  <c r="C292" i="26" s="1"/>
  <c r="C181" i="29" a="1"/>
  <c r="C181" i="29" s="1"/>
  <c r="C169" i="29" a="1"/>
  <c r="C169" i="29" s="1"/>
  <c r="C153" i="26" a="1"/>
  <c r="C153" i="26" s="1"/>
  <c r="C326" i="26" a="1"/>
  <c r="C326" i="26" s="1"/>
  <c r="C336" i="26" a="1"/>
  <c r="C336" i="26" s="1"/>
  <c r="C288" i="26" a="1"/>
  <c r="C288" i="26" s="1"/>
  <c r="C313" i="26" a="1"/>
  <c r="C313" i="26" s="1"/>
  <c r="C276" i="26" a="1"/>
  <c r="C276" i="26" s="1"/>
  <c r="C147" i="29" a="1"/>
  <c r="C147" i="29" s="1"/>
  <c r="C156" i="29" a="1"/>
  <c r="C156" i="29" s="1"/>
  <c r="C148" i="29" a="1"/>
  <c r="C148" i="29" s="1"/>
  <c r="C357" i="26" a="1"/>
  <c r="C357" i="26" s="1"/>
  <c r="C320" i="26" a="1"/>
  <c r="C320" i="26" s="1"/>
  <c r="C272" i="26" a="1"/>
  <c r="C272" i="26" s="1"/>
  <c r="C297" i="26" a="1"/>
  <c r="C297" i="26" s="1"/>
  <c r="C307" i="26" a="1"/>
  <c r="C307" i="26" s="1"/>
  <c r="C180" i="29" a="1"/>
  <c r="C180" i="29" s="1"/>
  <c r="C178" i="29" a="1"/>
  <c r="C178" i="29" s="1"/>
  <c r="C168" i="29" a="1"/>
  <c r="C168" i="29" s="1"/>
  <c r="C347" i="26" a="1"/>
  <c r="C347" i="26" s="1"/>
  <c r="C341" i="26" a="1"/>
  <c r="C341" i="26" s="1"/>
  <c r="C351" i="26" a="1"/>
  <c r="C351" i="26" s="1"/>
  <c r="C303" i="26" a="1"/>
  <c r="C303" i="26" s="1"/>
  <c r="C281" i="26" a="1"/>
  <c r="C281" i="26" s="1"/>
  <c r="C291" i="26" a="1"/>
  <c r="C291" i="26" s="1"/>
  <c r="C177" i="29" a="1"/>
  <c r="C177" i="29" s="1"/>
  <c r="C155" i="29" a="1"/>
  <c r="C155" i="29" s="1"/>
  <c r="C167" i="29" a="1"/>
  <c r="C167" i="29" s="1"/>
  <c r="C331" i="26" a="1"/>
  <c r="C331" i="26" s="1"/>
  <c r="C325" i="26" a="1"/>
  <c r="C325" i="26" s="1"/>
  <c r="C335" i="26" a="1"/>
  <c r="C335" i="26" s="1"/>
  <c r="C287" i="26" a="1"/>
  <c r="C287" i="26" s="1"/>
  <c r="C312" i="26" a="1"/>
  <c r="C312" i="26" s="1"/>
  <c r="C275" i="26" a="1"/>
  <c r="C275" i="26" s="1"/>
  <c r="C164" i="29" a="1"/>
  <c r="C164" i="29" s="1"/>
  <c r="C175" i="29" a="1"/>
  <c r="C175" i="29" s="1"/>
  <c r="C160" i="29" a="1"/>
  <c r="C160" i="29" s="1"/>
  <c r="C346" i="26" a="1"/>
  <c r="C346" i="26" s="1"/>
  <c r="C356" i="26" a="1"/>
  <c r="C356" i="26" s="1"/>
  <c r="C319" i="26" a="1"/>
  <c r="C319" i="26" s="1"/>
  <c r="C302" i="26" a="1"/>
  <c r="C302" i="26" s="1"/>
  <c r="C296" i="26" a="1"/>
  <c r="C296" i="26" s="1"/>
  <c r="C290" i="26" a="1"/>
  <c r="C290" i="26" s="1"/>
  <c r="C161" i="29" a="1"/>
  <c r="C161" i="29" s="1"/>
  <c r="C154" i="29" a="1"/>
  <c r="C154" i="29" s="1"/>
  <c r="C330" i="26" a="1"/>
  <c r="C330" i="26" s="1"/>
  <c r="C340" i="26" a="1"/>
  <c r="C340" i="26" s="1"/>
  <c r="C350" i="26" a="1"/>
  <c r="C350" i="26" s="1"/>
  <c r="C286" i="26" a="1"/>
  <c r="C286" i="26" s="1"/>
  <c r="C311" i="26" a="1"/>
  <c r="C311" i="26" s="1"/>
  <c r="C274" i="26" a="1"/>
  <c r="C274" i="26" s="1"/>
  <c r="C146" i="29" a="1"/>
  <c r="C146" i="29" s="1"/>
  <c r="C174" i="29" a="1"/>
  <c r="C174" i="29" s="1"/>
  <c r="C361" i="26" a="1"/>
  <c r="C361" i="26" s="1"/>
  <c r="C324" i="26" a="1"/>
  <c r="C324" i="26" s="1"/>
  <c r="C334" i="26" a="1"/>
  <c r="C334" i="26" s="1"/>
  <c r="C285" i="26" a="1"/>
  <c r="C285" i="26" s="1"/>
  <c r="C295" i="26" a="1"/>
  <c r="C295" i="26" s="1"/>
  <c r="C163" i="29" a="1"/>
  <c r="C163" i="29" s="1"/>
  <c r="C153" i="29" a="1"/>
  <c r="C153" i="29" s="1"/>
  <c r="C345" i="26" a="1"/>
  <c r="C345" i="26" s="1"/>
  <c r="C355" i="26" a="1"/>
  <c r="C355" i="26" s="1"/>
  <c r="C349" i="26" a="1"/>
  <c r="C349" i="26" s="1"/>
  <c r="C316" i="26" a="1"/>
  <c r="C316" i="26" s="1"/>
  <c r="C279" i="26" a="1"/>
  <c r="C279" i="26" s="1"/>
  <c r="C179" i="29" a="1"/>
  <c r="C179" i="29" s="1"/>
  <c r="AC18" i="15"/>
  <c r="AC19" i="15"/>
  <c r="V3" i="26" s="1" a="1"/>
  <c r="AU19" i="13"/>
  <c r="C394" i="26" a="1"/>
  <c r="C394" i="26" s="1"/>
  <c r="C362" i="26" a="1"/>
  <c r="C362" i="26" s="1"/>
  <c r="C389" i="26" a="1"/>
  <c r="C389" i="26" s="1"/>
  <c r="C404" i="26" a="1"/>
  <c r="C404" i="26" s="1"/>
  <c r="C401" i="26" a="1"/>
  <c r="C401" i="26" s="1"/>
  <c r="C380" i="26" a="1"/>
  <c r="C380" i="26" s="1"/>
  <c r="C246" i="26" a="1"/>
  <c r="C246" i="26" s="1"/>
  <c r="C271" i="26" a="1"/>
  <c r="C271" i="26" s="1"/>
  <c r="C233" i="26" a="1"/>
  <c r="C233" i="26" s="1"/>
  <c r="C230" i="26" a="1"/>
  <c r="C230" i="26" s="1"/>
  <c r="C255" i="26" a="1"/>
  <c r="C255" i="26" s="1"/>
  <c r="C264" i="26" a="1"/>
  <c r="C264" i="26" s="1"/>
  <c r="C261" i="26" a="1"/>
  <c r="C261" i="26" s="1"/>
  <c r="C239" i="26" a="1"/>
  <c r="C239" i="26" s="1"/>
  <c r="C228" i="26" a="1"/>
  <c r="C228" i="26" s="1"/>
  <c r="C253" i="26" a="1"/>
  <c r="C253" i="26" s="1"/>
  <c r="C258" i="26" a="1"/>
  <c r="C258" i="26" s="1"/>
  <c r="C267" i="26" a="1"/>
  <c r="C267" i="26" s="1"/>
  <c r="C242" i="26" a="1"/>
  <c r="C242" i="26" s="1"/>
  <c r="C251" i="26" a="1"/>
  <c r="C251" i="26" s="1"/>
  <c r="C263" i="26" a="1"/>
  <c r="C263" i="26" s="1"/>
  <c r="C257" i="26" a="1"/>
  <c r="C257" i="26" s="1"/>
  <c r="C235" i="26" a="1"/>
  <c r="C235" i="26" s="1"/>
  <c r="P14" i="29" a="1"/>
  <c r="P14" i="29" s="1"/>
  <c r="P13" i="29" a="1"/>
  <c r="P13" i="29" s="1"/>
  <c r="P4" i="29" a="1"/>
  <c r="P4" i="29" s="1"/>
  <c r="D371" i="29" a="1"/>
  <c r="D371" i="29" s="1"/>
  <c r="D368" i="29" a="1"/>
  <c r="D368" i="29" s="1"/>
  <c r="D362" i="29" a="1"/>
  <c r="D362" i="29" s="1"/>
  <c r="D381" i="29" a="1"/>
  <c r="D381" i="29" s="1"/>
  <c r="D358" i="29" a="1"/>
  <c r="D358" i="29" s="1"/>
  <c r="D373" i="29" a="1"/>
  <c r="D373" i="29" s="1"/>
  <c r="D357" i="29" a="1"/>
  <c r="D357" i="29" s="1"/>
  <c r="D366" i="29" a="1"/>
  <c r="D366" i="29" s="1"/>
  <c r="D374" i="29" a="1"/>
  <c r="D374" i="29" s="1"/>
  <c r="D361" i="29" a="1"/>
  <c r="D361" i="29" s="1"/>
  <c r="D370" i="29" a="1"/>
  <c r="D370" i="29" s="1"/>
  <c r="D367" i="29" a="1"/>
  <c r="D367" i="29" s="1"/>
  <c r="D379" i="29" a="1"/>
  <c r="D379" i="29" s="1"/>
  <c r="D376" i="29" a="1"/>
  <c r="D376" i="29" s="1"/>
  <c r="D355" i="29" a="1"/>
  <c r="D355" i="29" s="1"/>
  <c r="D377" i="29" a="1"/>
  <c r="D377" i="29" s="1"/>
  <c r="D352" i="29" a="1"/>
  <c r="D352" i="29" s="1"/>
  <c r="D383" i="29" a="1"/>
  <c r="D383" i="29" s="1"/>
  <c r="D351" i="29" a="1"/>
  <c r="D351" i="29" s="1"/>
  <c r="D356" i="29" a="1"/>
  <c r="D356" i="29" s="1"/>
  <c r="D354" i="29" a="1"/>
  <c r="D354" i="29" s="1"/>
  <c r="D349" i="29" a="1"/>
  <c r="D349" i="29" s="1"/>
  <c r="D360" i="29" a="1"/>
  <c r="D360" i="29" s="1"/>
  <c r="D350" i="29" a="1"/>
  <c r="D350" i="29" s="1"/>
  <c r="D365" i="29" a="1"/>
  <c r="D365" i="29" s="1"/>
  <c r="D372" i="29" a="1"/>
  <c r="D372" i="29" s="1"/>
  <c r="D364" i="29" a="1"/>
  <c r="D364" i="29" s="1"/>
  <c r="D378" i="29" a="1"/>
  <c r="D378" i="29" s="1"/>
  <c r="D380" i="29" a="1"/>
  <c r="D380" i="29" s="1"/>
  <c r="D359" i="29" a="1"/>
  <c r="D359" i="29" s="1"/>
  <c r="D353" i="29" a="1"/>
  <c r="D353" i="29" s="1"/>
  <c r="D382" i="29" a="1"/>
  <c r="D382" i="29" s="1"/>
  <c r="D363" i="29" a="1"/>
  <c r="D363" i="29" s="1"/>
  <c r="D348" i="29" a="1"/>
  <c r="D348" i="29" s="1"/>
  <c r="D369" i="29" a="1"/>
  <c r="D369" i="29" s="1"/>
  <c r="B144" i="26" a="1"/>
  <c r="B144" i="26" s="1"/>
  <c r="C181" i="26" a="1"/>
  <c r="C181" i="26" s="1"/>
  <c r="C229" i="26" a="1"/>
  <c r="C229" i="26" s="1"/>
  <c r="C270" i="26" a="1"/>
  <c r="C270" i="26" s="1"/>
  <c r="C147" i="26" a="1"/>
  <c r="C147" i="26" s="1"/>
  <c r="C360" i="26" a="1"/>
  <c r="C360" i="26" s="1"/>
  <c r="C339" i="26" a="1"/>
  <c r="C339" i="26" s="1"/>
  <c r="C301" i="26" a="1"/>
  <c r="C301" i="26" s="1"/>
  <c r="C280" i="26" a="1"/>
  <c r="C280" i="26" s="1"/>
  <c r="B215" i="26" a="1"/>
  <c r="B215" i="26" s="1"/>
  <c r="B194" i="26" a="1"/>
  <c r="B194" i="26" s="1"/>
  <c r="B202" i="26" a="1"/>
  <c r="B202" i="26" s="1"/>
  <c r="B211" i="26" a="1"/>
  <c r="B211" i="26" s="1"/>
  <c r="C131" i="15"/>
  <c r="B95" i="26" s="1" a="1"/>
  <c r="B95" i="26" s="1"/>
  <c r="B226" i="26" a="1"/>
  <c r="B226" i="26" s="1"/>
  <c r="B193" i="26" a="1"/>
  <c r="B193" i="26" s="1"/>
  <c r="B192" i="26" a="1"/>
  <c r="B192" i="26" s="1"/>
  <c r="B467" i="26" a="1"/>
  <c r="B467" i="26" s="1"/>
  <c r="B526" i="26" a="1"/>
  <c r="B526" i="26" s="1"/>
  <c r="B520" i="26" a="1"/>
  <c r="B520" i="26" s="1"/>
  <c r="B372" i="26" a="1"/>
  <c r="B372" i="26" s="1"/>
  <c r="B395" i="26" a="1"/>
  <c r="B395" i="26" s="1"/>
  <c r="B206" i="26" a="1"/>
  <c r="B206" i="26" s="1"/>
  <c r="B210" i="26" a="1"/>
  <c r="B210" i="26" s="1"/>
  <c r="B190" i="26" a="1"/>
  <c r="B190" i="26" s="1"/>
  <c r="B213" i="26" a="1"/>
  <c r="B213" i="26" s="1"/>
  <c r="B167" i="26" a="1"/>
  <c r="B167" i="26" s="1"/>
  <c r="B174" i="26" a="1"/>
  <c r="B174" i="26" s="1"/>
  <c r="B511" i="26" a="1"/>
  <c r="B511" i="26" s="1"/>
  <c r="B536" i="26" a="1"/>
  <c r="B536" i="26" s="1"/>
  <c r="B388" i="26" a="1"/>
  <c r="B388" i="26" s="1"/>
  <c r="B380" i="26" a="1"/>
  <c r="B380" i="26" s="1"/>
  <c r="B166" i="26" a="1"/>
  <c r="B166" i="26" s="1"/>
  <c r="B157" i="26" a="1"/>
  <c r="B157" i="26" s="1"/>
  <c r="B510" i="26" a="1"/>
  <c r="B510" i="26" s="1"/>
  <c r="B504" i="26" a="1"/>
  <c r="B504" i="26" s="1"/>
  <c r="B403" i="26" a="1"/>
  <c r="B403" i="26" s="1"/>
  <c r="B363" i="26" a="1"/>
  <c r="B363" i="26" s="1"/>
  <c r="B150" i="26" a="1"/>
  <c r="B150" i="26" s="1"/>
  <c r="B141" i="26" a="1"/>
  <c r="B141" i="26" s="1"/>
  <c r="B541" i="26" a="1"/>
  <c r="B541" i="26" s="1"/>
  <c r="B535" i="26" a="1"/>
  <c r="B535" i="26" s="1"/>
  <c r="B387" i="26" a="1"/>
  <c r="B387" i="26" s="1"/>
  <c r="B394" i="26" a="1"/>
  <c r="B394" i="26" s="1"/>
  <c r="B181" i="26" a="1"/>
  <c r="B181" i="26" s="1"/>
  <c r="B172" i="26" a="1"/>
  <c r="B172" i="26" s="1"/>
  <c r="B525" i="26" a="1"/>
  <c r="B525" i="26" s="1"/>
  <c r="B519" i="26" a="1"/>
  <c r="B519" i="26" s="1"/>
  <c r="B371" i="26" a="1"/>
  <c r="B371" i="26" s="1"/>
  <c r="B378" i="26" a="1"/>
  <c r="B378" i="26" s="1"/>
  <c r="B164" i="26" a="1"/>
  <c r="B164" i="26" s="1"/>
  <c r="B156" i="26" a="1"/>
  <c r="B156" i="26" s="1"/>
  <c r="B509" i="26" a="1"/>
  <c r="B509" i="26" s="1"/>
  <c r="B534" i="26" a="1"/>
  <c r="B534" i="26" s="1"/>
  <c r="B370" i="26" a="1"/>
  <c r="B370" i="26" s="1"/>
  <c r="B393" i="26" a="1"/>
  <c r="B393" i="26" s="1"/>
  <c r="B205" i="26" a="1"/>
  <c r="B205" i="26" s="1"/>
  <c r="B179" i="26" a="1"/>
  <c r="B179" i="26" s="1"/>
  <c r="B531" i="26" a="1"/>
  <c r="B531" i="26" s="1"/>
  <c r="B540" i="26" a="1"/>
  <c r="B540" i="26" s="1"/>
  <c r="B518" i="26" a="1"/>
  <c r="B518" i="26" s="1"/>
  <c r="B385" i="26" a="1"/>
  <c r="B385" i="26" s="1"/>
  <c r="B392" i="26" a="1"/>
  <c r="B392" i="26" s="1"/>
  <c r="B147" i="26" a="1"/>
  <c r="B147" i="26" s="1"/>
  <c r="B515" i="26" a="1"/>
  <c r="B515" i="26" s="1"/>
  <c r="B508" i="26" a="1"/>
  <c r="B508" i="26" s="1"/>
  <c r="B502" i="26" a="1"/>
  <c r="B502" i="26" s="1"/>
  <c r="B400" i="26" a="1"/>
  <c r="B400" i="26" s="1"/>
  <c r="B376" i="26" a="1"/>
  <c r="B376" i="26" s="1"/>
  <c r="B178" i="26" a="1"/>
  <c r="B178" i="26" s="1"/>
  <c r="B499" i="26" a="1"/>
  <c r="B499" i="26" s="1"/>
  <c r="B539" i="26" a="1"/>
  <c r="B539" i="26" s="1"/>
  <c r="B533" i="26" a="1"/>
  <c r="B533" i="26" s="1"/>
  <c r="B384" i="26" a="1"/>
  <c r="B384" i="26" s="1"/>
  <c r="B391" i="26" a="1"/>
  <c r="B391" i="26" s="1"/>
  <c r="B162" i="26" a="1"/>
  <c r="B162" i="26" s="1"/>
  <c r="B514" i="26" a="1"/>
  <c r="B514" i="26" s="1"/>
  <c r="B523" i="26" a="1"/>
  <c r="B523" i="26" s="1"/>
  <c r="B517" i="26" a="1"/>
  <c r="B517" i="26" s="1"/>
  <c r="B368" i="26" a="1"/>
  <c r="B368" i="26" s="1"/>
  <c r="B375" i="26" a="1"/>
  <c r="B375" i="26" s="1"/>
  <c r="B139" i="26" a="1"/>
  <c r="B139" i="26" s="1"/>
  <c r="B146" i="26" a="1"/>
  <c r="B146" i="26" s="1"/>
  <c r="B498" i="26" a="1"/>
  <c r="B498" i="26" s="1"/>
  <c r="B507" i="26" a="1"/>
  <c r="B507" i="26" s="1"/>
  <c r="B532" i="26" a="1"/>
  <c r="B532" i="26" s="1"/>
  <c r="B399" i="26" a="1"/>
  <c r="B399" i="26" s="1"/>
  <c r="B142" i="26" a="1"/>
  <c r="B142" i="26" s="1"/>
  <c r="B154" i="26" a="1"/>
  <c r="B154" i="26" s="1"/>
  <c r="B161" i="26" a="1"/>
  <c r="B161" i="26" s="1"/>
  <c r="B529" i="26" a="1"/>
  <c r="B529" i="26" s="1"/>
  <c r="B538" i="26" a="1"/>
  <c r="B538" i="26" s="1"/>
  <c r="B500" i="26" a="1"/>
  <c r="B500" i="26" s="1"/>
  <c r="B398" i="26" a="1"/>
  <c r="B398" i="26" s="1"/>
  <c r="B151" i="26" a="1"/>
  <c r="B151" i="26" s="1"/>
  <c r="B169" i="26" a="1"/>
  <c r="B169" i="26" s="1"/>
  <c r="B145" i="26" a="1"/>
  <c r="B145" i="26" s="1"/>
  <c r="B513" i="26" a="1"/>
  <c r="B513" i="26" s="1"/>
  <c r="B522" i="26" a="1"/>
  <c r="B522" i="26" s="1"/>
  <c r="B390" i="26" a="1"/>
  <c r="B390" i="26" s="1"/>
  <c r="B382" i="26" a="1"/>
  <c r="B382" i="26" s="1"/>
  <c r="B153" i="26" a="1"/>
  <c r="B153" i="26" s="1"/>
  <c r="B176" i="26" a="1"/>
  <c r="B176" i="26" s="1"/>
  <c r="B497" i="26" a="1"/>
  <c r="B497" i="26" s="1"/>
  <c r="B537" i="26" a="1"/>
  <c r="B537" i="26" s="1"/>
  <c r="B374" i="26" a="1"/>
  <c r="B374" i="26" s="1"/>
  <c r="B366" i="26" a="1"/>
  <c r="B366" i="26" s="1"/>
  <c r="B137" i="26" a="1"/>
  <c r="B137" i="26" s="1"/>
  <c r="B160" i="26" a="1"/>
  <c r="B160" i="26" s="1"/>
  <c r="B512" i="26" a="1"/>
  <c r="B512" i="26" s="1"/>
  <c r="B521" i="26" a="1"/>
  <c r="B521" i="26" s="1"/>
  <c r="B405" i="26" a="1"/>
  <c r="B405" i="26" s="1"/>
  <c r="B397" i="26" a="1"/>
  <c r="B397" i="26" s="1"/>
  <c r="B168" i="26" a="1"/>
  <c r="B168" i="26" s="1"/>
  <c r="B175" i="26" a="1"/>
  <c r="B175" i="26" s="1"/>
  <c r="B527" i="26" a="1"/>
  <c r="B527" i="26" s="1"/>
  <c r="B505" i="26" a="1"/>
  <c r="B505" i="26" s="1"/>
  <c r="B389" i="26" a="1"/>
  <c r="B389" i="26" s="1"/>
  <c r="B381" i="26" a="1"/>
  <c r="B381" i="26" s="1"/>
  <c r="B149" i="26" a="1"/>
  <c r="B149" i="26" s="1"/>
  <c r="B159" i="26" a="1"/>
  <c r="B159" i="26" s="1"/>
  <c r="B402" i="26" a="1"/>
  <c r="B402" i="26" s="1"/>
  <c r="B365" i="26" a="1"/>
  <c r="B365" i="26" s="1"/>
  <c r="B186" i="26" a="1"/>
  <c r="B186" i="26" s="1"/>
  <c r="B188" i="26" a="1"/>
  <c r="B188" i="26" s="1"/>
  <c r="B155" i="26" a="1"/>
  <c r="B155" i="26" s="1"/>
  <c r="B180" i="26" a="1"/>
  <c r="B180" i="26" s="1"/>
  <c r="B143" i="26" a="1"/>
  <c r="B143" i="26" s="1"/>
  <c r="B501" i="26" a="1"/>
  <c r="B501" i="26" s="1"/>
  <c r="B386" i="26" a="1"/>
  <c r="B386" i="26" s="1"/>
  <c r="B396" i="26" a="1"/>
  <c r="B396" i="26" s="1"/>
  <c r="B217" i="26" a="1"/>
  <c r="B217" i="26" s="1"/>
  <c r="B219" i="26" a="1"/>
  <c r="B219" i="26" s="1"/>
  <c r="B170" i="26" a="1"/>
  <c r="B170" i="26" s="1"/>
  <c r="B148" i="26" a="1"/>
  <c r="B148" i="26" s="1"/>
  <c r="B158" i="26" a="1"/>
  <c r="B158" i="26" s="1"/>
  <c r="B528" i="26" a="1"/>
  <c r="B528" i="26" s="1"/>
  <c r="B506" i="26" a="1"/>
  <c r="B506" i="26" s="1"/>
  <c r="B516" i="26" a="1"/>
  <c r="B516" i="26" s="1"/>
  <c r="B401" i="26" a="1"/>
  <c r="B401" i="26" s="1"/>
  <c r="B364" i="26" a="1"/>
  <c r="B364" i="26" s="1"/>
  <c r="B182" i="26" a="1"/>
  <c r="B182" i="26" s="1"/>
  <c r="B490" i="26" a="1"/>
  <c r="B490" i="26" s="1"/>
  <c r="B138" i="26" a="1"/>
  <c r="B138" i="26" s="1"/>
  <c r="B163" i="26" a="1"/>
  <c r="B163" i="26" s="1"/>
  <c r="B173" i="26" a="1"/>
  <c r="B173" i="26" s="1"/>
  <c r="B406" i="26" a="1"/>
  <c r="B406" i="26" s="1"/>
  <c r="B369" i="26" a="1"/>
  <c r="B369" i="26" s="1"/>
  <c r="B379" i="26" a="1"/>
  <c r="B379" i="26" s="1"/>
  <c r="B212" i="26" a="1"/>
  <c r="B212" i="26" s="1"/>
  <c r="B152" i="26" a="1"/>
  <c r="B152" i="26" s="1"/>
  <c r="B177" i="26" a="1"/>
  <c r="B177" i="26" s="1"/>
  <c r="B140" i="26" a="1"/>
  <c r="B140" i="26" s="1"/>
  <c r="B373" i="26" a="1"/>
  <c r="B373" i="26" s="1"/>
  <c r="B367" i="26" a="1"/>
  <c r="B367" i="26" s="1"/>
  <c r="B377" i="26" a="1"/>
  <c r="B377" i="26" s="1"/>
  <c r="B209" i="26" a="1"/>
  <c r="B209" i="26" s="1"/>
  <c r="B199" i="26" a="1"/>
  <c r="B199" i="26" s="1"/>
  <c r="B189" i="26" a="1"/>
  <c r="B189" i="26" s="1"/>
  <c r="B198" i="26" a="1"/>
  <c r="B198" i="26" s="1"/>
  <c r="B220" i="26" a="1"/>
  <c r="B220" i="26" s="1"/>
  <c r="B171" i="26" a="1"/>
  <c r="B171" i="26" s="1"/>
  <c r="B165" i="26" a="1"/>
  <c r="B165" i="26" s="1"/>
  <c r="B530" i="26" a="1"/>
  <c r="B530" i="26" s="1"/>
  <c r="B524" i="26" a="1"/>
  <c r="B524" i="26" s="1"/>
  <c r="B404" i="26" a="1"/>
  <c r="B404" i="26" s="1"/>
  <c r="B383" i="26" a="1"/>
  <c r="B383" i="26" s="1"/>
  <c r="B196" i="26" a="1"/>
  <c r="B196" i="26" s="1"/>
  <c r="B481" i="26" a="1"/>
  <c r="B481" i="26" s="1"/>
  <c r="B461" i="26" a="1"/>
  <c r="B461" i="26" s="1"/>
  <c r="B460" i="26" a="1"/>
  <c r="B460" i="26" s="1"/>
  <c r="B478" i="26" a="1"/>
  <c r="B478" i="26" s="1"/>
  <c r="B185" i="26" a="1"/>
  <c r="B185" i="26" s="1"/>
  <c r="B223" i="26" a="1"/>
  <c r="B223" i="26" s="1"/>
  <c r="B487" i="26" a="1"/>
  <c r="B487" i="26" s="1"/>
  <c r="B200" i="26" a="1"/>
  <c r="B200" i="26" s="1"/>
  <c r="B207" i="26" a="1"/>
  <c r="B207" i="26" s="1"/>
  <c r="B307" i="26" a="1"/>
  <c r="B307" i="26" s="1"/>
  <c r="B187" i="26" a="1"/>
  <c r="B187" i="26" s="1"/>
  <c r="B474" i="26" a="1"/>
  <c r="B474" i="26" s="1"/>
  <c r="B470" i="26" a="1"/>
  <c r="B470" i="26" s="1"/>
  <c r="B453" i="26" a="1"/>
  <c r="B453" i="26" s="1"/>
  <c r="B465" i="26" a="1"/>
  <c r="B465" i="26" s="1"/>
  <c r="B456" i="26" a="1"/>
  <c r="B456" i="26" s="1"/>
  <c r="B293" i="26" a="1"/>
  <c r="B293" i="26" s="1"/>
  <c r="B424" i="26" a="1"/>
  <c r="B424" i="26" s="1"/>
  <c r="B216" i="26" a="1"/>
  <c r="B216" i="26" s="1"/>
  <c r="B208" i="26" a="1"/>
  <c r="B208" i="26" s="1"/>
  <c r="B484" i="26" a="1"/>
  <c r="B484" i="26" s="1"/>
  <c r="B469" i="26" a="1"/>
  <c r="B469" i="26" s="1"/>
  <c r="B214" i="26" a="1"/>
  <c r="B214" i="26" s="1"/>
  <c r="B222" i="26" a="1"/>
  <c r="B222" i="26" s="1"/>
  <c r="B495" i="26" a="1"/>
  <c r="B495" i="26" s="1"/>
  <c r="B273" i="26" a="1"/>
  <c r="B273" i="26" s="1"/>
  <c r="B494" i="26" a="1"/>
  <c r="B494" i="26" s="1"/>
  <c r="B284" i="26" a="1"/>
  <c r="B284" i="26" s="1"/>
  <c r="B477" i="26" a="1"/>
  <c r="B477" i="26" s="1"/>
  <c r="B488" i="26" a="1"/>
  <c r="B488" i="26" s="1"/>
  <c r="B419" i="26" a="1"/>
  <c r="B419" i="26" s="1"/>
  <c r="B445" i="26" a="1"/>
  <c r="B445" i="26" s="1"/>
  <c r="B201" i="26" a="1"/>
  <c r="B201" i="26" s="1"/>
  <c r="B195" i="26" a="1"/>
  <c r="B195" i="26" s="1"/>
  <c r="B221" i="26" a="1"/>
  <c r="B221" i="26" s="1"/>
  <c r="B450" i="26" a="1"/>
  <c r="B450" i="26" s="1"/>
  <c r="B429" i="26" a="1"/>
  <c r="B429" i="26" s="1"/>
  <c r="B408" i="26" a="1"/>
  <c r="B408" i="26" s="1"/>
  <c r="B462" i="26" a="1"/>
  <c r="B462" i="26" s="1"/>
  <c r="B310" i="26" a="1"/>
  <c r="B310" i="26" s="1"/>
  <c r="B434" i="26" a="1"/>
  <c r="B434" i="26" s="1"/>
  <c r="B413" i="26" a="1"/>
  <c r="B413" i="26" s="1"/>
  <c r="B439" i="26" a="1"/>
  <c r="B439" i="26" s="1"/>
  <c r="B418" i="26" a="1"/>
  <c r="B418" i="26" s="1"/>
  <c r="B444" i="26" a="1"/>
  <c r="B444" i="26" s="1"/>
  <c r="B423" i="26" a="1"/>
  <c r="B423" i="26" s="1"/>
  <c r="B449" i="26" a="1"/>
  <c r="B449" i="26" s="1"/>
  <c r="B428" i="26" a="1"/>
  <c r="B428" i="26" s="1"/>
  <c r="B407" i="26" a="1"/>
  <c r="B407" i="26" s="1"/>
  <c r="B184" i="26" a="1"/>
  <c r="B184" i="26" s="1"/>
  <c r="B225" i="26" a="1"/>
  <c r="B225" i="26" s="1"/>
  <c r="B204" i="26" a="1"/>
  <c r="B204" i="26" s="1"/>
  <c r="B433" i="26" a="1"/>
  <c r="B433" i="26" s="1"/>
  <c r="B412" i="26" a="1"/>
  <c r="B412" i="26" s="1"/>
  <c r="B438" i="26" a="1"/>
  <c r="B438" i="26" s="1"/>
  <c r="B491" i="26" a="1"/>
  <c r="B491" i="26" s="1"/>
  <c r="B272" i="26" a="1"/>
  <c r="B272" i="26" s="1"/>
  <c r="B417" i="26" a="1"/>
  <c r="B417" i="26" s="1"/>
  <c r="B443" i="26" a="1"/>
  <c r="B443" i="26" s="1"/>
  <c r="B422" i="26" a="1"/>
  <c r="B422" i="26" s="1"/>
  <c r="B448" i="26" a="1"/>
  <c r="B448" i="26" s="1"/>
  <c r="B427" i="26" a="1"/>
  <c r="B427" i="26" s="1"/>
  <c r="B183" i="26" a="1"/>
  <c r="B183" i="26" s="1"/>
  <c r="B224" i="26" a="1"/>
  <c r="B224" i="26" s="1"/>
  <c r="B203" i="26" a="1"/>
  <c r="B203" i="26" s="1"/>
  <c r="B432" i="26" a="1"/>
  <c r="B432" i="26" s="1"/>
  <c r="B411" i="26" a="1"/>
  <c r="B411" i="26" s="1"/>
  <c r="B468" i="26" a="1"/>
  <c r="B468" i="26" s="1"/>
  <c r="B473" i="26" a="1"/>
  <c r="B473" i="26" s="1"/>
  <c r="B416" i="26" a="1"/>
  <c r="B416" i="26" s="1"/>
  <c r="B442" i="26" a="1"/>
  <c r="B442" i="26" s="1"/>
  <c r="B483" i="26" a="1"/>
  <c r="B483" i="26" s="1"/>
  <c r="B457" i="26" a="1"/>
  <c r="B457" i="26" s="1"/>
  <c r="B437" i="26" a="1"/>
  <c r="B437" i="26" s="1"/>
  <c r="B447" i="26" a="1"/>
  <c r="B447" i="26" s="1"/>
  <c r="B426" i="26" a="1"/>
  <c r="B426" i="26" s="1"/>
  <c r="B421" i="26" a="1"/>
  <c r="B421" i="26" s="1"/>
  <c r="B431" i="26" a="1"/>
  <c r="B431" i="26" s="1"/>
  <c r="B410" i="26" a="1"/>
  <c r="B410" i="26" s="1"/>
  <c r="B436" i="26" a="1"/>
  <c r="B436" i="26" s="1"/>
  <c r="B415" i="26" a="1"/>
  <c r="B415" i="26" s="1"/>
  <c r="B441" i="26" a="1"/>
  <c r="B441" i="26" s="1"/>
  <c r="B218" i="26" a="1"/>
  <c r="B218" i="26" s="1"/>
  <c r="B197" i="26" a="1"/>
  <c r="B197" i="26" s="1"/>
  <c r="B420" i="26" a="1"/>
  <c r="B420" i="26" s="1"/>
  <c r="B446" i="26" a="1"/>
  <c r="B446" i="26" s="1"/>
  <c r="B425" i="26" a="1"/>
  <c r="B425" i="26" s="1"/>
  <c r="B464" i="26" a="1"/>
  <c r="B464" i="26" s="1"/>
  <c r="B486" i="26" a="1"/>
  <c r="B486" i="26" s="1"/>
  <c r="B451" i="26" a="1"/>
  <c r="B451" i="26" s="1"/>
  <c r="B430" i="26" a="1"/>
  <c r="B430" i="26" s="1"/>
  <c r="B409" i="26" a="1"/>
  <c r="B409" i="26" s="1"/>
  <c r="B435" i="26" a="1"/>
  <c r="B435" i="26" s="1"/>
  <c r="B414" i="26" a="1"/>
  <c r="B414" i="26" s="1"/>
  <c r="B300" i="26" a="1"/>
  <c r="B300" i="26" s="1"/>
  <c r="B314" i="26" a="1"/>
  <c r="B314" i="26" s="1"/>
  <c r="B298" i="26" a="1"/>
  <c r="B298" i="26" s="1"/>
  <c r="B295" i="26" a="1"/>
  <c r="B295" i="26" s="1"/>
  <c r="B297" i="26" a="1"/>
  <c r="B297" i="26" s="1"/>
  <c r="B294" i="26" a="1"/>
  <c r="B294" i="26" s="1"/>
  <c r="B309" i="26" a="1"/>
  <c r="B309" i="26" s="1"/>
  <c r="B306" i="26" a="1"/>
  <c r="B306" i="26" s="1"/>
  <c r="B289" i="26" a="1"/>
  <c r="B289" i="26" s="1"/>
  <c r="B303" i="26" a="1"/>
  <c r="B303" i="26" s="1"/>
  <c r="B286" i="26" a="1"/>
  <c r="B286" i="26" s="1"/>
  <c r="B496" i="26" a="1"/>
  <c r="B496" i="26" s="1"/>
  <c r="B475" i="26" a="1"/>
  <c r="B475" i="26" s="1"/>
  <c r="B454" i="26" a="1"/>
  <c r="B454" i="26" s="1"/>
  <c r="B290" i="26" a="1"/>
  <c r="B290" i="26" s="1"/>
  <c r="B282" i="26" a="1"/>
  <c r="B282" i="26" s="1"/>
  <c r="B480" i="26" a="1"/>
  <c r="B480" i="26" s="1"/>
  <c r="B459" i="26" a="1"/>
  <c r="B459" i="26" s="1"/>
  <c r="B485" i="26" a="1"/>
  <c r="B485" i="26" s="1"/>
  <c r="B274" i="26" a="1"/>
  <c r="B274" i="26" s="1"/>
  <c r="B313" i="26" a="1"/>
  <c r="B313" i="26" s="1"/>
  <c r="B479" i="26" a="1"/>
  <c r="B479" i="26" s="1"/>
  <c r="B458" i="26" a="1"/>
  <c r="B458" i="26" s="1"/>
  <c r="B280" i="26" a="1"/>
  <c r="B280" i="26" s="1"/>
  <c r="B304" i="26" a="1"/>
  <c r="B304" i="26" s="1"/>
  <c r="B463" i="26" a="1"/>
  <c r="B463" i="26" s="1"/>
  <c r="B489" i="26" a="1"/>
  <c r="B489" i="26" s="1"/>
  <c r="B311" i="26" a="1"/>
  <c r="B311" i="26" s="1"/>
  <c r="B288" i="26" a="1"/>
  <c r="B288" i="26" s="1"/>
  <c r="B452" i="26" a="1"/>
  <c r="B452" i="26" s="1"/>
  <c r="B493" i="26" a="1"/>
  <c r="B493" i="26" s="1"/>
  <c r="B472" i="26" a="1"/>
  <c r="B472" i="26" s="1"/>
  <c r="B278" i="26" a="1"/>
  <c r="B278" i="26" s="1"/>
  <c r="B301" i="26" a="1"/>
  <c r="B301" i="26" s="1"/>
  <c r="B482" i="26" a="1"/>
  <c r="B482" i="26" s="1"/>
  <c r="B492" i="26" a="1"/>
  <c r="B492" i="26" s="1"/>
  <c r="B471" i="26" a="1"/>
  <c r="B471" i="26" s="1"/>
  <c r="B277" i="26" a="1"/>
  <c r="B277" i="26" s="1"/>
  <c r="B315" i="26" a="1"/>
  <c r="B315" i="26" s="1"/>
  <c r="B466" i="26" a="1"/>
  <c r="B466" i="26" s="1"/>
  <c r="B476" i="26" a="1"/>
  <c r="B476" i="26" s="1"/>
  <c r="B276" i="26" a="1"/>
  <c r="B276" i="26" s="1"/>
  <c r="B283" i="26" a="1"/>
  <c r="B283" i="26" s="1"/>
  <c r="P31" i="29" a="1"/>
  <c r="P31" i="29" s="1"/>
  <c r="B244" i="26" a="1"/>
  <c r="B244" i="26" s="1"/>
  <c r="B236" i="26" a="1"/>
  <c r="B236" i="26" s="1"/>
  <c r="C82" i="15"/>
  <c r="B56" i="26" s="1" a="1"/>
  <c r="B56" i="26" s="1"/>
  <c r="C369" i="26" a="1"/>
  <c r="C369" i="26" s="1"/>
  <c r="C368" i="26" a="1"/>
  <c r="C368" i="26" s="1"/>
  <c r="C383" i="26" a="1"/>
  <c r="C383" i="26" s="1"/>
  <c r="C374" i="26" a="1"/>
  <c r="C374" i="26" s="1"/>
  <c r="B228" i="26" a="1"/>
  <c r="B228" i="26" s="1"/>
  <c r="B267" i="26" a="1"/>
  <c r="B267" i="26" s="1"/>
  <c r="B243" i="26" a="1"/>
  <c r="B243" i="26" s="1"/>
  <c r="B251" i="26" a="1"/>
  <c r="B251" i="26" s="1"/>
  <c r="B227" i="26" a="1"/>
  <c r="B227" i="26" s="1"/>
  <c r="B250" i="26" a="1"/>
  <c r="B250" i="26" s="1"/>
  <c r="B258" i="26" a="1"/>
  <c r="B258" i="26" s="1"/>
  <c r="B234" i="26" a="1"/>
  <c r="B234" i="26" s="1"/>
  <c r="B265" i="26" a="1"/>
  <c r="B265" i="26" s="1"/>
  <c r="B242" i="26" a="1"/>
  <c r="B242" i="26" s="1"/>
  <c r="B249" i="26" a="1"/>
  <c r="B249" i="26" s="1"/>
  <c r="B257" i="26" a="1"/>
  <c r="B257" i="26" s="1"/>
  <c r="B264" i="26" a="1"/>
  <c r="B264" i="26" s="1"/>
  <c r="B241" i="26" a="1"/>
  <c r="B241" i="26" s="1"/>
  <c r="B248" i="26" a="1"/>
  <c r="B248" i="26" s="1"/>
  <c r="B271" i="26" a="1"/>
  <c r="B271" i="26" s="1"/>
  <c r="B232" i="26" a="1"/>
  <c r="B232" i="26" s="1"/>
  <c r="B255" i="26" a="1"/>
  <c r="B255" i="26" s="1"/>
  <c r="AU18" i="13"/>
  <c r="B263" i="26" a="1"/>
  <c r="B263" i="26" s="1"/>
  <c r="B254" i="26" a="1"/>
  <c r="B254" i="26" s="1"/>
  <c r="B247" i="26" a="1"/>
  <c r="B247" i="26" s="1"/>
  <c r="B238" i="26" a="1"/>
  <c r="B238" i="26" s="1"/>
  <c r="B231" i="26" a="1"/>
  <c r="B231" i="26" s="1"/>
  <c r="B269" i="26" a="1"/>
  <c r="B269" i="26" s="1"/>
  <c r="B230" i="26" a="1"/>
  <c r="B230" i="26" s="1"/>
  <c r="B237" i="26" a="1"/>
  <c r="B237" i="26" s="1"/>
  <c r="B261" i="26" a="1"/>
  <c r="B261" i="26" s="1"/>
  <c r="B268" i="26" a="1"/>
  <c r="B268" i="26" s="1"/>
  <c r="B260" i="26" a="1"/>
  <c r="B260" i="26" s="1"/>
  <c r="B252" i="26" a="1"/>
  <c r="B252" i="26" s="1"/>
  <c r="P21" i="29" a="1"/>
  <c r="P21" i="29" s="1"/>
  <c r="P11" i="29" a="1"/>
  <c r="P11" i="29" s="1"/>
  <c r="AU20" i="13"/>
  <c r="AU9" i="13"/>
  <c r="AU14" i="13"/>
  <c r="B262" i="26" a="1"/>
  <c r="B262" i="26" s="1"/>
  <c r="B256" i="26" a="1"/>
  <c r="B256" i="26" s="1"/>
  <c r="B235" i="26" a="1"/>
  <c r="B235" i="26" s="1"/>
  <c r="B308" i="26" a="1"/>
  <c r="B308" i="26" s="1"/>
  <c r="B287" i="26" a="1"/>
  <c r="B287" i="26" s="1"/>
  <c r="B281" i="26" a="1"/>
  <c r="B281" i="26" s="1"/>
  <c r="B246" i="26" a="1"/>
  <c r="B246" i="26" s="1"/>
  <c r="B240" i="26" a="1"/>
  <c r="B240" i="26" s="1"/>
  <c r="B266" i="26" a="1"/>
  <c r="B266" i="26" s="1"/>
  <c r="B292" i="26" a="1"/>
  <c r="B292" i="26" s="1"/>
  <c r="B302" i="26" a="1"/>
  <c r="B302" i="26" s="1"/>
  <c r="C84" i="15"/>
  <c r="B58" i="26" s="1" a="1"/>
  <c r="B58" i="26" s="1"/>
  <c r="B245" i="26" a="1"/>
  <c r="B245" i="26" s="1"/>
  <c r="B239" i="26" a="1"/>
  <c r="B239" i="26" s="1"/>
  <c r="B312" i="26" a="1"/>
  <c r="B312" i="26" s="1"/>
  <c r="B291" i="26" a="1"/>
  <c r="B291" i="26" s="1"/>
  <c r="B285" i="26" a="1"/>
  <c r="B285" i="26" s="1"/>
  <c r="B229" i="26" a="1"/>
  <c r="B229" i="26" s="1"/>
  <c r="B270" i="26" a="1"/>
  <c r="B270" i="26" s="1"/>
  <c r="B296" i="26" a="1"/>
  <c r="B296" i="26" s="1"/>
  <c r="B275" i="26" a="1"/>
  <c r="B275" i="26" s="1"/>
  <c r="B316" i="26" a="1"/>
  <c r="B316" i="26" s="1"/>
  <c r="B233" i="26" a="1"/>
  <c r="B233" i="26" s="1"/>
  <c r="B259" i="26" a="1"/>
  <c r="B259" i="26" s="1"/>
  <c r="B279" i="26" a="1"/>
  <c r="B279" i="26" s="1"/>
  <c r="B305" i="26" a="1"/>
  <c r="B305" i="26" s="1"/>
  <c r="B355" i="26" a="1"/>
  <c r="B355" i="26" s="1"/>
  <c r="B334" i="26" a="1"/>
  <c r="B334" i="26" s="1"/>
  <c r="B328" i="26" a="1"/>
  <c r="B328" i="26" s="1"/>
  <c r="C136" i="15"/>
  <c r="B100" i="26" s="1" a="1"/>
  <c r="B100" i="26" s="1"/>
  <c r="C108" i="15"/>
  <c r="B82" i="26" s="1" a="1"/>
  <c r="B82" i="26" s="1"/>
  <c r="C75" i="15"/>
  <c r="B49" i="26" s="1" a="1"/>
  <c r="B49" i="26" s="1"/>
  <c r="C102" i="15"/>
  <c r="B76" i="26" s="1" a="1"/>
  <c r="B76" i="26" s="1"/>
  <c r="C162" i="15"/>
  <c r="B126" i="26" s="1" a="1"/>
  <c r="B126" i="26" s="1"/>
  <c r="C116" i="15"/>
  <c r="B90" i="26" s="1" a="1"/>
  <c r="B90" i="26" s="1"/>
  <c r="C81" i="15"/>
  <c r="B55" i="26" s="1" a="1"/>
  <c r="B55" i="26" s="1"/>
  <c r="C157" i="15"/>
  <c r="B121" i="26" s="1" a="1"/>
  <c r="B121" i="26" s="1"/>
  <c r="C90" i="15"/>
  <c r="B64" i="26" s="1" a="1"/>
  <c r="B64" i="26" s="1"/>
  <c r="C88" i="15"/>
  <c r="B62" i="26" s="1" a="1"/>
  <c r="B62" i="26" s="1"/>
  <c r="B324" i="26" a="1"/>
  <c r="B324" i="26" s="1"/>
  <c r="B350" i="26" a="1"/>
  <c r="B350" i="26" s="1"/>
  <c r="B344" i="26" a="1"/>
  <c r="B344" i="26" s="1"/>
  <c r="B339" i="26" a="1"/>
  <c r="B339" i="26" s="1"/>
  <c r="B318" i="26" a="1"/>
  <c r="B318" i="26" s="1"/>
  <c r="B323" i="26" a="1"/>
  <c r="B323" i="26" s="1"/>
  <c r="B349" i="26" a="1"/>
  <c r="B349" i="26" s="1"/>
  <c r="B354" i="26" a="1"/>
  <c r="B354" i="26" s="1"/>
  <c r="B333" i="26" a="1"/>
  <c r="B333" i="26" s="1"/>
  <c r="B359" i="26" a="1"/>
  <c r="B359" i="26" s="1"/>
  <c r="B338" i="26" a="1"/>
  <c r="B338" i="26" s="1"/>
  <c r="B317" i="26" a="1"/>
  <c r="B317" i="26" s="1"/>
  <c r="B343" i="26" a="1"/>
  <c r="B343" i="26" s="1"/>
  <c r="B322" i="26" a="1"/>
  <c r="B322" i="26" s="1"/>
  <c r="B348" i="26" a="1"/>
  <c r="B348" i="26" s="1"/>
  <c r="B327" i="26" a="1"/>
  <c r="B327" i="26" s="1"/>
  <c r="B353" i="26" a="1"/>
  <c r="B353" i="26" s="1"/>
  <c r="B332" i="26" a="1"/>
  <c r="B332" i="26" s="1"/>
  <c r="B358" i="26" a="1"/>
  <c r="B358" i="26" s="1"/>
  <c r="B337" i="26" a="1"/>
  <c r="B337" i="26" s="1"/>
  <c r="B347" i="26" a="1"/>
  <c r="B347" i="26" s="1"/>
  <c r="B342" i="26" a="1"/>
  <c r="B342" i="26" s="1"/>
  <c r="B321" i="26" a="1"/>
  <c r="B321" i="26" s="1"/>
  <c r="B331" i="26" a="1"/>
  <c r="B331" i="26" s="1"/>
  <c r="B326" i="26" a="1"/>
  <c r="B326" i="26" s="1"/>
  <c r="B352" i="26" a="1"/>
  <c r="B352" i="26" s="1"/>
  <c r="B346" i="26" a="1"/>
  <c r="B346" i="26" s="1"/>
  <c r="B357" i="26" a="1"/>
  <c r="B357" i="26" s="1"/>
  <c r="B336" i="26" a="1"/>
  <c r="B336" i="26" s="1"/>
  <c r="B330" i="26" a="1"/>
  <c r="B330" i="26" s="1"/>
  <c r="B341" i="26" a="1"/>
  <c r="B341" i="26" s="1"/>
  <c r="B320" i="26" a="1"/>
  <c r="B320" i="26" s="1"/>
  <c r="B361" i="26" a="1"/>
  <c r="B361" i="26" s="1"/>
  <c r="B325" i="26" a="1"/>
  <c r="B325" i="26" s="1"/>
  <c r="B351" i="26" a="1"/>
  <c r="B351" i="26" s="1"/>
  <c r="B345" i="26" a="1"/>
  <c r="B345" i="26" s="1"/>
  <c r="C20" i="15"/>
  <c r="B4" i="26" s="1" a="1"/>
  <c r="B4" i="26" s="1"/>
  <c r="B356" i="26" a="1"/>
  <c r="B356" i="26" s="1"/>
  <c r="B335" i="26" a="1"/>
  <c r="B335" i="26" s="1"/>
  <c r="B329" i="26" a="1"/>
  <c r="B329" i="26" s="1"/>
  <c r="C45" i="15"/>
  <c r="B29" i="26" s="1" a="1"/>
  <c r="B29" i="26" s="1"/>
  <c r="B340" i="26" a="1"/>
  <c r="B340" i="26" s="1"/>
  <c r="B319" i="26" a="1"/>
  <c r="B319" i="26" s="1"/>
  <c r="C141" i="15"/>
  <c r="B105" i="26" s="1" a="1"/>
  <c r="B105" i="26" s="1"/>
  <c r="C167" i="15"/>
  <c r="B131" i="26" s="1" a="1"/>
  <c r="B131" i="26" s="1"/>
  <c r="C146" i="15"/>
  <c r="B110" i="26" s="1" a="1"/>
  <c r="B110" i="26" s="1"/>
  <c r="C172" i="15"/>
  <c r="B136" i="26" s="1" a="1"/>
  <c r="B136" i="26" s="1"/>
  <c r="C151" i="15"/>
  <c r="B115" i="26" s="1" a="1"/>
  <c r="B115" i="26" s="1"/>
  <c r="C130" i="15"/>
  <c r="B94" i="26" s="1" a="1"/>
  <c r="B94" i="26" s="1"/>
  <c r="C156" i="15"/>
  <c r="B120" i="26" s="1" a="1"/>
  <c r="B120" i="26" s="1"/>
  <c r="C135" i="15"/>
  <c r="B99" i="26" s="1" a="1"/>
  <c r="B99" i="26" s="1"/>
  <c r="C161" i="15"/>
  <c r="B125" i="26" s="1" a="1"/>
  <c r="B125" i="26" s="1"/>
  <c r="C140" i="15"/>
  <c r="B104" i="26" s="1" a="1"/>
  <c r="B104" i="26" s="1"/>
  <c r="C166" i="15"/>
  <c r="B130" i="26" s="1" a="1"/>
  <c r="B130" i="26" s="1"/>
  <c r="C145" i="15"/>
  <c r="B109" i="26" s="1" a="1"/>
  <c r="B109" i="26" s="1"/>
  <c r="C171" i="15"/>
  <c r="B135" i="26" s="1" a="1"/>
  <c r="B135" i="26" s="1"/>
  <c r="C150" i="15"/>
  <c r="B114" i="26" s="1" a="1"/>
  <c r="B114" i="26" s="1"/>
  <c r="C129" i="15"/>
  <c r="B93" i="26" s="1" a="1"/>
  <c r="B93" i="26" s="1"/>
  <c r="C155" i="15"/>
  <c r="B119" i="26" s="1" a="1"/>
  <c r="B119" i="26" s="1"/>
  <c r="C134" i="15"/>
  <c r="B98" i="26" s="1" a="1"/>
  <c r="B98" i="26" s="1"/>
  <c r="C160" i="15"/>
  <c r="B124" i="26" s="1" a="1"/>
  <c r="B124" i="26" s="1"/>
  <c r="C139" i="15"/>
  <c r="B103" i="26" s="1" a="1"/>
  <c r="B103" i="26" s="1"/>
  <c r="C165" i="15"/>
  <c r="B129" i="26" s="1" a="1"/>
  <c r="B129" i="26" s="1"/>
  <c r="C144" i="15"/>
  <c r="B108" i="26" s="1" a="1"/>
  <c r="B108" i="26" s="1"/>
  <c r="C170" i="15"/>
  <c r="B134" i="26" s="1" a="1"/>
  <c r="B134" i="26" s="1"/>
  <c r="C149" i="15"/>
  <c r="B113" i="26" s="1" a="1"/>
  <c r="B113" i="26" s="1"/>
  <c r="C128" i="15"/>
  <c r="B92" i="26" s="1" a="1"/>
  <c r="B92" i="26" s="1"/>
  <c r="C154" i="15"/>
  <c r="B118" i="26" s="1" a="1"/>
  <c r="B118" i="26" s="1"/>
  <c r="C133" i="15"/>
  <c r="B97" i="26" s="1" a="1"/>
  <c r="B97" i="26" s="1"/>
  <c r="C138" i="15"/>
  <c r="B102" i="26" s="1" a="1"/>
  <c r="B102" i="26" s="1"/>
  <c r="C164" i="15"/>
  <c r="B128" i="26" s="1" a="1"/>
  <c r="B128" i="26" s="1"/>
  <c r="C169" i="15"/>
  <c r="B133" i="26" s="1" a="1"/>
  <c r="B133" i="26" s="1"/>
  <c r="C148" i="15"/>
  <c r="B112" i="26" s="1" a="1"/>
  <c r="B112" i="26" s="1"/>
  <c r="C159" i="15"/>
  <c r="B123" i="26" s="1" a="1"/>
  <c r="B123" i="26" s="1"/>
  <c r="C153" i="15"/>
  <c r="B117" i="26" s="1" a="1"/>
  <c r="B117" i="26" s="1"/>
  <c r="C132" i="15"/>
  <c r="B96" i="26" s="1" a="1"/>
  <c r="B96" i="26" s="1"/>
  <c r="C143" i="15"/>
  <c r="B107" i="26" s="1" a="1"/>
  <c r="B107" i="26" s="1"/>
  <c r="C137" i="15"/>
  <c r="B101" i="26" s="1" a="1"/>
  <c r="B101" i="26" s="1"/>
  <c r="C163" i="15"/>
  <c r="B127" i="26" s="1" a="1"/>
  <c r="B127" i="26" s="1"/>
  <c r="C158" i="15"/>
  <c r="B122" i="26" s="1" a="1"/>
  <c r="B122" i="26" s="1"/>
  <c r="C168" i="15"/>
  <c r="B132" i="26" s="1" a="1"/>
  <c r="B132" i="26" s="1"/>
  <c r="C147" i="15"/>
  <c r="B111" i="26" s="1" a="1"/>
  <c r="B111" i="26" s="1"/>
  <c r="C142" i="15"/>
  <c r="B106" i="26" s="1" a="1"/>
  <c r="B106" i="26" s="1"/>
  <c r="C152" i="15"/>
  <c r="B116" i="26" s="1" a="1"/>
  <c r="B116" i="26" s="1"/>
  <c r="C50" i="15"/>
  <c r="B34" i="26" s="1" a="1"/>
  <c r="B34" i="26" s="1"/>
  <c r="C28" i="15"/>
  <c r="B12" i="26" s="1" a="1"/>
  <c r="B12" i="26" s="1"/>
  <c r="C34" i="15"/>
  <c r="B18" i="26" s="1" a="1"/>
  <c r="B18" i="26" s="1"/>
  <c r="C59" i="15"/>
  <c r="B43" i="26" s="1" a="1"/>
  <c r="B43" i="26" s="1"/>
  <c r="C55" i="15"/>
  <c r="B39" i="26" s="1" a="1"/>
  <c r="B39" i="26" s="1"/>
  <c r="C18" i="15"/>
  <c r="B2" i="26" s="1" a="1"/>
  <c r="B2" i="26" s="1"/>
  <c r="C43" i="15"/>
  <c r="B27" i="26" s="1" a="1"/>
  <c r="B27" i="26" s="1"/>
  <c r="C39" i="15"/>
  <c r="B23" i="26" s="1" a="1"/>
  <c r="B23" i="26" s="1"/>
  <c r="C49" i="15"/>
  <c r="B33" i="26" s="1" a="1"/>
  <c r="B33" i="26" s="1"/>
  <c r="C27" i="15"/>
  <c r="B11" i="26" s="1" a="1"/>
  <c r="B11" i="26" s="1"/>
  <c r="C23" i="15"/>
  <c r="B7" i="26" s="1" a="1"/>
  <c r="B7" i="26" s="1"/>
  <c r="C33" i="15"/>
  <c r="B17" i="26" s="1" a="1"/>
  <c r="B17" i="26" s="1"/>
  <c r="C58" i="15"/>
  <c r="B42" i="26" s="1" a="1"/>
  <c r="B42" i="26" s="1"/>
  <c r="C54" i="15"/>
  <c r="B38" i="26" s="1" a="1"/>
  <c r="B38" i="26" s="1"/>
  <c r="C48" i="15"/>
  <c r="B32" i="26" s="1" a="1"/>
  <c r="B32" i="26" s="1"/>
  <c r="C42" i="15"/>
  <c r="B26" i="26" s="1" a="1"/>
  <c r="B26" i="26" s="1"/>
  <c r="C95" i="15"/>
  <c r="B69" i="26" s="1" a="1"/>
  <c r="B69" i="26" s="1"/>
  <c r="C38" i="15"/>
  <c r="B22" i="26" s="1" a="1"/>
  <c r="B22" i="26" s="1"/>
  <c r="C32" i="15"/>
  <c r="B16" i="26" s="1" a="1"/>
  <c r="B16" i="26" s="1"/>
  <c r="C26" i="15"/>
  <c r="B10" i="26" s="1" a="1"/>
  <c r="B10" i="26" s="1"/>
  <c r="C110" i="15"/>
  <c r="B84" i="26" s="1" a="1"/>
  <c r="B84" i="26" s="1"/>
  <c r="C22" i="15"/>
  <c r="B6" i="26" s="1" a="1"/>
  <c r="B6" i="26" s="1"/>
  <c r="C47" i="15"/>
  <c r="B31" i="26" s="1" a="1"/>
  <c r="B31" i="26" s="1"/>
  <c r="C57" i="15"/>
  <c r="B41" i="26" s="1" a="1"/>
  <c r="B41" i="26" s="1"/>
  <c r="C53" i="15"/>
  <c r="B37" i="26" s="1" a="1"/>
  <c r="B37" i="26" s="1"/>
  <c r="C31" i="15"/>
  <c r="B15" i="26" s="1" a="1"/>
  <c r="B15" i="26" s="1"/>
  <c r="C41" i="15"/>
  <c r="B25" i="26" s="1" a="1"/>
  <c r="B25" i="26" s="1"/>
  <c r="C37" i="15"/>
  <c r="B21" i="26" s="1" a="1"/>
  <c r="B21" i="26" s="1"/>
  <c r="C62" i="15"/>
  <c r="B46" i="26" s="1" a="1"/>
  <c r="B46" i="26" s="1"/>
  <c r="C56" i="15"/>
  <c r="B40" i="26" s="1" a="1"/>
  <c r="B40" i="26" s="1"/>
  <c r="C21" i="15"/>
  <c r="B5" i="26" s="1" a="1"/>
  <c r="B5" i="26" s="1"/>
  <c r="C30" i="15"/>
  <c r="B14" i="26" s="1" a="1"/>
  <c r="B14" i="26" s="1"/>
  <c r="C40" i="15"/>
  <c r="B24" i="26" s="1" a="1"/>
  <c r="B24" i="26" s="1"/>
  <c r="C36" i="15"/>
  <c r="B20" i="26" s="1" a="1"/>
  <c r="B20" i="26" s="1"/>
  <c r="C61" i="15"/>
  <c r="B45" i="26" s="1" a="1"/>
  <c r="B45" i="26" s="1"/>
  <c r="C24" i="15"/>
  <c r="B8" i="26" s="1" a="1"/>
  <c r="B8" i="26" s="1"/>
  <c r="C51" i="15"/>
  <c r="B35" i="26" s="1" a="1"/>
  <c r="B35" i="26" s="1"/>
  <c r="C29" i="15"/>
  <c r="B13" i="26" s="1" a="1"/>
  <c r="B13" i="26" s="1"/>
  <c r="C35" i="15"/>
  <c r="B19" i="26" s="1" a="1"/>
  <c r="B19" i="26" s="1"/>
  <c r="C60" i="15"/>
  <c r="B44" i="26" s="1" a="1"/>
  <c r="B44" i="26" s="1"/>
  <c r="C19" i="15"/>
  <c r="B3" i="26" s="1" a="1"/>
  <c r="B3" i="26" s="1"/>
  <c r="C44" i="15"/>
  <c r="B28" i="26" s="1" a="1"/>
  <c r="B28" i="26" s="1"/>
  <c r="C92" i="15"/>
  <c r="B66" i="26" s="1" a="1"/>
  <c r="B66" i="26" s="1"/>
  <c r="C86" i="15"/>
  <c r="B60" i="26" s="1" a="1"/>
  <c r="B60" i="26" s="1"/>
  <c r="C112" i="15"/>
  <c r="B86" i="26" s="1" a="1"/>
  <c r="B86" i="26" s="1"/>
  <c r="C76" i="15"/>
  <c r="B50" i="26" s="1" a="1"/>
  <c r="B50" i="26" s="1"/>
  <c r="C117" i="15"/>
  <c r="B91" i="26" s="1" a="1"/>
  <c r="B91" i="26" s="1"/>
  <c r="C96" i="15"/>
  <c r="B70" i="26" s="1" a="1"/>
  <c r="B70" i="26" s="1"/>
  <c r="C107" i="15"/>
  <c r="B81" i="26" s="1" a="1"/>
  <c r="B81" i="26" s="1"/>
  <c r="C101" i="15"/>
  <c r="B75" i="26" s="1" a="1"/>
  <c r="B75" i="26" s="1"/>
  <c r="C80" i="15"/>
  <c r="B54" i="26" s="1" a="1"/>
  <c r="B54" i="26" s="1"/>
  <c r="C91" i="15"/>
  <c r="B65" i="26" s="1" a="1"/>
  <c r="B65" i="26" s="1"/>
  <c r="C85" i="15"/>
  <c r="B59" i="26" s="1" a="1"/>
  <c r="B59" i="26" s="1"/>
  <c r="C111" i="15"/>
  <c r="B85" i="26" s="1" a="1"/>
  <c r="B85" i="26" s="1"/>
  <c r="C106" i="15"/>
  <c r="B80" i="26" s="1" a="1"/>
  <c r="B80" i="26" s="1"/>
  <c r="C100" i="15"/>
  <c r="B74" i="26" s="1" a="1"/>
  <c r="B74" i="26" s="1"/>
  <c r="C79" i="15"/>
  <c r="B53" i="26" s="1" a="1"/>
  <c r="B53" i="26" s="1"/>
  <c r="C74" i="15"/>
  <c r="B48" i="26" s="1" a="1"/>
  <c r="B48" i="26" s="1"/>
  <c r="C115" i="15"/>
  <c r="B89" i="26" s="1" a="1"/>
  <c r="B89" i="26" s="1"/>
  <c r="C94" i="15"/>
  <c r="B68" i="26" s="1" a="1"/>
  <c r="B68" i="26" s="1"/>
  <c r="C105" i="15"/>
  <c r="B79" i="26" s="1" a="1"/>
  <c r="B79" i="26" s="1"/>
  <c r="C99" i="15"/>
  <c r="B73" i="26" s="1" a="1"/>
  <c r="B73" i="26" s="1"/>
  <c r="C78" i="15"/>
  <c r="B52" i="26" s="1" a="1"/>
  <c r="B52" i="26" s="1"/>
  <c r="C89" i="15"/>
  <c r="B63" i="26" s="1" a="1"/>
  <c r="B63" i="26" s="1"/>
  <c r="C83" i="15"/>
  <c r="B57" i="26" s="1" a="1"/>
  <c r="B57" i="26" s="1"/>
  <c r="C109" i="15"/>
  <c r="B83" i="26" s="1" a="1"/>
  <c r="B83" i="26" s="1"/>
  <c r="C73" i="15"/>
  <c r="B47" i="26" s="1" a="1"/>
  <c r="B47" i="26" s="1"/>
  <c r="C114" i="15"/>
  <c r="B88" i="26" s="1" a="1"/>
  <c r="B88" i="26" s="1"/>
  <c r="C93" i="15"/>
  <c r="B67" i="26" s="1" a="1"/>
  <c r="B67" i="26" s="1"/>
  <c r="C52" i="15"/>
  <c r="B36" i="26" s="1" a="1"/>
  <c r="B36" i="26" s="1"/>
  <c r="C46" i="15"/>
  <c r="B30" i="26" s="1" a="1"/>
  <c r="B30" i="26" s="1"/>
  <c r="C104" i="15"/>
  <c r="B78" i="26" s="1" a="1"/>
  <c r="B78" i="26" s="1"/>
  <c r="C98" i="15"/>
  <c r="B72" i="26" s="1" a="1"/>
  <c r="B72" i="26" s="1"/>
  <c r="C77" i="15"/>
  <c r="B51" i="26" s="1" a="1"/>
  <c r="B51" i="26" s="1"/>
  <c r="C103" i="15"/>
  <c r="B77" i="26" s="1" a="1"/>
  <c r="B77" i="26" s="1"/>
  <c r="C113" i="15"/>
  <c r="B87" i="26" s="1" a="1"/>
  <c r="B87" i="26" s="1"/>
  <c r="C87" i="15"/>
  <c r="B61" i="26" s="1" a="1"/>
  <c r="B61" i="26" s="1"/>
  <c r="B2" i="29" a="1"/>
  <c r="B2" i="29" s="1"/>
  <c r="B22" i="29" a="1"/>
  <c r="B22" i="29" s="1"/>
  <c r="B9" i="29" a="1"/>
  <c r="B9" i="29" s="1"/>
  <c r="B4" i="29" a="1"/>
  <c r="B4" i="29" s="1"/>
  <c r="B15" i="29" a="1"/>
  <c r="B15" i="29" s="1"/>
  <c r="B29" i="29" a="1"/>
  <c r="B29" i="29" s="1"/>
  <c r="B36" i="29" a="1"/>
  <c r="B36" i="29" s="1"/>
  <c r="B20" i="29" a="1"/>
  <c r="B20" i="29" s="1"/>
  <c r="B21" i="29" a="1"/>
  <c r="B21" i="29" s="1"/>
  <c r="B17" i="29" a="1"/>
  <c r="B17" i="29" s="1"/>
  <c r="B28" i="29" a="1"/>
  <c r="B28" i="29" s="1"/>
  <c r="B12" i="29" a="1"/>
  <c r="B12" i="29" s="1"/>
  <c r="B35" i="29" a="1"/>
  <c r="B35" i="29" s="1"/>
  <c r="B14" i="29" a="1"/>
  <c r="B14" i="29" s="1"/>
  <c r="B24" i="29" a="1"/>
  <c r="B24" i="29" s="1"/>
  <c r="B19" i="29" a="1"/>
  <c r="B19" i="29" s="1"/>
  <c r="B7" i="29" a="1"/>
  <c r="B7" i="29" s="1"/>
  <c r="B27" i="29" a="1"/>
  <c r="B27" i="29" s="1"/>
  <c r="B6" i="29" a="1"/>
  <c r="B6" i="29" s="1"/>
  <c r="B33" i="29" a="1"/>
  <c r="B33" i="29" s="1"/>
  <c r="B10" i="29" a="1"/>
  <c r="B10" i="29" s="1"/>
  <c r="B5" i="29" a="1"/>
  <c r="B5" i="29" s="1"/>
  <c r="B31" i="29" a="1"/>
  <c r="B31" i="29" s="1"/>
  <c r="B30" i="29" a="1"/>
  <c r="B30" i="29" s="1"/>
  <c r="B23" i="29" a="1"/>
  <c r="B23" i="29" s="1"/>
  <c r="B13" i="29" a="1"/>
  <c r="B13" i="29" s="1"/>
  <c r="B25" i="29" a="1"/>
  <c r="B25" i="29" s="1"/>
  <c r="B32" i="29" a="1"/>
  <c r="B32" i="29" s="1"/>
  <c r="B37" i="29" a="1"/>
  <c r="B37" i="29" s="1"/>
  <c r="B16" i="29" a="1"/>
  <c r="B16" i="29" s="1"/>
  <c r="B26" i="29" a="1"/>
  <c r="B26" i="29" s="1"/>
  <c r="B8" i="29" a="1"/>
  <c r="B8" i="29" s="1"/>
  <c r="B3" i="29" a="1"/>
  <c r="B3" i="29" s="1"/>
  <c r="B11" i="29" a="1"/>
  <c r="B11" i="29" s="1"/>
  <c r="B34" i="29" a="1"/>
  <c r="B34" i="29" s="1"/>
  <c r="B18" i="29" a="1"/>
  <c r="B18" i="29" s="1"/>
  <c r="B149" i="29" a="1"/>
  <c r="B149" i="29" s="1"/>
  <c r="B155" i="29" a="1"/>
  <c r="B155" i="29" s="1"/>
  <c r="B156" i="29" a="1"/>
  <c r="B156" i="29" s="1"/>
  <c r="B157" i="29" a="1"/>
  <c r="B157" i="29" s="1"/>
  <c r="B158" i="29" a="1"/>
  <c r="B158" i="29" s="1"/>
  <c r="B160" i="29" a="1"/>
  <c r="B160" i="29" s="1"/>
  <c r="B161" i="29" a="1"/>
  <c r="B161" i="29" s="1"/>
  <c r="B168" i="29" a="1"/>
  <c r="B168" i="29" s="1"/>
  <c r="B170" i="29" a="1"/>
  <c r="B170" i="29" s="1"/>
  <c r="B171" i="29" a="1"/>
  <c r="B171" i="29" s="1"/>
  <c r="B172" i="29" a="1"/>
  <c r="B172" i="29" s="1"/>
  <c r="B173" i="29" a="1"/>
  <c r="B173" i="29" s="1"/>
  <c r="B174" i="29" a="1"/>
  <c r="B174" i="29" s="1"/>
  <c r="B176" i="29" a="1"/>
  <c r="B176" i="29" s="1"/>
  <c r="B177" i="29" a="1"/>
  <c r="B177" i="29" s="1"/>
  <c r="B152" i="29" a="1"/>
  <c r="B152" i="29" s="1"/>
  <c r="B154" i="29" a="1"/>
  <c r="B154" i="29" s="1"/>
  <c r="B147" i="29" a="1"/>
  <c r="B147" i="29" s="1"/>
  <c r="B150" i="29" a="1"/>
  <c r="B150" i="29" s="1"/>
  <c r="B169" i="29" a="1"/>
  <c r="B169" i="29" s="1"/>
  <c r="B153" i="29" a="1"/>
  <c r="B153" i="29" s="1"/>
  <c r="B178" i="29" a="1"/>
  <c r="B178" i="29" s="1"/>
  <c r="B179" i="29" a="1"/>
  <c r="B179" i="29" s="1"/>
  <c r="B162" i="29" a="1"/>
  <c r="B162" i="29" s="1"/>
  <c r="B180" i="29" a="1"/>
  <c r="B180" i="29" s="1"/>
  <c r="B146" i="29" a="1"/>
  <c r="B146" i="29" s="1"/>
  <c r="B175" i="29" a="1"/>
  <c r="B175" i="29" s="1"/>
  <c r="B167" i="29" a="1"/>
  <c r="B167" i="29" s="1"/>
  <c r="B164" i="29" a="1"/>
  <c r="B164" i="29" s="1"/>
  <c r="B159" i="29" a="1"/>
  <c r="B159" i="29" s="1"/>
  <c r="B151" i="29" a="1"/>
  <c r="B151" i="29" s="1"/>
  <c r="B165" i="29" a="1"/>
  <c r="B165" i="29" s="1"/>
  <c r="B148" i="29" a="1"/>
  <c r="B148" i="29" s="1"/>
  <c r="B181" i="29" a="1"/>
  <c r="B181" i="29" s="1"/>
  <c r="B163" i="29" a="1"/>
  <c r="B163" i="29" s="1"/>
  <c r="B166" i="29" a="1"/>
  <c r="B166" i="29" s="1"/>
  <c r="B53" i="29" a="1"/>
  <c r="B53" i="29" s="1"/>
  <c r="B56" i="29" a="1"/>
  <c r="B56" i="29" s="1"/>
  <c r="B58" i="29" a="1"/>
  <c r="B58" i="29" s="1"/>
  <c r="B59" i="29" a="1"/>
  <c r="B59" i="29" s="1"/>
  <c r="B61" i="29" a="1"/>
  <c r="B61" i="29" s="1"/>
  <c r="B62" i="29" a="1"/>
  <c r="B62" i="29" s="1"/>
  <c r="B64" i="29" a="1"/>
  <c r="B64" i="29" s="1"/>
  <c r="B72" i="29" a="1"/>
  <c r="B72" i="29" s="1"/>
  <c r="B40" i="29" a="1"/>
  <c r="B40" i="29" s="1"/>
  <c r="B42" i="29" a="1"/>
  <c r="B42" i="29" s="1"/>
  <c r="B43" i="29" a="1"/>
  <c r="B43" i="29" s="1"/>
  <c r="B45" i="29" a="1"/>
  <c r="B45" i="29" s="1"/>
  <c r="B46" i="29" a="1"/>
  <c r="B46" i="29" s="1"/>
  <c r="B48" i="29" a="1"/>
  <c r="B48" i="29" s="1"/>
  <c r="B69" i="29" a="1"/>
  <c r="B69" i="29" s="1"/>
  <c r="B65" i="29" a="1"/>
  <c r="B65" i="29" s="1"/>
  <c r="B49" i="29" a="1"/>
  <c r="B49" i="29" s="1"/>
  <c r="B60" i="29" a="1"/>
  <c r="B60" i="29" s="1"/>
  <c r="B67" i="29" a="1"/>
  <c r="B67" i="29" s="1"/>
  <c r="B44" i="29" a="1"/>
  <c r="B44" i="29" s="1"/>
  <c r="B70" i="29" a="1"/>
  <c r="B70" i="29" s="1"/>
  <c r="B51" i="29" a="1"/>
  <c r="B51" i="29" s="1"/>
  <c r="B54" i="29" a="1"/>
  <c r="B54" i="29" s="1"/>
  <c r="B73" i="29" a="1"/>
  <c r="B73" i="29" s="1"/>
  <c r="B38" i="29" a="1"/>
  <c r="B38" i="29" s="1"/>
  <c r="B52" i="29" a="1"/>
  <c r="B52" i="29" s="1"/>
  <c r="B47" i="29" a="1"/>
  <c r="B47" i="29" s="1"/>
  <c r="B39" i="29" a="1"/>
  <c r="B39" i="29" s="1"/>
  <c r="B57" i="29" a="1"/>
  <c r="B57" i="29" s="1"/>
  <c r="B50" i="29" a="1"/>
  <c r="B50" i="29" s="1"/>
  <c r="B71" i="29" a="1"/>
  <c r="B71" i="29" s="1"/>
  <c r="B41" i="29" a="1"/>
  <c r="B41" i="29" s="1"/>
  <c r="B66" i="29" a="1"/>
  <c r="B66" i="29" s="1"/>
  <c r="B68" i="29" a="1"/>
  <c r="B68" i="29" s="1"/>
  <c r="B63" i="29" a="1"/>
  <c r="B63" i="29" s="1"/>
  <c r="B55" i="29" a="1"/>
  <c r="B55" i="29" s="1"/>
  <c r="B373" i="29" a="1"/>
  <c r="B373" i="29" s="1"/>
  <c r="B368" i="29" a="1"/>
  <c r="B368" i="29" s="1"/>
  <c r="B392" i="29" a="1"/>
  <c r="B392" i="29" s="1"/>
  <c r="B369" i="29" a="1"/>
  <c r="B369" i="29" s="1"/>
  <c r="B393" i="29" a="1"/>
  <c r="B393" i="29" s="1"/>
  <c r="B372" i="29" a="1"/>
  <c r="B372" i="29" s="1"/>
  <c r="B394" i="29" a="1"/>
  <c r="B394" i="29" s="1"/>
  <c r="B375" i="29" a="1"/>
  <c r="B375" i="29" s="1"/>
  <c r="B395" i="29" a="1"/>
  <c r="B395" i="29" s="1"/>
  <c r="B376" i="29" a="1"/>
  <c r="B376" i="29" s="1"/>
  <c r="B396" i="29" a="1"/>
  <c r="B396" i="29" s="1"/>
  <c r="B377" i="29" a="1"/>
  <c r="B377" i="29" s="1"/>
  <c r="B397" i="29" a="1"/>
  <c r="B397" i="29" s="1"/>
  <c r="B378" i="29" a="1"/>
  <c r="B378" i="29" s="1"/>
  <c r="B379" i="29" a="1"/>
  <c r="B379" i="29" s="1"/>
  <c r="B380" i="29" a="1"/>
  <c r="B380" i="29" s="1"/>
  <c r="B381" i="29" a="1"/>
  <c r="B381" i="29" s="1"/>
  <c r="B362" i="29" a="1"/>
  <c r="B362" i="29" s="1"/>
  <c r="B382" i="29" a="1"/>
  <c r="B382" i="29" s="1"/>
  <c r="B363" i="29" a="1"/>
  <c r="B363" i="29" s="1"/>
  <c r="B383" i="29" a="1"/>
  <c r="B383" i="29" s="1"/>
  <c r="B364" i="29" a="1"/>
  <c r="B364" i="29" s="1"/>
  <c r="B384" i="29" a="1"/>
  <c r="B384" i="29" s="1"/>
  <c r="B365" i="29" a="1"/>
  <c r="B365" i="29" s="1"/>
  <c r="B385" i="29" a="1"/>
  <c r="B385" i="29" s="1"/>
  <c r="B366" i="29" a="1"/>
  <c r="B366" i="29" s="1"/>
  <c r="B388" i="29" a="1"/>
  <c r="B388" i="29" s="1"/>
  <c r="B367" i="29" a="1"/>
  <c r="B367" i="29" s="1"/>
  <c r="B391" i="29" a="1"/>
  <c r="B391" i="29" s="1"/>
  <c r="B387" i="29" a="1"/>
  <c r="B387" i="29" s="1"/>
  <c r="B390" i="29" a="1"/>
  <c r="B390" i="29" s="1"/>
  <c r="B371" i="29" a="1"/>
  <c r="B371" i="29" s="1"/>
  <c r="B374" i="29" a="1"/>
  <c r="B374" i="29" s="1"/>
  <c r="B389" i="29" a="1"/>
  <c r="B389" i="29" s="1"/>
  <c r="B386" i="29" a="1"/>
  <c r="B386" i="29" s="1"/>
  <c r="B370" i="29" a="1"/>
  <c r="B370" i="29" s="1"/>
  <c r="B85" i="29" a="1"/>
  <c r="B85" i="29" s="1"/>
  <c r="B80" i="29" a="1"/>
  <c r="B80" i="29" s="1"/>
  <c r="B96" i="29" a="1"/>
  <c r="B96" i="29" s="1"/>
  <c r="B97" i="29" a="1"/>
  <c r="B97" i="29" s="1"/>
  <c r="B88" i="29" a="1"/>
  <c r="B88" i="29" s="1"/>
  <c r="B101" i="29" a="1"/>
  <c r="B101" i="29" s="1"/>
  <c r="B81" i="29" a="1"/>
  <c r="B81" i="29" s="1"/>
  <c r="B108" i="29" a="1"/>
  <c r="B108" i="29" s="1"/>
  <c r="B92" i="29" a="1"/>
  <c r="B92" i="29" s="1"/>
  <c r="B99" i="29" a="1"/>
  <c r="B99" i="29" s="1"/>
  <c r="B76" i="29" a="1"/>
  <c r="B76" i="29" s="1"/>
  <c r="B102" i="29" a="1"/>
  <c r="B102" i="29" s="1"/>
  <c r="B83" i="29" a="1"/>
  <c r="B83" i="29" s="1"/>
  <c r="B94" i="29" a="1"/>
  <c r="B94" i="29" s="1"/>
  <c r="B86" i="29" a="1"/>
  <c r="B86" i="29" s="1"/>
  <c r="B78" i="29" a="1"/>
  <c r="B78" i="29" s="1"/>
  <c r="B105" i="29" a="1"/>
  <c r="B105" i="29" s="1"/>
  <c r="B107" i="29" a="1"/>
  <c r="B107" i="29" s="1"/>
  <c r="B89" i="29" a="1"/>
  <c r="B89" i="29" s="1"/>
  <c r="B91" i="29" a="1"/>
  <c r="B91" i="29" s="1"/>
  <c r="B75" i="29" a="1"/>
  <c r="B75" i="29" s="1"/>
  <c r="B84" i="29" a="1"/>
  <c r="B84" i="29" s="1"/>
  <c r="B79" i="29" a="1"/>
  <c r="B79" i="29" s="1"/>
  <c r="B77" i="29" a="1"/>
  <c r="B77" i="29" s="1"/>
  <c r="B90" i="29" a="1"/>
  <c r="B90" i="29" s="1"/>
  <c r="B98" i="29" a="1"/>
  <c r="B98" i="29" s="1"/>
  <c r="B82" i="29" a="1"/>
  <c r="B82" i="29" s="1"/>
  <c r="B109" i="29" a="1"/>
  <c r="B109" i="29" s="1"/>
  <c r="B103" i="29" a="1"/>
  <c r="B103" i="29" s="1"/>
  <c r="B100" i="29" a="1"/>
  <c r="B100" i="29" s="1"/>
  <c r="B95" i="29" a="1"/>
  <c r="B95" i="29" s="1"/>
  <c r="B93" i="29" a="1"/>
  <c r="B93" i="29" s="1"/>
  <c r="B106" i="29" a="1"/>
  <c r="B106" i="29" s="1"/>
  <c r="B87" i="29" a="1"/>
  <c r="B87" i="29" s="1"/>
  <c r="B74" i="29" a="1"/>
  <c r="B74" i="29" s="1"/>
  <c r="B104" i="29" a="1"/>
  <c r="B104" i="29" s="1"/>
  <c r="B261" i="29" a="1"/>
  <c r="B261" i="29" s="1"/>
  <c r="B260" i="29" a="1"/>
  <c r="B260" i="29" s="1"/>
  <c r="B282" i="29" a="1"/>
  <c r="B282" i="29" s="1"/>
  <c r="B263" i="29" a="1"/>
  <c r="B263" i="29" s="1"/>
  <c r="B283" i="29" a="1"/>
  <c r="B283" i="29" s="1"/>
  <c r="B264" i="29" a="1"/>
  <c r="B264" i="29" s="1"/>
  <c r="B284" i="29" a="1"/>
  <c r="B284" i="29" s="1"/>
  <c r="B265" i="29" a="1"/>
  <c r="B265" i="29" s="1"/>
  <c r="B285" i="29" a="1"/>
  <c r="B285" i="29" s="1"/>
  <c r="B266" i="29" a="1"/>
  <c r="B266" i="29" s="1"/>
  <c r="B286" i="29" a="1"/>
  <c r="B286" i="29" s="1"/>
  <c r="B267" i="29" a="1"/>
  <c r="B267" i="29" s="1"/>
  <c r="B287" i="29" a="1"/>
  <c r="B287" i="29" s="1"/>
  <c r="B268" i="29" a="1"/>
  <c r="B268" i="29" s="1"/>
  <c r="B288" i="29" a="1"/>
  <c r="B288" i="29" s="1"/>
  <c r="B269" i="29" a="1"/>
  <c r="B269" i="29" s="1"/>
  <c r="B289" i="29" a="1"/>
  <c r="B289" i="29" s="1"/>
  <c r="B270" i="29" a="1"/>
  <c r="B270" i="29" s="1"/>
  <c r="B271" i="29" a="1"/>
  <c r="B271" i="29" s="1"/>
  <c r="B272" i="29" a="1"/>
  <c r="B272" i="29" s="1"/>
  <c r="B273" i="29" a="1"/>
  <c r="B273" i="29" s="1"/>
  <c r="B254" i="29" a="1"/>
  <c r="B254" i="29" s="1"/>
  <c r="B276" i="29" a="1"/>
  <c r="B276" i="29" s="1"/>
  <c r="B255" i="29" a="1"/>
  <c r="B255" i="29" s="1"/>
  <c r="B279" i="29" a="1"/>
  <c r="B279" i="29" s="1"/>
  <c r="B256" i="29" a="1"/>
  <c r="B256" i="29" s="1"/>
  <c r="B280" i="29" a="1"/>
  <c r="B280" i="29" s="1"/>
  <c r="B257" i="29" a="1"/>
  <c r="B257" i="29" s="1"/>
  <c r="B281" i="29" a="1"/>
  <c r="B281" i="29" s="1"/>
  <c r="B274" i="29" a="1"/>
  <c r="B274" i="29" s="1"/>
  <c r="B275" i="29" a="1"/>
  <c r="B275" i="29" s="1"/>
  <c r="B278" i="29" a="1"/>
  <c r="B278" i="29" s="1"/>
  <c r="B262" i="29" a="1"/>
  <c r="B262" i="29" s="1"/>
  <c r="B259" i="29" a="1"/>
  <c r="B259" i="29" s="1"/>
  <c r="B277" i="29" a="1"/>
  <c r="B277" i="29" s="1"/>
  <c r="B258" i="29" a="1"/>
  <c r="B258" i="29" s="1"/>
  <c r="B341" i="29" a="1"/>
  <c r="B341" i="29" s="1"/>
  <c r="B347" i="29" a="1"/>
  <c r="B347" i="29" s="1"/>
  <c r="B327" i="29" a="1"/>
  <c r="B327" i="29" s="1"/>
  <c r="B348" i="29" a="1"/>
  <c r="B348" i="29" s="1"/>
  <c r="B328" i="29" a="1"/>
  <c r="B328" i="29" s="1"/>
  <c r="B349" i="29" a="1"/>
  <c r="B349" i="29" s="1"/>
  <c r="B329" i="29" a="1"/>
  <c r="B329" i="29" s="1"/>
  <c r="B350" i="29" a="1"/>
  <c r="B350" i="29" s="1"/>
  <c r="B330" i="29" a="1"/>
  <c r="B330" i="29" s="1"/>
  <c r="B351" i="29" a="1"/>
  <c r="B351" i="29" s="1"/>
  <c r="B331" i="29" a="1"/>
  <c r="B331" i="29" s="1"/>
  <c r="B352" i="29" a="1"/>
  <c r="B352" i="29" s="1"/>
  <c r="B332" i="29" a="1"/>
  <c r="B332" i="29" s="1"/>
  <c r="B353" i="29" a="1"/>
  <c r="B353" i="29" s="1"/>
  <c r="B333" i="29" a="1"/>
  <c r="B333" i="29" s="1"/>
  <c r="B359" i="29" a="1"/>
  <c r="B359" i="29" s="1"/>
  <c r="B334" i="29" a="1"/>
  <c r="B334" i="29" s="1"/>
  <c r="B360" i="29" a="1"/>
  <c r="B360" i="29" s="1"/>
  <c r="B335" i="29" a="1"/>
  <c r="B335" i="29" s="1"/>
  <c r="B361" i="29" a="1"/>
  <c r="B361" i="29" s="1"/>
  <c r="B336" i="29" a="1"/>
  <c r="B336" i="29" s="1"/>
  <c r="B337" i="29" a="1"/>
  <c r="B337" i="29" s="1"/>
  <c r="B343" i="29" a="1"/>
  <c r="B343" i="29" s="1"/>
  <c r="B344" i="29" a="1"/>
  <c r="B344" i="29" s="1"/>
  <c r="B345" i="29" a="1"/>
  <c r="B345" i="29" s="1"/>
  <c r="B346" i="29" a="1"/>
  <c r="B346" i="29" s="1"/>
  <c r="B356" i="29" a="1"/>
  <c r="B356" i="29" s="1"/>
  <c r="B340" i="29" a="1"/>
  <c r="B340" i="29" s="1"/>
  <c r="B355" i="29" a="1"/>
  <c r="B355" i="29" s="1"/>
  <c r="B358" i="29" a="1"/>
  <c r="B358" i="29" s="1"/>
  <c r="B339" i="29" a="1"/>
  <c r="B339" i="29" s="1"/>
  <c r="B342" i="29" a="1"/>
  <c r="B342" i="29" s="1"/>
  <c r="B326" i="29" a="1"/>
  <c r="B326" i="29" s="1"/>
  <c r="B357" i="29" a="1"/>
  <c r="B357" i="29" s="1"/>
  <c r="B354" i="29" a="1"/>
  <c r="B354" i="29" s="1"/>
  <c r="B338" i="29" a="1"/>
  <c r="B338" i="29" s="1"/>
  <c r="AU10" i="13"/>
  <c r="B117" i="29" a="1"/>
  <c r="B117" i="29" s="1"/>
  <c r="B112" i="29" a="1"/>
  <c r="B112" i="29" s="1"/>
  <c r="B123" i="29" a="1"/>
  <c r="B123" i="29" s="1"/>
  <c r="B128" i="29" a="1"/>
  <c r="B128" i="29" s="1"/>
  <c r="B139" i="29" a="1"/>
  <c r="B139" i="29" s="1"/>
  <c r="B144" i="29" a="1"/>
  <c r="B144" i="29" s="1"/>
  <c r="B124" i="29" a="1"/>
  <c r="B124" i="29" s="1"/>
  <c r="B131" i="29" a="1"/>
  <c r="B131" i="29" s="1"/>
  <c r="B142" i="29" a="1"/>
  <c r="B142" i="29" s="1"/>
  <c r="B134" i="29" a="1"/>
  <c r="B134" i="29" s="1"/>
  <c r="B115" i="29" a="1"/>
  <c r="B115" i="29" s="1"/>
  <c r="B126" i="29" a="1"/>
  <c r="B126" i="29" s="1"/>
  <c r="B118" i="29" a="1"/>
  <c r="B118" i="29" s="1"/>
  <c r="B110" i="29" a="1"/>
  <c r="B110" i="29" s="1"/>
  <c r="B137" i="29" a="1"/>
  <c r="B137" i="29" s="1"/>
  <c r="B121" i="29" a="1"/>
  <c r="B121" i="29" s="1"/>
  <c r="B130" i="29" a="1"/>
  <c r="B130" i="29" s="1"/>
  <c r="B129" i="29" a="1"/>
  <c r="B129" i="29" s="1"/>
  <c r="B120" i="29" a="1"/>
  <c r="B120" i="29" s="1"/>
  <c r="B114" i="29" a="1"/>
  <c r="B114" i="29" s="1"/>
  <c r="B143" i="29" a="1"/>
  <c r="B143" i="29" s="1"/>
  <c r="B141" i="29" a="1"/>
  <c r="B141" i="29" s="1"/>
  <c r="B135" i="29" a="1"/>
  <c r="B135" i="29" s="1"/>
  <c r="B132" i="29" a="1"/>
  <c r="B132" i="29" s="1"/>
  <c r="B127" i="29" a="1"/>
  <c r="B127" i="29" s="1"/>
  <c r="B125" i="29" a="1"/>
  <c r="B125" i="29" s="1"/>
  <c r="B138" i="29" a="1"/>
  <c r="B138" i="29" s="1"/>
  <c r="B119" i="29" a="1"/>
  <c r="B119" i="29" s="1"/>
  <c r="B116" i="29" a="1"/>
  <c r="B116" i="29" s="1"/>
  <c r="B111" i="29" a="1"/>
  <c r="B111" i="29" s="1"/>
  <c r="B122" i="29" a="1"/>
  <c r="B122" i="29" s="1"/>
  <c r="B145" i="29" a="1"/>
  <c r="B145" i="29" s="1"/>
  <c r="B136" i="29" a="1"/>
  <c r="B136" i="29" s="1"/>
  <c r="B113" i="29" a="1"/>
  <c r="B113" i="29" s="1"/>
  <c r="B140" i="29" a="1"/>
  <c r="B140" i="29" s="1"/>
  <c r="B133" i="29" a="1"/>
  <c r="B133" i="29" s="1"/>
  <c r="B293" i="29" a="1"/>
  <c r="B293" i="29" s="1"/>
  <c r="B302" i="29" a="1"/>
  <c r="B302" i="29" s="1"/>
  <c r="B324" i="29" a="1"/>
  <c r="B324" i="29" s="1"/>
  <c r="B303" i="29" a="1"/>
  <c r="B303" i="29" s="1"/>
  <c r="B304" i="29" a="1"/>
  <c r="B304" i="29" s="1"/>
  <c r="B305" i="29" a="1"/>
  <c r="B305" i="29" s="1"/>
  <c r="B308" i="29" a="1"/>
  <c r="B308" i="29" s="1"/>
  <c r="B311" i="29" a="1"/>
  <c r="B311" i="29" s="1"/>
  <c r="B312" i="29" a="1"/>
  <c r="B312" i="29" s="1"/>
  <c r="B313" i="29" a="1"/>
  <c r="B313" i="29" s="1"/>
  <c r="B292" i="29" a="1"/>
  <c r="B292" i="29" s="1"/>
  <c r="B314" i="29" a="1"/>
  <c r="B314" i="29" s="1"/>
  <c r="B295" i="29" a="1"/>
  <c r="B295" i="29" s="1"/>
  <c r="B315" i="29" a="1"/>
  <c r="B315" i="29" s="1"/>
  <c r="B296" i="29" a="1"/>
  <c r="B296" i="29" s="1"/>
  <c r="B316" i="29" a="1"/>
  <c r="B316" i="29" s="1"/>
  <c r="B297" i="29" a="1"/>
  <c r="B297" i="29" s="1"/>
  <c r="B317" i="29" a="1"/>
  <c r="B317" i="29" s="1"/>
  <c r="B298" i="29" a="1"/>
  <c r="B298" i="29" s="1"/>
  <c r="B318" i="29" a="1"/>
  <c r="B318" i="29" s="1"/>
  <c r="B299" i="29" a="1"/>
  <c r="B299" i="29" s="1"/>
  <c r="B319" i="29" a="1"/>
  <c r="B319" i="29" s="1"/>
  <c r="B300" i="29" a="1"/>
  <c r="B300" i="29" s="1"/>
  <c r="B320" i="29" a="1"/>
  <c r="B320" i="29" s="1"/>
  <c r="B301" i="29" a="1"/>
  <c r="B301" i="29" s="1"/>
  <c r="B321" i="29" a="1"/>
  <c r="B321" i="29" s="1"/>
  <c r="B323" i="29" a="1"/>
  <c r="B323" i="29" s="1"/>
  <c r="B307" i="29" a="1"/>
  <c r="B307" i="29" s="1"/>
  <c r="B310" i="29" a="1"/>
  <c r="B310" i="29" s="1"/>
  <c r="B291" i="29" a="1"/>
  <c r="B291" i="29" s="1"/>
  <c r="B294" i="29" a="1"/>
  <c r="B294" i="29" s="1"/>
  <c r="B325" i="29" a="1"/>
  <c r="B325" i="29" s="1"/>
  <c r="B306" i="29" a="1"/>
  <c r="B306" i="29" s="1"/>
  <c r="B309" i="29" a="1"/>
  <c r="B309" i="29" s="1"/>
  <c r="B322" i="29" a="1"/>
  <c r="B322" i="29" s="1"/>
  <c r="B290" i="29" a="1"/>
  <c r="B290" i="29" s="1"/>
  <c r="B405" i="29" a="1"/>
  <c r="B405" i="29" s="1"/>
  <c r="B412" i="29" a="1"/>
  <c r="B412" i="29" s="1"/>
  <c r="B432" i="29" a="1"/>
  <c r="B432" i="29" s="1"/>
  <c r="B413" i="29" a="1"/>
  <c r="B413" i="29" s="1"/>
  <c r="B433" i="29" a="1"/>
  <c r="B433" i="29" s="1"/>
  <c r="B414" i="29" a="1"/>
  <c r="B414" i="29" s="1"/>
  <c r="B415" i="29" a="1"/>
  <c r="B415" i="29" s="1"/>
  <c r="B416" i="29" a="1"/>
  <c r="B416" i="29" s="1"/>
  <c r="B417" i="29" a="1"/>
  <c r="B417" i="29" s="1"/>
  <c r="B398" i="29" a="1"/>
  <c r="B398" i="29" s="1"/>
  <c r="B420" i="29" a="1"/>
  <c r="B420" i="29" s="1"/>
  <c r="B399" i="29" a="1"/>
  <c r="B399" i="29" s="1"/>
  <c r="B423" i="29" a="1"/>
  <c r="B423" i="29" s="1"/>
  <c r="B400" i="29" a="1"/>
  <c r="B400" i="29" s="1"/>
  <c r="B424" i="29" a="1"/>
  <c r="B424" i="29" s="1"/>
  <c r="B401" i="29" a="1"/>
  <c r="B401" i="29" s="1"/>
  <c r="B425" i="29" a="1"/>
  <c r="B425" i="29" s="1"/>
  <c r="B404" i="29" a="1"/>
  <c r="B404" i="29" s="1"/>
  <c r="B426" i="29" a="1"/>
  <c r="B426" i="29" s="1"/>
  <c r="B407" i="29" a="1"/>
  <c r="B407" i="29" s="1"/>
  <c r="B427" i="29" a="1"/>
  <c r="B427" i="29" s="1"/>
  <c r="B408" i="29" a="1"/>
  <c r="B408" i="29" s="1"/>
  <c r="B428" i="29" a="1"/>
  <c r="B428" i="29" s="1"/>
  <c r="B409" i="29" a="1"/>
  <c r="B409" i="29" s="1"/>
  <c r="B429" i="29" a="1"/>
  <c r="B429" i="29" s="1"/>
  <c r="B410" i="29" a="1"/>
  <c r="B410" i="29" s="1"/>
  <c r="B430" i="29" a="1"/>
  <c r="B430" i="29" s="1"/>
  <c r="B411" i="29" a="1"/>
  <c r="B411" i="29" s="1"/>
  <c r="B431" i="29" a="1"/>
  <c r="B431" i="29" s="1"/>
  <c r="B403" i="29" a="1"/>
  <c r="B403" i="29" s="1"/>
  <c r="B406" i="29" a="1"/>
  <c r="B406" i="29" s="1"/>
  <c r="B418" i="29" a="1"/>
  <c r="B418" i="29" s="1"/>
  <c r="B421" i="29" a="1"/>
  <c r="B421" i="29" s="1"/>
  <c r="B402" i="29" a="1"/>
  <c r="B402" i="29" s="1"/>
  <c r="B419" i="29" a="1"/>
  <c r="B419" i="29" s="1"/>
  <c r="B422" i="29" a="1"/>
  <c r="B422" i="29" s="1"/>
  <c r="B197" i="29" a="1"/>
  <c r="B197" i="29" s="1"/>
  <c r="B192" i="29" a="1"/>
  <c r="B192" i="29" s="1"/>
  <c r="B202" i="29" a="1"/>
  <c r="B202" i="29" s="1"/>
  <c r="B203" i="29" a="1"/>
  <c r="B203" i="29" s="1"/>
  <c r="B208" i="29" a="1"/>
  <c r="B208" i="29" s="1"/>
  <c r="B186" i="29" a="1"/>
  <c r="B186" i="29" s="1"/>
  <c r="B187" i="29" a="1"/>
  <c r="B187" i="29" s="1"/>
  <c r="B190" i="29" a="1"/>
  <c r="B190" i="29" s="1"/>
  <c r="B185" i="29" a="1"/>
  <c r="B185" i="29" s="1"/>
  <c r="B210" i="29" a="1"/>
  <c r="B210" i="29" s="1"/>
  <c r="B194" i="29" a="1"/>
  <c r="B194" i="29" s="1"/>
  <c r="B215" i="29" a="1"/>
  <c r="B215" i="29" s="1"/>
  <c r="B212" i="29" a="1"/>
  <c r="B212" i="29" s="1"/>
  <c r="B207" i="29" a="1"/>
  <c r="B207" i="29" s="1"/>
  <c r="B199" i="29" a="1"/>
  <c r="B199" i="29" s="1"/>
  <c r="B196" i="29" a="1"/>
  <c r="B196" i="29" s="1"/>
  <c r="B191" i="29" a="1"/>
  <c r="B191" i="29" s="1"/>
  <c r="B183" i="29" a="1"/>
  <c r="B183" i="29" s="1"/>
  <c r="B205" i="29" a="1"/>
  <c r="B205" i="29" s="1"/>
  <c r="B189" i="29" a="1"/>
  <c r="B189" i="29" s="1"/>
  <c r="B193" i="29" a="1"/>
  <c r="B193" i="29" s="1"/>
  <c r="B188" i="29" a="1"/>
  <c r="B188" i="29" s="1"/>
  <c r="B217" i="29" a="1"/>
  <c r="B217" i="29" s="1"/>
  <c r="B182" i="29" a="1"/>
  <c r="B182" i="29" s="1"/>
  <c r="B211" i="29" a="1"/>
  <c r="B211" i="29" s="1"/>
  <c r="B184" i="29" a="1"/>
  <c r="B184" i="29" s="1"/>
  <c r="B214" i="29" a="1"/>
  <c r="B214" i="29" s="1"/>
  <c r="B213" i="29" a="1"/>
  <c r="B213" i="29" s="1"/>
  <c r="B216" i="29" a="1"/>
  <c r="B216" i="29" s="1"/>
  <c r="B209" i="29" a="1"/>
  <c r="B209" i="29" s="1"/>
  <c r="B200" i="29" a="1"/>
  <c r="B200" i="29" s="1"/>
  <c r="B195" i="29" a="1"/>
  <c r="B195" i="29" s="1"/>
  <c r="B204" i="29" a="1"/>
  <c r="B204" i="29" s="1"/>
  <c r="B198" i="29" a="1"/>
  <c r="B198" i="29" s="1"/>
  <c r="B206" i="29" a="1"/>
  <c r="B206" i="29" s="1"/>
  <c r="B201" i="29" a="1"/>
  <c r="B201" i="29" s="1"/>
  <c r="B229" i="29" a="1"/>
  <c r="B229" i="29" s="1"/>
  <c r="B236" i="29" a="1"/>
  <c r="B236" i="29" s="1"/>
  <c r="B237" i="29" a="1"/>
  <c r="B237" i="29" s="1"/>
  <c r="B238" i="29" a="1"/>
  <c r="B238" i="29" s="1"/>
  <c r="B239" i="29" a="1"/>
  <c r="B239" i="29" s="1"/>
  <c r="B218" i="29" a="1"/>
  <c r="B218" i="29" s="1"/>
  <c r="B240" i="29" a="1"/>
  <c r="B240" i="29" s="1"/>
  <c r="B219" i="29" a="1"/>
  <c r="B219" i="29" s="1"/>
  <c r="B241" i="29" a="1"/>
  <c r="B241" i="29" s="1"/>
  <c r="B220" i="29" a="1"/>
  <c r="B220" i="29" s="1"/>
  <c r="B248" i="29" a="1"/>
  <c r="B248" i="29" s="1"/>
  <c r="B221" i="29" a="1"/>
  <c r="B221" i="29" s="1"/>
  <c r="B249" i="29" a="1"/>
  <c r="B249" i="29" s="1"/>
  <c r="B222" i="29" a="1"/>
  <c r="B222" i="29" s="1"/>
  <c r="B250" i="29" a="1"/>
  <c r="B250" i="29" s="1"/>
  <c r="B223" i="29" a="1"/>
  <c r="B223" i="29" s="1"/>
  <c r="B251" i="29" a="1"/>
  <c r="B251" i="29" s="1"/>
  <c r="B224" i="29" a="1"/>
  <c r="B224" i="29" s="1"/>
  <c r="B252" i="29" a="1"/>
  <c r="B252" i="29" s="1"/>
  <c r="B225" i="29" a="1"/>
  <c r="B225" i="29" s="1"/>
  <c r="B253" i="29" a="1"/>
  <c r="B253" i="29" s="1"/>
  <c r="B232" i="29" a="1"/>
  <c r="B232" i="29" s="1"/>
  <c r="B233" i="29" a="1"/>
  <c r="B233" i="29" s="1"/>
  <c r="B234" i="29" a="1"/>
  <c r="B234" i="29" s="1"/>
  <c r="B235" i="29" a="1"/>
  <c r="B235" i="29" s="1"/>
  <c r="B242" i="29" a="1"/>
  <c r="B242" i="29" s="1"/>
  <c r="B226" i="29" a="1"/>
  <c r="B226" i="29" s="1"/>
  <c r="B247" i="29" a="1"/>
  <c r="B247" i="29" s="1"/>
  <c r="B244" i="29" a="1"/>
  <c r="B244" i="29" s="1"/>
  <c r="B231" i="29" a="1"/>
  <c r="B231" i="29" s="1"/>
  <c r="B228" i="29" a="1"/>
  <c r="B228" i="29" s="1"/>
  <c r="B243" i="29" a="1"/>
  <c r="B243" i="29" s="1"/>
  <c r="B246" i="29" a="1"/>
  <c r="B246" i="29" s="1"/>
  <c r="B227" i="29" a="1"/>
  <c r="B227" i="29" s="1"/>
  <c r="B230" i="29" a="1"/>
  <c r="B230" i="29" s="1"/>
  <c r="B245" i="29" a="1"/>
  <c r="B245" i="29" s="1"/>
  <c r="P8" i="29" a="1"/>
  <c r="P8" i="29" s="1"/>
  <c r="P17" i="29" a="1"/>
  <c r="P17" i="29" s="1"/>
  <c r="P22" i="29" a="1"/>
  <c r="P22" i="29" s="1"/>
  <c r="P26" i="29" a="1"/>
  <c r="P26" i="29" s="1"/>
  <c r="P30" i="29" a="1"/>
  <c r="P30" i="29" s="1"/>
  <c r="P5" i="29" a="1"/>
  <c r="P5" i="29" s="1"/>
  <c r="P20" i="29" a="1"/>
  <c r="P20" i="29" s="1"/>
  <c r="P35" i="29" a="1"/>
  <c r="P35" i="29" s="1"/>
  <c r="C175" i="26" a="1"/>
  <c r="C175" i="26" s="1"/>
  <c r="C154" i="26" a="1"/>
  <c r="C154" i="26" s="1"/>
  <c r="C159" i="26" a="1"/>
  <c r="C159" i="26" s="1"/>
  <c r="C138" i="26" a="1"/>
  <c r="C138" i="26" s="1"/>
  <c r="C143" i="26" a="1"/>
  <c r="C143" i="26" s="1"/>
  <c r="C169" i="26" a="1"/>
  <c r="C169" i="26" s="1"/>
  <c r="C179" i="26" a="1"/>
  <c r="C179" i="26" s="1"/>
  <c r="C137" i="26" a="1"/>
  <c r="C137" i="26" s="1"/>
  <c r="C158" i="26" a="1"/>
  <c r="C158" i="26" s="1"/>
  <c r="C163" i="26" a="1"/>
  <c r="C163" i="26" s="1"/>
  <c r="C142" i="26" a="1"/>
  <c r="C142" i="26" s="1"/>
  <c r="C152" i="26" a="1"/>
  <c r="C152" i="26" s="1"/>
  <c r="C178" i="26" a="1"/>
  <c r="C178" i="26" s="1"/>
  <c r="C157" i="26" a="1"/>
  <c r="C157" i="26" s="1"/>
  <c r="C151" i="26" a="1"/>
  <c r="C151" i="26" s="1"/>
  <c r="C162" i="26" a="1"/>
  <c r="C162" i="26" s="1"/>
  <c r="C165" i="26" a="1"/>
  <c r="C165" i="26" s="1"/>
  <c r="C146" i="26" a="1"/>
  <c r="C146" i="26" s="1"/>
  <c r="C172" i="26" a="1"/>
  <c r="C172" i="26" s="1"/>
  <c r="C149" i="26" a="1"/>
  <c r="C149" i="26" s="1"/>
  <c r="C177" i="26" a="1"/>
  <c r="C177" i="26" s="1"/>
  <c r="C156" i="26" a="1"/>
  <c r="C156" i="26" s="1"/>
  <c r="C164" i="26" a="1"/>
  <c r="C164" i="26" s="1"/>
  <c r="C141" i="26" a="1"/>
  <c r="C141" i="26" s="1"/>
  <c r="C161" i="26" a="1"/>
  <c r="C161" i="26" s="1"/>
  <c r="C140" i="26" a="1"/>
  <c r="C140" i="26" s="1"/>
  <c r="C148" i="26" a="1"/>
  <c r="C148" i="26" s="1"/>
  <c r="C145" i="26" a="1"/>
  <c r="C145" i="26" s="1"/>
  <c r="C171" i="26" a="1"/>
  <c r="C171" i="26" s="1"/>
  <c r="C144" i="26" a="1"/>
  <c r="C144" i="26" s="1"/>
  <c r="C170" i="26" a="1"/>
  <c r="C170" i="26" s="1"/>
  <c r="C373" i="26" a="1"/>
  <c r="C373" i="26" s="1"/>
  <c r="C399" i="26" a="1"/>
  <c r="C399" i="26" s="1"/>
  <c r="C378" i="26" a="1"/>
  <c r="C378" i="26" s="1"/>
  <c r="C388" i="26" a="1"/>
  <c r="C388" i="26" s="1"/>
  <c r="C367" i="26" a="1"/>
  <c r="C367" i="26" s="1"/>
  <c r="C393" i="26" a="1"/>
  <c r="C393" i="26" s="1"/>
  <c r="C372" i="26" a="1"/>
  <c r="C372" i="26" s="1"/>
  <c r="C398" i="26" a="1"/>
  <c r="C398" i="26" s="1"/>
  <c r="C377" i="26" a="1"/>
  <c r="C377" i="26" s="1"/>
  <c r="C403" i="26" a="1"/>
  <c r="C403" i="26" s="1"/>
  <c r="C382" i="26" a="1"/>
  <c r="C382" i="26" s="1"/>
  <c r="C392" i="26" a="1"/>
  <c r="C392" i="26" s="1"/>
  <c r="C371" i="26" a="1"/>
  <c r="C371" i="26" s="1"/>
  <c r="C397" i="26" a="1"/>
  <c r="C397" i="26" s="1"/>
  <c r="C391" i="26" a="1"/>
  <c r="C391" i="26" s="1"/>
  <c r="C376" i="26" a="1"/>
  <c r="C376" i="26" s="1"/>
  <c r="C402" i="26" a="1"/>
  <c r="C402" i="26" s="1"/>
  <c r="C381" i="26" a="1"/>
  <c r="C381" i="26" s="1"/>
  <c r="C375" i="26" a="1"/>
  <c r="C375" i="26" s="1"/>
  <c r="C387" i="26" a="1"/>
  <c r="C387" i="26" s="1"/>
  <c r="C366" i="26" a="1"/>
  <c r="C366" i="26" s="1"/>
  <c r="C386" i="26" a="1"/>
  <c r="C386" i="26" s="1"/>
  <c r="C365" i="26" a="1"/>
  <c r="C365" i="26" s="1"/>
  <c r="C406" i="26" a="1"/>
  <c r="C406" i="26" s="1"/>
  <c r="C370" i="26" a="1"/>
  <c r="C370" i="26" s="1"/>
  <c r="C396" i="26" a="1"/>
  <c r="C396" i="26" s="1"/>
  <c r="C390" i="26" a="1"/>
  <c r="C390" i="26" s="1"/>
  <c r="C385" i="26" a="1"/>
  <c r="C385" i="26" s="1"/>
  <c r="C364" i="26" a="1"/>
  <c r="C364" i="26" s="1"/>
  <c r="C400" i="26" a="1"/>
  <c r="C400" i="26" s="1"/>
  <c r="C379" i="26" a="1"/>
  <c r="C379" i="26" s="1"/>
  <c r="C405" i="26" a="1"/>
  <c r="C405" i="26" s="1"/>
  <c r="C384" i="26" a="1"/>
  <c r="C384" i="26" s="1"/>
  <c r="C266" i="26" a="1"/>
  <c r="C266" i="26" s="1"/>
  <c r="C249" i="26" a="1"/>
  <c r="C249" i="26" s="1"/>
  <c r="C248" i="26" a="1"/>
  <c r="C248" i="26" s="1"/>
  <c r="C232" i="26" a="1"/>
  <c r="C232" i="26" s="1"/>
  <c r="C180" i="26" a="1"/>
  <c r="C180" i="26" s="1"/>
  <c r="C168" i="26" a="1"/>
  <c r="C168" i="26" s="1"/>
  <c r="C166" i="26" a="1"/>
  <c r="C166" i="26" s="1"/>
  <c r="C150" i="26" a="1"/>
  <c r="C150" i="26" s="1"/>
  <c r="C205" i="26" a="1"/>
  <c r="C205" i="26" s="1"/>
  <c r="C203" i="26" a="1"/>
  <c r="C203" i="26" s="1"/>
  <c r="C202" i="26" a="1"/>
  <c r="C202" i="26" s="1"/>
  <c r="C184" i="26" a="1"/>
  <c r="C184" i="26" s="1"/>
  <c r="C182" i="26" a="1"/>
  <c r="C182" i="26" s="1"/>
  <c r="C197" i="26" a="1"/>
  <c r="C197" i="26" s="1"/>
  <c r="C224" i="26" a="1"/>
  <c r="C224" i="26" s="1"/>
  <c r="C191" i="26" a="1"/>
  <c r="C191" i="26" s="1"/>
  <c r="C218" i="26" a="1"/>
  <c r="C218" i="26" s="1"/>
  <c r="C183" i="26" a="1"/>
  <c r="C183" i="26" s="1"/>
  <c r="C214" i="26" a="1"/>
  <c r="C214" i="26" s="1"/>
  <c r="C212" i="26" a="1"/>
  <c r="C212" i="26" s="1"/>
  <c r="C225" i="26" a="1"/>
  <c r="C225" i="26" s="1"/>
  <c r="C208" i="26" a="1"/>
  <c r="C208" i="26" s="1"/>
  <c r="C223" i="26" a="1"/>
  <c r="C223" i="26" s="1"/>
  <c r="C204" i="26" a="1"/>
  <c r="C204" i="26" s="1"/>
  <c r="C222" i="26" a="1"/>
  <c r="C222" i="26" s="1"/>
  <c r="C188" i="26" a="1"/>
  <c r="C188" i="26" s="1"/>
  <c r="E48" i="15"/>
  <c r="D32" i="26" s="1" a="1"/>
  <c r="D32" i="26" s="1"/>
  <c r="E52" i="15"/>
  <c r="D36" i="26" s="1" a="1"/>
  <c r="D36" i="26" s="1"/>
  <c r="F103" i="15"/>
  <c r="E77" i="26" s="1" a="1"/>
  <c r="E77" i="26" s="1"/>
  <c r="C187" i="26" a="1"/>
  <c r="C187" i="26" s="1"/>
  <c r="C213" i="26" a="1"/>
  <c r="C213" i="26" s="1"/>
  <c r="C207" i="26" a="1"/>
  <c r="C207" i="26" s="1"/>
  <c r="C186" i="26" a="1"/>
  <c r="C186" i="26" s="1"/>
  <c r="C196" i="26" a="1"/>
  <c r="C196" i="26" s="1"/>
  <c r="C206" i="26" a="1"/>
  <c r="C206" i="26" s="1"/>
  <c r="C217" i="26" a="1"/>
  <c r="C217" i="26" s="1"/>
  <c r="C211" i="26" a="1"/>
  <c r="C211" i="26" s="1"/>
  <c r="C190" i="26" a="1"/>
  <c r="C190" i="26" s="1"/>
  <c r="C201" i="26" a="1"/>
  <c r="C201" i="26" s="1"/>
  <c r="C195" i="26" a="1"/>
  <c r="C195" i="26" s="1"/>
  <c r="C185" i="26" a="1"/>
  <c r="C185" i="26" s="1"/>
  <c r="C226" i="26" a="1"/>
  <c r="C226" i="26" s="1"/>
  <c r="C216" i="26" a="1"/>
  <c r="C216" i="26" s="1"/>
  <c r="C210" i="26" a="1"/>
  <c r="C210" i="26" s="1"/>
  <c r="C221" i="26" a="1"/>
  <c r="C221" i="26" s="1"/>
  <c r="C200" i="26" a="1"/>
  <c r="C200" i="26" s="1"/>
  <c r="C194" i="26" a="1"/>
  <c r="C194" i="26" s="1"/>
  <c r="C189" i="26" a="1"/>
  <c r="C189" i="26" s="1"/>
  <c r="C215" i="26" a="1"/>
  <c r="C215" i="26" s="1"/>
  <c r="C209" i="26" a="1"/>
  <c r="C209" i="26" s="1"/>
  <c r="C220" i="26" a="1"/>
  <c r="C220" i="26" s="1"/>
  <c r="C199" i="26" a="1"/>
  <c r="C199" i="26" s="1"/>
  <c r="C193" i="26" a="1"/>
  <c r="C193" i="26" s="1"/>
  <c r="C219" i="26" a="1"/>
  <c r="C219" i="26" s="1"/>
  <c r="C198" i="26" a="1"/>
  <c r="C198" i="26" s="1"/>
  <c r="F104" i="15"/>
  <c r="E78" i="26" s="1" a="1"/>
  <c r="E78" i="26" s="1"/>
  <c r="E49" i="15"/>
  <c r="D33" i="26" s="1" a="1"/>
  <c r="D33" i="26" s="1"/>
  <c r="G217" i="26" a="1"/>
  <c r="G217" i="26" s="1"/>
  <c r="Q219" i="26" a="1"/>
  <c r="Q219" i="26" s="1"/>
  <c r="Q220" i="26" a="1"/>
  <c r="Q220" i="26" s="1"/>
  <c r="Q226" i="26" a="1"/>
  <c r="Q226" i="26" s="1"/>
  <c r="Q224" i="26" a="1"/>
  <c r="Q224" i="26" s="1"/>
  <c r="G213" i="26" a="1"/>
  <c r="G213" i="26" s="1"/>
  <c r="Q215" i="26" a="1"/>
  <c r="Q215" i="26" s="1"/>
  <c r="G214" i="26" a="1"/>
  <c r="G214" i="26" s="1"/>
  <c r="Q218" i="26" a="1"/>
  <c r="Q218" i="26" s="1"/>
  <c r="G223" i="26" a="1"/>
  <c r="G223" i="26" s="1"/>
  <c r="G219" i="26" a="1"/>
  <c r="G219" i="26" s="1"/>
  <c r="G220" i="26" a="1"/>
  <c r="G220" i="26" s="1"/>
  <c r="Q221" i="26" a="1"/>
  <c r="Q221" i="26" s="1"/>
  <c r="G212" i="26" a="1"/>
  <c r="G212" i="26" s="1"/>
  <c r="Q214" i="26" a="1"/>
  <c r="Q214" i="26" s="1"/>
  <c r="G222" i="26" a="1"/>
  <c r="G222" i="26" s="1"/>
  <c r="Q212" i="26" a="1"/>
  <c r="Q212" i="26" s="1"/>
  <c r="G216" i="26" a="1"/>
  <c r="G216" i="26" s="1"/>
  <c r="Q216" i="26" a="1"/>
  <c r="Q216" i="26" s="1"/>
  <c r="Q217" i="26" a="1"/>
  <c r="Q217" i="26" s="1"/>
  <c r="G215" i="26" a="1"/>
  <c r="G215" i="26" s="1"/>
  <c r="Q225" i="26" a="1"/>
  <c r="Q225" i="26" s="1"/>
  <c r="AV59" i="15"/>
  <c r="Q222" i="26" a="1"/>
  <c r="Q222" i="26" s="1"/>
  <c r="G224" i="26" a="1"/>
  <c r="G224" i="26" s="1"/>
  <c r="G218" i="26" a="1"/>
  <c r="G218" i="26" s="1"/>
  <c r="AV55" i="15"/>
  <c r="Q213" i="26" a="1"/>
  <c r="Q213" i="26" s="1"/>
  <c r="Q223" i="26" a="1"/>
  <c r="Q223" i="26" s="1"/>
  <c r="G225" i="26" a="1"/>
  <c r="G225" i="26" s="1"/>
  <c r="G221" i="26" a="1"/>
  <c r="G221" i="26" s="1"/>
  <c r="AV56" i="15"/>
  <c r="AV60" i="15"/>
  <c r="F107" i="15"/>
  <c r="E81" i="26" s="1" a="1"/>
  <c r="E81" i="26" s="1"/>
  <c r="G226" i="26" a="1"/>
  <c r="G226" i="26" s="1"/>
  <c r="C416" i="26" a="1"/>
  <c r="C416" i="26" s="1"/>
  <c r="C432" i="26" a="1"/>
  <c r="C432" i="26" s="1"/>
  <c r="C448" i="26" a="1"/>
  <c r="C448" i="26" s="1"/>
  <c r="C417" i="26" a="1"/>
  <c r="C417" i="26" s="1"/>
  <c r="C433" i="26" a="1"/>
  <c r="C433" i="26" s="1"/>
  <c r="C449" i="26" a="1"/>
  <c r="C449" i="26" s="1"/>
  <c r="C418" i="26" a="1"/>
  <c r="C418" i="26" s="1"/>
  <c r="C434" i="26" a="1"/>
  <c r="C434" i="26" s="1"/>
  <c r="C450" i="26" a="1"/>
  <c r="C450" i="26" s="1"/>
  <c r="C419" i="26" a="1"/>
  <c r="C419" i="26" s="1"/>
  <c r="C435" i="26" a="1"/>
  <c r="C435" i="26" s="1"/>
  <c r="C451" i="26" a="1"/>
  <c r="C451" i="26" s="1"/>
  <c r="C420" i="26" a="1"/>
  <c r="C420" i="26" s="1"/>
  <c r="C436" i="26" a="1"/>
  <c r="C436" i="26" s="1"/>
  <c r="C421" i="26" a="1"/>
  <c r="C421" i="26" s="1"/>
  <c r="C437" i="26" a="1"/>
  <c r="C437" i="26" s="1"/>
  <c r="C422" i="26" a="1"/>
  <c r="C422" i="26" s="1"/>
  <c r="C438" i="26" a="1"/>
  <c r="C438" i="26" s="1"/>
  <c r="C407" i="26" a="1"/>
  <c r="C407" i="26" s="1"/>
  <c r="C423" i="26" a="1"/>
  <c r="C423" i="26" s="1"/>
  <c r="C439" i="26" a="1"/>
  <c r="C439" i="26" s="1"/>
  <c r="C408" i="26" a="1"/>
  <c r="C408" i="26" s="1"/>
  <c r="C424" i="26" a="1"/>
  <c r="C424" i="26" s="1"/>
  <c r="C440" i="26" a="1"/>
  <c r="C440" i="26" s="1"/>
  <c r="C409" i="26" a="1"/>
  <c r="C409" i="26" s="1"/>
  <c r="C425" i="26" a="1"/>
  <c r="C425" i="26" s="1"/>
  <c r="C441" i="26" a="1"/>
  <c r="C441" i="26" s="1"/>
  <c r="C410" i="26" a="1"/>
  <c r="C410" i="26" s="1"/>
  <c r="C426" i="26" a="1"/>
  <c r="C426" i="26" s="1"/>
  <c r="C442" i="26" a="1"/>
  <c r="C442" i="26" s="1"/>
  <c r="C411" i="26" a="1"/>
  <c r="C411" i="26" s="1"/>
  <c r="C427" i="26" a="1"/>
  <c r="C427" i="26" s="1"/>
  <c r="C443" i="26" a="1"/>
  <c r="C443" i="26" s="1"/>
  <c r="C412" i="26" a="1"/>
  <c r="C412" i="26" s="1"/>
  <c r="C428" i="26" a="1"/>
  <c r="C428" i="26" s="1"/>
  <c r="C444" i="26" a="1"/>
  <c r="C444" i="26" s="1"/>
  <c r="C413" i="26" a="1"/>
  <c r="C413" i="26" s="1"/>
  <c r="C429" i="26" a="1"/>
  <c r="C429" i="26" s="1"/>
  <c r="C445" i="26" a="1"/>
  <c r="C445" i="26" s="1"/>
  <c r="C414" i="26" a="1"/>
  <c r="C414" i="26" s="1"/>
  <c r="C430" i="26" a="1"/>
  <c r="C430" i="26" s="1"/>
  <c r="C446" i="26" a="1"/>
  <c r="C446" i="26" s="1"/>
  <c r="C415" i="26" a="1"/>
  <c r="C415" i="26" s="1"/>
  <c r="C431" i="26" a="1"/>
  <c r="C431" i="26" s="1"/>
  <c r="C447" i="26" a="1"/>
  <c r="C447" i="26" s="1"/>
  <c r="C500" i="26" a="1"/>
  <c r="C500" i="26" s="1"/>
  <c r="C516" i="26" a="1"/>
  <c r="C516" i="26" s="1"/>
  <c r="C532" i="26" a="1"/>
  <c r="C532" i="26" s="1"/>
  <c r="C501" i="26" a="1"/>
  <c r="C501" i="26" s="1"/>
  <c r="C517" i="26" a="1"/>
  <c r="C517" i="26" s="1"/>
  <c r="C533" i="26" a="1"/>
  <c r="C533" i="26" s="1"/>
  <c r="C502" i="26" a="1"/>
  <c r="C502" i="26" s="1"/>
  <c r="C518" i="26" a="1"/>
  <c r="C518" i="26" s="1"/>
  <c r="C534" i="26" a="1"/>
  <c r="C534" i="26" s="1"/>
  <c r="C503" i="26" a="1"/>
  <c r="C503" i="26" s="1"/>
  <c r="C519" i="26" a="1"/>
  <c r="C519" i="26" s="1"/>
  <c r="C535" i="26" a="1"/>
  <c r="C535" i="26" s="1"/>
  <c r="C504" i="26" a="1"/>
  <c r="C504" i="26" s="1"/>
  <c r="C520" i="26" a="1"/>
  <c r="C520" i="26" s="1"/>
  <c r="C536" i="26" a="1"/>
  <c r="C536" i="26" s="1"/>
  <c r="C505" i="26" a="1"/>
  <c r="C505" i="26" s="1"/>
  <c r="C521" i="26" a="1"/>
  <c r="C521" i="26" s="1"/>
  <c r="C537" i="26" a="1"/>
  <c r="C537" i="26" s="1"/>
  <c r="C506" i="26" a="1"/>
  <c r="C506" i="26" s="1"/>
  <c r="C522" i="26" a="1"/>
  <c r="C522" i="26" s="1"/>
  <c r="C538" i="26" a="1"/>
  <c r="C538" i="26" s="1"/>
  <c r="C507" i="26" a="1"/>
  <c r="C507" i="26" s="1"/>
  <c r="C523" i="26" a="1"/>
  <c r="C523" i="26" s="1"/>
  <c r="C539" i="26" a="1"/>
  <c r="C539" i="26" s="1"/>
  <c r="C508" i="26" a="1"/>
  <c r="C508" i="26" s="1"/>
  <c r="C524" i="26" a="1"/>
  <c r="C524" i="26" s="1"/>
  <c r="C540" i="26" a="1"/>
  <c r="C540" i="26" s="1"/>
  <c r="C509" i="26" a="1"/>
  <c r="C509" i="26" s="1"/>
  <c r="C525" i="26" a="1"/>
  <c r="C525" i="26" s="1"/>
  <c r="C541" i="26" a="1"/>
  <c r="C541" i="26" s="1"/>
  <c r="C510" i="26" a="1"/>
  <c r="C510" i="26" s="1"/>
  <c r="C526" i="26" a="1"/>
  <c r="C526" i="26" s="1"/>
  <c r="C511" i="26" a="1"/>
  <c r="C511" i="26" s="1"/>
  <c r="C527" i="26" a="1"/>
  <c r="C527" i="26" s="1"/>
  <c r="C512" i="26" a="1"/>
  <c r="C512" i="26" s="1"/>
  <c r="C528" i="26" a="1"/>
  <c r="C528" i="26" s="1"/>
  <c r="C497" i="26" a="1"/>
  <c r="C497" i="26" s="1"/>
  <c r="C513" i="26" a="1"/>
  <c r="C513" i="26" s="1"/>
  <c r="C529" i="26" a="1"/>
  <c r="C529" i="26" s="1"/>
  <c r="C498" i="26" a="1"/>
  <c r="C498" i="26" s="1"/>
  <c r="C514" i="26" a="1"/>
  <c r="C514" i="26" s="1"/>
  <c r="C530" i="26" a="1"/>
  <c r="C530" i="26" s="1"/>
  <c r="C499" i="26" a="1"/>
  <c r="C499" i="26" s="1"/>
  <c r="C515" i="26" a="1"/>
  <c r="C515" i="26" s="1"/>
  <c r="C531" i="26" a="1"/>
  <c r="C531" i="26" s="1"/>
  <c r="C458" i="26" a="1"/>
  <c r="C458" i="26" s="1"/>
  <c r="C474" i="26" a="1"/>
  <c r="C474" i="26" s="1"/>
  <c r="C490" i="26" a="1"/>
  <c r="C490" i="26" s="1"/>
  <c r="C459" i="26" a="1"/>
  <c r="C459" i="26" s="1"/>
  <c r="C475" i="26" a="1"/>
  <c r="C475" i="26" s="1"/>
  <c r="C491" i="26" a="1"/>
  <c r="C491" i="26" s="1"/>
  <c r="C460" i="26" a="1"/>
  <c r="C460" i="26" s="1"/>
  <c r="C476" i="26" a="1"/>
  <c r="C476" i="26" s="1"/>
  <c r="C492" i="26" a="1"/>
  <c r="C492" i="26" s="1"/>
  <c r="C461" i="26" a="1"/>
  <c r="C461" i="26" s="1"/>
  <c r="C477" i="26" a="1"/>
  <c r="C477" i="26" s="1"/>
  <c r="C493" i="26" a="1"/>
  <c r="C493" i="26" s="1"/>
  <c r="C462" i="26" a="1"/>
  <c r="C462" i="26" s="1"/>
  <c r="C478" i="26" a="1"/>
  <c r="C478" i="26" s="1"/>
  <c r="C494" i="26" a="1"/>
  <c r="C494" i="26" s="1"/>
  <c r="C463" i="26" a="1"/>
  <c r="C463" i="26" s="1"/>
  <c r="C479" i="26" a="1"/>
  <c r="C479" i="26" s="1"/>
  <c r="C495" i="26" a="1"/>
  <c r="C495" i="26" s="1"/>
  <c r="C464" i="26" a="1"/>
  <c r="C464" i="26" s="1"/>
  <c r="C480" i="26" a="1"/>
  <c r="C480" i="26" s="1"/>
  <c r="C496" i="26" a="1"/>
  <c r="C496" i="26" s="1"/>
  <c r="C465" i="26" a="1"/>
  <c r="C465" i="26" s="1"/>
  <c r="C481" i="26" a="1"/>
  <c r="C481" i="26" s="1"/>
  <c r="C466" i="26" a="1"/>
  <c r="C466" i="26" s="1"/>
  <c r="C482" i="26" a="1"/>
  <c r="C482" i="26" s="1"/>
  <c r="C467" i="26" a="1"/>
  <c r="C467" i="26" s="1"/>
  <c r="C483" i="26" a="1"/>
  <c r="C483" i="26" s="1"/>
  <c r="C452" i="26" a="1"/>
  <c r="C452" i="26" s="1"/>
  <c r="C468" i="26" a="1"/>
  <c r="C468" i="26" s="1"/>
  <c r="C484" i="26" a="1"/>
  <c r="C484" i="26" s="1"/>
  <c r="C453" i="26" a="1"/>
  <c r="C453" i="26" s="1"/>
  <c r="C469" i="26" a="1"/>
  <c r="C469" i="26" s="1"/>
  <c r="C485" i="26" a="1"/>
  <c r="C485" i="26" s="1"/>
  <c r="C454" i="26" a="1"/>
  <c r="C454" i="26" s="1"/>
  <c r="C470" i="26" a="1"/>
  <c r="C470" i="26" s="1"/>
  <c r="C486" i="26" a="1"/>
  <c r="C486" i="26" s="1"/>
  <c r="C455" i="26" a="1"/>
  <c r="C455" i="26" s="1"/>
  <c r="C471" i="26" a="1"/>
  <c r="C471" i="26" s="1"/>
  <c r="C487" i="26" a="1"/>
  <c r="C487" i="26" s="1"/>
  <c r="C456" i="26" a="1"/>
  <c r="C456" i="26" s="1"/>
  <c r="C472" i="26" a="1"/>
  <c r="C472" i="26" s="1"/>
  <c r="C488" i="26" a="1"/>
  <c r="C488" i="26" s="1"/>
  <c r="C457" i="26" a="1"/>
  <c r="C457" i="26" s="1"/>
  <c r="C473" i="26" a="1"/>
  <c r="C473" i="26" s="1"/>
  <c r="C489" i="26" a="1"/>
  <c r="C489" i="26" s="1"/>
  <c r="F106" i="15"/>
  <c r="E80" i="26" s="1" a="1"/>
  <c r="E80" i="26" s="1"/>
  <c r="E51" i="15"/>
  <c r="D35" i="26" s="1" a="1"/>
  <c r="D35" i="26" s="1"/>
  <c r="F170" i="15"/>
  <c r="E134" i="26" s="1" a="1"/>
  <c r="E134" i="26" s="1"/>
  <c r="F169" i="15"/>
  <c r="E133" i="26" s="1" a="1"/>
  <c r="E133" i="26" s="1"/>
  <c r="D20" i="15"/>
  <c r="C4" i="26" s="1" a="1"/>
  <c r="C4" i="26" s="1"/>
  <c r="D36" i="15"/>
  <c r="C20" i="26" s="1" a="1"/>
  <c r="C20" i="26" s="1"/>
  <c r="D52" i="15"/>
  <c r="C36" i="26" s="1" a="1"/>
  <c r="C36" i="26" s="1"/>
  <c r="D56" i="15"/>
  <c r="C40" i="26" s="1" a="1"/>
  <c r="C40" i="26" s="1"/>
  <c r="D61" i="15"/>
  <c r="C45" i="26" s="1" a="1"/>
  <c r="C45" i="26" s="1"/>
  <c r="D46" i="15"/>
  <c r="C30" i="26" s="1" a="1"/>
  <c r="C30" i="26" s="1"/>
  <c r="D47" i="15"/>
  <c r="C31" i="26" s="1" a="1"/>
  <c r="C31" i="26" s="1"/>
  <c r="D33" i="15"/>
  <c r="C17" i="26" s="1" a="1"/>
  <c r="C17" i="26" s="1"/>
  <c r="D35" i="15"/>
  <c r="C19" i="26" s="1" a="1"/>
  <c r="C19" i="26" s="1"/>
  <c r="D21" i="15"/>
  <c r="C5" i="26" s="1" a="1"/>
  <c r="C5" i="26" s="1"/>
  <c r="D37" i="15"/>
  <c r="C21" i="26" s="1" a="1"/>
  <c r="C21" i="26" s="1"/>
  <c r="D53" i="15"/>
  <c r="C37" i="26" s="1" a="1"/>
  <c r="C37" i="26" s="1"/>
  <c r="D40" i="15"/>
  <c r="C24" i="26" s="1" a="1"/>
  <c r="C24" i="26" s="1"/>
  <c r="D41" i="15"/>
  <c r="C25" i="26" s="1" a="1"/>
  <c r="C25" i="26" s="1"/>
  <c r="D26" i="15"/>
  <c r="C10" i="26" s="1" a="1"/>
  <c r="C10" i="26" s="1"/>
  <c r="D28" i="15"/>
  <c r="C12" i="26" s="1" a="1"/>
  <c r="C12" i="26" s="1"/>
  <c r="D32" i="15"/>
  <c r="C16" i="26" s="1" a="1"/>
  <c r="C16" i="26" s="1"/>
  <c r="D22" i="15"/>
  <c r="C6" i="26" s="1" a="1"/>
  <c r="C6" i="26" s="1"/>
  <c r="D38" i="15"/>
  <c r="C22" i="26" s="1" a="1"/>
  <c r="C22" i="26" s="1"/>
  <c r="D54" i="15"/>
  <c r="C38" i="26" s="1" a="1"/>
  <c r="C38" i="26" s="1"/>
  <c r="D24" i="15"/>
  <c r="C8" i="26" s="1" a="1"/>
  <c r="C8" i="26" s="1"/>
  <c r="D25" i="15"/>
  <c r="C9" i="26" s="1" a="1"/>
  <c r="C9" i="26" s="1"/>
  <c r="D57" i="15"/>
  <c r="C41" i="26" s="1" a="1"/>
  <c r="C41" i="26" s="1"/>
  <c r="D58" i="15"/>
  <c r="C42" i="26" s="1" a="1"/>
  <c r="C42" i="26" s="1"/>
  <c r="D27" i="15"/>
  <c r="C11" i="26" s="1" a="1"/>
  <c r="C11" i="26" s="1"/>
  <c r="D44" i="15"/>
  <c r="C28" i="26" s="1" a="1"/>
  <c r="C28" i="26" s="1"/>
  <c r="D29" i="15"/>
  <c r="C13" i="26" s="1" a="1"/>
  <c r="C13" i="26" s="1"/>
  <c r="D31" i="15"/>
  <c r="C15" i="26" s="1" a="1"/>
  <c r="C15" i="26" s="1"/>
  <c r="D49" i="15"/>
  <c r="C33" i="26" s="1" a="1"/>
  <c r="C33" i="26" s="1"/>
  <c r="D19" i="15"/>
  <c r="C3" i="26" s="1" a="1"/>
  <c r="C3" i="26" s="1"/>
  <c r="D23" i="15"/>
  <c r="C7" i="26" s="1" a="1"/>
  <c r="C7" i="26" s="1"/>
  <c r="D39" i="15"/>
  <c r="C23" i="26" s="1" a="1"/>
  <c r="C23" i="26" s="1"/>
  <c r="D55" i="15"/>
  <c r="C39" i="26" s="1" a="1"/>
  <c r="C39" i="26" s="1"/>
  <c r="D42" i="15"/>
  <c r="C26" i="26" s="1" a="1"/>
  <c r="C26" i="26" s="1"/>
  <c r="D59" i="15"/>
  <c r="C43" i="26" s="1" a="1"/>
  <c r="C43" i="26" s="1"/>
  <c r="D60" i="15"/>
  <c r="C44" i="26" s="1" a="1"/>
  <c r="C44" i="26" s="1"/>
  <c r="D48" i="15"/>
  <c r="C32" i="26" s="1" a="1"/>
  <c r="C32" i="26" s="1"/>
  <c r="D34" i="15"/>
  <c r="C18" i="26" s="1" a="1"/>
  <c r="C18" i="26" s="1"/>
  <c r="D51" i="15"/>
  <c r="C35" i="26" s="1" a="1"/>
  <c r="C35" i="26" s="1"/>
  <c r="D43" i="15"/>
  <c r="C27" i="26" s="1" a="1"/>
  <c r="C27" i="26" s="1"/>
  <c r="D45" i="15"/>
  <c r="C29" i="26" s="1" a="1"/>
  <c r="C29" i="26" s="1"/>
  <c r="D30" i="15"/>
  <c r="C14" i="26" s="1" a="1"/>
  <c r="C14" i="26" s="1"/>
  <c r="D18" i="15"/>
  <c r="C2" i="26" s="1" a="1"/>
  <c r="C2" i="26" s="1"/>
  <c r="D62" i="15"/>
  <c r="C46" i="26" s="1" a="1"/>
  <c r="C46" i="26" s="1"/>
  <c r="D50" i="15"/>
  <c r="C34" i="26" s="1" a="1"/>
  <c r="C34" i="26" s="1"/>
  <c r="D88" i="15"/>
  <c r="C62" i="26" s="1" a="1"/>
  <c r="C62" i="26" s="1"/>
  <c r="D104" i="15"/>
  <c r="C78" i="26" s="1" a="1"/>
  <c r="C78" i="26" s="1"/>
  <c r="D76" i="15"/>
  <c r="C50" i="26" s="1" a="1"/>
  <c r="C50" i="26" s="1"/>
  <c r="D109" i="15"/>
  <c r="C83" i="26" s="1" a="1"/>
  <c r="C83" i="26" s="1"/>
  <c r="D110" i="15"/>
  <c r="C84" i="26" s="1" a="1"/>
  <c r="C84" i="26" s="1"/>
  <c r="D79" i="15"/>
  <c r="C53" i="26" s="1" a="1"/>
  <c r="C53" i="26" s="1"/>
  <c r="D112" i="15"/>
  <c r="C86" i="26" s="1" a="1"/>
  <c r="C86" i="26" s="1"/>
  <c r="D86" i="15"/>
  <c r="C60" i="26" s="1" a="1"/>
  <c r="C60" i="26" s="1"/>
  <c r="D73" i="15"/>
  <c r="C47" i="26" s="1" a="1"/>
  <c r="C47" i="26" s="1"/>
  <c r="D89" i="15"/>
  <c r="C63" i="26" s="1" a="1"/>
  <c r="C63" i="26" s="1"/>
  <c r="D105" i="15"/>
  <c r="C79" i="26" s="1" a="1"/>
  <c r="C79" i="26" s="1"/>
  <c r="D92" i="15"/>
  <c r="C66" i="26" s="1" a="1"/>
  <c r="C66" i="26" s="1"/>
  <c r="D93" i="15"/>
  <c r="C67" i="26" s="1" a="1"/>
  <c r="C67" i="26" s="1"/>
  <c r="D111" i="15"/>
  <c r="C85" i="26" s="1" a="1"/>
  <c r="C85" i="26" s="1"/>
  <c r="D97" i="15"/>
  <c r="C71" i="26" s="1" a="1"/>
  <c r="C71" i="26" s="1"/>
  <c r="D98" i="15"/>
  <c r="C72" i="26" s="1" a="1"/>
  <c r="C72" i="26" s="1"/>
  <c r="D83" i="15"/>
  <c r="C57" i="26" s="1" a="1"/>
  <c r="C57" i="26" s="1"/>
  <c r="D85" i="15"/>
  <c r="C59" i="26" s="1" a="1"/>
  <c r="C59" i="26" s="1"/>
  <c r="D102" i="15"/>
  <c r="C76" i="26" s="1" a="1"/>
  <c r="C76" i="26" s="1"/>
  <c r="D103" i="15"/>
  <c r="C77" i="26" s="1" a="1"/>
  <c r="C77" i="26" s="1"/>
  <c r="D74" i="15"/>
  <c r="C48" i="26" s="1" a="1"/>
  <c r="C48" i="26" s="1"/>
  <c r="D90" i="15"/>
  <c r="C64" i="26" s="1" a="1"/>
  <c r="C64" i="26" s="1"/>
  <c r="D106" i="15"/>
  <c r="C80" i="26" s="1" a="1"/>
  <c r="C80" i="26" s="1"/>
  <c r="D77" i="15"/>
  <c r="C51" i="26" s="1" a="1"/>
  <c r="C51" i="26" s="1"/>
  <c r="D78" i="15"/>
  <c r="C52" i="26" s="1" a="1"/>
  <c r="C52" i="26" s="1"/>
  <c r="D82" i="15"/>
  <c r="C56" i="26" s="1" a="1"/>
  <c r="C56" i="26" s="1"/>
  <c r="D75" i="15"/>
  <c r="C49" i="26" s="1" a="1"/>
  <c r="C49" i="26" s="1"/>
  <c r="D91" i="15"/>
  <c r="C65" i="26" s="1" a="1"/>
  <c r="C65" i="26" s="1"/>
  <c r="D107" i="15"/>
  <c r="C81" i="26" s="1" a="1"/>
  <c r="C81" i="26" s="1"/>
  <c r="D108" i="15"/>
  <c r="C82" i="26" s="1" a="1"/>
  <c r="C82" i="26" s="1"/>
  <c r="D95" i="15"/>
  <c r="C69" i="26" s="1" a="1"/>
  <c r="C69" i="26" s="1"/>
  <c r="D80" i="15"/>
  <c r="C54" i="26" s="1" a="1"/>
  <c r="C54" i="26" s="1"/>
  <c r="D113" i="15"/>
  <c r="C87" i="26" s="1" a="1"/>
  <c r="C87" i="26" s="1"/>
  <c r="D114" i="15"/>
  <c r="C88" i="26" s="1" a="1"/>
  <c r="C88" i="26" s="1"/>
  <c r="D99" i="15"/>
  <c r="C73" i="26" s="1" a="1"/>
  <c r="C73" i="26" s="1"/>
  <c r="D116" i="15"/>
  <c r="C90" i="26" s="1" a="1"/>
  <c r="C90" i="26" s="1"/>
  <c r="D117" i="15"/>
  <c r="C91" i="26" s="1" a="1"/>
  <c r="C91" i="26" s="1"/>
  <c r="D94" i="15"/>
  <c r="C68" i="26" s="1" a="1"/>
  <c r="C68" i="26" s="1"/>
  <c r="D96" i="15"/>
  <c r="C70" i="26" s="1" a="1"/>
  <c r="C70" i="26" s="1"/>
  <c r="D81" i="15"/>
  <c r="C55" i="26" s="1" a="1"/>
  <c r="C55" i="26" s="1"/>
  <c r="D115" i="15"/>
  <c r="C89" i="26" s="1" a="1"/>
  <c r="C89" i="26" s="1"/>
  <c r="D100" i="15"/>
  <c r="C74" i="26" s="1" a="1"/>
  <c r="C74" i="26" s="1"/>
  <c r="D87" i="15"/>
  <c r="C61" i="26" s="1" a="1"/>
  <c r="C61" i="26" s="1"/>
  <c r="D84" i="15"/>
  <c r="C58" i="26" s="1" a="1"/>
  <c r="C58" i="26" s="1"/>
  <c r="D101" i="15"/>
  <c r="C75" i="26" s="1" a="1"/>
  <c r="C75" i="26" s="1"/>
  <c r="D136" i="15"/>
  <c r="C100" i="26" s="1" a="1"/>
  <c r="C100" i="26" s="1"/>
  <c r="D143" i="15"/>
  <c r="C107" i="26" s="1" a="1"/>
  <c r="C107" i="26" s="1"/>
  <c r="D144" i="15"/>
  <c r="C108" i="26" s="1" a="1"/>
  <c r="C108" i="26" s="1"/>
  <c r="D152" i="15"/>
  <c r="C116" i="26" s="1" a="1"/>
  <c r="C116" i="26" s="1"/>
  <c r="D148" i="15"/>
  <c r="C112" i="26" s="1" a="1"/>
  <c r="C112" i="26" s="1"/>
  <c r="D150" i="15"/>
  <c r="C114" i="26" s="1" a="1"/>
  <c r="C114" i="26" s="1"/>
  <c r="D151" i="15"/>
  <c r="C115" i="26" s="1" a="1"/>
  <c r="C115" i="26" s="1"/>
  <c r="D156" i="15"/>
  <c r="C120" i="26" s="1" a="1"/>
  <c r="C120" i="26" s="1"/>
  <c r="D135" i="15"/>
  <c r="C99" i="26" s="1" a="1"/>
  <c r="C99" i="26" s="1"/>
  <c r="D159" i="15"/>
  <c r="C123" i="26" s="1" a="1"/>
  <c r="C123" i="26" s="1"/>
  <c r="D160" i="15"/>
  <c r="C124" i="26" s="1" a="1"/>
  <c r="C124" i="26" s="1"/>
  <c r="D134" i="15"/>
  <c r="C98" i="26" s="1" a="1"/>
  <c r="C98" i="26" s="1"/>
  <c r="D164" i="15"/>
  <c r="C128" i="26" s="1" a="1"/>
  <c r="C128" i="26" s="1"/>
  <c r="D166" i="15"/>
  <c r="C130" i="26" s="1" a="1"/>
  <c r="C130" i="26" s="1"/>
  <c r="D132" i="15"/>
  <c r="C96" i="26" s="1" a="1"/>
  <c r="C96" i="26" s="1"/>
  <c r="D128" i="15"/>
  <c r="C92" i="26" s="1" a="1"/>
  <c r="C92" i="26" s="1"/>
  <c r="D167" i="15"/>
  <c r="C131" i="26" s="1" a="1"/>
  <c r="C131" i="26" s="1"/>
  <c r="D168" i="15"/>
  <c r="C132" i="26" s="1" a="1"/>
  <c r="C132" i="26" s="1"/>
  <c r="D130" i="15"/>
  <c r="C94" i="26" s="1" a="1"/>
  <c r="C94" i="26" s="1"/>
  <c r="D171" i="15"/>
  <c r="C135" i="26" s="1" a="1"/>
  <c r="C135" i="26" s="1"/>
  <c r="D165" i="15"/>
  <c r="C129" i="26" s="1" a="1"/>
  <c r="C129" i="26" s="1"/>
  <c r="D162" i="15"/>
  <c r="C126" i="26" s="1" a="1"/>
  <c r="C126" i="26" s="1"/>
  <c r="D149" i="15"/>
  <c r="C113" i="26" s="1" a="1"/>
  <c r="C113" i="26" s="1"/>
  <c r="D146" i="15"/>
  <c r="C110" i="26" s="1" a="1"/>
  <c r="C110" i="26" s="1"/>
  <c r="D133" i="15"/>
  <c r="C97" i="26" s="1" a="1"/>
  <c r="C97" i="26" s="1"/>
  <c r="D163" i="15"/>
  <c r="C127" i="26" s="1" a="1"/>
  <c r="C127" i="26" s="1"/>
  <c r="D139" i="15"/>
  <c r="C103" i="26" s="1" a="1"/>
  <c r="C103" i="26" s="1"/>
  <c r="D147" i="15"/>
  <c r="C111" i="26" s="1" a="1"/>
  <c r="C111" i="26" s="1"/>
  <c r="D158" i="15"/>
  <c r="C122" i="26" s="1" a="1"/>
  <c r="C122" i="26" s="1"/>
  <c r="D131" i="15"/>
  <c r="C95" i="26" s="1" a="1"/>
  <c r="C95" i="26" s="1"/>
  <c r="D142" i="15"/>
  <c r="C106" i="26" s="1" a="1"/>
  <c r="C106" i="26" s="1"/>
  <c r="D170" i="15"/>
  <c r="C134" i="26" s="1" a="1"/>
  <c r="C134" i="26" s="1"/>
  <c r="D172" i="15"/>
  <c r="C136" i="26" s="1" a="1"/>
  <c r="C136" i="26" s="1"/>
  <c r="D169" i="15"/>
  <c r="C133" i="26" s="1" a="1"/>
  <c r="C133" i="26" s="1"/>
  <c r="D157" i="15"/>
  <c r="C121" i="26" s="1" a="1"/>
  <c r="C121" i="26" s="1"/>
  <c r="D140" i="15"/>
  <c r="C104" i="26" s="1" a="1"/>
  <c r="C104" i="26" s="1"/>
  <c r="D154" i="15"/>
  <c r="C118" i="26" s="1" a="1"/>
  <c r="C118" i="26" s="1"/>
  <c r="D161" i="15"/>
  <c r="C125" i="26" s="1" a="1"/>
  <c r="C125" i="26" s="1"/>
  <c r="D129" i="15"/>
  <c r="C93" i="26" s="1" a="1"/>
  <c r="C93" i="26" s="1"/>
  <c r="D138" i="15"/>
  <c r="C102" i="26" s="1" a="1"/>
  <c r="C102" i="26" s="1"/>
  <c r="D137" i="15"/>
  <c r="C101" i="26" s="1" a="1"/>
  <c r="C101" i="26" s="1"/>
  <c r="D153" i="15"/>
  <c r="C117" i="26" s="1" a="1"/>
  <c r="C117" i="26" s="1"/>
  <c r="D141" i="15"/>
  <c r="C105" i="26" s="1" a="1"/>
  <c r="C105" i="26" s="1"/>
  <c r="D155" i="15"/>
  <c r="C119" i="26" s="1" a="1"/>
  <c r="C119" i="26" s="1"/>
  <c r="D145" i="15"/>
  <c r="C109" i="26" s="1" a="1"/>
  <c r="C109" i="26" s="1"/>
  <c r="E111" i="15"/>
  <c r="D85" i="26" s="1" a="1"/>
  <c r="D85" i="26" s="1"/>
  <c r="BD56" i="15"/>
  <c r="F166" i="15"/>
  <c r="E130" i="26" s="1" a="1"/>
  <c r="E130" i="26" s="1"/>
  <c r="BD59" i="15"/>
  <c r="F165" i="15"/>
  <c r="E129" i="26" s="1" a="1"/>
  <c r="E129" i="26" s="1"/>
  <c r="BD60" i="15"/>
  <c r="BD55" i="15"/>
  <c r="P7" i="29" a="1"/>
  <c r="P7" i="29" s="1"/>
  <c r="P16" i="29" a="1"/>
  <c r="P16" i="29" s="1"/>
  <c r="P25" i="29" a="1"/>
  <c r="P25" i="29" s="1"/>
  <c r="P29" i="29" a="1"/>
  <c r="P29" i="29" s="1"/>
  <c r="P34" i="29" a="1"/>
  <c r="P34" i="29" s="1"/>
  <c r="P9" i="29" a="1"/>
  <c r="P9" i="29" s="1"/>
  <c r="P18" i="29" a="1"/>
  <c r="P18" i="29" s="1"/>
  <c r="P23" i="29" a="1"/>
  <c r="P23" i="29" s="1"/>
  <c r="P27" i="29" a="1"/>
  <c r="P27" i="29" s="1"/>
  <c r="P36" i="29" a="1"/>
  <c r="P36" i="29" s="1"/>
  <c r="P33" i="29" a="1"/>
  <c r="P33" i="29" s="1"/>
  <c r="P10" i="29" a="1"/>
  <c r="P10" i="29" s="1"/>
  <c r="P6" i="29" a="1"/>
  <c r="P6" i="29" s="1"/>
  <c r="P15" i="29" a="1"/>
  <c r="P15" i="29" s="1"/>
  <c r="P19" i="29" a="1"/>
  <c r="P19" i="29" s="1"/>
  <c r="P24" i="29" a="1"/>
  <c r="P24" i="29" s="1"/>
  <c r="P28" i="29" a="1"/>
  <c r="P28" i="29" s="1"/>
  <c r="P32" i="29" a="1"/>
  <c r="P32" i="29" s="1"/>
  <c r="P37" i="29" a="1"/>
  <c r="P37" i="29" s="1"/>
  <c r="E114" i="15"/>
  <c r="D88" i="26" s="1" a="1"/>
  <c r="D88" i="26" s="1"/>
  <c r="E115" i="15"/>
  <c r="D89" i="26" s="1" a="1"/>
  <c r="D89" i="26" s="1"/>
  <c r="E110" i="15"/>
  <c r="D84" i="26" s="1" a="1"/>
  <c r="D84" i="26" s="1"/>
  <c r="P122" i="29" l="1" a="1"/>
  <c r="P122" i="29" s="1"/>
  <c r="R122" i="29" a="1"/>
  <c r="R122" i="29" s="1"/>
  <c r="P120" i="29" a="1"/>
  <c r="P120" i="29" s="1"/>
  <c r="R120" i="29" a="1"/>
  <c r="R120" i="29" s="1"/>
  <c r="P112" i="29" a="1"/>
  <c r="P112" i="29" s="1"/>
  <c r="R112" i="29" a="1"/>
  <c r="R112" i="29" s="1"/>
  <c r="P121" i="29" a="1"/>
  <c r="P121" i="29" s="1"/>
  <c r="R121" i="29" a="1"/>
  <c r="R121" i="29" s="1"/>
  <c r="P129" i="29" a="1"/>
  <c r="P129" i="29" s="1"/>
  <c r="R129" i="29" a="1"/>
  <c r="R129" i="29" s="1"/>
  <c r="P119" i="29" a="1"/>
  <c r="P119" i="29" s="1"/>
  <c r="R119" i="29" a="1"/>
  <c r="R119" i="29" s="1"/>
  <c r="M122" i="29" a="1"/>
  <c r="M122" i="29" s="1"/>
  <c r="O122" i="29" a="1"/>
  <c r="O122" i="29" s="1"/>
  <c r="M120" i="29" a="1"/>
  <c r="M120" i="29" s="1"/>
  <c r="O120" i="29" a="1"/>
  <c r="O120" i="29" s="1"/>
  <c r="M112" i="29" a="1"/>
  <c r="M112" i="29" s="1"/>
  <c r="O112" i="29" a="1"/>
  <c r="O112" i="29" s="1"/>
  <c r="M121" i="29" a="1"/>
  <c r="M121" i="29" s="1"/>
  <c r="O121" i="29" a="1"/>
  <c r="O121" i="29" s="1"/>
  <c r="M129" i="29" a="1"/>
  <c r="M129" i="29" s="1"/>
  <c r="O129" i="29" a="1"/>
  <c r="O129" i="29" s="1"/>
  <c r="M119" i="29" a="1"/>
  <c r="M119" i="29" s="1"/>
  <c r="O119" i="29" a="1"/>
  <c r="O119" i="29" s="1"/>
  <c r="P83" i="29" a="1"/>
  <c r="P83" i="29" s="1"/>
  <c r="R83" i="29" a="1"/>
  <c r="R83" i="29" s="1"/>
  <c r="P76" i="29" a="1"/>
  <c r="P76" i="29" s="1"/>
  <c r="R76" i="29" a="1"/>
  <c r="R76" i="29" s="1"/>
  <c r="P93" i="29" a="1"/>
  <c r="P93" i="29" s="1"/>
  <c r="R93" i="29" a="1"/>
  <c r="R93" i="29" s="1"/>
  <c r="P85" i="29" a="1"/>
  <c r="P85" i="29" s="1"/>
  <c r="R85" i="29" a="1"/>
  <c r="R85" i="29" s="1"/>
  <c r="P86" i="29" a="1"/>
  <c r="P86" i="29" s="1"/>
  <c r="R86" i="29" a="1"/>
  <c r="R86" i="29" s="1"/>
  <c r="P84" i="29" a="1"/>
  <c r="P84" i="29" s="1"/>
  <c r="R84" i="29" a="1"/>
  <c r="R84" i="29" s="1"/>
  <c r="M83" i="29" a="1"/>
  <c r="M83" i="29" s="1"/>
  <c r="O83" i="29" a="1"/>
  <c r="O83" i="29" s="1"/>
  <c r="M76" i="29" a="1"/>
  <c r="M76" i="29" s="1"/>
  <c r="O76" i="29" a="1"/>
  <c r="O76" i="29" s="1"/>
  <c r="M93" i="29" a="1"/>
  <c r="M93" i="29" s="1"/>
  <c r="O93" i="29" a="1"/>
  <c r="O93" i="29" s="1"/>
  <c r="M85" i="29" a="1"/>
  <c r="M85" i="29" s="1"/>
  <c r="O85" i="29" a="1"/>
  <c r="O85" i="29" s="1"/>
  <c r="M86" i="29" a="1"/>
  <c r="M86" i="29" s="1"/>
  <c r="O86" i="29" a="1"/>
  <c r="O86" i="29" s="1"/>
  <c r="M84" i="29" a="1"/>
  <c r="M84" i="29" s="1"/>
  <c r="O84" i="29" a="1"/>
  <c r="O84" i="29" s="1"/>
  <c r="P47" i="29" a="1"/>
  <c r="P47" i="29" s="1"/>
  <c r="R47" i="29" a="1"/>
  <c r="R47" i="29" s="1"/>
  <c r="P50" i="29" a="1"/>
  <c r="P50" i="29" s="1"/>
  <c r="R50" i="29" a="1"/>
  <c r="R50" i="29" s="1"/>
  <c r="P57" i="29" a="1"/>
  <c r="P57" i="29" s="1"/>
  <c r="R57" i="29" a="1"/>
  <c r="R57" i="29" s="1"/>
  <c r="P49" i="29" a="1"/>
  <c r="P49" i="29" s="1"/>
  <c r="R49" i="29" a="1"/>
  <c r="R49" i="29" s="1"/>
  <c r="P48" i="29" a="1"/>
  <c r="P48" i="29" s="1"/>
  <c r="R48" i="29" a="1"/>
  <c r="R48" i="29" s="1"/>
  <c r="P40" i="29" a="1"/>
  <c r="P40" i="29" s="1"/>
  <c r="R40" i="29" a="1"/>
  <c r="R40" i="29" s="1"/>
  <c r="M47" i="29" a="1"/>
  <c r="M47" i="29" s="1"/>
  <c r="O47" i="29" a="1"/>
  <c r="O47" i="29" s="1"/>
  <c r="M50" i="29" a="1"/>
  <c r="M50" i="29" s="1"/>
  <c r="O50" i="29" a="1"/>
  <c r="O50" i="29" s="1"/>
  <c r="M57" i="29" a="1"/>
  <c r="M57" i="29" s="1"/>
  <c r="O57" i="29" a="1"/>
  <c r="O57" i="29" s="1"/>
  <c r="M49" i="29" a="1"/>
  <c r="M49" i="29" s="1"/>
  <c r="O49" i="29" a="1"/>
  <c r="O49" i="29" s="1"/>
  <c r="M48" i="29" a="1"/>
  <c r="M48" i="29" s="1"/>
  <c r="O48" i="29" a="1"/>
  <c r="O48" i="29" s="1"/>
  <c r="M40" i="29" a="1"/>
  <c r="M40" i="29" s="1"/>
  <c r="O40" i="29" a="1"/>
  <c r="O40" i="29" s="1"/>
  <c r="Q122" i="29" a="1"/>
  <c r="Q122" i="29" s="1"/>
  <c r="N122" i="29" a="1"/>
  <c r="N122" i="29" s="1"/>
  <c r="Q120" i="29" a="1"/>
  <c r="Q120" i="29" s="1"/>
  <c r="N120" i="29" a="1"/>
  <c r="N120" i="29" s="1"/>
  <c r="Q112" i="29" a="1"/>
  <c r="Q112" i="29" s="1"/>
  <c r="N112" i="29" a="1"/>
  <c r="N112" i="29" s="1"/>
  <c r="Q121" i="29" a="1"/>
  <c r="Q121" i="29" s="1"/>
  <c r="N121" i="29" a="1"/>
  <c r="N121" i="29" s="1"/>
  <c r="Q129" i="29" a="1"/>
  <c r="Q129" i="29" s="1"/>
  <c r="N129" i="29" a="1"/>
  <c r="N129" i="29" s="1"/>
  <c r="Q119" i="29" a="1"/>
  <c r="Q119" i="29" s="1"/>
  <c r="N119" i="29" a="1"/>
  <c r="N119" i="29" s="1"/>
  <c r="Q83" i="29" a="1"/>
  <c r="Q83" i="29" s="1"/>
  <c r="N83" i="29" a="1"/>
  <c r="N83" i="29" s="1"/>
  <c r="Q76" i="29" a="1"/>
  <c r="Q76" i="29" s="1"/>
  <c r="N76" i="29" a="1"/>
  <c r="N76" i="29" s="1"/>
  <c r="Q93" i="29" a="1"/>
  <c r="Q93" i="29" s="1"/>
  <c r="N93" i="29" a="1"/>
  <c r="N93" i="29" s="1"/>
  <c r="Q85" i="29" a="1"/>
  <c r="Q85" i="29" s="1"/>
  <c r="N85" i="29" a="1"/>
  <c r="N85" i="29" s="1"/>
  <c r="Q86" i="29" a="1"/>
  <c r="Q86" i="29" s="1"/>
  <c r="N86" i="29" a="1"/>
  <c r="N86" i="29" s="1"/>
  <c r="Q84" i="29" a="1"/>
  <c r="Q84" i="29" s="1"/>
  <c r="N84" i="29" a="1"/>
  <c r="N84" i="29" s="1"/>
  <c r="Q47" i="29" a="1"/>
  <c r="Q47" i="29" s="1"/>
  <c r="N47" i="29" a="1"/>
  <c r="N47" i="29" s="1"/>
  <c r="Q50" i="29" a="1"/>
  <c r="Q50" i="29" s="1"/>
  <c r="N50" i="29" a="1"/>
  <c r="N50" i="29" s="1"/>
  <c r="Q57" i="29" a="1"/>
  <c r="Q57" i="29" s="1"/>
  <c r="N57" i="29" a="1"/>
  <c r="N57" i="29" s="1"/>
  <c r="Q49" i="29" a="1"/>
  <c r="Q49" i="29" s="1"/>
  <c r="N49" i="29" a="1"/>
  <c r="N49" i="29" s="1"/>
  <c r="Q48" i="29" a="1"/>
  <c r="Q48" i="29" s="1"/>
  <c r="N48" i="29" a="1"/>
  <c r="N48" i="29" s="1"/>
  <c r="Q40" i="29" a="1"/>
  <c r="Q40" i="29" s="1"/>
  <c r="N40" i="29" a="1"/>
  <c r="N40" i="29" s="1"/>
  <c r="L24" i="29" a="1"/>
  <c r="L24" i="29" s="1"/>
  <c r="L33" i="29" a="1"/>
  <c r="L33" i="29" s="1"/>
  <c r="L26" i="29" a="1"/>
  <c r="L26" i="29" s="1"/>
  <c r="L17" i="29" a="1"/>
  <c r="L17" i="29" s="1"/>
  <c r="L22" i="29" a="1"/>
  <c r="L22" i="29" s="1"/>
  <c r="L34" i="29" a="1"/>
  <c r="L34" i="29" s="1"/>
  <c r="L37" i="29" a="1"/>
  <c r="L37" i="29" s="1"/>
  <c r="L19" i="29" a="1"/>
  <c r="L19" i="29" s="1"/>
  <c r="L11" i="29" a="1"/>
  <c r="L11" i="29" s="1"/>
  <c r="L16" i="29" a="1"/>
  <c r="L16" i="29" s="1"/>
  <c r="L29" i="29" a="1"/>
  <c r="L29" i="29" s="1"/>
  <c r="L27" i="29" a="1"/>
  <c r="L27" i="29" s="1"/>
  <c r="L23" i="29" a="1"/>
  <c r="L23" i="29" s="1"/>
  <c r="L13" i="29" a="1"/>
  <c r="L13" i="29" s="1"/>
  <c r="L36" i="29" a="1"/>
  <c r="L36" i="29" s="1"/>
  <c r="L8" i="29" a="1"/>
  <c r="L8" i="29" s="1"/>
  <c r="L35" i="29" a="1"/>
  <c r="L35" i="29" s="1"/>
  <c r="L21" i="29" a="1"/>
  <c r="L21" i="29" s="1"/>
  <c r="L28" i="29" a="1"/>
  <c r="L28" i="29" s="1"/>
  <c r="L31" i="29" a="1"/>
  <c r="L31" i="29" s="1"/>
  <c r="L15" i="29" a="1"/>
  <c r="L15" i="29" s="1"/>
  <c r="L30" i="29" a="1"/>
  <c r="L30" i="29" s="1"/>
  <c r="L14" i="29" a="1"/>
  <c r="L14" i="29" s="1"/>
  <c r="L20" i="29" a="1"/>
  <c r="L20" i="29" s="1"/>
  <c r="L25" i="29" a="1"/>
  <c r="L25" i="29" s="1"/>
  <c r="L10" i="29" a="1"/>
  <c r="L10" i="29" s="1"/>
  <c r="L5" i="29" a="1"/>
  <c r="L5" i="29" s="1"/>
  <c r="L4" i="29" a="1"/>
  <c r="L4" i="29" s="1"/>
  <c r="L7" i="29" a="1"/>
  <c r="L7" i="29" s="1"/>
  <c r="L32" i="29" a="1"/>
  <c r="L32" i="29" s="1"/>
  <c r="L18" i="29" a="1"/>
  <c r="L18" i="29" s="1"/>
  <c r="L6" i="29" a="1"/>
  <c r="L6" i="29" s="1"/>
  <c r="L9" i="29" a="1"/>
  <c r="L9" i="29" s="1"/>
  <c r="M35" i="29" a="1"/>
  <c r="M35" i="29" s="1"/>
  <c r="M33" i="29" a="1"/>
  <c r="M33" i="29" s="1"/>
  <c r="M24" i="29" a="1"/>
  <c r="M24" i="29" s="1"/>
  <c r="M25" i="29" a="1"/>
  <c r="M25" i="29" s="1"/>
  <c r="M31" i="29" a="1"/>
  <c r="M31" i="29" s="1"/>
  <c r="M16" i="29" a="1"/>
  <c r="M16" i="29" s="1"/>
  <c r="M17" i="29" a="1"/>
  <c r="M17" i="29" s="1"/>
  <c r="M15" i="29" a="1"/>
  <c r="M15" i="29" s="1"/>
  <c r="M30" i="29" a="1"/>
  <c r="M30" i="29" s="1"/>
  <c r="M20" i="29" a="1"/>
  <c r="M20" i="29" s="1"/>
  <c r="M37" i="29" a="1"/>
  <c r="M37" i="29" s="1"/>
  <c r="M11" i="29" a="1"/>
  <c r="M11" i="29" s="1"/>
  <c r="M32" i="29" a="1"/>
  <c r="M32" i="29" s="1"/>
  <c r="M5" i="29" a="1"/>
  <c r="M5" i="29" s="1"/>
  <c r="M9" i="29" a="1"/>
  <c r="M9" i="29" s="1"/>
  <c r="M26" i="29" a="1"/>
  <c r="M26" i="29" s="1"/>
  <c r="M28" i="29" a="1"/>
  <c r="M28" i="29" s="1"/>
  <c r="M22" i="29" a="1"/>
  <c r="M22" i="29" s="1"/>
  <c r="M19" i="29" a="1"/>
  <c r="M19" i="29" s="1"/>
  <c r="M36" i="29" a="1"/>
  <c r="M36" i="29" s="1"/>
  <c r="M34" i="29" a="1"/>
  <c r="M34" i="29" s="1"/>
  <c r="M13" i="29" a="1"/>
  <c r="M13" i="29" s="1"/>
  <c r="M23" i="29" a="1"/>
  <c r="M23" i="29" s="1"/>
  <c r="M27" i="29" a="1"/>
  <c r="M27" i="29" s="1"/>
  <c r="M18" i="29" a="1"/>
  <c r="M18" i="29" s="1"/>
  <c r="M8" i="29" a="1"/>
  <c r="M8" i="29" s="1"/>
  <c r="M21" i="29" a="1"/>
  <c r="M21" i="29" s="1"/>
  <c r="M29" i="29" a="1"/>
  <c r="M29" i="29" s="1"/>
  <c r="M14" i="29" a="1"/>
  <c r="M14" i="29" s="1"/>
  <c r="M10" i="29" a="1"/>
  <c r="M10" i="29" s="1"/>
  <c r="M4" i="29" a="1"/>
  <c r="M4" i="29" s="1"/>
  <c r="M7" i="29" a="1"/>
  <c r="M7" i="29" s="1"/>
  <c r="M6" i="29" a="1"/>
  <c r="M6" i="29" s="1"/>
  <c r="N27" i="29" a="1"/>
  <c r="N27" i="29" s="1"/>
  <c r="N19" i="29" a="1"/>
  <c r="N19" i="29" s="1"/>
  <c r="N16" i="29" a="1"/>
  <c r="N16" i="29" s="1"/>
  <c r="N21" i="29" a="1"/>
  <c r="N21" i="29" s="1"/>
  <c r="N13" i="29" a="1"/>
  <c r="N13" i="29" s="1"/>
  <c r="N15" i="29" a="1"/>
  <c r="N15" i="29" s="1"/>
  <c r="N14" i="29" a="1"/>
  <c r="N14" i="29" s="1"/>
  <c r="N31" i="29" a="1"/>
  <c r="N31" i="29" s="1"/>
  <c r="N36" i="29" a="1"/>
  <c r="N36" i="29" s="1"/>
  <c r="N7" i="29" a="1"/>
  <c r="N7" i="29" s="1"/>
  <c r="N10" i="29" a="1"/>
  <c r="N10" i="29" s="1"/>
  <c r="N9" i="29" a="1"/>
  <c r="N9" i="29" s="1"/>
  <c r="N33" i="29" a="1"/>
  <c r="N33" i="29" s="1"/>
  <c r="N6" i="29" a="1"/>
  <c r="N6" i="29" s="1"/>
  <c r="N28" i="29" a="1"/>
  <c r="N28" i="29" s="1"/>
  <c r="N18" i="29" a="1"/>
  <c r="N18" i="29" s="1"/>
  <c r="N25" i="29" a="1"/>
  <c r="N25" i="29" s="1"/>
  <c r="N8" i="29" a="1"/>
  <c r="N8" i="29" s="1"/>
  <c r="N17" i="29" a="1"/>
  <c r="N17" i="29" s="1"/>
  <c r="N23" i="29" a="1"/>
  <c r="N23" i="29" s="1"/>
  <c r="N37" i="29" a="1"/>
  <c r="N37" i="29" s="1"/>
  <c r="N4" i="29" a="1"/>
  <c r="N4" i="29" s="1"/>
  <c r="N35" i="29" a="1"/>
  <c r="N35" i="29" s="1"/>
  <c r="N24" i="29" a="1"/>
  <c r="N24" i="29" s="1"/>
  <c r="N11" i="29" a="1"/>
  <c r="N11" i="29" s="1"/>
  <c r="N20" i="29" a="1"/>
  <c r="N20" i="29" s="1"/>
  <c r="N29" i="29" a="1"/>
  <c r="N29" i="29" s="1"/>
  <c r="N22" i="29" a="1"/>
  <c r="N22" i="29" s="1"/>
  <c r="N32" i="29" a="1"/>
  <c r="N32" i="29" s="1"/>
  <c r="N30" i="29" a="1"/>
  <c r="N30" i="29" s="1"/>
  <c r="N34" i="29" a="1"/>
  <c r="N34" i="29" s="1"/>
  <c r="N26" i="29" a="1"/>
  <c r="N26" i="29" s="1"/>
  <c r="N5" i="29" a="1"/>
  <c r="N5" i="29" s="1"/>
  <c r="O30" i="29" a="1"/>
  <c r="O30" i="29" s="1"/>
  <c r="O21" i="29" a="1"/>
  <c r="O21" i="29" s="1"/>
  <c r="O20" i="29" a="1"/>
  <c r="O20" i="29" s="1"/>
  <c r="O29" i="29" a="1"/>
  <c r="O29" i="29" s="1"/>
  <c r="O37" i="29" a="1"/>
  <c r="O37" i="29" s="1"/>
  <c r="O11" i="29" a="1"/>
  <c r="O11" i="29" s="1"/>
  <c r="O14" i="29" a="1"/>
  <c r="O14" i="29" s="1"/>
  <c r="O32" i="29" a="1"/>
  <c r="O32" i="29" s="1"/>
  <c r="O10" i="29" a="1"/>
  <c r="O10" i="29" s="1"/>
  <c r="O5" i="29" a="1"/>
  <c r="O5" i="29" s="1"/>
  <c r="O4" i="29" a="1"/>
  <c r="O4" i="29" s="1"/>
  <c r="O9" i="29" a="1"/>
  <c r="O9" i="29" s="1"/>
  <c r="O7" i="29" a="1"/>
  <c r="O7" i="29" s="1"/>
  <c r="O26" i="29" a="1"/>
  <c r="O26" i="29" s="1"/>
  <c r="O6" i="29" a="1"/>
  <c r="O6" i="29" s="1"/>
  <c r="O28" i="29" a="1"/>
  <c r="O28" i="29" s="1"/>
  <c r="O35" i="29" a="1"/>
  <c r="O35" i="29" s="1"/>
  <c r="O22" i="29" a="1"/>
  <c r="O22" i="29" s="1"/>
  <c r="O33" i="29" a="1"/>
  <c r="O33" i="29" s="1"/>
  <c r="O19" i="29" a="1"/>
  <c r="O19" i="29" s="1"/>
  <c r="O24" i="29" a="1"/>
  <c r="O24" i="29" s="1"/>
  <c r="O36" i="29" a="1"/>
  <c r="O36" i="29" s="1"/>
  <c r="O25" i="29" a="1"/>
  <c r="O25" i="29" s="1"/>
  <c r="O34" i="29" a="1"/>
  <c r="O34" i="29" s="1"/>
  <c r="O31" i="29" a="1"/>
  <c r="O31" i="29" s="1"/>
  <c r="O13" i="29" a="1"/>
  <c r="O13" i="29" s="1"/>
  <c r="O16" i="29" a="1"/>
  <c r="O16" i="29" s="1"/>
  <c r="O23" i="29" a="1"/>
  <c r="O23" i="29" s="1"/>
  <c r="O27" i="29" a="1"/>
  <c r="O27" i="29" s="1"/>
  <c r="O17" i="29" a="1"/>
  <c r="O17" i="29" s="1"/>
  <c r="O18" i="29" a="1"/>
  <c r="O18" i="29" s="1"/>
  <c r="O15" i="29" a="1"/>
  <c r="O15" i="29" s="1"/>
  <c r="O8" i="29" a="1"/>
  <c r="O8" i="29" s="1"/>
  <c r="R36" i="29" a="1"/>
  <c r="R36" i="29" s="1"/>
  <c r="Q36" i="29" a="1"/>
  <c r="Q36" i="29" s="1"/>
  <c r="R37" i="29" a="1"/>
  <c r="R37" i="29" s="1"/>
  <c r="Q37" i="29" a="1"/>
  <c r="Q37" i="29" s="1"/>
  <c r="R23" i="29" a="1"/>
  <c r="R23" i="29" s="1"/>
  <c r="Q23" i="29" a="1"/>
  <c r="Q23" i="29" s="1"/>
  <c r="R32" i="29" a="1"/>
  <c r="R32" i="29" s="1"/>
  <c r="Q32" i="29" a="1"/>
  <c r="Q32" i="29" s="1"/>
  <c r="R9" i="29" a="1"/>
  <c r="R9" i="29" s="1"/>
  <c r="Q9" i="29" a="1"/>
  <c r="Q9" i="29" s="1"/>
  <c r="R20" i="29" a="1"/>
  <c r="R20" i="29" s="1"/>
  <c r="Q20" i="29" a="1"/>
  <c r="Q20" i="29" s="1"/>
  <c r="R28" i="29" a="1"/>
  <c r="R28" i="29" s="1"/>
  <c r="Q28" i="29" a="1"/>
  <c r="Q28" i="29" s="1"/>
  <c r="R34" i="29" a="1"/>
  <c r="R34" i="29" s="1"/>
  <c r="Q34" i="29" a="1"/>
  <c r="Q34" i="29" s="1"/>
  <c r="R5" i="29" a="1"/>
  <c r="R5" i="29" s="1"/>
  <c r="Q5" i="29" a="1"/>
  <c r="Q5" i="29" s="1"/>
  <c r="R11" i="29" a="1"/>
  <c r="R11" i="29" s="1"/>
  <c r="Q11" i="29" a="1"/>
  <c r="Q11" i="29" s="1"/>
  <c r="R30" i="29" a="1"/>
  <c r="R30" i="29" s="1"/>
  <c r="Q30" i="29" a="1"/>
  <c r="Q30" i="29" s="1"/>
  <c r="R21" i="29" a="1"/>
  <c r="R21" i="29" s="1"/>
  <c r="Q21" i="29" a="1"/>
  <c r="Q21" i="29" s="1"/>
  <c r="R15" i="29" a="1"/>
  <c r="R15" i="29" s="1"/>
  <c r="Q15" i="29" a="1"/>
  <c r="Q15" i="29" s="1"/>
  <c r="R16" i="29" a="1"/>
  <c r="R16" i="29" s="1"/>
  <c r="Q16" i="29" a="1"/>
  <c r="Q16" i="29" s="1"/>
  <c r="R22" i="29" a="1"/>
  <c r="R22" i="29" s="1"/>
  <c r="Q22" i="29" a="1"/>
  <c r="Q22" i="29" s="1"/>
  <c r="R29" i="29" a="1"/>
  <c r="R29" i="29" s="1"/>
  <c r="Q29" i="29" a="1"/>
  <c r="Q29" i="29" s="1"/>
  <c r="R17" i="29" a="1"/>
  <c r="R17" i="29" s="1"/>
  <c r="Q17" i="29" a="1"/>
  <c r="Q17" i="29" s="1"/>
  <c r="R31" i="29" a="1"/>
  <c r="R31" i="29" s="1"/>
  <c r="Q31" i="29" a="1"/>
  <c r="Q31" i="29" s="1"/>
  <c r="R25" i="29" a="1"/>
  <c r="R25" i="29" s="1"/>
  <c r="Q25" i="29" a="1"/>
  <c r="Q25" i="29" s="1"/>
  <c r="R26" i="29" a="1"/>
  <c r="R26" i="29" s="1"/>
  <c r="Q26" i="29" a="1"/>
  <c r="Q26" i="29" s="1"/>
  <c r="R6" i="29" a="1"/>
  <c r="R6" i="29" s="1"/>
  <c r="Q6" i="29" a="1"/>
  <c r="Q6" i="29" s="1"/>
  <c r="R4" i="29" a="1"/>
  <c r="R4" i="29" s="1"/>
  <c r="Q4" i="29" a="1"/>
  <c r="Q4" i="29" s="1"/>
  <c r="R24" i="29" a="1"/>
  <c r="R24" i="29" s="1"/>
  <c r="Q24" i="29" a="1"/>
  <c r="Q24" i="29" s="1"/>
  <c r="R19" i="29" a="1"/>
  <c r="R19" i="29" s="1"/>
  <c r="Q19" i="29" a="1"/>
  <c r="Q19" i="29" s="1"/>
  <c r="R7" i="29" a="1"/>
  <c r="R7" i="29" s="1"/>
  <c r="Q7" i="29" a="1"/>
  <c r="Q7" i="29" s="1"/>
  <c r="R10" i="29" a="1"/>
  <c r="R10" i="29" s="1"/>
  <c r="Q10" i="29" a="1"/>
  <c r="Q10" i="29" s="1"/>
  <c r="R8" i="29" a="1"/>
  <c r="R8" i="29" s="1"/>
  <c r="Q8" i="29" a="1"/>
  <c r="Q8" i="29" s="1"/>
  <c r="R33" i="29" a="1"/>
  <c r="R33" i="29" s="1"/>
  <c r="Q33" i="29" a="1"/>
  <c r="Q33" i="29" s="1"/>
  <c r="R13" i="29" a="1"/>
  <c r="R13" i="29" s="1"/>
  <c r="Q13" i="29" a="1"/>
  <c r="Q13" i="29" s="1"/>
  <c r="R14" i="29" a="1"/>
  <c r="R14" i="29" s="1"/>
  <c r="Q14" i="29" a="1"/>
  <c r="Q14" i="29" s="1"/>
  <c r="R27" i="29" a="1"/>
  <c r="R27" i="29" s="1"/>
  <c r="Q27" i="29" a="1"/>
  <c r="Q27" i="29" s="1"/>
  <c r="R18" i="29" a="1"/>
  <c r="R18" i="29" s="1"/>
  <c r="Q18" i="29" a="1"/>
  <c r="Q18" i="29" s="1"/>
  <c r="R35" i="29" a="1"/>
  <c r="R35" i="29" s="1"/>
  <c r="Q35" i="29" a="1"/>
  <c r="Q35" i="29" s="1"/>
  <c r="E203" i="26" a="1"/>
  <c r="E203" i="26" s="1"/>
  <c r="E205" i="26" a="1"/>
  <c r="E205" i="26" s="1"/>
  <c r="E204" i="26" a="1"/>
  <c r="E204" i="26" s="1"/>
  <c r="E200" i="26" a="1"/>
  <c r="E200" i="26" s="1"/>
  <c r="E201" i="26" a="1"/>
  <c r="E201" i="26" s="1"/>
  <c r="E210" i="26" a="1"/>
  <c r="E210" i="26" s="1"/>
  <c r="E207" i="26" a="1"/>
  <c r="E207" i="26" s="1"/>
  <c r="E202" i="26" a="1"/>
  <c r="E202" i="26" s="1"/>
  <c r="E199" i="26" a="1"/>
  <c r="E199" i="26" s="1"/>
  <c r="E209" i="26" a="1"/>
  <c r="E209" i="26" s="1"/>
  <c r="E208" i="26" a="1"/>
  <c r="E208" i="26" s="1"/>
  <c r="E206" i="26" a="1"/>
  <c r="E206" i="26" s="1"/>
  <c r="E198" i="26" a="1"/>
  <c r="E198" i="26" s="1"/>
  <c r="E197" i="26" a="1"/>
  <c r="E197" i="26" s="1"/>
  <c r="E196" i="26" a="1"/>
  <c r="E196" i="26" s="1"/>
  <c r="E195" i="26" a="1"/>
  <c r="E195" i="26" s="1"/>
  <c r="E194" i="26" a="1"/>
  <c r="E194" i="26" s="1"/>
  <c r="E193" i="26" a="1"/>
  <c r="E193" i="26" s="1"/>
  <c r="E192" i="26" a="1"/>
  <c r="E192" i="26" s="1"/>
  <c r="E191" i="26" a="1"/>
  <c r="E191" i="26" s="1"/>
  <c r="E190" i="26" a="1"/>
  <c r="E190" i="26" s="1"/>
  <c r="E189" i="26" a="1"/>
  <c r="E189" i="26" s="1"/>
  <c r="E188" i="26" a="1"/>
  <c r="E188" i="26" s="1"/>
  <c r="E187" i="26" a="1"/>
  <c r="E187" i="26" s="1"/>
  <c r="E186" i="26" a="1"/>
  <c r="E186" i="26" s="1"/>
  <c r="E185" i="26" a="1"/>
  <c r="E185" i="26" s="1"/>
  <c r="E184" i="26" a="1"/>
  <c r="E184" i="26" s="1"/>
  <c r="E183" i="26" a="1"/>
  <c r="E183" i="26" s="1"/>
  <c r="E182" i="26" a="1"/>
  <c r="E182" i="26" s="1"/>
  <c r="AC20" i="15"/>
  <c r="V4" i="26" s="1" a="1"/>
  <c r="V2" i="26" a="1"/>
  <c r="V2" i="26" s="1"/>
  <c r="AE19" i="15"/>
  <c r="V3" i="26"/>
  <c r="AE18" i="15"/>
  <c r="D10" i="26" a="1"/>
  <c r="D10" i="26" s="1"/>
  <c r="H30" i="15"/>
  <c r="G14" i="26" s="1" a="1"/>
  <c r="G14" i="26" s="1"/>
  <c r="H31" i="15"/>
  <c r="G15" i="26" s="1" a="1"/>
  <c r="G15" i="26" s="1"/>
  <c r="H32" i="15"/>
  <c r="G16" i="26" s="1" a="1"/>
  <c r="G16" i="26" s="1"/>
  <c r="H33" i="15"/>
  <c r="G17" i="26" s="1" a="1"/>
  <c r="G17" i="26" s="1"/>
  <c r="H34" i="15"/>
  <c r="G18" i="26" s="1" a="1"/>
  <c r="G18" i="26" s="1"/>
  <c r="D17" i="26" a="1"/>
  <c r="D17" i="26" s="1"/>
  <c r="D12" i="26" a="1"/>
  <c r="D12" i="26" s="1"/>
  <c r="D16" i="26" a="1"/>
  <c r="D16" i="26" s="1"/>
  <c r="D2" i="26" a="1"/>
  <c r="D2" i="26" s="1"/>
  <c r="D18" i="26" a="1"/>
  <c r="D18" i="26" s="1"/>
  <c r="D3" i="26" a="1"/>
  <c r="D3" i="26" s="1"/>
  <c r="D19" i="26" a="1"/>
  <c r="D19" i="26" s="1"/>
  <c r="D23" i="26" a="1"/>
  <c r="D23" i="26" s="1"/>
  <c r="D9" i="26" a="1"/>
  <c r="D9" i="26" s="1"/>
  <c r="D7" i="26" a="1"/>
  <c r="D7" i="26" s="1"/>
  <c r="D8" i="26" a="1"/>
  <c r="D8" i="26" s="1"/>
  <c r="D28" i="26" a="1"/>
  <c r="D28" i="26" s="1"/>
  <c r="D14" i="26" a="1"/>
  <c r="D14" i="26" s="1"/>
  <c r="D15" i="26" a="1"/>
  <c r="D15" i="26" s="1"/>
  <c r="D4" i="26" a="1"/>
  <c r="D4" i="26" s="1"/>
  <c r="D20" i="26" a="1"/>
  <c r="D20" i="26" s="1"/>
  <c r="D5" i="26" a="1"/>
  <c r="D5" i="26" s="1"/>
  <c r="D21" i="26" a="1"/>
  <c r="D21" i="26" s="1"/>
  <c r="D25" i="26" a="1"/>
  <c r="D25" i="26" s="1"/>
  <c r="D26" i="26" a="1"/>
  <c r="D26" i="26" s="1"/>
  <c r="D30" i="26" a="1"/>
  <c r="D30" i="26" s="1"/>
  <c r="D6" i="26" a="1"/>
  <c r="D6" i="26" s="1"/>
  <c r="D22" i="26" a="1"/>
  <c r="D22" i="26" s="1"/>
  <c r="D11" i="26" a="1"/>
  <c r="D11" i="26" s="1"/>
  <c r="D27" i="26" a="1"/>
  <c r="D27" i="26" s="1"/>
  <c r="D13" i="26" a="1"/>
  <c r="D13" i="26" s="1"/>
  <c r="D29" i="26" a="1"/>
  <c r="D29" i="26" s="1"/>
  <c r="D24" i="26" a="1"/>
  <c r="D24" i="26" s="1"/>
  <c r="BD51" i="15"/>
  <c r="E106" i="15"/>
  <c r="D80" i="26" s="1" a="1"/>
  <c r="D80" i="26" s="1"/>
  <c r="D385" i="29" a="1"/>
  <c r="D385" i="29" s="1"/>
  <c r="D409" i="29" a="1"/>
  <c r="D409" i="29" s="1"/>
  <c r="D407" i="29" a="1"/>
  <c r="D407" i="29" s="1"/>
  <c r="D400" i="29" a="1"/>
  <c r="D400" i="29" s="1"/>
  <c r="D406" i="29" a="1"/>
  <c r="D406" i="29" s="1"/>
  <c r="D418" i="29" a="1"/>
  <c r="D418" i="29" s="1"/>
  <c r="D413" i="29" a="1"/>
  <c r="D413" i="29" s="1"/>
  <c r="D390" i="29" a="1"/>
  <c r="D390" i="29" s="1"/>
  <c r="D394" i="29" a="1"/>
  <c r="D394" i="29" s="1"/>
  <c r="D408" i="29" a="1"/>
  <c r="D408" i="29" s="1"/>
  <c r="D397" i="29" a="1"/>
  <c r="D397" i="29" s="1"/>
  <c r="D389" i="29" a="1"/>
  <c r="D389" i="29" s="1"/>
  <c r="D391" i="29" a="1"/>
  <c r="D391" i="29" s="1"/>
  <c r="D399" i="29" a="1"/>
  <c r="D399" i="29" s="1"/>
  <c r="D405" i="29" a="1"/>
  <c r="D405" i="29" s="1"/>
  <c r="D392" i="29" a="1"/>
  <c r="D392" i="29" s="1"/>
  <c r="D417" i="29" a="1"/>
  <c r="D417" i="29" s="1"/>
  <c r="D401" i="29" a="1"/>
  <c r="D401" i="29" s="1"/>
  <c r="D410" i="29" a="1"/>
  <c r="D410" i="29" s="1"/>
  <c r="D395" i="29" a="1"/>
  <c r="D395" i="29" s="1"/>
  <c r="D412" i="29" a="1"/>
  <c r="D412" i="29" s="1"/>
  <c r="D411" i="29" a="1"/>
  <c r="D411" i="29" s="1"/>
  <c r="D387" i="29" a="1"/>
  <c r="D387" i="29" s="1"/>
  <c r="D398" i="29" a="1"/>
  <c r="D398" i="29" s="1"/>
  <c r="D386" i="29" a="1"/>
  <c r="D386" i="29" s="1"/>
  <c r="D402" i="29" a="1"/>
  <c r="D402" i="29" s="1"/>
  <c r="D416" i="29" a="1"/>
  <c r="D416" i="29" s="1"/>
  <c r="D415" i="29" a="1"/>
  <c r="D415" i="29" s="1"/>
  <c r="D388" i="29" a="1"/>
  <c r="D388" i="29" s="1"/>
  <c r="D384" i="29" a="1"/>
  <c r="D384" i="29" s="1"/>
  <c r="D419" i="29" a="1"/>
  <c r="D419" i="29" s="1"/>
  <c r="D404" i="29" a="1"/>
  <c r="D404" i="29" s="1"/>
  <c r="D396" i="29" a="1"/>
  <c r="D396" i="29" s="1"/>
  <c r="D393" i="29" a="1"/>
  <c r="D393" i="29" s="1"/>
  <c r="D414" i="29" a="1"/>
  <c r="D414" i="29" s="1"/>
  <c r="D403" i="29" a="1"/>
  <c r="D403" i="29" s="1"/>
  <c r="F161" i="15"/>
  <c r="E125" i="26" s="1" a="1"/>
  <c r="E125" i="26" s="1"/>
  <c r="F158" i="15"/>
  <c r="E122" i="26" s="1" a="1"/>
  <c r="E122" i="26" s="1"/>
  <c r="H29" i="15"/>
  <c r="G13" i="26" s="1" a="1"/>
  <c r="G13" i="26" s="1"/>
  <c r="G40" i="15"/>
  <c r="F24" i="26" s="1" a="1"/>
  <c r="F24" i="26" s="1"/>
  <c r="G41" i="15"/>
  <c r="G42" i="15"/>
  <c r="G44" i="15"/>
  <c r="G46" i="15"/>
  <c r="F30" i="26" s="1" a="1"/>
  <c r="F30" i="26" s="1"/>
  <c r="G43" i="15"/>
  <c r="F27" i="26" s="1" a="1"/>
  <c r="F27" i="26" s="1"/>
  <c r="G45" i="15"/>
  <c r="G35" i="15"/>
  <c r="G36" i="15"/>
  <c r="F20" i="26" s="1" a="1"/>
  <c r="F20" i="26" s="1"/>
  <c r="G37" i="15"/>
  <c r="F21" i="26" s="1" a="1"/>
  <c r="F21" i="26" s="1"/>
  <c r="G38" i="15"/>
  <c r="F22" i="26" s="1" a="1"/>
  <c r="F22" i="26" s="1"/>
  <c r="G39" i="15"/>
  <c r="E104" i="15"/>
  <c r="D78" i="26" s="1" a="1"/>
  <c r="D78" i="26" s="1"/>
  <c r="H28" i="15"/>
  <c r="G12" i="26" s="1" a="1"/>
  <c r="G12" i="26" s="1"/>
  <c r="H18" i="15"/>
  <c r="G2" i="26" s="1" a="1"/>
  <c r="G2" i="26" s="1"/>
  <c r="H22" i="15"/>
  <c r="G6" i="26" s="1" a="1"/>
  <c r="G6" i="26" s="1"/>
  <c r="H23" i="15"/>
  <c r="G7" i="26" s="1" a="1"/>
  <c r="G7" i="26" s="1"/>
  <c r="H24" i="15"/>
  <c r="G8" i="26" s="1" a="1"/>
  <c r="G8" i="26" s="1"/>
  <c r="H25" i="15"/>
  <c r="G9" i="26" s="1" a="1"/>
  <c r="G9" i="26" s="1"/>
  <c r="H26" i="15"/>
  <c r="G10" i="26" s="1" a="1"/>
  <c r="G10" i="26" s="1"/>
  <c r="H19" i="15"/>
  <c r="G3" i="26" s="1" a="1"/>
  <c r="G3" i="26" s="1"/>
  <c r="H20" i="15"/>
  <c r="G4" i="26" s="1" a="1"/>
  <c r="G4" i="26" s="1"/>
  <c r="H21" i="15"/>
  <c r="G5" i="26" s="1" a="1"/>
  <c r="G5" i="26" s="1"/>
  <c r="H27" i="15"/>
  <c r="G11" i="26" s="1" a="1"/>
  <c r="G11" i="26" s="1"/>
  <c r="BE40" i="15"/>
  <c r="BE41" i="15"/>
  <c r="BF19" i="15"/>
  <c r="BE19" i="15"/>
  <c r="BE23" i="15"/>
  <c r="BF23" i="15"/>
  <c r="BE30" i="15"/>
  <c r="BF42" i="15"/>
  <c r="BE22" i="15"/>
  <c r="BE18" i="15"/>
  <c r="BF21" i="15"/>
  <c r="BF40" i="15"/>
  <c r="BE32" i="15"/>
  <c r="BE36" i="15"/>
  <c r="BF25" i="15"/>
  <c r="BF26" i="15"/>
  <c r="BE39" i="15"/>
  <c r="BE28" i="15"/>
  <c r="BF29" i="15"/>
  <c r="BE26" i="15"/>
  <c r="BE20" i="15"/>
  <c r="BF30" i="15"/>
  <c r="BF33" i="15"/>
  <c r="BF24" i="15"/>
  <c r="BF39" i="15"/>
  <c r="BE24" i="15"/>
  <c r="BE25" i="15"/>
  <c r="BF46" i="15"/>
  <c r="BF37" i="15"/>
  <c r="BF18" i="15"/>
  <c r="BE37" i="15"/>
  <c r="BE46" i="15"/>
  <c r="BF41" i="15"/>
  <c r="BF20" i="15"/>
  <c r="BF35" i="15"/>
  <c r="BF22" i="15"/>
  <c r="BF45" i="15"/>
  <c r="BE34" i="15"/>
  <c r="BE33" i="15"/>
  <c r="BF38" i="15"/>
  <c r="BF34" i="15"/>
  <c r="BE45" i="15"/>
  <c r="BE29" i="15"/>
  <c r="BF44" i="15"/>
  <c r="BE35" i="15"/>
  <c r="BE44" i="15"/>
  <c r="BF31" i="15"/>
  <c r="BE27" i="15"/>
  <c r="BE38" i="15"/>
  <c r="BF43" i="15"/>
  <c r="BF36" i="15"/>
  <c r="BE43" i="15"/>
  <c r="BF28" i="15"/>
  <c r="BF32" i="15"/>
  <c r="BE42" i="15"/>
  <c r="BE31" i="15"/>
  <c r="BE21" i="15"/>
  <c r="BF27" i="15"/>
  <c r="AV48" i="15"/>
  <c r="F162" i="15"/>
  <c r="E126" i="26" s="1" a="1"/>
  <c r="E126" i="26" s="1"/>
  <c r="BD52" i="15"/>
  <c r="E107" i="15"/>
  <c r="D81" i="26" s="1" a="1"/>
  <c r="D81" i="26" s="1"/>
  <c r="F159" i="15"/>
  <c r="E123" i="26" s="1" a="1"/>
  <c r="E123" i="26" s="1"/>
  <c r="BD48" i="15"/>
  <c r="E103" i="15"/>
  <c r="D77" i="26" s="1" a="1"/>
  <c r="D77" i="26" s="1"/>
  <c r="BD49" i="15"/>
  <c r="L12" i="29" a="1"/>
  <c r="L12" i="29" s="1"/>
  <c r="AV52" i="15"/>
  <c r="AV49" i="15"/>
  <c r="AV111" i="15"/>
  <c r="G270" i="26" a="1"/>
  <c r="G270" i="26" s="1"/>
  <c r="G258" i="26" a="1"/>
  <c r="G258" i="26" s="1"/>
  <c r="Q269" i="26" a="1"/>
  <c r="Q269" i="26" s="1"/>
  <c r="AV115" i="15"/>
  <c r="AV114" i="15"/>
  <c r="G261" i="26" a="1"/>
  <c r="G261" i="26" s="1"/>
  <c r="G257" i="26" a="1"/>
  <c r="G257" i="26" s="1"/>
  <c r="G271" i="26" a="1"/>
  <c r="G271" i="26" s="1"/>
  <c r="Q268" i="26" a="1"/>
  <c r="Q268" i="26" s="1"/>
  <c r="Q266" i="26" a="1"/>
  <c r="Q266" i="26" s="1"/>
  <c r="Q271" i="26" a="1"/>
  <c r="Q271" i="26" s="1"/>
  <c r="AV110" i="15"/>
  <c r="Q270" i="26" a="1"/>
  <c r="Q270" i="26" s="1"/>
  <c r="Q265" i="26" a="1"/>
  <c r="Q265" i="26" s="1"/>
  <c r="G263" i="26" a="1"/>
  <c r="G263" i="26" s="1"/>
  <c r="Q257" i="26" a="1"/>
  <c r="Q257" i="26" s="1"/>
  <c r="G265" i="26" a="1"/>
  <c r="G265" i="26" s="1"/>
  <c r="Q264" i="26" a="1"/>
  <c r="Q264" i="26" s="1"/>
  <c r="AV51" i="15"/>
  <c r="G260" i="26" a="1"/>
  <c r="G260" i="26" s="1"/>
  <c r="G264" i="26" a="1"/>
  <c r="G264" i="26" s="1"/>
  <c r="Q263" i="26" a="1"/>
  <c r="Q263" i="26" s="1"/>
  <c r="G262" i="26" a="1"/>
  <c r="G262" i="26" s="1"/>
  <c r="Q258" i="26" a="1"/>
  <c r="Q258" i="26" s="1"/>
  <c r="G269" i="26" a="1"/>
  <c r="G269" i="26" s="1"/>
  <c r="Q262" i="26" a="1"/>
  <c r="Q262" i="26" s="1"/>
  <c r="G267" i="26" a="1"/>
  <c r="G267" i="26" s="1"/>
  <c r="G268" i="26" a="1"/>
  <c r="G268" i="26" s="1"/>
  <c r="G259" i="26" a="1"/>
  <c r="G259" i="26" s="1"/>
  <c r="G266" i="26" a="1"/>
  <c r="G266" i="26" s="1"/>
  <c r="Q267" i="26" a="1"/>
  <c r="Q267" i="26" s="1"/>
  <c r="Q261" i="26" a="1"/>
  <c r="Q261" i="26" s="1"/>
  <c r="Q259" i="26" a="1"/>
  <c r="Q259" i="26" s="1"/>
  <c r="Q260" i="26" a="1"/>
  <c r="Q260" i="26" s="1"/>
  <c r="BD114" i="15"/>
  <c r="E174" i="26" a="1"/>
  <c r="E174" i="26" s="1"/>
  <c r="E175" i="26" a="1"/>
  <c r="E175" i="26" s="1"/>
  <c r="E178" i="26" a="1"/>
  <c r="E178" i="26" s="1"/>
  <c r="BD115" i="15"/>
  <c r="E179" i="26" a="1"/>
  <c r="E179" i="26" s="1"/>
  <c r="E165" i="15"/>
  <c r="D129" i="26" s="1" a="1"/>
  <c r="D129" i="26" s="1"/>
  <c r="BD110" i="15"/>
  <c r="E166" i="15"/>
  <c r="D130" i="26" s="1" a="1"/>
  <c r="D130" i="26" s="1"/>
  <c r="BD111" i="15"/>
  <c r="E170" i="15"/>
  <c r="D134" i="26" s="1" a="1"/>
  <c r="D134" i="26" s="1"/>
  <c r="E169" i="15"/>
  <c r="D133" i="26" s="1" a="1"/>
  <c r="D133" i="26" s="1"/>
  <c r="AR59" i="15"/>
  <c r="Y59" i="15" s="1"/>
  <c r="AR55" i="15"/>
  <c r="Y55" i="15" s="1"/>
  <c r="AR60" i="15"/>
  <c r="Y60" i="15" s="1"/>
  <c r="AR56" i="15"/>
  <c r="Y56" i="15" s="1"/>
  <c r="N12" i="29" l="1" a="1"/>
  <c r="N12" i="29" s="1"/>
  <c r="M12" i="29" a="1"/>
  <c r="M12" i="29" s="1"/>
  <c r="P12" i="29" a="1"/>
  <c r="P12" i="29" s="1"/>
  <c r="O12" i="29" a="1"/>
  <c r="O12" i="29" s="1"/>
  <c r="R12" i="29" a="1"/>
  <c r="R12" i="29" s="1"/>
  <c r="Q12" i="29" a="1"/>
  <c r="Q12" i="29" s="1"/>
  <c r="E167" i="26" a="1"/>
  <c r="E167" i="26" s="1"/>
  <c r="BD106" i="15"/>
  <c r="E161" i="15"/>
  <c r="D125" i="26" s="1" a="1"/>
  <c r="D125" i="26" s="1"/>
  <c r="AV106" i="15"/>
  <c r="E247" i="26" a="1"/>
  <c r="E247" i="26" s="1"/>
  <c r="E250" i="26" a="1"/>
  <c r="E250" i="26" s="1"/>
  <c r="E253" i="26" a="1"/>
  <c r="E253" i="26" s="1"/>
  <c r="E245" i="26" a="1"/>
  <c r="E245" i="26" s="1"/>
  <c r="E251" i="26" a="1"/>
  <c r="E251" i="26" s="1"/>
  <c r="E252" i="26" a="1"/>
  <c r="E252" i="26" s="1"/>
  <c r="E246" i="26" a="1"/>
  <c r="E246" i="26" s="1"/>
  <c r="E244" i="26" a="1"/>
  <c r="E244" i="26" s="1"/>
  <c r="E249" i="26" a="1"/>
  <c r="E249" i="26" s="1"/>
  <c r="E248" i="26" a="1"/>
  <c r="E248" i="26" s="1"/>
  <c r="E255" i="26" a="1"/>
  <c r="E255" i="26" s="1"/>
  <c r="E254" i="26" a="1"/>
  <c r="E254" i="26" s="1"/>
  <c r="E243" i="26" a="1"/>
  <c r="E243" i="26" s="1"/>
  <c r="E242" i="26" a="1"/>
  <c r="E242" i="26" s="1"/>
  <c r="E241" i="26" a="1"/>
  <c r="E241" i="26" s="1"/>
  <c r="E240" i="26" a="1"/>
  <c r="E240" i="26" s="1"/>
  <c r="E239" i="26" a="1"/>
  <c r="E239" i="26" s="1"/>
  <c r="E238" i="26" a="1"/>
  <c r="E238" i="26" s="1"/>
  <c r="E237" i="26" a="1"/>
  <c r="E237" i="26" s="1"/>
  <c r="E236" i="26" a="1"/>
  <c r="E236" i="26" s="1"/>
  <c r="E235" i="26" a="1"/>
  <c r="E235" i="26" s="1"/>
  <c r="E234" i="26" a="1"/>
  <c r="E234" i="26" s="1"/>
  <c r="E233" i="26" a="1"/>
  <c r="E233" i="26" s="1"/>
  <c r="E232" i="26" a="1"/>
  <c r="E232" i="26" s="1"/>
  <c r="E231" i="26" a="1"/>
  <c r="E231" i="26" s="1"/>
  <c r="E230" i="26" a="1"/>
  <c r="E230" i="26" s="1"/>
  <c r="E229" i="26" a="1"/>
  <c r="E229" i="26" s="1"/>
  <c r="E228" i="26" a="1"/>
  <c r="E228" i="26" s="1"/>
  <c r="E227" i="26" a="1"/>
  <c r="E227" i="26" s="1"/>
  <c r="AR51" i="15"/>
  <c r="Y51" i="15" s="1"/>
  <c r="E171" i="26" a="1"/>
  <c r="E171" i="26" s="1"/>
  <c r="AE20" i="15"/>
  <c r="V4" i="26"/>
  <c r="AR49" i="15"/>
  <c r="Y49" i="15" s="1"/>
  <c r="E170" i="26" a="1"/>
  <c r="E170" i="26" s="1"/>
  <c r="S44" i="15"/>
  <c r="R28" i="26" s="1" a="1"/>
  <c r="R28" i="26" s="1"/>
  <c r="F28" i="26" a="1"/>
  <c r="F28" i="26" s="1"/>
  <c r="S42" i="15"/>
  <c r="R26" i="26" s="1" a="1"/>
  <c r="R26" i="26" s="1"/>
  <c r="F26" i="26" a="1"/>
  <c r="F26" i="26" s="1"/>
  <c r="S39" i="15"/>
  <c r="R23" i="26" s="1" a="1"/>
  <c r="R23" i="26" s="1"/>
  <c r="F23" i="26" a="1"/>
  <c r="F23" i="26" s="1"/>
  <c r="S41" i="15"/>
  <c r="R25" i="26" s="1" a="1"/>
  <c r="R25" i="26" s="1"/>
  <c r="F25" i="26" a="1"/>
  <c r="F25" i="26" s="1"/>
  <c r="S35" i="15"/>
  <c r="R19" i="26" s="1" a="1"/>
  <c r="R19" i="26" s="1"/>
  <c r="F19" i="26" a="1"/>
  <c r="F19" i="26" s="1"/>
  <c r="S45" i="15"/>
  <c r="R29" i="26" s="1" a="1"/>
  <c r="R29" i="26" s="1"/>
  <c r="F29" i="26" a="1"/>
  <c r="F29" i="26" s="1"/>
  <c r="BD104" i="15"/>
  <c r="E159" i="15"/>
  <c r="D123" i="26" s="1" a="1"/>
  <c r="D123" i="26" s="1"/>
  <c r="AV104" i="15"/>
  <c r="S46" i="15"/>
  <c r="R30" i="26" s="1" a="1"/>
  <c r="R30" i="26" s="1"/>
  <c r="S38" i="15"/>
  <c r="R22" i="26" s="1" a="1"/>
  <c r="R22" i="26" s="1"/>
  <c r="S40" i="15"/>
  <c r="R24" i="26" s="1" a="1"/>
  <c r="R24" i="26" s="1"/>
  <c r="S37" i="15"/>
  <c r="R21" i="26" s="1" a="1"/>
  <c r="R21" i="26" s="1"/>
  <c r="S43" i="15"/>
  <c r="R27" i="26" s="1" a="1"/>
  <c r="R27" i="26" s="1"/>
  <c r="S36" i="15"/>
  <c r="R20" i="26" s="1" a="1"/>
  <c r="R20" i="26" s="1"/>
  <c r="AR52" i="15"/>
  <c r="Y52" i="15" s="1"/>
  <c r="D426" i="29" a="1"/>
  <c r="D426" i="29" s="1"/>
  <c r="D431" i="29" a="1"/>
  <c r="D431" i="29" s="1"/>
  <c r="D427" i="29" a="1"/>
  <c r="D427" i="29" s="1"/>
  <c r="D432" i="29" a="1"/>
  <c r="D432" i="29" s="1"/>
  <c r="D425" i="29" a="1"/>
  <c r="D425" i="29" s="1"/>
  <c r="D429" i="29" a="1"/>
  <c r="D429" i="29" s="1"/>
  <c r="D422" i="29" a="1"/>
  <c r="D422" i="29" s="1"/>
  <c r="D433" i="29" a="1"/>
  <c r="D433" i="29" s="1"/>
  <c r="D420" i="29" a="1"/>
  <c r="D420" i="29" s="1"/>
  <c r="D423" i="29" a="1"/>
  <c r="D423" i="29" s="1"/>
  <c r="D428" i="29" a="1"/>
  <c r="D428" i="29" s="1"/>
  <c r="D424" i="29" a="1"/>
  <c r="D424" i="29" s="1"/>
  <c r="D430" i="29" a="1"/>
  <c r="D430" i="29" s="1"/>
  <c r="D421" i="29" a="1"/>
  <c r="D421" i="29" s="1"/>
  <c r="BD103" i="15"/>
  <c r="E168" i="26" a="1"/>
  <c r="E168" i="26" s="1"/>
  <c r="AR48" i="15"/>
  <c r="Y48" i="15" s="1"/>
  <c r="E158" i="15"/>
  <c r="D122" i="26" s="1" a="1"/>
  <c r="D122" i="26" s="1"/>
  <c r="AV103" i="15"/>
  <c r="BD107" i="15"/>
  <c r="AV107" i="15"/>
  <c r="E162" i="15"/>
  <c r="D126" i="26" s="1" a="1"/>
  <c r="D126" i="26" s="1"/>
  <c r="AV170" i="15"/>
  <c r="G314" i="26" a="1"/>
  <c r="G314" i="26" s="1"/>
  <c r="G309" i="26" a="1"/>
  <c r="G309" i="26" s="1"/>
  <c r="Q315" i="26" a="1"/>
  <c r="Q315" i="26" s="1"/>
  <c r="G316" i="26" a="1"/>
  <c r="G316" i="26" s="1"/>
  <c r="Q309" i="26" a="1"/>
  <c r="Q309" i="26" s="1"/>
  <c r="Q313" i="26" a="1"/>
  <c r="Q313" i="26" s="1"/>
  <c r="G302" i="26" a="1"/>
  <c r="G302" i="26" s="1"/>
  <c r="G305" i="26" a="1"/>
  <c r="G305" i="26" s="1"/>
  <c r="AV166" i="15"/>
  <c r="G306" i="26" a="1"/>
  <c r="G306" i="26" s="1"/>
  <c r="G315" i="26" a="1"/>
  <c r="G315" i="26" s="1"/>
  <c r="Q304" i="26" a="1"/>
  <c r="Q304" i="26" s="1"/>
  <c r="G310" i="26" a="1"/>
  <c r="G310" i="26" s="1"/>
  <c r="Q305" i="26" a="1"/>
  <c r="Q305" i="26" s="1"/>
  <c r="Q303" i="26" a="1"/>
  <c r="Q303" i="26" s="1"/>
  <c r="Q306" i="26" a="1"/>
  <c r="Q306" i="26" s="1"/>
  <c r="G304" i="26" a="1"/>
  <c r="G304" i="26" s="1"/>
  <c r="Q302" i="26" a="1"/>
  <c r="Q302" i="26" s="1"/>
  <c r="Q310" i="26" a="1"/>
  <c r="Q310" i="26" s="1"/>
  <c r="Q316" i="26" a="1"/>
  <c r="Q316" i="26" s="1"/>
  <c r="Q314" i="26" a="1"/>
  <c r="Q314" i="26" s="1"/>
  <c r="Q312" i="26" a="1"/>
  <c r="Q312" i="26" s="1"/>
  <c r="G313" i="26" a="1"/>
  <c r="G313" i="26" s="1"/>
  <c r="G307" i="26" a="1"/>
  <c r="G307" i="26" s="1"/>
  <c r="Q311" i="26" a="1"/>
  <c r="Q311" i="26" s="1"/>
  <c r="G303" i="26" a="1"/>
  <c r="G303" i="26" s="1"/>
  <c r="AV165" i="15"/>
  <c r="G311" i="26" a="1"/>
  <c r="G311" i="26" s="1"/>
  <c r="G312" i="26" a="1"/>
  <c r="G312" i="26" s="1"/>
  <c r="G308" i="26" a="1"/>
  <c r="G308" i="26" s="1"/>
  <c r="Q307" i="26" a="1"/>
  <c r="Q307" i="26" s="1"/>
  <c r="Q308" i="26" a="1"/>
  <c r="Q308" i="26" s="1"/>
  <c r="AV169" i="15"/>
  <c r="E212" i="26" a="1"/>
  <c r="E212" i="26" s="1"/>
  <c r="E224" i="26" a="1"/>
  <c r="E224" i="26" s="1"/>
  <c r="E220" i="26" a="1"/>
  <c r="E220" i="26" s="1"/>
  <c r="E219" i="26" a="1"/>
  <c r="E219" i="26" s="1"/>
  <c r="E223" i="26" a="1"/>
  <c r="E223" i="26" s="1"/>
  <c r="AR111" i="15"/>
  <c r="Y111" i="15" s="1"/>
  <c r="BD165" i="15"/>
  <c r="D174" i="26" a="1"/>
  <c r="D174" i="26" s="1"/>
  <c r="D175" i="26" a="1"/>
  <c r="D175" i="26" s="1"/>
  <c r="BD166" i="15"/>
  <c r="D170" i="26" a="1"/>
  <c r="D170" i="26" s="1"/>
  <c r="D171" i="26" a="1"/>
  <c r="D171" i="26" s="1"/>
  <c r="D178" i="26" a="1"/>
  <c r="D178" i="26" s="1"/>
  <c r="BD169" i="15"/>
  <c r="D179" i="26" a="1"/>
  <c r="D179" i="26" s="1"/>
  <c r="BD170" i="15"/>
  <c r="AR114" i="15"/>
  <c r="Y114" i="15" s="1"/>
  <c r="AR115" i="15"/>
  <c r="Y115" i="15" s="1"/>
  <c r="AR110" i="15"/>
  <c r="Y110" i="15" s="1"/>
  <c r="AR106" i="15" l="1"/>
  <c r="Y106" i="15" s="1"/>
  <c r="BD161" i="15"/>
  <c r="BD159" i="15"/>
  <c r="E215" i="26" a="1"/>
  <c r="E215" i="26" s="1"/>
  <c r="BD162" i="15"/>
  <c r="AV161" i="15"/>
  <c r="AR161" i="15" s="1"/>
  <c r="Y161" i="15" s="1"/>
  <c r="D168" i="26" a="1"/>
  <c r="D168" i="26" s="1"/>
  <c r="E216" i="26" a="1"/>
  <c r="E216" i="26" s="1"/>
  <c r="E295" i="26" a="1"/>
  <c r="E295" i="26" s="1"/>
  <c r="E289" i="26" a="1"/>
  <c r="E289" i="26" s="1"/>
  <c r="E290" i="26" a="1"/>
  <c r="E290" i="26" s="1"/>
  <c r="E293" i="26" a="1"/>
  <c r="E293" i="26" s="1"/>
  <c r="E296" i="26" a="1"/>
  <c r="E296" i="26" s="1"/>
  <c r="E300" i="26" a="1"/>
  <c r="E300" i="26" s="1"/>
  <c r="E294" i="26" a="1"/>
  <c r="E294" i="26" s="1"/>
  <c r="E291" i="26" a="1"/>
  <c r="E291" i="26" s="1"/>
  <c r="E292" i="26" a="1"/>
  <c r="E292" i="26" s="1"/>
  <c r="E299" i="26" a="1"/>
  <c r="E299" i="26" s="1"/>
  <c r="E298" i="26" a="1"/>
  <c r="E298" i="26" s="1"/>
  <c r="E297" i="26" a="1"/>
  <c r="E297" i="26" s="1"/>
  <c r="E288" i="26" a="1"/>
  <c r="E288" i="26" s="1"/>
  <c r="E287" i="26" a="1"/>
  <c r="E287" i="26" s="1"/>
  <c r="E286" i="26" a="1"/>
  <c r="E286" i="26" s="1"/>
  <c r="E285" i="26" a="1"/>
  <c r="E285" i="26" s="1"/>
  <c r="E284" i="26" a="1"/>
  <c r="E284" i="26" s="1"/>
  <c r="E283" i="26" a="1"/>
  <c r="E283" i="26" s="1"/>
  <c r="E282" i="26" a="1"/>
  <c r="E282" i="26" s="1"/>
  <c r="E281" i="26" a="1"/>
  <c r="E281" i="26" s="1"/>
  <c r="E280" i="26" a="1"/>
  <c r="E280" i="26" s="1"/>
  <c r="E279" i="26" a="1"/>
  <c r="E279" i="26" s="1"/>
  <c r="E278" i="26" a="1"/>
  <c r="E278" i="26" s="1"/>
  <c r="E277" i="26" a="1"/>
  <c r="E277" i="26" s="1"/>
  <c r="E276" i="26" a="1"/>
  <c r="E276" i="26" s="1"/>
  <c r="E275" i="26" a="1"/>
  <c r="E275" i="26" s="1"/>
  <c r="E274" i="26" a="1"/>
  <c r="E274" i="26" s="1"/>
  <c r="E273" i="26" a="1"/>
  <c r="E273" i="26" s="1"/>
  <c r="E272" i="26" a="1"/>
  <c r="E272" i="26" s="1"/>
  <c r="AR104" i="15"/>
  <c r="Y104" i="15" s="1"/>
  <c r="AV159" i="15"/>
  <c r="AR159" i="15" s="1"/>
  <c r="Y159" i="15" s="1"/>
  <c r="AR170" i="15"/>
  <c r="Y170" i="15" s="1"/>
  <c r="AR103" i="15"/>
  <c r="Y103" i="15" s="1"/>
  <c r="AV158" i="15"/>
  <c r="BD158" i="15"/>
  <c r="D167" i="26" a="1"/>
  <c r="D167" i="26" s="1"/>
  <c r="AR107" i="15"/>
  <c r="Y107" i="15" s="1"/>
  <c r="E213" i="26" a="1"/>
  <c r="E213" i="26" s="1"/>
  <c r="AR166" i="15"/>
  <c r="Y166" i="15" s="1"/>
  <c r="AV162" i="15"/>
  <c r="G358" i="26" a="1"/>
  <c r="G358" i="26" s="1"/>
  <c r="Q352" i="26" a="1"/>
  <c r="Q352" i="26" s="1"/>
  <c r="G356" i="26" a="1"/>
  <c r="G356" i="26" s="1"/>
  <c r="G351" i="26" a="1"/>
  <c r="G351" i="26" s="1"/>
  <c r="G349" i="26" a="1"/>
  <c r="G349" i="26" s="1"/>
  <c r="G361" i="26" a="1"/>
  <c r="G361" i="26" s="1"/>
  <c r="G355" i="26" a="1"/>
  <c r="G355" i="26" s="1"/>
  <c r="G347" i="26" a="1"/>
  <c r="G347" i="26" s="1"/>
  <c r="Q351" i="26" a="1"/>
  <c r="Q351" i="26" s="1"/>
  <c r="G348" i="26" a="1"/>
  <c r="G348" i="26" s="1"/>
  <c r="Q358" i="26" a="1"/>
  <c r="Q358" i="26" s="1"/>
  <c r="Q359" i="26" a="1"/>
  <c r="Q359" i="26" s="1"/>
  <c r="Q360" i="26" a="1"/>
  <c r="Q360" i="26" s="1"/>
  <c r="Q356" i="26" a="1"/>
  <c r="Q356" i="26" s="1"/>
  <c r="G354" i="26" a="1"/>
  <c r="G354" i="26" s="1"/>
  <c r="Q349" i="26" a="1"/>
  <c r="Q349" i="26" s="1"/>
  <c r="G353" i="26" a="1"/>
  <c r="G353" i="26" s="1"/>
  <c r="Q361" i="26" a="1"/>
  <c r="Q361" i="26" s="1"/>
  <c r="G359" i="26" a="1"/>
  <c r="G359" i="26" s="1"/>
  <c r="Q357" i="26" a="1"/>
  <c r="Q357" i="26" s="1"/>
  <c r="Q348" i="26" a="1"/>
  <c r="Q348" i="26" s="1"/>
  <c r="G350" i="26" a="1"/>
  <c r="G350" i="26" s="1"/>
  <c r="Q355" i="26" a="1"/>
  <c r="Q355" i="26" s="1"/>
  <c r="Q354" i="26" a="1"/>
  <c r="Q354" i="26" s="1"/>
  <c r="G352" i="26" a="1"/>
  <c r="G352" i="26" s="1"/>
  <c r="Q350" i="26" a="1"/>
  <c r="Q350" i="26" s="1"/>
  <c r="Q353" i="26" a="1"/>
  <c r="Q353" i="26" s="1"/>
  <c r="G357" i="26" a="1"/>
  <c r="G357" i="26" s="1"/>
  <c r="Q347" i="26" a="1"/>
  <c r="Q347" i="26" s="1"/>
  <c r="G360" i="26" a="1"/>
  <c r="G360" i="26" s="1"/>
  <c r="AR169" i="15"/>
  <c r="Y169" i="15" s="1"/>
  <c r="D215" i="26" a="1"/>
  <c r="D215" i="26" s="1"/>
  <c r="E264" i="26" a="1"/>
  <c r="E264" i="26" s="1"/>
  <c r="E265" i="26" a="1"/>
  <c r="E265" i="26" s="1"/>
  <c r="D219" i="26" a="1"/>
  <c r="D219" i="26" s="1"/>
  <c r="D220" i="26" a="1"/>
  <c r="D220" i="26" s="1"/>
  <c r="D223" i="26" a="1"/>
  <c r="D223" i="26" s="1"/>
  <c r="E269" i="26" a="1"/>
  <c r="E269" i="26" s="1"/>
  <c r="E268" i="26" a="1"/>
  <c r="E268" i="26" s="1"/>
  <c r="E260" i="26" a="1"/>
  <c r="E260" i="26" s="1"/>
  <c r="D224" i="26" a="1"/>
  <c r="D224" i="26" s="1"/>
  <c r="E257" i="26" a="1"/>
  <c r="E257" i="26" s="1"/>
  <c r="E261" i="26" a="1"/>
  <c r="E261" i="26" s="1"/>
  <c r="D216" i="26" a="1"/>
  <c r="D216" i="26" s="1"/>
  <c r="AR165" i="15"/>
  <c r="Y165" i="15" s="1"/>
  <c r="E23" i="16"/>
  <c r="AB25" i="16"/>
  <c r="F11" i="22" s="1"/>
  <c r="E25" i="16"/>
  <c r="M25" i="16" l="1"/>
  <c r="AR162" i="15"/>
  <c r="Y162" i="15" s="1"/>
  <c r="E258" i="26" a="1"/>
  <c r="E258" i="26" s="1"/>
  <c r="D213" i="26" a="1"/>
  <c r="D213" i="26" s="1"/>
  <c r="E336" i="26" a="1"/>
  <c r="E336" i="26" s="1"/>
  <c r="E340" i="26" a="1"/>
  <c r="E340" i="26" s="1"/>
  <c r="E345" i="26" a="1"/>
  <c r="E345" i="26" s="1"/>
  <c r="E341" i="26" a="1"/>
  <c r="E341" i="26" s="1"/>
  <c r="E338" i="26" a="1"/>
  <c r="E338" i="26" s="1"/>
  <c r="E337" i="26" a="1"/>
  <c r="E337" i="26" s="1"/>
  <c r="E334" i="26" a="1"/>
  <c r="E334" i="26" s="1"/>
  <c r="E343" i="26" a="1"/>
  <c r="E343" i="26" s="1"/>
  <c r="E335" i="26" a="1"/>
  <c r="E335" i="26" s="1"/>
  <c r="E344" i="26" a="1"/>
  <c r="E344" i="26" s="1"/>
  <c r="E342" i="26" a="1"/>
  <c r="E342" i="26" s="1"/>
  <c r="E339" i="26" a="1"/>
  <c r="E339" i="26" s="1"/>
  <c r="E333" i="26" a="1"/>
  <c r="E333" i="26" s="1"/>
  <c r="E332" i="26" a="1"/>
  <c r="E332" i="26" s="1"/>
  <c r="E331" i="26" a="1"/>
  <c r="E331" i="26" s="1"/>
  <c r="E330" i="26" a="1"/>
  <c r="E330" i="26" s="1"/>
  <c r="E329" i="26" a="1"/>
  <c r="E329" i="26" s="1"/>
  <c r="E328" i="26" a="1"/>
  <c r="E328" i="26" s="1"/>
  <c r="E327" i="26" a="1"/>
  <c r="E327" i="26" s="1"/>
  <c r="E326" i="26" a="1"/>
  <c r="E326" i="26" s="1"/>
  <c r="E325" i="26" a="1"/>
  <c r="E325" i="26" s="1"/>
  <c r="E324" i="26" a="1"/>
  <c r="E324" i="26" s="1"/>
  <c r="E323" i="26" a="1"/>
  <c r="E323" i="26" s="1"/>
  <c r="E322" i="26" a="1"/>
  <c r="E322" i="26" s="1"/>
  <c r="E321" i="26" a="1"/>
  <c r="E321" i="26" s="1"/>
  <c r="E320" i="26" a="1"/>
  <c r="E320" i="26" s="1"/>
  <c r="E319" i="26" a="1"/>
  <c r="E319" i="26" s="1"/>
  <c r="E318" i="26" a="1"/>
  <c r="E318" i="26" s="1"/>
  <c r="E317" i="26" a="1"/>
  <c r="E317" i="26" s="1"/>
  <c r="AR158" i="15"/>
  <c r="Y158" i="15" s="1"/>
  <c r="D212" i="26" a="1"/>
  <c r="D212" i="26" s="1"/>
  <c r="G402" i="26" a="1"/>
  <c r="G402" i="26" s="1"/>
  <c r="G395" i="26" a="1"/>
  <c r="G395" i="26" s="1"/>
  <c r="Q399" i="26" a="1"/>
  <c r="Q399" i="26" s="1"/>
  <c r="G398" i="26" a="1"/>
  <c r="G398" i="26" s="1"/>
  <c r="Q403" i="26" a="1"/>
  <c r="Q403" i="26" s="1"/>
  <c r="G400" i="26" a="1"/>
  <c r="G400" i="26" s="1"/>
  <c r="G392" i="26" a="1"/>
  <c r="G392" i="26" s="1"/>
  <c r="Q400" i="26" a="1"/>
  <c r="Q400" i="26" s="1"/>
  <c r="G406" i="26" a="1"/>
  <c r="G406" i="26" s="1"/>
  <c r="G401" i="26" a="1"/>
  <c r="G401" i="26" s="1"/>
  <c r="G396" i="26" a="1"/>
  <c r="G396" i="26" s="1"/>
  <c r="Q401" i="26" a="1"/>
  <c r="Q401" i="26" s="1"/>
  <c r="G393" i="26" a="1"/>
  <c r="G393" i="26" s="1"/>
  <c r="G394" i="26" a="1"/>
  <c r="G394" i="26" s="1"/>
  <c r="Q397" i="26" a="1"/>
  <c r="Q397" i="26" s="1"/>
  <c r="Q406" i="26" a="1"/>
  <c r="Q406" i="26" s="1"/>
  <c r="Q405" i="26" a="1"/>
  <c r="Q405" i="26" s="1"/>
  <c r="Q395" i="26" a="1"/>
  <c r="Q395" i="26" s="1"/>
  <c r="G405" i="26" a="1"/>
  <c r="G405" i="26" s="1"/>
  <c r="G397" i="26" a="1"/>
  <c r="G397" i="26" s="1"/>
  <c r="Q402" i="26" a="1"/>
  <c r="Q402" i="26" s="1"/>
  <c r="Q394" i="26" a="1"/>
  <c r="Q394" i="26" s="1"/>
  <c r="Q404" i="26" a="1"/>
  <c r="Q404" i="26" s="1"/>
  <c r="Q396" i="26" a="1"/>
  <c r="Q396" i="26" s="1"/>
  <c r="Q398" i="26" a="1"/>
  <c r="Q398" i="26" s="1"/>
  <c r="Q393" i="26" a="1"/>
  <c r="Q393" i="26" s="1"/>
  <c r="Q392" i="26" a="1"/>
  <c r="Q392" i="26" s="1"/>
  <c r="G404" i="26" a="1"/>
  <c r="G404" i="26" s="1"/>
  <c r="G399" i="26" a="1"/>
  <c r="G399" i="26" s="1"/>
  <c r="G403" i="26" a="1"/>
  <c r="G403" i="26" s="1"/>
  <c r="E313" i="26" a="1"/>
  <c r="E313" i="26" s="1"/>
  <c r="D260" i="26" a="1"/>
  <c r="D260" i="26" s="1"/>
  <c r="E306" i="26" a="1"/>
  <c r="E306" i="26" s="1"/>
  <c r="D268" i="26" a="1"/>
  <c r="D268" i="26" s="1"/>
  <c r="D264" i="26" a="1"/>
  <c r="D264" i="26" s="1"/>
  <c r="D265" i="26" a="1"/>
  <c r="D265" i="26" s="1"/>
  <c r="D269" i="26" a="1"/>
  <c r="D269" i="26" s="1"/>
  <c r="E302" i="26" a="1"/>
  <c r="E302" i="26" s="1"/>
  <c r="E310" i="26" a="1"/>
  <c r="E310" i="26" s="1"/>
  <c r="E305" i="26" a="1"/>
  <c r="E305" i="26" s="1"/>
  <c r="E303" i="26" a="1"/>
  <c r="E303" i="26" s="1"/>
  <c r="D261" i="26" a="1"/>
  <c r="D261" i="26" s="1"/>
  <c r="E309" i="26" a="1"/>
  <c r="E309" i="26" s="1"/>
  <c r="E314" i="26" a="1"/>
  <c r="E314" i="26" s="1"/>
  <c r="E3" i="22"/>
  <c r="C2" i="22"/>
  <c r="D258" i="26" l="1" a="1"/>
  <c r="D258" i="26" s="1"/>
  <c r="D257" i="26" a="1"/>
  <c r="D257" i="26" s="1"/>
  <c r="E390" i="26" a="1"/>
  <c r="E390" i="26" s="1"/>
  <c r="E383" i="26" a="1"/>
  <c r="E383" i="26" s="1"/>
  <c r="E382" i="26" a="1"/>
  <c r="E382" i="26" s="1"/>
  <c r="E387" i="26" a="1"/>
  <c r="E387" i="26" s="1"/>
  <c r="E386" i="26" a="1"/>
  <c r="E386" i="26" s="1"/>
  <c r="E389" i="26" a="1"/>
  <c r="E389" i="26" s="1"/>
  <c r="E385" i="26" a="1"/>
  <c r="E385" i="26" s="1"/>
  <c r="E379" i="26" a="1"/>
  <c r="E379" i="26" s="1"/>
  <c r="E384" i="26" a="1"/>
  <c r="E384" i="26" s="1"/>
  <c r="E381" i="26" a="1"/>
  <c r="E381" i="26" s="1"/>
  <c r="E380" i="26" a="1"/>
  <c r="E380" i="26" s="1"/>
  <c r="E388" i="26" a="1"/>
  <c r="E388" i="26" s="1"/>
  <c r="E378" i="26" a="1"/>
  <c r="E378" i="26" s="1"/>
  <c r="E377" i="26" a="1"/>
  <c r="E377" i="26" s="1"/>
  <c r="E376" i="26" a="1"/>
  <c r="E376" i="26" s="1"/>
  <c r="E375" i="26" a="1"/>
  <c r="E375" i="26" s="1"/>
  <c r="E374" i="26" a="1"/>
  <c r="E374" i="26" s="1"/>
  <c r="E373" i="26" a="1"/>
  <c r="E373" i="26" s="1"/>
  <c r="E372" i="26" a="1"/>
  <c r="E372" i="26" s="1"/>
  <c r="E371" i="26" a="1"/>
  <c r="E371" i="26" s="1"/>
  <c r="E370" i="26" a="1"/>
  <c r="E370" i="26" s="1"/>
  <c r="E369" i="26" a="1"/>
  <c r="E369" i="26" s="1"/>
  <c r="E368" i="26" a="1"/>
  <c r="E368" i="26" s="1"/>
  <c r="E367" i="26" a="1"/>
  <c r="E367" i="26" s="1"/>
  <c r="E366" i="26" a="1"/>
  <c r="E366" i="26" s="1"/>
  <c r="E365" i="26" a="1"/>
  <c r="E365" i="26" s="1"/>
  <c r="E364" i="26" a="1"/>
  <c r="E364" i="26" s="1"/>
  <c r="E363" i="26" a="1"/>
  <c r="E363" i="26" s="1"/>
  <c r="E362" i="26" a="1"/>
  <c r="E362" i="26" s="1"/>
  <c r="A7" i="21"/>
  <c r="G449" i="26" a="1"/>
  <c r="G449" i="26" s="1"/>
  <c r="Q449" i="26" a="1"/>
  <c r="Q449" i="26" s="1"/>
  <c r="G438" i="26" a="1"/>
  <c r="G438" i="26" s="1"/>
  <c r="G451" i="26" a="1"/>
  <c r="G451" i="26" s="1"/>
  <c r="Q437" i="26" a="1"/>
  <c r="Q437" i="26" s="1"/>
  <c r="Q447" i="26" a="1"/>
  <c r="Q447" i="26" s="1"/>
  <c r="Q448" i="26" a="1"/>
  <c r="Q448" i="26" s="1"/>
  <c r="Q440" i="26" a="1"/>
  <c r="Q440" i="26" s="1"/>
  <c r="G448" i="26" a="1"/>
  <c r="G448" i="26" s="1"/>
  <c r="Q438" i="26" a="1"/>
  <c r="Q438" i="26" s="1"/>
  <c r="G442" i="26" a="1"/>
  <c r="G442" i="26" s="1"/>
  <c r="Q450" i="26" a="1"/>
  <c r="Q450" i="26" s="1"/>
  <c r="Q439" i="26" a="1"/>
  <c r="Q439" i="26" s="1"/>
  <c r="Q443" i="26" a="1"/>
  <c r="Q443" i="26" s="1"/>
  <c r="G450" i="26" a="1"/>
  <c r="G450" i="26" s="1"/>
  <c r="Q445" i="26" a="1"/>
  <c r="Q445" i="26" s="1"/>
  <c r="G443" i="26" a="1"/>
  <c r="G443" i="26" s="1"/>
  <c r="Q446" i="26" a="1"/>
  <c r="Q446" i="26" s="1"/>
  <c r="G445" i="26" a="1"/>
  <c r="G445" i="26" s="1"/>
  <c r="Q442" i="26" a="1"/>
  <c r="Q442" i="26" s="1"/>
  <c r="Q444" i="26" a="1"/>
  <c r="Q444" i="26" s="1"/>
  <c r="G447" i="26" a="1"/>
  <c r="G447" i="26" s="1"/>
  <c r="Q451" i="26" a="1"/>
  <c r="Q451" i="26" s="1"/>
  <c r="G441" i="26" a="1"/>
  <c r="G441" i="26" s="1"/>
  <c r="G440" i="26" a="1"/>
  <c r="G440" i="26" s="1"/>
  <c r="G444" i="26" a="1"/>
  <c r="G444" i="26" s="1"/>
  <c r="Q441" i="26" a="1"/>
  <c r="Q441" i="26" s="1"/>
  <c r="G439" i="26" a="1"/>
  <c r="G439" i="26" s="1"/>
  <c r="G446" i="26" a="1"/>
  <c r="G446" i="26" s="1"/>
  <c r="G437" i="26" a="1"/>
  <c r="G437" i="26" s="1"/>
  <c r="D314" i="26" a="1"/>
  <c r="D314" i="26" s="1"/>
  <c r="D306" i="26" a="1"/>
  <c r="D306" i="26" s="1"/>
  <c r="E348" i="26" a="1"/>
  <c r="E348" i="26" s="1"/>
  <c r="D310" i="26" a="1"/>
  <c r="D310" i="26" s="1"/>
  <c r="E347" i="26" a="1"/>
  <c r="E347" i="26" s="1"/>
  <c r="D309" i="26" a="1"/>
  <c r="D309" i="26" s="1"/>
  <c r="E355" i="26" a="1"/>
  <c r="E355" i="26" s="1"/>
  <c r="D313" i="26" a="1"/>
  <c r="D313" i="26" s="1"/>
  <c r="E350" i="26" a="1"/>
  <c r="E350" i="26" s="1"/>
  <c r="E359" i="26" a="1"/>
  <c r="E359" i="26" s="1"/>
  <c r="E351" i="26" a="1"/>
  <c r="E351" i="26" s="1"/>
  <c r="E354" i="26" a="1"/>
  <c r="E354" i="26" s="1"/>
  <c r="D303" i="26" a="1"/>
  <c r="D303" i="26" s="1"/>
  <c r="D305" i="26" a="1"/>
  <c r="D305" i="26" s="1"/>
  <c r="E358" i="26" a="1"/>
  <c r="E358" i="26" s="1"/>
  <c r="D302" i="26" l="1" a="1"/>
  <c r="D302" i="26" s="1"/>
  <c r="E431" i="26" a="1"/>
  <c r="E431" i="26" s="1"/>
  <c r="E430" i="26" a="1"/>
  <c r="E430" i="26" s="1"/>
  <c r="E432" i="26" a="1"/>
  <c r="E432" i="26" s="1"/>
  <c r="E435" i="26" a="1"/>
  <c r="E435" i="26" s="1"/>
  <c r="E428" i="26" a="1"/>
  <c r="E428" i="26" s="1"/>
  <c r="E434" i="26" a="1"/>
  <c r="E434" i="26" s="1"/>
  <c r="E426" i="26" a="1"/>
  <c r="E426" i="26" s="1"/>
  <c r="E429" i="26" a="1"/>
  <c r="E429" i="26" s="1"/>
  <c r="E425" i="26" a="1"/>
  <c r="E425" i="26" s="1"/>
  <c r="E424" i="26" a="1"/>
  <c r="E424" i="26" s="1"/>
  <c r="E427" i="26" a="1"/>
  <c r="E427" i="26" s="1"/>
  <c r="E433" i="26" a="1"/>
  <c r="E433" i="26" s="1"/>
  <c r="E423" i="26" a="1"/>
  <c r="E423" i="26" s="1"/>
  <c r="E422" i="26" a="1"/>
  <c r="E422" i="26" s="1"/>
  <c r="E421" i="26" a="1"/>
  <c r="E421" i="26" s="1"/>
  <c r="E420" i="26" a="1"/>
  <c r="E420" i="26" s="1"/>
  <c r="E419" i="26" a="1"/>
  <c r="E419" i="26" s="1"/>
  <c r="E418" i="26" a="1"/>
  <c r="E418" i="26" s="1"/>
  <c r="E417" i="26" a="1"/>
  <c r="E417" i="26" s="1"/>
  <c r="E416" i="26" a="1"/>
  <c r="E416" i="26" s="1"/>
  <c r="E415" i="26" a="1"/>
  <c r="E415" i="26" s="1"/>
  <c r="E414" i="26" a="1"/>
  <c r="E414" i="26" s="1"/>
  <c r="E413" i="26" a="1"/>
  <c r="E413" i="26" s="1"/>
  <c r="E412" i="26" a="1"/>
  <c r="E412" i="26" s="1"/>
  <c r="E411" i="26" a="1"/>
  <c r="E411" i="26" s="1"/>
  <c r="E410" i="26" a="1"/>
  <c r="E410" i="26" s="1"/>
  <c r="E409" i="26" a="1"/>
  <c r="E409" i="26" s="1"/>
  <c r="E408" i="26" a="1"/>
  <c r="E408" i="26" s="1"/>
  <c r="E407" i="26" a="1"/>
  <c r="E407" i="26" s="1"/>
  <c r="Q495" i="26" a="1"/>
  <c r="Q495" i="26" s="1"/>
  <c r="Q493" i="26" a="1"/>
  <c r="Q493" i="26" s="1"/>
  <c r="G487" i="26" a="1"/>
  <c r="G487" i="26" s="1"/>
  <c r="G496" i="26" a="1"/>
  <c r="G496" i="26" s="1"/>
  <c r="Q483" i="26" a="1"/>
  <c r="Q483" i="26" s="1"/>
  <c r="G483" i="26" a="1"/>
  <c r="G483" i="26" s="1"/>
  <c r="Q487" i="26" a="1"/>
  <c r="Q487" i="26" s="1"/>
  <c r="G488" i="26" a="1"/>
  <c r="G488" i="26" s="1"/>
  <c r="Q491" i="26" a="1"/>
  <c r="Q491" i="26" s="1"/>
  <c r="Q484" i="26" a="1"/>
  <c r="Q484" i="26" s="1"/>
  <c r="Q492" i="26" a="1"/>
  <c r="Q492" i="26" s="1"/>
  <c r="Q494" i="26" a="1"/>
  <c r="Q494" i="26" s="1"/>
  <c r="Q490" i="26" a="1"/>
  <c r="Q490" i="26" s="1"/>
  <c r="G484" i="26" a="1"/>
  <c r="G484" i="26" s="1"/>
  <c r="G493" i="26" a="1"/>
  <c r="G493" i="26" s="1"/>
  <c r="Q486" i="26" a="1"/>
  <c r="Q486" i="26" s="1"/>
  <c r="G489" i="26" a="1"/>
  <c r="G489" i="26" s="1"/>
  <c r="G495" i="26" a="1"/>
  <c r="G495" i="26" s="1"/>
  <c r="Q482" i="26" a="1"/>
  <c r="Q482" i="26" s="1"/>
  <c r="G494" i="26" a="1"/>
  <c r="G494" i="26" s="1"/>
  <c r="G482" i="26" a="1"/>
  <c r="G482" i="26" s="1"/>
  <c r="G486" i="26" a="1"/>
  <c r="G486" i="26" s="1"/>
  <c r="G492" i="26" a="1"/>
  <c r="G492" i="26" s="1"/>
  <c r="Q488" i="26" a="1"/>
  <c r="Q488" i="26" s="1"/>
  <c r="Q496" i="26" a="1"/>
  <c r="Q496" i="26" s="1"/>
  <c r="Q485" i="26" a="1"/>
  <c r="Q485" i="26" s="1"/>
  <c r="G485" i="26" a="1"/>
  <c r="G485" i="26" s="1"/>
  <c r="G491" i="26" a="1"/>
  <c r="G491" i="26" s="1"/>
  <c r="Q489" i="26" a="1"/>
  <c r="Q489" i="26" s="1"/>
  <c r="G490" i="26" a="1"/>
  <c r="G490" i="26" s="1"/>
  <c r="E404" i="26" a="1"/>
  <c r="E404" i="26" s="1"/>
  <c r="E392" i="26" a="1"/>
  <c r="E392" i="26" s="1"/>
  <c r="D359" i="26" a="1"/>
  <c r="D359" i="26" s="1"/>
  <c r="D358" i="26" a="1"/>
  <c r="D358" i="26" s="1"/>
  <c r="E400" i="26" a="1"/>
  <c r="E400" i="26" s="1"/>
  <c r="E393" i="26" a="1"/>
  <c r="E393" i="26" s="1"/>
  <c r="E395" i="26" a="1"/>
  <c r="E395" i="26" s="1"/>
  <c r="E399" i="26" a="1"/>
  <c r="E399" i="26" s="1"/>
  <c r="D354" i="26" a="1"/>
  <c r="D354" i="26" s="1"/>
  <c r="D351" i="26" a="1"/>
  <c r="D351" i="26" s="1"/>
  <c r="D347" i="26" a="1"/>
  <c r="D347" i="26" s="1"/>
  <c r="E403" i="26" a="1"/>
  <c r="E403" i="26" s="1"/>
  <c r="D350" i="26" a="1"/>
  <c r="D350" i="26" s="1"/>
  <c r="E396" i="26" a="1"/>
  <c r="E396" i="26" s="1"/>
  <c r="D355" i="26" a="1"/>
  <c r="D355" i="26" s="1"/>
  <c r="D348" i="26" a="1"/>
  <c r="D348" i="26" s="1"/>
  <c r="A21" i="21"/>
  <c r="E480" i="26" l="1" a="1"/>
  <c r="E480" i="26" s="1"/>
  <c r="E473" i="26" a="1"/>
  <c r="E473" i="26" s="1"/>
  <c r="E475" i="26" a="1"/>
  <c r="E475" i="26" s="1"/>
  <c r="E471" i="26" a="1"/>
  <c r="E471" i="26" s="1"/>
  <c r="E472" i="26" a="1"/>
  <c r="E472" i="26" s="1"/>
  <c r="E469" i="26" a="1"/>
  <c r="E469" i="26" s="1"/>
  <c r="E470" i="26" a="1"/>
  <c r="E470" i="26" s="1"/>
  <c r="E479" i="26" a="1"/>
  <c r="E479" i="26" s="1"/>
  <c r="E477" i="26" a="1"/>
  <c r="E477" i="26" s="1"/>
  <c r="E478" i="26" a="1"/>
  <c r="E478" i="26" s="1"/>
  <c r="E476" i="26" a="1"/>
  <c r="E476" i="26" s="1"/>
  <c r="E474" i="26" a="1"/>
  <c r="E474" i="26" s="1"/>
  <c r="E468" i="26" a="1"/>
  <c r="E468" i="26" s="1"/>
  <c r="E467" i="26" a="1"/>
  <c r="E467" i="26" s="1"/>
  <c r="E466" i="26" a="1"/>
  <c r="E466" i="26" s="1"/>
  <c r="E465" i="26" a="1"/>
  <c r="E465" i="26" s="1"/>
  <c r="E464" i="26" a="1"/>
  <c r="E464" i="26" s="1"/>
  <c r="E463" i="26" a="1"/>
  <c r="E463" i="26" s="1"/>
  <c r="E462" i="26" a="1"/>
  <c r="E462" i="26" s="1"/>
  <c r="E461" i="26" a="1"/>
  <c r="E461" i="26" s="1"/>
  <c r="E460" i="26" a="1"/>
  <c r="E460" i="26" s="1"/>
  <c r="E459" i="26" a="1"/>
  <c r="E459" i="26" s="1"/>
  <c r="E458" i="26" a="1"/>
  <c r="E458" i="26" s="1"/>
  <c r="E457" i="26" a="1"/>
  <c r="E457" i="26" s="1"/>
  <c r="E456" i="26" a="1"/>
  <c r="E456" i="26" s="1"/>
  <c r="E455" i="26" a="1"/>
  <c r="E455" i="26" s="1"/>
  <c r="E454" i="26" a="1"/>
  <c r="E454" i="26" s="1"/>
  <c r="E453" i="26" a="1"/>
  <c r="E453" i="26" s="1"/>
  <c r="E452" i="26" a="1"/>
  <c r="E452" i="26" s="1"/>
  <c r="G533" i="26" a="1"/>
  <c r="G533" i="26" s="1"/>
  <c r="G541" i="26" a="1"/>
  <c r="G541" i="26" s="1"/>
  <c r="G535" i="26" a="1"/>
  <c r="G535" i="26" s="1"/>
  <c r="G538" i="26" a="1"/>
  <c r="G538" i="26" s="1"/>
  <c r="G530" i="26" a="1"/>
  <c r="G530" i="26" s="1"/>
  <c r="G537" i="26" a="1"/>
  <c r="G537" i="26" s="1"/>
  <c r="Q530" i="26" a="1"/>
  <c r="Q530" i="26" s="1"/>
  <c r="G527" i="26" a="1"/>
  <c r="G527" i="26" s="1"/>
  <c r="Q539" i="26" a="1"/>
  <c r="Q539" i="26" s="1"/>
  <c r="Q532" i="26" a="1"/>
  <c r="Q532" i="26" s="1"/>
  <c r="G532" i="26" a="1"/>
  <c r="G532" i="26" s="1"/>
  <c r="G540" i="26" a="1"/>
  <c r="G540" i="26" s="1"/>
  <c r="Q537" i="26" a="1"/>
  <c r="Q537" i="26" s="1"/>
  <c r="G528" i="26" a="1"/>
  <c r="G528" i="26" s="1"/>
  <c r="Q534" i="26" a="1"/>
  <c r="Q534" i="26" s="1"/>
  <c r="G534" i="26" a="1"/>
  <c r="G534" i="26" s="1"/>
  <c r="G539" i="26" a="1"/>
  <c r="G539" i="26" s="1"/>
  <c r="Q527" i="26" a="1"/>
  <c r="Q527" i="26" s="1"/>
  <c r="G531" i="26" a="1"/>
  <c r="G531" i="26" s="1"/>
  <c r="Q541" i="26" a="1"/>
  <c r="Q541" i="26" s="1"/>
  <c r="Q531" i="26" a="1"/>
  <c r="Q531" i="26" s="1"/>
  <c r="G529" i="26" a="1"/>
  <c r="G529" i="26" s="1"/>
  <c r="Q529" i="26" a="1"/>
  <c r="Q529" i="26" s="1"/>
  <c r="Q528" i="26" a="1"/>
  <c r="Q528" i="26" s="1"/>
  <c r="Q538" i="26" a="1"/>
  <c r="Q538" i="26" s="1"/>
  <c r="G536" i="26" a="1"/>
  <c r="G536" i="26" s="1"/>
  <c r="Q533" i="26" a="1"/>
  <c r="Q533" i="26" s="1"/>
  <c r="Q535" i="26" a="1"/>
  <c r="Q535" i="26" s="1"/>
  <c r="Q536" i="26" a="1"/>
  <c r="Q536" i="26" s="1"/>
  <c r="Q540" i="26" a="1"/>
  <c r="Q540" i="26" s="1"/>
  <c r="E445" i="26" a="1"/>
  <c r="E445" i="26" s="1"/>
  <c r="E449" i="26" a="1"/>
  <c r="E449" i="26" s="1"/>
  <c r="E438" i="26" a="1"/>
  <c r="E438" i="26" s="1"/>
  <c r="E448" i="26" a="1"/>
  <c r="E448" i="26" s="1"/>
  <c r="D399" i="26" a="1"/>
  <c r="D399" i="26" s="1"/>
  <c r="D403" i="26" a="1"/>
  <c r="D403" i="26" s="1"/>
  <c r="D393" i="26" a="1"/>
  <c r="D393" i="26" s="1"/>
  <c r="E444" i="26" a="1"/>
  <c r="E444" i="26" s="1"/>
  <c r="D392" i="26" a="1"/>
  <c r="D392" i="26" s="1"/>
  <c r="D404" i="26" a="1"/>
  <c r="D404" i="26" s="1"/>
  <c r="D395" i="26" a="1"/>
  <c r="D395" i="26" s="1"/>
  <c r="D400" i="26" a="1"/>
  <c r="D400" i="26" s="1"/>
  <c r="D396" i="26" a="1"/>
  <c r="D396" i="26" s="1"/>
  <c r="E440" i="26" a="1"/>
  <c r="E440" i="26" s="1"/>
  <c r="E437" i="26" a="1"/>
  <c r="E437" i="26" s="1"/>
  <c r="E441" i="26" a="1"/>
  <c r="E441" i="26" s="1"/>
  <c r="E525" i="26" l="1" a="1"/>
  <c r="E525" i="26" s="1"/>
  <c r="E515" i="26" a="1"/>
  <c r="E515" i="26" s="1"/>
  <c r="E520" i="26" a="1"/>
  <c r="E520" i="26" s="1"/>
  <c r="E522" i="26" a="1"/>
  <c r="E522" i="26" s="1"/>
  <c r="E521" i="26" a="1"/>
  <c r="E521" i="26" s="1"/>
  <c r="E516" i="26" a="1"/>
  <c r="E516" i="26" s="1"/>
  <c r="E524" i="26" a="1"/>
  <c r="E524" i="26" s="1"/>
  <c r="E518" i="26" a="1"/>
  <c r="E518" i="26" s="1"/>
  <c r="E523" i="26" a="1"/>
  <c r="E523" i="26" s="1"/>
  <c r="E514" i="26" a="1"/>
  <c r="E514" i="26" s="1"/>
  <c r="E519" i="26" a="1"/>
  <c r="E519" i="26" s="1"/>
  <c r="E517" i="26" a="1"/>
  <c r="E517" i="26" s="1"/>
  <c r="E513" i="26" a="1"/>
  <c r="E513" i="26" s="1"/>
  <c r="E512" i="26" a="1"/>
  <c r="E512" i="26" s="1"/>
  <c r="E511" i="26" a="1"/>
  <c r="E511" i="26" s="1"/>
  <c r="E510" i="26" a="1"/>
  <c r="E510" i="26" s="1"/>
  <c r="E509" i="26" a="1"/>
  <c r="E509" i="26" s="1"/>
  <c r="E508" i="26" a="1"/>
  <c r="E508" i="26" s="1"/>
  <c r="E507" i="26" a="1"/>
  <c r="E507" i="26" s="1"/>
  <c r="E506" i="26" a="1"/>
  <c r="E506" i="26" s="1"/>
  <c r="E505" i="26" a="1"/>
  <c r="E505" i="26" s="1"/>
  <c r="E504" i="26" a="1"/>
  <c r="E504" i="26" s="1"/>
  <c r="E503" i="26" a="1"/>
  <c r="E503" i="26" s="1"/>
  <c r="E502" i="26" a="1"/>
  <c r="E502" i="26" s="1"/>
  <c r="E501" i="26" a="1"/>
  <c r="E501" i="26" s="1"/>
  <c r="E500" i="26" a="1"/>
  <c r="E500" i="26" s="1"/>
  <c r="E499" i="26" a="1"/>
  <c r="E499" i="26" s="1"/>
  <c r="E498" i="26" a="1"/>
  <c r="E498" i="26" s="1"/>
  <c r="E497" i="26" a="1"/>
  <c r="E497" i="26" s="1"/>
  <c r="E483" i="26" a="1"/>
  <c r="E483" i="26" s="1"/>
  <c r="E493" i="26" a="1"/>
  <c r="E493" i="26" s="1"/>
  <c r="E482" i="26" a="1"/>
  <c r="E482" i="26" s="1"/>
  <c r="D438" i="26" a="1"/>
  <c r="D438" i="26" s="1"/>
  <c r="D441" i="26" a="1"/>
  <c r="D441" i="26" s="1"/>
  <c r="D445" i="26" a="1"/>
  <c r="D445" i="26" s="1"/>
  <c r="E485" i="26" a="1"/>
  <c r="E485" i="26" s="1"/>
  <c r="D448" i="26" a="1"/>
  <c r="D448" i="26" s="1"/>
  <c r="D437" i="26" a="1"/>
  <c r="D437" i="26" s="1"/>
  <c r="E494" i="26" a="1"/>
  <c r="E494" i="26" s="1"/>
  <c r="E489" i="26" a="1"/>
  <c r="E489" i="26" s="1"/>
  <c r="D440" i="26" a="1"/>
  <c r="D440" i="26" s="1"/>
  <c r="D449" i="26" a="1"/>
  <c r="D449" i="26" s="1"/>
  <c r="D444" i="26" a="1"/>
  <c r="D444" i="26" s="1"/>
  <c r="E486" i="26" a="1"/>
  <c r="E486" i="26" s="1"/>
  <c r="E490" i="26" a="1"/>
  <c r="E490" i="26" s="1"/>
  <c r="D490" i="26" l="1" a="1"/>
  <c r="D490" i="26" s="1"/>
  <c r="D489" i="26" a="1"/>
  <c r="D489" i="26" s="1"/>
  <c r="D486" i="26" a="1"/>
  <c r="D486" i="26" s="1"/>
  <c r="D493" i="26" a="1"/>
  <c r="D493" i="26" s="1"/>
  <c r="E527" i="26" a="1"/>
  <c r="E527" i="26" s="1"/>
  <c r="E539" i="26" a="1"/>
  <c r="E539" i="26" s="1"/>
  <c r="D485" i="26" a="1"/>
  <c r="D485" i="26" s="1"/>
  <c r="D482" i="26" a="1"/>
  <c r="D482" i="26" s="1"/>
  <c r="D494" i="26" a="1"/>
  <c r="D494" i="26" s="1"/>
  <c r="D483" i="26" a="1"/>
  <c r="D483" i="26" s="1"/>
  <c r="E535" i="26" a="1"/>
  <c r="E535" i="26" s="1"/>
  <c r="E530" i="26" a="1"/>
  <c r="E530" i="26" s="1"/>
  <c r="E538" i="26" a="1"/>
  <c r="E538" i="26" s="1"/>
  <c r="E534" i="26" a="1"/>
  <c r="E534" i="26" s="1"/>
  <c r="E531" i="26" a="1"/>
  <c r="E531" i="26" s="1"/>
  <c r="E528" i="26" a="1"/>
  <c r="E528" i="26" s="1"/>
  <c r="B16" i="21"/>
  <c r="D535" i="26" l="1" a="1"/>
  <c r="D535" i="26" s="1"/>
  <c r="D531" i="26" a="1"/>
  <c r="D531" i="26" s="1"/>
  <c r="D534" i="26" a="1"/>
  <c r="D534" i="26" s="1"/>
  <c r="D538" i="26" a="1"/>
  <c r="D538" i="26" s="1"/>
  <c r="D527" i="26" a="1"/>
  <c r="D527" i="26" s="1"/>
  <c r="D530" i="26" a="1"/>
  <c r="D530" i="26" s="1"/>
  <c r="D539" i="26" a="1"/>
  <c r="D539" i="26" s="1"/>
  <c r="D528" i="26" a="1"/>
  <c r="D528" i="26" s="1"/>
  <c r="R18" i="15" l="1"/>
  <c r="R19" i="15"/>
  <c r="Q3" i="26" s="1" a="1"/>
  <c r="Q3" i="26" s="1"/>
  <c r="R20" i="15"/>
  <c r="Q4" i="26" s="1" a="1"/>
  <c r="Q4" i="26" s="1"/>
  <c r="R21" i="15"/>
  <c r="Q5" i="26" s="1" a="1"/>
  <c r="Q5" i="26" s="1"/>
  <c r="R22" i="15"/>
  <c r="Q6" i="26" s="1" a="1"/>
  <c r="Q6" i="26" s="1"/>
  <c r="R23" i="15"/>
  <c r="Q7" i="26" s="1" a="1"/>
  <c r="Q7" i="26" s="1"/>
  <c r="R24" i="15"/>
  <c r="Q8" i="26" s="1" a="1"/>
  <c r="Q8" i="26" s="1"/>
  <c r="R25" i="15"/>
  <c r="Q9" i="26" s="1" a="1"/>
  <c r="Q9" i="26" s="1"/>
  <c r="R26" i="15"/>
  <c r="Q10" i="26" s="1" a="1"/>
  <c r="Q10" i="26" s="1"/>
  <c r="R27" i="15"/>
  <c r="Q11" i="26" s="1" a="1"/>
  <c r="Q11" i="26" s="1"/>
  <c r="R28" i="15"/>
  <c r="Q12" i="26" s="1" a="1"/>
  <c r="Q12" i="26" s="1"/>
  <c r="R29" i="15"/>
  <c r="Q13" i="26" s="1" a="1"/>
  <c r="Q13" i="26" s="1"/>
  <c r="R30" i="15"/>
  <c r="Q14" i="26" s="1" a="1"/>
  <c r="Q14" i="26" s="1"/>
  <c r="R31" i="15"/>
  <c r="Q15" i="26" s="1" a="1"/>
  <c r="Q15" i="26" s="1"/>
  <c r="R32" i="15"/>
  <c r="Q16" i="26" s="1" a="1"/>
  <c r="Q16" i="26" s="1"/>
  <c r="R33" i="15"/>
  <c r="Q17" i="26" s="1" a="1"/>
  <c r="Q17" i="26" s="1"/>
  <c r="R34" i="15"/>
  <c r="Q18" i="26" s="1" a="1"/>
  <c r="Q18" i="26" s="1"/>
  <c r="R35" i="15"/>
  <c r="Q19" i="26" s="1" a="1"/>
  <c r="Q19" i="26" s="1"/>
  <c r="R36" i="15"/>
  <c r="Q20" i="26" s="1" a="1"/>
  <c r="Q20" i="26" s="1"/>
  <c r="R37" i="15"/>
  <c r="Q21" i="26" s="1" a="1"/>
  <c r="Q21" i="26" s="1"/>
  <c r="R38" i="15"/>
  <c r="Q22" i="26" s="1" a="1"/>
  <c r="Q22" i="26" s="1"/>
  <c r="R39" i="15"/>
  <c r="Q23" i="26" s="1" a="1"/>
  <c r="Q23" i="26" s="1"/>
  <c r="R40" i="15"/>
  <c r="Q24" i="26" s="1" a="1"/>
  <c r="Q24" i="26" s="1"/>
  <c r="R41" i="15"/>
  <c r="Q25" i="26" s="1" a="1"/>
  <c r="Q25" i="26" s="1"/>
  <c r="R42" i="15"/>
  <c r="Q26" i="26" s="1" a="1"/>
  <c r="Q26" i="26" s="1"/>
  <c r="R43" i="15"/>
  <c r="Q27" i="26" s="1" a="1"/>
  <c r="Q27" i="26" s="1"/>
  <c r="R44" i="15"/>
  <c r="Q28" i="26" s="1" a="1"/>
  <c r="Q28" i="26" s="1"/>
  <c r="R45" i="15"/>
  <c r="Q29" i="26" s="1" a="1"/>
  <c r="Q29" i="26" s="1"/>
  <c r="R46" i="15"/>
  <c r="Q30" i="26" s="1" a="1"/>
  <c r="Q30" i="26" s="1"/>
  <c r="Q2" i="26" l="1" a="1"/>
  <c r="Q2" i="26" s="1"/>
  <c r="R73" i="15"/>
  <c r="R128" i="15" s="1"/>
  <c r="R81" i="15"/>
  <c r="Q55" i="26" s="1" a="1"/>
  <c r="Q55" i="26" s="1"/>
  <c r="R80" i="15"/>
  <c r="Q54" i="26" s="1" a="1"/>
  <c r="Q54" i="26" s="1"/>
  <c r="R79" i="15"/>
  <c r="Q53" i="26" s="1" a="1"/>
  <c r="Q53" i="26" s="1"/>
  <c r="R78" i="15"/>
  <c r="Q52" i="26" s="1" a="1"/>
  <c r="Q52" i="26" s="1"/>
  <c r="R77" i="15"/>
  <c r="Q51" i="26" s="1" a="1"/>
  <c r="Q51" i="26" s="1"/>
  <c r="R76" i="15"/>
  <c r="Q50" i="26" s="1" a="1"/>
  <c r="Q50" i="26" s="1"/>
  <c r="R75" i="15"/>
  <c r="Q49" i="26" s="1" a="1"/>
  <c r="Q49" i="26" s="1"/>
  <c r="R74" i="15"/>
  <c r="Q48" i="26" s="1" a="1"/>
  <c r="Q48" i="26" s="1"/>
  <c r="Q47" i="26" a="1"/>
  <c r="Q47" i="26" s="1"/>
  <c r="Z2" i="19"/>
  <c r="X2" i="19" s="1"/>
  <c r="R129" i="15" l="1"/>
  <c r="Q93" i="26" s="1" a="1"/>
  <c r="Q93" i="26" s="1"/>
  <c r="R130" i="15"/>
  <c r="Q94" i="26" s="1" a="1"/>
  <c r="Q94" i="26" s="1"/>
  <c r="R131" i="15"/>
  <c r="Q95" i="26" s="1" a="1"/>
  <c r="Q95" i="26" s="1"/>
  <c r="R132" i="15"/>
  <c r="Q96" i="26" s="1" a="1"/>
  <c r="Q96" i="26" s="1"/>
  <c r="R133" i="15"/>
  <c r="Q97" i="26" s="1" a="1"/>
  <c r="Q97" i="26" s="1"/>
  <c r="R134" i="15"/>
  <c r="Q98" i="26" s="1" a="1"/>
  <c r="Q98" i="26" s="1"/>
  <c r="R135" i="15"/>
  <c r="Q99" i="26" s="1" a="1"/>
  <c r="Q99" i="26" s="1"/>
  <c r="Q92" i="26" a="1"/>
  <c r="Q92" i="26" s="1"/>
  <c r="R136" i="15"/>
  <c r="Q100" i="26" s="1" a="1"/>
  <c r="Q100" i="26" s="1"/>
  <c r="Y2" i="19"/>
  <c r="Q145" i="26" l="1" a="1"/>
  <c r="Q145" i="26" s="1"/>
  <c r="Q137" i="26" a="1"/>
  <c r="Q137" i="26" s="1"/>
  <c r="Q144" i="26" a="1"/>
  <c r="Q144" i="26" s="1"/>
  <c r="Q143" i="26" a="1"/>
  <c r="Q143" i="26" s="1"/>
  <c r="Q142" i="26" a="1"/>
  <c r="Q142" i="26" s="1"/>
  <c r="Q141" i="26" a="1"/>
  <c r="Q141" i="26" s="1"/>
  <c r="Q140" i="26" a="1"/>
  <c r="Q140" i="26" s="1"/>
  <c r="Q139" i="26" a="1"/>
  <c r="Q139" i="26" s="1"/>
  <c r="Q138" i="26" a="1"/>
  <c r="Q138" i="26" s="1"/>
  <c r="D13" i="16"/>
  <c r="D11" i="16"/>
  <c r="F5" i="45" s="1"/>
  <c r="F5" i="44" l="1"/>
  <c r="F5" i="43"/>
  <c r="F5" i="42"/>
  <c r="C5" i="32"/>
  <c r="F5" i="15"/>
  <c r="Q187" i="26" a="1"/>
  <c r="Q187" i="26" s="1"/>
  <c r="Q184" i="26" a="1"/>
  <c r="Q184" i="26" s="1"/>
  <c r="Q186" i="26" a="1"/>
  <c r="Q186" i="26" s="1"/>
  <c r="Q185" i="26" a="1"/>
  <c r="Q185" i="26" s="1"/>
  <c r="Q188" i="26" a="1"/>
  <c r="Q188" i="26" s="1"/>
  <c r="Q189" i="26" a="1"/>
  <c r="Q189" i="26" s="1"/>
  <c r="Q182" i="26" a="1"/>
  <c r="Q182" i="26" s="1"/>
  <c r="Q183" i="26" a="1"/>
  <c r="Q183" i="26" s="1"/>
  <c r="Q190" i="26" a="1"/>
  <c r="Q190" i="26" s="1"/>
  <c r="Q227" i="26" l="1" a="1"/>
  <c r="Q227" i="26" s="1"/>
  <c r="Q228" i="26" a="1"/>
  <c r="Q228" i="26" s="1"/>
  <c r="Q234" i="26" a="1"/>
  <c r="Q234" i="26" s="1"/>
  <c r="Q233" i="26" a="1"/>
  <c r="Q233" i="26" s="1"/>
  <c r="Q230" i="26" a="1"/>
  <c r="Q230" i="26" s="1"/>
  <c r="Q231" i="26" a="1"/>
  <c r="Q231" i="26" s="1"/>
  <c r="Q229" i="26" a="1"/>
  <c r="Q229" i="26" s="1"/>
  <c r="Q235" i="26" a="1"/>
  <c r="Q235" i="26" s="1"/>
  <c r="Q232" i="26" a="1"/>
  <c r="Q232" i="26" s="1"/>
  <c r="H17" i="22"/>
  <c r="Q280" i="26" l="1" a="1"/>
  <c r="Q280" i="26" s="1"/>
  <c r="Q274" i="26" a="1"/>
  <c r="Q274" i="26" s="1"/>
  <c r="Q275" i="26" a="1"/>
  <c r="Q275" i="26" s="1"/>
  <c r="Q278" i="26" a="1"/>
  <c r="Q278" i="26" s="1"/>
  <c r="Q279" i="26" a="1"/>
  <c r="Q279" i="26" s="1"/>
  <c r="Q276" i="26" a="1"/>
  <c r="Q276" i="26" s="1"/>
  <c r="Q273" i="26" a="1"/>
  <c r="Q273" i="26" s="1"/>
  <c r="Q277" i="26" a="1"/>
  <c r="Q277" i="26" s="1"/>
  <c r="Q272" i="26" a="1"/>
  <c r="Q272" i="26" s="1"/>
  <c r="Q318" i="26" l="1" a="1"/>
  <c r="Q318" i="26" s="1"/>
  <c r="Q321" i="26" a="1"/>
  <c r="Q321" i="26" s="1"/>
  <c r="Q324" i="26" a="1"/>
  <c r="Q324" i="26" s="1"/>
  <c r="Q323" i="26" a="1"/>
  <c r="Q323" i="26" s="1"/>
  <c r="Q320" i="26" a="1"/>
  <c r="Q320" i="26" s="1"/>
  <c r="Q322" i="26" a="1"/>
  <c r="Q322" i="26" s="1"/>
  <c r="Q319" i="26" a="1"/>
  <c r="Q319" i="26" s="1"/>
  <c r="Q317" i="26" a="1"/>
  <c r="Q317" i="26" s="1"/>
  <c r="Q325" i="26" a="1"/>
  <c r="Q325" i="26" s="1"/>
  <c r="Q367" i="26" l="1" a="1"/>
  <c r="Q367" i="26" s="1"/>
  <c r="Q362" i="26" a="1"/>
  <c r="Q362" i="26" s="1"/>
  <c r="Q364" i="26" a="1"/>
  <c r="Q364" i="26" s="1"/>
  <c r="Q365" i="26" a="1"/>
  <c r="Q365" i="26" s="1"/>
  <c r="Q368" i="26" a="1"/>
  <c r="Q368" i="26" s="1"/>
  <c r="Q369" i="26" a="1"/>
  <c r="Q369" i="26" s="1"/>
  <c r="Q366" i="26" a="1"/>
  <c r="Q366" i="26" s="1"/>
  <c r="Q370" i="26" a="1"/>
  <c r="Q370" i="26" s="1"/>
  <c r="Q363" i="26" a="1"/>
  <c r="Q363" i="26" s="1"/>
  <c r="Q415" i="26" l="1" a="1"/>
  <c r="Q415" i="26" s="1"/>
  <c r="Q411" i="26" a="1"/>
  <c r="Q411" i="26" s="1"/>
  <c r="Q414" i="26" a="1"/>
  <c r="Q414" i="26" s="1"/>
  <c r="Q413" i="26" a="1"/>
  <c r="Q413" i="26" s="1"/>
  <c r="Q410" i="26" a="1"/>
  <c r="Q410" i="26" s="1"/>
  <c r="Q409" i="26" a="1"/>
  <c r="Q409" i="26" s="1"/>
  <c r="Q407" i="26" a="1"/>
  <c r="Q407" i="26" s="1"/>
  <c r="Q408" i="26" a="1"/>
  <c r="Q408" i="26" s="1"/>
  <c r="Q412" i="26" a="1"/>
  <c r="Q412" i="26" s="1"/>
  <c r="F116" i="15"/>
  <c r="E90" i="26" s="1" a="1"/>
  <c r="E90" i="26" s="1"/>
  <c r="F108" i="15"/>
  <c r="E82" i="26" s="1" a="1"/>
  <c r="E82" i="26" s="1"/>
  <c r="F102" i="15"/>
  <c r="E76" i="26" s="1" a="1"/>
  <c r="E76" i="26" s="1"/>
  <c r="F109" i="15"/>
  <c r="E83" i="26" s="1" a="1"/>
  <c r="E83" i="26" s="1"/>
  <c r="F105" i="15"/>
  <c r="E79" i="26" s="1" a="1"/>
  <c r="E79" i="26" s="1"/>
  <c r="F112" i="15"/>
  <c r="E86" i="26" s="1" a="1"/>
  <c r="E86" i="26" s="1"/>
  <c r="F113" i="15"/>
  <c r="E87" i="26" s="1" a="1"/>
  <c r="E87" i="26" s="1"/>
  <c r="E50" i="15"/>
  <c r="D34" i="26" s="1" a="1"/>
  <c r="D34" i="26" s="1"/>
  <c r="E54" i="15"/>
  <c r="D38" i="26" s="1" a="1"/>
  <c r="D38" i="26" s="1"/>
  <c r="E58" i="15"/>
  <c r="D42" i="26" s="1" a="1"/>
  <c r="D42" i="26" s="1"/>
  <c r="E47" i="15"/>
  <c r="D31" i="26" s="1" a="1"/>
  <c r="D31" i="26" s="1"/>
  <c r="AQ59" i="15"/>
  <c r="U59" i="15" s="1"/>
  <c r="T43" i="26" s="1" a="1"/>
  <c r="T43" i="26" s="1"/>
  <c r="AQ60" i="15"/>
  <c r="U60" i="15" s="1"/>
  <c r="T44" i="26" s="1" a="1"/>
  <c r="T44" i="26" s="1"/>
  <c r="AQ58" i="15"/>
  <c r="U58" i="15" s="1"/>
  <c r="T42" i="26" s="1" a="1"/>
  <c r="T42" i="26" s="1"/>
  <c r="AQ61" i="15"/>
  <c r="U61" i="15" s="1"/>
  <c r="T45" i="26" s="1" a="1"/>
  <c r="T45" i="26" s="1"/>
  <c r="AQ47" i="15"/>
  <c r="U47" i="15" s="1"/>
  <c r="T31" i="26" s="1" a="1"/>
  <c r="T31" i="26" s="1"/>
  <c r="AQ52" i="15"/>
  <c r="U52" i="15" s="1"/>
  <c r="T36" i="26" s="1" a="1"/>
  <c r="T36" i="26" s="1"/>
  <c r="AQ54" i="15"/>
  <c r="U54" i="15" s="1"/>
  <c r="T38" i="26" s="1" a="1"/>
  <c r="T38" i="26" s="1"/>
  <c r="AQ57" i="15"/>
  <c r="U57" i="15" s="1"/>
  <c r="T41" i="26" s="1" a="1"/>
  <c r="T41" i="26" s="1"/>
  <c r="AQ55" i="15"/>
  <c r="U55" i="15" s="1"/>
  <c r="T39" i="26" s="1" a="1"/>
  <c r="T39" i="26" s="1"/>
  <c r="AQ48" i="15"/>
  <c r="U48" i="15" s="1"/>
  <c r="T32" i="26" s="1" a="1"/>
  <c r="T32" i="26" s="1"/>
  <c r="AQ49" i="15"/>
  <c r="U49" i="15" s="1"/>
  <c r="T33" i="26" s="1" a="1"/>
  <c r="T33" i="26" s="1"/>
  <c r="AQ50" i="15"/>
  <c r="U50" i="15" s="1"/>
  <c r="T34" i="26" s="1" a="1"/>
  <c r="T34" i="26" s="1"/>
  <c r="AQ51" i="15"/>
  <c r="U51" i="15" s="1"/>
  <c r="T35" i="26" s="1" a="1"/>
  <c r="T35" i="26" s="1"/>
  <c r="AQ53" i="15"/>
  <c r="U53" i="15" s="1"/>
  <c r="T37" i="26" s="1" a="1"/>
  <c r="T37" i="26" s="1"/>
  <c r="AQ56" i="15"/>
  <c r="U56" i="15" s="1"/>
  <c r="T40" i="26" s="1" a="1"/>
  <c r="T40" i="26" s="1"/>
  <c r="E53" i="15"/>
  <c r="D37" i="26" s="1" a="1"/>
  <c r="D37" i="26" s="1"/>
  <c r="E57" i="15"/>
  <c r="D41" i="26" s="1" a="1"/>
  <c r="D41" i="26" s="1"/>
  <c r="E61" i="15"/>
  <c r="D45" i="26" s="1" a="1"/>
  <c r="D45" i="26" s="1"/>
  <c r="H102" i="15"/>
  <c r="G76" i="26" s="1" a="1"/>
  <c r="G76" i="26" s="1"/>
  <c r="R102" i="15"/>
  <c r="Q76" i="26" s="1" a="1"/>
  <c r="Q76" i="26" s="1"/>
  <c r="AV47" i="15" l="1"/>
  <c r="F171" i="15"/>
  <c r="E135" i="26" s="1" a="1"/>
  <c r="E135" i="26" s="1"/>
  <c r="AV61" i="15"/>
  <c r="AV57" i="15"/>
  <c r="AV53" i="15"/>
  <c r="AV58" i="15"/>
  <c r="AV54" i="15"/>
  <c r="AV50" i="15"/>
  <c r="Q455" i="26" a="1"/>
  <c r="Q455" i="26" s="1"/>
  <c r="Q453" i="26" a="1"/>
  <c r="Q453" i="26" s="1"/>
  <c r="Q452" i="26" a="1"/>
  <c r="Q452" i="26" s="1"/>
  <c r="Q454" i="26" a="1"/>
  <c r="Q454" i="26" s="1"/>
  <c r="Q458" i="26" a="1"/>
  <c r="Q458" i="26" s="1"/>
  <c r="Q459" i="26" a="1"/>
  <c r="Q459" i="26" s="1"/>
  <c r="Q456" i="26" a="1"/>
  <c r="Q456" i="26" s="1"/>
  <c r="Q457" i="26" a="1"/>
  <c r="Q457" i="26" s="1"/>
  <c r="Q460" i="26" a="1"/>
  <c r="Q460" i="26" s="1"/>
  <c r="R157" i="15"/>
  <c r="Q121" i="26" s="1" a="1"/>
  <c r="Q121" i="26" s="1"/>
  <c r="H157" i="15"/>
  <c r="G121" i="26" s="1" a="1"/>
  <c r="G121" i="26" s="1"/>
  <c r="U110" i="15"/>
  <c r="T84" i="26" s="1" a="1"/>
  <c r="T84" i="26" s="1"/>
  <c r="F167" i="15"/>
  <c r="E131" i="26" s="1" a="1"/>
  <c r="E131" i="26" s="1"/>
  <c r="U103" i="15"/>
  <c r="T77" i="26" s="1" a="1"/>
  <c r="T77" i="26" s="1"/>
  <c r="F168" i="15"/>
  <c r="E132" i="26" s="1" a="1"/>
  <c r="E132" i="26" s="1"/>
  <c r="F117" i="15"/>
  <c r="E91" i="26" s="1" a="1"/>
  <c r="E91" i="26" s="1"/>
  <c r="U116" i="15"/>
  <c r="T90" i="26" s="1" a="1"/>
  <c r="T90" i="26" s="1"/>
  <c r="U113" i="15"/>
  <c r="T87" i="26" s="1" a="1"/>
  <c r="T87" i="26" s="1"/>
  <c r="F160" i="15"/>
  <c r="E124" i="26" s="1" a="1"/>
  <c r="E124" i="26" s="1"/>
  <c r="E112" i="15"/>
  <c r="D86" i="26" s="1" a="1"/>
  <c r="D86" i="26" s="1"/>
  <c r="BD57" i="15"/>
  <c r="U114" i="15"/>
  <c r="T88" i="26" s="1" a="1"/>
  <c r="T88" i="26" s="1"/>
  <c r="F164" i="15"/>
  <c r="E128" i="26" s="1" a="1"/>
  <c r="E128" i="26" s="1"/>
  <c r="E116" i="15"/>
  <c r="D90" i="26" s="1" a="1"/>
  <c r="D90" i="26" s="1"/>
  <c r="BD61" i="15"/>
  <c r="U111" i="15"/>
  <c r="T85" i="26" s="1" a="1"/>
  <c r="T85" i="26" s="1"/>
  <c r="E113" i="15"/>
  <c r="D87" i="26" s="1" a="1"/>
  <c r="D87" i="26" s="1"/>
  <c r="BD58" i="15"/>
  <c r="F157" i="15"/>
  <c r="E121" i="26" s="1" a="1"/>
  <c r="E121" i="26" s="1"/>
  <c r="U112" i="15"/>
  <c r="T86" i="26" s="1" a="1"/>
  <c r="T86" i="26" s="1"/>
  <c r="U107" i="15"/>
  <c r="T81" i="26" s="1" a="1"/>
  <c r="T81" i="26" s="1"/>
  <c r="U115" i="15"/>
  <c r="T89" i="26" s="1" a="1"/>
  <c r="T89" i="26" s="1"/>
  <c r="E108" i="15"/>
  <c r="D82" i="26" s="1" a="1"/>
  <c r="D82" i="26" s="1"/>
  <c r="BD53" i="15"/>
  <c r="E109" i="15"/>
  <c r="D83" i="26" s="1" a="1"/>
  <c r="D83" i="26" s="1"/>
  <c r="BD54" i="15"/>
  <c r="U106" i="15"/>
  <c r="T80" i="26" s="1" a="1"/>
  <c r="T80" i="26" s="1"/>
  <c r="E105" i="15"/>
  <c r="D79" i="26" s="1" a="1"/>
  <c r="D79" i="26" s="1"/>
  <c r="BD50" i="15"/>
  <c r="F163" i="15"/>
  <c r="E127" i="26" s="1" a="1"/>
  <c r="E127" i="26" s="1"/>
  <c r="U109" i="15"/>
  <c r="T83" i="26" s="1" a="1"/>
  <c r="T83" i="26" s="1"/>
  <c r="U102" i="15"/>
  <c r="T76" i="26" s="1" a="1"/>
  <c r="T76" i="26" s="1"/>
  <c r="BD47" i="15"/>
  <c r="U108" i="15"/>
  <c r="T82" i="26" s="1" a="1"/>
  <c r="T82" i="26" s="1"/>
  <c r="U105" i="15"/>
  <c r="T79" i="26" s="1" a="1"/>
  <c r="T79" i="26" s="1"/>
  <c r="U104" i="15"/>
  <c r="T78" i="26" s="1" a="1"/>
  <c r="T78" i="26" s="1"/>
  <c r="AQ62" i="15"/>
  <c r="U62" i="15" s="1"/>
  <c r="T46" i="26" s="1" a="1"/>
  <c r="T46" i="26" s="1"/>
  <c r="E62" i="15"/>
  <c r="D46" i="26" s="1" a="1"/>
  <c r="D46" i="26" s="1"/>
  <c r="E102" i="15"/>
  <c r="D76" i="26" s="1" a="1"/>
  <c r="D76" i="26" s="1"/>
  <c r="E180" i="26" l="1" a="1"/>
  <c r="E180" i="26" s="1"/>
  <c r="Q166" i="26" a="1"/>
  <c r="Q166" i="26" s="1"/>
  <c r="AV113" i="15"/>
  <c r="AV105" i="15"/>
  <c r="AV112" i="15"/>
  <c r="AV109" i="15"/>
  <c r="AV102" i="15"/>
  <c r="G166" i="26" a="1"/>
  <c r="G166" i="26" s="1"/>
  <c r="AV62" i="15"/>
  <c r="E168" i="15"/>
  <c r="D132" i="26" s="1" a="1"/>
  <c r="D132" i="26" s="1"/>
  <c r="AV116" i="15"/>
  <c r="AV108" i="15"/>
  <c r="Q504" i="26" a="1"/>
  <c r="Q504" i="26" s="1"/>
  <c r="Q502" i="26" a="1"/>
  <c r="Q502" i="26" s="1"/>
  <c r="Q497" i="26" a="1"/>
  <c r="Q497" i="26" s="1"/>
  <c r="Q503" i="26" a="1"/>
  <c r="Q503" i="26" s="1"/>
  <c r="Q498" i="26" a="1"/>
  <c r="Q498" i="26" s="1"/>
  <c r="Q501" i="26" a="1"/>
  <c r="Q501" i="26" s="1"/>
  <c r="Q499" i="26" a="1"/>
  <c r="Q499" i="26" s="1"/>
  <c r="Q505" i="26" a="1"/>
  <c r="Q505" i="26" s="1"/>
  <c r="Q500" i="26" a="1"/>
  <c r="Q500" i="26" s="1"/>
  <c r="E169" i="26" a="1"/>
  <c r="E169" i="26" s="1"/>
  <c r="AR47" i="15"/>
  <c r="Y47" i="15" s="1"/>
  <c r="E166" i="26" a="1"/>
  <c r="E166" i="26" s="1"/>
  <c r="F172" i="15"/>
  <c r="E136" i="26" s="1" a="1"/>
  <c r="E136" i="26" s="1"/>
  <c r="BD113" i="15"/>
  <c r="E172" i="26" a="1"/>
  <c r="E172" i="26" s="1"/>
  <c r="BD116" i="15"/>
  <c r="E177" i="26" a="1"/>
  <c r="E177" i="26" s="1"/>
  <c r="E176" i="26" a="1"/>
  <c r="E176" i="26" s="1"/>
  <c r="E173" i="26" a="1"/>
  <c r="E173" i="26" s="1"/>
  <c r="E171" i="15"/>
  <c r="D135" i="26" s="1" a="1"/>
  <c r="D135" i="26" s="1"/>
  <c r="E160" i="15"/>
  <c r="D124" i="26" s="1" a="1"/>
  <c r="D124" i="26" s="1"/>
  <c r="BD105" i="15"/>
  <c r="U168" i="15"/>
  <c r="T132" i="26" s="1" a="1"/>
  <c r="T132" i="26" s="1"/>
  <c r="U159" i="15"/>
  <c r="T123" i="26" s="1" a="1"/>
  <c r="T123" i="26" s="1"/>
  <c r="U163" i="15"/>
  <c r="T127" i="26" s="1" a="1"/>
  <c r="T127" i="26" s="1"/>
  <c r="E164" i="15"/>
  <c r="D128" i="26" s="1" a="1"/>
  <c r="D128" i="26" s="1"/>
  <c r="BD109" i="15"/>
  <c r="U166" i="15"/>
  <c r="T130" i="26" s="1" a="1"/>
  <c r="T130" i="26" s="1"/>
  <c r="U171" i="15"/>
  <c r="T135" i="26" s="1" a="1"/>
  <c r="T135" i="26" s="1"/>
  <c r="U161" i="15"/>
  <c r="T125" i="26" s="1" a="1"/>
  <c r="T125" i="26" s="1"/>
  <c r="U160" i="15"/>
  <c r="T124" i="26" s="1" a="1"/>
  <c r="T124" i="26" s="1"/>
  <c r="E167" i="15"/>
  <c r="D131" i="26" s="1" a="1"/>
  <c r="D131" i="26" s="1"/>
  <c r="BD112" i="15"/>
  <c r="U117" i="15"/>
  <c r="T91" i="26" s="1" a="1"/>
  <c r="T91" i="26" s="1"/>
  <c r="E157" i="15"/>
  <c r="D121" i="26" s="1" a="1"/>
  <c r="D121" i="26" s="1"/>
  <c r="BD102" i="15"/>
  <c r="E163" i="15"/>
  <c r="D127" i="26" s="1" a="1"/>
  <c r="D127" i="26" s="1"/>
  <c r="BD108" i="15"/>
  <c r="E117" i="15"/>
  <c r="D91" i="26" s="1" a="1"/>
  <c r="D91" i="26" s="1"/>
  <c r="BD62" i="15"/>
  <c r="U170" i="15"/>
  <c r="T134" i="26" s="1" a="1"/>
  <c r="T134" i="26" s="1"/>
  <c r="U158" i="15"/>
  <c r="T122" i="26" s="1" a="1"/>
  <c r="T122" i="26" s="1"/>
  <c r="U157" i="15"/>
  <c r="T121" i="26" s="1" a="1"/>
  <c r="T121" i="26" s="1"/>
  <c r="U164" i="15"/>
  <c r="T128" i="26" s="1" a="1"/>
  <c r="T128" i="26" s="1"/>
  <c r="U162" i="15"/>
  <c r="T126" i="26" s="1" a="1"/>
  <c r="T126" i="26" s="1"/>
  <c r="U169" i="15"/>
  <c r="T133" i="26" s="1" a="1"/>
  <c r="T133" i="26" s="1"/>
  <c r="U167" i="15"/>
  <c r="T131" i="26" s="1" a="1"/>
  <c r="T131" i="26" s="1"/>
  <c r="U165" i="15"/>
  <c r="T129" i="26" s="1" a="1"/>
  <c r="T129" i="26" s="1"/>
  <c r="AR57" i="15"/>
  <c r="Y57" i="15" s="1"/>
  <c r="AR50" i="15"/>
  <c r="Y50" i="15" s="1"/>
  <c r="AR53" i="15"/>
  <c r="Y53" i="15" s="1"/>
  <c r="AR54" i="15"/>
  <c r="Y54" i="15" s="1"/>
  <c r="AR61" i="15"/>
  <c r="Y61" i="15" s="1"/>
  <c r="AR58" i="15"/>
  <c r="Y58" i="15" s="1"/>
  <c r="V17" i="22"/>
  <c r="E225" i="26" l="1" a="1"/>
  <c r="E225" i="26" s="1"/>
  <c r="AR113" i="15"/>
  <c r="Y113" i="15" s="1"/>
  <c r="D177" i="26" a="1"/>
  <c r="D177" i="26" s="1"/>
  <c r="BD168" i="15"/>
  <c r="AV167" i="15"/>
  <c r="G211" i="26" a="1"/>
  <c r="G211" i="26" s="1"/>
  <c r="AV164" i="15"/>
  <c r="AV163" i="15"/>
  <c r="AV171" i="15"/>
  <c r="AV168" i="15"/>
  <c r="AV117" i="15"/>
  <c r="AV157" i="15"/>
  <c r="AV160" i="15"/>
  <c r="Q211" i="26" a="1"/>
  <c r="Q211" i="26" s="1"/>
  <c r="AR109" i="15"/>
  <c r="Y109" i="15" s="1"/>
  <c r="AR116" i="15"/>
  <c r="Y116" i="15" s="1"/>
  <c r="AR108" i="15"/>
  <c r="Y108" i="15" s="1"/>
  <c r="AR105" i="15"/>
  <c r="Y105" i="15" s="1"/>
  <c r="E214" i="26" a="1"/>
  <c r="E214" i="26" s="1"/>
  <c r="E211" i="26" a="1"/>
  <c r="E211" i="26" s="1"/>
  <c r="T166" i="26" a="1"/>
  <c r="T166" i="26" s="1"/>
  <c r="BD117" i="15"/>
  <c r="T177" i="26" a="1"/>
  <c r="T177" i="26" s="1"/>
  <c r="AR112" i="15"/>
  <c r="Y112" i="15" s="1"/>
  <c r="T178" i="26" a="1"/>
  <c r="T178" i="26" s="1"/>
  <c r="D180" i="26" a="1"/>
  <c r="D180" i="26" s="1"/>
  <c r="T172" i="26" a="1"/>
  <c r="T172" i="26" s="1"/>
  <c r="T168" i="26" a="1"/>
  <c r="T168" i="26" s="1"/>
  <c r="E270" i="26" a="1"/>
  <c r="E270" i="26" s="1"/>
  <c r="E217" i="26" a="1"/>
  <c r="E217" i="26" s="1"/>
  <c r="T173" i="26" a="1"/>
  <c r="T173" i="26" s="1"/>
  <c r="T180" i="26" a="1"/>
  <c r="T180" i="26" s="1"/>
  <c r="E172" i="15"/>
  <c r="D136" i="26" s="1" a="1"/>
  <c r="D136" i="26" s="1"/>
  <c r="T174" i="26" a="1"/>
  <c r="T174" i="26" s="1"/>
  <c r="T176" i="26" a="1"/>
  <c r="T176" i="26" s="1"/>
  <c r="T169" i="26" a="1"/>
  <c r="T169" i="26" s="1"/>
  <c r="E218" i="26" a="1"/>
  <c r="E218" i="26" s="1"/>
  <c r="T167" i="26" a="1"/>
  <c r="T167" i="26" s="1"/>
  <c r="T175" i="26" a="1"/>
  <c r="T175" i="26" s="1"/>
  <c r="E221" i="26" a="1"/>
  <c r="E221" i="26" s="1"/>
  <c r="E181" i="26" a="1"/>
  <c r="E181" i="26" s="1"/>
  <c r="T170" i="26" a="1"/>
  <c r="T170" i="26" s="1"/>
  <c r="T179" i="26" a="1"/>
  <c r="T179" i="26" s="1"/>
  <c r="T171" i="26" a="1"/>
  <c r="T171" i="26" s="1"/>
  <c r="E222" i="26" a="1"/>
  <c r="E222" i="26" s="1"/>
  <c r="BD171" i="15"/>
  <c r="D166" i="26" a="1"/>
  <c r="D166" i="26" s="1"/>
  <c r="BD157" i="15"/>
  <c r="D176" i="26" a="1"/>
  <c r="D176" i="26" s="1"/>
  <c r="BD167" i="15"/>
  <c r="BD163" i="15"/>
  <c r="D172" i="26" a="1"/>
  <c r="D172" i="26" s="1"/>
  <c r="U172" i="15"/>
  <c r="T136" i="26" s="1" a="1"/>
  <c r="T136" i="26" s="1"/>
  <c r="BD164" i="15"/>
  <c r="D173" i="26" a="1"/>
  <c r="D173" i="26" s="1"/>
  <c r="BD160" i="15"/>
  <c r="D169" i="26" a="1"/>
  <c r="D169" i="26" s="1"/>
  <c r="AR62" i="15"/>
  <c r="Y62" i="15" s="1"/>
  <c r="AR102" i="15"/>
  <c r="Y102" i="15" s="1"/>
  <c r="AR117" i="15" l="1"/>
  <c r="Y117" i="15" s="1"/>
  <c r="BD172" i="15"/>
  <c r="D222" i="26" a="1"/>
  <c r="D222" i="26" s="1"/>
  <c r="AR157" i="15"/>
  <c r="Y157" i="15" s="1"/>
  <c r="Q256" i="26" a="1"/>
  <c r="Q256" i="26" s="1"/>
  <c r="AR168" i="15"/>
  <c r="Y168" i="15" s="1"/>
  <c r="AV172" i="15"/>
  <c r="G256" i="26" a="1"/>
  <c r="G256" i="26" s="1"/>
  <c r="AR171" i="15"/>
  <c r="Y171" i="15" s="1"/>
  <c r="E259" i="26" a="1"/>
  <c r="E259" i="26" s="1"/>
  <c r="T211" i="26" a="1"/>
  <c r="T211" i="26" s="1"/>
  <c r="E256" i="26" a="1"/>
  <c r="E256" i="26" s="1"/>
  <c r="D217" i="26" a="1"/>
  <c r="D217" i="26" s="1"/>
  <c r="T216" i="26" a="1"/>
  <c r="T216" i="26" s="1"/>
  <c r="T215" i="26" a="1"/>
  <c r="T215" i="26" s="1"/>
  <c r="T214" i="26" a="1"/>
  <c r="T214" i="26" s="1"/>
  <c r="D218" i="26" a="1"/>
  <c r="D218" i="26" s="1"/>
  <c r="T225" i="26" a="1"/>
  <c r="T225" i="26" s="1"/>
  <c r="E226" i="26" a="1"/>
  <c r="E226" i="26" s="1"/>
  <c r="T223" i="26" a="1"/>
  <c r="T223" i="26" s="1"/>
  <c r="T218" i="26" a="1"/>
  <c r="T218" i="26" s="1"/>
  <c r="T213" i="26" a="1"/>
  <c r="T213" i="26" s="1"/>
  <c r="T217" i="26" a="1"/>
  <c r="T217" i="26" s="1"/>
  <c r="D221" i="26" a="1"/>
  <c r="D221" i="26" s="1"/>
  <c r="T212" i="26" a="1"/>
  <c r="T212" i="26" s="1"/>
  <c r="D211" i="26" a="1"/>
  <c r="D211" i="26" s="1"/>
  <c r="T181" i="26" a="1"/>
  <c r="T181" i="26" s="1"/>
  <c r="E262" i="26" a="1"/>
  <c r="E262" i="26" s="1"/>
  <c r="T222" i="26" a="1"/>
  <c r="T222" i="26" s="1"/>
  <c r="T224" i="26" a="1"/>
  <c r="T224" i="26" s="1"/>
  <c r="D225" i="26" a="1"/>
  <c r="D225" i="26" s="1"/>
  <c r="T219" i="26" a="1"/>
  <c r="T219" i="26" s="1"/>
  <c r="E266" i="26" a="1"/>
  <c r="E266" i="26" s="1"/>
  <c r="T220" i="26" a="1"/>
  <c r="T220" i="26" s="1"/>
  <c r="E267" i="26" a="1"/>
  <c r="E267" i="26" s="1"/>
  <c r="E263" i="26" a="1"/>
  <c r="E263" i="26" s="1"/>
  <c r="T221" i="26" a="1"/>
  <c r="T221" i="26" s="1"/>
  <c r="D214" i="26" a="1"/>
  <c r="D214" i="26" s="1"/>
  <c r="D181" i="26" a="1"/>
  <c r="D181" i="26" s="1"/>
  <c r="E315" i="26" a="1"/>
  <c r="E315" i="26" s="1"/>
  <c r="AR167" i="15"/>
  <c r="Y167" i="15" s="1"/>
  <c r="AR160" i="15"/>
  <c r="Y160" i="15" s="1"/>
  <c r="AR164" i="15"/>
  <c r="Y164" i="15" s="1"/>
  <c r="AR163" i="15"/>
  <c r="Y163" i="15" s="1"/>
  <c r="U17" i="22"/>
  <c r="T17" i="22"/>
  <c r="S17" i="22"/>
  <c r="R17" i="22"/>
  <c r="Q17" i="22"/>
  <c r="P17" i="22"/>
  <c r="O17" i="22"/>
  <c r="N17" i="22"/>
  <c r="M17" i="22"/>
  <c r="L17" i="22"/>
  <c r="J17" i="22"/>
  <c r="I17" i="22"/>
  <c r="AR172" i="15" l="1"/>
  <c r="Y172" i="15" s="1"/>
  <c r="D267" i="26" a="1"/>
  <c r="D267" i="26" s="1"/>
  <c r="Q301" i="26" a="1"/>
  <c r="Q301" i="26" s="1"/>
  <c r="G301" i="26" a="1"/>
  <c r="G301" i="26" s="1"/>
  <c r="E304" i="26" a="1"/>
  <c r="E304" i="26" s="1"/>
  <c r="T256" i="26" a="1"/>
  <c r="T256" i="26" s="1"/>
  <c r="E301" i="26" a="1"/>
  <c r="E301" i="26" s="1"/>
  <c r="T270" i="26" a="1"/>
  <c r="T270" i="26" s="1"/>
  <c r="D263" i="26" a="1"/>
  <c r="D263" i="26" s="1"/>
  <c r="E360" i="26" a="1"/>
  <c r="E360" i="26" s="1"/>
  <c r="D226" i="26" a="1"/>
  <c r="D226" i="26" s="1"/>
  <c r="T257" i="26" a="1"/>
  <c r="T257" i="26" s="1"/>
  <c r="T264" i="26" a="1"/>
  <c r="T264" i="26" s="1"/>
  <c r="D266" i="26" a="1"/>
  <c r="D266" i="26" s="1"/>
  <c r="T259" i="26" a="1"/>
  <c r="T259" i="26" s="1"/>
  <c r="T265" i="26" a="1"/>
  <c r="T265" i="26" s="1"/>
  <c r="E311" i="26" a="1"/>
  <c r="E311" i="26" s="1"/>
  <c r="D259" i="26" a="1"/>
  <c r="D259" i="26" s="1"/>
  <c r="D270" i="26" a="1"/>
  <c r="D270" i="26" s="1"/>
  <c r="T262" i="26" a="1"/>
  <c r="T262" i="26" s="1"/>
  <c r="T260" i="26" a="1"/>
  <c r="T260" i="26" s="1"/>
  <c r="T266" i="26" a="1"/>
  <c r="T266" i="26" s="1"/>
  <c r="T269" i="26" a="1"/>
  <c r="T269" i="26" s="1"/>
  <c r="T258" i="26" a="1"/>
  <c r="T258" i="26" s="1"/>
  <c r="T261" i="26" a="1"/>
  <c r="T261" i="26" s="1"/>
  <c r="E271" i="26" a="1"/>
  <c r="E271" i="26" s="1"/>
  <c r="D256" i="26" a="1"/>
  <c r="D256" i="26" s="1"/>
  <c r="E308" i="26" a="1"/>
  <c r="E308" i="26" s="1"/>
  <c r="T267" i="26" a="1"/>
  <c r="T267" i="26" s="1"/>
  <c r="T263" i="26" a="1"/>
  <c r="T263" i="26" s="1"/>
  <c r="T226" i="26" a="1"/>
  <c r="T226" i="26" s="1"/>
  <c r="E312" i="26" a="1"/>
  <c r="E312" i="26" s="1"/>
  <c r="E307" i="26" a="1"/>
  <c r="E307" i="26" s="1"/>
  <c r="T268" i="26" a="1"/>
  <c r="T268" i="26" s="1"/>
  <c r="D262" i="26" a="1"/>
  <c r="D262" i="26" s="1"/>
  <c r="D11" i="22"/>
  <c r="E11" i="22" s="1"/>
  <c r="B11" i="22"/>
  <c r="B17" i="22" s="1"/>
  <c r="D1" i="21"/>
  <c r="D312" i="26" l="1" a="1"/>
  <c r="D312" i="26" s="1"/>
  <c r="G346" i="26" a="1"/>
  <c r="G346" i="26" s="1"/>
  <c r="Q346" i="26" a="1"/>
  <c r="Q346" i="26" s="1"/>
  <c r="E349" i="26" a="1"/>
  <c r="E349" i="26" s="1"/>
  <c r="E346" i="26" a="1"/>
  <c r="E346" i="26" s="1"/>
  <c r="T301" i="26" a="1"/>
  <c r="T301" i="26" s="1"/>
  <c r="T312" i="26" a="1"/>
  <c r="T312" i="26" s="1"/>
  <c r="T305" i="26" a="1"/>
  <c r="T305" i="26" s="1"/>
  <c r="D311" i="26" a="1"/>
  <c r="D311" i="26" s="1"/>
  <c r="D301" i="26" a="1"/>
  <c r="D301" i="26" s="1"/>
  <c r="D315" i="26" a="1"/>
  <c r="D315" i="26" s="1"/>
  <c r="D271" i="26" a="1"/>
  <c r="D271" i="26" s="1"/>
  <c r="T306" i="26" a="1"/>
  <c r="T306" i="26" s="1"/>
  <c r="D304" i="26" a="1"/>
  <c r="D304" i="26" s="1"/>
  <c r="E405" i="26" a="1"/>
  <c r="E405" i="26" s="1"/>
  <c r="T313" i="26" a="1"/>
  <c r="T313" i="26" s="1"/>
  <c r="E352" i="26" a="1"/>
  <c r="E352" i="26" s="1"/>
  <c r="E357" i="26" a="1"/>
  <c r="E357" i="26" s="1"/>
  <c r="E316" i="26" a="1"/>
  <c r="E316" i="26" s="1"/>
  <c r="T304" i="26" a="1"/>
  <c r="T304" i="26" s="1"/>
  <c r="T303" i="26" a="1"/>
  <c r="T303" i="26" s="1"/>
  <c r="E356" i="26" a="1"/>
  <c r="E356" i="26" s="1"/>
  <c r="D308" i="26" a="1"/>
  <c r="D308" i="26" s="1"/>
  <c r="T309" i="26" a="1"/>
  <c r="T309" i="26" s="1"/>
  <c r="T271" i="26" a="1"/>
  <c r="T271" i="26" s="1"/>
  <c r="T311" i="26" a="1"/>
  <c r="T311" i="26" s="1"/>
  <c r="E353" i="26" a="1"/>
  <c r="E353" i="26" s="1"/>
  <c r="T307" i="26" a="1"/>
  <c r="T307" i="26" s="1"/>
  <c r="T302" i="26" a="1"/>
  <c r="T302" i="26" s="1"/>
  <c r="D307" i="26" a="1"/>
  <c r="D307" i="26" s="1"/>
  <c r="T308" i="26" a="1"/>
  <c r="T308" i="26" s="1"/>
  <c r="T314" i="26" a="1"/>
  <c r="T314" i="26" s="1"/>
  <c r="T310" i="26" a="1"/>
  <c r="T310" i="26" s="1"/>
  <c r="T315" i="26" a="1"/>
  <c r="T315" i="26" s="1"/>
  <c r="D17" i="22"/>
  <c r="E17" i="22"/>
  <c r="D6" i="21"/>
  <c r="F3" i="21"/>
  <c r="E3" i="21"/>
  <c r="D3" i="21"/>
  <c r="D5" i="21"/>
  <c r="D2" i="21"/>
  <c r="C11" i="22" s="1"/>
  <c r="C17" i="22" s="1"/>
  <c r="E2" i="21"/>
  <c r="D357" i="26" l="1" a="1"/>
  <c r="D357" i="26" s="1"/>
  <c r="Q391" i="26" a="1"/>
  <c r="Q391" i="26" s="1"/>
  <c r="G391" i="26" a="1"/>
  <c r="G391" i="26" s="1"/>
  <c r="E394" i="26" a="1"/>
  <c r="E394" i="26" s="1"/>
  <c r="T346" i="26" a="1"/>
  <c r="T346" i="26" s="1"/>
  <c r="E391" i="26" a="1"/>
  <c r="E391" i="26" s="1"/>
  <c r="D360" i="26" a="1"/>
  <c r="D360" i="26" s="1"/>
  <c r="E401" i="26" a="1"/>
  <c r="E401" i="26" s="1"/>
  <c r="T360" i="26" a="1"/>
  <c r="T360" i="26" s="1"/>
  <c r="T347" i="26" a="1"/>
  <c r="T347" i="26" s="1"/>
  <c r="T348" i="26" a="1"/>
  <c r="T348" i="26" s="1"/>
  <c r="D346" i="26" a="1"/>
  <c r="D346" i="26" s="1"/>
  <c r="D353" i="26" a="1"/>
  <c r="D353" i="26" s="1"/>
  <c r="T358" i="26" a="1"/>
  <c r="T358" i="26" s="1"/>
  <c r="T352" i="26" a="1"/>
  <c r="T352" i="26" s="1"/>
  <c r="T359" i="26" a="1"/>
  <c r="T359" i="26" s="1"/>
  <c r="E397" i="26" a="1"/>
  <c r="E397" i="26" s="1"/>
  <c r="E450" i="26" a="1"/>
  <c r="E450" i="26" s="1"/>
  <c r="T355" i="26" a="1"/>
  <c r="T355" i="26" s="1"/>
  <c r="T356" i="26" a="1"/>
  <c r="T356" i="26" s="1"/>
  <c r="T349" i="26" a="1"/>
  <c r="T349" i="26" s="1"/>
  <c r="T351" i="26" a="1"/>
  <c r="T351" i="26" s="1"/>
  <c r="D356" i="26" a="1"/>
  <c r="D356" i="26" s="1"/>
  <c r="E398" i="26" a="1"/>
  <c r="E398" i="26" s="1"/>
  <c r="D349" i="26" a="1"/>
  <c r="D349" i="26" s="1"/>
  <c r="T353" i="26" a="1"/>
  <c r="T353" i="26" s="1"/>
  <c r="T316" i="26" a="1"/>
  <c r="T316" i="26" s="1"/>
  <c r="E361" i="26" a="1"/>
  <c r="E361" i="26" s="1"/>
  <c r="T350" i="26" a="1"/>
  <c r="T350" i="26" s="1"/>
  <c r="E402" i="26" a="1"/>
  <c r="E402" i="26" s="1"/>
  <c r="D316" i="26" a="1"/>
  <c r="D316" i="26" s="1"/>
  <c r="T357" i="26" a="1"/>
  <c r="T357" i="26" s="1"/>
  <c r="T354" i="26" a="1"/>
  <c r="T354" i="26" s="1"/>
  <c r="D352" i="26" a="1"/>
  <c r="D352" i="26" s="1"/>
  <c r="F2" i="21"/>
  <c r="D4" i="21" s="1"/>
  <c r="D402" i="26" l="1" a="1"/>
  <c r="D402" i="26" s="1"/>
  <c r="G436" i="26" a="1"/>
  <c r="G436" i="26" s="1"/>
  <c r="Q436" i="26" a="1"/>
  <c r="Q436" i="26" s="1"/>
  <c r="E439" i="26" a="1"/>
  <c r="E439" i="26" s="1"/>
  <c r="E436" i="26" a="1"/>
  <c r="E436" i="26" s="1"/>
  <c r="T391" i="26" a="1"/>
  <c r="T391" i="26" s="1"/>
  <c r="T395" i="26" a="1"/>
  <c r="T395" i="26" s="1"/>
  <c r="T404" i="26" a="1"/>
  <c r="T404" i="26" s="1"/>
  <c r="D401" i="26" a="1"/>
  <c r="D401" i="26" s="1"/>
  <c r="E406" i="26" a="1"/>
  <c r="E406" i="26" s="1"/>
  <c r="T399" i="26" a="1"/>
  <c r="T399" i="26" s="1"/>
  <c r="T393" i="26" a="1"/>
  <c r="T393" i="26" s="1"/>
  <c r="T402" i="26" a="1"/>
  <c r="T402" i="26" s="1"/>
  <c r="T405" i="26" a="1"/>
  <c r="T405" i="26" s="1"/>
  <c r="D397" i="26" a="1"/>
  <c r="D397" i="26" s="1"/>
  <c r="T397" i="26" a="1"/>
  <c r="T397" i="26" s="1"/>
  <c r="T400" i="26" a="1"/>
  <c r="T400" i="26" s="1"/>
  <c r="T394" i="26" a="1"/>
  <c r="T394" i="26" s="1"/>
  <c r="E446" i="26" a="1"/>
  <c r="E446" i="26" s="1"/>
  <c r="D391" i="26" a="1"/>
  <c r="D391" i="26" s="1"/>
  <c r="T361" i="26" a="1"/>
  <c r="T361" i="26" s="1"/>
  <c r="T392" i="26" a="1"/>
  <c r="T392" i="26" s="1"/>
  <c r="T401" i="26" a="1"/>
  <c r="T401" i="26" s="1"/>
  <c r="T403" i="26" a="1"/>
  <c r="T403" i="26" s="1"/>
  <c r="E447" i="26" a="1"/>
  <c r="E447" i="26" s="1"/>
  <c r="T396" i="26" a="1"/>
  <c r="T396" i="26" s="1"/>
  <c r="D447" i="26" a="1"/>
  <c r="D447" i="26" s="1"/>
  <c r="T398" i="26" a="1"/>
  <c r="T398" i="26" s="1"/>
  <c r="D361" i="26" a="1"/>
  <c r="D361" i="26" s="1"/>
  <c r="E495" i="26" a="1"/>
  <c r="E495" i="26" s="1"/>
  <c r="D394" i="26" a="1"/>
  <c r="D394" i="26" s="1"/>
  <c r="E443" i="26" a="1"/>
  <c r="E443" i="26" s="1"/>
  <c r="E442" i="26" a="1"/>
  <c r="E442" i="26" s="1"/>
  <c r="D398" i="26" a="1"/>
  <c r="D398" i="26" s="1"/>
  <c r="D405" i="26" a="1"/>
  <c r="D405" i="26" s="1"/>
  <c r="D7" i="21"/>
  <c r="G481" i="26" l="1" a="1"/>
  <c r="G481" i="26" s="1"/>
  <c r="Q481" i="26" a="1"/>
  <c r="Q481" i="26" s="1"/>
  <c r="E484" i="26" a="1"/>
  <c r="E484" i="26" s="1"/>
  <c r="T436" i="26" a="1"/>
  <c r="T436" i="26" s="1"/>
  <c r="E481" i="26" a="1"/>
  <c r="E481" i="26" s="1"/>
  <c r="D436" i="26" a="1"/>
  <c r="D436" i="26" s="1"/>
  <c r="T448" i="26" a="1"/>
  <c r="T448" i="26" s="1"/>
  <c r="T447" i="26" a="1"/>
  <c r="T447" i="26" s="1"/>
  <c r="T438" i="26" a="1"/>
  <c r="T438" i="26" s="1"/>
  <c r="T444" i="26" a="1"/>
  <c r="T444" i="26" s="1"/>
  <c r="E487" i="26" a="1"/>
  <c r="E487" i="26" s="1"/>
  <c r="T441" i="26" a="1"/>
  <c r="T441" i="26" s="1"/>
  <c r="T439" i="26" a="1"/>
  <c r="T439" i="26" s="1"/>
  <c r="D443" i="26" a="1"/>
  <c r="D443" i="26" s="1"/>
  <c r="T442" i="26" a="1"/>
  <c r="T442" i="26" s="1"/>
  <c r="D446" i="26" a="1"/>
  <c r="D446" i="26" s="1"/>
  <c r="T446" i="26" a="1"/>
  <c r="T446" i="26" s="1"/>
  <c r="E488" i="26" a="1"/>
  <c r="E488" i="26" s="1"/>
  <c r="T443" i="26" a="1"/>
  <c r="T443" i="26" s="1"/>
  <c r="T406" i="26" a="1"/>
  <c r="T406" i="26" s="1"/>
  <c r="D492" i="26" a="1"/>
  <c r="D492" i="26" s="1"/>
  <c r="D450" i="26" a="1"/>
  <c r="D450" i="26" s="1"/>
  <c r="E451" i="26" a="1"/>
  <c r="E451" i="26" s="1"/>
  <c r="D442" i="26" a="1"/>
  <c r="D442" i="26" s="1"/>
  <c r="T449" i="26" a="1"/>
  <c r="T449" i="26" s="1"/>
  <c r="E491" i="26" a="1"/>
  <c r="E491" i="26" s="1"/>
  <c r="E492" i="26" a="1"/>
  <c r="E492" i="26" s="1"/>
  <c r="T445" i="26" a="1"/>
  <c r="T445" i="26" s="1"/>
  <c r="D406" i="26" a="1"/>
  <c r="D406" i="26" s="1"/>
  <c r="E540" i="26" a="1"/>
  <c r="E540" i="26" s="1"/>
  <c r="T437" i="26" a="1"/>
  <c r="T437" i="26" s="1"/>
  <c r="D439" i="26" a="1"/>
  <c r="D439" i="26" s="1"/>
  <c r="T450" i="26" a="1"/>
  <c r="T450" i="26" s="1"/>
  <c r="T440" i="26" a="1"/>
  <c r="T440" i="26" s="1"/>
  <c r="G11" i="22"/>
  <c r="G17" i="22" s="1"/>
  <c r="F17" i="22"/>
  <c r="G526" i="26" l="1" a="1"/>
  <c r="G526" i="26" s="1"/>
  <c r="Q526" i="26" a="1"/>
  <c r="Q526" i="26" s="1"/>
  <c r="E529" i="26" a="1"/>
  <c r="E529" i="26" s="1"/>
  <c r="T481" i="26" a="1"/>
  <c r="T481" i="26" s="1"/>
  <c r="E526" i="26" a="1"/>
  <c r="E526" i="26" s="1"/>
  <c r="D451" i="26" a="1"/>
  <c r="D451" i="26" s="1"/>
  <c r="D495" i="26" a="1"/>
  <c r="D495" i="26" s="1"/>
  <c r="T490" i="26" a="1"/>
  <c r="T490" i="26" s="1"/>
  <c r="T491" i="26" a="1"/>
  <c r="T491" i="26" s="1"/>
  <c r="E532" i="26" a="1"/>
  <c r="E532" i="26" s="1"/>
  <c r="E537" i="26" a="1"/>
  <c r="E537" i="26" s="1"/>
  <c r="D537" i="26" a="1"/>
  <c r="D537" i="26" s="1"/>
  <c r="T492" i="26" a="1"/>
  <c r="T492" i="26" s="1"/>
  <c r="T495" i="26" a="1"/>
  <c r="T495" i="26" s="1"/>
  <c r="T489" i="26" a="1"/>
  <c r="T489" i="26" s="1"/>
  <c r="D484" i="26" a="1"/>
  <c r="D484" i="26" s="1"/>
  <c r="T487" i="26" a="1"/>
  <c r="T487" i="26" s="1"/>
  <c r="T482" i="26" a="1"/>
  <c r="T482" i="26" s="1"/>
  <c r="T488" i="26" a="1"/>
  <c r="T488" i="26" s="1"/>
  <c r="D488" i="26" a="1"/>
  <c r="D488" i="26" s="1"/>
  <c r="T493" i="26" a="1"/>
  <c r="T493" i="26" s="1"/>
  <c r="E536" i="26" a="1"/>
  <c r="E536" i="26" s="1"/>
  <c r="T451" i="26" a="1"/>
  <c r="T451" i="26" s="1"/>
  <c r="T494" i="26" a="1"/>
  <c r="T494" i="26" s="1"/>
  <c r="T484" i="26" a="1"/>
  <c r="T484" i="26" s="1"/>
  <c r="T485" i="26" a="1"/>
  <c r="T485" i="26" s="1"/>
  <c r="T483" i="26" a="1"/>
  <c r="T483" i="26" s="1"/>
  <c r="D487" i="26" a="1"/>
  <c r="D487" i="26" s="1"/>
  <c r="E533" i="26" a="1"/>
  <c r="E533" i="26" s="1"/>
  <c r="D491" i="26" a="1"/>
  <c r="D491" i="26" s="1"/>
  <c r="E496" i="26" a="1"/>
  <c r="E496" i="26" s="1"/>
  <c r="T486" i="26" a="1"/>
  <c r="T486" i="26" s="1"/>
  <c r="D481" i="26" a="1"/>
  <c r="D481" i="26" s="1"/>
  <c r="K17" i="22"/>
  <c r="H11" i="22" s="1"/>
  <c r="T526" i="26" l="1" a="1"/>
  <c r="T526" i="26" s="1"/>
  <c r="T496" i="26" a="1"/>
  <c r="T496" i="26" s="1"/>
  <c r="T536" i="26" a="1"/>
  <c r="T536" i="26" s="1"/>
  <c r="T532" i="26" a="1"/>
  <c r="T532" i="26" s="1"/>
  <c r="D532" i="26" a="1"/>
  <c r="D532" i="26" s="1"/>
  <c r="T528" i="26" a="1"/>
  <c r="T528" i="26" s="1"/>
  <c r="E541" i="26" a="1"/>
  <c r="E541" i="26" s="1"/>
  <c r="T537" i="26" a="1"/>
  <c r="T537" i="26" s="1"/>
  <c r="D540" i="26" a="1"/>
  <c r="D540" i="26" s="1"/>
  <c r="T531" i="26" a="1"/>
  <c r="T531" i="26" s="1"/>
  <c r="D533" i="26" a="1"/>
  <c r="D533" i="26" s="1"/>
  <c r="D526" i="26" a="1"/>
  <c r="D526" i="26" s="1"/>
  <c r="T538" i="26" a="1"/>
  <c r="T538" i="26" s="1"/>
  <c r="T535" i="26" a="1"/>
  <c r="T535" i="26" s="1"/>
  <c r="T540" i="26" a="1"/>
  <c r="T540" i="26" s="1"/>
  <c r="T533" i="26" a="1"/>
  <c r="T533" i="26" s="1"/>
  <c r="T539" i="26" a="1"/>
  <c r="T539" i="26" s="1"/>
  <c r="D529" i="26" a="1"/>
  <c r="D529" i="26" s="1"/>
  <c r="T534" i="26" a="1"/>
  <c r="T534" i="26" s="1"/>
  <c r="T530" i="26" a="1"/>
  <c r="T530" i="26" s="1"/>
  <c r="T529" i="26" a="1"/>
  <c r="T529" i="26" s="1"/>
  <c r="T527" i="26" a="1"/>
  <c r="T527" i="26" s="1"/>
  <c r="D536" i="26" a="1"/>
  <c r="D536" i="26" s="1"/>
  <c r="D496" i="26" a="1"/>
  <c r="D496" i="26" s="1"/>
  <c r="D541" i="26" l="1" a="1"/>
  <c r="D541" i="26" s="1"/>
  <c r="T541" i="26" a="1"/>
  <c r="T541" i="26" s="1"/>
  <c r="K25" i="16" l="1"/>
  <c r="AR4" i="15" l="1"/>
  <c r="F7" i="15"/>
  <c r="AU19" i="15" l="1"/>
  <c r="AU20" i="15"/>
  <c r="AU21" i="15"/>
  <c r="AU22" i="15"/>
  <c r="AU23" i="15"/>
  <c r="AU24" i="15"/>
  <c r="AU25" i="15"/>
  <c r="AU26" i="15"/>
  <c r="AU27" i="15"/>
  <c r="AU28" i="15"/>
  <c r="AU29" i="15"/>
  <c r="AU30" i="15"/>
  <c r="AU31" i="15"/>
  <c r="AU32" i="15"/>
  <c r="AU33" i="15"/>
  <c r="AU34" i="15"/>
  <c r="AU35" i="15"/>
  <c r="AU36" i="15"/>
  <c r="AU37" i="15"/>
  <c r="AU38" i="15"/>
  <c r="AU39" i="15"/>
  <c r="AU40" i="15"/>
  <c r="AU41" i="15"/>
  <c r="AU42" i="15"/>
  <c r="AU43" i="15"/>
  <c r="AU44" i="15"/>
  <c r="AU45" i="15"/>
  <c r="AU46" i="15"/>
  <c r="AU18" i="15"/>
  <c r="A4" i="21" l="1"/>
  <c r="AT19" i="15" l="1"/>
  <c r="AT20" i="15"/>
  <c r="AT21" i="15"/>
  <c r="AT22" i="15"/>
  <c r="AT23" i="15"/>
  <c r="AT24" i="15"/>
  <c r="AT25" i="15"/>
  <c r="AT26" i="15"/>
  <c r="AT27" i="15"/>
  <c r="AT28" i="15"/>
  <c r="AT29" i="15"/>
  <c r="AT30" i="15"/>
  <c r="AT31" i="15"/>
  <c r="AT32" i="15"/>
  <c r="AT33" i="15"/>
  <c r="AT34" i="15"/>
  <c r="AT35" i="15"/>
  <c r="AT36" i="15"/>
  <c r="AT37" i="15"/>
  <c r="AT38" i="15"/>
  <c r="AT39" i="15"/>
  <c r="AT40" i="15"/>
  <c r="AT41" i="15"/>
  <c r="AT42" i="15"/>
  <c r="AT43" i="15"/>
  <c r="AT44" i="15"/>
  <c r="AT45" i="15"/>
  <c r="AT18" i="15"/>
  <c r="A8" i="21" l="1"/>
  <c r="R82" i="15"/>
  <c r="Q56" i="26" s="1" a="1"/>
  <c r="Q56" i="26" s="1"/>
  <c r="R83" i="15"/>
  <c r="Q57" i="26" s="1" a="1"/>
  <c r="Q57" i="26" s="1"/>
  <c r="R84" i="15"/>
  <c r="Q58" i="26" s="1" a="1"/>
  <c r="Q58" i="26" s="1"/>
  <c r="R85" i="15"/>
  <c r="Q59" i="26" s="1" a="1"/>
  <c r="Q59" i="26" s="1"/>
  <c r="R86" i="15"/>
  <c r="Q60" i="26" s="1" a="1"/>
  <c r="Q60" i="26" s="1"/>
  <c r="R87" i="15"/>
  <c r="Q61" i="26" s="1" a="1"/>
  <c r="Q61" i="26" s="1"/>
  <c r="R88" i="15"/>
  <c r="Q62" i="26" s="1" a="1"/>
  <c r="Q62" i="26" s="1"/>
  <c r="R89" i="15"/>
  <c r="Q63" i="26" s="1" a="1"/>
  <c r="Q63" i="26" s="1"/>
  <c r="R90" i="15"/>
  <c r="Q64" i="26" s="1" a="1"/>
  <c r="Q64" i="26" s="1"/>
  <c r="R91" i="15"/>
  <c r="Q65" i="26" s="1" a="1"/>
  <c r="Q65" i="26" s="1"/>
  <c r="R92" i="15"/>
  <c r="Q66" i="26" s="1" a="1"/>
  <c r="Q66" i="26" s="1"/>
  <c r="R93" i="15"/>
  <c r="Q67" i="26" s="1" a="1"/>
  <c r="Q67" i="26" s="1"/>
  <c r="R94" i="15"/>
  <c r="Q68" i="26" s="1" a="1"/>
  <c r="Q68" i="26" s="1"/>
  <c r="R95" i="15"/>
  <c r="Q69" i="26" s="1" a="1"/>
  <c r="Q69" i="26" s="1"/>
  <c r="R96" i="15"/>
  <c r="Q70" i="26" s="1" a="1"/>
  <c r="Q70" i="26" s="1"/>
  <c r="R97" i="15"/>
  <c r="Q71" i="26" s="1" a="1"/>
  <c r="Q71" i="26" s="1"/>
  <c r="R98" i="15"/>
  <c r="Q72" i="26" s="1" a="1"/>
  <c r="Q72" i="26" s="1"/>
  <c r="R99" i="15"/>
  <c r="Q73" i="26" s="1" a="1"/>
  <c r="Q73" i="26" s="1"/>
  <c r="R100" i="15"/>
  <c r="Q74" i="26" s="1" a="1"/>
  <c r="Q74" i="26" s="1"/>
  <c r="R101" i="15"/>
  <c r="Q75" i="26" s="1" a="1"/>
  <c r="Q75" i="26" s="1"/>
  <c r="H73" i="15"/>
  <c r="G47" i="26" s="1" a="1"/>
  <c r="G47" i="26" s="1"/>
  <c r="H74" i="15"/>
  <c r="G48" i="26" s="1" a="1"/>
  <c r="G48" i="26" s="1"/>
  <c r="H75" i="15"/>
  <c r="G49" i="26" s="1" a="1"/>
  <c r="G49" i="26" s="1"/>
  <c r="H76" i="15"/>
  <c r="G50" i="26" s="1" a="1"/>
  <c r="G50" i="26" s="1"/>
  <c r="H77" i="15"/>
  <c r="G51" i="26" s="1" a="1"/>
  <c r="G51" i="26" s="1"/>
  <c r="H78" i="15"/>
  <c r="G52" i="26" s="1" a="1"/>
  <c r="G52" i="26" s="1"/>
  <c r="H79" i="15"/>
  <c r="G53" i="26" s="1" a="1"/>
  <c r="G53" i="26" s="1"/>
  <c r="H80" i="15"/>
  <c r="G54" i="26" s="1" a="1"/>
  <c r="G54" i="26" s="1"/>
  <c r="H81" i="15"/>
  <c r="G55" i="26" s="1" a="1"/>
  <c r="G55" i="26" s="1"/>
  <c r="H82" i="15"/>
  <c r="G56" i="26" s="1" a="1"/>
  <c r="G56" i="26" s="1"/>
  <c r="H83" i="15"/>
  <c r="G57" i="26" s="1" a="1"/>
  <c r="G57" i="26" s="1"/>
  <c r="H84" i="15"/>
  <c r="G58" i="26" s="1" a="1"/>
  <c r="G58" i="26" s="1"/>
  <c r="H85" i="15"/>
  <c r="G59" i="26" s="1" a="1"/>
  <c r="G59" i="26" s="1"/>
  <c r="H86" i="15"/>
  <c r="G60" i="26" s="1" a="1"/>
  <c r="G60" i="26" s="1"/>
  <c r="H87" i="15"/>
  <c r="G61" i="26" s="1" a="1"/>
  <c r="G61" i="26" s="1"/>
  <c r="H88" i="15"/>
  <c r="G62" i="26" s="1" a="1"/>
  <c r="G62" i="26" s="1"/>
  <c r="H89" i="15"/>
  <c r="G63" i="26" s="1" a="1"/>
  <c r="G63" i="26" s="1"/>
  <c r="H90" i="15"/>
  <c r="G64" i="26" s="1" a="1"/>
  <c r="G64" i="26" s="1"/>
  <c r="H91" i="15"/>
  <c r="G65" i="26" s="1" a="1"/>
  <c r="G65" i="26" s="1"/>
  <c r="H92" i="15"/>
  <c r="G66" i="26" s="1" a="1"/>
  <c r="G66" i="26" s="1"/>
  <c r="H93" i="15"/>
  <c r="G67" i="26" s="1" a="1"/>
  <c r="G67" i="26" s="1"/>
  <c r="H94" i="15"/>
  <c r="G68" i="26" s="1" a="1"/>
  <c r="G68" i="26" s="1"/>
  <c r="H95" i="15"/>
  <c r="G69" i="26" s="1" a="1"/>
  <c r="G69" i="26" s="1"/>
  <c r="H96" i="15"/>
  <c r="G70" i="26" s="1" a="1"/>
  <c r="G70" i="26" s="1"/>
  <c r="H97" i="15"/>
  <c r="G71" i="26" s="1" a="1"/>
  <c r="G71" i="26" s="1"/>
  <c r="H98" i="15"/>
  <c r="G72" i="26" s="1" a="1"/>
  <c r="G72" i="26" s="1"/>
  <c r="H99" i="15"/>
  <c r="G73" i="26" s="1" a="1"/>
  <c r="G73" i="26" s="1"/>
  <c r="H100" i="15"/>
  <c r="G74" i="26" s="1" a="1"/>
  <c r="G74" i="26" s="1"/>
  <c r="H101" i="15"/>
  <c r="G75" i="26" s="1" a="1"/>
  <c r="G75" i="26" s="1"/>
  <c r="E85" i="15"/>
  <c r="E87" i="15"/>
  <c r="E90" i="15"/>
  <c r="E92" i="15"/>
  <c r="E93" i="15"/>
  <c r="E94" i="15"/>
  <c r="E96" i="15"/>
  <c r="E97" i="15"/>
  <c r="E98" i="15"/>
  <c r="E100" i="15"/>
  <c r="E101" i="15"/>
  <c r="BC87" i="15" l="1"/>
  <c r="AX87" i="15"/>
  <c r="AW87" i="15"/>
  <c r="BK87" i="15"/>
  <c r="BJ87" i="15"/>
  <c r="BL87" i="15" s="1"/>
  <c r="BM87" i="15" s="1"/>
  <c r="BC92" i="15"/>
  <c r="BK92" i="15"/>
  <c r="BJ92" i="15"/>
  <c r="BL92" i="15" s="1"/>
  <c r="AW85" i="15"/>
  <c r="BC85" i="15"/>
  <c r="AX85" i="15"/>
  <c r="BK85" i="15"/>
  <c r="BJ85" i="15"/>
  <c r="BL85" i="15" s="1"/>
  <c r="BC93" i="15"/>
  <c r="BK93" i="15"/>
  <c r="BJ93" i="15"/>
  <c r="BL93" i="15" s="1"/>
  <c r="BC100" i="15"/>
  <c r="BK100" i="15"/>
  <c r="BJ100" i="15"/>
  <c r="BL100" i="15" s="1"/>
  <c r="BC98" i="15"/>
  <c r="BK98" i="15"/>
  <c r="BJ98" i="15"/>
  <c r="BL98" i="15" s="1"/>
  <c r="BM98" i="15" s="1"/>
  <c r="BC97" i="15"/>
  <c r="BK97" i="15"/>
  <c r="BJ97" i="15"/>
  <c r="BL97" i="15" s="1"/>
  <c r="BC96" i="15"/>
  <c r="BJ96" i="15"/>
  <c r="BL96" i="15" s="1"/>
  <c r="BK96" i="15"/>
  <c r="BC101" i="15"/>
  <c r="BK101" i="15"/>
  <c r="BJ101" i="15"/>
  <c r="BL101" i="15" s="1"/>
  <c r="BC94" i="15"/>
  <c r="BK94" i="15"/>
  <c r="BJ94" i="15"/>
  <c r="BL94" i="15" s="1"/>
  <c r="BM94" i="15" s="1"/>
  <c r="AX90" i="15"/>
  <c r="AW90" i="15"/>
  <c r="BC90" i="15"/>
  <c r="BK90" i="15"/>
  <c r="BJ90" i="15"/>
  <c r="BL90" i="15" s="1"/>
  <c r="BM90" i="15" s="1"/>
  <c r="D72" i="26" a="1"/>
  <c r="D72" i="26" s="1"/>
  <c r="D75" i="26" a="1"/>
  <c r="D75" i="26" s="1"/>
  <c r="D74" i="26" a="1"/>
  <c r="D74" i="26" s="1"/>
  <c r="D70" i="26" a="1"/>
  <c r="D70" i="26" s="1"/>
  <c r="D71" i="26" a="1"/>
  <c r="D71" i="26" s="1"/>
  <c r="D68" i="26" a="1"/>
  <c r="D68" i="26" s="1"/>
  <c r="D67" i="26" a="1"/>
  <c r="D67" i="26" s="1"/>
  <c r="D66" i="26" a="1"/>
  <c r="D66" i="26" s="1"/>
  <c r="D61" i="26" a="1"/>
  <c r="D61" i="26" s="1"/>
  <c r="D59" i="26" a="1"/>
  <c r="D59" i="26" s="1"/>
  <c r="D64" i="26" a="1"/>
  <c r="D64" i="26" s="1"/>
  <c r="Y101" i="15"/>
  <c r="G101" i="15"/>
  <c r="Y100" i="15"/>
  <c r="G100" i="15"/>
  <c r="Y97" i="15"/>
  <c r="G97" i="15"/>
  <c r="Y94" i="15"/>
  <c r="G94" i="15"/>
  <c r="Y92" i="15"/>
  <c r="G92" i="15"/>
  <c r="G90" i="15"/>
  <c r="G87" i="15"/>
  <c r="G85" i="15"/>
  <c r="F59" i="26" s="1" a="1"/>
  <c r="F59" i="26" s="1"/>
  <c r="Y98" i="15"/>
  <c r="G98" i="15"/>
  <c r="Y96" i="15"/>
  <c r="G96" i="15"/>
  <c r="Y93" i="15"/>
  <c r="G93" i="15"/>
  <c r="BF101" i="15"/>
  <c r="BE101" i="15"/>
  <c r="BE97" i="15"/>
  <c r="BF97" i="15"/>
  <c r="BF94" i="15"/>
  <c r="BE94" i="15"/>
  <c r="BE90" i="15"/>
  <c r="BF90" i="15"/>
  <c r="BF100" i="15"/>
  <c r="BE100" i="15"/>
  <c r="BF96" i="15"/>
  <c r="BE96" i="15"/>
  <c r="BF92" i="15"/>
  <c r="BE92" i="15"/>
  <c r="BE85" i="15"/>
  <c r="BF85" i="15"/>
  <c r="BE98" i="15"/>
  <c r="BF98" i="15"/>
  <c r="BF93" i="15"/>
  <c r="BE93" i="15"/>
  <c r="BE87" i="15"/>
  <c r="BF87" i="15"/>
  <c r="H154" i="15"/>
  <c r="G118" i="26" s="1" a="1"/>
  <c r="G118" i="26" s="1"/>
  <c r="H138" i="15"/>
  <c r="G102" i="26" s="1" a="1"/>
  <c r="G102" i="26" s="1"/>
  <c r="H150" i="15"/>
  <c r="G114" i="26" s="1" a="1"/>
  <c r="G114" i="26" s="1"/>
  <c r="H153" i="15"/>
  <c r="G117" i="26" s="1" a="1"/>
  <c r="G117" i="26" s="1"/>
  <c r="E153" i="15"/>
  <c r="E152" i="15"/>
  <c r="R145" i="15"/>
  <c r="Q109" i="26" s="1" a="1"/>
  <c r="Q109" i="26" s="1"/>
  <c r="H137" i="15"/>
  <c r="G101" i="26" s="1" a="1"/>
  <c r="G101" i="26" s="1"/>
  <c r="H151" i="15"/>
  <c r="G115" i="26" s="1" a="1"/>
  <c r="G115" i="26" s="1"/>
  <c r="H133" i="15"/>
  <c r="G97" i="26" s="1" a="1"/>
  <c r="G97" i="26" s="1"/>
  <c r="H147" i="15"/>
  <c r="G111" i="26" s="1" a="1"/>
  <c r="G111" i="26" s="1"/>
  <c r="H143" i="15"/>
  <c r="G107" i="26" s="1" a="1"/>
  <c r="G107" i="26" s="1"/>
  <c r="R150" i="15"/>
  <c r="Q114" i="26" s="1" a="1"/>
  <c r="Q114" i="26" s="1"/>
  <c r="H135" i="15"/>
  <c r="G99" i="26" s="1" a="1"/>
  <c r="G99" i="26" s="1"/>
  <c r="E151" i="15"/>
  <c r="E149" i="15"/>
  <c r="H148" i="15"/>
  <c r="G112" i="26" s="1" a="1"/>
  <c r="G112" i="26" s="1"/>
  <c r="E147" i="15"/>
  <c r="H129" i="15"/>
  <c r="G93" i="26" s="1" a="1"/>
  <c r="G93" i="26" s="1"/>
  <c r="E142" i="15"/>
  <c r="R139" i="15"/>
  <c r="Q103" i="26" s="1" a="1"/>
  <c r="Q103" i="26" s="1"/>
  <c r="E155" i="15"/>
  <c r="H152" i="15"/>
  <c r="G116" i="26" s="1" a="1"/>
  <c r="G116" i="26" s="1"/>
  <c r="R149" i="15"/>
  <c r="Q113" i="26" s="1" a="1"/>
  <c r="Q113" i="26" s="1"/>
  <c r="R147" i="15"/>
  <c r="Q111" i="26" s="1" a="1"/>
  <c r="Q111" i="26" s="1"/>
  <c r="R146" i="15"/>
  <c r="Q110" i="26" s="1" a="1"/>
  <c r="Q110" i="26" s="1"/>
  <c r="H131" i="15"/>
  <c r="G95" i="26" s="1" a="1"/>
  <c r="G95" i="26" s="1"/>
  <c r="H146" i="15"/>
  <c r="G110" i="26" s="1" a="1"/>
  <c r="G110" i="26" s="1"/>
  <c r="H145" i="15"/>
  <c r="G109" i="26" s="1" a="1"/>
  <c r="G109" i="26" s="1"/>
  <c r="R141" i="15"/>
  <c r="Q105" i="26" s="1" a="1"/>
  <c r="Q105" i="26" s="1"/>
  <c r="R156" i="15"/>
  <c r="Q120" i="26" s="1" a="1"/>
  <c r="Q120" i="26" s="1"/>
  <c r="H141" i="15"/>
  <c r="G105" i="26" s="1" a="1"/>
  <c r="G105" i="26" s="1"/>
  <c r="R138" i="15"/>
  <c r="Q102" i="26" s="1" a="1"/>
  <c r="Q102" i="26" s="1"/>
  <c r="R151" i="15"/>
  <c r="Q115" i="26" s="1" a="1"/>
  <c r="Q115" i="26" s="1"/>
  <c r="R148" i="15"/>
  <c r="Q112" i="26" s="1" a="1"/>
  <c r="Q112" i="26" s="1"/>
  <c r="H149" i="15"/>
  <c r="G113" i="26" s="1" a="1"/>
  <c r="G113" i="26" s="1"/>
  <c r="E148" i="15"/>
  <c r="R144" i="15"/>
  <c r="Q108" i="26" s="1" a="1"/>
  <c r="Q108" i="26" s="1"/>
  <c r="H130" i="15"/>
  <c r="G94" i="26" s="1" a="1"/>
  <c r="G94" i="26" s="1"/>
  <c r="R142" i="15"/>
  <c r="Q106" i="26" s="1" a="1"/>
  <c r="Q106" i="26" s="1"/>
  <c r="H144" i="15"/>
  <c r="G108" i="26" s="1" a="1"/>
  <c r="G108" i="26" s="1"/>
  <c r="E140" i="15"/>
  <c r="H142" i="15"/>
  <c r="G106" i="26" s="1" a="1"/>
  <c r="G106" i="26" s="1"/>
  <c r="R155" i="15"/>
  <c r="Q119" i="26" s="1" a="1"/>
  <c r="Q119" i="26" s="1"/>
  <c r="H156" i="15"/>
  <c r="G120" i="26" s="1" a="1"/>
  <c r="G120" i="26" s="1"/>
  <c r="R153" i="15"/>
  <c r="Q117" i="26" s="1" a="1"/>
  <c r="Q117" i="26" s="1"/>
  <c r="R137" i="15"/>
  <c r="Q101" i="26" s="1" a="1"/>
  <c r="Q101" i="26" s="1"/>
  <c r="E156" i="15"/>
  <c r="H136" i="15"/>
  <c r="G100" i="26" s="1" a="1"/>
  <c r="G100" i="26" s="1"/>
  <c r="H134" i="15"/>
  <c r="G98" i="26" s="1" a="1"/>
  <c r="G98" i="26" s="1"/>
  <c r="H132" i="15"/>
  <c r="G96" i="26" s="1" a="1"/>
  <c r="G96" i="26" s="1"/>
  <c r="E145" i="15"/>
  <c r="R143" i="15"/>
  <c r="Q107" i="26" s="1" a="1"/>
  <c r="Q107" i="26" s="1"/>
  <c r="H128" i="15"/>
  <c r="G92" i="26" s="1" a="1"/>
  <c r="G92" i="26" s="1"/>
  <c r="R140" i="15"/>
  <c r="Q104" i="26" s="1" a="1"/>
  <c r="Q104" i="26" s="1"/>
  <c r="R154" i="15"/>
  <c r="Q118" i="26" s="1" a="1"/>
  <c r="Q118" i="26" s="1"/>
  <c r="H140" i="15"/>
  <c r="G104" i="26" s="1" a="1"/>
  <c r="G104" i="26" s="1"/>
  <c r="H155" i="15"/>
  <c r="G119" i="26" s="1" a="1"/>
  <c r="G119" i="26" s="1"/>
  <c r="H139" i="15"/>
  <c r="G103" i="26" s="1" a="1"/>
  <c r="G103" i="26" s="1"/>
  <c r="R152" i="15"/>
  <c r="Q116" i="26" s="1" a="1"/>
  <c r="Q116" i="26" s="1"/>
  <c r="E76" i="15"/>
  <c r="E88" i="15"/>
  <c r="E77" i="15"/>
  <c r="E84" i="15"/>
  <c r="E73" i="15"/>
  <c r="E89" i="15"/>
  <c r="E79" i="15"/>
  <c r="E75" i="15"/>
  <c r="E99" i="15"/>
  <c r="E95" i="15"/>
  <c r="E91" i="15"/>
  <c r="E86" i="15"/>
  <c r="E78" i="15"/>
  <c r="E74" i="15"/>
  <c r="E81" i="15"/>
  <c r="E82" i="15"/>
  <c r="E83" i="15"/>
  <c r="E80" i="15"/>
  <c r="BM92" i="15" l="1"/>
  <c r="BQ94" i="15"/>
  <c r="BR94" i="15"/>
  <c r="BQ98" i="15"/>
  <c r="BR98" i="15"/>
  <c r="BQ92" i="15"/>
  <c r="BR92" i="15"/>
  <c r="BQ87" i="15"/>
  <c r="BR87" i="15"/>
  <c r="BQ90" i="15"/>
  <c r="BR90" i="15"/>
  <c r="BM97" i="15"/>
  <c r="BA97" i="15" s="1"/>
  <c r="BM101" i="15"/>
  <c r="BP101" i="15" s="1"/>
  <c r="BM100" i="15"/>
  <c r="BB100" i="15" s="1"/>
  <c r="BM93" i="15"/>
  <c r="BA93" i="15" s="1"/>
  <c r="AX140" i="15"/>
  <c r="AW140" i="15"/>
  <c r="BM85" i="15"/>
  <c r="BC80" i="15"/>
  <c r="AX80" i="15"/>
  <c r="AW80" i="15"/>
  <c r="BJ80" i="15"/>
  <c r="BL80" i="15" s="1"/>
  <c r="BK80" i="15"/>
  <c r="AX75" i="15"/>
  <c r="BC75" i="15"/>
  <c r="AW75" i="15"/>
  <c r="BK75" i="15"/>
  <c r="BJ75" i="15"/>
  <c r="BL75" i="15" s="1"/>
  <c r="BC155" i="15"/>
  <c r="BK155" i="15"/>
  <c r="BJ155" i="15"/>
  <c r="BL155" i="15" s="1"/>
  <c r="BK152" i="15"/>
  <c r="BJ152" i="15"/>
  <c r="BL152" i="15" s="1"/>
  <c r="BC152" i="15"/>
  <c r="AZ94" i="15"/>
  <c r="AY94" i="15"/>
  <c r="BB94" i="15"/>
  <c r="BA94" i="15"/>
  <c r="BP94" i="15"/>
  <c r="BO94" i="15"/>
  <c r="BN94" i="15"/>
  <c r="BB98" i="15"/>
  <c r="BA98" i="15"/>
  <c r="AZ98" i="15"/>
  <c r="AY98" i="15"/>
  <c r="BP98" i="15"/>
  <c r="BO98" i="15"/>
  <c r="BN98" i="15"/>
  <c r="BK148" i="15"/>
  <c r="BC148" i="15"/>
  <c r="BJ148" i="15"/>
  <c r="BL148" i="15" s="1"/>
  <c r="BC153" i="15"/>
  <c r="BK153" i="15"/>
  <c r="BJ153" i="15"/>
  <c r="BL153" i="15" s="1"/>
  <c r="BC140" i="15"/>
  <c r="BK140" i="15"/>
  <c r="BJ140" i="15"/>
  <c r="BL140" i="15" s="1"/>
  <c r="BK142" i="15"/>
  <c r="BJ142" i="15"/>
  <c r="BL142" i="15" s="1"/>
  <c r="BC142" i="15"/>
  <c r="BB92" i="15"/>
  <c r="BA92" i="15"/>
  <c r="AZ92" i="15"/>
  <c r="AY92" i="15"/>
  <c r="BP92" i="15"/>
  <c r="BO92" i="15"/>
  <c r="BN92" i="15"/>
  <c r="BC95" i="15"/>
  <c r="BK95" i="15"/>
  <c r="BJ95" i="15"/>
  <c r="BL95" i="15" s="1"/>
  <c r="BK147" i="15"/>
  <c r="BJ147" i="15"/>
  <c r="BL147" i="15" s="1"/>
  <c r="BC147" i="15"/>
  <c r="AX84" i="15"/>
  <c r="AW84" i="15"/>
  <c r="BC84" i="15"/>
  <c r="BK84" i="15"/>
  <c r="BJ84" i="15"/>
  <c r="BL84" i="15" s="1"/>
  <c r="BK81" i="15"/>
  <c r="BC156" i="15"/>
  <c r="BK156" i="15"/>
  <c r="BJ156" i="15"/>
  <c r="BL156" i="15" s="1"/>
  <c r="BC149" i="15"/>
  <c r="BK149" i="15"/>
  <c r="BJ149" i="15"/>
  <c r="BL149" i="15" s="1"/>
  <c r="BB87" i="15"/>
  <c r="BP87" i="15"/>
  <c r="BO87" i="15"/>
  <c r="BN87" i="15"/>
  <c r="AY87" i="15"/>
  <c r="AZ87" i="15"/>
  <c r="BA87" i="15"/>
  <c r="BC79" i="15"/>
  <c r="AX79" i="15"/>
  <c r="AW79" i="15"/>
  <c r="BK79" i="15"/>
  <c r="BJ79" i="15"/>
  <c r="BL79" i="15" s="1"/>
  <c r="AX83" i="15"/>
  <c r="AW83" i="15"/>
  <c r="BC83" i="15"/>
  <c r="BK83" i="15"/>
  <c r="BJ83" i="15"/>
  <c r="BL83" i="15" s="1"/>
  <c r="AX89" i="15"/>
  <c r="AW89" i="15"/>
  <c r="BC89" i="15"/>
  <c r="BK89" i="15"/>
  <c r="BJ89" i="15"/>
  <c r="BL89" i="15" s="1"/>
  <c r="BK82" i="15"/>
  <c r="BC73" i="15"/>
  <c r="AX73" i="15"/>
  <c r="BJ73" i="15"/>
  <c r="BL73" i="15" s="1"/>
  <c r="BK73" i="15"/>
  <c r="AX88" i="15"/>
  <c r="BC88" i="15"/>
  <c r="AW88" i="15"/>
  <c r="BJ88" i="15"/>
  <c r="BL88" i="15" s="1"/>
  <c r="BK88" i="15"/>
  <c r="BC151" i="15"/>
  <c r="BK151" i="15"/>
  <c r="BJ151" i="15"/>
  <c r="BL151" i="15" s="1"/>
  <c r="BB97" i="15"/>
  <c r="BM96" i="15"/>
  <c r="BC99" i="15"/>
  <c r="BK99" i="15"/>
  <c r="BJ99" i="15"/>
  <c r="BL99" i="15" s="1"/>
  <c r="BC74" i="15"/>
  <c r="AX74" i="15"/>
  <c r="AW74" i="15"/>
  <c r="BK74" i="15"/>
  <c r="BJ74" i="15"/>
  <c r="BL74" i="15" s="1"/>
  <c r="BC86" i="15"/>
  <c r="AX86" i="15"/>
  <c r="AW86" i="15"/>
  <c r="BK86" i="15"/>
  <c r="BJ86" i="15"/>
  <c r="BL86" i="15" s="1"/>
  <c r="BC91" i="15"/>
  <c r="BK91" i="15"/>
  <c r="BJ91" i="15"/>
  <c r="BL91" i="15" s="1"/>
  <c r="BC145" i="15"/>
  <c r="BK145" i="15"/>
  <c r="BJ145" i="15"/>
  <c r="BL145" i="15" s="1"/>
  <c r="BB90" i="15"/>
  <c r="BA90" i="15"/>
  <c r="AZ90" i="15"/>
  <c r="AY90" i="15"/>
  <c r="BP90" i="15"/>
  <c r="BO90" i="15"/>
  <c r="BN90" i="15"/>
  <c r="S92" i="15"/>
  <c r="R66" i="26" s="1" a="1"/>
  <c r="R66" i="26" s="1"/>
  <c r="F66" i="26" a="1"/>
  <c r="F66" i="26" s="1"/>
  <c r="D52" i="26" a="1"/>
  <c r="D52" i="26" s="1"/>
  <c r="D60" i="26" a="1"/>
  <c r="D60" i="26" s="1"/>
  <c r="D73" i="26" a="1"/>
  <c r="D73" i="26" s="1"/>
  <c r="D109" i="26" a="1"/>
  <c r="D109" i="26" s="1"/>
  <c r="D56" i="26" a="1"/>
  <c r="D56" i="26" s="1"/>
  <c r="D47" i="26" a="1"/>
  <c r="D47" i="26" s="1"/>
  <c r="D55" i="26" a="1"/>
  <c r="D55" i="26" s="1"/>
  <c r="D51" i="26" a="1"/>
  <c r="D51" i="26" s="1"/>
  <c r="D65" i="26" a="1"/>
  <c r="D65" i="26" s="1"/>
  <c r="D104" i="26" a="1"/>
  <c r="D104" i="26" s="1"/>
  <c r="D48" i="26" a="1"/>
  <c r="D48" i="26" s="1"/>
  <c r="D50" i="26" a="1"/>
  <c r="D50" i="26" s="1"/>
  <c r="D119" i="26" a="1"/>
  <c r="D119" i="26" s="1"/>
  <c r="D116" i="26" a="1"/>
  <c r="D116" i="26" s="1"/>
  <c r="S94" i="15"/>
  <c r="R68" i="26" s="1" a="1"/>
  <c r="R68" i="26" s="1"/>
  <c r="F68" i="26" a="1"/>
  <c r="F68" i="26" s="1"/>
  <c r="D69" i="26" a="1"/>
  <c r="D69" i="26" s="1"/>
  <c r="D112" i="26" a="1"/>
  <c r="D112" i="26" s="1"/>
  <c r="D117" i="26" a="1"/>
  <c r="D117" i="26" s="1"/>
  <c r="S93" i="15"/>
  <c r="R67" i="26" s="1" a="1"/>
  <c r="R67" i="26" s="1"/>
  <c r="F67" i="26" a="1"/>
  <c r="F67" i="26" s="1"/>
  <c r="S97" i="15"/>
  <c r="R71" i="26" s="1" a="1"/>
  <c r="R71" i="26" s="1"/>
  <c r="F71" i="26" a="1"/>
  <c r="F71" i="26" s="1"/>
  <c r="D106" i="26" a="1"/>
  <c r="D106" i="26" s="1"/>
  <c r="D54" i="26" a="1"/>
  <c r="D54" i="26" s="1"/>
  <c r="D49" i="26" a="1"/>
  <c r="D49" i="26" s="1"/>
  <c r="D111" i="26" a="1"/>
  <c r="D111" i="26" s="1"/>
  <c r="D57" i="26" a="1"/>
  <c r="D57" i="26" s="1"/>
  <c r="D63" i="26" a="1"/>
  <c r="D63" i="26" s="1"/>
  <c r="D120" i="26" a="1"/>
  <c r="D120" i="26" s="1"/>
  <c r="S96" i="15"/>
  <c r="R70" i="26" s="1" a="1"/>
  <c r="R70" i="26" s="1"/>
  <c r="F70" i="26" a="1"/>
  <c r="F70" i="26" s="1"/>
  <c r="S100" i="15"/>
  <c r="R74" i="26" s="1" a="1"/>
  <c r="R74" i="26" s="1"/>
  <c r="F74" i="26" a="1"/>
  <c r="F74" i="26" s="1"/>
  <c r="D53" i="26" a="1"/>
  <c r="D53" i="26" s="1"/>
  <c r="D113" i="26" a="1"/>
  <c r="D113" i="26" s="1"/>
  <c r="S98" i="15"/>
  <c r="R72" i="26" s="1" a="1"/>
  <c r="R72" i="26" s="1"/>
  <c r="F72" i="26" a="1"/>
  <c r="F72" i="26" s="1"/>
  <c r="S101" i="15"/>
  <c r="R75" i="26" s="1" a="1"/>
  <c r="R75" i="26" s="1"/>
  <c r="F75" i="26" a="1"/>
  <c r="F75" i="26" s="1"/>
  <c r="D115" i="26" a="1"/>
  <c r="D115" i="26" s="1"/>
  <c r="D58" i="26" a="1"/>
  <c r="D58" i="26" s="1"/>
  <c r="F61" i="26" a="1"/>
  <c r="F61" i="26" s="1"/>
  <c r="S90" i="15"/>
  <c r="R64" i="26" s="1" a="1"/>
  <c r="R64" i="26" s="1"/>
  <c r="F64" i="26" a="1"/>
  <c r="F64" i="26" s="1"/>
  <c r="D62" i="26" a="1"/>
  <c r="D62" i="26" s="1"/>
  <c r="G88" i="15"/>
  <c r="G155" i="15"/>
  <c r="G152" i="15"/>
  <c r="G80" i="15"/>
  <c r="G75" i="15"/>
  <c r="G83" i="15"/>
  <c r="G89" i="15"/>
  <c r="F63" i="26" s="1" a="1"/>
  <c r="F63" i="26" s="1"/>
  <c r="G84" i="15"/>
  <c r="F58" i="26" s="1" a="1"/>
  <c r="F58" i="26" s="1"/>
  <c r="G81" i="15"/>
  <c r="F55" i="26" s="1" a="1"/>
  <c r="F55" i="26" s="1"/>
  <c r="G74" i="15"/>
  <c r="G148" i="15"/>
  <c r="G153" i="15"/>
  <c r="F117" i="26" s="1" a="1"/>
  <c r="F117" i="26" s="1"/>
  <c r="G145" i="15"/>
  <c r="G142" i="15"/>
  <c r="G147" i="15"/>
  <c r="Y91" i="15"/>
  <c r="G91" i="15"/>
  <c r="Y99" i="15"/>
  <c r="G99" i="15"/>
  <c r="G156" i="15"/>
  <c r="G149" i="15"/>
  <c r="G86" i="15"/>
  <c r="Y95" i="15"/>
  <c r="G95" i="15"/>
  <c r="F69" i="26" s="1" a="1"/>
  <c r="F69" i="26" s="1"/>
  <c r="G151" i="15"/>
  <c r="G79" i="15"/>
  <c r="G82" i="15"/>
  <c r="F56" i="26" s="1" a="1"/>
  <c r="F56" i="26" s="1"/>
  <c r="G73" i="15"/>
  <c r="F47" i="26" s="1" a="1"/>
  <c r="F47" i="26" s="1"/>
  <c r="G140" i="15"/>
  <c r="BF140" i="15"/>
  <c r="BE140" i="15"/>
  <c r="BF91" i="15"/>
  <c r="BE91" i="15"/>
  <c r="BF80" i="15"/>
  <c r="BE80" i="15"/>
  <c r="BE155" i="15"/>
  <c r="BF155" i="15"/>
  <c r="BE152" i="15"/>
  <c r="BF152" i="15"/>
  <c r="BF75" i="15"/>
  <c r="BE75" i="15"/>
  <c r="BF84" i="15"/>
  <c r="BE84" i="15"/>
  <c r="BE81" i="15"/>
  <c r="BF81" i="15"/>
  <c r="BF148" i="15"/>
  <c r="BE148" i="15"/>
  <c r="BE153" i="15"/>
  <c r="BF153" i="15"/>
  <c r="BE151" i="15"/>
  <c r="BF151" i="15"/>
  <c r="BF95" i="15"/>
  <c r="BE95" i="15"/>
  <c r="BE82" i="15"/>
  <c r="BF82" i="15"/>
  <c r="BE73" i="15"/>
  <c r="BF73" i="15"/>
  <c r="BE77" i="15"/>
  <c r="BF77" i="15"/>
  <c r="BF145" i="15"/>
  <c r="BE145" i="15"/>
  <c r="BF142" i="15"/>
  <c r="BE142" i="15"/>
  <c r="BF99" i="15"/>
  <c r="BE99" i="15"/>
  <c r="BF79" i="15"/>
  <c r="BE79" i="15"/>
  <c r="BE89" i="15"/>
  <c r="BF89" i="15"/>
  <c r="BF88" i="15"/>
  <c r="BE88" i="15"/>
  <c r="BE147" i="15"/>
  <c r="BF147" i="15"/>
  <c r="BE74" i="15"/>
  <c r="BF74" i="15"/>
  <c r="BF76" i="15"/>
  <c r="BE76" i="15"/>
  <c r="BF83" i="15"/>
  <c r="BE83" i="15"/>
  <c r="BE78" i="15"/>
  <c r="BF78" i="15"/>
  <c r="BE86" i="15"/>
  <c r="BF86" i="15"/>
  <c r="BF156" i="15"/>
  <c r="BE156" i="15"/>
  <c r="BF149" i="15"/>
  <c r="BE149" i="15"/>
  <c r="Q146" i="26" a="1"/>
  <c r="Q146" i="26" s="1"/>
  <c r="G155" i="26" a="1"/>
  <c r="G155" i="26" s="1"/>
  <c r="Q165" i="26" a="1"/>
  <c r="Q165" i="26" s="1"/>
  <c r="G165" i="26" a="1"/>
  <c r="G165" i="26" s="1"/>
  <c r="G164" i="26" a="1"/>
  <c r="G164" i="26" s="1"/>
  <c r="G144" i="26" a="1"/>
  <c r="G144" i="26" s="1"/>
  <c r="G151" i="26" a="1"/>
  <c r="G151" i="26" s="1"/>
  <c r="Q153" i="26" a="1"/>
  <c r="Q153" i="26" s="1"/>
  <c r="Q162" i="26" a="1"/>
  <c r="Q162" i="26" s="1"/>
  <c r="G154" i="26" a="1"/>
  <c r="G154" i="26" s="1"/>
  <c r="G156" i="26" a="1"/>
  <c r="G156" i="26" s="1"/>
  <c r="G149" i="26" a="1"/>
  <c r="G149" i="26" s="1"/>
  <c r="G146" i="26" a="1"/>
  <c r="G146" i="26" s="1"/>
  <c r="Q148" i="26" a="1"/>
  <c r="Q148" i="26" s="1"/>
  <c r="Q159" i="26" a="1"/>
  <c r="Q159" i="26" s="1"/>
  <c r="G140" i="26" a="1"/>
  <c r="G140" i="26" s="1"/>
  <c r="G160" i="26" a="1"/>
  <c r="G160" i="26" s="1"/>
  <c r="G139" i="26" a="1"/>
  <c r="G139" i="26" s="1"/>
  <c r="G158" i="26" a="1"/>
  <c r="G158" i="26" s="1"/>
  <c r="G162" i="26" a="1"/>
  <c r="G162" i="26" s="1"/>
  <c r="G150" i="26" a="1"/>
  <c r="G150" i="26" s="1"/>
  <c r="Q161" i="26" a="1"/>
  <c r="Q161" i="26" s="1"/>
  <c r="G148" i="26" a="1"/>
  <c r="G148" i="26" s="1"/>
  <c r="G153" i="26" a="1"/>
  <c r="G153" i="26" s="1"/>
  <c r="Q163" i="26" a="1"/>
  <c r="Q163" i="26" s="1"/>
  <c r="G161" i="26" a="1"/>
  <c r="G161" i="26" s="1"/>
  <c r="G141" i="26" a="1"/>
  <c r="G141" i="26" s="1"/>
  <c r="Q157" i="26" a="1"/>
  <c r="Q157" i="26" s="1"/>
  <c r="G138" i="26" a="1"/>
  <c r="G138" i="26" s="1"/>
  <c r="G159" i="26" a="1"/>
  <c r="G159" i="26" s="1"/>
  <c r="Q150" i="26" a="1"/>
  <c r="Q150" i="26" s="1"/>
  <c r="G152" i="26" a="1"/>
  <c r="G152" i="26" s="1"/>
  <c r="Q155" i="26" a="1"/>
  <c r="Q155" i="26" s="1"/>
  <c r="Q156" i="26" a="1"/>
  <c r="Q156" i="26" s="1"/>
  <c r="Q151" i="26" a="1"/>
  <c r="Q151" i="26" s="1"/>
  <c r="Q149" i="26" a="1"/>
  <c r="Q149" i="26" s="1"/>
  <c r="Q154" i="26" a="1"/>
  <c r="Q154" i="26" s="1"/>
  <c r="G143" i="26" a="1"/>
  <c r="G143" i="26" s="1"/>
  <c r="Q160" i="26" a="1"/>
  <c r="Q160" i="26" s="1"/>
  <c r="G147" i="26" a="1"/>
  <c r="G147" i="26" s="1"/>
  <c r="Q164" i="26" a="1"/>
  <c r="Q164" i="26" s="1"/>
  <c r="G142" i="26" a="1"/>
  <c r="G142" i="26" s="1"/>
  <c r="Q158" i="26" a="1"/>
  <c r="Q158" i="26" s="1"/>
  <c r="G137" i="26" a="1"/>
  <c r="G137" i="26" s="1"/>
  <c r="Q152" i="26" a="1"/>
  <c r="Q152" i="26" s="1"/>
  <c r="G145" i="26" a="1"/>
  <c r="G145" i="26" s="1"/>
  <c r="Q147" i="26" a="1"/>
  <c r="Q147" i="26" s="1"/>
  <c r="G157" i="26" a="1"/>
  <c r="G157" i="26" s="1"/>
  <c r="G163" i="26" a="1"/>
  <c r="G163" i="26" s="1"/>
  <c r="E137" i="15"/>
  <c r="E139" i="15"/>
  <c r="E131" i="15"/>
  <c r="E136" i="15"/>
  <c r="E143" i="15"/>
  <c r="E129" i="15"/>
  <c r="E130" i="15"/>
  <c r="E135" i="15"/>
  <c r="E141" i="15"/>
  <c r="E144" i="15"/>
  <c r="E132" i="15"/>
  <c r="E133" i="15"/>
  <c r="E134" i="15"/>
  <c r="E146" i="15"/>
  <c r="E138" i="15"/>
  <c r="E150" i="15"/>
  <c r="E128" i="15"/>
  <c r="E154" i="15"/>
  <c r="AR92" i="15" l="1"/>
  <c r="BB93" i="15"/>
  <c r="BN97" i="15"/>
  <c r="BP97" i="15"/>
  <c r="BO97" i="15"/>
  <c r="BM147" i="15"/>
  <c r="BQ147" i="15" s="1"/>
  <c r="AY97" i="15"/>
  <c r="AY93" i="15"/>
  <c r="BN100" i="15"/>
  <c r="AZ93" i="15"/>
  <c r="BO100" i="15"/>
  <c r="BP100" i="15"/>
  <c r="AY100" i="15"/>
  <c r="AZ100" i="15"/>
  <c r="BA100" i="15"/>
  <c r="BM155" i="15"/>
  <c r="BO155" i="15" s="1"/>
  <c r="BQ93" i="15"/>
  <c r="BR93" i="15"/>
  <c r="BQ100" i="15"/>
  <c r="BR100" i="15"/>
  <c r="BQ101" i="15"/>
  <c r="BR101" i="15"/>
  <c r="BQ96" i="15"/>
  <c r="BR96" i="15"/>
  <c r="BQ97" i="15"/>
  <c r="BR97" i="15"/>
  <c r="BN101" i="15"/>
  <c r="BO101" i="15"/>
  <c r="AZ97" i="15"/>
  <c r="AY101" i="15"/>
  <c r="AZ101" i="15"/>
  <c r="BA101" i="15"/>
  <c r="BN93" i="15"/>
  <c r="BB101" i="15"/>
  <c r="BP93" i="15"/>
  <c r="BO93" i="15"/>
  <c r="BQ85" i="15"/>
  <c r="BR85" i="15"/>
  <c r="BM74" i="15"/>
  <c r="BN74" i="15" s="1"/>
  <c r="AX130" i="15"/>
  <c r="AW130" i="15"/>
  <c r="AX143" i="15"/>
  <c r="AW143" i="15"/>
  <c r="AX128" i="15"/>
  <c r="AW128" i="15"/>
  <c r="AX135" i="15"/>
  <c r="AW135" i="15"/>
  <c r="AX134" i="15"/>
  <c r="AW134" i="15"/>
  <c r="BP85" i="15"/>
  <c r="AY85" i="15"/>
  <c r="BO85" i="15"/>
  <c r="BB85" i="15"/>
  <c r="BA85" i="15"/>
  <c r="BN85" i="15"/>
  <c r="AZ85" i="15"/>
  <c r="BM99" i="15"/>
  <c r="BB99" i="15" s="1"/>
  <c r="AR90" i="15"/>
  <c r="Y90" i="15" s="1"/>
  <c r="BM145" i="15"/>
  <c r="BP145" i="15" s="1"/>
  <c r="BM152" i="15"/>
  <c r="AY152" i="15" s="1"/>
  <c r="AX129" i="15"/>
  <c r="AW129" i="15"/>
  <c r="AX138" i="15"/>
  <c r="AW138" i="15"/>
  <c r="AR98" i="15"/>
  <c r="AX139" i="15"/>
  <c r="AW139" i="15"/>
  <c r="BM83" i="15"/>
  <c r="BM73" i="15"/>
  <c r="BM75" i="15"/>
  <c r="BM89" i="15"/>
  <c r="BB89" i="15" s="1"/>
  <c r="BM79" i="15"/>
  <c r="BM91" i="15"/>
  <c r="BM140" i="15"/>
  <c r="BM86" i="15"/>
  <c r="BM95" i="15"/>
  <c r="BM153" i="15"/>
  <c r="BB153" i="15" s="1"/>
  <c r="BM148" i="15"/>
  <c r="BM156" i="15"/>
  <c r="BM84" i="15"/>
  <c r="BM142" i="15"/>
  <c r="BB96" i="15"/>
  <c r="BA96" i="15"/>
  <c r="AZ96" i="15"/>
  <c r="AY96" i="15"/>
  <c r="BP96" i="15"/>
  <c r="BO96" i="15"/>
  <c r="BN96" i="15"/>
  <c r="BC130" i="15"/>
  <c r="BK130" i="15"/>
  <c r="BJ130" i="15"/>
  <c r="BL130" i="15" s="1"/>
  <c r="BC129" i="15"/>
  <c r="BK129" i="15"/>
  <c r="BJ129" i="15"/>
  <c r="BL129" i="15" s="1"/>
  <c r="BM149" i="15"/>
  <c r="BC143" i="15"/>
  <c r="BK143" i="15"/>
  <c r="BJ143" i="15"/>
  <c r="BL143" i="15" s="1"/>
  <c r="BM151" i="15"/>
  <c r="BC128" i="15"/>
  <c r="BK128" i="15"/>
  <c r="BJ128" i="15"/>
  <c r="BL128" i="15" s="1"/>
  <c r="BK137" i="15"/>
  <c r="BM88" i="15"/>
  <c r="BK138" i="15"/>
  <c r="BJ138" i="15"/>
  <c r="BL138" i="15" s="1"/>
  <c r="BC138" i="15"/>
  <c r="BC146" i="15"/>
  <c r="BK146" i="15"/>
  <c r="BJ146" i="15"/>
  <c r="BL146" i="15" s="1"/>
  <c r="BC134" i="15"/>
  <c r="BK134" i="15"/>
  <c r="BJ134" i="15"/>
  <c r="BL134" i="15" s="1"/>
  <c r="BM80" i="15"/>
  <c r="BK136" i="15"/>
  <c r="BK154" i="15"/>
  <c r="BJ154" i="15"/>
  <c r="BL154" i="15" s="1"/>
  <c r="BC154" i="15"/>
  <c r="BC139" i="15"/>
  <c r="BK139" i="15"/>
  <c r="BJ139" i="15"/>
  <c r="BL139" i="15" s="1"/>
  <c r="BK150" i="15"/>
  <c r="BJ150" i="15"/>
  <c r="BL150" i="15" s="1"/>
  <c r="BC150" i="15"/>
  <c r="BK135" i="15"/>
  <c r="BJ135" i="15"/>
  <c r="BL135" i="15" s="1"/>
  <c r="BC135" i="15"/>
  <c r="BK144" i="15"/>
  <c r="BJ144" i="15"/>
  <c r="BL144" i="15" s="1"/>
  <c r="BC144" i="15"/>
  <c r="BB147" i="15"/>
  <c r="BA147" i="15"/>
  <c r="AZ147" i="15"/>
  <c r="AY147" i="15"/>
  <c r="BP147" i="15"/>
  <c r="BO147" i="15"/>
  <c r="BN147" i="15"/>
  <c r="BC141" i="15"/>
  <c r="BK141" i="15"/>
  <c r="BJ141" i="15"/>
  <c r="BL141" i="15" s="1"/>
  <c r="BB74" i="15"/>
  <c r="BO74" i="15"/>
  <c r="S99" i="15"/>
  <c r="R73" i="26" s="1" a="1"/>
  <c r="R73" i="26" s="1"/>
  <c r="F73" i="26" a="1"/>
  <c r="F73" i="26" s="1"/>
  <c r="S74" i="15"/>
  <c r="R48" i="26" s="1" a="1"/>
  <c r="R48" i="26" s="1"/>
  <c r="F48" i="26" a="1"/>
  <c r="F48" i="26" s="1"/>
  <c r="D105" i="26" a="1"/>
  <c r="D105" i="26" s="1"/>
  <c r="D97" i="26" a="1"/>
  <c r="D97" i="26" s="1"/>
  <c r="D101" i="26" a="1"/>
  <c r="D101" i="26" s="1"/>
  <c r="D108" i="26" a="1"/>
  <c r="D108" i="26" s="1"/>
  <c r="F104" i="26" a="1"/>
  <c r="F104" i="26" s="1"/>
  <c r="S91" i="15"/>
  <c r="R65" i="26" s="1" a="1"/>
  <c r="R65" i="26" s="1"/>
  <c r="F65" i="26" a="1"/>
  <c r="F65" i="26" s="1"/>
  <c r="D99" i="26" a="1"/>
  <c r="D99" i="26" s="1"/>
  <c r="S79" i="15"/>
  <c r="R53" i="26" s="1" a="1"/>
  <c r="R53" i="26" s="1"/>
  <c r="F53" i="26" a="1"/>
  <c r="F53" i="26" s="1"/>
  <c r="S147" i="15"/>
  <c r="R111" i="26" s="1" a="1"/>
  <c r="R111" i="26" s="1"/>
  <c r="F111" i="26" a="1"/>
  <c r="F111" i="26" s="1"/>
  <c r="S151" i="15"/>
  <c r="R115" i="26" s="1" a="1"/>
  <c r="R115" i="26" s="1"/>
  <c r="F115" i="26" a="1"/>
  <c r="F115" i="26" s="1"/>
  <c r="F106" i="26" a="1"/>
  <c r="F106" i="26" s="1"/>
  <c r="S83" i="15"/>
  <c r="R57" i="26" s="1" a="1"/>
  <c r="R57" i="26" s="1"/>
  <c r="F57" i="26" a="1"/>
  <c r="F57" i="26" s="1"/>
  <c r="D94" i="26" a="1"/>
  <c r="D94" i="26" s="1"/>
  <c r="D93" i="26" a="1"/>
  <c r="D93" i="26" s="1"/>
  <c r="D118" i="26" a="1"/>
  <c r="D118" i="26" s="1"/>
  <c r="S145" i="15"/>
  <c r="R109" i="26" s="1" a="1"/>
  <c r="R109" i="26" s="1"/>
  <c r="F109" i="26" a="1"/>
  <c r="F109" i="26" s="1"/>
  <c r="S75" i="15"/>
  <c r="R49" i="26" s="1" a="1"/>
  <c r="R49" i="26" s="1"/>
  <c r="F49" i="26" a="1"/>
  <c r="F49" i="26" s="1"/>
  <c r="D92" i="26" a="1"/>
  <c r="D92" i="26" s="1"/>
  <c r="D107" i="26" a="1"/>
  <c r="D107" i="26" s="1"/>
  <c r="S80" i="15"/>
  <c r="R54" i="26" s="1" a="1"/>
  <c r="R54" i="26" s="1"/>
  <c r="F54" i="26" a="1"/>
  <c r="F54" i="26" s="1"/>
  <c r="D114" i="26" a="1"/>
  <c r="D114" i="26" s="1"/>
  <c r="D100" i="26" a="1"/>
  <c r="D100" i="26" s="1"/>
  <c r="F60" i="26" a="1"/>
  <c r="F60" i="26" s="1"/>
  <c r="S152" i="15"/>
  <c r="R116" i="26" s="1" a="1"/>
  <c r="R116" i="26" s="1"/>
  <c r="F116" i="26" a="1"/>
  <c r="F116" i="26" s="1"/>
  <c r="D102" i="26" a="1"/>
  <c r="D102" i="26" s="1"/>
  <c r="D110" i="26" a="1"/>
  <c r="D110" i="26" s="1"/>
  <c r="D95" i="26" a="1"/>
  <c r="D95" i="26" s="1"/>
  <c r="D98" i="26" a="1"/>
  <c r="D98" i="26" s="1"/>
  <c r="D103" i="26" a="1"/>
  <c r="D103" i="26" s="1"/>
  <c r="S149" i="15"/>
  <c r="R113" i="26" s="1" a="1"/>
  <c r="R113" i="26" s="1"/>
  <c r="F113" i="26" a="1"/>
  <c r="F113" i="26" s="1"/>
  <c r="S155" i="15"/>
  <c r="R119" i="26" s="1" a="1"/>
  <c r="R119" i="26" s="1"/>
  <c r="F119" i="26" a="1"/>
  <c r="F119" i="26" s="1"/>
  <c r="S148" i="15"/>
  <c r="R112" i="26" s="1" a="1"/>
  <c r="R112" i="26" s="1"/>
  <c r="F112" i="26" a="1"/>
  <c r="F112" i="26" s="1"/>
  <c r="F62" i="26" a="1"/>
  <c r="F62" i="26" s="1"/>
  <c r="D96" i="26" a="1"/>
  <c r="D96" i="26" s="1"/>
  <c r="S156" i="15"/>
  <c r="R120" i="26" s="1" a="1"/>
  <c r="R120" i="26" s="1"/>
  <c r="F120" i="26" a="1"/>
  <c r="F120" i="26" s="1"/>
  <c r="S89" i="15"/>
  <c r="R63" i="26" s="1" a="1"/>
  <c r="R63" i="26" s="1"/>
  <c r="S95" i="15"/>
  <c r="R69" i="26" s="1" a="1"/>
  <c r="R69" i="26" s="1"/>
  <c r="S153" i="15"/>
  <c r="R117" i="26" s="1" a="1"/>
  <c r="R117" i="26" s="1"/>
  <c r="S81" i="15"/>
  <c r="R55" i="26" s="1" a="1"/>
  <c r="R55" i="26" s="1"/>
  <c r="S82" i="15"/>
  <c r="R56" i="26" s="1" a="1"/>
  <c r="R56" i="26" s="1"/>
  <c r="D165" i="26" a="1"/>
  <c r="D165" i="26" s="1"/>
  <c r="D156" i="26" a="1"/>
  <c r="D156" i="26" s="1"/>
  <c r="D151" i="26" a="1"/>
  <c r="D151" i="26" s="1"/>
  <c r="D154" i="26" a="1"/>
  <c r="D154" i="26" s="1"/>
  <c r="D162" i="26" a="1"/>
  <c r="D162" i="26" s="1"/>
  <c r="D157" i="26" a="1"/>
  <c r="D157" i="26" s="1"/>
  <c r="D160" i="26" a="1"/>
  <c r="D160" i="26" s="1"/>
  <c r="D161" i="26" a="1"/>
  <c r="D161" i="26" s="1"/>
  <c r="D164" i="26" a="1"/>
  <c r="D164" i="26" s="1"/>
  <c r="D149" i="26" a="1"/>
  <c r="D149" i="26" s="1"/>
  <c r="D158" i="26" a="1"/>
  <c r="D158" i="26" s="1"/>
  <c r="G128" i="15"/>
  <c r="G150" i="15"/>
  <c r="F114" i="26" s="1" a="1"/>
  <c r="F114" i="26" s="1"/>
  <c r="G130" i="15"/>
  <c r="G139" i="15"/>
  <c r="F103" i="26" s="1" a="1"/>
  <c r="F103" i="26" s="1"/>
  <c r="G138" i="15"/>
  <c r="G129" i="15"/>
  <c r="G137" i="15"/>
  <c r="G146" i="15"/>
  <c r="F110" i="26" s="1" a="1"/>
  <c r="F110" i="26" s="1"/>
  <c r="G134" i="15"/>
  <c r="G143" i="15"/>
  <c r="G144" i="15"/>
  <c r="G141" i="15"/>
  <c r="G136" i="15"/>
  <c r="F100" i="26" s="1" a="1"/>
  <c r="F100" i="26" s="1"/>
  <c r="G135" i="15"/>
  <c r="G154" i="15"/>
  <c r="BF128" i="15"/>
  <c r="BE128" i="15"/>
  <c r="BE144" i="15"/>
  <c r="BF144" i="15"/>
  <c r="BE150" i="15"/>
  <c r="BF150" i="15"/>
  <c r="BF141" i="15"/>
  <c r="BE141" i="15"/>
  <c r="BE143" i="15"/>
  <c r="BF143" i="15"/>
  <c r="BE138" i="15"/>
  <c r="BF138" i="15"/>
  <c r="BE135" i="15"/>
  <c r="BF135" i="15"/>
  <c r="BF136" i="15"/>
  <c r="BE136" i="15"/>
  <c r="BE146" i="15"/>
  <c r="BF146" i="15"/>
  <c r="BF134" i="15"/>
  <c r="BE134" i="15"/>
  <c r="BF130" i="15"/>
  <c r="BE130" i="15"/>
  <c r="BE133" i="15"/>
  <c r="BF133" i="15"/>
  <c r="BF129" i="15"/>
  <c r="BE129" i="15"/>
  <c r="BE131" i="15"/>
  <c r="BF131" i="15"/>
  <c r="BE132" i="15"/>
  <c r="BF132" i="15"/>
  <c r="BE154" i="15"/>
  <c r="BF154" i="15"/>
  <c r="BE139" i="15"/>
  <c r="BF139" i="15"/>
  <c r="BF137" i="15"/>
  <c r="BE137" i="15"/>
  <c r="Q198" i="26" a="1"/>
  <c r="Q198" i="26" s="1"/>
  <c r="G185" i="26" a="1"/>
  <c r="G185" i="26" s="1"/>
  <c r="G196" i="26" a="1"/>
  <c r="G196" i="26" s="1"/>
  <c r="G189" i="26" a="1"/>
  <c r="G189" i="26" s="1"/>
  <c r="G197" i="26" a="1"/>
  <c r="G197" i="26" s="1"/>
  <c r="Q195" i="26" a="1"/>
  <c r="Q195" i="26" s="1"/>
  <c r="Q193" i="26" a="1"/>
  <c r="Q193" i="26" s="1"/>
  <c r="Q197" i="26" a="1"/>
  <c r="Q197" i="26" s="1"/>
  <c r="G191" i="26" a="1"/>
  <c r="G191" i="26" s="1"/>
  <c r="G209" i="26" a="1"/>
  <c r="G209" i="26" s="1"/>
  <c r="G193" i="26" a="1"/>
  <c r="G193" i="26" s="1"/>
  <c r="G190" i="26" a="1"/>
  <c r="G190" i="26" s="1"/>
  <c r="Q202" i="26" a="1"/>
  <c r="Q202" i="26" s="1"/>
  <c r="G207" i="26" a="1"/>
  <c r="G207" i="26" s="1"/>
  <c r="G194" i="26" a="1"/>
  <c r="G194" i="26" s="1"/>
  <c r="G210" i="26" a="1"/>
  <c r="G210" i="26" s="1"/>
  <c r="G192" i="26" a="1"/>
  <c r="G192" i="26" s="1"/>
  <c r="Q204" i="26" a="1"/>
  <c r="Q204" i="26" s="1"/>
  <c r="Q206" i="26" a="1"/>
  <c r="Q206" i="26" s="1"/>
  <c r="G195" i="26" a="1"/>
  <c r="G195" i="26" s="1"/>
  <c r="G204" i="26" a="1"/>
  <c r="G204" i="26" s="1"/>
  <c r="G183" i="26" a="1"/>
  <c r="G183" i="26" s="1"/>
  <c r="Q194" i="26" a="1"/>
  <c r="Q194" i="26" s="1"/>
  <c r="Q203" i="26" a="1"/>
  <c r="Q203" i="26" s="1"/>
  <c r="Q196" i="26" a="1"/>
  <c r="Q196" i="26" s="1"/>
  <c r="G186" i="26" a="1"/>
  <c r="G186" i="26" s="1"/>
  <c r="G203" i="26" a="1"/>
  <c r="G203" i="26" s="1"/>
  <c r="G201" i="26" a="1"/>
  <c r="G201" i="26" s="1"/>
  <c r="Q210" i="26" a="1"/>
  <c r="Q210" i="26" s="1"/>
  <c r="G198" i="26" a="1"/>
  <c r="G198" i="26" s="1"/>
  <c r="Q192" i="26" a="1"/>
  <c r="Q192" i="26" s="1"/>
  <c r="G202" i="26" a="1"/>
  <c r="G202" i="26" s="1"/>
  <c r="Q205" i="26" a="1"/>
  <c r="Q205" i="26" s="1"/>
  <c r="G188" i="26" a="1"/>
  <c r="G188" i="26" s="1"/>
  <c r="Q199" i="26" a="1"/>
  <c r="Q199" i="26" s="1"/>
  <c r="G182" i="26" a="1"/>
  <c r="G182" i="26" s="1"/>
  <c r="G187" i="26" a="1"/>
  <c r="G187" i="26" s="1"/>
  <c r="Q201" i="26" a="1"/>
  <c r="Q201" i="26" s="1"/>
  <c r="G206" i="26" a="1"/>
  <c r="G206" i="26" s="1"/>
  <c r="G184" i="26" a="1"/>
  <c r="G184" i="26" s="1"/>
  <c r="G199" i="26" a="1"/>
  <c r="G199" i="26" s="1"/>
  <c r="G200" i="26" a="1"/>
  <c r="G200" i="26" s="1"/>
  <c r="G208" i="26" a="1"/>
  <c r="G208" i="26" s="1"/>
  <c r="Q209" i="26" a="1"/>
  <c r="Q209" i="26" s="1"/>
  <c r="Q200" i="26" a="1"/>
  <c r="Q200" i="26" s="1"/>
  <c r="Q208" i="26" a="1"/>
  <c r="Q208" i="26" s="1"/>
  <c r="G205" i="26" a="1"/>
  <c r="G205" i="26" s="1"/>
  <c r="Q207" i="26" a="1"/>
  <c r="Q207" i="26" s="1"/>
  <c r="Q191" i="26" a="1"/>
  <c r="Q191" i="26" s="1"/>
  <c r="BR147" i="15" l="1"/>
  <c r="AR97" i="15"/>
  <c r="BA155" i="15"/>
  <c r="BB155" i="15"/>
  <c r="BN145" i="15"/>
  <c r="BO145" i="15"/>
  <c r="AZ155" i="15"/>
  <c r="BP155" i="15"/>
  <c r="AY155" i="15"/>
  <c r="BP152" i="15"/>
  <c r="BN155" i="15"/>
  <c r="AZ89" i="15"/>
  <c r="BN152" i="15"/>
  <c r="BP74" i="15"/>
  <c r="AY74" i="15"/>
  <c r="BQ86" i="15"/>
  <c r="BR86" i="15"/>
  <c r="BQ145" i="15"/>
  <c r="BR145" i="15"/>
  <c r="BQ151" i="15"/>
  <c r="BR151" i="15"/>
  <c r="BQ140" i="15"/>
  <c r="BR140" i="15"/>
  <c r="BQ88" i="15"/>
  <c r="BR88" i="15"/>
  <c r="BQ91" i="15"/>
  <c r="BR91" i="15"/>
  <c r="BQ80" i="15"/>
  <c r="BR80" i="15"/>
  <c r="BQ79" i="15"/>
  <c r="BR79" i="15"/>
  <c r="BQ89" i="15"/>
  <c r="BR89" i="15"/>
  <c r="BQ99" i="15"/>
  <c r="BR99" i="15"/>
  <c r="BQ75" i="15"/>
  <c r="BR75" i="15"/>
  <c r="BQ73" i="15"/>
  <c r="BR73" i="15"/>
  <c r="BQ74" i="15"/>
  <c r="BR74" i="15"/>
  <c r="BQ83" i="15"/>
  <c r="BR83" i="15"/>
  <c r="BO91" i="15"/>
  <c r="AZ91" i="15"/>
  <c r="BQ142" i="15"/>
  <c r="BR142" i="15"/>
  <c r="BA91" i="15"/>
  <c r="BP99" i="15"/>
  <c r="BQ149" i="15"/>
  <c r="BR149" i="15"/>
  <c r="BB91" i="15"/>
  <c r="BN99" i="15"/>
  <c r="BQ84" i="15"/>
  <c r="BR84" i="15"/>
  <c r="BO99" i="15"/>
  <c r="BQ156" i="15"/>
  <c r="BR156" i="15"/>
  <c r="AY99" i="15"/>
  <c r="BQ148" i="15"/>
  <c r="BR148" i="15"/>
  <c r="BQ155" i="15"/>
  <c r="BR155" i="15"/>
  <c r="AZ99" i="15"/>
  <c r="BQ153" i="15"/>
  <c r="BR153" i="15"/>
  <c r="BA99" i="15"/>
  <c r="BQ95" i="15"/>
  <c r="BR95" i="15"/>
  <c r="BQ152" i="15"/>
  <c r="BR152" i="15"/>
  <c r="AY145" i="15"/>
  <c r="AZ145" i="15"/>
  <c r="BA145" i="15"/>
  <c r="BB145" i="15"/>
  <c r="BA95" i="15"/>
  <c r="BO152" i="15"/>
  <c r="BN91" i="15"/>
  <c r="AZ148" i="15"/>
  <c r="BA148" i="15"/>
  <c r="AZ152" i="15"/>
  <c r="BA152" i="15"/>
  <c r="BB152" i="15"/>
  <c r="BP91" i="15"/>
  <c r="AY91" i="15"/>
  <c r="AZ95" i="15"/>
  <c r="BB95" i="15"/>
  <c r="BP153" i="15"/>
  <c r="BO89" i="15"/>
  <c r="BP89" i="15"/>
  <c r="AY89" i="15"/>
  <c r="BA89" i="15"/>
  <c r="BN89" i="15"/>
  <c r="BA75" i="15"/>
  <c r="BO75" i="15"/>
  <c r="BP75" i="15"/>
  <c r="BN75" i="15"/>
  <c r="AZ75" i="15" s="1"/>
  <c r="BB75" i="15"/>
  <c r="BO79" i="15"/>
  <c r="AY79" i="15"/>
  <c r="BN79" i="15"/>
  <c r="BN73" i="15"/>
  <c r="AZ73" i="15" s="1"/>
  <c r="BO73" i="15"/>
  <c r="BP73" i="15"/>
  <c r="BB73" i="15"/>
  <c r="BA73" i="15"/>
  <c r="BA84" i="15"/>
  <c r="BO86" i="15"/>
  <c r="BP142" i="15"/>
  <c r="AY142" i="15"/>
  <c r="BN95" i="15"/>
  <c r="BN140" i="15"/>
  <c r="BO95" i="15"/>
  <c r="AY140" i="15"/>
  <c r="BN148" i="15"/>
  <c r="BP95" i="15"/>
  <c r="AZ140" i="15"/>
  <c r="AY148" i="15"/>
  <c r="AY95" i="15"/>
  <c r="BA83" i="15"/>
  <c r="BP83" i="15"/>
  <c r="BN83" i="15"/>
  <c r="AZ83" i="15"/>
  <c r="BO83" i="15"/>
  <c r="AY83" i="15"/>
  <c r="BB83" i="15"/>
  <c r="AZ74" i="15"/>
  <c r="BP84" i="15"/>
  <c r="AY84" i="15"/>
  <c r="BO148" i="15"/>
  <c r="BB148" i="15"/>
  <c r="AY156" i="15"/>
  <c r="AY153" i="15"/>
  <c r="BN153" i="15"/>
  <c r="AZ153" i="15"/>
  <c r="BO153" i="15"/>
  <c r="BA153" i="15"/>
  <c r="BO140" i="15"/>
  <c r="BA140" i="15"/>
  <c r="BM128" i="15"/>
  <c r="BP140" i="15"/>
  <c r="BB140" i="15"/>
  <c r="BM130" i="15"/>
  <c r="BM143" i="15"/>
  <c r="BO142" i="15"/>
  <c r="BA142" i="15"/>
  <c r="BA156" i="15"/>
  <c r="BB142" i="15"/>
  <c r="BN156" i="15"/>
  <c r="BB156" i="15"/>
  <c r="BN142" i="15"/>
  <c r="AZ142" i="15"/>
  <c r="AZ156" i="15"/>
  <c r="BO84" i="15"/>
  <c r="AZ79" i="15"/>
  <c r="BB79" i="15"/>
  <c r="BN84" i="15"/>
  <c r="BA79" i="15"/>
  <c r="BP79" i="15"/>
  <c r="BA86" i="15"/>
  <c r="BP86" i="15"/>
  <c r="AZ84" i="15"/>
  <c r="BB84" i="15"/>
  <c r="BN86" i="15"/>
  <c r="AY86" i="15"/>
  <c r="AZ86" i="15"/>
  <c r="BB86" i="15"/>
  <c r="AR96" i="15"/>
  <c r="BO156" i="15"/>
  <c r="BP148" i="15"/>
  <c r="BP156" i="15"/>
  <c r="BM135" i="15"/>
  <c r="BM154" i="15"/>
  <c r="BM134" i="15"/>
  <c r="BM129" i="15"/>
  <c r="BM150" i="15"/>
  <c r="BM138" i="15"/>
  <c r="D210" i="26" a="1"/>
  <c r="D210" i="26" s="1"/>
  <c r="F210" i="26" a="1"/>
  <c r="F210" i="26" s="1"/>
  <c r="D255" i="26" a="1"/>
  <c r="D255" i="26" s="1"/>
  <c r="BM144" i="15"/>
  <c r="BM146" i="15"/>
  <c r="BA74" i="15"/>
  <c r="BB151" i="15"/>
  <c r="BA151" i="15"/>
  <c r="AZ151" i="15"/>
  <c r="AY151" i="15"/>
  <c r="BP151" i="15"/>
  <c r="BO151" i="15"/>
  <c r="BN151" i="15"/>
  <c r="BB149" i="15"/>
  <c r="BA149" i="15"/>
  <c r="AZ149" i="15"/>
  <c r="AY149" i="15"/>
  <c r="BP149" i="15"/>
  <c r="BO149" i="15"/>
  <c r="BN149" i="15"/>
  <c r="BM139" i="15"/>
  <c r="BM141" i="15"/>
  <c r="BB80" i="15"/>
  <c r="BP80" i="15"/>
  <c r="BO80" i="15"/>
  <c r="BN80" i="15"/>
  <c r="AY80" i="15"/>
  <c r="AZ80" i="15"/>
  <c r="BA80" i="15"/>
  <c r="BB88" i="15"/>
  <c r="BP88" i="15"/>
  <c r="BO88" i="15"/>
  <c r="BN88" i="15"/>
  <c r="AY88" i="15"/>
  <c r="AZ88" i="15"/>
  <c r="BA88" i="15"/>
  <c r="AR94" i="15"/>
  <c r="AR101" i="15"/>
  <c r="AR93" i="15"/>
  <c r="AR100" i="15"/>
  <c r="S144" i="15"/>
  <c r="R108" i="26" s="1" a="1"/>
  <c r="R108" i="26" s="1"/>
  <c r="F108" i="26" a="1"/>
  <c r="F108" i="26" s="1"/>
  <c r="F107" i="26" a="1"/>
  <c r="F107" i="26" s="1"/>
  <c r="S129" i="15"/>
  <c r="R93" i="26" s="1" a="1"/>
  <c r="R93" i="26" s="1"/>
  <c r="F93" i="26" a="1"/>
  <c r="F93" i="26" s="1"/>
  <c r="S138" i="15"/>
  <c r="R102" i="26" s="1" a="1"/>
  <c r="R102" i="26" s="1"/>
  <c r="F102" i="26" a="1"/>
  <c r="F102" i="26" s="1"/>
  <c r="S154" i="15"/>
  <c r="R118" i="26" s="1" a="1"/>
  <c r="R118" i="26" s="1"/>
  <c r="F118" i="26" a="1"/>
  <c r="F118" i="26" s="1"/>
  <c r="S130" i="15"/>
  <c r="R94" i="26" s="1" a="1"/>
  <c r="R94" i="26" s="1"/>
  <c r="F94" i="26" a="1"/>
  <c r="F94" i="26" s="1"/>
  <c r="F92" i="26" a="1"/>
  <c r="F92" i="26" s="1"/>
  <c r="S135" i="15"/>
  <c r="R99" i="26" s="1" a="1"/>
  <c r="R99" i="26" s="1"/>
  <c r="F99" i="26" a="1"/>
  <c r="F99" i="26" s="1"/>
  <c r="S137" i="15"/>
  <c r="R101" i="26" s="1" a="1"/>
  <c r="R101" i="26" s="1"/>
  <c r="F101" i="26" a="1"/>
  <c r="F101" i="26" s="1"/>
  <c r="F105" i="26" a="1"/>
  <c r="F105" i="26" s="1"/>
  <c r="S134" i="15"/>
  <c r="R98" i="26" s="1" a="1"/>
  <c r="R98" i="26" s="1"/>
  <c r="F98" i="26" a="1"/>
  <c r="F98" i="26" s="1"/>
  <c r="F151" i="26" a="1"/>
  <c r="F151" i="26" s="1"/>
  <c r="R151" i="26" a="1"/>
  <c r="R151" i="26" s="1"/>
  <c r="S136" i="15"/>
  <c r="R100" i="26" s="1" a="1"/>
  <c r="R100" i="26" s="1"/>
  <c r="F160" i="26" a="1"/>
  <c r="F160" i="26" s="1"/>
  <c r="R160" i="26" a="1"/>
  <c r="R160" i="26" s="1"/>
  <c r="F157" i="26" a="1"/>
  <c r="F157" i="26" s="1"/>
  <c r="R157" i="26" a="1"/>
  <c r="R157" i="26" s="1"/>
  <c r="F165" i="26" a="1"/>
  <c r="F165" i="26" s="1"/>
  <c r="R165" i="26" a="1"/>
  <c r="R165" i="26" s="1"/>
  <c r="F164" i="26" a="1"/>
  <c r="F164" i="26" s="1"/>
  <c r="R164" i="26" a="1"/>
  <c r="R164" i="26" s="1"/>
  <c r="S146" i="15"/>
  <c r="R110" i="26" s="1" a="1"/>
  <c r="R110" i="26" s="1"/>
  <c r="S150" i="15"/>
  <c r="R114" i="26" s="1" a="1"/>
  <c r="R114" i="26" s="1"/>
  <c r="F162" i="26" a="1"/>
  <c r="F162" i="26" s="1"/>
  <c r="F158" i="26" a="1"/>
  <c r="F158" i="26" s="1"/>
  <c r="R158" i="26" a="1"/>
  <c r="R158" i="26" s="1"/>
  <c r="F161" i="26" a="1"/>
  <c r="F161" i="26" s="1"/>
  <c r="R161" i="26" a="1"/>
  <c r="R161" i="26" s="1"/>
  <c r="F156" i="26" a="1"/>
  <c r="F156" i="26" s="1"/>
  <c r="R156" i="26" a="1"/>
  <c r="R156" i="26" s="1"/>
  <c r="F154" i="26" a="1"/>
  <c r="F154" i="26" s="1"/>
  <c r="R154" i="26" a="1"/>
  <c r="R154" i="26" s="1"/>
  <c r="D148" i="26" a="1"/>
  <c r="D148" i="26" s="1"/>
  <c r="D201" i="26" a="1"/>
  <c r="D201" i="26" s="1"/>
  <c r="D139" i="26" a="1"/>
  <c r="D139" i="26" s="1"/>
  <c r="D137" i="26" a="1"/>
  <c r="D137" i="26" s="1"/>
  <c r="D203" i="26" a="1"/>
  <c r="D203" i="26" s="1"/>
  <c r="D143" i="26" a="1"/>
  <c r="D143" i="26" s="1"/>
  <c r="D144" i="26" a="1"/>
  <c r="D144" i="26" s="1"/>
  <c r="D142" i="26" a="1"/>
  <c r="D142" i="26" s="1"/>
  <c r="D207" i="26" a="1"/>
  <c r="D207" i="26" s="1"/>
  <c r="D194" i="26" a="1"/>
  <c r="D194" i="26" s="1"/>
  <c r="D141" i="26" a="1"/>
  <c r="D141" i="26" s="1"/>
  <c r="D163" i="26" a="1"/>
  <c r="D163" i="26" s="1"/>
  <c r="D140" i="26" a="1"/>
  <c r="D140" i="26" s="1"/>
  <c r="D196" i="26" a="1"/>
  <c r="D196" i="26" s="1"/>
  <c r="D150" i="26" a="1"/>
  <c r="D150" i="26" s="1"/>
  <c r="D191" i="26" a="1"/>
  <c r="D191" i="26" s="1"/>
  <c r="D199" i="26" a="1"/>
  <c r="D199" i="26" s="1"/>
  <c r="D155" i="26" a="1"/>
  <c r="D155" i="26" s="1"/>
  <c r="D159" i="26" a="1"/>
  <c r="D159" i="26" s="1"/>
  <c r="D153" i="26" a="1"/>
  <c r="D153" i="26" s="1"/>
  <c r="D209" i="26" a="1"/>
  <c r="D209" i="26" s="1"/>
  <c r="D145" i="26" a="1"/>
  <c r="D145" i="26" s="1"/>
  <c r="D205" i="26" a="1"/>
  <c r="D205" i="26" s="1"/>
  <c r="D152" i="26" a="1"/>
  <c r="D152" i="26" s="1"/>
  <c r="D138" i="26" a="1"/>
  <c r="D138" i="26" s="1"/>
  <c r="D202" i="26" a="1"/>
  <c r="D202" i="26" s="1"/>
  <c r="D147" i="26" a="1"/>
  <c r="D147" i="26" s="1"/>
  <c r="D206" i="26" a="1"/>
  <c r="D206" i="26" s="1"/>
  <c r="D146" i="26" a="1"/>
  <c r="D146" i="26" s="1"/>
  <c r="F149" i="26" a="1"/>
  <c r="F149" i="26" s="1"/>
  <c r="R162" i="26" a="1"/>
  <c r="R162" i="26" s="1"/>
  <c r="Q248" i="26" a="1"/>
  <c r="Q248" i="26" s="1"/>
  <c r="Q242" i="26" a="1"/>
  <c r="Q242" i="26" s="1"/>
  <c r="Q252" i="26" a="1"/>
  <c r="Q252" i="26" s="1"/>
  <c r="Q238" i="26" a="1"/>
  <c r="Q238" i="26" s="1"/>
  <c r="G252" i="26" a="1"/>
  <c r="G252" i="26" s="1"/>
  <c r="Q240" i="26" a="1"/>
  <c r="Q240" i="26" s="1"/>
  <c r="G247" i="26" a="1"/>
  <c r="G247" i="26" s="1"/>
  <c r="G251" i="26" a="1"/>
  <c r="G251" i="26" s="1"/>
  <c r="Q253" i="26" a="1"/>
  <c r="Q253" i="26" s="1"/>
  <c r="G249" i="26" a="1"/>
  <c r="G249" i="26" s="1"/>
  <c r="Q247" i="26" a="1"/>
  <c r="Q247" i="26" s="1"/>
  <c r="G242" i="26" a="1"/>
  <c r="G242" i="26" s="1"/>
  <c r="G240" i="26" a="1"/>
  <c r="G240" i="26" s="1"/>
  <c r="G235" i="26" a="1"/>
  <c r="G235" i="26" s="1"/>
  <c r="G234" i="26" a="1"/>
  <c r="G234" i="26" s="1"/>
  <c r="G229" i="26" a="1"/>
  <c r="G229" i="26" s="1"/>
  <c r="G239" i="26" a="1"/>
  <c r="G239" i="26" s="1"/>
  <c r="Q246" i="26" a="1"/>
  <c r="Q246" i="26" s="1"/>
  <c r="G232" i="26" a="1"/>
  <c r="G232" i="26" s="1"/>
  <c r="G253" i="26" a="1"/>
  <c r="G253" i="26" s="1"/>
  <c r="Q244" i="26" a="1"/>
  <c r="Q244" i="26" s="1"/>
  <c r="G248" i="26" a="1"/>
  <c r="G248" i="26" s="1"/>
  <c r="Q251" i="26" a="1"/>
  <c r="Q251" i="26" s="1"/>
  <c r="G238" i="26" a="1"/>
  <c r="G238" i="26" s="1"/>
  <c r="G241" i="26" a="1"/>
  <c r="G241" i="26" s="1"/>
  <c r="G250" i="26" a="1"/>
  <c r="G250" i="26" s="1"/>
  <c r="G243" i="26" a="1"/>
  <c r="G243" i="26" s="1"/>
  <c r="Q255" i="26" a="1"/>
  <c r="Q255" i="26" s="1"/>
  <c r="G227" i="26" a="1"/>
  <c r="G227" i="26" s="1"/>
  <c r="Q239" i="26" a="1"/>
  <c r="Q239" i="26" s="1"/>
  <c r="Q254" i="26" a="1"/>
  <c r="Q254" i="26" s="1"/>
  <c r="G245" i="26" a="1"/>
  <c r="G245" i="26" s="1"/>
  <c r="G233" i="26" a="1"/>
  <c r="G233" i="26" s="1"/>
  <c r="G231" i="26" a="1"/>
  <c r="G231" i="26" s="1"/>
  <c r="Q249" i="26" a="1"/>
  <c r="Q249" i="26" s="1"/>
  <c r="G254" i="26" a="1"/>
  <c r="G254" i="26" s="1"/>
  <c r="G230" i="26" a="1"/>
  <c r="G230" i="26" s="1"/>
  <c r="G255" i="26" a="1"/>
  <c r="G255" i="26" s="1"/>
  <c r="Q237" i="26" a="1"/>
  <c r="Q237" i="26" s="1"/>
  <c r="G228" i="26" a="1"/>
  <c r="G228" i="26" s="1"/>
  <c r="Q245" i="26" a="1"/>
  <c r="Q245" i="26" s="1"/>
  <c r="G246" i="26" a="1"/>
  <c r="G246" i="26" s="1"/>
  <c r="Q236" i="26" a="1"/>
  <c r="Q236" i="26" s="1"/>
  <c r="G244" i="26" a="1"/>
  <c r="G244" i="26" s="1"/>
  <c r="Q250" i="26" a="1"/>
  <c r="Q250" i="26" s="1"/>
  <c r="Q241" i="26" a="1"/>
  <c r="Q241" i="26" s="1"/>
  <c r="G237" i="26" a="1"/>
  <c r="G237" i="26" s="1"/>
  <c r="G236" i="26" a="1"/>
  <c r="G236" i="26" s="1"/>
  <c r="Q243" i="26" a="1"/>
  <c r="Q243" i="26" s="1"/>
  <c r="R210" i="26" l="1" a="1"/>
  <c r="R210" i="26" s="1"/>
  <c r="AR99" i="15"/>
  <c r="BQ138" i="15"/>
  <c r="BR138" i="15"/>
  <c r="AR89" i="15"/>
  <c r="Y89" i="15" s="1"/>
  <c r="BQ150" i="15"/>
  <c r="BR150" i="15"/>
  <c r="BQ129" i="15"/>
  <c r="BR129" i="15"/>
  <c r="BQ141" i="15"/>
  <c r="BR141" i="15"/>
  <c r="BQ134" i="15"/>
  <c r="BR134" i="15"/>
  <c r="BQ143" i="15"/>
  <c r="BR143" i="15"/>
  <c r="AR91" i="15"/>
  <c r="BQ139" i="15"/>
  <c r="BR139" i="15"/>
  <c r="BQ130" i="15"/>
  <c r="BR130" i="15"/>
  <c r="BQ146" i="15"/>
  <c r="BR146" i="15"/>
  <c r="BQ154" i="15"/>
  <c r="BR154" i="15"/>
  <c r="BQ144" i="15"/>
  <c r="BR144" i="15"/>
  <c r="BQ135" i="15"/>
  <c r="BR135" i="15"/>
  <c r="BQ128" i="15"/>
  <c r="BR128" i="15"/>
  <c r="AR148" i="15"/>
  <c r="Y148" i="15" s="1"/>
  <c r="F255" i="26" a="1"/>
  <c r="F255" i="26" s="1"/>
  <c r="BN130" i="15"/>
  <c r="AY73" i="15"/>
  <c r="AR73" i="15" s="1"/>
  <c r="BB128" i="15"/>
  <c r="BA128" i="15"/>
  <c r="AY75" i="15"/>
  <c r="AR75" i="15" s="1"/>
  <c r="Y75" i="15" s="1"/>
  <c r="BO130" i="15"/>
  <c r="BN150" i="15"/>
  <c r="BP130" i="15"/>
  <c r="AZ150" i="15"/>
  <c r="BP154" i="15"/>
  <c r="BO154" i="15"/>
  <c r="AZ154" i="15"/>
  <c r="BB154" i="15"/>
  <c r="AY129" i="15"/>
  <c r="BN143" i="15"/>
  <c r="BO143" i="15"/>
  <c r="BA130" i="15"/>
  <c r="BP143" i="15"/>
  <c r="BB130" i="15"/>
  <c r="AY143" i="15"/>
  <c r="AZ135" i="15"/>
  <c r="AZ143" i="15"/>
  <c r="BA143" i="15"/>
  <c r="BB143" i="15"/>
  <c r="BP128" i="15"/>
  <c r="BP134" i="15"/>
  <c r="BN128" i="15"/>
  <c r="AR74" i="15"/>
  <c r="Y74" i="15" s="1"/>
  <c r="BO128" i="15"/>
  <c r="AZ128" i="15" s="1"/>
  <c r="AR83" i="15"/>
  <c r="Y83" i="15" s="1"/>
  <c r="AY154" i="15"/>
  <c r="BN154" i="15"/>
  <c r="BA154" i="15"/>
  <c r="AY150" i="15"/>
  <c r="AY134" i="15"/>
  <c r="BA134" i="15"/>
  <c r="BB134" i="15"/>
  <c r="BP138" i="15"/>
  <c r="AZ134" i="15"/>
  <c r="BB144" i="15"/>
  <c r="BO135" i="15"/>
  <c r="BO129" i="15"/>
  <c r="BA135" i="15"/>
  <c r="BP129" i="15"/>
  <c r="BB129" i="15"/>
  <c r="BP135" i="15"/>
  <c r="BB135" i="15"/>
  <c r="BN144" i="15"/>
  <c r="BN135" i="15"/>
  <c r="AY135" i="15"/>
  <c r="BN129" i="15"/>
  <c r="BO144" i="15"/>
  <c r="BP144" i="15"/>
  <c r="BA144" i="15"/>
  <c r="AY144" i="15"/>
  <c r="BO150" i="15"/>
  <c r="BP150" i="15"/>
  <c r="BA150" i="15"/>
  <c r="BN134" i="15"/>
  <c r="BB150" i="15"/>
  <c r="BO134" i="15"/>
  <c r="AY138" i="15"/>
  <c r="AZ138" i="15"/>
  <c r="BA138" i="15"/>
  <c r="BB138" i="15"/>
  <c r="AZ144" i="15"/>
  <c r="BN138" i="15"/>
  <c r="BO138" i="15"/>
  <c r="BN146" i="15"/>
  <c r="BO146" i="15"/>
  <c r="BP146" i="15"/>
  <c r="AY146" i="15"/>
  <c r="AZ146" i="15"/>
  <c r="BA146" i="15"/>
  <c r="AR151" i="15"/>
  <c r="Y151" i="15" s="1"/>
  <c r="BB146" i="15"/>
  <c r="AR149" i="15"/>
  <c r="Y149" i="15" s="1"/>
  <c r="AR80" i="15"/>
  <c r="Y80" i="15" s="1"/>
  <c r="BB139" i="15"/>
  <c r="BA139" i="15"/>
  <c r="AZ139" i="15"/>
  <c r="AY139" i="15"/>
  <c r="BO139" i="15"/>
  <c r="BN139" i="15"/>
  <c r="BP139" i="15"/>
  <c r="BB141" i="15"/>
  <c r="BA141" i="15"/>
  <c r="AZ141" i="15"/>
  <c r="AY141" i="15"/>
  <c r="BP141" i="15"/>
  <c r="BO141" i="15"/>
  <c r="BN141" i="15"/>
  <c r="AR79" i="15"/>
  <c r="Y79" i="15" s="1"/>
  <c r="AR155" i="15"/>
  <c r="Y155" i="15" s="1"/>
  <c r="D284" i="26" a="1"/>
  <c r="D284" i="26" s="1"/>
  <c r="F239" i="26" a="1"/>
  <c r="F239" i="26" s="1"/>
  <c r="AR95" i="15"/>
  <c r="AR147" i="15"/>
  <c r="Y147" i="15" s="1"/>
  <c r="AR152" i="15"/>
  <c r="Y152" i="15" s="1"/>
  <c r="AR153" i="15"/>
  <c r="Y153" i="15" s="1"/>
  <c r="D239" i="26" a="1"/>
  <c r="D239" i="26" s="1"/>
  <c r="AR156" i="15"/>
  <c r="Y156" i="15" s="1"/>
  <c r="AR145" i="15"/>
  <c r="Y145" i="15" s="1"/>
  <c r="F201" i="26" a="1"/>
  <c r="F201" i="26" s="1"/>
  <c r="R201" i="26" a="1"/>
  <c r="R201" i="26" s="1"/>
  <c r="F209" i="26" a="1"/>
  <c r="F209" i="26" s="1"/>
  <c r="R209" i="26" a="1"/>
  <c r="R209" i="26" s="1"/>
  <c r="F159" i="26" a="1"/>
  <c r="F159" i="26" s="1"/>
  <c r="R159" i="26" a="1"/>
  <c r="R159" i="26" s="1"/>
  <c r="F146" i="26" a="1"/>
  <c r="F146" i="26" s="1"/>
  <c r="R146" i="26" a="1"/>
  <c r="R146" i="26" s="1"/>
  <c r="F144" i="26" a="1"/>
  <c r="F144" i="26" s="1"/>
  <c r="R144" i="26" a="1"/>
  <c r="R144" i="26" s="1"/>
  <c r="F205" i="26" a="1"/>
  <c r="F205" i="26" s="1"/>
  <c r="R205" i="26" a="1"/>
  <c r="R205" i="26" s="1"/>
  <c r="F196" i="26" a="1"/>
  <c r="F196" i="26" s="1"/>
  <c r="R196" i="26" a="1"/>
  <c r="R196" i="26" s="1"/>
  <c r="F147" i="26" a="1"/>
  <c r="F147" i="26" s="1"/>
  <c r="R147" i="26" a="1"/>
  <c r="R147" i="26" s="1"/>
  <c r="F153" i="26" a="1"/>
  <c r="F153" i="26" s="1"/>
  <c r="R153" i="26" a="1"/>
  <c r="R153" i="26" s="1"/>
  <c r="F155" i="26" a="1"/>
  <c r="F155" i="26" s="1"/>
  <c r="R155" i="26" a="1"/>
  <c r="R155" i="26" s="1"/>
  <c r="F152" i="26" a="1"/>
  <c r="F152" i="26" s="1"/>
  <c r="F194" i="26" a="1"/>
  <c r="F194" i="26" s="1"/>
  <c r="F150" i="26" a="1"/>
  <c r="F150" i="26" s="1"/>
  <c r="F163" i="26" a="1"/>
  <c r="F163" i="26" s="1"/>
  <c r="R163" i="26" a="1"/>
  <c r="R163" i="26" s="1"/>
  <c r="F145" i="26" a="1"/>
  <c r="F145" i="26" s="1"/>
  <c r="R145" i="26" a="1"/>
  <c r="R145" i="26" s="1"/>
  <c r="F199" i="26" a="1"/>
  <c r="F199" i="26" s="1"/>
  <c r="R199" i="26" a="1"/>
  <c r="R199" i="26" s="1"/>
  <c r="F203" i="26" a="1"/>
  <c r="F203" i="26" s="1"/>
  <c r="R203" i="26" a="1"/>
  <c r="R203" i="26" s="1"/>
  <c r="F207" i="26" a="1"/>
  <c r="F207" i="26" s="1"/>
  <c r="R207" i="26" a="1"/>
  <c r="R207" i="26" s="1"/>
  <c r="F206" i="26" a="1"/>
  <c r="F206" i="26" s="1"/>
  <c r="R206" i="26" a="1"/>
  <c r="R206" i="26" s="1"/>
  <c r="F137" i="26" a="1"/>
  <c r="F137" i="26" s="1"/>
  <c r="R137" i="26" a="1"/>
  <c r="R137" i="26" s="1"/>
  <c r="F138" i="26" a="1"/>
  <c r="F138" i="26" s="1"/>
  <c r="R138" i="26" a="1"/>
  <c r="R138" i="26" s="1"/>
  <c r="F139" i="26" a="1"/>
  <c r="F139" i="26" s="1"/>
  <c r="F143" i="26" a="1"/>
  <c r="F143" i="26" s="1"/>
  <c r="D189" i="26" a="1"/>
  <c r="D189" i="26" s="1"/>
  <c r="D241" i="26" a="1"/>
  <c r="D241" i="26" s="1"/>
  <c r="D185" i="26" a="1"/>
  <c r="D185" i="26" s="1"/>
  <c r="D244" i="26" a="1"/>
  <c r="D244" i="26" s="1"/>
  <c r="D248" i="26" a="1"/>
  <c r="D248" i="26" s="1"/>
  <c r="D254" i="26" a="1"/>
  <c r="D254" i="26" s="1"/>
  <c r="D208" i="26" a="1"/>
  <c r="D208" i="26" s="1"/>
  <c r="D187" i="26" a="1"/>
  <c r="D187" i="26" s="1"/>
  <c r="D251" i="26" a="1"/>
  <c r="D251" i="26" s="1"/>
  <c r="D183" i="26" a="1"/>
  <c r="D183" i="26" s="1"/>
  <c r="D192" i="26" a="1"/>
  <c r="D192" i="26" s="1"/>
  <c r="D236" i="26" a="1"/>
  <c r="D236" i="26" s="1"/>
  <c r="D190" i="26" a="1"/>
  <c r="D190" i="26" s="1"/>
  <c r="D246" i="26" a="1"/>
  <c r="D246" i="26" s="1"/>
  <c r="D204" i="26" a="1"/>
  <c r="D204" i="26" s="1"/>
  <c r="D247" i="26" a="1"/>
  <c r="D247" i="26" s="1"/>
  <c r="D295" i="26" a="1"/>
  <c r="D295" i="26" s="1"/>
  <c r="D186" i="26" a="1"/>
  <c r="D186" i="26" s="1"/>
  <c r="D200" i="26" a="1"/>
  <c r="D200" i="26" s="1"/>
  <c r="D250" i="26" a="1"/>
  <c r="D250" i="26" s="1"/>
  <c r="D198" i="26" a="1"/>
  <c r="D198" i="26" s="1"/>
  <c r="D188" i="26" a="1"/>
  <c r="D188" i="26" s="1"/>
  <c r="D193" i="26" a="1"/>
  <c r="D193" i="26" s="1"/>
  <c r="D300" i="26" a="1"/>
  <c r="D300" i="26" s="1"/>
  <c r="D195" i="26" a="1"/>
  <c r="D195" i="26" s="1"/>
  <c r="D184" i="26" a="1"/>
  <c r="D184" i="26" s="1"/>
  <c r="D197" i="26" a="1"/>
  <c r="D197" i="26" s="1"/>
  <c r="D252" i="26" a="1"/>
  <c r="D252" i="26" s="1"/>
  <c r="F148" i="26" a="1"/>
  <c r="F148" i="26" s="1"/>
  <c r="R202" i="26" a="1"/>
  <c r="R202" i="26" s="1"/>
  <c r="F202" i="26" a="1"/>
  <c r="F202" i="26" s="1"/>
  <c r="D182" i="26" a="1"/>
  <c r="D182" i="26" s="1"/>
  <c r="G296" i="26" a="1"/>
  <c r="G296" i="26" s="1"/>
  <c r="G282" i="26" a="1"/>
  <c r="G282" i="26" s="1"/>
  <c r="G273" i="26" a="1"/>
  <c r="G273" i="26" s="1"/>
  <c r="Q286" i="26" a="1"/>
  <c r="Q286" i="26" s="1"/>
  <c r="Q285" i="26" a="1"/>
  <c r="Q285" i="26" s="1"/>
  <c r="G279" i="26" a="1"/>
  <c r="G279" i="26" s="1"/>
  <c r="G280" i="26" a="1"/>
  <c r="G280" i="26" s="1"/>
  <c r="Q289" i="26" a="1"/>
  <c r="Q289" i="26" s="1"/>
  <c r="G285" i="26" a="1"/>
  <c r="G285" i="26" s="1"/>
  <c r="G297" i="26" a="1"/>
  <c r="G297" i="26" s="1"/>
  <c r="G281" i="26" a="1"/>
  <c r="G281" i="26" s="1"/>
  <c r="G283" i="26" a="1"/>
  <c r="G283" i="26" s="1"/>
  <c r="Q296" i="26" a="1"/>
  <c r="Q296" i="26" s="1"/>
  <c r="Q284" i="26" a="1"/>
  <c r="Q284" i="26" s="1"/>
  <c r="G275" i="26" a="1"/>
  <c r="G275" i="26" s="1"/>
  <c r="G298" i="26" a="1"/>
  <c r="G298" i="26" s="1"/>
  <c r="G287" i="26" a="1"/>
  <c r="G287" i="26" s="1"/>
  <c r="Q283" i="26" a="1"/>
  <c r="Q283" i="26" s="1"/>
  <c r="G290" i="26" a="1"/>
  <c r="G290" i="26" s="1"/>
  <c r="Q282" i="26" a="1"/>
  <c r="Q282" i="26" s="1"/>
  <c r="G289" i="26" a="1"/>
  <c r="G289" i="26" s="1"/>
  <c r="Q281" i="26" a="1"/>
  <c r="Q281" i="26" s="1"/>
  <c r="Q294" i="26" a="1"/>
  <c r="Q294" i="26" s="1"/>
  <c r="G288" i="26" a="1"/>
  <c r="G288" i="26" s="1"/>
  <c r="G277" i="26" a="1"/>
  <c r="G277" i="26" s="1"/>
  <c r="Q292" i="26" a="1"/>
  <c r="Q292" i="26" s="1"/>
  <c r="Q297" i="26" a="1"/>
  <c r="Q297" i="26" s="1"/>
  <c r="G292" i="26" a="1"/>
  <c r="G292" i="26" s="1"/>
  <c r="G300" i="26" a="1"/>
  <c r="G300" i="26" s="1"/>
  <c r="G272" i="26" a="1"/>
  <c r="G272" i="26" s="1"/>
  <c r="Q300" i="26" a="1"/>
  <c r="Q300" i="26" s="1"/>
  <c r="G274" i="26" a="1"/>
  <c r="G274" i="26" s="1"/>
  <c r="Q299" i="26" a="1"/>
  <c r="Q299" i="26" s="1"/>
  <c r="G293" i="26" a="1"/>
  <c r="G293" i="26" s="1"/>
  <c r="Q295" i="26" a="1"/>
  <c r="Q295" i="26" s="1"/>
  <c r="G291" i="26" a="1"/>
  <c r="G291" i="26" s="1"/>
  <c r="G276" i="26" a="1"/>
  <c r="G276" i="26" s="1"/>
  <c r="G295" i="26" a="1"/>
  <c r="G295" i="26" s="1"/>
  <c r="Q291" i="26" a="1"/>
  <c r="Q291" i="26" s="1"/>
  <c r="G294" i="26" a="1"/>
  <c r="G294" i="26" s="1"/>
  <c r="Q287" i="26" a="1"/>
  <c r="Q287" i="26" s="1"/>
  <c r="G299" i="26" a="1"/>
  <c r="G299" i="26" s="1"/>
  <c r="Q288" i="26" a="1"/>
  <c r="Q288" i="26" s="1"/>
  <c r="Q290" i="26" a="1"/>
  <c r="Q290" i="26" s="1"/>
  <c r="G278" i="26" a="1"/>
  <c r="G278" i="26" s="1"/>
  <c r="G286" i="26" a="1"/>
  <c r="G286" i="26" s="1"/>
  <c r="G284" i="26" a="1"/>
  <c r="G284" i="26" s="1"/>
  <c r="Q298" i="26" a="1"/>
  <c r="Q298" i="26" s="1"/>
  <c r="Q293" i="26" a="1"/>
  <c r="Q293" i="26" s="1"/>
  <c r="AZ130" i="15" l="1"/>
  <c r="D296" i="26" a="1"/>
  <c r="D296" i="26" s="1"/>
  <c r="R255" i="26" a="1"/>
  <c r="R255" i="26" s="1"/>
  <c r="F284" i="26" a="1"/>
  <c r="F284" i="26" s="1"/>
  <c r="D299" i="26" a="1"/>
  <c r="D299" i="26" s="1"/>
  <c r="F299" i="26" a="1"/>
  <c r="F299" i="26" s="1"/>
  <c r="AY130" i="15"/>
  <c r="AR130" i="15" s="1"/>
  <c r="Y130" i="15" s="1"/>
  <c r="BA129" i="15"/>
  <c r="AY128" i="15"/>
  <c r="AR154" i="15"/>
  <c r="Y154" i="15" s="1"/>
  <c r="AZ129" i="15"/>
  <c r="AR146" i="15"/>
  <c r="Y146" i="15" s="1"/>
  <c r="AR134" i="15"/>
  <c r="Y134" i="15" s="1"/>
  <c r="AR144" i="15"/>
  <c r="Y144" i="15" s="1"/>
  <c r="AR135" i="15"/>
  <c r="Y135" i="15" s="1"/>
  <c r="AR138" i="15"/>
  <c r="Y138" i="15" s="1"/>
  <c r="AR150" i="15"/>
  <c r="Y150" i="15" s="1"/>
  <c r="R289" i="26" a="1"/>
  <c r="R289" i="26" s="1"/>
  <c r="F238" i="26" a="1"/>
  <c r="F238" i="26" s="1"/>
  <c r="F229" i="26" a="1"/>
  <c r="F229" i="26" s="1"/>
  <c r="D238" i="26" a="1"/>
  <c r="D238" i="26" s="1"/>
  <c r="D286" i="26" a="1"/>
  <c r="D286" i="26" s="1"/>
  <c r="D229" i="26" a="1"/>
  <c r="D229" i="26" s="1"/>
  <c r="F286" i="26" a="1"/>
  <c r="F286" i="26" s="1"/>
  <c r="F251" i="26" a="1"/>
  <c r="F251" i="26" s="1"/>
  <c r="F295" i="26" a="1"/>
  <c r="F295" i="26" s="1"/>
  <c r="R295" i="26" a="1"/>
  <c r="R295" i="26" s="1"/>
  <c r="F197" i="26" a="1"/>
  <c r="F197" i="26" s="1"/>
  <c r="F241" i="26" a="1"/>
  <c r="F241" i="26" s="1"/>
  <c r="F200" i="26" a="1"/>
  <c r="F200" i="26" s="1"/>
  <c r="R200" i="26" a="1"/>
  <c r="R200" i="26" s="1"/>
  <c r="F300" i="26" a="1"/>
  <c r="F300" i="26" s="1"/>
  <c r="R300" i="26" a="1"/>
  <c r="R300" i="26" s="1"/>
  <c r="F236" i="26" a="1"/>
  <c r="F236" i="26" s="1"/>
  <c r="R236" i="26" a="1"/>
  <c r="R236" i="26" s="1"/>
  <c r="F244" i="26" a="1"/>
  <c r="F244" i="26" s="1"/>
  <c r="R244" i="26" a="1"/>
  <c r="R244" i="26" s="1"/>
  <c r="F250" i="26" a="1"/>
  <c r="F250" i="26" s="1"/>
  <c r="R250" i="26" a="1"/>
  <c r="R250" i="26" s="1"/>
  <c r="F204" i="26" a="1"/>
  <c r="F204" i="26" s="1"/>
  <c r="R204" i="26" a="1"/>
  <c r="R204" i="26" s="1"/>
  <c r="F195" i="26" a="1"/>
  <c r="F195" i="26" s="1"/>
  <c r="F198" i="26" a="1"/>
  <c r="F198" i="26" s="1"/>
  <c r="R198" i="26" a="1"/>
  <c r="R198" i="26" s="1"/>
  <c r="F193" i="26" a="1"/>
  <c r="F193" i="26" s="1"/>
  <c r="F296" i="26" a="1"/>
  <c r="F296" i="26" s="1"/>
  <c r="R296" i="26" a="1"/>
  <c r="R296" i="26" s="1"/>
  <c r="F189" i="26" a="1"/>
  <c r="F189" i="26" s="1"/>
  <c r="R189" i="26" a="1"/>
  <c r="R189" i="26" s="1"/>
  <c r="F252" i="26" a="1"/>
  <c r="F252" i="26" s="1"/>
  <c r="R252" i="26" a="1"/>
  <c r="R252" i="26" s="1"/>
  <c r="F192" i="26" a="1"/>
  <c r="F192" i="26" s="1"/>
  <c r="R192" i="26" a="1"/>
  <c r="R192" i="26" s="1"/>
  <c r="F246" i="26" a="1"/>
  <c r="F246" i="26" s="1"/>
  <c r="R246" i="26" a="1"/>
  <c r="R246" i="26" s="1"/>
  <c r="F208" i="26" a="1"/>
  <c r="F208" i="26" s="1"/>
  <c r="R208" i="26" a="1"/>
  <c r="R208" i="26" s="1"/>
  <c r="F248" i="26" a="1"/>
  <c r="F248" i="26" s="1"/>
  <c r="R248" i="26" a="1"/>
  <c r="R248" i="26" s="1"/>
  <c r="F247" i="26" a="1"/>
  <c r="F247" i="26" s="1"/>
  <c r="R247" i="26" a="1"/>
  <c r="R247" i="26" s="1"/>
  <c r="F254" i="26" a="1"/>
  <c r="F254" i="26" s="1"/>
  <c r="R254" i="26" a="1"/>
  <c r="R254" i="26" s="1"/>
  <c r="F184" i="26" a="1"/>
  <c r="F184" i="26" s="1"/>
  <c r="F182" i="26" a="1"/>
  <c r="F182" i="26" s="1"/>
  <c r="R182" i="26" a="1"/>
  <c r="R182" i="26" s="1"/>
  <c r="F183" i="26" a="1"/>
  <c r="F183" i="26" s="1"/>
  <c r="R183" i="26" a="1"/>
  <c r="R183" i="26" s="1"/>
  <c r="F188" i="26" a="1"/>
  <c r="F188" i="26" s="1"/>
  <c r="D253" i="26" a="1"/>
  <c r="D253" i="26" s="1"/>
  <c r="D291" i="26" a="1"/>
  <c r="D291" i="26" s="1"/>
  <c r="D230" i="26" a="1"/>
  <c r="D230" i="26" s="1"/>
  <c r="D242" i="26" a="1"/>
  <c r="D242" i="26" s="1"/>
  <c r="D281" i="26" a="1"/>
  <c r="D281" i="26" s="1"/>
  <c r="D249" i="26" a="1"/>
  <c r="D249" i="26" s="1"/>
  <c r="D245" i="26" a="1"/>
  <c r="D245" i="26" s="1"/>
  <c r="D289" i="26" a="1"/>
  <c r="D289" i="26" s="1"/>
  <c r="D331" i="26" a="1"/>
  <c r="D331" i="26" s="1"/>
  <c r="D235" i="26" a="1"/>
  <c r="D235" i="26" s="1"/>
  <c r="D240" i="26" a="1"/>
  <c r="D240" i="26" s="1"/>
  <c r="D329" i="26" a="1"/>
  <c r="D329" i="26" s="1"/>
  <c r="D275" i="26" a="1"/>
  <c r="D275" i="26" s="1"/>
  <c r="D231" i="26" a="1"/>
  <c r="D231" i="26" s="1"/>
  <c r="D341" i="26" a="1"/>
  <c r="D341" i="26" s="1"/>
  <c r="D233" i="26" a="1"/>
  <c r="D233" i="26" s="1"/>
  <c r="D283" i="26" a="1"/>
  <c r="D283" i="26" s="1"/>
  <c r="D228" i="26" a="1"/>
  <c r="D228" i="26" s="1"/>
  <c r="D237" i="26" a="1"/>
  <c r="D237" i="26" s="1"/>
  <c r="D297" i="26" a="1"/>
  <c r="D297" i="26" s="1"/>
  <c r="D232" i="26" a="1"/>
  <c r="D232" i="26" s="1"/>
  <c r="D345" i="26" a="1"/>
  <c r="D345" i="26" s="1"/>
  <c r="D344" i="26" a="1"/>
  <c r="D344" i="26" s="1"/>
  <c r="D334" i="26" a="1"/>
  <c r="D334" i="26" s="1"/>
  <c r="D234" i="26" a="1"/>
  <c r="D234" i="26" s="1"/>
  <c r="D293" i="26" a="1"/>
  <c r="D293" i="26" s="1"/>
  <c r="D340" i="26" a="1"/>
  <c r="D340" i="26" s="1"/>
  <c r="D292" i="26" a="1"/>
  <c r="D292" i="26" s="1"/>
  <c r="D243" i="26" a="1"/>
  <c r="D243" i="26" s="1"/>
  <c r="R251" i="26" a="1"/>
  <c r="R251" i="26" s="1"/>
  <c r="D227" i="26" a="1"/>
  <c r="D227" i="26" s="1"/>
  <c r="G343" i="26" a="1"/>
  <c r="G343" i="26" s="1"/>
  <c r="Q334" i="26" a="1"/>
  <c r="Q334" i="26" s="1"/>
  <c r="G319" i="26" a="1"/>
  <c r="G319" i="26" s="1"/>
  <c r="G325" i="26" a="1"/>
  <c r="G325" i="26" s="1"/>
  <c r="Q329" i="26" a="1"/>
  <c r="Q329" i="26" s="1"/>
  <c r="G324" i="26" a="1"/>
  <c r="G324" i="26" s="1"/>
  <c r="Q336" i="26" a="1"/>
  <c r="Q336" i="26" s="1"/>
  <c r="G331" i="26" a="1"/>
  <c r="G331" i="26" s="1"/>
  <c r="G334" i="26" a="1"/>
  <c r="G334" i="26" s="1"/>
  <c r="Q341" i="26" a="1"/>
  <c r="Q341" i="26" s="1"/>
  <c r="Q330" i="26" a="1"/>
  <c r="Q330" i="26" s="1"/>
  <c r="G337" i="26" a="1"/>
  <c r="G337" i="26" s="1"/>
  <c r="Q327" i="26" a="1"/>
  <c r="Q327" i="26" s="1"/>
  <c r="G328" i="26" a="1"/>
  <c r="G328" i="26" s="1"/>
  <c r="Q331" i="26" a="1"/>
  <c r="Q331" i="26" s="1"/>
  <c r="G339" i="26" a="1"/>
  <c r="G339" i="26" s="1"/>
  <c r="G320" i="26" a="1"/>
  <c r="G320" i="26" s="1"/>
  <c r="G317" i="26" a="1"/>
  <c r="G317" i="26" s="1"/>
  <c r="G345" i="26" a="1"/>
  <c r="G345" i="26" s="1"/>
  <c r="Q335" i="26" a="1"/>
  <c r="Q335" i="26" s="1"/>
  <c r="Q333" i="26" a="1"/>
  <c r="Q333" i="26" s="1"/>
  <c r="Q340" i="26" a="1"/>
  <c r="Q340" i="26" s="1"/>
  <c r="Q342" i="26" a="1"/>
  <c r="Q342" i="26" s="1"/>
  <c r="G335" i="26" a="1"/>
  <c r="G335" i="26" s="1"/>
  <c r="G326" i="26" a="1"/>
  <c r="G326" i="26" s="1"/>
  <c r="G318" i="26" a="1"/>
  <c r="G318" i="26" s="1"/>
  <c r="Q343" i="26" a="1"/>
  <c r="Q343" i="26" s="1"/>
  <c r="Q339" i="26" a="1"/>
  <c r="Q339" i="26" s="1"/>
  <c r="G340" i="26" a="1"/>
  <c r="G340" i="26" s="1"/>
  <c r="G323" i="26" a="1"/>
  <c r="G323" i="26" s="1"/>
  <c r="Q345" i="26" a="1"/>
  <c r="Q345" i="26" s="1"/>
  <c r="Q326" i="26" a="1"/>
  <c r="Q326" i="26" s="1"/>
  <c r="G344" i="26" a="1"/>
  <c r="G344" i="26" s="1"/>
  <c r="G338" i="26" a="1"/>
  <c r="G338" i="26" s="1"/>
  <c r="Q337" i="26" a="1"/>
  <c r="Q337" i="26" s="1"/>
  <c r="Q328" i="26" a="1"/>
  <c r="Q328" i="26" s="1"/>
  <c r="G342" i="26" a="1"/>
  <c r="G342" i="26" s="1"/>
  <c r="G327" i="26" a="1"/>
  <c r="G327" i="26" s="1"/>
  <c r="G321" i="26" a="1"/>
  <c r="G321" i="26" s="1"/>
  <c r="G336" i="26" a="1"/>
  <c r="G336" i="26" s="1"/>
  <c r="G333" i="26" a="1"/>
  <c r="G333" i="26" s="1"/>
  <c r="G329" i="26" a="1"/>
  <c r="G329" i="26" s="1"/>
  <c r="Q338" i="26" a="1"/>
  <c r="Q338" i="26" s="1"/>
  <c r="Q332" i="26" a="1"/>
  <c r="Q332" i="26" s="1"/>
  <c r="Q344" i="26" a="1"/>
  <c r="Q344" i="26" s="1"/>
  <c r="G322" i="26" a="1"/>
  <c r="G322" i="26" s="1"/>
  <c r="G332" i="26" a="1"/>
  <c r="G332" i="26" s="1"/>
  <c r="G330" i="26" a="1"/>
  <c r="G330" i="26" s="1"/>
  <c r="G341" i="26" a="1"/>
  <c r="G341" i="26" s="1"/>
  <c r="R299" i="26" l="1" a="1"/>
  <c r="R299" i="26" s="1"/>
  <c r="AR129" i="15"/>
  <c r="Y129" i="15" s="1"/>
  <c r="F289" i="26" a="1"/>
  <c r="F289" i="26" s="1"/>
  <c r="D287" i="26" a="1"/>
  <c r="D287" i="26" s="1"/>
  <c r="F287" i="26" a="1"/>
  <c r="F287" i="26" s="1"/>
  <c r="D280" i="26" a="1"/>
  <c r="D280" i="26" s="1"/>
  <c r="F274" i="26" a="1"/>
  <c r="F274" i="26" s="1"/>
  <c r="F337" i="26" a="1"/>
  <c r="F337" i="26" s="1"/>
  <c r="F280" i="26" a="1"/>
  <c r="F280" i="26" s="1"/>
  <c r="F282" i="26" a="1"/>
  <c r="F282" i="26" s="1"/>
  <c r="D338" i="26" a="1"/>
  <c r="D338" i="26" s="1"/>
  <c r="R338" i="26" a="1"/>
  <c r="R338" i="26" s="1"/>
  <c r="D282" i="26" a="1"/>
  <c r="D282" i="26" s="1"/>
  <c r="D274" i="26" a="1"/>
  <c r="D274" i="26" s="1"/>
  <c r="F331" i="26" a="1"/>
  <c r="F331" i="26" s="1"/>
  <c r="F345" i="26" a="1"/>
  <c r="F345" i="26" s="1"/>
  <c r="F340" i="26" a="1"/>
  <c r="F340" i="26" s="1"/>
  <c r="R340" i="26" a="1"/>
  <c r="R340" i="26" s="1"/>
  <c r="F253" i="26" a="1"/>
  <c r="F253" i="26" s="1"/>
  <c r="R253" i="26" a="1"/>
  <c r="R253" i="26" s="1"/>
  <c r="F283" i="26" a="1"/>
  <c r="F283" i="26" s="1"/>
  <c r="F237" i="26" a="1"/>
  <c r="F237" i="26" s="1"/>
  <c r="R237" i="26" a="1"/>
  <c r="R237" i="26" s="1"/>
  <c r="F341" i="26" a="1"/>
  <c r="F341" i="26" s="1"/>
  <c r="F234" i="26" a="1"/>
  <c r="F234" i="26" s="1"/>
  <c r="R234" i="26" a="1"/>
  <c r="R234" i="26" s="1"/>
  <c r="F334" i="26" a="1"/>
  <c r="F334" i="26" s="1"/>
  <c r="R334" i="26" a="1"/>
  <c r="R334" i="26" s="1"/>
  <c r="F293" i="26" a="1"/>
  <c r="F293" i="26" s="1"/>
  <c r="R293" i="26" a="1"/>
  <c r="R293" i="26" s="1"/>
  <c r="F249" i="26" a="1"/>
  <c r="F249" i="26" s="1"/>
  <c r="R249" i="26" a="1"/>
  <c r="R249" i="26" s="1"/>
  <c r="F329" i="26" a="1"/>
  <c r="F329" i="26" s="1"/>
  <c r="F344" i="26" a="1"/>
  <c r="F344" i="26" s="1"/>
  <c r="R344" i="26" a="1"/>
  <c r="R344" i="26" s="1"/>
  <c r="F292" i="26" a="1"/>
  <c r="F292" i="26" s="1"/>
  <c r="R292" i="26" a="1"/>
  <c r="R292" i="26" s="1"/>
  <c r="F297" i="26" a="1"/>
  <c r="F297" i="26" s="1"/>
  <c r="R297" i="26" a="1"/>
  <c r="R297" i="26" s="1"/>
  <c r="F243" i="26" a="1"/>
  <c r="F243" i="26" s="1"/>
  <c r="R243" i="26" a="1"/>
  <c r="R243" i="26" s="1"/>
  <c r="F245" i="26" a="1"/>
  <c r="F245" i="26" s="1"/>
  <c r="R245" i="26" a="1"/>
  <c r="R245" i="26" s="1"/>
  <c r="F235" i="26" a="1"/>
  <c r="F235" i="26" s="1"/>
  <c r="R235" i="26" a="1"/>
  <c r="R235" i="26" s="1"/>
  <c r="F240" i="26" a="1"/>
  <c r="F240" i="26" s="1"/>
  <c r="F242" i="26" a="1"/>
  <c r="F242" i="26" s="1"/>
  <c r="F281" i="26" a="1"/>
  <c r="F281" i="26" s="1"/>
  <c r="R281" i="26" a="1"/>
  <c r="R281" i="26" s="1"/>
  <c r="F291" i="26" a="1"/>
  <c r="F291" i="26" s="1"/>
  <c r="R291" i="26" a="1"/>
  <c r="R291" i="26" s="1"/>
  <c r="F233" i="26" a="1"/>
  <c r="F233" i="26" s="1"/>
  <c r="F228" i="26" a="1"/>
  <c r="F228" i="26" s="1"/>
  <c r="R228" i="26" a="1"/>
  <c r="R228" i="26" s="1"/>
  <c r="F227" i="26" a="1"/>
  <c r="F227" i="26" s="1"/>
  <c r="R227" i="26" a="1"/>
  <c r="R227" i="26" s="1"/>
  <c r="D332" i="26" a="1"/>
  <c r="D332" i="26" s="1"/>
  <c r="D294" i="26" a="1"/>
  <c r="D294" i="26" s="1"/>
  <c r="D385" i="26" a="1"/>
  <c r="D385" i="26" s="1"/>
  <c r="D390" i="26" a="1"/>
  <c r="D390" i="26" s="1"/>
  <c r="D379" i="26" a="1"/>
  <c r="D379" i="26" s="1"/>
  <c r="D288" i="26" a="1"/>
  <c r="D288" i="26" s="1"/>
  <c r="D277" i="26" a="1"/>
  <c r="D277" i="26" s="1"/>
  <c r="D374" i="26" a="1"/>
  <c r="D374" i="26" s="1"/>
  <c r="D298" i="26" a="1"/>
  <c r="D298" i="26" s="1"/>
  <c r="D382" i="26" a="1"/>
  <c r="D382" i="26" s="1"/>
  <c r="D376" i="26" a="1"/>
  <c r="D376" i="26" s="1"/>
  <c r="D276" i="26" a="1"/>
  <c r="D276" i="26" s="1"/>
  <c r="D278" i="26" a="1"/>
  <c r="D278" i="26" s="1"/>
  <c r="D337" i="26" a="1"/>
  <c r="D337" i="26" s="1"/>
  <c r="D320" i="26" a="1"/>
  <c r="D320" i="26" s="1"/>
  <c r="D327" i="26" a="1"/>
  <c r="D327" i="26" s="1"/>
  <c r="D389" i="26" a="1"/>
  <c r="D389" i="26" s="1"/>
  <c r="D328" i="26" a="1"/>
  <c r="D328" i="26" s="1"/>
  <c r="D285" i="26" a="1"/>
  <c r="D285" i="26" s="1"/>
  <c r="D342" i="26" a="1"/>
  <c r="D342" i="26" s="1"/>
  <c r="D279" i="26" a="1"/>
  <c r="D279" i="26" s="1"/>
  <c r="D386" i="26" a="1"/>
  <c r="D386" i="26" s="1"/>
  <c r="D326" i="26" a="1"/>
  <c r="D326" i="26" s="1"/>
  <c r="D273" i="26" a="1"/>
  <c r="D273" i="26" s="1"/>
  <c r="D290" i="26" a="1"/>
  <c r="D290" i="26" s="1"/>
  <c r="D336" i="26" a="1"/>
  <c r="D336" i="26" s="1"/>
  <c r="D272" i="26" a="1"/>
  <c r="D272" i="26" s="1"/>
  <c r="R341" i="26" a="1"/>
  <c r="R341" i="26" s="1"/>
  <c r="G375" i="26" a="1"/>
  <c r="G375" i="26" s="1"/>
  <c r="G381" i="26" a="1"/>
  <c r="G381" i="26" s="1"/>
  <c r="Q371" i="26" a="1"/>
  <c r="Q371" i="26" s="1"/>
  <c r="G380" i="26" a="1"/>
  <c r="G380" i="26" s="1"/>
  <c r="G384" i="26" a="1"/>
  <c r="G384" i="26" s="1"/>
  <c r="G376" i="26" a="1"/>
  <c r="G376" i="26" s="1"/>
  <c r="Q390" i="26" a="1"/>
  <c r="Q390" i="26" s="1"/>
  <c r="Q387" i="26" a="1"/>
  <c r="Q387" i="26" s="1"/>
  <c r="Q376" i="26" a="1"/>
  <c r="Q376" i="26" s="1"/>
  <c r="Q381" i="26" a="1"/>
  <c r="Q381" i="26" s="1"/>
  <c r="G368" i="26" a="1"/>
  <c r="G368" i="26" s="1"/>
  <c r="Q385" i="26" a="1"/>
  <c r="Q385" i="26" s="1"/>
  <c r="G373" i="26" a="1"/>
  <c r="G373" i="26" s="1"/>
  <c r="G369" i="26" a="1"/>
  <c r="G369" i="26" s="1"/>
  <c r="G367" i="26" a="1"/>
  <c r="G367" i="26" s="1"/>
  <c r="Q389" i="26" a="1"/>
  <c r="Q389" i="26" s="1"/>
  <c r="G387" i="26" a="1"/>
  <c r="G387" i="26" s="1"/>
  <c r="G385" i="26" a="1"/>
  <c r="G385" i="26" s="1"/>
  <c r="Q378" i="26" a="1"/>
  <c r="Q378" i="26" s="1"/>
  <c r="Q372" i="26" a="1"/>
  <c r="Q372" i="26" s="1"/>
  <c r="Q374" i="26" a="1"/>
  <c r="Q374" i="26" s="1"/>
  <c r="Q377" i="26" a="1"/>
  <c r="Q377" i="26" s="1"/>
  <c r="Q373" i="26" a="1"/>
  <c r="Q373" i="26" s="1"/>
  <c r="Q384" i="26" a="1"/>
  <c r="Q384" i="26" s="1"/>
  <c r="Q380" i="26" a="1"/>
  <c r="Q380" i="26" s="1"/>
  <c r="G382" i="26" a="1"/>
  <c r="G382" i="26" s="1"/>
  <c r="G370" i="26" a="1"/>
  <c r="G370" i="26" s="1"/>
  <c r="G366" i="26" a="1"/>
  <c r="G366" i="26" s="1"/>
  <c r="G372" i="26" a="1"/>
  <c r="G372" i="26" s="1"/>
  <c r="Q383" i="26" a="1"/>
  <c r="Q383" i="26" s="1"/>
  <c r="Q382" i="26" a="1"/>
  <c r="Q382" i="26" s="1"/>
  <c r="Q388" i="26" a="1"/>
  <c r="Q388" i="26" s="1"/>
  <c r="G390" i="26" a="1"/>
  <c r="G390" i="26" s="1"/>
  <c r="Q375" i="26" a="1"/>
  <c r="Q375" i="26" s="1"/>
  <c r="G364" i="26" a="1"/>
  <c r="G364" i="26" s="1"/>
  <c r="G377" i="26" a="1"/>
  <c r="G377" i="26" s="1"/>
  <c r="G374" i="26" a="1"/>
  <c r="G374" i="26" s="1"/>
  <c r="G383" i="26" a="1"/>
  <c r="G383" i="26" s="1"/>
  <c r="G363" i="26" a="1"/>
  <c r="G363" i="26" s="1"/>
  <c r="G362" i="26" a="1"/>
  <c r="G362" i="26" s="1"/>
  <c r="Q386" i="26" a="1"/>
  <c r="Q386" i="26" s="1"/>
  <c r="Q379" i="26" a="1"/>
  <c r="Q379" i="26" s="1"/>
  <c r="G386" i="26" a="1"/>
  <c r="G386" i="26" s="1"/>
  <c r="G378" i="26" a="1"/>
  <c r="G378" i="26" s="1"/>
  <c r="G389" i="26" a="1"/>
  <c r="G389" i="26" s="1"/>
  <c r="G371" i="26" a="1"/>
  <c r="G371" i="26" s="1"/>
  <c r="G365" i="26" a="1"/>
  <c r="G365" i="26" s="1"/>
  <c r="G379" i="26" a="1"/>
  <c r="G379" i="26" s="1"/>
  <c r="G388" i="26" a="1"/>
  <c r="G388" i="26" s="1"/>
  <c r="R345" i="26" a="1"/>
  <c r="R345" i="26" s="1"/>
  <c r="U18" i="15"/>
  <c r="T2" i="26" s="1" a="1"/>
  <c r="T2" i="26" s="1"/>
  <c r="U19" i="15"/>
  <c r="T3" i="26" s="1" a="1"/>
  <c r="T3" i="26" s="1"/>
  <c r="U20" i="15"/>
  <c r="T4" i="26" s="1" a="1"/>
  <c r="T4" i="26" s="1"/>
  <c r="U21" i="15"/>
  <c r="T5" i="26" s="1" a="1"/>
  <c r="T5" i="26" s="1"/>
  <c r="U22" i="15"/>
  <c r="T6" i="26" s="1" a="1"/>
  <c r="T6" i="26" s="1"/>
  <c r="U23" i="15"/>
  <c r="T7" i="26" s="1" a="1"/>
  <c r="T7" i="26" s="1"/>
  <c r="U24" i="15"/>
  <c r="T8" i="26" s="1" a="1"/>
  <c r="T8" i="26" s="1"/>
  <c r="U25" i="15"/>
  <c r="T9" i="26" s="1" a="1"/>
  <c r="T9" i="26" s="1"/>
  <c r="U26" i="15"/>
  <c r="T10" i="26" s="1" a="1"/>
  <c r="T10" i="26" s="1"/>
  <c r="U27" i="15"/>
  <c r="T11" i="26" s="1" a="1"/>
  <c r="T11" i="26" s="1"/>
  <c r="U28" i="15"/>
  <c r="T12" i="26" s="1" a="1"/>
  <c r="T12" i="26" s="1"/>
  <c r="U29" i="15"/>
  <c r="T13" i="26" s="1" a="1"/>
  <c r="T13" i="26" s="1"/>
  <c r="U30" i="15"/>
  <c r="T14" i="26" s="1" a="1"/>
  <c r="T14" i="26" s="1"/>
  <c r="U31" i="15"/>
  <c r="T15" i="26" s="1" a="1"/>
  <c r="T15" i="26" s="1"/>
  <c r="U32" i="15"/>
  <c r="T16" i="26" s="1" a="1"/>
  <c r="T16" i="26" s="1"/>
  <c r="U33" i="15"/>
  <c r="T17" i="26" s="1" a="1"/>
  <c r="T17" i="26" s="1"/>
  <c r="U34" i="15"/>
  <c r="T18" i="26" s="1" a="1"/>
  <c r="T18" i="26" s="1"/>
  <c r="U35" i="15"/>
  <c r="T19" i="26" s="1" a="1"/>
  <c r="T19" i="26" s="1"/>
  <c r="U36" i="15"/>
  <c r="T20" i="26" s="1" a="1"/>
  <c r="T20" i="26" s="1"/>
  <c r="U37" i="15"/>
  <c r="T21" i="26" s="1" a="1"/>
  <c r="T21" i="26" s="1"/>
  <c r="U38" i="15"/>
  <c r="T22" i="26" s="1" a="1"/>
  <c r="T22" i="26" s="1"/>
  <c r="U39" i="15"/>
  <c r="T23" i="26" s="1" a="1"/>
  <c r="T23" i="26" s="1"/>
  <c r="U40" i="15"/>
  <c r="T24" i="26" s="1" a="1"/>
  <c r="T24" i="26" s="1"/>
  <c r="U41" i="15"/>
  <c r="T25" i="26" s="1" a="1"/>
  <c r="T25" i="26" s="1"/>
  <c r="U42" i="15"/>
  <c r="T26" i="26" s="1" a="1"/>
  <c r="T26" i="26" s="1"/>
  <c r="U43" i="15"/>
  <c r="T27" i="26" s="1" a="1"/>
  <c r="T27" i="26" s="1"/>
  <c r="U44" i="15"/>
  <c r="T28" i="26" s="1" a="1"/>
  <c r="T28" i="26" s="1"/>
  <c r="U45" i="15"/>
  <c r="T29" i="26" s="1" a="1"/>
  <c r="T29" i="26" s="1"/>
  <c r="U46" i="15"/>
  <c r="T30" i="26" s="1" a="1"/>
  <c r="T30" i="26" s="1"/>
  <c r="D339" i="26" l="1" a="1"/>
  <c r="D339" i="26" s="1"/>
  <c r="D322" i="26" a="1"/>
  <c r="D322" i="26" s="1"/>
  <c r="D325" i="26" a="1"/>
  <c r="D325" i="26" s="1"/>
  <c r="R325" i="26" a="1"/>
  <c r="R325" i="26" s="1"/>
  <c r="R337" i="26" a="1"/>
  <c r="R337" i="26" s="1"/>
  <c r="R280" i="26" a="1"/>
  <c r="R280" i="26" s="1"/>
  <c r="D383" i="26" a="1"/>
  <c r="D383" i="26" s="1"/>
  <c r="F383" i="26" a="1"/>
  <c r="F383" i="26" s="1"/>
  <c r="F338" i="26" a="1"/>
  <c r="F338" i="26" s="1"/>
  <c r="F319" i="26" a="1"/>
  <c r="F319" i="26" s="1"/>
  <c r="D319" i="26" a="1"/>
  <c r="D319" i="26" s="1"/>
  <c r="R282" i="26" a="1"/>
  <c r="R282" i="26" s="1"/>
  <c r="D362" i="26" a="1"/>
  <c r="D362" i="26" s="1"/>
  <c r="D317" i="26" a="1"/>
  <c r="D317" i="26" s="1"/>
  <c r="F332" i="26" a="1"/>
  <c r="F332" i="26" s="1"/>
  <c r="F298" i="26" a="1"/>
  <c r="F298" i="26" s="1"/>
  <c r="R298" i="26" a="1"/>
  <c r="R298" i="26" s="1"/>
  <c r="F390" i="26" a="1"/>
  <c r="F390" i="26" s="1"/>
  <c r="R390" i="26" a="1"/>
  <c r="R390" i="26" s="1"/>
  <c r="F279" i="26" a="1"/>
  <c r="F279" i="26" s="1"/>
  <c r="R279" i="26" a="1"/>
  <c r="R279" i="26" s="1"/>
  <c r="F386" i="26" a="1"/>
  <c r="F386" i="26" s="1"/>
  <c r="R386" i="26" a="1"/>
  <c r="R386" i="26" s="1"/>
  <c r="F339" i="26" a="1"/>
  <c r="F339" i="26" s="1"/>
  <c r="R339" i="26" a="1"/>
  <c r="R339" i="26" s="1"/>
  <c r="F327" i="26" a="1"/>
  <c r="F327" i="26" s="1"/>
  <c r="R327" i="26" a="1"/>
  <c r="R327" i="26" s="1"/>
  <c r="F326" i="26" a="1"/>
  <c r="F326" i="26" s="1"/>
  <c r="R326" i="26" a="1"/>
  <c r="R326" i="26" s="1"/>
  <c r="F376" i="26" a="1"/>
  <c r="F376" i="26" s="1"/>
  <c r="F290" i="26" a="1"/>
  <c r="F290" i="26" s="1"/>
  <c r="R290" i="26" a="1"/>
  <c r="R290" i="26" s="1"/>
  <c r="F285" i="26" a="1"/>
  <c r="F285" i="26" s="1"/>
  <c r="F288" i="26" a="1"/>
  <c r="F288" i="26" s="1"/>
  <c r="R288" i="26" a="1"/>
  <c r="R288" i="26" s="1"/>
  <c r="F342" i="26" a="1"/>
  <c r="F342" i="26" s="1"/>
  <c r="R342" i="26" a="1"/>
  <c r="R342" i="26" s="1"/>
  <c r="F382" i="26" a="1"/>
  <c r="F382" i="26" s="1"/>
  <c r="R382" i="26" a="1"/>
  <c r="R382" i="26" s="1"/>
  <c r="F328" i="26" a="1"/>
  <c r="F328" i="26" s="1"/>
  <c r="F294" i="26" a="1"/>
  <c r="F294" i="26" s="1"/>
  <c r="R294" i="26" a="1"/>
  <c r="R294" i="26" s="1"/>
  <c r="F379" i="26" a="1"/>
  <c r="F379" i="26" s="1"/>
  <c r="R379" i="26" a="1"/>
  <c r="R379" i="26" s="1"/>
  <c r="F389" i="26" a="1"/>
  <c r="F389" i="26" s="1"/>
  <c r="R389" i="26" a="1"/>
  <c r="R389" i="26" s="1"/>
  <c r="F336" i="26" a="1"/>
  <c r="F336" i="26" s="1"/>
  <c r="R336" i="26" a="1"/>
  <c r="R336" i="26" s="1"/>
  <c r="F385" i="26" a="1"/>
  <c r="F385" i="26" s="1"/>
  <c r="R385" i="26" a="1"/>
  <c r="R385" i="26" s="1"/>
  <c r="F374" i="26" a="1"/>
  <c r="F374" i="26" s="1"/>
  <c r="F273" i="26" a="1"/>
  <c r="F273" i="26" s="1"/>
  <c r="R273" i="26" a="1"/>
  <c r="R273" i="26" s="1"/>
  <c r="F278" i="26" a="1"/>
  <c r="F278" i="26" s="1"/>
  <c r="F272" i="26" a="1"/>
  <c r="F272" i="26" s="1"/>
  <c r="R272" i="26" a="1"/>
  <c r="R272" i="26" s="1"/>
  <c r="D330" i="26" a="1"/>
  <c r="D330" i="26" s="1"/>
  <c r="D370" i="26" a="1"/>
  <c r="D370" i="26" s="1"/>
  <c r="D321" i="26" a="1"/>
  <c r="D321" i="26" s="1"/>
  <c r="D421" i="26" a="1"/>
  <c r="D421" i="26" s="1"/>
  <c r="D434" i="26" a="1"/>
  <c r="D434" i="26" s="1"/>
  <c r="D424" i="26" a="1"/>
  <c r="D424" i="26" s="1"/>
  <c r="D387" i="26" a="1"/>
  <c r="D387" i="26" s="1"/>
  <c r="D365" i="26" a="1"/>
  <c r="D365" i="26" s="1"/>
  <c r="D428" i="26" a="1"/>
  <c r="D428" i="26" s="1"/>
  <c r="D371" i="26" a="1"/>
  <c r="D371" i="26" s="1"/>
  <c r="D318" i="26" a="1"/>
  <c r="D318" i="26" s="1"/>
  <c r="D377" i="26" a="1"/>
  <c r="D377" i="26" s="1"/>
  <c r="D419" i="26" a="1"/>
  <c r="D419" i="26" s="1"/>
  <c r="D324" i="26" a="1"/>
  <c r="D324" i="26" s="1"/>
  <c r="D431" i="26" a="1"/>
  <c r="D431" i="26" s="1"/>
  <c r="D333" i="26" a="1"/>
  <c r="D333" i="26" s="1"/>
  <c r="D372" i="26" a="1"/>
  <c r="D372" i="26" s="1"/>
  <c r="D430" i="26" a="1"/>
  <c r="D430" i="26" s="1"/>
  <c r="D381" i="26" a="1"/>
  <c r="D381" i="26" s="1"/>
  <c r="D367" i="26" a="1"/>
  <c r="D367" i="26" s="1"/>
  <c r="D369" i="26" a="1"/>
  <c r="D369" i="26" s="1"/>
  <c r="D432" i="26" a="1"/>
  <c r="D432" i="26" s="1"/>
  <c r="D384" i="26" a="1"/>
  <c r="D384" i="26" s="1"/>
  <c r="D427" i="26" a="1"/>
  <c r="D427" i="26" s="1"/>
  <c r="D323" i="26" a="1"/>
  <c r="D323" i="26" s="1"/>
  <c r="D435" i="26" a="1"/>
  <c r="D435" i="26" s="1"/>
  <c r="D343" i="26" a="1"/>
  <c r="D343" i="26" s="1"/>
  <c r="D335" i="26" a="1"/>
  <c r="D335" i="26" s="1"/>
  <c r="D373" i="26" a="1"/>
  <c r="D373" i="26" s="1"/>
  <c r="G424" i="26" a="1"/>
  <c r="G424" i="26" s="1"/>
  <c r="G407" i="26" a="1"/>
  <c r="G407" i="26" s="1"/>
  <c r="Q433" i="26" a="1"/>
  <c r="Q433" i="26" s="1"/>
  <c r="Q429" i="26" a="1"/>
  <c r="Q429" i="26" s="1"/>
  <c r="Q434" i="26" a="1"/>
  <c r="Q434" i="26" s="1"/>
  <c r="Q432" i="26" a="1"/>
  <c r="Q432" i="26" s="1"/>
  <c r="G410" i="26" a="1"/>
  <c r="G410" i="26" s="1"/>
  <c r="G408" i="26" a="1"/>
  <c r="G408" i="26" s="1"/>
  <c r="Q427" i="26" a="1"/>
  <c r="Q427" i="26" s="1"/>
  <c r="Q418" i="26" a="1"/>
  <c r="Q418" i="26" s="1"/>
  <c r="G412" i="26" a="1"/>
  <c r="G412" i="26" s="1"/>
  <c r="Q435" i="26" a="1"/>
  <c r="Q435" i="26" s="1"/>
  <c r="G416" i="26" a="1"/>
  <c r="G416" i="26" s="1"/>
  <c r="G428" i="26" a="1"/>
  <c r="G428" i="26" s="1"/>
  <c r="Q428" i="26" a="1"/>
  <c r="Q428" i="26" s="1"/>
  <c r="Q422" i="26" a="1"/>
  <c r="Q422" i="26" s="1"/>
  <c r="G414" i="26" a="1"/>
  <c r="G414" i="26" s="1"/>
  <c r="G421" i="26" a="1"/>
  <c r="G421" i="26" s="1"/>
  <c r="G434" i="26" a="1"/>
  <c r="G434" i="26" s="1"/>
  <c r="G419" i="26" a="1"/>
  <c r="G419" i="26" s="1"/>
  <c r="G417" i="26" a="1"/>
  <c r="G417" i="26" s="1"/>
  <c r="Q419" i="26" a="1"/>
  <c r="Q419" i="26" s="1"/>
  <c r="G418" i="26" a="1"/>
  <c r="G418" i="26" s="1"/>
  <c r="G429" i="26" a="1"/>
  <c r="G429" i="26" s="1"/>
  <c r="G423" i="26" a="1"/>
  <c r="G423" i="26" s="1"/>
  <c r="G422" i="26" a="1"/>
  <c r="G422" i="26" s="1"/>
  <c r="G411" i="26" a="1"/>
  <c r="G411" i="26" s="1"/>
  <c r="Q417" i="26" a="1"/>
  <c r="Q417" i="26" s="1"/>
  <c r="Q430" i="26" a="1"/>
  <c r="Q430" i="26" s="1"/>
  <c r="G425" i="26" a="1"/>
  <c r="G425" i="26" s="1"/>
  <c r="G431" i="26" a="1"/>
  <c r="G431" i="26" s="1"/>
  <c r="G409" i="26" a="1"/>
  <c r="G409" i="26" s="1"/>
  <c r="G415" i="26" a="1"/>
  <c r="G415" i="26" s="1"/>
  <c r="Q423" i="26" a="1"/>
  <c r="Q423" i="26" s="1"/>
  <c r="G413" i="26" a="1"/>
  <c r="G413" i="26" s="1"/>
  <c r="Q416" i="26" a="1"/>
  <c r="Q416" i="26" s="1"/>
  <c r="Q424" i="26" a="1"/>
  <c r="Q424" i="26" s="1"/>
  <c r="Q420" i="26" a="1"/>
  <c r="Q420" i="26" s="1"/>
  <c r="G427" i="26" a="1"/>
  <c r="G427" i="26" s="1"/>
  <c r="G430" i="26" a="1"/>
  <c r="G430" i="26" s="1"/>
  <c r="Q426" i="26" a="1"/>
  <c r="Q426" i="26" s="1"/>
  <c r="G426" i="26" a="1"/>
  <c r="G426" i="26" s="1"/>
  <c r="G433" i="26" a="1"/>
  <c r="G433" i="26" s="1"/>
  <c r="Q431" i="26" a="1"/>
  <c r="Q431" i="26" s="1"/>
  <c r="G435" i="26" a="1"/>
  <c r="G435" i="26" s="1"/>
  <c r="Q425" i="26" a="1"/>
  <c r="Q425" i="26" s="1"/>
  <c r="G432" i="26" a="1"/>
  <c r="G432" i="26" s="1"/>
  <c r="Q421" i="26" a="1"/>
  <c r="Q421" i="26" s="1"/>
  <c r="G420" i="26" a="1"/>
  <c r="G420" i="26" s="1"/>
  <c r="U84" i="15"/>
  <c r="T58" i="26" s="1" a="1"/>
  <c r="T58" i="26" s="1"/>
  <c r="U82" i="15"/>
  <c r="T56" i="26" s="1" a="1"/>
  <c r="T56" i="26" s="1"/>
  <c r="U100" i="15"/>
  <c r="T74" i="26" s="1" a="1"/>
  <c r="T74" i="26" s="1"/>
  <c r="U81" i="15"/>
  <c r="T55" i="26" s="1" a="1"/>
  <c r="T55" i="26" s="1"/>
  <c r="U94" i="15"/>
  <c r="T68" i="26" s="1" a="1"/>
  <c r="T68" i="26" s="1"/>
  <c r="U83" i="15"/>
  <c r="T57" i="26" s="1" a="1"/>
  <c r="T57" i="26" s="1"/>
  <c r="U95" i="15"/>
  <c r="T69" i="26" s="1" a="1"/>
  <c r="T69" i="26" s="1"/>
  <c r="U98" i="15"/>
  <c r="T72" i="26" s="1" a="1"/>
  <c r="T72" i="26" s="1"/>
  <c r="U97" i="15"/>
  <c r="T71" i="26" s="1" a="1"/>
  <c r="T71" i="26" s="1"/>
  <c r="U77" i="15"/>
  <c r="T51" i="26" s="1" a="1"/>
  <c r="T51" i="26" s="1"/>
  <c r="U76" i="15"/>
  <c r="T50" i="26" s="1" a="1"/>
  <c r="T50" i="26" s="1"/>
  <c r="U91" i="15"/>
  <c r="T65" i="26" s="1" a="1"/>
  <c r="T65" i="26" s="1"/>
  <c r="U75" i="15"/>
  <c r="T49" i="26" s="1" a="1"/>
  <c r="T49" i="26" s="1"/>
  <c r="U78" i="15"/>
  <c r="T52" i="26" s="1" a="1"/>
  <c r="T52" i="26" s="1"/>
  <c r="U93" i="15"/>
  <c r="T67" i="26" s="1" a="1"/>
  <c r="T67" i="26" s="1"/>
  <c r="U74" i="15"/>
  <c r="T48" i="26" s="1" a="1"/>
  <c r="T48" i="26" s="1"/>
  <c r="U80" i="15"/>
  <c r="T54" i="26" s="1" a="1"/>
  <c r="T54" i="26" s="1"/>
  <c r="U92" i="15"/>
  <c r="T66" i="26" s="1" a="1"/>
  <c r="T66" i="26" s="1"/>
  <c r="U88" i="15"/>
  <c r="T62" i="26" s="1" a="1"/>
  <c r="T62" i="26" s="1"/>
  <c r="U99" i="15"/>
  <c r="T73" i="26" s="1" a="1"/>
  <c r="T73" i="26" s="1"/>
  <c r="U73" i="15"/>
  <c r="T47" i="26" s="1" a="1"/>
  <c r="T47" i="26" s="1"/>
  <c r="U86" i="15"/>
  <c r="T60" i="26" s="1" a="1"/>
  <c r="T60" i="26" s="1"/>
  <c r="U96" i="15"/>
  <c r="T70" i="26" s="1" a="1"/>
  <c r="T70" i="26" s="1"/>
  <c r="U79" i="15"/>
  <c r="T53" i="26" s="1" a="1"/>
  <c r="T53" i="26" s="1"/>
  <c r="U90" i="15"/>
  <c r="T64" i="26" s="1" a="1"/>
  <c r="T64" i="26" s="1"/>
  <c r="U89" i="15"/>
  <c r="T63" i="26" s="1" a="1"/>
  <c r="T63" i="26" s="1"/>
  <c r="U87" i="15"/>
  <c r="T61" i="26" s="1" a="1"/>
  <c r="T61" i="26" s="1"/>
  <c r="U101" i="15"/>
  <c r="T75" i="26" s="1" a="1"/>
  <c r="T75" i="26" s="1"/>
  <c r="U85" i="15"/>
  <c r="T59" i="26" s="1" a="1"/>
  <c r="T59" i="26" s="1"/>
  <c r="D380" i="26" l="1" a="1"/>
  <c r="D380" i="26" s="1"/>
  <c r="R383" i="26" a="1"/>
  <c r="R383" i="26" s="1"/>
  <c r="F325" i="26" a="1"/>
  <c r="F325" i="26" s="1"/>
  <c r="D364" i="26" a="1"/>
  <c r="D364" i="26" s="1"/>
  <c r="D409" i="26" a="1"/>
  <c r="D409" i="26" s="1"/>
  <c r="R362" i="26" a="1"/>
  <c r="R362" i="26" s="1"/>
  <c r="F387" i="26" a="1"/>
  <c r="F387" i="26" s="1"/>
  <c r="R387" i="26" a="1"/>
  <c r="R387" i="26" s="1"/>
  <c r="F380" i="26" a="1"/>
  <c r="F380" i="26" s="1"/>
  <c r="F370" i="26" a="1"/>
  <c r="F370" i="26" s="1"/>
  <c r="R370" i="26" a="1"/>
  <c r="R370" i="26" s="1"/>
  <c r="F343" i="26" a="1"/>
  <c r="F343" i="26" s="1"/>
  <c r="R343" i="26" a="1"/>
  <c r="R343" i="26" s="1"/>
  <c r="F333" i="26" a="1"/>
  <c r="F333" i="26" s="1"/>
  <c r="R333" i="26" a="1"/>
  <c r="R333" i="26" s="1"/>
  <c r="F435" i="26" a="1"/>
  <c r="F435" i="26" s="1"/>
  <c r="R435" i="26" a="1"/>
  <c r="R435" i="26" s="1"/>
  <c r="F384" i="26" a="1"/>
  <c r="F384" i="26" s="1"/>
  <c r="R384" i="26" a="1"/>
  <c r="R384" i="26" s="1"/>
  <c r="F373" i="26" a="1"/>
  <c r="F373" i="26" s="1"/>
  <c r="F372" i="26" a="1"/>
  <c r="F372" i="26" s="1"/>
  <c r="R372" i="26" a="1"/>
  <c r="R372" i="26" s="1"/>
  <c r="F371" i="26" a="1"/>
  <c r="F371" i="26" s="1"/>
  <c r="R371" i="26" a="1"/>
  <c r="R371" i="26" s="1"/>
  <c r="F335" i="26" a="1"/>
  <c r="F335" i="26" s="1"/>
  <c r="R335" i="26" a="1"/>
  <c r="R335" i="26" s="1"/>
  <c r="F430" i="26" a="1"/>
  <c r="F430" i="26" s="1"/>
  <c r="R430" i="26" a="1"/>
  <c r="R430" i="26" s="1"/>
  <c r="F431" i="26" a="1"/>
  <c r="F431" i="26" s="1"/>
  <c r="R431" i="26" a="1"/>
  <c r="R431" i="26" s="1"/>
  <c r="F330" i="26" a="1"/>
  <c r="F330" i="26" s="1"/>
  <c r="F419" i="26" a="1"/>
  <c r="F419" i="26" s="1"/>
  <c r="F432" i="26" a="1"/>
  <c r="F432" i="26" s="1"/>
  <c r="R432" i="26" a="1"/>
  <c r="R432" i="26" s="1"/>
  <c r="F324" i="26" a="1"/>
  <c r="F324" i="26" s="1"/>
  <c r="R324" i="26" a="1"/>
  <c r="R324" i="26" s="1"/>
  <c r="F377" i="26" a="1"/>
  <c r="F377" i="26" s="1"/>
  <c r="F428" i="26" a="1"/>
  <c r="F428" i="26" s="1"/>
  <c r="R428" i="26" a="1"/>
  <c r="R428" i="26" s="1"/>
  <c r="F427" i="26" a="1"/>
  <c r="F427" i="26" s="1"/>
  <c r="F381" i="26" a="1"/>
  <c r="F381" i="26" s="1"/>
  <c r="R381" i="26" a="1"/>
  <c r="R381" i="26" s="1"/>
  <c r="F369" i="26" a="1"/>
  <c r="F369" i="26" s="1"/>
  <c r="R369" i="26" a="1"/>
  <c r="R369" i="26" s="1"/>
  <c r="F421" i="26" a="1"/>
  <c r="F421" i="26" s="1"/>
  <c r="F424" i="26" a="1"/>
  <c r="F424" i="26" s="1"/>
  <c r="R424" i="26" a="1"/>
  <c r="R424" i="26" s="1"/>
  <c r="F434" i="26" a="1"/>
  <c r="F434" i="26" s="1"/>
  <c r="R434" i="26" a="1"/>
  <c r="R434" i="26" s="1"/>
  <c r="F362" i="26" a="1"/>
  <c r="F362" i="26" s="1"/>
  <c r="F323" i="26" a="1"/>
  <c r="F323" i="26" s="1"/>
  <c r="F318" i="26" a="1"/>
  <c r="F318" i="26" s="1"/>
  <c r="R318" i="26" a="1"/>
  <c r="R318" i="26" s="1"/>
  <c r="F317" i="26" a="1"/>
  <c r="F317" i="26" s="1"/>
  <c r="R317" i="26" a="1"/>
  <c r="R317" i="26" s="1"/>
  <c r="D422" i="26" a="1"/>
  <c r="D422" i="26" s="1"/>
  <c r="D480" i="26" a="1"/>
  <c r="D480" i="26" s="1"/>
  <c r="D476" i="26" a="1"/>
  <c r="D476" i="26" s="1"/>
  <c r="D366" i="26" a="1"/>
  <c r="D366" i="26" s="1"/>
  <c r="D378" i="26" a="1"/>
  <c r="D378" i="26" s="1"/>
  <c r="D415" i="26" a="1"/>
  <c r="D415" i="26" s="1"/>
  <c r="D368" i="26" a="1"/>
  <c r="D368" i="26" s="1"/>
  <c r="D477" i="26" a="1"/>
  <c r="D477" i="26" s="1"/>
  <c r="D388" i="26" a="1"/>
  <c r="D388" i="26" s="1"/>
  <c r="D473" i="26" a="1"/>
  <c r="D473" i="26" s="1"/>
  <c r="D466" i="26" a="1"/>
  <c r="D466" i="26" s="1"/>
  <c r="D469" i="26" a="1"/>
  <c r="D469" i="26" s="1"/>
  <c r="D416" i="26" a="1"/>
  <c r="D416" i="26" s="1"/>
  <c r="D375" i="26" a="1"/>
  <c r="D375" i="26" s="1"/>
  <c r="D479" i="26" a="1"/>
  <c r="D479" i="26" s="1"/>
  <c r="D464" i="26" a="1"/>
  <c r="D464" i="26" s="1"/>
  <c r="D412" i="26" a="1"/>
  <c r="D412" i="26" s="1"/>
  <c r="D418" i="26" a="1"/>
  <c r="D418" i="26" s="1"/>
  <c r="D472" i="26" a="1"/>
  <c r="D472" i="26" s="1"/>
  <c r="D475" i="26" a="1"/>
  <c r="D475" i="26" s="1"/>
  <c r="D363" i="26" a="1"/>
  <c r="D363" i="26" s="1"/>
  <c r="D429" i="26" a="1"/>
  <c r="D429" i="26" s="1"/>
  <c r="D417" i="26" a="1"/>
  <c r="D417" i="26" s="1"/>
  <c r="D425" i="26" a="1"/>
  <c r="D425" i="26" s="1"/>
  <c r="D414" i="26" a="1"/>
  <c r="D414" i="26" s="1"/>
  <c r="D410" i="26" a="1"/>
  <c r="D410" i="26" s="1"/>
  <c r="D426" i="26" a="1"/>
  <c r="D426" i="26" s="1"/>
  <c r="R380" i="26" a="1"/>
  <c r="R380" i="26" s="1"/>
  <c r="R427" i="26" a="1"/>
  <c r="R427" i="26" s="1"/>
  <c r="Q466" i="26" a="1"/>
  <c r="Q466" i="26" s="1"/>
  <c r="G475" i="26" a="1"/>
  <c r="G475" i="26" s="1"/>
  <c r="G454" i="26" a="1"/>
  <c r="G454" i="26" s="1"/>
  <c r="G474" i="26" a="1"/>
  <c r="G474" i="26" s="1"/>
  <c r="Q467" i="26" a="1"/>
  <c r="Q467" i="26" s="1"/>
  <c r="G453" i="26" a="1"/>
  <c r="G453" i="26" s="1"/>
  <c r="G477" i="26" a="1"/>
  <c r="G477" i="26" s="1"/>
  <c r="G472" i="26" a="1"/>
  <c r="G472" i="26" s="1"/>
  <c r="G476" i="26" a="1"/>
  <c r="G476" i="26" s="1"/>
  <c r="G463" i="26" a="1"/>
  <c r="G463" i="26" s="1"/>
  <c r="Q473" i="26" a="1"/>
  <c r="Q473" i="26" s="1"/>
  <c r="G455" i="26" a="1"/>
  <c r="G455" i="26" s="1"/>
  <c r="Q470" i="26" a="1"/>
  <c r="Q470" i="26" s="1"/>
  <c r="Q465" i="26" a="1"/>
  <c r="Q465" i="26" s="1"/>
  <c r="G470" i="26" a="1"/>
  <c r="G470" i="26" s="1"/>
  <c r="Q464" i="26" a="1"/>
  <c r="Q464" i="26" s="1"/>
  <c r="G473" i="26" a="1"/>
  <c r="G473" i="26" s="1"/>
  <c r="Q477" i="26" a="1"/>
  <c r="Q477" i="26" s="1"/>
  <c r="G480" i="26" a="1"/>
  <c r="G480" i="26" s="1"/>
  <c r="Q469" i="26" a="1"/>
  <c r="Q469" i="26" s="1"/>
  <c r="Q475" i="26" a="1"/>
  <c r="Q475" i="26" s="1"/>
  <c r="G462" i="26" a="1"/>
  <c r="G462" i="26" s="1"/>
  <c r="G461" i="26" a="1"/>
  <c r="G461" i="26" s="1"/>
  <c r="Q479" i="26" a="1"/>
  <c r="Q479" i="26" s="1"/>
  <c r="Q476" i="26" a="1"/>
  <c r="Q476" i="26" s="1"/>
  <c r="Q461" i="26" a="1"/>
  <c r="Q461" i="26" s="1"/>
  <c r="Q462" i="26" a="1"/>
  <c r="Q462" i="26" s="1"/>
  <c r="G464" i="26" a="1"/>
  <c r="G464" i="26" s="1"/>
  <c r="Q480" i="26" a="1"/>
  <c r="Q480" i="26" s="1"/>
  <c r="Q474" i="26" a="1"/>
  <c r="Q474" i="26" s="1"/>
  <c r="G478" i="26" a="1"/>
  <c r="G478" i="26" s="1"/>
  <c r="G458" i="26" a="1"/>
  <c r="G458" i="26" s="1"/>
  <c r="G456" i="26" a="1"/>
  <c r="G456" i="26" s="1"/>
  <c r="G479" i="26" a="1"/>
  <c r="G479" i="26" s="1"/>
  <c r="G457" i="26" a="1"/>
  <c r="G457" i="26" s="1"/>
  <c r="Q478" i="26" a="1"/>
  <c r="Q478" i="26" s="1"/>
  <c r="G471" i="26" a="1"/>
  <c r="G471" i="26" s="1"/>
  <c r="Q468" i="26" a="1"/>
  <c r="Q468" i="26" s="1"/>
  <c r="G467" i="26" a="1"/>
  <c r="G467" i="26" s="1"/>
  <c r="G466" i="26" a="1"/>
  <c r="G466" i="26" s="1"/>
  <c r="Q463" i="26" a="1"/>
  <c r="Q463" i="26" s="1"/>
  <c r="G452" i="26" a="1"/>
  <c r="G452" i="26" s="1"/>
  <c r="G465" i="26" a="1"/>
  <c r="G465" i="26" s="1"/>
  <c r="Q471" i="26" a="1"/>
  <c r="Q471" i="26" s="1"/>
  <c r="G460" i="26" a="1"/>
  <c r="G460" i="26" s="1"/>
  <c r="G468" i="26" a="1"/>
  <c r="G468" i="26" s="1"/>
  <c r="G459" i="26" a="1"/>
  <c r="G459" i="26" s="1"/>
  <c r="Q472" i="26" a="1"/>
  <c r="Q472" i="26" s="1"/>
  <c r="G469" i="26" a="1"/>
  <c r="G469" i="26" s="1"/>
  <c r="U152" i="15"/>
  <c r="T116" i="26" s="1" a="1"/>
  <c r="T116" i="26" s="1"/>
  <c r="U135" i="15"/>
  <c r="T99" i="26" s="1" a="1"/>
  <c r="T99" i="26" s="1"/>
  <c r="U138" i="15"/>
  <c r="T102" i="26" s="1" a="1"/>
  <c r="T102" i="26" s="1"/>
  <c r="U154" i="15"/>
  <c r="T118" i="26" s="1" a="1"/>
  <c r="T118" i="26" s="1"/>
  <c r="U145" i="15"/>
  <c r="T109" i="26" s="1" a="1"/>
  <c r="T109" i="26" s="1"/>
  <c r="U151" i="15"/>
  <c r="T115" i="26" s="1" a="1"/>
  <c r="T115" i="26" s="1"/>
  <c r="U128" i="15"/>
  <c r="T92" i="26" s="1" a="1"/>
  <c r="T92" i="26" s="1"/>
  <c r="U153" i="15"/>
  <c r="T117" i="26" s="1" a="1"/>
  <c r="T117" i="26" s="1"/>
  <c r="U140" i="15"/>
  <c r="T104" i="26" s="1" a="1"/>
  <c r="T104" i="26" s="1"/>
  <c r="U149" i="15"/>
  <c r="T113" i="26" s="1" a="1"/>
  <c r="T113" i="26" s="1"/>
  <c r="U156" i="15"/>
  <c r="T120" i="26" s="1" a="1"/>
  <c r="T120" i="26" s="1"/>
  <c r="U134" i="15"/>
  <c r="T98" i="26" s="1" a="1"/>
  <c r="T98" i="26" s="1"/>
  <c r="U155" i="15"/>
  <c r="T119" i="26" s="1" a="1"/>
  <c r="T119" i="26" s="1"/>
  <c r="U142" i="15"/>
  <c r="T106" i="26" s="1" a="1"/>
  <c r="T106" i="26" s="1"/>
  <c r="U130" i="15"/>
  <c r="T94" i="26" s="1" a="1"/>
  <c r="T94" i="26" s="1"/>
  <c r="U144" i="15"/>
  <c r="T108" i="26" s="1" a="1"/>
  <c r="T108" i="26" s="1"/>
  <c r="U136" i="15"/>
  <c r="T100" i="26" s="1" a="1"/>
  <c r="T100" i="26" s="1"/>
  <c r="U146" i="15"/>
  <c r="T110" i="26" s="1" a="1"/>
  <c r="T110" i="26" s="1"/>
  <c r="U129" i="15"/>
  <c r="T93" i="26" s="1" a="1"/>
  <c r="T93" i="26" s="1"/>
  <c r="U131" i="15"/>
  <c r="T95" i="26" s="1" a="1"/>
  <c r="T95" i="26" s="1"/>
  <c r="U141" i="15"/>
  <c r="T105" i="26" s="1" a="1"/>
  <c r="T105" i="26" s="1"/>
  <c r="U143" i="15"/>
  <c r="T107" i="26" s="1" a="1"/>
  <c r="T107" i="26" s="1"/>
  <c r="U148" i="15"/>
  <c r="T112" i="26" s="1" a="1"/>
  <c r="T112" i="26" s="1"/>
  <c r="U137" i="15"/>
  <c r="T101" i="26" s="1" a="1"/>
  <c r="T101" i="26" s="1"/>
  <c r="U132" i="15"/>
  <c r="T96" i="26" s="1" a="1"/>
  <c r="T96" i="26" s="1"/>
  <c r="U147" i="15"/>
  <c r="T111" i="26" s="1" a="1"/>
  <c r="T111" i="26" s="1"/>
  <c r="U133" i="15"/>
  <c r="T97" i="26" s="1" a="1"/>
  <c r="T97" i="26" s="1"/>
  <c r="U150" i="15"/>
  <c r="T114" i="26" s="1" a="1"/>
  <c r="T114" i="26" s="1"/>
  <c r="U139" i="15"/>
  <c r="T103" i="26" s="1" a="1"/>
  <c r="T103" i="26" s="1"/>
  <c r="D471" i="26" l="1" a="1"/>
  <c r="D471" i="26" s="1"/>
  <c r="D423" i="26" a="1"/>
  <c r="D423" i="26" s="1"/>
  <c r="D407" i="26" a="1"/>
  <c r="D407" i="26" s="1"/>
  <c r="D433" i="26" a="1"/>
  <c r="D433" i="26" s="1"/>
  <c r="F409" i="26" a="1"/>
  <c r="F409" i="26" s="1"/>
  <c r="F364" i="26" a="1"/>
  <c r="F364" i="26" s="1"/>
  <c r="D411" i="26" a="1"/>
  <c r="D411" i="26" s="1"/>
  <c r="D413" i="26" a="1"/>
  <c r="D413" i="26" s="1"/>
  <c r="F408" i="26" a="1"/>
  <c r="F408" i="26" s="1"/>
  <c r="D408" i="26" a="1"/>
  <c r="D408" i="26" s="1"/>
  <c r="F464" i="26" a="1"/>
  <c r="F464" i="26" s="1"/>
  <c r="F469" i="26" a="1"/>
  <c r="F469" i="26" s="1"/>
  <c r="R469" i="26" a="1"/>
  <c r="R469" i="26" s="1"/>
  <c r="F375" i="26" a="1"/>
  <c r="F375" i="26" s="1"/>
  <c r="F388" i="26" a="1"/>
  <c r="F388" i="26" s="1"/>
  <c r="R388" i="26" a="1"/>
  <c r="R388" i="26" s="1"/>
  <c r="F472" i="26" a="1"/>
  <c r="F472" i="26" s="1"/>
  <c r="R472" i="26" a="1"/>
  <c r="R472" i="26" s="1"/>
  <c r="F418" i="26" a="1"/>
  <c r="F418" i="26" s="1"/>
  <c r="F480" i="26" a="1"/>
  <c r="F480" i="26" s="1"/>
  <c r="R480" i="26" a="1"/>
  <c r="R480" i="26" s="1"/>
  <c r="F423" i="26" a="1"/>
  <c r="F423" i="26" s="1"/>
  <c r="R423" i="26" a="1"/>
  <c r="R423" i="26" s="1"/>
  <c r="F426" i="26" a="1"/>
  <c r="F426" i="26" s="1"/>
  <c r="R426" i="26" a="1"/>
  <c r="R426" i="26" s="1"/>
  <c r="F425" i="26" a="1"/>
  <c r="F425" i="26" s="1"/>
  <c r="R425" i="26" a="1"/>
  <c r="R425" i="26" s="1"/>
  <c r="F471" i="26" a="1"/>
  <c r="F471" i="26" s="1"/>
  <c r="F477" i="26" a="1"/>
  <c r="F477" i="26" s="1"/>
  <c r="R477" i="26" a="1"/>
  <c r="R477" i="26" s="1"/>
  <c r="F433" i="26" a="1"/>
  <c r="F433" i="26" s="1"/>
  <c r="F466" i="26" a="1"/>
  <c r="F466" i="26" s="1"/>
  <c r="F429" i="26" a="1"/>
  <c r="F429" i="26" s="1"/>
  <c r="R429" i="26" a="1"/>
  <c r="R429" i="26" s="1"/>
  <c r="F417" i="26" a="1"/>
  <c r="F417" i="26" s="1"/>
  <c r="R417" i="26" a="1"/>
  <c r="R417" i="26" s="1"/>
  <c r="F422" i="26" a="1"/>
  <c r="F422" i="26" s="1"/>
  <c r="F479" i="26" a="1"/>
  <c r="F479" i="26" s="1"/>
  <c r="R479" i="26" a="1"/>
  <c r="R479" i="26" s="1"/>
  <c r="F475" i="26" a="1"/>
  <c r="F475" i="26" s="1"/>
  <c r="R475" i="26" a="1"/>
  <c r="R475" i="26" s="1"/>
  <c r="F414" i="26" a="1"/>
  <c r="F414" i="26" s="1"/>
  <c r="R414" i="26" a="1"/>
  <c r="R414" i="26" s="1"/>
  <c r="F473" i="26" a="1"/>
  <c r="F473" i="26" s="1"/>
  <c r="R473" i="26" a="1"/>
  <c r="R473" i="26" s="1"/>
  <c r="F476" i="26" a="1"/>
  <c r="F476" i="26" s="1"/>
  <c r="R476" i="26" a="1"/>
  <c r="R476" i="26" s="1"/>
  <c r="F378" i="26" a="1"/>
  <c r="F378" i="26" s="1"/>
  <c r="R378" i="26" a="1"/>
  <c r="R378" i="26" s="1"/>
  <c r="F407" i="26" a="1"/>
  <c r="F407" i="26" s="1"/>
  <c r="R407" i="26" a="1"/>
  <c r="R407" i="26" s="1"/>
  <c r="F413" i="26" a="1"/>
  <c r="F413" i="26" s="1"/>
  <c r="F368" i="26" a="1"/>
  <c r="F368" i="26" s="1"/>
  <c r="F363" i="26" a="1"/>
  <c r="F363" i="26" s="1"/>
  <c r="R363" i="26" a="1"/>
  <c r="R363" i="26" s="1"/>
  <c r="D518" i="26" a="1"/>
  <c r="D518" i="26" s="1"/>
  <c r="D511" i="26" a="1"/>
  <c r="D511" i="26" s="1"/>
  <c r="D516" i="26" a="1"/>
  <c r="D516" i="26" s="1"/>
  <c r="D520" i="26" a="1"/>
  <c r="D520" i="26" s="1"/>
  <c r="D459" i="26" a="1"/>
  <c r="D459" i="26" s="1"/>
  <c r="D463" i="26" a="1"/>
  <c r="D463" i="26" s="1"/>
  <c r="D455" i="26" a="1"/>
  <c r="D455" i="26" s="1"/>
  <c r="D458" i="26" a="1"/>
  <c r="D458" i="26" s="1"/>
  <c r="D467" i="26" a="1"/>
  <c r="D467" i="26" s="1"/>
  <c r="D454" i="26" a="1"/>
  <c r="D454" i="26" s="1"/>
  <c r="D525" i="26" a="1"/>
  <c r="D525" i="26" s="1"/>
  <c r="D460" i="26" a="1"/>
  <c r="D460" i="26" s="1"/>
  <c r="D522" i="26" a="1"/>
  <c r="D522" i="26" s="1"/>
  <c r="D457" i="26" a="1"/>
  <c r="D457" i="26" s="1"/>
  <c r="D514" i="26" a="1"/>
  <c r="D514" i="26" s="1"/>
  <c r="D478" i="26" a="1"/>
  <c r="D478" i="26" s="1"/>
  <c r="D474" i="26" a="1"/>
  <c r="D474" i="26" s="1"/>
  <c r="D456" i="26" a="1"/>
  <c r="D456" i="26" s="1"/>
  <c r="D468" i="26" a="1"/>
  <c r="D468" i="26" s="1"/>
  <c r="D461" i="26" a="1"/>
  <c r="D461" i="26" s="1"/>
  <c r="D524" i="26" a="1"/>
  <c r="D524" i="26" s="1"/>
  <c r="D509" i="26" a="1"/>
  <c r="D509" i="26" s="1"/>
  <c r="D521" i="26" a="1"/>
  <c r="D521" i="26" s="1"/>
  <c r="D517" i="26" a="1"/>
  <c r="D517" i="26" s="1"/>
  <c r="D462" i="26" a="1"/>
  <c r="D462" i="26" s="1"/>
  <c r="D470" i="26" a="1"/>
  <c r="D470" i="26" s="1"/>
  <c r="D420" i="26" a="1"/>
  <c r="D420" i="26" s="1"/>
  <c r="D452" i="26" a="1"/>
  <c r="D452" i="26" s="1"/>
  <c r="T138" i="26" a="1"/>
  <c r="T138" i="26" s="1"/>
  <c r="T148" i="26" a="1"/>
  <c r="T148" i="26" s="1"/>
  <c r="T158" i="26" a="1"/>
  <c r="T158" i="26" s="1"/>
  <c r="T159" i="26" a="1"/>
  <c r="T159" i="26" s="1"/>
  <c r="T153" i="26" a="1"/>
  <c r="T153" i="26" s="1"/>
  <c r="T165" i="26" a="1"/>
  <c r="T165" i="26" s="1"/>
  <c r="T147" i="26" a="1"/>
  <c r="T147" i="26" s="1"/>
  <c r="T141" i="26" a="1"/>
  <c r="T141" i="26" s="1"/>
  <c r="T157" i="26" a="1"/>
  <c r="T157" i="26" s="1"/>
  <c r="T145" i="26" a="1"/>
  <c r="T145" i="26" s="1"/>
  <c r="T139" i="26" a="1"/>
  <c r="T139" i="26" s="1"/>
  <c r="T146" i="26" a="1"/>
  <c r="T146" i="26" s="1"/>
  <c r="R471" i="26" a="1"/>
  <c r="R471" i="26" s="1"/>
  <c r="T142" i="26" a="1"/>
  <c r="T142" i="26" s="1"/>
  <c r="T144" i="26" a="1"/>
  <c r="T144" i="26" s="1"/>
  <c r="T152" i="26" a="1"/>
  <c r="T152" i="26" s="1"/>
  <c r="T140" i="26" a="1"/>
  <c r="T140" i="26" s="1"/>
  <c r="T137" i="26" a="1"/>
  <c r="T137" i="26" s="1"/>
  <c r="T156" i="26" a="1"/>
  <c r="T156" i="26" s="1"/>
  <c r="T160" i="26" a="1"/>
  <c r="T160" i="26" s="1"/>
  <c r="T161" i="26" a="1"/>
  <c r="T161" i="26" s="1"/>
  <c r="T164" i="26" a="1"/>
  <c r="T164" i="26" s="1"/>
  <c r="T149" i="26" a="1"/>
  <c r="T149" i="26" s="1"/>
  <c r="T154" i="26" a="1"/>
  <c r="T154" i="26" s="1"/>
  <c r="T151" i="26" a="1"/>
  <c r="T151" i="26" s="1"/>
  <c r="T162" i="26" a="1"/>
  <c r="T162" i="26" s="1"/>
  <c r="R433" i="26" a="1"/>
  <c r="R433" i="26" s="1"/>
  <c r="T143" i="26" a="1"/>
  <c r="T143" i="26" s="1"/>
  <c r="T155" i="26" a="1"/>
  <c r="T155" i="26" s="1"/>
  <c r="T150" i="26" a="1"/>
  <c r="T150" i="26" s="1"/>
  <c r="T163" i="26" a="1"/>
  <c r="T163" i="26" s="1"/>
  <c r="Q517" i="26" a="1"/>
  <c r="Q517" i="26" s="1"/>
  <c r="G511" i="26" a="1"/>
  <c r="G511" i="26" s="1"/>
  <c r="G503" i="26" a="1"/>
  <c r="G503" i="26" s="1"/>
  <c r="Q524" i="26" a="1"/>
  <c r="Q524" i="26" s="1"/>
  <c r="Q509" i="26" a="1"/>
  <c r="Q509" i="26" s="1"/>
  <c r="G517" i="26" a="1"/>
  <c r="G517" i="26" s="1"/>
  <c r="G504" i="26" a="1"/>
  <c r="G504" i="26" s="1"/>
  <c r="G512" i="26" a="1"/>
  <c r="G512" i="26" s="1"/>
  <c r="G523" i="26" a="1"/>
  <c r="G523" i="26" s="1"/>
  <c r="G506" i="26" a="1"/>
  <c r="G506" i="26" s="1"/>
  <c r="G515" i="26" a="1"/>
  <c r="G515" i="26" s="1"/>
  <c r="G522" i="26" a="1"/>
  <c r="G522" i="26" s="1"/>
  <c r="G513" i="26" a="1"/>
  <c r="G513" i="26" s="1"/>
  <c r="Q513" i="26" a="1"/>
  <c r="Q513" i="26" s="1"/>
  <c r="Q519" i="26" a="1"/>
  <c r="Q519" i="26" s="1"/>
  <c r="G507" i="26" a="1"/>
  <c r="G507" i="26" s="1"/>
  <c r="Q510" i="26" a="1"/>
  <c r="Q510" i="26" s="1"/>
  <c r="G498" i="26" a="1"/>
  <c r="G498" i="26" s="1"/>
  <c r="G505" i="26" a="1"/>
  <c r="G505" i="26" s="1"/>
  <c r="G516" i="26" a="1"/>
  <c r="G516" i="26" s="1"/>
  <c r="Q525" i="26" a="1"/>
  <c r="Q525" i="26" s="1"/>
  <c r="Q520" i="26" a="1"/>
  <c r="Q520" i="26" s="1"/>
  <c r="Q515" i="26" a="1"/>
  <c r="Q515" i="26" s="1"/>
  <c r="Q512" i="26" a="1"/>
  <c r="Q512" i="26" s="1"/>
  <c r="Q516" i="26" a="1"/>
  <c r="Q516" i="26" s="1"/>
  <c r="Q523" i="26" a="1"/>
  <c r="Q523" i="26" s="1"/>
  <c r="G509" i="26" a="1"/>
  <c r="G509" i="26" s="1"/>
  <c r="Q514" i="26" a="1"/>
  <c r="Q514" i="26" s="1"/>
  <c r="G500" i="26" a="1"/>
  <c r="G500" i="26" s="1"/>
  <c r="G519" i="26" a="1"/>
  <c r="G519" i="26" s="1"/>
  <c r="G510" i="26" a="1"/>
  <c r="G510" i="26" s="1"/>
  <c r="G502" i="26" a="1"/>
  <c r="G502" i="26" s="1"/>
  <c r="Q507" i="26" a="1"/>
  <c r="Q507" i="26" s="1"/>
  <c r="G525" i="26" a="1"/>
  <c r="G525" i="26" s="1"/>
  <c r="Q518" i="26" a="1"/>
  <c r="Q518" i="26" s="1"/>
  <c r="G499" i="26" a="1"/>
  <c r="G499" i="26" s="1"/>
  <c r="G497" i="26" a="1"/>
  <c r="G497" i="26" s="1"/>
  <c r="G524" i="26" a="1"/>
  <c r="G524" i="26" s="1"/>
  <c r="Q506" i="26" a="1"/>
  <c r="Q506" i="26" s="1"/>
  <c r="Q522" i="26" a="1"/>
  <c r="Q522" i="26" s="1"/>
  <c r="G508" i="26" a="1"/>
  <c r="G508" i="26" s="1"/>
  <c r="G520" i="26" a="1"/>
  <c r="G520" i="26" s="1"/>
  <c r="G514" i="26" a="1"/>
  <c r="G514" i="26" s="1"/>
  <c r="Q508" i="26" a="1"/>
  <c r="Q508" i="26" s="1"/>
  <c r="G501" i="26" a="1"/>
  <c r="G501" i="26" s="1"/>
  <c r="Q521" i="26" a="1"/>
  <c r="Q521" i="26" s="1"/>
  <c r="G518" i="26" a="1"/>
  <c r="G518" i="26" s="1"/>
  <c r="G521" i="26" a="1"/>
  <c r="G521" i="26" s="1"/>
  <c r="Q511" i="26" a="1"/>
  <c r="Q511" i="26" s="1"/>
  <c r="R408" i="26" l="1" a="1"/>
  <c r="R408" i="26" s="1"/>
  <c r="D465" i="26" a="1"/>
  <c r="D465" i="26" s="1"/>
  <c r="D453" i="26" a="1"/>
  <c r="D453" i="26" s="1"/>
  <c r="F465" i="26" a="1"/>
  <c r="F465" i="26" s="1"/>
  <c r="F453" i="26" a="1"/>
  <c r="F453" i="26" s="1"/>
  <c r="F509" i="26" a="1"/>
  <c r="F509" i="26" s="1"/>
  <c r="F470" i="26" a="1"/>
  <c r="F470" i="26" s="1"/>
  <c r="R470" i="26" a="1"/>
  <c r="R470" i="26" s="1"/>
  <c r="F459" i="26" a="1"/>
  <c r="F459" i="26" s="1"/>
  <c r="R459" i="26" a="1"/>
  <c r="R459" i="26" s="1"/>
  <c r="F517" i="26" a="1"/>
  <c r="F517" i="26" s="1"/>
  <c r="R517" i="26" a="1"/>
  <c r="R517" i="26" s="1"/>
  <c r="F468" i="26" a="1"/>
  <c r="F468" i="26" s="1"/>
  <c r="R468" i="26" a="1"/>
  <c r="R468" i="26" s="1"/>
  <c r="F525" i="26" a="1"/>
  <c r="F525" i="26" s="1"/>
  <c r="R525" i="26" a="1"/>
  <c r="R525" i="26" s="1"/>
  <c r="F522" i="26" a="1"/>
  <c r="F522" i="26" s="1"/>
  <c r="R522" i="26" a="1"/>
  <c r="R522" i="26" s="1"/>
  <c r="F463" i="26" a="1"/>
  <c r="F463" i="26" s="1"/>
  <c r="F516" i="26" a="1"/>
  <c r="F516" i="26" s="1"/>
  <c r="R516" i="26" a="1"/>
  <c r="R516" i="26" s="1"/>
  <c r="F467" i="26" a="1"/>
  <c r="F467" i="26" s="1"/>
  <c r="F474" i="26" a="1"/>
  <c r="F474" i="26" s="1"/>
  <c r="R474" i="26" a="1"/>
  <c r="R474" i="26" s="1"/>
  <c r="F520" i="26" a="1"/>
  <c r="F520" i="26" s="1"/>
  <c r="R520" i="26" a="1"/>
  <c r="R520" i="26" s="1"/>
  <c r="F521" i="26" a="1"/>
  <c r="F521" i="26" s="1"/>
  <c r="R521" i="26" a="1"/>
  <c r="R521" i="26" s="1"/>
  <c r="F518" i="26" a="1"/>
  <c r="F518" i="26" s="1"/>
  <c r="R518" i="26" a="1"/>
  <c r="R518" i="26" s="1"/>
  <c r="F514" i="26" a="1"/>
  <c r="F514" i="26" s="1"/>
  <c r="R514" i="26" a="1"/>
  <c r="R514" i="26" s="1"/>
  <c r="F460" i="26" a="1"/>
  <c r="F460" i="26" s="1"/>
  <c r="R460" i="26" a="1"/>
  <c r="R460" i="26" s="1"/>
  <c r="F461" i="26" a="1"/>
  <c r="F461" i="26" s="1"/>
  <c r="R461" i="26" a="1"/>
  <c r="R461" i="26" s="1"/>
  <c r="F511" i="26" a="1"/>
  <c r="F511" i="26" s="1"/>
  <c r="F524" i="26" a="1"/>
  <c r="F524" i="26" s="1"/>
  <c r="R524" i="26" a="1"/>
  <c r="R524" i="26" s="1"/>
  <c r="F478" i="26" a="1"/>
  <c r="F478" i="26" s="1"/>
  <c r="R478" i="26" a="1"/>
  <c r="R478" i="26" s="1"/>
  <c r="F420" i="26" a="1"/>
  <c r="F420" i="26" s="1"/>
  <c r="F462" i="26" a="1"/>
  <c r="F462" i="26" s="1"/>
  <c r="R462" i="26" a="1"/>
  <c r="R462" i="26" s="1"/>
  <c r="F452" i="26" a="1"/>
  <c r="F452" i="26" s="1"/>
  <c r="R452" i="26" a="1"/>
  <c r="R452" i="26" s="1"/>
  <c r="F458" i="26" a="1"/>
  <c r="F458" i="26" s="1"/>
  <c r="F454" i="26" a="1"/>
  <c r="F454" i="26" s="1"/>
  <c r="D501" i="26" a="1"/>
  <c r="D501" i="26" s="1"/>
  <c r="D500" i="26" a="1"/>
  <c r="D500" i="26" s="1"/>
  <c r="D523" i="26" a="1"/>
  <c r="D523" i="26" s="1"/>
  <c r="D505" i="26" a="1"/>
  <c r="D505" i="26" s="1"/>
  <c r="D508" i="26" a="1"/>
  <c r="D508" i="26" s="1"/>
  <c r="D512" i="26" a="1"/>
  <c r="D512" i="26" s="1"/>
  <c r="D507" i="26" a="1"/>
  <c r="D507" i="26" s="1"/>
  <c r="D502" i="26" a="1"/>
  <c r="D502" i="26" s="1"/>
  <c r="D499" i="26" a="1"/>
  <c r="D499" i="26" s="1"/>
  <c r="D519" i="26" a="1"/>
  <c r="D519" i="26" s="1"/>
  <c r="D506" i="26" a="1"/>
  <c r="D506" i="26" s="1"/>
  <c r="D503" i="26" a="1"/>
  <c r="D503" i="26" s="1"/>
  <c r="D513" i="26" a="1"/>
  <c r="D513" i="26" s="1"/>
  <c r="D504" i="26" a="1"/>
  <c r="D504" i="26" s="1"/>
  <c r="D498" i="26" a="1"/>
  <c r="D498" i="26" s="1"/>
  <c r="D515" i="26" a="1"/>
  <c r="D515" i="26" s="1"/>
  <c r="D497" i="26" a="1"/>
  <c r="D497" i="26" s="1"/>
  <c r="T200" i="26" a="1"/>
  <c r="T200" i="26" s="1"/>
  <c r="T185" i="26" a="1"/>
  <c r="T185" i="26" s="1"/>
  <c r="T202" i="26" a="1"/>
  <c r="T202" i="26" s="1"/>
  <c r="T203" i="26" a="1"/>
  <c r="T203" i="26" s="1"/>
  <c r="T197" i="26" a="1"/>
  <c r="T197" i="26" s="1"/>
  <c r="T186" i="26" a="1"/>
  <c r="T186" i="26" s="1"/>
  <c r="T208" i="26" a="1"/>
  <c r="T208" i="26" s="1"/>
  <c r="T199" i="26" a="1"/>
  <c r="T199" i="26" s="1"/>
  <c r="T189" i="26" a="1"/>
  <c r="T189" i="26" s="1"/>
  <c r="T188" i="26" a="1"/>
  <c r="T188" i="26" s="1"/>
  <c r="T195" i="26" a="1"/>
  <c r="T195" i="26" s="1"/>
  <c r="T194" i="26" a="1"/>
  <c r="T194" i="26" s="1"/>
  <c r="T192" i="26" a="1"/>
  <c r="T192" i="26" s="1"/>
  <c r="T209" i="26" a="1"/>
  <c r="T209" i="26" s="1"/>
  <c r="T187" i="26" a="1"/>
  <c r="T187" i="26" s="1"/>
  <c r="T191" i="26" a="1"/>
  <c r="T191" i="26" s="1"/>
  <c r="T210" i="26" a="1"/>
  <c r="T210" i="26" s="1"/>
  <c r="T193" i="26" a="1"/>
  <c r="T193" i="26" s="1"/>
  <c r="T207" i="26" a="1"/>
  <c r="T207" i="26" s="1"/>
  <c r="T201" i="26" a="1"/>
  <c r="T201" i="26" s="1"/>
  <c r="T198" i="26" a="1"/>
  <c r="T198" i="26" s="1"/>
  <c r="T182" i="26" a="1"/>
  <c r="T182" i="26" s="1"/>
  <c r="T184" i="26" a="1"/>
  <c r="T184" i="26" s="1"/>
  <c r="T183" i="26" a="1"/>
  <c r="T183" i="26" s="1"/>
  <c r="T206" i="26" a="1"/>
  <c r="T206" i="26" s="1"/>
  <c r="T196" i="26" a="1"/>
  <c r="T196" i="26" s="1"/>
  <c r="T190" i="26" a="1"/>
  <c r="T190" i="26" s="1"/>
  <c r="T204" i="26" a="1"/>
  <c r="T204" i="26" s="1"/>
  <c r="T205" i="26" a="1"/>
  <c r="T205" i="26" s="1"/>
  <c r="D510" i="26" l="1" a="1"/>
  <c r="D510" i="26" s="1"/>
  <c r="F510" i="26" a="1"/>
  <c r="F510" i="26" s="1"/>
  <c r="R453" i="26" a="1"/>
  <c r="R453" i="26" s="1"/>
  <c r="F504" i="26" a="1"/>
  <c r="F504" i="26" s="1"/>
  <c r="R504" i="26" a="1"/>
  <c r="R504" i="26" s="1"/>
  <c r="F507" i="26" a="1"/>
  <c r="F507" i="26" s="1"/>
  <c r="R507" i="26" a="1"/>
  <c r="R507" i="26" s="1"/>
  <c r="F523" i="26" a="1"/>
  <c r="F523" i="26" s="1"/>
  <c r="R523" i="26" a="1"/>
  <c r="R523" i="26" s="1"/>
  <c r="F505" i="26" a="1"/>
  <c r="F505" i="26" s="1"/>
  <c r="R505" i="26" a="1"/>
  <c r="R505" i="26" s="1"/>
  <c r="F515" i="26" a="1"/>
  <c r="F515" i="26" s="1"/>
  <c r="R515" i="26" a="1"/>
  <c r="R515" i="26" s="1"/>
  <c r="F512" i="26" a="1"/>
  <c r="F512" i="26" s="1"/>
  <c r="F506" i="26" a="1"/>
  <c r="F506" i="26" s="1"/>
  <c r="R506" i="26" a="1"/>
  <c r="R506" i="26" s="1"/>
  <c r="F519" i="26" a="1"/>
  <c r="F519" i="26" s="1"/>
  <c r="R519" i="26" a="1"/>
  <c r="R519" i="26" s="1"/>
  <c r="F508" i="26" a="1"/>
  <c r="F508" i="26" s="1"/>
  <c r="F513" i="26" a="1"/>
  <c r="F513" i="26" s="1"/>
  <c r="R513" i="26" a="1"/>
  <c r="R513" i="26" s="1"/>
  <c r="F497" i="26" a="1"/>
  <c r="F497" i="26" s="1"/>
  <c r="R497" i="26" a="1"/>
  <c r="R497" i="26" s="1"/>
  <c r="F498" i="26" a="1"/>
  <c r="F498" i="26" s="1"/>
  <c r="R498" i="26" a="1"/>
  <c r="R498" i="26" s="1"/>
  <c r="F499" i="26" a="1"/>
  <c r="F499" i="26" s="1"/>
  <c r="F503" i="26" a="1"/>
  <c r="F503" i="26" s="1"/>
  <c r="T228" i="26" a="1"/>
  <c r="T228" i="26" s="1"/>
  <c r="T234" i="26" a="1"/>
  <c r="T234" i="26" s="1"/>
  <c r="T249" i="26" a="1"/>
  <c r="T249" i="26" s="1"/>
  <c r="T238" i="26" a="1"/>
  <c r="T238" i="26" s="1"/>
  <c r="T229" i="26" a="1"/>
  <c r="T229" i="26" s="1"/>
  <c r="T244" i="26" a="1"/>
  <c r="T244" i="26" s="1"/>
  <c r="T235" i="26" a="1"/>
  <c r="T235" i="26" s="1"/>
  <c r="T255" i="26" a="1"/>
  <c r="T255" i="26" s="1"/>
  <c r="T227" i="26" a="1"/>
  <c r="T227" i="26" s="1"/>
  <c r="T253" i="26" a="1"/>
  <c r="T253" i="26" s="1"/>
  <c r="T248" i="26" a="1"/>
  <c r="T248" i="26" s="1"/>
  <c r="T241" i="26" a="1"/>
  <c r="T241" i="26" s="1"/>
  <c r="T236" i="26" a="1"/>
  <c r="T236" i="26" s="1"/>
  <c r="T237" i="26" a="1"/>
  <c r="T237" i="26" s="1"/>
  <c r="T247" i="26" a="1"/>
  <c r="T247" i="26" s="1"/>
  <c r="T243" i="26" a="1"/>
  <c r="T243" i="26" s="1"/>
  <c r="T232" i="26" a="1"/>
  <c r="T232" i="26" s="1"/>
  <c r="T239" i="26" a="1"/>
  <c r="T239" i="26" s="1"/>
  <c r="T231" i="26" a="1"/>
  <c r="T231" i="26" s="1"/>
  <c r="T251" i="26" a="1"/>
  <c r="T251" i="26" s="1"/>
  <c r="T230" i="26" a="1"/>
  <c r="T230" i="26" s="1"/>
  <c r="T254" i="26" a="1"/>
  <c r="T254" i="26" s="1"/>
  <c r="T240" i="26" a="1"/>
  <c r="T240" i="26" s="1"/>
  <c r="T242" i="26" a="1"/>
  <c r="T242" i="26" s="1"/>
  <c r="T250" i="26" a="1"/>
  <c r="T250" i="26" s="1"/>
  <c r="T245" i="26" a="1"/>
  <c r="T245" i="26" s="1"/>
  <c r="T246" i="26" a="1"/>
  <c r="T246" i="26" s="1"/>
  <c r="T233" i="26" a="1"/>
  <c r="T233" i="26" s="1"/>
  <c r="T252" i="26" a="1"/>
  <c r="T252" i="26" s="1"/>
  <c r="T295" i="26" l="1" a="1"/>
  <c r="T295" i="26" s="1"/>
  <c r="T282" i="26" a="1"/>
  <c r="T282" i="26" s="1"/>
  <c r="T296" i="26" a="1"/>
  <c r="T296" i="26" s="1"/>
  <c r="T281" i="26" a="1"/>
  <c r="T281" i="26" s="1"/>
  <c r="T276" i="26" a="1"/>
  <c r="T276" i="26" s="1"/>
  <c r="T286" i="26" a="1"/>
  <c r="T286" i="26" s="1"/>
  <c r="T283" i="26" a="1"/>
  <c r="T283" i="26" s="1"/>
  <c r="T284" i="26" a="1"/>
  <c r="T284" i="26" s="1"/>
  <c r="T300" i="26" a="1"/>
  <c r="T300" i="26" s="1"/>
  <c r="T287" i="26" a="1"/>
  <c r="T287" i="26" s="1"/>
  <c r="T294" i="26" a="1"/>
  <c r="T294" i="26" s="1"/>
  <c r="T278" i="26" a="1"/>
  <c r="T278" i="26" s="1"/>
  <c r="T277" i="26" a="1"/>
  <c r="T277" i="26" s="1"/>
  <c r="T280" i="26" a="1"/>
  <c r="T280" i="26" s="1"/>
  <c r="T297" i="26" a="1"/>
  <c r="T297" i="26" s="1"/>
  <c r="T285" i="26" a="1"/>
  <c r="T285" i="26" s="1"/>
  <c r="T291" i="26" a="1"/>
  <c r="T291" i="26" s="1"/>
  <c r="T288" i="26" a="1"/>
  <c r="T288" i="26" s="1"/>
  <c r="T293" i="26" a="1"/>
  <c r="T293" i="26" s="1"/>
  <c r="T299" i="26" a="1"/>
  <c r="T299" i="26" s="1"/>
  <c r="T279" i="26" a="1"/>
  <c r="T279" i="26" s="1"/>
  <c r="T298" i="26" a="1"/>
  <c r="T298" i="26" s="1"/>
  <c r="T292" i="26" a="1"/>
  <c r="T292" i="26" s="1"/>
  <c r="T289" i="26" a="1"/>
  <c r="T289" i="26" s="1"/>
  <c r="T273" i="26" a="1"/>
  <c r="T273" i="26" s="1"/>
  <c r="T272" i="26" a="1"/>
  <c r="T272" i="26" s="1"/>
  <c r="T290" i="26" a="1"/>
  <c r="T290" i="26" s="1"/>
  <c r="T274" i="26" a="1"/>
  <c r="T274" i="26" s="1"/>
  <c r="T275" i="26" a="1"/>
  <c r="T275" i="26" s="1"/>
  <c r="T343" i="26" l="1" a="1"/>
  <c r="T343" i="26" s="1"/>
  <c r="T342" i="26" a="1"/>
  <c r="T342" i="26" s="1"/>
  <c r="T329" i="26" a="1"/>
  <c r="T329" i="26" s="1"/>
  <c r="T328" i="26" a="1"/>
  <c r="T328" i="26" s="1"/>
  <c r="T319" i="26" a="1"/>
  <c r="T319" i="26" s="1"/>
  <c r="T331" i="26" a="1"/>
  <c r="T331" i="26" s="1"/>
  <c r="T322" i="26" a="1"/>
  <c r="T322" i="26" s="1"/>
  <c r="T324" i="26" a="1"/>
  <c r="T324" i="26" s="1"/>
  <c r="T335" i="26" a="1"/>
  <c r="T335" i="26" s="1"/>
  <c r="T321" i="26" a="1"/>
  <c r="T321" i="26" s="1"/>
  <c r="T323" i="26" a="1"/>
  <c r="T323" i="26" s="1"/>
  <c r="T326" i="26" a="1"/>
  <c r="T326" i="26" s="1"/>
  <c r="T344" i="26" a="1"/>
  <c r="T344" i="26" s="1"/>
  <c r="T318" i="26" a="1"/>
  <c r="T318" i="26" s="1"/>
  <c r="T333" i="26" a="1"/>
  <c r="T333" i="26" s="1"/>
  <c r="T339" i="26" a="1"/>
  <c r="T339" i="26" s="1"/>
  <c r="T341" i="26" a="1"/>
  <c r="T341" i="26" s="1"/>
  <c r="T320" i="26" a="1"/>
  <c r="T320" i="26" s="1"/>
  <c r="T317" i="26" a="1"/>
  <c r="T317" i="26" s="1"/>
  <c r="T334" i="26" a="1"/>
  <c r="T334" i="26" s="1"/>
  <c r="T336" i="26" a="1"/>
  <c r="T336" i="26" s="1"/>
  <c r="T332" i="26" a="1"/>
  <c r="T332" i="26" s="1"/>
  <c r="T327" i="26" a="1"/>
  <c r="T327" i="26" s="1"/>
  <c r="T337" i="26" a="1"/>
  <c r="T337" i="26" s="1"/>
  <c r="T330" i="26" a="1"/>
  <c r="T330" i="26" s="1"/>
  <c r="T345" i="26" a="1"/>
  <c r="T345" i="26" s="1"/>
  <c r="T340" i="26" a="1"/>
  <c r="T340" i="26" s="1"/>
  <c r="T325" i="26" a="1"/>
  <c r="T325" i="26" s="1"/>
  <c r="T338" i="26" a="1"/>
  <c r="T338" i="26" s="1"/>
  <c r="T369" i="26" l="1" a="1"/>
  <c r="T369" i="26" s="1"/>
  <c r="T367" i="26" a="1"/>
  <c r="T367" i="26" s="1"/>
  <c r="T362" i="26" a="1"/>
  <c r="T362" i="26" s="1"/>
  <c r="T376" i="26" a="1"/>
  <c r="T376" i="26" s="1"/>
  <c r="T389" i="26" a="1"/>
  <c r="T389" i="26" s="1"/>
  <c r="T383" i="26" a="1"/>
  <c r="T383" i="26" s="1"/>
  <c r="T377" i="26" a="1"/>
  <c r="T377" i="26" s="1"/>
  <c r="T365" i="26" a="1"/>
  <c r="T365" i="26" s="1"/>
  <c r="T364" i="26" a="1"/>
  <c r="T364" i="26" s="1"/>
  <c r="T371" i="26" a="1"/>
  <c r="T371" i="26" s="1"/>
  <c r="T381" i="26" a="1"/>
  <c r="T381" i="26" s="1"/>
  <c r="T386" i="26" a="1"/>
  <c r="T386" i="26" s="1"/>
  <c r="T373" i="26" a="1"/>
  <c r="T373" i="26" s="1"/>
  <c r="T368" i="26" a="1"/>
  <c r="T368" i="26" s="1"/>
  <c r="T379" i="26" a="1"/>
  <c r="T379" i="26" s="1"/>
  <c r="T384" i="26" a="1"/>
  <c r="T384" i="26" s="1"/>
  <c r="T374" i="26" a="1"/>
  <c r="T374" i="26" s="1"/>
  <c r="T372" i="26" a="1"/>
  <c r="T372" i="26" s="1"/>
  <c r="T366" i="26" a="1"/>
  <c r="T366" i="26" s="1"/>
  <c r="T382" i="26" a="1"/>
  <c r="T382" i="26" s="1"/>
  <c r="T370" i="26" a="1"/>
  <c r="T370" i="26" s="1"/>
  <c r="T385" i="26" a="1"/>
  <c r="T385" i="26" s="1"/>
  <c r="T378" i="26" a="1"/>
  <c r="T378" i="26" s="1"/>
  <c r="T387" i="26" a="1"/>
  <c r="T387" i="26" s="1"/>
  <c r="T380" i="26" a="1"/>
  <c r="T380" i="26" s="1"/>
  <c r="T375" i="26" a="1"/>
  <c r="T375" i="26" s="1"/>
  <c r="T390" i="26" a="1"/>
  <c r="T390" i="26" s="1"/>
  <c r="T363" i="26" a="1"/>
  <c r="T363" i="26" s="1"/>
  <c r="T388" i="26" a="1"/>
  <c r="T388" i="26" s="1"/>
  <c r="T413" i="26" l="1" a="1"/>
  <c r="T413" i="26" s="1"/>
  <c r="T422" i="26" a="1"/>
  <c r="T422" i="26" s="1"/>
  <c r="T427" i="26" a="1"/>
  <c r="T427" i="26" s="1"/>
  <c r="T428" i="26" a="1"/>
  <c r="T428" i="26" s="1"/>
  <c r="T433" i="26" a="1"/>
  <c r="T433" i="26" s="1"/>
  <c r="T411" i="26" a="1"/>
  <c r="T411" i="26" s="1"/>
  <c r="T418" i="26" a="1"/>
  <c r="T418" i="26" s="1"/>
  <c r="T434" i="26" a="1"/>
  <c r="T434" i="26" s="1"/>
  <c r="T408" i="26" a="1"/>
  <c r="T408" i="26" s="1"/>
  <c r="T432" i="26" a="1"/>
  <c r="T432" i="26" s="1"/>
  <c r="T431" i="26" a="1"/>
  <c r="T431" i="26" s="1"/>
  <c r="T417" i="26" a="1"/>
  <c r="T417" i="26" s="1"/>
  <c r="T421" i="26" a="1"/>
  <c r="T421" i="26" s="1"/>
  <c r="T435" i="26" a="1"/>
  <c r="T435" i="26" s="1"/>
  <c r="T423" i="26" a="1"/>
  <c r="T423" i="26" s="1"/>
  <c r="T426" i="26" a="1"/>
  <c r="T426" i="26" s="1"/>
  <c r="T430" i="26" a="1"/>
  <c r="T430" i="26" s="1"/>
  <c r="T419" i="26" a="1"/>
  <c r="T419" i="26" s="1"/>
  <c r="T416" i="26" a="1"/>
  <c r="T416" i="26" s="1"/>
  <c r="T407" i="26" a="1"/>
  <c r="T407" i="26" s="1"/>
  <c r="T420" i="26" a="1"/>
  <c r="T420" i="26" s="1"/>
  <c r="T429" i="26" a="1"/>
  <c r="T429" i="26" s="1"/>
  <c r="T409" i="26" a="1"/>
  <c r="T409" i="26" s="1"/>
  <c r="T412" i="26" a="1"/>
  <c r="T412" i="26" s="1"/>
  <c r="T425" i="26" a="1"/>
  <c r="T425" i="26" s="1"/>
  <c r="T415" i="26" a="1"/>
  <c r="T415" i="26" s="1"/>
  <c r="T424" i="26" a="1"/>
  <c r="T424" i="26" s="1"/>
  <c r="T410" i="26" a="1"/>
  <c r="T410" i="26" s="1"/>
  <c r="T414" i="26" a="1"/>
  <c r="T414" i="26" s="1"/>
  <c r="T471" i="26" l="1" a="1"/>
  <c r="T471" i="26" s="1"/>
  <c r="T454" i="26" a="1"/>
  <c r="T454" i="26" s="1"/>
  <c r="T457" i="26" a="1"/>
  <c r="T457" i="26" s="1"/>
  <c r="T463" i="26" a="1"/>
  <c r="T463" i="26" s="1"/>
  <c r="T480" i="26" a="1"/>
  <c r="T480" i="26" s="1"/>
  <c r="T479" i="26" a="1"/>
  <c r="T479" i="26" s="1"/>
  <c r="T476" i="26" a="1"/>
  <c r="T476" i="26" s="1"/>
  <c r="T466" i="26" a="1"/>
  <c r="T466" i="26" s="1"/>
  <c r="T473" i="26" a="1"/>
  <c r="T473" i="26" s="1"/>
  <c r="T465" i="26" a="1"/>
  <c r="T465" i="26" s="1"/>
  <c r="T452" i="26" a="1"/>
  <c r="T452" i="26" s="1"/>
  <c r="T460" i="26" a="1"/>
  <c r="T460" i="26" s="1"/>
  <c r="T464" i="26" a="1"/>
  <c r="T464" i="26" s="1"/>
  <c r="T477" i="26" a="1"/>
  <c r="T477" i="26" s="1"/>
  <c r="T467" i="26" a="1"/>
  <c r="T467" i="26" s="1"/>
  <c r="T468" i="26" a="1"/>
  <c r="T468" i="26" s="1"/>
  <c r="T474" i="26" a="1"/>
  <c r="T474" i="26" s="1"/>
  <c r="T456" i="26" a="1"/>
  <c r="T456" i="26" s="1"/>
  <c r="T459" i="26" a="1"/>
  <c r="T459" i="26" s="1"/>
  <c r="T478" i="26" a="1"/>
  <c r="T478" i="26" s="1"/>
  <c r="T462" i="26" a="1"/>
  <c r="T462" i="26" s="1"/>
  <c r="T472" i="26" a="1"/>
  <c r="T472" i="26" s="1"/>
  <c r="T455" i="26" a="1"/>
  <c r="T455" i="26" s="1"/>
  <c r="T469" i="26" a="1"/>
  <c r="T469" i="26" s="1"/>
  <c r="T461" i="26" a="1"/>
  <c r="T461" i="26" s="1"/>
  <c r="T470" i="26" a="1"/>
  <c r="T470" i="26" s="1"/>
  <c r="T475" i="26" a="1"/>
  <c r="T475" i="26" s="1"/>
  <c r="T453" i="26" a="1"/>
  <c r="T453" i="26" s="1"/>
  <c r="T458" i="26" a="1"/>
  <c r="T458" i="26" s="1"/>
  <c r="T514" i="26" l="1" a="1"/>
  <c r="T514" i="26" s="1"/>
  <c r="T524" i="26" a="1"/>
  <c r="T524" i="26" s="1"/>
  <c r="T513" i="26" a="1"/>
  <c r="T513" i="26" s="1"/>
  <c r="T521" i="26" a="1"/>
  <c r="T521" i="26" s="1"/>
  <c r="T522" i="26" a="1"/>
  <c r="T522" i="26" s="1"/>
  <c r="T511" i="26" a="1"/>
  <c r="T511" i="26" s="1"/>
  <c r="T500" i="26" a="1"/>
  <c r="T500" i="26" s="1"/>
  <c r="T517" i="26" a="1"/>
  <c r="T517" i="26" s="1"/>
  <c r="T502" i="26" a="1"/>
  <c r="T502" i="26" s="1"/>
  <c r="T525" i="26" a="1"/>
  <c r="T525" i="26" s="1"/>
  <c r="T498" i="26" a="1"/>
  <c r="T498" i="26" s="1"/>
  <c r="T523" i="26" a="1"/>
  <c r="T523" i="26" s="1"/>
  <c r="T515" i="26" a="1"/>
  <c r="T515" i="26" s="1"/>
  <c r="T501" i="26" a="1"/>
  <c r="T501" i="26" s="1"/>
  <c r="T510" i="26" a="1"/>
  <c r="T510" i="26" s="1"/>
  <c r="T499" i="26" a="1"/>
  <c r="T499" i="26" s="1"/>
  <c r="T512" i="26" a="1"/>
  <c r="T512" i="26" s="1"/>
  <c r="T503" i="26" a="1"/>
  <c r="T503" i="26" s="1"/>
  <c r="T508" i="26" a="1"/>
  <c r="T508" i="26" s="1"/>
  <c r="T504" i="26" a="1"/>
  <c r="T504" i="26" s="1"/>
  <c r="T507" i="26" a="1"/>
  <c r="T507" i="26" s="1"/>
  <c r="T509" i="26" a="1"/>
  <c r="T509" i="26" s="1"/>
  <c r="T505" i="26" a="1"/>
  <c r="T505" i="26" s="1"/>
  <c r="T520" i="26" a="1"/>
  <c r="T520" i="26" s="1"/>
  <c r="T497" i="26" a="1"/>
  <c r="T497" i="26" s="1"/>
  <c r="T506" i="26" a="1"/>
  <c r="T506" i="26" s="1"/>
  <c r="T519" i="26" a="1"/>
  <c r="T519" i="26" s="1"/>
  <c r="T518" i="26" a="1"/>
  <c r="T518" i="26" s="1"/>
  <c r="T516" i="26" a="1"/>
  <c r="T516" i="26" s="1"/>
  <c r="AX39" i="15" l="1"/>
  <c r="BD39" i="15"/>
  <c r="J23" i="26" a="1"/>
  <c r="J23" i="26" s="1"/>
  <c r="AX43" i="15"/>
  <c r="BD43" i="15"/>
  <c r="J27" i="26" a="1"/>
  <c r="J27" i="26" s="1"/>
  <c r="AX42" i="15"/>
  <c r="BD42" i="15"/>
  <c r="J26" i="26" a="1"/>
  <c r="J26" i="26" s="1"/>
  <c r="AX36" i="15"/>
  <c r="BD36" i="15"/>
  <c r="J20" i="26" a="1"/>
  <c r="J20" i="26" s="1"/>
  <c r="AX40" i="15"/>
  <c r="BD40" i="15"/>
  <c r="J24" i="26" a="1"/>
  <c r="J24" i="26" s="1"/>
  <c r="AX44" i="15"/>
  <c r="BD44" i="15"/>
  <c r="J28" i="26" a="1"/>
  <c r="J28" i="26" s="1"/>
  <c r="AX46" i="15"/>
  <c r="BD46" i="15"/>
  <c r="J30" i="26" a="1"/>
  <c r="J30" i="26" s="1"/>
  <c r="AX37" i="15"/>
  <c r="BD37" i="15"/>
  <c r="J21" i="26" a="1"/>
  <c r="J21" i="26" s="1"/>
  <c r="J25" i="26" a="1"/>
  <c r="J25" i="26" s="1"/>
  <c r="BD41" i="15"/>
  <c r="AX41" i="15"/>
  <c r="J29" i="26" a="1"/>
  <c r="J29" i="26" s="1"/>
  <c r="BD45" i="15"/>
  <c r="AX45" i="15"/>
  <c r="J22" i="26" a="1"/>
  <c r="J22" i="26" s="1"/>
  <c r="BD38" i="15"/>
  <c r="AX38" i="15"/>
  <c r="J19" i="26" a="1"/>
  <c r="J19" i="26" s="1"/>
  <c r="BD35" i="15"/>
  <c r="AX35" i="15"/>
  <c r="AW46" i="15"/>
  <c r="AW43" i="15"/>
  <c r="Y37" i="15"/>
  <c r="AW37" i="15"/>
  <c r="AW40" i="15"/>
  <c r="Y40" i="15"/>
  <c r="Y43" i="15"/>
  <c r="AW38" i="15"/>
  <c r="AW44" i="15"/>
  <c r="AW41" i="15"/>
  <c r="AW35" i="15"/>
  <c r="Y36" i="15"/>
  <c r="AW36" i="15"/>
  <c r="Y44" i="15"/>
  <c r="AW39" i="15"/>
  <c r="AR39" i="15" s="1"/>
  <c r="Y42" i="15"/>
  <c r="AW42" i="15"/>
  <c r="Y41" i="15"/>
  <c r="Y39" i="15"/>
  <c r="Y45" i="15"/>
  <c r="AW45" i="15"/>
  <c r="Y38" i="15"/>
  <c r="Y46" i="15"/>
  <c r="J2" i="26" a="1"/>
  <c r="J2" i="26" s="1"/>
  <c r="AX18" i="15"/>
  <c r="J10" i="26" a="1"/>
  <c r="J10" i="26" s="1"/>
  <c r="AX31" i="15"/>
  <c r="J15" i="26" a="1"/>
  <c r="J15" i="26" s="1"/>
  <c r="BD34" i="15"/>
  <c r="J18" i="26" a="1"/>
  <c r="J18" i="26" s="1"/>
  <c r="AX34" i="15"/>
  <c r="J14" i="26" a="1"/>
  <c r="J14" i="26" s="1"/>
  <c r="AX30" i="15"/>
  <c r="AX25" i="15"/>
  <c r="BD25" i="15"/>
  <c r="J9" i="26" a="1"/>
  <c r="J9" i="26" s="1"/>
  <c r="BD20" i="15"/>
  <c r="AX20" i="15"/>
  <c r="J4" i="26" a="1"/>
  <c r="J4" i="26" s="1"/>
  <c r="BD19" i="15"/>
  <c r="AX19" i="15"/>
  <c r="J3" i="26" a="1"/>
  <c r="J3" i="26" s="1"/>
  <c r="J17" i="26" a="1"/>
  <c r="J17" i="26" s="1"/>
  <c r="AX33" i="15"/>
  <c r="J11" i="26" a="1"/>
  <c r="J11" i="26" s="1"/>
  <c r="J8" i="26" a="1"/>
  <c r="J8" i="26" s="1"/>
  <c r="AX24" i="15"/>
  <c r="BD24" i="15"/>
  <c r="J16" i="26" a="1"/>
  <c r="J16" i="26" s="1"/>
  <c r="AX32" i="15"/>
  <c r="G32" i="15"/>
  <c r="G30" i="15"/>
  <c r="F14" i="26" s="1" a="1"/>
  <c r="F14" i="26" s="1"/>
  <c r="AW34" i="15"/>
  <c r="AW32" i="15"/>
  <c r="AW33" i="15"/>
  <c r="G33" i="15"/>
  <c r="G31" i="15"/>
  <c r="G20" i="15"/>
  <c r="G25" i="15"/>
  <c r="F9" i="26" s="1" a="1"/>
  <c r="F9" i="26" s="1"/>
  <c r="AW20" i="15"/>
  <c r="AW24" i="15"/>
  <c r="AW30" i="15"/>
  <c r="G27" i="15"/>
  <c r="F11" i="26" s="1" a="1"/>
  <c r="F11" i="26" s="1"/>
  <c r="G19" i="15"/>
  <c r="F3" i="26" s="1" a="1"/>
  <c r="F3" i="26" s="1"/>
  <c r="AW19" i="15"/>
  <c r="G34" i="15"/>
  <c r="F18" i="26" s="1" a="1"/>
  <c r="F18" i="26" s="1"/>
  <c r="G26" i="15"/>
  <c r="F10" i="26" s="1" a="1"/>
  <c r="F10" i="26" s="1"/>
  <c r="AW31" i="15"/>
  <c r="AW25" i="15"/>
  <c r="G24" i="15"/>
  <c r="S24" i="15" s="1"/>
  <c r="AW18" i="15"/>
  <c r="G18" i="15"/>
  <c r="AR42" i="15" l="1"/>
  <c r="AR36" i="15"/>
  <c r="AR41" i="15"/>
  <c r="AR45" i="15"/>
  <c r="AR46" i="15"/>
  <c r="AR43" i="15"/>
  <c r="AR44" i="15"/>
  <c r="AR25" i="15"/>
  <c r="Y25" i="15" s="1"/>
  <c r="AR34" i="15"/>
  <c r="Y34" i="15" s="1"/>
  <c r="AR38" i="15"/>
  <c r="AR40" i="15"/>
  <c r="AR37" i="15"/>
  <c r="AR35" i="15"/>
  <c r="Y35" i="15" s="1"/>
  <c r="F8" i="26" a="1"/>
  <c r="F8" i="26" s="1"/>
  <c r="S26" i="15"/>
  <c r="R10" i="26" s="1" a="1"/>
  <c r="R10" i="26" s="1"/>
  <c r="S19" i="15"/>
  <c r="R3" i="26" s="1" a="1"/>
  <c r="R3" i="26" s="1"/>
  <c r="S27" i="15"/>
  <c r="R11" i="26" s="1" a="1"/>
  <c r="R11" i="26" s="1"/>
  <c r="AR20" i="15"/>
  <c r="Y20" i="15" s="1"/>
  <c r="AR19" i="15"/>
  <c r="Y19" i="15" s="1"/>
  <c r="S25" i="15"/>
  <c r="R9" i="26" s="1" a="1"/>
  <c r="R9" i="26" s="1"/>
  <c r="F16" i="26" a="1"/>
  <c r="F16" i="26" s="1"/>
  <c r="AR24" i="15"/>
  <c r="Y24" i="15" s="1"/>
  <c r="R8" i="26" a="1"/>
  <c r="R8" i="26" s="1"/>
  <c r="F15" i="26" a="1"/>
  <c r="F15" i="26" s="1"/>
  <c r="F4" i="26" a="1"/>
  <c r="F4" i="26" s="1"/>
  <c r="S20" i="15"/>
  <c r="F2" i="26" a="1"/>
  <c r="F2" i="26" s="1"/>
  <c r="S34" i="15"/>
  <c r="F17" i="26" a="1"/>
  <c r="F17" i="26" s="1"/>
  <c r="R4" i="26" l="1" a="1"/>
  <c r="R4" i="26" s="1"/>
  <c r="R18" i="26" a="1"/>
  <c r="R18" i="26" s="1"/>
  <c r="L502" i="26" l="1" a="1"/>
  <c r="L502" i="26" s="1"/>
  <c r="J502" i="26" a="1"/>
  <c r="J502" i="26" s="1"/>
  <c r="I502" i="26" a="1"/>
  <c r="I502" i="26" s="1"/>
  <c r="L501" i="26" a="1"/>
  <c r="L501" i="26" s="1"/>
  <c r="J501" i="26" a="1"/>
  <c r="J501" i="26" s="1"/>
  <c r="I501" i="26" a="1"/>
  <c r="I501" i="26" s="1"/>
  <c r="L500" i="26" a="1"/>
  <c r="L500" i="26" s="1"/>
  <c r="J500" i="26" a="1"/>
  <c r="J500" i="26" s="1"/>
  <c r="I500" i="26" a="1"/>
  <c r="I500" i="26" s="1"/>
  <c r="L457" i="26" a="1"/>
  <c r="L457" i="26" s="1"/>
  <c r="J457" i="26" a="1"/>
  <c r="J457" i="26" s="1"/>
  <c r="I457" i="26" a="1"/>
  <c r="I457" i="26" s="1"/>
  <c r="L456" i="26" a="1"/>
  <c r="L456" i="26" s="1"/>
  <c r="J456" i="26" a="1"/>
  <c r="J456" i="26" s="1"/>
  <c r="I456" i="26" a="1"/>
  <c r="I456" i="26" s="1"/>
  <c r="L455" i="26" a="1"/>
  <c r="L455" i="26" s="1"/>
  <c r="J455" i="26" a="1"/>
  <c r="J455" i="26" s="1"/>
  <c r="I455" i="26" a="1"/>
  <c r="I455" i="26" s="1"/>
  <c r="L367" i="26" a="1"/>
  <c r="L367" i="26" s="1"/>
  <c r="J367" i="26" a="1"/>
  <c r="J367" i="26" s="1"/>
  <c r="I367" i="26" a="1"/>
  <c r="I367" i="26" s="1"/>
  <c r="L366" i="26" a="1"/>
  <c r="L366" i="26" s="1"/>
  <c r="J366" i="26" a="1"/>
  <c r="J366" i="26" s="1"/>
  <c r="I366" i="26" a="1"/>
  <c r="I366" i="26" s="1"/>
  <c r="L365" i="26" a="1"/>
  <c r="L365" i="26" s="1"/>
  <c r="J365" i="26" a="1"/>
  <c r="J365" i="26" s="1"/>
  <c r="I365" i="26" a="1"/>
  <c r="I365" i="26" s="1"/>
  <c r="L322" i="26" a="1"/>
  <c r="L322" i="26" s="1"/>
  <c r="J322" i="26" a="1"/>
  <c r="J322" i="26" s="1"/>
  <c r="I322" i="26" a="1"/>
  <c r="I322" i="26" s="1"/>
  <c r="L321" i="26" a="1"/>
  <c r="L321" i="26" s="1"/>
  <c r="J321" i="26" a="1"/>
  <c r="J321" i="26" s="1"/>
  <c r="I321" i="26" a="1"/>
  <c r="I321" i="26" s="1"/>
  <c r="L320" i="26" a="1"/>
  <c r="L320" i="26" s="1"/>
  <c r="J320" i="26" a="1"/>
  <c r="J320" i="26" s="1"/>
  <c r="I320" i="26" a="1"/>
  <c r="I320" i="26" s="1"/>
  <c r="L277" i="26" a="1"/>
  <c r="L277" i="26" s="1"/>
  <c r="J277" i="26" a="1"/>
  <c r="J277" i="26" s="1"/>
  <c r="I277" i="26" a="1"/>
  <c r="I277" i="26" s="1"/>
  <c r="L276" i="26" a="1"/>
  <c r="L276" i="26" s="1"/>
  <c r="J276" i="26" a="1"/>
  <c r="J276" i="26" s="1"/>
  <c r="I276" i="26" a="1"/>
  <c r="I276" i="26" s="1"/>
  <c r="L275" i="26" a="1"/>
  <c r="L275" i="26" s="1"/>
  <c r="J275" i="26" a="1"/>
  <c r="J275" i="26" s="1"/>
  <c r="I275" i="26" a="1"/>
  <c r="I275" i="26" s="1"/>
  <c r="L232" i="26" a="1"/>
  <c r="L232" i="26" s="1"/>
  <c r="J232" i="26" a="1"/>
  <c r="J232" i="26" s="1"/>
  <c r="I232" i="26" a="1"/>
  <c r="I232" i="26" s="1"/>
  <c r="L231" i="26" a="1"/>
  <c r="L231" i="26" s="1"/>
  <c r="J231" i="26" a="1"/>
  <c r="J231" i="26" s="1"/>
  <c r="I231" i="26" a="1"/>
  <c r="I231" i="26" s="1"/>
  <c r="L230" i="26" a="1"/>
  <c r="L230" i="26" s="1"/>
  <c r="J230" i="26" a="1"/>
  <c r="J230" i="26" s="1"/>
  <c r="I230" i="26" a="1"/>
  <c r="I230" i="26" s="1"/>
  <c r="L187" i="26" a="1"/>
  <c r="L187" i="26" s="1"/>
  <c r="J187" i="26" a="1"/>
  <c r="J187" i="26" s="1"/>
  <c r="I187" i="26" a="1"/>
  <c r="I187" i="26" s="1"/>
  <c r="L186" i="26" a="1"/>
  <c r="L186" i="26" s="1"/>
  <c r="J186" i="26" a="1"/>
  <c r="J186" i="26" s="1"/>
  <c r="I186" i="26" a="1"/>
  <c r="I186" i="26" s="1"/>
  <c r="L185" i="26" a="1"/>
  <c r="L185" i="26" s="1"/>
  <c r="J185" i="26" a="1"/>
  <c r="J185" i="26" s="1"/>
  <c r="I185" i="26" a="1"/>
  <c r="I185" i="26" s="1"/>
  <c r="L142" i="26" a="1"/>
  <c r="L142" i="26" s="1"/>
  <c r="J142" i="26" a="1"/>
  <c r="J142" i="26" s="1"/>
  <c r="I142" i="26" a="1"/>
  <c r="I142" i="26" s="1"/>
  <c r="L141" i="26" a="1"/>
  <c r="L141" i="26" s="1"/>
  <c r="J141" i="26" a="1"/>
  <c r="J141" i="26" s="1"/>
  <c r="I141" i="26" a="1"/>
  <c r="I141" i="26" s="1"/>
  <c r="L140" i="26" a="1"/>
  <c r="L140" i="26" s="1"/>
  <c r="J140" i="26" a="1"/>
  <c r="J140" i="26" s="1"/>
  <c r="I140" i="26" a="1"/>
  <c r="I140" i="26" s="1"/>
  <c r="L97" i="26" a="1"/>
  <c r="L97" i="26" s="1"/>
  <c r="J97" i="26" a="1"/>
  <c r="J97" i="26" s="1"/>
  <c r="I97" i="26" a="1"/>
  <c r="I97" i="26" s="1"/>
  <c r="L96" i="26" a="1"/>
  <c r="L96" i="26" s="1"/>
  <c r="J96" i="26" a="1"/>
  <c r="J96" i="26" s="1"/>
  <c r="I96" i="26" a="1"/>
  <c r="I96" i="26" s="1"/>
  <c r="L95" i="26" a="1"/>
  <c r="L95" i="26" s="1"/>
  <c r="J95" i="26" a="1"/>
  <c r="J95" i="26" s="1"/>
  <c r="I95" i="26" a="1"/>
  <c r="I95" i="26" s="1"/>
  <c r="L52" i="26" a="1"/>
  <c r="L52" i="26" s="1"/>
  <c r="J52" i="26" a="1"/>
  <c r="J52" i="26" s="1"/>
  <c r="I52" i="26" a="1"/>
  <c r="I52" i="26" s="1"/>
  <c r="L51" i="26" a="1"/>
  <c r="L51" i="26" s="1"/>
  <c r="J51" i="26" a="1"/>
  <c r="J51" i="26" s="1"/>
  <c r="I51" i="26" a="1"/>
  <c r="I51" i="26" s="1"/>
  <c r="L50" i="26" a="1"/>
  <c r="L50" i="26" s="1"/>
  <c r="J50" i="26" a="1"/>
  <c r="J50" i="26" s="1"/>
  <c r="I50" i="26" a="1"/>
  <c r="I50" i="26" s="1"/>
  <c r="I5" i="26" a="1"/>
  <c r="I5" i="26" s="1"/>
  <c r="J5" i="26" a="1"/>
  <c r="J5" i="26" s="1"/>
  <c r="L5" i="26" a="1"/>
  <c r="L5" i="26" s="1"/>
  <c r="I6" i="26" a="1"/>
  <c r="I6" i="26" s="1"/>
  <c r="J6" i="26" a="1"/>
  <c r="J6" i="26" s="1"/>
  <c r="L6" i="26" a="1"/>
  <c r="L6" i="26" s="1"/>
  <c r="I7" i="26" a="1"/>
  <c r="I7" i="26" s="1"/>
  <c r="J7" i="26" a="1"/>
  <c r="J7" i="26" s="1"/>
  <c r="L7" i="26" a="1"/>
  <c r="L7" i="26" s="1"/>
  <c r="BD76" i="15" l="1"/>
  <c r="BD132" i="15"/>
  <c r="BD77" i="15"/>
  <c r="BD131" i="15"/>
  <c r="N500" i="26" a="1"/>
  <c r="N500" i="26" s="1"/>
  <c r="H500" i="26" a="1"/>
  <c r="H500" i="26" s="1"/>
  <c r="K501" i="26" a="1"/>
  <c r="K501" i="26" s="1"/>
  <c r="N502" i="26" a="1"/>
  <c r="N502" i="26" s="1"/>
  <c r="M500" i="26" a="1"/>
  <c r="M500" i="26" s="1"/>
  <c r="H501" i="26" a="1"/>
  <c r="H501" i="26" s="1"/>
  <c r="K502" i="26" a="1"/>
  <c r="K502" i="26" s="1"/>
  <c r="M501" i="26" a="1"/>
  <c r="M501" i="26" s="1"/>
  <c r="H502" i="26" a="1"/>
  <c r="H502" i="26" s="1"/>
  <c r="K500" i="26" a="1"/>
  <c r="K500" i="26" s="1"/>
  <c r="N501" i="26" a="1"/>
  <c r="N501" i="26" s="1"/>
  <c r="M502" i="26" a="1"/>
  <c r="M502" i="26" s="1"/>
  <c r="M455" i="26" a="1"/>
  <c r="M455" i="26" s="1"/>
  <c r="H456" i="26" a="1"/>
  <c r="H456" i="26" s="1"/>
  <c r="K457" i="26" a="1"/>
  <c r="K457" i="26" s="1"/>
  <c r="N455" i="26" a="1"/>
  <c r="N455" i="26" s="1"/>
  <c r="M456" i="26" a="1"/>
  <c r="M456" i="26" s="1"/>
  <c r="H457" i="26" a="1"/>
  <c r="H457" i="26" s="1"/>
  <c r="N456" i="26" a="1"/>
  <c r="N456" i="26" s="1"/>
  <c r="M457" i="26" a="1"/>
  <c r="M457" i="26" s="1"/>
  <c r="K455" i="26" a="1"/>
  <c r="K455" i="26" s="1"/>
  <c r="H455" i="26" a="1"/>
  <c r="H455" i="26" s="1"/>
  <c r="K456" i="26" a="1"/>
  <c r="K456" i="26" s="1"/>
  <c r="N457" i="26" a="1"/>
  <c r="N457" i="26" s="1"/>
  <c r="L412" i="26" a="1"/>
  <c r="L412" i="26" s="1"/>
  <c r="I412" i="26" a="1"/>
  <c r="I412" i="26" s="1"/>
  <c r="J412" i="26" a="1"/>
  <c r="J412" i="26" s="1"/>
  <c r="L410" i="26" a="1"/>
  <c r="L410" i="26" s="1"/>
  <c r="I410" i="26" a="1"/>
  <c r="I410" i="26" s="1"/>
  <c r="J410" i="26" a="1"/>
  <c r="J410" i="26" s="1"/>
  <c r="J411" i="26" a="1"/>
  <c r="J411" i="26" s="1"/>
  <c r="I411" i="26" a="1"/>
  <c r="I411" i="26" s="1"/>
  <c r="L411" i="26" a="1"/>
  <c r="L411" i="26" s="1"/>
  <c r="K365" i="26" a="1"/>
  <c r="K365" i="26" s="1"/>
  <c r="N366" i="26" a="1"/>
  <c r="N366" i="26" s="1"/>
  <c r="M367" i="26" a="1"/>
  <c r="M367" i="26" s="1"/>
  <c r="H365" i="26" a="1"/>
  <c r="H365" i="26" s="1"/>
  <c r="K366" i="26" a="1"/>
  <c r="K366" i="26" s="1"/>
  <c r="N367" i="26" a="1"/>
  <c r="N367" i="26" s="1"/>
  <c r="M365" i="26" a="1"/>
  <c r="M365" i="26" s="1"/>
  <c r="H366" i="26" a="1"/>
  <c r="H366" i="26" s="1"/>
  <c r="K367" i="26" a="1"/>
  <c r="K367" i="26" s="1"/>
  <c r="N365" i="26" a="1"/>
  <c r="N365" i="26" s="1"/>
  <c r="M366" i="26" a="1"/>
  <c r="M366" i="26" s="1"/>
  <c r="H367" i="26" a="1"/>
  <c r="H367" i="26" s="1"/>
  <c r="H320" i="26" a="1"/>
  <c r="H320" i="26" s="1"/>
  <c r="K321" i="26" a="1"/>
  <c r="K321" i="26" s="1"/>
  <c r="N322" i="26" a="1"/>
  <c r="N322" i="26" s="1"/>
  <c r="M320" i="26" a="1"/>
  <c r="M320" i="26" s="1"/>
  <c r="H321" i="26" a="1"/>
  <c r="H321" i="26" s="1"/>
  <c r="K322" i="26" a="1"/>
  <c r="K322" i="26" s="1"/>
  <c r="N320" i="26" a="1"/>
  <c r="N320" i="26" s="1"/>
  <c r="M321" i="26" a="1"/>
  <c r="M321" i="26" s="1"/>
  <c r="H322" i="26" a="1"/>
  <c r="H322" i="26" s="1"/>
  <c r="K320" i="26" a="1"/>
  <c r="K320" i="26" s="1"/>
  <c r="N321" i="26" a="1"/>
  <c r="N321" i="26" s="1"/>
  <c r="M322" i="26" a="1"/>
  <c r="M322" i="26" s="1"/>
  <c r="M275" i="26" a="1"/>
  <c r="M275" i="26" s="1"/>
  <c r="H276" i="26" a="1"/>
  <c r="H276" i="26" s="1"/>
  <c r="K277" i="26" a="1"/>
  <c r="K277" i="26" s="1"/>
  <c r="N275" i="26" a="1"/>
  <c r="N275" i="26" s="1"/>
  <c r="M276" i="26" a="1"/>
  <c r="M276" i="26" s="1"/>
  <c r="H277" i="26" a="1"/>
  <c r="H277" i="26" s="1"/>
  <c r="K275" i="26" a="1"/>
  <c r="K275" i="26" s="1"/>
  <c r="N276" i="26" a="1"/>
  <c r="N276" i="26" s="1"/>
  <c r="M277" i="26" a="1"/>
  <c r="M277" i="26" s="1"/>
  <c r="H275" i="26" a="1"/>
  <c r="H275" i="26" s="1"/>
  <c r="K276" i="26" a="1"/>
  <c r="K276" i="26" s="1"/>
  <c r="N277" i="26" a="1"/>
  <c r="N277" i="26" s="1"/>
  <c r="N230" i="26" a="1"/>
  <c r="N230" i="26" s="1"/>
  <c r="M231" i="26" a="1"/>
  <c r="M231" i="26" s="1"/>
  <c r="H232" i="26" a="1"/>
  <c r="H232" i="26" s="1"/>
  <c r="K230" i="26" a="1"/>
  <c r="K230" i="26" s="1"/>
  <c r="N231" i="26" a="1"/>
  <c r="N231" i="26" s="1"/>
  <c r="M232" i="26" a="1"/>
  <c r="M232" i="26" s="1"/>
  <c r="H230" i="26" a="1"/>
  <c r="H230" i="26" s="1"/>
  <c r="K231" i="26" a="1"/>
  <c r="K231" i="26" s="1"/>
  <c r="N232" i="26" a="1"/>
  <c r="N232" i="26" s="1"/>
  <c r="M230" i="26" a="1"/>
  <c r="M230" i="26" s="1"/>
  <c r="H231" i="26" a="1"/>
  <c r="H231" i="26" s="1"/>
  <c r="K232" i="26" a="1"/>
  <c r="K232" i="26" s="1"/>
  <c r="K185" i="26" a="1"/>
  <c r="K185" i="26" s="1"/>
  <c r="N186" i="26" a="1"/>
  <c r="N186" i="26" s="1"/>
  <c r="M187" i="26" a="1"/>
  <c r="M187" i="26" s="1"/>
  <c r="K186" i="26" a="1"/>
  <c r="K186" i="26" s="1"/>
  <c r="N187" i="26" a="1"/>
  <c r="N187" i="26" s="1"/>
  <c r="H185" i="26" a="1"/>
  <c r="H185" i="26" s="1"/>
  <c r="M185" i="26" a="1"/>
  <c r="M185" i="26" s="1"/>
  <c r="H186" i="26" a="1"/>
  <c r="H186" i="26" s="1"/>
  <c r="K187" i="26" a="1"/>
  <c r="K187" i="26" s="1"/>
  <c r="N185" i="26" a="1"/>
  <c r="N185" i="26" s="1"/>
  <c r="M186" i="26" a="1"/>
  <c r="M186" i="26" s="1"/>
  <c r="H187" i="26" a="1"/>
  <c r="H187" i="26" s="1"/>
  <c r="M140" i="26" a="1"/>
  <c r="M140" i="26" s="1"/>
  <c r="H141" i="26" a="1"/>
  <c r="H141" i="26" s="1"/>
  <c r="K142" i="26" a="1"/>
  <c r="K142" i="26" s="1"/>
  <c r="K141" i="26" a="1"/>
  <c r="K141" i="26" s="1"/>
  <c r="N142" i="26" a="1"/>
  <c r="N142" i="26" s="1"/>
  <c r="M141" i="26" a="1"/>
  <c r="M141" i="26" s="1"/>
  <c r="H142" i="26" a="1"/>
  <c r="H142" i="26" s="1"/>
  <c r="H140" i="26" a="1"/>
  <c r="H140" i="26" s="1"/>
  <c r="N140" i="26" a="1"/>
  <c r="N140" i="26" s="1"/>
  <c r="K140" i="26" a="1"/>
  <c r="K140" i="26" s="1"/>
  <c r="N141" i="26" a="1"/>
  <c r="N141" i="26" s="1"/>
  <c r="M142" i="26" a="1"/>
  <c r="M142" i="26" s="1"/>
  <c r="M95" i="26" a="1"/>
  <c r="M95" i="26" s="1"/>
  <c r="BK131" i="15"/>
  <c r="AX132" i="15"/>
  <c r="AW132" i="15"/>
  <c r="H96" i="26" a="1"/>
  <c r="H96" i="26" s="1"/>
  <c r="BC132" i="15"/>
  <c r="K97" i="26" a="1"/>
  <c r="K97" i="26" s="1"/>
  <c r="BJ133" i="15"/>
  <c r="BL133" i="15" s="1"/>
  <c r="N95" i="26" a="1"/>
  <c r="N95" i="26" s="1"/>
  <c r="G131" i="15"/>
  <c r="M96" i="26" a="1"/>
  <c r="M96" i="26" s="1"/>
  <c r="BK132" i="15"/>
  <c r="AW133" i="15"/>
  <c r="AX133" i="15"/>
  <c r="H97" i="26" a="1"/>
  <c r="H97" i="26" s="1"/>
  <c r="BC133" i="15"/>
  <c r="K95" i="26" a="1"/>
  <c r="K95" i="26" s="1"/>
  <c r="BJ131" i="15"/>
  <c r="BL131" i="15" s="1"/>
  <c r="N96" i="26" a="1"/>
  <c r="N96" i="26" s="1"/>
  <c r="G132" i="15"/>
  <c r="M97" i="26" a="1"/>
  <c r="M97" i="26" s="1"/>
  <c r="BK133" i="15"/>
  <c r="AX131" i="15"/>
  <c r="AW131" i="15"/>
  <c r="H95" i="26" a="1"/>
  <c r="H95" i="26" s="1"/>
  <c r="BC131" i="15"/>
  <c r="K96" i="26" a="1"/>
  <c r="K96" i="26" s="1"/>
  <c r="BJ132" i="15"/>
  <c r="BL132" i="15" s="1"/>
  <c r="N97" i="26" a="1"/>
  <c r="N97" i="26" s="1"/>
  <c r="G133" i="15"/>
  <c r="N50" i="26" a="1"/>
  <c r="N50" i="26" s="1"/>
  <c r="G76" i="15"/>
  <c r="N51" i="26" a="1"/>
  <c r="N51" i="26" s="1"/>
  <c r="G77" i="15"/>
  <c r="M52" i="26" a="1"/>
  <c r="M52" i="26" s="1"/>
  <c r="BK78" i="15"/>
  <c r="M51" i="26" a="1"/>
  <c r="M51" i="26" s="1"/>
  <c r="BK77" i="15"/>
  <c r="H52" i="26" a="1"/>
  <c r="H52" i="26" s="1"/>
  <c r="AX78" i="15"/>
  <c r="AW78" i="15"/>
  <c r="BC78" i="15"/>
  <c r="H50" i="26" a="1"/>
  <c r="H50" i="26" s="1"/>
  <c r="AX76" i="15"/>
  <c r="AW76" i="15"/>
  <c r="BC76" i="15"/>
  <c r="K51" i="26" a="1"/>
  <c r="K51" i="26" s="1"/>
  <c r="BJ77" i="15"/>
  <c r="BL77" i="15" s="1"/>
  <c r="N52" i="26" a="1"/>
  <c r="N52" i="26" s="1"/>
  <c r="G78" i="15"/>
  <c r="K50" i="26" a="1"/>
  <c r="K50" i="26" s="1"/>
  <c r="BJ76" i="15"/>
  <c r="BL76" i="15" s="1"/>
  <c r="M50" i="26" a="1"/>
  <c r="M50" i="26" s="1"/>
  <c r="BK76" i="15"/>
  <c r="H51" i="26" a="1"/>
  <c r="H51" i="26" s="1"/>
  <c r="AW77" i="15"/>
  <c r="BC77" i="15"/>
  <c r="AX77" i="15"/>
  <c r="K52" i="26" a="1"/>
  <c r="K52" i="26" s="1"/>
  <c r="BJ78" i="15"/>
  <c r="BL78" i="15" s="1"/>
  <c r="BM78" i="15" s="1"/>
  <c r="BR78" i="15" s="1"/>
  <c r="N6" i="26" a="1"/>
  <c r="N6" i="26" s="1"/>
  <c r="G22" i="15"/>
  <c r="BC22" i="15"/>
  <c r="H6" i="26" a="1"/>
  <c r="H6" i="26" s="1"/>
  <c r="BD22" i="15"/>
  <c r="AW22" i="15"/>
  <c r="AX22" i="15"/>
  <c r="BJ23" i="15"/>
  <c r="BL23" i="15" s="1"/>
  <c r="K7" i="26" a="1"/>
  <c r="K7" i="26" s="1"/>
  <c r="BK22" i="15"/>
  <c r="M6" i="26" a="1"/>
  <c r="M6" i="26" s="1"/>
  <c r="BJ21" i="15"/>
  <c r="BL21" i="15" s="1"/>
  <c r="K5" i="26" a="1"/>
  <c r="K5" i="26" s="1"/>
  <c r="BP10" i="15"/>
  <c r="N5" i="26" a="1"/>
  <c r="N5" i="26" s="1"/>
  <c r="G21" i="15"/>
  <c r="BC23" i="15"/>
  <c r="H7" i="26" a="1"/>
  <c r="H7" i="26" s="1"/>
  <c r="AW23" i="15"/>
  <c r="AX23" i="15"/>
  <c r="BC21" i="15"/>
  <c r="H5" i="26" a="1"/>
  <c r="H5" i="26" s="1"/>
  <c r="AX21" i="15"/>
  <c r="BD21" i="15"/>
  <c r="AW21" i="15"/>
  <c r="N7" i="26" a="1"/>
  <c r="N7" i="26" s="1"/>
  <c r="G23" i="15"/>
  <c r="BK23" i="15"/>
  <c r="M7" i="26" a="1"/>
  <c r="M7" i="26" s="1"/>
  <c r="BJ22" i="15"/>
  <c r="BL22" i="15" s="1"/>
  <c r="K6" i="26" a="1"/>
  <c r="K6" i="26" s="1"/>
  <c r="BK21" i="15"/>
  <c r="M5" i="26" a="1"/>
  <c r="M5" i="26" s="1"/>
  <c r="BM77" i="15" l="1"/>
  <c r="BR77" i="15" s="1"/>
  <c r="BM22" i="15"/>
  <c r="BR22" i="15" s="1"/>
  <c r="BM131" i="15"/>
  <c r="BR131" i="15" s="1"/>
  <c r="BM132" i="15"/>
  <c r="BR132" i="15" s="1"/>
  <c r="BM133" i="15"/>
  <c r="BR133" i="15" s="1"/>
  <c r="BM21" i="15"/>
  <c r="BR21" i="15" s="1"/>
  <c r="BM23" i="15"/>
  <c r="BR23" i="15" s="1"/>
  <c r="BM76" i="15"/>
  <c r="BR76" i="15" s="1"/>
  <c r="F501" i="26" a="1"/>
  <c r="F501" i="26" s="1"/>
  <c r="F502" i="26" a="1"/>
  <c r="F502" i="26" s="1"/>
  <c r="F500" i="26" a="1"/>
  <c r="F500" i="26" s="1"/>
  <c r="F456" i="26" a="1"/>
  <c r="F456" i="26" s="1"/>
  <c r="F455" i="26" a="1"/>
  <c r="F455" i="26" s="1"/>
  <c r="F457" i="26" a="1"/>
  <c r="F457" i="26" s="1"/>
  <c r="N411" i="26" a="1"/>
  <c r="N411" i="26" s="1"/>
  <c r="M412" i="26" a="1"/>
  <c r="M412" i="26" s="1"/>
  <c r="M410" i="26" a="1"/>
  <c r="M410" i="26" s="1"/>
  <c r="N412" i="26" a="1"/>
  <c r="N412" i="26" s="1"/>
  <c r="K411" i="26" a="1"/>
  <c r="K411" i="26" s="1"/>
  <c r="H410" i="26" a="1"/>
  <c r="H410" i="26" s="1"/>
  <c r="K412" i="26" a="1"/>
  <c r="K412" i="26" s="1"/>
  <c r="M411" i="26" a="1"/>
  <c r="M411" i="26" s="1"/>
  <c r="H411" i="26" a="1"/>
  <c r="H411" i="26" s="1"/>
  <c r="N410" i="26" a="1"/>
  <c r="N410" i="26" s="1"/>
  <c r="K410" i="26" a="1"/>
  <c r="K410" i="26" s="1"/>
  <c r="H412" i="26" a="1"/>
  <c r="H412" i="26" s="1"/>
  <c r="F366" i="26" a="1"/>
  <c r="F366" i="26" s="1"/>
  <c r="F367" i="26" a="1"/>
  <c r="F367" i="26" s="1"/>
  <c r="F365" i="26" a="1"/>
  <c r="F365" i="26" s="1"/>
  <c r="F320" i="26" a="1"/>
  <c r="F320" i="26" s="1"/>
  <c r="F321" i="26" a="1"/>
  <c r="F321" i="26" s="1"/>
  <c r="F322" i="26" a="1"/>
  <c r="F322" i="26" s="1"/>
  <c r="F275" i="26" a="1"/>
  <c r="F275" i="26" s="1"/>
  <c r="F276" i="26" a="1"/>
  <c r="F276" i="26" s="1"/>
  <c r="F277" i="26" a="1"/>
  <c r="F277" i="26" s="1"/>
  <c r="F232" i="26" a="1"/>
  <c r="F232" i="26" s="1"/>
  <c r="F230" i="26" a="1"/>
  <c r="F230" i="26" s="1"/>
  <c r="F231" i="26" a="1"/>
  <c r="F231" i="26" s="1"/>
  <c r="F186" i="26" a="1"/>
  <c r="F186" i="26" s="1"/>
  <c r="F185" i="26" a="1"/>
  <c r="F185" i="26" s="1"/>
  <c r="F187" i="26" a="1"/>
  <c r="F187" i="26" s="1"/>
  <c r="F141" i="26" a="1"/>
  <c r="F141" i="26" s="1"/>
  <c r="F140" i="26" a="1"/>
  <c r="F140" i="26" s="1"/>
  <c r="F142" i="26" a="1"/>
  <c r="F142" i="26" s="1"/>
  <c r="BQ131" i="15"/>
  <c r="BP131" i="15"/>
  <c r="BB131" i="15"/>
  <c r="BO131" i="15"/>
  <c r="BN132" i="15"/>
  <c r="AZ132" i="15"/>
  <c r="BO132" i="15"/>
  <c r="AY132" i="15"/>
  <c r="BP132" i="15"/>
  <c r="BB132" i="15"/>
  <c r="F95" i="26" a="1"/>
  <c r="F95" i="26" s="1"/>
  <c r="S131" i="15"/>
  <c r="S132" i="15"/>
  <c r="F96" i="26" a="1"/>
  <c r="F96" i="26" s="1"/>
  <c r="F97" i="26" a="1"/>
  <c r="F97" i="26" s="1"/>
  <c r="BQ133" i="15"/>
  <c r="BB133" i="15"/>
  <c r="AZ133" i="15"/>
  <c r="BO133" i="15"/>
  <c r="AY133" i="15"/>
  <c r="BN133" i="15"/>
  <c r="BP133" i="15"/>
  <c r="BQ77" i="15"/>
  <c r="AZ77" i="15"/>
  <c r="BO77" i="15"/>
  <c r="BB77" i="15"/>
  <c r="BP77" i="15"/>
  <c r="AY77" i="15"/>
  <c r="BN77" i="15"/>
  <c r="S77" i="15"/>
  <c r="F51" i="26" a="1"/>
  <c r="F51" i="26" s="1"/>
  <c r="F52" i="26" a="1"/>
  <c r="F52" i="26" s="1"/>
  <c r="S76" i="15"/>
  <c r="F50" i="26" a="1"/>
  <c r="F50" i="26" s="1"/>
  <c r="BQ78" i="15"/>
  <c r="BB78" i="15"/>
  <c r="AZ78" i="15"/>
  <c r="BP78" i="15"/>
  <c r="AY78" i="15"/>
  <c r="BO78" i="15"/>
  <c r="BN78" i="15"/>
  <c r="BP22" i="15"/>
  <c r="BB22" i="15"/>
  <c r="BN22" i="15"/>
  <c r="AY22" i="15"/>
  <c r="AZ22" i="15"/>
  <c r="BQ22" i="15"/>
  <c r="BO22" i="15"/>
  <c r="S21" i="15"/>
  <c r="F5" i="26" a="1"/>
  <c r="F5" i="26" s="1"/>
  <c r="S22" i="15"/>
  <c r="R6" i="26" s="1" a="1"/>
  <c r="R6" i="26" s="1"/>
  <c r="F6" i="26" a="1"/>
  <c r="F6" i="26" s="1"/>
  <c r="F7" i="26" a="1"/>
  <c r="F7" i="26" s="1"/>
  <c r="BQ132" i="15" l="1"/>
  <c r="AY131" i="15"/>
  <c r="BN131" i="15"/>
  <c r="AZ131" i="15"/>
  <c r="BN21" i="15"/>
  <c r="BP21" i="15"/>
  <c r="AZ21" i="15"/>
  <c r="BQ76" i="15"/>
  <c r="BQ21" i="15"/>
  <c r="AY21" i="15"/>
  <c r="BO21" i="15"/>
  <c r="BB21" i="15"/>
  <c r="BP76" i="15"/>
  <c r="BN76" i="15"/>
  <c r="AZ76" i="15"/>
  <c r="BO76" i="15"/>
  <c r="AY76" i="15"/>
  <c r="BB76" i="15"/>
  <c r="AY23" i="15"/>
  <c r="BB23" i="15"/>
  <c r="BQ23" i="15"/>
  <c r="AZ23" i="15"/>
  <c r="BP23" i="15"/>
  <c r="BN23" i="15"/>
  <c r="BO23" i="15"/>
  <c r="BA21" i="15"/>
  <c r="BA23" i="15"/>
  <c r="BA131" i="15"/>
  <c r="AR131" i="15" s="1"/>
  <c r="Y131" i="15" s="1"/>
  <c r="BA22" i="15"/>
  <c r="AR22" i="15" s="1"/>
  <c r="Y22" i="15" s="1"/>
  <c r="BA78" i="15"/>
  <c r="BA77" i="15"/>
  <c r="AR77" i="15" s="1"/>
  <c r="Y77" i="15" s="1"/>
  <c r="BA76" i="15"/>
  <c r="BA132" i="15"/>
  <c r="AR132" i="15" s="1"/>
  <c r="Y132" i="15" s="1"/>
  <c r="R500" i="26" a="1"/>
  <c r="R500" i="26" s="1"/>
  <c r="R501" i="26" a="1"/>
  <c r="R501" i="26" s="1"/>
  <c r="R455" i="26" a="1"/>
  <c r="R455" i="26" s="1"/>
  <c r="R456" i="26" a="1"/>
  <c r="R456" i="26" s="1"/>
  <c r="F412" i="26" a="1"/>
  <c r="F412" i="26" s="1"/>
  <c r="F410" i="26" a="1"/>
  <c r="F410" i="26" s="1"/>
  <c r="F411" i="26" a="1"/>
  <c r="F411" i="26" s="1"/>
  <c r="R365" i="26" a="1"/>
  <c r="R365" i="26" s="1"/>
  <c r="R366" i="26" a="1"/>
  <c r="R366" i="26" s="1"/>
  <c r="R320" i="26" a="1"/>
  <c r="R320" i="26" s="1"/>
  <c r="R321" i="26" a="1"/>
  <c r="R321" i="26" s="1"/>
  <c r="R276" i="26" a="1"/>
  <c r="R276" i="26" s="1"/>
  <c r="R275" i="26" a="1"/>
  <c r="R275" i="26" s="1"/>
  <c r="R230" i="26" a="1"/>
  <c r="R230" i="26" s="1"/>
  <c r="R231" i="26" a="1"/>
  <c r="R231" i="26" s="1"/>
  <c r="R185" i="26" a="1"/>
  <c r="R185" i="26" s="1"/>
  <c r="R186" i="26" a="1"/>
  <c r="R186" i="26" s="1"/>
  <c r="R141" i="26" a="1"/>
  <c r="R141" i="26" s="1"/>
  <c r="R140" i="26" a="1"/>
  <c r="R140" i="26" s="1"/>
  <c r="R96" i="26" a="1"/>
  <c r="R96" i="26" s="1"/>
  <c r="BA133" i="15"/>
  <c r="R95" i="26" a="1"/>
  <c r="R95" i="26" s="1"/>
  <c r="R50" i="26" a="1"/>
  <c r="R50" i="26" s="1"/>
  <c r="R51" i="26" a="1"/>
  <c r="R51" i="26" s="1"/>
  <c r="R5" i="26" a="1"/>
  <c r="R5" i="26" s="1"/>
  <c r="AR21" i="15" l="1"/>
  <c r="Y21" i="15" s="1"/>
  <c r="AR76" i="15"/>
  <c r="R410" i="26" a="1"/>
  <c r="R410" i="26" s="1"/>
  <c r="R411" i="26" a="1"/>
  <c r="R411" i="26" s="1"/>
  <c r="Y76" i="15" l="1"/>
  <c r="AX29" i="15"/>
  <c r="J13" i="26" a="1"/>
  <c r="J13" i="26" s="1"/>
  <c r="BD28" i="15"/>
  <c r="J12" i="26" a="1"/>
  <c r="J12" i="26" s="1"/>
  <c r="AX28" i="15"/>
  <c r="AW28" i="15"/>
  <c r="AW29" i="15"/>
  <c r="G29" i="15"/>
  <c r="G28" i="15"/>
  <c r="S28" i="15" s="1"/>
  <c r="AR28" i="15" l="1"/>
  <c r="Y28" i="15" s="1"/>
  <c r="F13" i="26" a="1"/>
  <c r="F13" i="26" s="1"/>
  <c r="R12" i="26" a="1"/>
  <c r="R12" i="26" s="1"/>
  <c r="F12" i="26" a="1"/>
  <c r="F12" i="26" s="1"/>
  <c r="P187" i="26" l="1" a="1"/>
  <c r="P187" i="26" s="1"/>
  <c r="P142" i="26" a="1"/>
  <c r="P142" i="26" s="1"/>
  <c r="R142" i="26" l="1" a="1"/>
  <c r="R142" i="26" s="1"/>
  <c r="R187" i="26" a="1"/>
  <c r="R187" i="26" s="1"/>
  <c r="P457" i="26" l="1" a="1"/>
  <c r="P457" i="26" s="1"/>
  <c r="R457" i="26" l="1" a="1"/>
  <c r="R457" i="26" s="1"/>
  <c r="P412" i="26" a="1"/>
  <c r="P412" i="26" s="1"/>
  <c r="P502" i="26" a="1"/>
  <c r="P502" i="26" s="1"/>
  <c r="R502" i="26" l="1" a="1"/>
  <c r="R502" i="26" s="1"/>
  <c r="R412" i="26" a="1"/>
  <c r="R412" i="26" s="1"/>
  <c r="P97" i="26" l="1" a="1"/>
  <c r="P97" i="26" s="1"/>
  <c r="V133" i="15"/>
  <c r="BD133" i="15"/>
  <c r="AR133" i="15" s="1"/>
  <c r="Y133" i="15" s="1"/>
  <c r="S133" i="15"/>
  <c r="P52" i="26" a="1"/>
  <c r="P52" i="26" s="1"/>
  <c r="BD78" i="15"/>
  <c r="AR78" i="15" s="1"/>
  <c r="S78" i="15"/>
  <c r="P7" i="26" l="1" a="1"/>
  <c r="P7" i="26" s="1"/>
  <c r="BD23" i="15"/>
  <c r="AR23" i="15" s="1"/>
  <c r="S23" i="15"/>
  <c r="V78" i="15"/>
  <c r="R97" i="26" a="1"/>
  <c r="R97" i="26" s="1"/>
  <c r="Y78" i="15"/>
  <c r="R52" i="26" a="1"/>
  <c r="R52" i="26" s="1"/>
  <c r="P367" i="26" l="1" a="1"/>
  <c r="P367" i="26" s="1"/>
  <c r="R7" i="26" a="1"/>
  <c r="R7" i="26" s="1"/>
  <c r="Y23" i="15"/>
  <c r="P232" i="26" l="1" a="1"/>
  <c r="P232" i="26" s="1"/>
  <c r="P322" i="26" a="1"/>
  <c r="P322" i="26" s="1"/>
  <c r="R367" i="26" a="1"/>
  <c r="R367" i="26" s="1"/>
  <c r="R322" i="26" l="1" a="1"/>
  <c r="R322" i="26" s="1"/>
  <c r="R232" i="26" a="1"/>
  <c r="R232" i="26" s="1"/>
  <c r="P277" i="26" a="1"/>
  <c r="P277" i="26" s="1"/>
  <c r="R277" i="26" l="1" a="1"/>
  <c r="R277" i="26" s="1"/>
  <c r="P152" i="26" l="1" a="1"/>
  <c r="P152" i="26" s="1"/>
  <c r="R152" i="26" a="1"/>
  <c r="R152" i="26" s="1"/>
  <c r="P373" i="26" l="1" a="1"/>
  <c r="P373" i="26" s="1"/>
  <c r="P418" i="26" a="1"/>
  <c r="P418" i="26" s="1"/>
  <c r="P193" i="26" a="1"/>
  <c r="P193" i="26" s="1"/>
  <c r="P238" i="26" a="1"/>
  <c r="P238" i="26" s="1"/>
  <c r="P283" i="26" a="1"/>
  <c r="P283" i="26" s="1"/>
  <c r="P463" i="26" a="1"/>
  <c r="P463" i="26" s="1"/>
  <c r="P13" i="26" a="1"/>
  <c r="P13" i="26" s="1"/>
  <c r="S29" i="15"/>
  <c r="BD29" i="15"/>
  <c r="AR29" i="15" s="1"/>
  <c r="Y29" i="15" s="1"/>
  <c r="P148" i="26" a="1"/>
  <c r="P148" i="26" s="1"/>
  <c r="BD139" i="15"/>
  <c r="AR139" i="15" s="1"/>
  <c r="Y139" i="15" s="1"/>
  <c r="P103" i="26" a="1"/>
  <c r="P103" i="26" s="1"/>
  <c r="V139" i="15"/>
  <c r="S139" i="15"/>
  <c r="R103" i="26" s="1" a="1"/>
  <c r="R103" i="26" s="1"/>
  <c r="BD84" i="15"/>
  <c r="AR84" i="15" s="1"/>
  <c r="Y84" i="15" s="1"/>
  <c r="P58" i="26" a="1"/>
  <c r="P58" i="26" s="1"/>
  <c r="V84" i="15"/>
  <c r="S84" i="15"/>
  <c r="R58" i="26" s="1" a="1"/>
  <c r="R58" i="26" s="1"/>
  <c r="P328" i="26" a="1"/>
  <c r="P328" i="26" s="1"/>
  <c r="P508" i="26" a="1"/>
  <c r="P508" i="26" s="1"/>
  <c r="R13" i="26" l="1" a="1"/>
  <c r="R13" i="26" s="1"/>
  <c r="R193" i="26" a="1"/>
  <c r="R193" i="26" s="1"/>
  <c r="R418" i="26" a="1"/>
  <c r="R418" i="26" s="1"/>
  <c r="R283" i="26" a="1"/>
  <c r="R283" i="26" s="1"/>
  <c r="R238" i="26" a="1"/>
  <c r="R238" i="26" s="1"/>
  <c r="R373" i="26" a="1"/>
  <c r="R373" i="26" s="1"/>
  <c r="R328" i="26" a="1"/>
  <c r="R328" i="26" s="1"/>
  <c r="R508" i="26" a="1"/>
  <c r="R508" i="26" s="1"/>
  <c r="R148" i="26" a="1"/>
  <c r="R148" i="26" s="1"/>
  <c r="R463" i="26" a="1"/>
  <c r="R463" i="26" s="1"/>
  <c r="BD143" i="15" l="1"/>
  <c r="AR143" i="15" s="1"/>
  <c r="Y143" i="15" s="1"/>
  <c r="P107" i="26" a="1"/>
  <c r="P107" i="26" s="1"/>
  <c r="V143" i="15"/>
  <c r="S143" i="15"/>
  <c r="R107" i="26" s="1" a="1"/>
  <c r="R107" i="26" s="1"/>
  <c r="P17" i="26" a="1"/>
  <c r="P17" i="26" s="1"/>
  <c r="BD33" i="15"/>
  <c r="AR33" i="15" s="1"/>
  <c r="Y33" i="15" s="1"/>
  <c r="S33" i="15"/>
  <c r="R17" i="26" s="1" a="1"/>
  <c r="R17" i="26" s="1"/>
  <c r="BD88" i="15"/>
  <c r="AR88" i="15" s="1"/>
  <c r="Y88" i="15" s="1"/>
  <c r="P62" i="26" a="1"/>
  <c r="P62" i="26" s="1"/>
  <c r="V88" i="15"/>
  <c r="S88" i="15"/>
  <c r="R62" i="26" s="1" a="1"/>
  <c r="R62" i="26" s="1"/>
  <c r="P422" i="26" l="1" a="1"/>
  <c r="P422" i="26" s="1"/>
  <c r="P242" i="26" a="1"/>
  <c r="P242" i="26" s="1"/>
  <c r="P197" i="26" a="1"/>
  <c r="P197" i="26" s="1"/>
  <c r="P512" i="26" a="1"/>
  <c r="P512" i="26" s="1"/>
  <c r="P287" i="26" a="1"/>
  <c r="P287" i="26" s="1"/>
  <c r="P377" i="26" a="1"/>
  <c r="P377" i="26" s="1"/>
  <c r="P467" i="26" a="1"/>
  <c r="P467" i="26" s="1"/>
  <c r="P332" i="26" a="1"/>
  <c r="P332" i="26" s="1"/>
  <c r="R467" i="26" l="1" a="1"/>
  <c r="R467" i="26" s="1"/>
  <c r="R287" i="26" a="1"/>
  <c r="R287" i="26" s="1"/>
  <c r="R512" i="26" a="1"/>
  <c r="R512" i="26" s="1"/>
  <c r="R242" i="26" a="1"/>
  <c r="R242" i="26" s="1"/>
  <c r="R422" i="26" a="1"/>
  <c r="R422" i="26" s="1"/>
  <c r="R332" i="26" a="1"/>
  <c r="R332" i="26" s="1"/>
  <c r="R377" i="26" a="1"/>
  <c r="R377" i="26" s="1"/>
  <c r="R197" i="26" a="1"/>
  <c r="R197" i="26" s="1"/>
  <c r="BD128" i="15" l="1"/>
  <c r="AR128" i="15" s="1"/>
  <c r="P92" i="26" a="1"/>
  <c r="P92" i="26" s="1"/>
  <c r="S128" i="15"/>
  <c r="P2" i="26" l="1" a="1"/>
  <c r="P2" i="26" s="1"/>
  <c r="BD18" i="15"/>
  <c r="AR18" i="15" s="1"/>
  <c r="S18" i="15"/>
  <c r="R92" i="26" a="1"/>
  <c r="R92" i="26" s="1"/>
  <c r="Y128" i="15"/>
  <c r="R2" i="26" l="1" a="1"/>
  <c r="R2" i="26" s="1"/>
  <c r="Y18" i="15"/>
  <c r="BD73" i="15" l="1"/>
  <c r="P47" i="26" a="1"/>
  <c r="P47" i="26" s="1"/>
  <c r="V73" i="15"/>
  <c r="S73" i="15"/>
  <c r="V128" i="15"/>
  <c r="R47" i="26" l="1" a="1"/>
  <c r="R47" i="26" s="1"/>
  <c r="Y73" i="15"/>
  <c r="P139" i="26" l="1" a="1"/>
  <c r="P139" i="26" s="1"/>
  <c r="P454" i="26" a="1"/>
  <c r="P454" i="26" s="1"/>
  <c r="P143" i="26" a="1"/>
  <c r="P143" i="26" s="1"/>
  <c r="P458" i="26" a="1"/>
  <c r="P458" i="26" s="1"/>
  <c r="P184" i="26" a="1"/>
  <c r="P184" i="26" s="1"/>
  <c r="P229" i="26" a="1"/>
  <c r="P229" i="26" s="1"/>
  <c r="P274" i="26" a="1"/>
  <c r="P274" i="26" s="1"/>
  <c r="P319" i="26" a="1"/>
  <c r="P319" i="26" s="1"/>
  <c r="P364" i="26" a="1"/>
  <c r="P364" i="26" s="1"/>
  <c r="P409" i="26" a="1"/>
  <c r="P409" i="26" s="1"/>
  <c r="P499" i="26" a="1"/>
  <c r="P499" i="26" s="1"/>
  <c r="P188" i="26" a="1"/>
  <c r="P188" i="26" s="1"/>
  <c r="P233" i="26" a="1"/>
  <c r="P233" i="26" s="1"/>
  <c r="P278" i="26" a="1"/>
  <c r="P278" i="26" s="1"/>
  <c r="P323" i="26" a="1"/>
  <c r="P323" i="26" s="1"/>
  <c r="P368" i="26" a="1"/>
  <c r="P368" i="26" s="1"/>
  <c r="P413" i="26" a="1"/>
  <c r="P413" i="26" s="1"/>
  <c r="P503" i="26" a="1"/>
  <c r="P503" i="26" s="1"/>
  <c r="R503" i="26" l="1" a="1"/>
  <c r="R503" i="26" s="1"/>
  <c r="R368" i="26" a="1"/>
  <c r="R368" i="26" s="1"/>
  <c r="R274" i="26" a="1"/>
  <c r="R274" i="26" s="1"/>
  <c r="R229" i="26" a="1"/>
  <c r="R229" i="26" s="1"/>
  <c r="R184" i="26" a="1"/>
  <c r="R184" i="26" s="1"/>
  <c r="R458" i="26" a="1"/>
  <c r="R458" i="26" s="1"/>
  <c r="R143" i="26" a="1"/>
  <c r="R143" i="26" s="1"/>
  <c r="R454" i="26" a="1"/>
  <c r="R454" i="26" s="1"/>
  <c r="R139" i="26" a="1"/>
  <c r="R139" i="26" s="1"/>
  <c r="R323" i="26" a="1"/>
  <c r="R323" i="26" s="1"/>
  <c r="R278" i="26" a="1"/>
  <c r="R278" i="26" s="1"/>
  <c r="R413" i="26" a="1"/>
  <c r="R413" i="26" s="1"/>
  <c r="R233" i="26" a="1"/>
  <c r="R233" i="26" s="1"/>
  <c r="R188" i="26" a="1"/>
  <c r="R188" i="26" s="1"/>
  <c r="R499" i="26" a="1"/>
  <c r="R499" i="26" s="1"/>
  <c r="R409" i="26" a="1"/>
  <c r="R409" i="26" s="1"/>
  <c r="R364" i="26" a="1"/>
  <c r="R364" i="26" s="1"/>
  <c r="R319" i="26" a="1"/>
  <c r="R319" i="26" s="1"/>
  <c r="BD142" i="15" l="1"/>
  <c r="AR142" i="15" s="1"/>
  <c r="Y142" i="15" s="1"/>
  <c r="P106" i="26" a="1"/>
  <c r="P106" i="26" s="1"/>
  <c r="S142" i="15"/>
  <c r="V142" i="15"/>
  <c r="P16" i="26" l="1" a="1"/>
  <c r="P16" i="26" s="1"/>
  <c r="BD32" i="15"/>
  <c r="AR32" i="15" s="1"/>
  <c r="Y32" i="15" s="1"/>
  <c r="S32" i="15"/>
  <c r="BD87" i="15"/>
  <c r="AR87" i="15" s="1"/>
  <c r="Y87" i="15" s="1"/>
  <c r="P61" i="26" a="1"/>
  <c r="P61" i="26" s="1"/>
  <c r="V87" i="15"/>
  <c r="S87" i="15"/>
  <c r="R106" i="26" a="1"/>
  <c r="R106" i="26" s="1"/>
  <c r="R61" i="26" l="1" a="1"/>
  <c r="R61" i="26" s="1"/>
  <c r="R16" i="26" a="1"/>
  <c r="R16" i="26" s="1"/>
  <c r="P241" i="26" l="1" a="1"/>
  <c r="P241" i="26" s="1"/>
  <c r="P421" i="26" a="1"/>
  <c r="P421" i="26" s="1"/>
  <c r="P331" i="26" a="1"/>
  <c r="P331" i="26" s="1"/>
  <c r="P376" i="26" a="1"/>
  <c r="P376" i="26" s="1"/>
  <c r="P466" i="26" a="1"/>
  <c r="P466" i="26" s="1"/>
  <c r="P286" i="26" a="1"/>
  <c r="P286" i="26" s="1"/>
  <c r="R286" i="26" l="1" a="1"/>
  <c r="R286" i="26" s="1"/>
  <c r="R466" i="26" a="1"/>
  <c r="R466" i="26" s="1"/>
  <c r="R376" i="26" a="1"/>
  <c r="R376" i="26" s="1"/>
  <c r="R331" i="26" a="1"/>
  <c r="R331" i="26" s="1"/>
  <c r="R421" i="26" a="1"/>
  <c r="R421" i="26" s="1"/>
  <c r="R241" i="26" a="1"/>
  <c r="R241" i="26" s="1"/>
  <c r="P511" i="26" a="1"/>
  <c r="P511" i="26" s="1"/>
  <c r="R511" i="26" l="1" a="1"/>
  <c r="R511" i="26" s="1"/>
  <c r="K370" i="26" l="1" a="1"/>
  <c r="K370" i="26" s="1"/>
  <c r="K371" i="26" a="1"/>
  <c r="K371" i="26" s="1"/>
  <c r="H370" i="26" a="1"/>
  <c r="H370" i="26" s="1"/>
  <c r="H371" i="26" a="1"/>
  <c r="H371" i="26" s="1"/>
  <c r="K325" i="26" a="1"/>
  <c r="K325" i="26" s="1"/>
  <c r="K326" i="26" a="1"/>
  <c r="K326" i="26" s="1"/>
  <c r="H325" i="26" a="1"/>
  <c r="H325" i="26" s="1"/>
  <c r="H326" i="26" a="1"/>
  <c r="H326" i="26" s="1"/>
  <c r="K281" i="26" a="1"/>
  <c r="K281" i="26" s="1"/>
  <c r="K280" i="26" a="1"/>
  <c r="K280" i="26" s="1"/>
  <c r="H281" i="26" a="1"/>
  <c r="H281" i="26" s="1"/>
  <c r="H280" i="26" a="1"/>
  <c r="H280" i="26" s="1"/>
  <c r="K235" i="26" a="1"/>
  <c r="K235" i="26" s="1"/>
  <c r="K236" i="26" a="1"/>
  <c r="K236" i="26" s="1"/>
  <c r="H236" i="26" a="1"/>
  <c r="H236" i="26" s="1"/>
  <c r="H235" i="26" a="1"/>
  <c r="H235" i="26" s="1"/>
  <c r="K190" i="26" a="1"/>
  <c r="K190" i="26" s="1"/>
  <c r="H190" i="26" a="1"/>
  <c r="H190" i="26" s="1"/>
  <c r="AX27" i="15" l="1"/>
  <c r="BC27" i="15"/>
  <c r="AW27" i="15"/>
  <c r="H11" i="26" a="1"/>
  <c r="H11" i="26" s="1"/>
  <c r="BD27" i="15"/>
  <c r="AW26" i="15"/>
  <c r="BC26" i="15"/>
  <c r="BD26" i="15"/>
  <c r="AX26" i="15"/>
  <c r="H10" i="26" a="1"/>
  <c r="H10" i="26" s="1"/>
  <c r="K11" i="26" a="1"/>
  <c r="K11" i="26" s="1"/>
  <c r="BJ27" i="15"/>
  <c r="BL27" i="15" s="1"/>
  <c r="BM27" i="15" s="1"/>
  <c r="BR27" i="15" s="1"/>
  <c r="K55" i="26" a="1"/>
  <c r="K55" i="26" s="1"/>
  <c r="BJ81" i="15"/>
  <c r="BL81" i="15" s="1"/>
  <c r="BM81" i="15" s="1"/>
  <c r="BR81" i="15" s="1"/>
  <c r="K100" i="26" a="1"/>
  <c r="K100" i="26" s="1"/>
  <c r="BJ136" i="15"/>
  <c r="BL136" i="15" s="1"/>
  <c r="BM136" i="15" s="1"/>
  <c r="BR136" i="15" s="1"/>
  <c r="K145" i="26" a="1"/>
  <c r="K145" i="26" s="1"/>
  <c r="H55" i="26" a="1"/>
  <c r="H55" i="26" s="1"/>
  <c r="AW81" i="15"/>
  <c r="BC81" i="15"/>
  <c r="BD81" i="15"/>
  <c r="AX81" i="15"/>
  <c r="K56" i="26" a="1"/>
  <c r="K56" i="26" s="1"/>
  <c r="BJ82" i="15"/>
  <c r="BL82" i="15" s="1"/>
  <c r="BM82" i="15" s="1"/>
  <c r="BR82" i="15" s="1"/>
  <c r="BD136" i="15"/>
  <c r="AX136" i="15"/>
  <c r="AW136" i="15"/>
  <c r="BC136" i="15"/>
  <c r="H100" i="26" a="1"/>
  <c r="H100" i="26" s="1"/>
  <c r="K101" i="26" a="1"/>
  <c r="K101" i="26" s="1"/>
  <c r="BJ137" i="15"/>
  <c r="BL137" i="15" s="1"/>
  <c r="BM137" i="15" s="1"/>
  <c r="BR137" i="15" s="1"/>
  <c r="H145" i="26" a="1"/>
  <c r="H145" i="26" s="1"/>
  <c r="K146" i="26" a="1"/>
  <c r="K146" i="26" s="1"/>
  <c r="K10" i="26" a="1"/>
  <c r="K10" i="26" s="1"/>
  <c r="BJ26" i="15"/>
  <c r="BL26" i="15" s="1"/>
  <c r="BM26" i="15" s="1"/>
  <c r="BR26" i="15" s="1"/>
  <c r="BC82" i="15"/>
  <c r="H56" i="26" a="1"/>
  <c r="H56" i="26" s="1"/>
  <c r="AX82" i="15"/>
  <c r="BD82" i="15"/>
  <c r="AW82" i="15"/>
  <c r="AX137" i="15"/>
  <c r="BD137" i="15"/>
  <c r="BC137" i="15"/>
  <c r="AW137" i="15"/>
  <c r="H101" i="26" a="1"/>
  <c r="H101" i="26" s="1"/>
  <c r="H146" i="26" a="1"/>
  <c r="H146" i="26" s="1"/>
  <c r="BQ81" i="15" l="1"/>
  <c r="BA81" i="15"/>
  <c r="BB81" i="15"/>
  <c r="BN81" i="15"/>
  <c r="AY81" i="15"/>
  <c r="BP81" i="15"/>
  <c r="BO81" i="15"/>
  <c r="AZ81" i="15"/>
  <c r="BQ137" i="15"/>
  <c r="BN137" i="15"/>
  <c r="AY137" i="15"/>
  <c r="BA137" i="15"/>
  <c r="BB137" i="15"/>
  <c r="BO137" i="15"/>
  <c r="BP137" i="15"/>
  <c r="AZ137" i="15"/>
  <c r="BQ82" i="15"/>
  <c r="BN82" i="15"/>
  <c r="BA82" i="15"/>
  <c r="BB82" i="15"/>
  <c r="AY82" i="15"/>
  <c r="BP82" i="15"/>
  <c r="BO82" i="15"/>
  <c r="AZ82" i="15"/>
  <c r="BQ136" i="15"/>
  <c r="BA136" i="15"/>
  <c r="AZ136" i="15"/>
  <c r="BB136" i="15"/>
  <c r="BN136" i="15"/>
  <c r="AY136" i="15"/>
  <c r="BO136" i="15"/>
  <c r="BP136" i="15"/>
  <c r="BQ27" i="15"/>
  <c r="BA27" i="15"/>
  <c r="AZ27" i="15"/>
  <c r="BP27" i="15"/>
  <c r="BO27" i="15"/>
  <c r="AY27" i="15"/>
  <c r="BN27" i="15"/>
  <c r="BB27" i="15"/>
  <c r="BQ26" i="15"/>
  <c r="BP26" i="15"/>
  <c r="BB26" i="15"/>
  <c r="AZ26" i="15"/>
  <c r="BA26" i="15"/>
  <c r="AY26" i="15"/>
  <c r="BO26" i="15"/>
  <c r="BN26" i="15"/>
  <c r="AR137" i="15" l="1"/>
  <c r="Y137" i="15" s="1"/>
  <c r="AR82" i="15"/>
  <c r="Y82" i="15" s="1"/>
  <c r="AR81" i="15"/>
  <c r="AR26" i="15"/>
  <c r="Y26" i="15" s="1"/>
  <c r="AR27" i="15"/>
  <c r="Y27" i="15" s="1"/>
  <c r="AR136" i="15"/>
  <c r="Y136" i="15" s="1"/>
  <c r="Y81" i="15"/>
  <c r="I190" i="26" a="1"/>
  <c r="I190" i="26" s="1"/>
  <c r="I191" i="26" a="1"/>
  <c r="I191" i="26" s="1"/>
  <c r="F191" i="26" l="1" a="1"/>
  <c r="F191" i="26" s="1"/>
  <c r="F190" i="26" a="1"/>
  <c r="F190" i="26" s="1"/>
  <c r="R190" i="26" l="1" a="1"/>
  <c r="R190" i="26" s="1"/>
  <c r="R191" i="26" a="1"/>
  <c r="R191" i="26" s="1"/>
  <c r="BD140" i="15" l="1"/>
  <c r="AR140" i="15" s="1"/>
  <c r="Y140" i="15" s="1"/>
  <c r="P104" i="26" a="1"/>
  <c r="P104" i="26" s="1"/>
  <c r="S140" i="15"/>
  <c r="S31" i="15"/>
  <c r="BD31" i="15"/>
  <c r="AR31" i="15" s="1"/>
  <c r="Y31" i="15" s="1"/>
  <c r="P15" i="26" a="1"/>
  <c r="P15" i="26" s="1"/>
  <c r="P150" i="26" a="1"/>
  <c r="P150" i="26" s="1"/>
  <c r="P105" i="26" a="1"/>
  <c r="P105" i="26" s="1"/>
  <c r="BD141" i="15"/>
  <c r="AR141" i="15" s="1"/>
  <c r="Y141" i="15" s="1"/>
  <c r="S141" i="15"/>
  <c r="P14" i="26" a="1"/>
  <c r="P14" i="26" s="1"/>
  <c r="S30" i="15"/>
  <c r="BD30" i="15"/>
  <c r="AR30" i="15" s="1"/>
  <c r="P149" i="26" a="1"/>
  <c r="P149" i="26" s="1"/>
  <c r="V86" i="15"/>
  <c r="S86" i="15"/>
  <c r="BD86" i="15"/>
  <c r="AR86" i="15" s="1"/>
  <c r="V141" i="15"/>
  <c r="P60" i="26" a="1"/>
  <c r="P60" i="26" s="1"/>
  <c r="BD85" i="15"/>
  <c r="AR85" i="15" s="1"/>
  <c r="Y85" i="15" s="1"/>
  <c r="P59" i="26" a="1"/>
  <c r="P59" i="26" s="1"/>
  <c r="V85" i="15"/>
  <c r="V140" i="15"/>
  <c r="S85" i="15"/>
  <c r="Y86" i="15" l="1"/>
  <c r="AR70" i="15"/>
  <c r="AR15" i="15"/>
  <c r="S63" i="15"/>
  <c r="R14" i="26" a="1"/>
  <c r="R14" i="26" s="1"/>
  <c r="R104" i="26" a="1"/>
  <c r="R104" i="26" s="1"/>
  <c r="R149" i="26" a="1"/>
  <c r="R149" i="26" s="1"/>
  <c r="S149" i="26" a="1"/>
  <c r="S149" i="26" s="1"/>
  <c r="Y30" i="15"/>
  <c r="S173" i="15"/>
  <c r="C47" i="32" s="1"/>
  <c r="R105" i="26" a="1"/>
  <c r="R105" i="26" s="1"/>
  <c r="R150" i="26" a="1"/>
  <c r="R150" i="26" s="1"/>
  <c r="R15" i="26" a="1"/>
  <c r="R15" i="26" s="1"/>
  <c r="AR125" i="15"/>
  <c r="S118" i="15"/>
  <c r="R59" i="26" a="1"/>
  <c r="R59" i="26" s="1"/>
  <c r="AL4" i="15"/>
  <c r="F9" i="15" s="1"/>
  <c r="R60" i="26" a="1"/>
  <c r="R60" i="26" s="1"/>
  <c r="AR12" i="15" l="1"/>
  <c r="F4" i="15" s="1"/>
  <c r="I47" i="32"/>
  <c r="P47" i="32"/>
  <c r="Q47" i="32" s="1"/>
  <c r="T31" i="15"/>
  <c r="C28" i="32"/>
  <c r="T86" i="15"/>
  <c r="C38" i="32"/>
  <c r="AR5" i="15"/>
  <c r="S150" i="26" a="1"/>
  <c r="S150" i="26" s="1"/>
  <c r="T162" i="15"/>
  <c r="S126" i="26" s="1" a="1"/>
  <c r="S126" i="26" s="1"/>
  <c r="T172" i="15"/>
  <c r="S136" i="26" s="1" a="1"/>
  <c r="S136" i="26" s="1"/>
  <c r="T144" i="15"/>
  <c r="S108" i="26" s="1" a="1"/>
  <c r="S108" i="26" s="1"/>
  <c r="T136" i="15"/>
  <c r="S100" i="26" s="1" a="1"/>
  <c r="S100" i="26" s="1"/>
  <c r="T145" i="15"/>
  <c r="S109" i="26" s="1" a="1"/>
  <c r="S109" i="26" s="1"/>
  <c r="T164" i="15"/>
  <c r="S128" i="26" s="1" a="1"/>
  <c r="S128" i="26" s="1"/>
  <c r="T152" i="15"/>
  <c r="S116" i="26" s="1" a="1"/>
  <c r="S116" i="26" s="1"/>
  <c r="T168" i="15"/>
  <c r="S132" i="26" s="1" a="1"/>
  <c r="S132" i="26" s="1"/>
  <c r="T150" i="15"/>
  <c r="S114" i="26" s="1" a="1"/>
  <c r="S114" i="26" s="1"/>
  <c r="T131" i="15"/>
  <c r="S95" i="26" s="1" a="1"/>
  <c r="S95" i="26" s="1"/>
  <c r="T142" i="15"/>
  <c r="S106" i="26" s="1" a="1"/>
  <c r="S106" i="26" s="1"/>
  <c r="T128" i="15"/>
  <c r="W128" i="15" s="1"/>
  <c r="T159" i="15"/>
  <c r="S123" i="26" s="1" a="1"/>
  <c r="S123" i="26" s="1"/>
  <c r="T138" i="15"/>
  <c r="S102" i="26" s="1" a="1"/>
  <c r="S102" i="26" s="1"/>
  <c r="T161" i="15"/>
  <c r="S125" i="26" s="1" a="1"/>
  <c r="S125" i="26" s="1"/>
  <c r="T137" i="15"/>
  <c r="S101" i="26" s="1" a="1"/>
  <c r="S101" i="26" s="1"/>
  <c r="T134" i="15"/>
  <c r="S98" i="26" s="1" a="1"/>
  <c r="S98" i="26" s="1"/>
  <c r="T163" i="15"/>
  <c r="S127" i="26" s="1" a="1"/>
  <c r="S127" i="26" s="1"/>
  <c r="T165" i="15"/>
  <c r="S129" i="26" s="1" a="1"/>
  <c r="S129" i="26" s="1"/>
  <c r="T146" i="15"/>
  <c r="S110" i="26" s="1" a="1"/>
  <c r="S110" i="26" s="1"/>
  <c r="T135" i="15"/>
  <c r="S99" i="26" s="1" a="1"/>
  <c r="S99" i="26" s="1"/>
  <c r="T171" i="15"/>
  <c r="S135" i="26" s="1" a="1"/>
  <c r="S135" i="26" s="1"/>
  <c r="T139" i="15"/>
  <c r="S103" i="26" s="1" a="1"/>
  <c r="S103" i="26" s="1"/>
  <c r="T147" i="15"/>
  <c r="S111" i="26" s="1" a="1"/>
  <c r="S111" i="26" s="1"/>
  <c r="T149" i="15"/>
  <c r="S113" i="26" s="1" a="1"/>
  <c r="S113" i="26" s="1"/>
  <c r="T130" i="15"/>
  <c r="S94" i="26" s="1" a="1"/>
  <c r="S94" i="26" s="1"/>
  <c r="T148" i="15"/>
  <c r="S112" i="26" s="1" a="1"/>
  <c r="S112" i="26" s="1"/>
  <c r="T155" i="15"/>
  <c r="S119" i="26" s="1" a="1"/>
  <c r="S119" i="26" s="1"/>
  <c r="T158" i="15"/>
  <c r="S122" i="26" s="1" a="1"/>
  <c r="S122" i="26" s="1"/>
  <c r="T132" i="15"/>
  <c r="S96" i="26" s="1" a="1"/>
  <c r="S96" i="26" s="1"/>
  <c r="T169" i="15"/>
  <c r="S133" i="26" s="1" a="1"/>
  <c r="S133" i="26" s="1"/>
  <c r="T133" i="15"/>
  <c r="S97" i="26" s="1" a="1"/>
  <c r="S97" i="26" s="1"/>
  <c r="T154" i="15"/>
  <c r="S118" i="26" s="1" a="1"/>
  <c r="S118" i="26" s="1"/>
  <c r="T129" i="15"/>
  <c r="S93" i="26" s="1" a="1"/>
  <c r="S93" i="26" s="1"/>
  <c r="T151" i="15"/>
  <c r="S115" i="26" s="1" a="1"/>
  <c r="S115" i="26" s="1"/>
  <c r="T170" i="15"/>
  <c r="S134" i="26" s="1" a="1"/>
  <c r="S134" i="26" s="1"/>
  <c r="T166" i="15"/>
  <c r="S130" i="26" s="1" a="1"/>
  <c r="S130" i="26" s="1"/>
  <c r="T156" i="15"/>
  <c r="S120" i="26" s="1" a="1"/>
  <c r="S120" i="26" s="1"/>
  <c r="T143" i="15"/>
  <c r="S107" i="26" s="1" a="1"/>
  <c r="S107" i="26" s="1"/>
  <c r="T157" i="15"/>
  <c r="S121" i="26" s="1" a="1"/>
  <c r="S121" i="26" s="1"/>
  <c r="T153" i="15"/>
  <c r="S117" i="26" s="1" a="1"/>
  <c r="S117" i="26" s="1"/>
  <c r="T167" i="15"/>
  <c r="S131" i="26" s="1" a="1"/>
  <c r="S131" i="26" s="1"/>
  <c r="T160" i="15"/>
  <c r="S124" i="26" s="1" a="1"/>
  <c r="S124" i="26" s="1"/>
  <c r="T140" i="15"/>
  <c r="S104" i="26" s="1" a="1"/>
  <c r="S104" i="26" s="1"/>
  <c r="T32" i="15"/>
  <c r="T38" i="15"/>
  <c r="T53" i="15"/>
  <c r="T28" i="15"/>
  <c r="T58" i="15"/>
  <c r="T45" i="15"/>
  <c r="T24" i="15"/>
  <c r="T48" i="15"/>
  <c r="T26" i="15"/>
  <c r="T47" i="15"/>
  <c r="T52" i="15"/>
  <c r="T29" i="15"/>
  <c r="T55" i="15"/>
  <c r="T19" i="15"/>
  <c r="T62" i="15"/>
  <c r="T34" i="15"/>
  <c r="T20" i="15"/>
  <c r="T56" i="15"/>
  <c r="T51" i="15"/>
  <c r="T18" i="15"/>
  <c r="T42" i="15"/>
  <c r="T22" i="15"/>
  <c r="T60" i="15"/>
  <c r="T50" i="15"/>
  <c r="T40" i="15"/>
  <c r="T39" i="15"/>
  <c r="T23" i="15"/>
  <c r="T57" i="15"/>
  <c r="T46" i="15"/>
  <c r="T41" i="15"/>
  <c r="T54" i="15"/>
  <c r="T44" i="15"/>
  <c r="T25" i="15"/>
  <c r="T27" i="15"/>
  <c r="T37" i="15"/>
  <c r="T35" i="15"/>
  <c r="T33" i="15"/>
  <c r="T21" i="15"/>
  <c r="T43" i="15"/>
  <c r="T59" i="15"/>
  <c r="T49" i="15"/>
  <c r="T61" i="15"/>
  <c r="T36" i="15"/>
  <c r="V31" i="15"/>
  <c r="S15" i="26" a="1"/>
  <c r="S15" i="26" s="1"/>
  <c r="T141" i="15"/>
  <c r="S105" i="26" s="1" a="1"/>
  <c r="S105" i="26" s="1"/>
  <c r="S139" i="26" a="1"/>
  <c r="S139" i="26" s="1"/>
  <c r="S181" i="26" a="1"/>
  <c r="S181" i="26" s="1"/>
  <c r="S170" i="26" a="1"/>
  <c r="S170" i="26" s="1"/>
  <c r="S158" i="26" a="1"/>
  <c r="S158" i="26" s="1"/>
  <c r="S138" i="26" a="1"/>
  <c r="S138" i="26" s="1"/>
  <c r="S168" i="26" a="1"/>
  <c r="S168" i="26" s="1"/>
  <c r="S145" i="26" a="1"/>
  <c r="S145" i="26" s="1"/>
  <c r="S152" i="26" a="1"/>
  <c r="S152" i="26" s="1"/>
  <c r="S140" i="26" a="1"/>
  <c r="S140" i="26" s="1"/>
  <c r="S172" i="26" a="1"/>
  <c r="S172" i="26" s="1"/>
  <c r="S160" i="26" a="1"/>
  <c r="S160" i="26" s="1"/>
  <c r="S162" i="26" a="1"/>
  <c r="S162" i="26" s="1"/>
  <c r="S157" i="26" a="1"/>
  <c r="S157" i="26" s="1"/>
  <c r="S155" i="26" a="1"/>
  <c r="S155" i="26" s="1"/>
  <c r="S148" i="26" a="1"/>
  <c r="S148" i="26" s="1"/>
  <c r="S171" i="26" a="1"/>
  <c r="S171" i="26" s="1"/>
  <c r="S142" i="26" a="1"/>
  <c r="S142" i="26" s="1"/>
  <c r="S151" i="26" a="1"/>
  <c r="S151" i="26" s="1"/>
  <c r="S159" i="26" a="1"/>
  <c r="S159" i="26" s="1"/>
  <c r="S173" i="26" a="1"/>
  <c r="S173" i="26" s="1"/>
  <c r="S175" i="26" a="1"/>
  <c r="S175" i="26" s="1"/>
  <c r="S174" i="26" a="1"/>
  <c r="S174" i="26" s="1"/>
  <c r="S176" i="26" a="1"/>
  <c r="S176" i="26" s="1"/>
  <c r="S144" i="26" a="1"/>
  <c r="S144" i="26" s="1"/>
  <c r="S180" i="26" a="1"/>
  <c r="S180" i="26" s="1"/>
  <c r="S166" i="26" a="1"/>
  <c r="S166" i="26" s="1"/>
  <c r="S164" i="26" a="1"/>
  <c r="S164" i="26" s="1"/>
  <c r="S143" i="26" a="1"/>
  <c r="S143" i="26" s="1"/>
  <c r="S165" i="26" a="1"/>
  <c r="S165" i="26" s="1"/>
  <c r="S147" i="26" a="1"/>
  <c r="S147" i="26" s="1"/>
  <c r="S177" i="26" a="1"/>
  <c r="S177" i="26" s="1"/>
  <c r="S178" i="26" a="1"/>
  <c r="S178" i="26" s="1"/>
  <c r="S156" i="26" a="1"/>
  <c r="S156" i="26" s="1"/>
  <c r="S161" i="26" a="1"/>
  <c r="S161" i="26" s="1"/>
  <c r="S179" i="26" a="1"/>
  <c r="S179" i="26" s="1"/>
  <c r="S153" i="26" a="1"/>
  <c r="S153" i="26" s="1"/>
  <c r="S154" i="26" a="1"/>
  <c r="S154" i="26" s="1"/>
  <c r="S169" i="26" a="1"/>
  <c r="S169" i="26" s="1"/>
  <c r="S163" i="26" a="1"/>
  <c r="S163" i="26" s="1"/>
  <c r="S141" i="26" a="1"/>
  <c r="S141" i="26" s="1"/>
  <c r="S146" i="26" a="1"/>
  <c r="S146" i="26" s="1"/>
  <c r="S167" i="26" a="1"/>
  <c r="S167" i="26" s="1"/>
  <c r="T30" i="15"/>
  <c r="S60" i="26" a="1"/>
  <c r="S60" i="26" s="1"/>
  <c r="W86" i="15"/>
  <c r="T85" i="15"/>
  <c r="T84" i="15"/>
  <c r="T90" i="15"/>
  <c r="T108" i="15"/>
  <c r="T74" i="15"/>
  <c r="T75" i="15"/>
  <c r="T110" i="15"/>
  <c r="T93" i="15"/>
  <c r="T105" i="15"/>
  <c r="T100" i="15"/>
  <c r="T80" i="15"/>
  <c r="T107" i="15"/>
  <c r="T87" i="15"/>
  <c r="T82" i="15"/>
  <c r="T95" i="15"/>
  <c r="T94" i="15"/>
  <c r="T92" i="15"/>
  <c r="T98" i="15"/>
  <c r="T114" i="15"/>
  <c r="T115" i="15"/>
  <c r="T78" i="15"/>
  <c r="T77" i="15"/>
  <c r="T103" i="15"/>
  <c r="T73" i="15"/>
  <c r="T79" i="15"/>
  <c r="T113" i="15"/>
  <c r="T117" i="15"/>
  <c r="T81" i="15"/>
  <c r="T97" i="15"/>
  <c r="T96" i="15"/>
  <c r="T111" i="15"/>
  <c r="T116" i="15"/>
  <c r="T91" i="15"/>
  <c r="T112" i="15"/>
  <c r="T89" i="15"/>
  <c r="T101" i="15"/>
  <c r="T102" i="15"/>
  <c r="T109" i="15"/>
  <c r="T83" i="15"/>
  <c r="T76" i="15"/>
  <c r="T88" i="15"/>
  <c r="T99" i="15"/>
  <c r="T104" i="15"/>
  <c r="T106" i="15"/>
  <c r="W131" i="15"/>
  <c r="W164" i="15"/>
  <c r="W172" i="15"/>
  <c r="W135" i="15"/>
  <c r="W134" i="15"/>
  <c r="W130" i="15"/>
  <c r="W150" i="15"/>
  <c r="W145" i="15"/>
  <c r="W162" i="15"/>
  <c r="W163" i="15"/>
  <c r="W149" i="15" l="1"/>
  <c r="I38" i="32"/>
  <c r="P38" i="32"/>
  <c r="Q38" i="32" s="1"/>
  <c r="I28" i="32"/>
  <c r="U28" i="32" s="1"/>
  <c r="X28" i="32" s="1"/>
  <c r="P28" i="32"/>
  <c r="Q28" i="32" s="1"/>
  <c r="W166" i="15"/>
  <c r="W158" i="15"/>
  <c r="W159" i="15"/>
  <c r="W138" i="15"/>
  <c r="W142" i="15"/>
  <c r="W144" i="15"/>
  <c r="W154" i="15"/>
  <c r="W148" i="15"/>
  <c r="W151" i="15"/>
  <c r="W165" i="15"/>
  <c r="W171" i="15"/>
  <c r="W152" i="15"/>
  <c r="W139" i="15"/>
  <c r="W169" i="15"/>
  <c r="W143" i="15"/>
  <c r="W161" i="15"/>
  <c r="W160" i="15"/>
  <c r="W146" i="15"/>
  <c r="W147" i="15"/>
  <c r="W153" i="15"/>
  <c r="W170" i="15"/>
  <c r="W136" i="15"/>
  <c r="W137" i="15"/>
  <c r="W155" i="15"/>
  <c r="W157" i="15"/>
  <c r="W133" i="15"/>
  <c r="W140" i="15"/>
  <c r="W168" i="15"/>
  <c r="W132" i="15"/>
  <c r="W156" i="15"/>
  <c r="W129" i="15"/>
  <c r="W167" i="15"/>
  <c r="W141" i="15"/>
  <c r="V30" i="15"/>
  <c r="S14" i="26" a="1"/>
  <c r="S14" i="26" s="1"/>
  <c r="S43" i="26" a="1"/>
  <c r="S43" i="26" s="1"/>
  <c r="V59" i="15"/>
  <c r="V35" i="15"/>
  <c r="S19" i="26" a="1"/>
  <c r="S19" i="26" s="1"/>
  <c r="V44" i="15"/>
  <c r="S28" i="26" a="1"/>
  <c r="S28" i="26" s="1"/>
  <c r="V57" i="15"/>
  <c r="S41" i="26" a="1"/>
  <c r="S41" i="26" s="1"/>
  <c r="V50" i="15"/>
  <c r="S34" i="26" a="1"/>
  <c r="S34" i="26" s="1"/>
  <c r="S2" i="26" a="1"/>
  <c r="S2" i="26" s="1"/>
  <c r="T63" i="15"/>
  <c r="V18" i="15"/>
  <c r="V34" i="15"/>
  <c r="S18" i="26" a="1"/>
  <c r="S18" i="26" s="1"/>
  <c r="V29" i="15"/>
  <c r="S13" i="26" a="1"/>
  <c r="S13" i="26" s="1"/>
  <c r="V48" i="15"/>
  <c r="S32" i="26" a="1"/>
  <c r="S32" i="26" s="1"/>
  <c r="S12" i="26" a="1"/>
  <c r="S12" i="26" s="1"/>
  <c r="V28" i="15"/>
  <c r="S92" i="26" a="1"/>
  <c r="S92" i="26" s="1"/>
  <c r="T173" i="15"/>
  <c r="V36" i="15"/>
  <c r="S20" i="26" a="1"/>
  <c r="S20" i="26" s="1"/>
  <c r="V43" i="15"/>
  <c r="S27" i="26" a="1"/>
  <c r="S27" i="26" s="1"/>
  <c r="V37" i="15"/>
  <c r="S21" i="26" a="1"/>
  <c r="S21" i="26" s="1"/>
  <c r="V54" i="15"/>
  <c r="S38" i="26" a="1"/>
  <c r="S38" i="26" s="1"/>
  <c r="S7" i="26" a="1"/>
  <c r="S7" i="26" s="1"/>
  <c r="V23" i="15"/>
  <c r="V60" i="15"/>
  <c r="S44" i="26" a="1"/>
  <c r="S44" i="26" s="1"/>
  <c r="V51" i="15"/>
  <c r="S35" i="26" a="1"/>
  <c r="S35" i="26" s="1"/>
  <c r="V62" i="15"/>
  <c r="S46" i="26" a="1"/>
  <c r="S46" i="26" s="1"/>
  <c r="S36" i="26" a="1"/>
  <c r="S36" i="26" s="1"/>
  <c r="V52" i="15"/>
  <c r="V24" i="15"/>
  <c r="S8" i="26" a="1"/>
  <c r="S8" i="26" s="1"/>
  <c r="S37" i="26" a="1"/>
  <c r="S37" i="26" s="1"/>
  <c r="V53" i="15"/>
  <c r="S45" i="26" a="1"/>
  <c r="S45" i="26" s="1"/>
  <c r="V61" i="15"/>
  <c r="V21" i="15"/>
  <c r="S5" i="26" a="1"/>
  <c r="S5" i="26" s="1"/>
  <c r="S11" i="26" a="1"/>
  <c r="S11" i="26" s="1"/>
  <c r="V27" i="15"/>
  <c r="S25" i="26" a="1"/>
  <c r="S25" i="26" s="1"/>
  <c r="V41" i="15"/>
  <c r="S23" i="26" a="1"/>
  <c r="S23" i="26" s="1"/>
  <c r="V39" i="15"/>
  <c r="V22" i="15"/>
  <c r="S6" i="26" a="1"/>
  <c r="S6" i="26" s="1"/>
  <c r="V56" i="15"/>
  <c r="S40" i="26" a="1"/>
  <c r="S40" i="26" s="1"/>
  <c r="V19" i="15"/>
  <c r="S3" i="26" a="1"/>
  <c r="S3" i="26" s="1"/>
  <c r="V47" i="15"/>
  <c r="S31" i="26" a="1"/>
  <c r="S31" i="26" s="1"/>
  <c r="V45" i="15"/>
  <c r="S29" i="26" a="1"/>
  <c r="S29" i="26" s="1"/>
  <c r="S22" i="26" a="1"/>
  <c r="S22" i="26" s="1"/>
  <c r="V38" i="15"/>
  <c r="S137" i="26" a="1"/>
  <c r="S137" i="26" s="1"/>
  <c r="S33" i="26" a="1"/>
  <c r="S33" i="26" s="1"/>
  <c r="V49" i="15"/>
  <c r="S17" i="26" a="1"/>
  <c r="S17" i="26" s="1"/>
  <c r="V33" i="15"/>
  <c r="V25" i="15"/>
  <c r="S9" i="26" a="1"/>
  <c r="S9" i="26" s="1"/>
  <c r="S30" i="26" a="1"/>
  <c r="S30" i="26" s="1"/>
  <c r="V46" i="15"/>
  <c r="V40" i="15"/>
  <c r="S24" i="26" a="1"/>
  <c r="S24" i="26" s="1"/>
  <c r="S26" i="26" a="1"/>
  <c r="S26" i="26" s="1"/>
  <c r="V42" i="15"/>
  <c r="S4" i="26" a="1"/>
  <c r="S4" i="26" s="1"/>
  <c r="V20" i="15"/>
  <c r="S39" i="26" a="1"/>
  <c r="S39" i="26" s="1"/>
  <c r="V55" i="15"/>
  <c r="V26" i="15"/>
  <c r="S10" i="26" a="1"/>
  <c r="S10" i="26" s="1"/>
  <c r="S42" i="26" a="1"/>
  <c r="S42" i="26" s="1"/>
  <c r="V58" i="15"/>
  <c r="V32" i="15"/>
  <c r="S16" i="26" a="1"/>
  <c r="S16" i="26" s="1"/>
  <c r="W91" i="15"/>
  <c r="S65" i="26" a="1"/>
  <c r="S65" i="26" s="1"/>
  <c r="S68" i="26" a="1"/>
  <c r="S68" i="26" s="1"/>
  <c r="W94" i="15"/>
  <c r="W90" i="15"/>
  <c r="S64" i="26" a="1"/>
  <c r="S64" i="26" s="1"/>
  <c r="S62" i="26" a="1"/>
  <c r="S62" i="26" s="1"/>
  <c r="W88" i="15"/>
  <c r="W102" i="15"/>
  <c r="S76" i="26" a="1"/>
  <c r="S76" i="26" s="1"/>
  <c r="W116" i="15"/>
  <c r="S90" i="26" a="1"/>
  <c r="S90" i="26" s="1"/>
  <c r="W81" i="15"/>
  <c r="S55" i="26" a="1"/>
  <c r="S55" i="26" s="1"/>
  <c r="W73" i="15"/>
  <c r="S47" i="26" a="1"/>
  <c r="S47" i="26" s="1"/>
  <c r="T118" i="15"/>
  <c r="W103" i="15"/>
  <c r="S77" i="26" a="1"/>
  <c r="S77" i="26" s="1"/>
  <c r="W114" i="15"/>
  <c r="S88" i="26" a="1"/>
  <c r="S88" i="26" s="1"/>
  <c r="S69" i="26" a="1"/>
  <c r="S69" i="26" s="1"/>
  <c r="W95" i="15"/>
  <c r="S74" i="26" a="1"/>
  <c r="S74" i="26" s="1"/>
  <c r="W100" i="15"/>
  <c r="W75" i="15"/>
  <c r="S49" i="26" a="1"/>
  <c r="S49" i="26" s="1"/>
  <c r="S58" i="26" a="1"/>
  <c r="S58" i="26" s="1"/>
  <c r="W84" i="15"/>
  <c r="S83" i="26" a="1"/>
  <c r="S83" i="26" s="1"/>
  <c r="W109" i="15"/>
  <c r="S71" i="26" a="1"/>
  <c r="S71" i="26" s="1"/>
  <c r="W97" i="15"/>
  <c r="S53" i="26" a="1"/>
  <c r="S53" i="26" s="1"/>
  <c r="W79" i="15"/>
  <c r="W115" i="15"/>
  <c r="S89" i="26" a="1"/>
  <c r="S89" i="26" s="1"/>
  <c r="W110" i="15"/>
  <c r="S84" i="26" a="1"/>
  <c r="S84" i="26" s="1"/>
  <c r="W106" i="15"/>
  <c r="S80" i="26" a="1"/>
  <c r="S80" i="26" s="1"/>
  <c r="W76" i="15"/>
  <c r="S50" i="26" a="1"/>
  <c r="S50" i="26" s="1"/>
  <c r="S75" i="26" a="1"/>
  <c r="S75" i="26" s="1"/>
  <c r="W101" i="15"/>
  <c r="S85" i="26" a="1"/>
  <c r="S85" i="26" s="1"/>
  <c r="W111" i="15"/>
  <c r="W117" i="15"/>
  <c r="S91" i="26" a="1"/>
  <c r="S91" i="26" s="1"/>
  <c r="S51" i="26" a="1"/>
  <c r="S51" i="26" s="1"/>
  <c r="W77" i="15"/>
  <c r="S72" i="26" a="1"/>
  <c r="S72" i="26" s="1"/>
  <c r="W98" i="15"/>
  <c r="W82" i="15"/>
  <c r="S56" i="26" a="1"/>
  <c r="S56" i="26" s="1"/>
  <c r="W105" i="15"/>
  <c r="S79" i="26" a="1"/>
  <c r="S79" i="26" s="1"/>
  <c r="W74" i="15"/>
  <c r="S48" i="26" a="1"/>
  <c r="S48" i="26" s="1"/>
  <c r="W85" i="15"/>
  <c r="S59" i="26" a="1"/>
  <c r="S59" i="26" s="1"/>
  <c r="S73" i="26" a="1"/>
  <c r="S73" i="26" s="1"/>
  <c r="W99" i="15"/>
  <c r="W80" i="15"/>
  <c r="S54" i="26" a="1"/>
  <c r="S54" i="26" s="1"/>
  <c r="S78" i="26" a="1"/>
  <c r="S78" i="26" s="1"/>
  <c r="W104" i="15"/>
  <c r="W83" i="15"/>
  <c r="S57" i="26" a="1"/>
  <c r="S57" i="26" s="1"/>
  <c r="S63" i="26" a="1"/>
  <c r="S63" i="26" s="1"/>
  <c r="W89" i="15"/>
  <c r="W112" i="15"/>
  <c r="S86" i="26" a="1"/>
  <c r="S86" i="26" s="1"/>
  <c r="S70" i="26" a="1"/>
  <c r="S70" i="26" s="1"/>
  <c r="W96" i="15"/>
  <c r="S87" i="26" a="1"/>
  <c r="S87" i="26" s="1"/>
  <c r="W113" i="15"/>
  <c r="S52" i="26" a="1"/>
  <c r="S52" i="26" s="1"/>
  <c r="W78" i="15"/>
  <c r="W92" i="15"/>
  <c r="S66" i="26" a="1"/>
  <c r="S66" i="26" s="1"/>
  <c r="S61" i="26" a="1"/>
  <c r="S61" i="26" s="1"/>
  <c r="W87" i="15"/>
  <c r="S81" i="26" a="1"/>
  <c r="S81" i="26" s="1"/>
  <c r="W107" i="15"/>
  <c r="S67" i="26" a="1"/>
  <c r="S67" i="26" s="1"/>
  <c r="W93" i="15"/>
  <c r="S82" i="26" a="1"/>
  <c r="S82" i="26" s="1"/>
  <c r="W108" i="15"/>
  <c r="W173" i="15" l="1"/>
  <c r="V63" i="15"/>
  <c r="W118" i="15"/>
  <c r="H506" i="26" l="1" a="1"/>
  <c r="H506" i="26" s="1"/>
  <c r="H461" i="26" a="1"/>
  <c r="H461" i="26" s="1"/>
  <c r="K506" i="26" a="1"/>
  <c r="K506" i="26" s="1"/>
  <c r="K461" i="26" a="1"/>
  <c r="K461" i="26" s="1"/>
  <c r="H191" i="26" a="1"/>
  <c r="H191" i="26" s="1"/>
  <c r="J416" i="26" a="1"/>
  <c r="J416" i="26" s="1"/>
  <c r="L416" i="26" a="1"/>
  <c r="L416" i="26" s="1"/>
  <c r="K191" i="26" a="1"/>
  <c r="K191" i="26" s="1"/>
  <c r="M416" i="26" l="1" a="1"/>
  <c r="M416" i="26" s="1"/>
  <c r="K416" i="26" a="1"/>
  <c r="K416" i="26" s="1"/>
  <c r="N416" i="26" a="1"/>
  <c r="N416" i="26" s="1"/>
  <c r="H416" i="26" a="1"/>
  <c r="H416" i="26" s="1"/>
  <c r="F416" i="26" l="1" a="1"/>
  <c r="F416" i="26" s="1"/>
  <c r="P195" i="26" l="1" a="1"/>
  <c r="P195" i="26" s="1"/>
  <c r="P194" i="26" a="1"/>
  <c r="P194" i="26" s="1"/>
  <c r="R416" i="26" a="1"/>
  <c r="R416" i="26" s="1"/>
  <c r="R195" i="26" l="1" a="1"/>
  <c r="R195" i="26" s="1"/>
  <c r="R194" i="26" a="1"/>
  <c r="R194" i="26" s="1"/>
  <c r="S194" i="26" l="1" a="1"/>
  <c r="S194" i="26" s="1"/>
  <c r="S210" i="26" l="1" a="1"/>
  <c r="S210" i="26" s="1"/>
  <c r="S224" i="26" a="1"/>
  <c r="S224" i="26" s="1"/>
  <c r="S203" i="26" a="1"/>
  <c r="S203" i="26" s="1"/>
  <c r="S205" i="26" a="1"/>
  <c r="S205" i="26" s="1"/>
  <c r="S191" i="26" a="1"/>
  <c r="S191" i="26" s="1"/>
  <c r="S219" i="26" a="1"/>
  <c r="S219" i="26" s="1"/>
  <c r="S185" i="26" a="1"/>
  <c r="S185" i="26" s="1"/>
  <c r="S209" i="26" a="1"/>
  <c r="S209" i="26" s="1"/>
  <c r="S183" i="26" a="1"/>
  <c r="S183" i="26" s="1"/>
  <c r="S198" i="26" a="1"/>
  <c r="S198" i="26" s="1"/>
  <c r="S204" i="26" a="1"/>
  <c r="S204" i="26" s="1"/>
  <c r="S195" i="26" a="1"/>
  <c r="S195" i="26" s="1"/>
  <c r="S220" i="26" a="1"/>
  <c r="S220" i="26" s="1"/>
  <c r="S187" i="26" a="1"/>
  <c r="S187" i="26" s="1"/>
  <c r="S225" i="26" a="1"/>
  <c r="S225" i="26" s="1"/>
  <c r="S216" i="26" a="1"/>
  <c r="S216" i="26" s="1"/>
  <c r="S196" i="26" a="1"/>
  <c r="S196" i="26" s="1"/>
  <c r="S218" i="26" a="1"/>
  <c r="S218" i="26" s="1"/>
  <c r="S207" i="26" a="1"/>
  <c r="S207" i="26" s="1"/>
  <c r="S182" i="26" a="1"/>
  <c r="S182" i="26" s="1"/>
  <c r="S200" i="26" a="1"/>
  <c r="S200" i="26" s="1"/>
  <c r="S197" i="26" a="1"/>
  <c r="S197" i="26" s="1"/>
  <c r="S226" i="26" a="1"/>
  <c r="S226" i="26" s="1"/>
  <c r="S190" i="26" a="1"/>
  <c r="S190" i="26" s="1"/>
  <c r="S215" i="26" a="1"/>
  <c r="S215" i="26" s="1"/>
  <c r="S217" i="26" a="1"/>
  <c r="S217" i="26" s="1"/>
  <c r="S206" i="26" a="1"/>
  <c r="S206" i="26" s="1"/>
  <c r="S202" i="26" a="1"/>
  <c r="S202" i="26" s="1"/>
  <c r="S199" i="26" a="1"/>
  <c r="S199" i="26" s="1"/>
  <c r="S188" i="26" a="1"/>
  <c r="S188" i="26" s="1"/>
  <c r="S213" i="26" a="1"/>
  <c r="S213" i="26" s="1"/>
  <c r="S201" i="26" a="1"/>
  <c r="S201" i="26" s="1"/>
  <c r="S189" i="26" a="1"/>
  <c r="S189" i="26" s="1"/>
  <c r="S221" i="26" a="1"/>
  <c r="S221" i="26" s="1"/>
  <c r="S212" i="26" a="1"/>
  <c r="S212" i="26" s="1"/>
  <c r="S214" i="26" a="1"/>
  <c r="S214" i="26" s="1"/>
  <c r="S222" i="26" a="1"/>
  <c r="S222" i="26" s="1"/>
  <c r="S186" i="26" a="1"/>
  <c r="S186" i="26" s="1"/>
  <c r="S192" i="26" a="1"/>
  <c r="S192" i="26" s="1"/>
  <c r="S223" i="26" a="1"/>
  <c r="S223" i="26" s="1"/>
  <c r="S193" i="26" a="1"/>
  <c r="S193" i="26" s="1"/>
  <c r="S208" i="26" a="1"/>
  <c r="S208" i="26" s="1"/>
  <c r="S184" i="26" a="1"/>
  <c r="S184" i="26" s="1"/>
  <c r="S211" i="26" a="1"/>
  <c r="S211" i="26" s="1"/>
  <c r="J415" i="26" l="1" a="1"/>
  <c r="J415" i="26" s="1"/>
  <c r="L415" i="26" a="1"/>
  <c r="L415" i="26" s="1"/>
  <c r="H505" i="26" a="1"/>
  <c r="H505" i="26" s="1"/>
  <c r="H460" i="26" a="1"/>
  <c r="H460" i="26" s="1"/>
  <c r="K460" i="26" a="1"/>
  <c r="K460" i="26" s="1"/>
  <c r="K505" i="26" a="1"/>
  <c r="K505" i="26" s="1"/>
  <c r="K415" i="26" l="1" a="1"/>
  <c r="K415" i="26" s="1"/>
  <c r="N415" i="26" a="1"/>
  <c r="N415" i="26" s="1"/>
  <c r="M415" i="26" a="1"/>
  <c r="M415" i="26" s="1"/>
  <c r="H415" i="26" a="1"/>
  <c r="H415" i="26" s="1"/>
  <c r="F415" i="26" l="1" a="1"/>
  <c r="F415" i="26" s="1"/>
  <c r="R415" i="26" l="1" a="1"/>
  <c r="R415" i="26" s="1"/>
  <c r="P464" i="26" l="1" a="1"/>
  <c r="P464" i="26" s="1"/>
  <c r="P329" i="26" a="1"/>
  <c r="P329" i="26" s="1"/>
  <c r="P375" i="26" a="1"/>
  <c r="P375" i="26" s="1"/>
  <c r="P465" i="26" a="1"/>
  <c r="P465" i="26" s="1"/>
  <c r="P330" i="26" a="1"/>
  <c r="P330" i="26" s="1"/>
  <c r="P374" i="26" a="1"/>
  <c r="P374" i="26" s="1"/>
  <c r="P510" i="26" a="1"/>
  <c r="P510" i="26" s="1"/>
  <c r="P285" i="26" a="1"/>
  <c r="P285" i="26" s="1"/>
  <c r="P239" i="26" a="1"/>
  <c r="P239" i="26" s="1"/>
  <c r="P419" i="26" a="1"/>
  <c r="P419" i="26" s="1"/>
  <c r="P509" i="26" a="1"/>
  <c r="P509" i="26" s="1"/>
  <c r="P284" i="26" a="1"/>
  <c r="P284" i="26" s="1"/>
  <c r="P240" i="26" a="1"/>
  <c r="P240" i="26" s="1"/>
  <c r="R420" i="26" a="1"/>
  <c r="R420" i="26" s="1"/>
  <c r="P420" i="26" a="1"/>
  <c r="P420" i="26" s="1"/>
  <c r="R509" i="26" l="1" a="1"/>
  <c r="R509" i="26" s="1"/>
  <c r="R239" i="26" a="1"/>
  <c r="R239" i="26" s="1"/>
  <c r="R510" i="26" a="1"/>
  <c r="R510" i="26" s="1"/>
  <c r="R374" i="26" a="1"/>
  <c r="R374" i="26" s="1"/>
  <c r="R330" i="26" a="1"/>
  <c r="R330" i="26" s="1"/>
  <c r="R465" i="26" a="1"/>
  <c r="R465" i="26" s="1"/>
  <c r="R375" i="26" a="1"/>
  <c r="R375" i="26" s="1"/>
  <c r="R329" i="26" a="1"/>
  <c r="R329" i="26" s="1"/>
  <c r="R240" i="26" a="1"/>
  <c r="R240" i="26" s="1"/>
  <c r="R284" i="26" a="1"/>
  <c r="R284" i="26" s="1"/>
  <c r="R285" i="26" a="1"/>
  <c r="R285" i="26" s="1"/>
  <c r="R419" i="26" a="1"/>
  <c r="R419" i="26" s="1"/>
  <c r="R464" i="26" a="1"/>
  <c r="R464" i="26" s="1"/>
  <c r="S285" i="26" l="1" a="1"/>
  <c r="S285" i="26" s="1"/>
  <c r="S375" i="26" a="1"/>
  <c r="S375" i="26" s="1"/>
  <c r="S330" i="26" a="1"/>
  <c r="S330" i="26" s="1"/>
  <c r="S510" i="26" a="1"/>
  <c r="S510" i="26" s="1"/>
  <c r="S329" i="26" a="1"/>
  <c r="S329" i="26" s="1"/>
  <c r="S240" i="26" a="1"/>
  <c r="S240" i="26" s="1"/>
  <c r="A5" i="21" l="1"/>
  <c r="S236" i="26" a="1"/>
  <c r="S236" i="26" s="1"/>
  <c r="S231" i="26" a="1"/>
  <c r="S231" i="26" s="1"/>
  <c r="S243" i="26" a="1"/>
  <c r="S243" i="26" s="1"/>
  <c r="S265" i="26" a="1"/>
  <c r="S265" i="26" s="1"/>
  <c r="S264" i="26" a="1"/>
  <c r="S264" i="26" s="1"/>
  <c r="S261" i="26" a="1"/>
  <c r="S261" i="26" s="1"/>
  <c r="S394" i="26" a="1"/>
  <c r="S394" i="26" s="1"/>
  <c r="S378" i="26" a="1"/>
  <c r="S378" i="26" s="1"/>
  <c r="S366" i="26" a="1"/>
  <c r="S366" i="26" s="1"/>
  <c r="S384" i="26" a="1"/>
  <c r="S384" i="26" s="1"/>
  <c r="S370" i="26" a="1"/>
  <c r="S370" i="26" s="1"/>
  <c r="S319" i="26" a="1"/>
  <c r="S319" i="26" s="1"/>
  <c r="S359" i="26" a="1"/>
  <c r="S359" i="26" s="1"/>
  <c r="S346" i="26" a="1"/>
  <c r="S346" i="26" s="1"/>
  <c r="S318" i="26" a="1"/>
  <c r="S318" i="26" s="1"/>
  <c r="S328" i="26" a="1"/>
  <c r="S328" i="26" s="1"/>
  <c r="S527" i="26" a="1"/>
  <c r="S527" i="26" s="1"/>
  <c r="S526" i="26" a="1"/>
  <c r="S526" i="26" s="1"/>
  <c r="S235" i="26" a="1"/>
  <c r="S235" i="26" s="1"/>
  <c r="S254" i="26" a="1"/>
  <c r="S254" i="26" s="1"/>
  <c r="S267" i="26" a="1"/>
  <c r="S267" i="26" s="1"/>
  <c r="S253" i="26" a="1"/>
  <c r="S253" i="26" s="1"/>
  <c r="S234" i="26" a="1"/>
  <c r="S234" i="26" s="1"/>
  <c r="S389" i="26" a="1"/>
  <c r="S389" i="26" s="1"/>
  <c r="S401" i="26" a="1"/>
  <c r="S401" i="26" s="1"/>
  <c r="S377" i="26" a="1"/>
  <c r="S377" i="26" s="1"/>
  <c r="S369" i="26" a="1"/>
  <c r="S369" i="26" s="1"/>
  <c r="S362" i="26" a="1"/>
  <c r="S362" i="26" s="1"/>
  <c r="S385" i="26" a="1"/>
  <c r="S385" i="26" s="1"/>
  <c r="S347" i="26" a="1"/>
  <c r="S347" i="26" s="1"/>
  <c r="S327" i="26" a="1"/>
  <c r="S327" i="26" s="1"/>
  <c r="S350" i="26" a="1"/>
  <c r="S350" i="26" s="1"/>
  <c r="S343" i="26" a="1"/>
  <c r="S343" i="26" s="1"/>
  <c r="S340" i="26" a="1"/>
  <c r="S340" i="26" s="1"/>
  <c r="S503" i="26" a="1"/>
  <c r="S503" i="26" s="1"/>
  <c r="S504" i="26" a="1"/>
  <c r="S504" i="26" s="1"/>
  <c r="S518" i="26" a="1"/>
  <c r="S518" i="26" s="1"/>
  <c r="S501" i="26" a="1"/>
  <c r="S501" i="26" s="1"/>
  <c r="S529" i="26" a="1"/>
  <c r="S529" i="26" s="1"/>
  <c r="S537" i="26" a="1"/>
  <c r="S537" i="26" s="1"/>
  <c r="S256" i="26" a="1"/>
  <c r="S256" i="26" s="1"/>
  <c r="S241" i="26" a="1"/>
  <c r="S241" i="26" s="1"/>
  <c r="S232" i="26" a="1"/>
  <c r="S232" i="26" s="1"/>
  <c r="S263" i="26" a="1"/>
  <c r="S263" i="26" s="1"/>
  <c r="S399" i="26" a="1"/>
  <c r="S399" i="26" s="1"/>
  <c r="S388" i="26" a="1"/>
  <c r="S388" i="26" s="1"/>
  <c r="S372" i="26" a="1"/>
  <c r="S372" i="26" s="1"/>
  <c r="S382" i="26" a="1"/>
  <c r="S382" i="26" s="1"/>
  <c r="S335" i="26" a="1"/>
  <c r="S335" i="26" s="1"/>
  <c r="S353" i="26" a="1"/>
  <c r="S353" i="26" s="1"/>
  <c r="S357" i="26" a="1"/>
  <c r="S357" i="26" s="1"/>
  <c r="S531" i="26" a="1"/>
  <c r="S531" i="26" s="1"/>
  <c r="S467" i="26" a="1"/>
  <c r="S467" i="26" s="1"/>
  <c r="S478" i="26" a="1"/>
  <c r="S478" i="26" s="1"/>
  <c r="S485" i="26" a="1"/>
  <c r="S485" i="26" s="1"/>
  <c r="S482" i="26" a="1"/>
  <c r="S482" i="26" s="1"/>
  <c r="S477" i="26" a="1"/>
  <c r="S477" i="26" s="1"/>
  <c r="S454" i="26" a="1"/>
  <c r="S454" i="26" s="1"/>
  <c r="S452" i="26" a="1"/>
  <c r="S452" i="26" s="1"/>
  <c r="S496" i="26" a="1"/>
  <c r="S496" i="26" s="1"/>
  <c r="S471" i="26" a="1"/>
  <c r="S471" i="26" s="1"/>
  <c r="S475" i="26" a="1"/>
  <c r="S475" i="26" s="1"/>
  <c r="S484" i="26" a="1"/>
  <c r="S484" i="26" s="1"/>
  <c r="S442" i="26" a="1"/>
  <c r="S442" i="26" s="1"/>
  <c r="S417" i="26" a="1"/>
  <c r="S417" i="26" s="1"/>
  <c r="S427" i="26" a="1"/>
  <c r="S427" i="26" s="1"/>
  <c r="S433" i="26" a="1"/>
  <c r="S433" i="26" s="1"/>
  <c r="S431" i="26" a="1"/>
  <c r="S431" i="26" s="1"/>
  <c r="S436" i="26" a="1"/>
  <c r="S436" i="26" s="1"/>
  <c r="S418" i="26" a="1"/>
  <c r="S418" i="26" s="1"/>
  <c r="S435" i="26" a="1"/>
  <c r="S435" i="26" s="1"/>
  <c r="S414" i="26" a="1"/>
  <c r="S414" i="26" s="1"/>
  <c r="S451" i="26" a="1"/>
  <c r="S451" i="26" s="1"/>
  <c r="S426" i="26" a="1"/>
  <c r="S426" i="26" s="1"/>
  <c r="S255" i="26" a="1"/>
  <c r="S255" i="26" s="1"/>
  <c r="S246" i="26" a="1"/>
  <c r="S246" i="26" s="1"/>
  <c r="S269" i="26" a="1"/>
  <c r="S269" i="26" s="1"/>
  <c r="S405" i="26" a="1"/>
  <c r="S405" i="26" s="1"/>
  <c r="S395" i="26" a="1"/>
  <c r="S395" i="26" s="1"/>
  <c r="S383" i="26" a="1"/>
  <c r="S383" i="26" s="1"/>
  <c r="S371" i="26" a="1"/>
  <c r="S371" i="26" s="1"/>
  <c r="S349" i="26" a="1"/>
  <c r="S349" i="26" s="1"/>
  <c r="S326" i="26" a="1"/>
  <c r="S326" i="26" s="1"/>
  <c r="S322" i="26" a="1"/>
  <c r="S322" i="26" s="1"/>
  <c r="S317" i="26" a="1"/>
  <c r="S317" i="26" s="1"/>
  <c r="S533" i="26" a="1"/>
  <c r="S533" i="26" s="1"/>
  <c r="S268" i="26" a="1"/>
  <c r="S268" i="26" s="1"/>
  <c r="S270" i="26" a="1"/>
  <c r="S270" i="26" s="1"/>
  <c r="S237" i="26" a="1"/>
  <c r="S237" i="26" s="1"/>
  <c r="S250" i="26" a="1"/>
  <c r="S250" i="26" s="1"/>
  <c r="S271" i="26" a="1"/>
  <c r="S271" i="26" s="1"/>
  <c r="S381" i="26" a="1"/>
  <c r="S381" i="26" s="1"/>
  <c r="S393" i="26" a="1"/>
  <c r="S393" i="26" s="1"/>
  <c r="S373" i="26" a="1"/>
  <c r="S373" i="26" s="1"/>
  <c r="S363" i="26" a="1"/>
  <c r="S363" i="26" s="1"/>
  <c r="S403" i="26" a="1"/>
  <c r="S403" i="26" s="1"/>
  <c r="S338" i="26" a="1"/>
  <c r="S338" i="26" s="1"/>
  <c r="S333" i="26" a="1"/>
  <c r="S333" i="26" s="1"/>
  <c r="S336" i="26" a="1"/>
  <c r="S336" i="26" s="1"/>
  <c r="S341" i="26" a="1"/>
  <c r="S341" i="26" s="1"/>
  <c r="S321" i="26" a="1"/>
  <c r="S321" i="26" s="1"/>
  <c r="S348" i="26" a="1"/>
  <c r="S348" i="26" s="1"/>
  <c r="S536" i="26" a="1"/>
  <c r="S536" i="26" s="1"/>
  <c r="S520" i="26" a="1"/>
  <c r="S520" i="26" s="1"/>
  <c r="S511" i="26" a="1"/>
  <c r="S511" i="26" s="1"/>
  <c r="S499" i="26" a="1"/>
  <c r="S499" i="26" s="1"/>
  <c r="S497" i="26" a="1"/>
  <c r="S497" i="26" s="1"/>
  <c r="S251" i="26" a="1"/>
  <c r="S251" i="26" s="1"/>
  <c r="S245" i="26" a="1"/>
  <c r="S245" i="26" s="1"/>
  <c r="S266" i="26" a="1"/>
  <c r="S266" i="26" s="1"/>
  <c r="S230" i="26" a="1"/>
  <c r="S230" i="26" s="1"/>
  <c r="S228" i="26" a="1"/>
  <c r="S228" i="26" s="1"/>
  <c r="S262" i="26" a="1"/>
  <c r="S262" i="26" s="1"/>
  <c r="S239" i="26" a="1"/>
  <c r="S239" i="26" s="1"/>
  <c r="S390" i="26" a="1"/>
  <c r="S390" i="26" s="1"/>
  <c r="S376" i="26" a="1"/>
  <c r="S376" i="26" s="1"/>
  <c r="S400" i="26" a="1"/>
  <c r="S400" i="26" s="1"/>
  <c r="S392" i="26" a="1"/>
  <c r="S392" i="26" s="1"/>
  <c r="S397" i="26" a="1"/>
  <c r="S397" i="26" s="1"/>
  <c r="S406" i="26" a="1"/>
  <c r="S406" i="26" s="1"/>
  <c r="S374" i="26" a="1"/>
  <c r="S374" i="26" s="1"/>
  <c r="S358" i="26" a="1"/>
  <c r="S358" i="26" s="1"/>
  <c r="S356" i="26" a="1"/>
  <c r="S356" i="26" s="1"/>
  <c r="S337" i="26" a="1"/>
  <c r="S337" i="26" s="1"/>
  <c r="S331" i="26" a="1"/>
  <c r="S331" i="26" s="1"/>
  <c r="S354" i="26" a="1"/>
  <c r="S354" i="26" s="1"/>
  <c r="S344" i="26" a="1"/>
  <c r="S344" i="26" s="1"/>
  <c r="S345" i="26" a="1"/>
  <c r="S345" i="26" s="1"/>
  <c r="S360" i="26" a="1"/>
  <c r="S360" i="26" s="1"/>
  <c r="S538" i="26" a="1"/>
  <c r="S538" i="26" s="1"/>
  <c r="S517" i="26" a="1"/>
  <c r="S517" i="26" s="1"/>
  <c r="S505" i="26" a="1"/>
  <c r="S505" i="26" s="1"/>
  <c r="S541" i="26" a="1"/>
  <c r="S541" i="26" s="1"/>
  <c r="S534" i="26" a="1"/>
  <c r="S534" i="26" s="1"/>
  <c r="S513" i="26" a="1"/>
  <c r="S513" i="26" s="1"/>
  <c r="S500" i="26" a="1"/>
  <c r="S500" i="26" s="1"/>
  <c r="S523" i="26" a="1"/>
  <c r="S523" i="26" s="1"/>
  <c r="S528" i="26" a="1"/>
  <c r="S528" i="26" s="1"/>
  <c r="S515" i="26" a="1"/>
  <c r="S515" i="26" s="1"/>
  <c r="S305" i="26" a="1"/>
  <c r="S305" i="26" s="1"/>
  <c r="S307" i="26" a="1"/>
  <c r="S307" i="26" s="1"/>
  <c r="S298" i="26" a="1"/>
  <c r="S298" i="26" s="1"/>
  <c r="S297" i="26" a="1"/>
  <c r="S297" i="26" s="1"/>
  <c r="S304" i="26" a="1"/>
  <c r="S304" i="26" s="1"/>
  <c r="S301" i="26" a="1"/>
  <c r="S301" i="26" s="1"/>
  <c r="S279" i="26" a="1"/>
  <c r="S279" i="26" s="1"/>
  <c r="S289" i="26" a="1"/>
  <c r="S289" i="26" s="1"/>
  <c r="S295" i="26" a="1"/>
  <c r="S295" i="26" s="1"/>
  <c r="S288" i="26" a="1"/>
  <c r="S288" i="26" s="1"/>
  <c r="S284" i="26" a="1"/>
  <c r="S284" i="26" s="1"/>
  <c r="S229" i="26" a="1"/>
  <c r="S229" i="26" s="1"/>
  <c r="S260" i="26" a="1"/>
  <c r="S260" i="26" s="1"/>
  <c r="S227" i="26" a="1"/>
  <c r="S227" i="26" s="1"/>
  <c r="S242" i="26" a="1"/>
  <c r="S242" i="26" s="1"/>
  <c r="S257" i="26" a="1"/>
  <c r="S257" i="26" s="1"/>
  <c r="S252" i="26" a="1"/>
  <c r="S252" i="26" s="1"/>
  <c r="S259" i="26" a="1"/>
  <c r="S259" i="26" s="1"/>
  <c r="S249" i="26" a="1"/>
  <c r="S249" i="26" s="1"/>
  <c r="S233" i="26" a="1"/>
  <c r="S233" i="26" s="1"/>
  <c r="S258" i="26" a="1"/>
  <c r="S258" i="26" s="1"/>
  <c r="S248" i="26" a="1"/>
  <c r="S248" i="26" s="1"/>
  <c r="S364" i="26" a="1"/>
  <c r="S364" i="26" s="1"/>
  <c r="S404" i="26" a="1"/>
  <c r="S404" i="26" s="1"/>
  <c r="S380" i="26" a="1"/>
  <c r="S380" i="26" s="1"/>
  <c r="S396" i="26" a="1"/>
  <c r="S396" i="26" s="1"/>
  <c r="S367" i="26" a="1"/>
  <c r="S367" i="26" s="1"/>
  <c r="S391" i="26" a="1"/>
  <c r="S391" i="26" s="1"/>
  <c r="S379" i="26" a="1"/>
  <c r="S379" i="26" s="1"/>
  <c r="S365" i="26" a="1"/>
  <c r="S365" i="26" s="1"/>
  <c r="S368" i="26" a="1"/>
  <c r="S368" i="26" s="1"/>
  <c r="S386" i="26" a="1"/>
  <c r="S386" i="26" s="1"/>
  <c r="S398" i="26" a="1"/>
  <c r="S398" i="26" s="1"/>
  <c r="S465" i="26" a="1"/>
  <c r="S465" i="26" s="1"/>
  <c r="S334" i="26" a="1"/>
  <c r="S334" i="26" s="1"/>
  <c r="S351" i="26" a="1"/>
  <c r="S351" i="26" s="1"/>
  <c r="S323" i="26" a="1"/>
  <c r="S323" i="26" s="1"/>
  <c r="S320" i="26" a="1"/>
  <c r="S320" i="26" s="1"/>
  <c r="S355" i="26" a="1"/>
  <c r="S355" i="26" s="1"/>
  <c r="S332" i="26" a="1"/>
  <c r="S332" i="26" s="1"/>
  <c r="S342" i="26" a="1"/>
  <c r="S342" i="26" s="1"/>
  <c r="S352" i="26" a="1"/>
  <c r="S352" i="26" s="1"/>
  <c r="S325" i="26" a="1"/>
  <c r="S325" i="26" s="1"/>
  <c r="S339" i="26" a="1"/>
  <c r="S339" i="26" s="1"/>
  <c r="S502" i="26" a="1"/>
  <c r="S502" i="26" s="1"/>
  <c r="S516" i="26" a="1"/>
  <c r="S516" i="26" s="1"/>
  <c r="S508" i="26" a="1"/>
  <c r="S508" i="26" s="1"/>
  <c r="S525" i="26" a="1"/>
  <c r="S525" i="26" s="1"/>
  <c r="S514" i="26" a="1"/>
  <c r="S514" i="26" s="1"/>
  <c r="S519" i="26" a="1"/>
  <c r="S519" i="26" s="1"/>
  <c r="S506" i="26" a="1"/>
  <c r="S506" i="26" s="1"/>
  <c r="S539" i="26" a="1"/>
  <c r="S539" i="26" s="1"/>
  <c r="S521" i="26" a="1"/>
  <c r="S521" i="26" s="1"/>
  <c r="S498" i="26" a="1"/>
  <c r="S498" i="26" s="1"/>
  <c r="S535" i="26" a="1"/>
  <c r="S535" i="26" s="1"/>
  <c r="S286" i="26" a="1"/>
  <c r="S286" i="26" s="1"/>
  <c r="S281" i="26" a="1"/>
  <c r="S281" i="26" s="1"/>
  <c r="S315" i="26" a="1"/>
  <c r="S315" i="26" s="1"/>
  <c r="S283" i="26" a="1"/>
  <c r="S283" i="26" s="1"/>
  <c r="S311" i="26" a="1"/>
  <c r="S311" i="26" s="1"/>
  <c r="S296" i="26" a="1"/>
  <c r="S296" i="26" s="1"/>
  <c r="S292" i="26" a="1"/>
  <c r="S292" i="26" s="1"/>
  <c r="S309" i="26" a="1"/>
  <c r="S309" i="26" s="1"/>
  <c r="S278" i="26" a="1"/>
  <c r="S278" i="26" s="1"/>
  <c r="S272" i="26" a="1"/>
  <c r="S272" i="26" s="1"/>
  <c r="S310" i="26" a="1"/>
  <c r="S310" i="26" s="1"/>
  <c r="S469" i="26" a="1"/>
  <c r="S469" i="26" s="1"/>
  <c r="S463" i="26" a="1"/>
  <c r="S463" i="26" s="1"/>
  <c r="S476" i="26" a="1"/>
  <c r="S476" i="26" s="1"/>
  <c r="S492" i="26" a="1"/>
  <c r="S492" i="26" s="1"/>
  <c r="S456" i="26" a="1"/>
  <c r="S456" i="26" s="1"/>
  <c r="S459" i="26" a="1"/>
  <c r="S459" i="26" s="1"/>
  <c r="S461" i="26" a="1"/>
  <c r="S461" i="26" s="1"/>
  <c r="S489" i="26" a="1"/>
  <c r="S489" i="26" s="1"/>
  <c r="S483" i="26" a="1"/>
  <c r="S483" i="26" s="1"/>
  <c r="S487" i="26" a="1"/>
  <c r="S487" i="26" s="1"/>
  <c r="S491" i="26" a="1"/>
  <c r="S491" i="26" s="1"/>
  <c r="S446" i="26" a="1"/>
  <c r="S446" i="26" s="1"/>
  <c r="S437" i="26" a="1"/>
  <c r="S437" i="26" s="1"/>
  <c r="S412" i="26" a="1"/>
  <c r="S412" i="26" s="1"/>
  <c r="S440" i="26" a="1"/>
  <c r="S440" i="26" s="1"/>
  <c r="S424" i="26" a="1"/>
  <c r="S424" i="26" s="1"/>
  <c r="S421" i="26" a="1"/>
  <c r="S421" i="26" s="1"/>
  <c r="S445" i="26" a="1"/>
  <c r="S445" i="26" s="1"/>
  <c r="S410" i="26" a="1"/>
  <c r="S410" i="26" s="1"/>
  <c r="S416" i="26" a="1"/>
  <c r="S416" i="26" s="1"/>
  <c r="S430" i="26" a="1"/>
  <c r="S430" i="26" s="1"/>
  <c r="S413" i="26" a="1"/>
  <c r="S413" i="26" s="1"/>
  <c r="S238" i="26" a="1"/>
  <c r="S238" i="26" s="1"/>
  <c r="S244" i="26" a="1"/>
  <c r="S244" i="26" s="1"/>
  <c r="S402" i="26" a="1"/>
  <c r="S402" i="26" s="1"/>
  <c r="S387" i="26" a="1"/>
  <c r="S387" i="26" s="1"/>
  <c r="S361" i="26" a="1"/>
  <c r="S361" i="26" s="1"/>
  <c r="S324" i="26" a="1"/>
  <c r="S324" i="26" s="1"/>
  <c r="S524" i="26" a="1"/>
  <c r="S524" i="26" s="1"/>
  <c r="S512" i="26" a="1"/>
  <c r="S512" i="26" s="1"/>
  <c r="S530" i="26" a="1"/>
  <c r="S530" i="26" s="1"/>
  <c r="S522" i="26" a="1"/>
  <c r="S522" i="26" s="1"/>
  <c r="S507" i="26" a="1"/>
  <c r="S507" i="26" s="1"/>
  <c r="S532" i="26" a="1"/>
  <c r="S532" i="26" s="1"/>
  <c r="S540" i="26" a="1"/>
  <c r="S540" i="26" s="1"/>
  <c r="S509" i="26" a="1"/>
  <c r="S509" i="26" s="1"/>
  <c r="S287" i="26" a="1"/>
  <c r="S287" i="26" s="1"/>
  <c r="S308" i="26" a="1"/>
  <c r="S308" i="26" s="1"/>
  <c r="S291" i="26" a="1"/>
  <c r="S291" i="26" s="1"/>
  <c r="S276" i="26" a="1"/>
  <c r="S276" i="26" s="1"/>
  <c r="S312" i="26" a="1"/>
  <c r="S312" i="26" s="1"/>
  <c r="S275" i="26" a="1"/>
  <c r="S275" i="26" s="1"/>
  <c r="S294" i="26" a="1"/>
  <c r="S294" i="26" s="1"/>
  <c r="S290" i="26" a="1"/>
  <c r="S290" i="26" s="1"/>
  <c r="S316" i="26" a="1"/>
  <c r="S316" i="26" s="1"/>
  <c r="S313" i="26" a="1"/>
  <c r="S313" i="26" s="1"/>
  <c r="S277" i="26" a="1"/>
  <c r="S277" i="26" s="1"/>
  <c r="S474" i="26" a="1"/>
  <c r="S474" i="26" s="1"/>
  <c r="S493" i="26" a="1"/>
  <c r="S493" i="26" s="1"/>
  <c r="S470" i="26" a="1"/>
  <c r="S470" i="26" s="1"/>
  <c r="S479" i="26" a="1"/>
  <c r="S479" i="26" s="1"/>
  <c r="S460" i="26" a="1"/>
  <c r="S460" i="26" s="1"/>
  <c r="S472" i="26" a="1"/>
  <c r="S472" i="26" s="1"/>
  <c r="S490" i="26" a="1"/>
  <c r="S490" i="26" s="1"/>
  <c r="S488" i="26" a="1"/>
  <c r="S488" i="26" s="1"/>
  <c r="S480" i="26" a="1"/>
  <c r="S480" i="26" s="1"/>
  <c r="S473" i="26" a="1"/>
  <c r="S473" i="26" s="1"/>
  <c r="S464" i="26" a="1"/>
  <c r="S464" i="26" s="1"/>
  <c r="S450" i="26" a="1"/>
  <c r="S450" i="26" s="1"/>
  <c r="S444" i="26" a="1"/>
  <c r="S444" i="26" s="1"/>
  <c r="S441" i="26" a="1"/>
  <c r="S441" i="26" s="1"/>
  <c r="S429" i="26" a="1"/>
  <c r="S429" i="26" s="1"/>
  <c r="S434" i="26" a="1"/>
  <c r="S434" i="26" s="1"/>
  <c r="S428" i="26" a="1"/>
  <c r="S428" i="26" s="1"/>
  <c r="S425" i="26" a="1"/>
  <c r="S425" i="26" s="1"/>
  <c r="S439" i="26" a="1"/>
  <c r="S439" i="26" s="1"/>
  <c r="S423" i="26" a="1"/>
  <c r="S423" i="26" s="1"/>
  <c r="S448" i="26" a="1"/>
  <c r="S448" i="26" s="1"/>
  <c r="S409" i="26" a="1"/>
  <c r="S409" i="26" s="1"/>
  <c r="S247" i="26" a="1"/>
  <c r="S247" i="26" s="1"/>
  <c r="S274" i="26" a="1"/>
  <c r="S274" i="26" s="1"/>
  <c r="S303" i="26" a="1"/>
  <c r="S303" i="26" s="1"/>
  <c r="S280" i="26" a="1"/>
  <c r="S280" i="26" s="1"/>
  <c r="S302" i="26" a="1"/>
  <c r="S302" i="26" s="1"/>
  <c r="S273" i="26" a="1"/>
  <c r="S273" i="26" s="1"/>
  <c r="S306" i="26" a="1"/>
  <c r="S306" i="26" s="1"/>
  <c r="S293" i="26" a="1"/>
  <c r="S293" i="26" s="1"/>
  <c r="S299" i="26" a="1"/>
  <c r="S299" i="26" s="1"/>
  <c r="S282" i="26" a="1"/>
  <c r="S282" i="26" s="1"/>
  <c r="S300" i="26" a="1"/>
  <c r="S300" i="26" s="1"/>
  <c r="S314" i="26" a="1"/>
  <c r="S314" i="26" s="1"/>
  <c r="S466" i="26" a="1"/>
  <c r="S466" i="26" s="1"/>
  <c r="S462" i="26" a="1"/>
  <c r="S462" i="26" s="1"/>
  <c r="S468" i="26" a="1"/>
  <c r="S468" i="26" s="1"/>
  <c r="S457" i="26" a="1"/>
  <c r="S457" i="26" s="1"/>
  <c r="S481" i="26" a="1"/>
  <c r="S481" i="26" s="1"/>
  <c r="S486" i="26" a="1"/>
  <c r="S486" i="26" s="1"/>
  <c r="S495" i="26" a="1"/>
  <c r="S495" i="26" s="1"/>
  <c r="S494" i="26" a="1"/>
  <c r="S494" i="26" s="1"/>
  <c r="S458" i="26" a="1"/>
  <c r="S458" i="26" s="1"/>
  <c r="S455" i="26" a="1"/>
  <c r="S455" i="26" s="1"/>
  <c r="S453" i="26" a="1"/>
  <c r="S453" i="26" s="1"/>
  <c r="S420" i="26" a="1"/>
  <c r="S420" i="26" s="1"/>
  <c r="S447" i="26" a="1"/>
  <c r="S447" i="26" s="1"/>
  <c r="S419" i="26" a="1"/>
  <c r="S419" i="26" s="1"/>
  <c r="S432" i="26" a="1"/>
  <c r="S432" i="26" s="1"/>
  <c r="S438" i="26" a="1"/>
  <c r="S438" i="26" s="1"/>
  <c r="S422" i="26" a="1"/>
  <c r="S422" i="26" s="1"/>
  <c r="S411" i="26" a="1"/>
  <c r="S411" i="26" s="1"/>
  <c r="S407" i="26" a="1"/>
  <c r="S407" i="26" s="1"/>
  <c r="S443" i="26" a="1"/>
  <c r="S443" i="26" s="1"/>
  <c r="S408" i="26" a="1"/>
  <c r="S408" i="26" s="1"/>
  <c r="S449" i="26" a="1"/>
  <c r="S449" i="26" s="1"/>
  <c r="S415" i="26" a="1"/>
  <c r="S415" i="26" s="1"/>
  <c r="AQ61" i="43" l="1"/>
  <c r="AQ62" i="43"/>
  <c r="AQ56" i="43"/>
  <c r="AQ59" i="43"/>
  <c r="AU22" i="43"/>
  <c r="AQ47" i="43"/>
  <c r="U47" i="43" s="1"/>
  <c r="U102" i="43" s="1"/>
  <c r="U157" i="43" s="1"/>
  <c r="BD22" i="43"/>
  <c r="AQ49" i="43"/>
  <c r="U49" i="43" s="1"/>
  <c r="U104" i="43" s="1"/>
  <c r="U159" i="43" s="1"/>
  <c r="AQ52" i="43"/>
  <c r="AQ51" i="43"/>
  <c r="AQ48" i="43"/>
  <c r="U48" i="43" s="1"/>
  <c r="U103" i="43" s="1"/>
  <c r="U158" i="43" s="1"/>
  <c r="AQ54" i="43"/>
  <c r="AQ53" i="43"/>
  <c r="AQ55" i="43"/>
  <c r="AQ50" i="43"/>
  <c r="U50" i="43" s="1"/>
  <c r="U105" i="43" s="1"/>
  <c r="U160" i="43" s="1"/>
  <c r="AQ60" i="43"/>
  <c r="AQ58" i="43"/>
  <c r="AQ57" i="43"/>
  <c r="F77" i="43"/>
  <c r="F132" i="43" s="1"/>
  <c r="AK12" i="43"/>
  <c r="R22" i="43"/>
  <c r="R77" i="43" s="1"/>
  <c r="R132" i="43" s="1"/>
  <c r="AT22" i="43"/>
  <c r="AT21" i="43"/>
  <c r="AR21" i="43" s="1"/>
  <c r="U22" i="43"/>
  <c r="U77" i="43" s="1"/>
  <c r="U132" i="43" s="1"/>
  <c r="E22" i="43"/>
  <c r="BK22" i="43" s="1"/>
  <c r="E77" i="43" l="1"/>
  <c r="BC22" i="43"/>
  <c r="G22" i="43"/>
  <c r="H22" i="43"/>
  <c r="H77" i="43" s="1"/>
  <c r="H132" i="43" s="1"/>
  <c r="Y21" i="43"/>
  <c r="BF22" i="43"/>
  <c r="BE22" i="43"/>
  <c r="BJ22" i="43"/>
  <c r="BL22" i="43" s="1"/>
  <c r="BM22" i="43" s="1"/>
  <c r="S22" i="43" l="1"/>
  <c r="BC77" i="43"/>
  <c r="BF77" i="43"/>
  <c r="BE77" i="43"/>
  <c r="BK77" i="43"/>
  <c r="G77" i="43"/>
  <c r="S77" i="43" s="1"/>
  <c r="BJ77" i="43"/>
  <c r="BL77" i="43" s="1"/>
  <c r="BM77" i="43" s="1"/>
  <c r="E132" i="43"/>
  <c r="BO22" i="43"/>
  <c r="BA22" i="43"/>
  <c r="BN22" i="43"/>
  <c r="BP22" i="43"/>
  <c r="AY22" i="43"/>
  <c r="BR22" i="43"/>
  <c r="AZ22" i="43"/>
  <c r="BB22" i="43"/>
  <c r="BQ22" i="43"/>
  <c r="AR22" i="43" l="1"/>
  <c r="AR15" i="43" s="1"/>
  <c r="Y22" i="43"/>
  <c r="BC132" i="43"/>
  <c r="BK132" i="43"/>
  <c r="G132" i="43"/>
  <c r="S132" i="43" s="1"/>
  <c r="BF132" i="43"/>
  <c r="BE132" i="43"/>
  <c r="BJ132" i="43"/>
  <c r="BL132" i="43" s="1"/>
  <c r="BM132" i="43" s="1"/>
  <c r="S118" i="43"/>
  <c r="S63" i="43"/>
  <c r="BA77" i="43"/>
  <c r="BO77" i="43"/>
  <c r="BR77" i="43"/>
  <c r="BB77" i="43"/>
  <c r="AZ77" i="43"/>
  <c r="BN77" i="43"/>
  <c r="BP77" i="43"/>
  <c r="AY77" i="43"/>
  <c r="AR77" i="43" s="1"/>
  <c r="BQ77" i="43"/>
  <c r="AR70" i="43" l="1"/>
  <c r="Y77" i="43"/>
  <c r="AL4" i="43"/>
  <c r="F9" i="43" s="1"/>
  <c r="T80" i="43"/>
  <c r="W80" i="43" s="1"/>
  <c r="T85" i="43"/>
  <c r="W85" i="43" s="1"/>
  <c r="T117" i="43"/>
  <c r="W117" i="43" s="1"/>
  <c r="T81" i="43"/>
  <c r="W81" i="43" s="1"/>
  <c r="T101" i="43"/>
  <c r="W101" i="43" s="1"/>
  <c r="T87" i="43"/>
  <c r="W87" i="43" s="1"/>
  <c r="T94" i="43"/>
  <c r="W94" i="43" s="1"/>
  <c r="T98" i="43"/>
  <c r="W98" i="43" s="1"/>
  <c r="T83" i="43"/>
  <c r="W83" i="43" s="1"/>
  <c r="T114" i="43"/>
  <c r="W114" i="43" s="1"/>
  <c r="T103" i="43"/>
  <c r="W103" i="43" s="1"/>
  <c r="T78" i="43"/>
  <c r="W78" i="43" s="1"/>
  <c r="T79" i="43"/>
  <c r="W79" i="43" s="1"/>
  <c r="T93" i="43"/>
  <c r="W93" i="43" s="1"/>
  <c r="T84" i="43"/>
  <c r="W84" i="43" s="1"/>
  <c r="T110" i="43"/>
  <c r="W110" i="43" s="1"/>
  <c r="T113" i="43"/>
  <c r="W113" i="43" s="1"/>
  <c r="T74" i="43"/>
  <c r="W74" i="43" s="1"/>
  <c r="T106" i="43"/>
  <c r="W106" i="43" s="1"/>
  <c r="T107" i="43"/>
  <c r="W107" i="43" s="1"/>
  <c r="T88" i="43"/>
  <c r="W88" i="43" s="1"/>
  <c r="T97" i="43"/>
  <c r="W97" i="43" s="1"/>
  <c r="T109" i="43"/>
  <c r="W109" i="43" s="1"/>
  <c r="T92" i="43"/>
  <c r="W92" i="43" s="1"/>
  <c r="T86" i="43"/>
  <c r="W86" i="43" s="1"/>
  <c r="T82" i="43"/>
  <c r="W82" i="43" s="1"/>
  <c r="C40" i="32"/>
  <c r="T104" i="43"/>
  <c r="W104" i="43" s="1"/>
  <c r="T115" i="43"/>
  <c r="W115" i="43" s="1"/>
  <c r="T105" i="43"/>
  <c r="W105" i="43" s="1"/>
  <c r="T75" i="43"/>
  <c r="W75" i="43" s="1"/>
  <c r="T111" i="43"/>
  <c r="W111" i="43" s="1"/>
  <c r="T99" i="43"/>
  <c r="W99" i="43" s="1"/>
  <c r="T76" i="43"/>
  <c r="W76" i="43" s="1"/>
  <c r="T96" i="43"/>
  <c r="W96" i="43" s="1"/>
  <c r="T108" i="43"/>
  <c r="W108" i="43" s="1"/>
  <c r="T116" i="43"/>
  <c r="W116" i="43" s="1"/>
  <c r="T112" i="43"/>
  <c r="W112" i="43" s="1"/>
  <c r="T100" i="43"/>
  <c r="W100" i="43" s="1"/>
  <c r="T91" i="43"/>
  <c r="W91" i="43" s="1"/>
  <c r="T89" i="43"/>
  <c r="W89" i="43" s="1"/>
  <c r="T95" i="43"/>
  <c r="W95" i="43" s="1"/>
  <c r="T73" i="43"/>
  <c r="T102" i="43"/>
  <c r="W102" i="43" s="1"/>
  <c r="T90" i="43"/>
  <c r="W90" i="43" s="1"/>
  <c r="S173" i="43"/>
  <c r="T30" i="43"/>
  <c r="V30" i="43" s="1"/>
  <c r="T44" i="43"/>
  <c r="V44" i="43" s="1"/>
  <c r="T27" i="43"/>
  <c r="V27" i="43" s="1"/>
  <c r="T58" i="43"/>
  <c r="V58" i="43" s="1"/>
  <c r="T34" i="43"/>
  <c r="V34" i="43" s="1"/>
  <c r="T35" i="43"/>
  <c r="V35" i="43" s="1"/>
  <c r="T48" i="43"/>
  <c r="V48" i="43" s="1"/>
  <c r="T28" i="43"/>
  <c r="V28" i="43" s="1"/>
  <c r="T32" i="43"/>
  <c r="V32" i="43" s="1"/>
  <c r="T20" i="43"/>
  <c r="V20" i="43" s="1"/>
  <c r="T36" i="43"/>
  <c r="V36" i="43" s="1"/>
  <c r="T37" i="43"/>
  <c r="V37" i="43" s="1"/>
  <c r="T38" i="43"/>
  <c r="V38" i="43" s="1"/>
  <c r="C30" i="32"/>
  <c r="T55" i="43"/>
  <c r="V55" i="43" s="1"/>
  <c r="T47" i="43"/>
  <c r="V47" i="43" s="1"/>
  <c r="T23" i="43"/>
  <c r="V23" i="43" s="1"/>
  <c r="T54" i="43"/>
  <c r="V54" i="43" s="1"/>
  <c r="T43" i="43"/>
  <c r="V43" i="43" s="1"/>
  <c r="T62" i="43"/>
  <c r="V62" i="43" s="1"/>
  <c r="T51" i="43"/>
  <c r="V51" i="43" s="1"/>
  <c r="T61" i="43"/>
  <c r="V61" i="43" s="1"/>
  <c r="T56" i="43"/>
  <c r="V56" i="43" s="1"/>
  <c r="T46" i="43"/>
  <c r="V46" i="43" s="1"/>
  <c r="T39" i="43"/>
  <c r="V39" i="43" s="1"/>
  <c r="T52" i="43"/>
  <c r="V52" i="43" s="1"/>
  <c r="T33" i="43"/>
  <c r="V33" i="43" s="1"/>
  <c r="T25" i="43"/>
  <c r="V25" i="43" s="1"/>
  <c r="T19" i="43"/>
  <c r="V19" i="43" s="1"/>
  <c r="T24" i="43"/>
  <c r="V24" i="43" s="1"/>
  <c r="T18" i="43"/>
  <c r="T50" i="43"/>
  <c r="V50" i="43" s="1"/>
  <c r="T26" i="43"/>
  <c r="V26" i="43" s="1"/>
  <c r="T42" i="43"/>
  <c r="V42" i="43" s="1"/>
  <c r="T41" i="43"/>
  <c r="V41" i="43" s="1"/>
  <c r="T45" i="43"/>
  <c r="V45" i="43" s="1"/>
  <c r="T49" i="43"/>
  <c r="V49" i="43" s="1"/>
  <c r="T31" i="43"/>
  <c r="V31" i="43" s="1"/>
  <c r="T59" i="43"/>
  <c r="V59" i="43" s="1"/>
  <c r="T29" i="43"/>
  <c r="V29" i="43" s="1"/>
  <c r="T40" i="43"/>
  <c r="V40" i="43" s="1"/>
  <c r="T21" i="43"/>
  <c r="V21" i="43" s="1"/>
  <c r="T57" i="43"/>
  <c r="V57" i="43" s="1"/>
  <c r="T60" i="43"/>
  <c r="V60" i="43" s="1"/>
  <c r="T53" i="43"/>
  <c r="V53" i="43" s="1"/>
  <c r="T22" i="43"/>
  <c r="V22" i="43" s="1"/>
  <c r="BN132" i="43"/>
  <c r="BA132" i="43"/>
  <c r="AY132" i="43"/>
  <c r="BB132" i="43"/>
  <c r="BR132" i="43"/>
  <c r="BP132" i="43"/>
  <c r="BO132" i="43"/>
  <c r="BQ132" i="43"/>
  <c r="AZ132" i="43"/>
  <c r="T77" i="43"/>
  <c r="W77" i="43" s="1"/>
  <c r="AR132" i="43" l="1"/>
  <c r="AR125" i="43" s="1"/>
  <c r="AR12" i="43" s="1"/>
  <c r="Y132" i="43"/>
  <c r="T63" i="43"/>
  <c r="V18" i="43"/>
  <c r="V63" i="43" s="1"/>
  <c r="W73" i="43"/>
  <c r="W118" i="43" s="1"/>
  <c r="T118" i="43"/>
  <c r="P40" i="32"/>
  <c r="Q40" i="32" s="1"/>
  <c r="I40" i="32"/>
  <c r="C42" i="32"/>
  <c r="P42" i="32" s="1"/>
  <c r="Q42" i="32" s="1"/>
  <c r="P30" i="32"/>
  <c r="Q30" i="32" s="1"/>
  <c r="C32" i="32"/>
  <c r="I30" i="32"/>
  <c r="U30" i="32" s="1"/>
  <c r="X30" i="32" s="1"/>
  <c r="X32" i="32" s="1"/>
  <c r="X54" i="32" s="1"/>
  <c r="T140" i="43"/>
  <c r="W140" i="43" s="1"/>
  <c r="T157" i="43"/>
  <c r="W157" i="43" s="1"/>
  <c r="T161" i="43"/>
  <c r="W161" i="43" s="1"/>
  <c r="T165" i="43"/>
  <c r="W165" i="43" s="1"/>
  <c r="T160" i="43"/>
  <c r="W160" i="43" s="1"/>
  <c r="T136" i="43"/>
  <c r="W136" i="43" s="1"/>
  <c r="T138" i="43"/>
  <c r="W138" i="43" s="1"/>
  <c r="T141" i="43"/>
  <c r="W141" i="43" s="1"/>
  <c r="T167" i="43"/>
  <c r="W167" i="43" s="1"/>
  <c r="T163" i="43"/>
  <c r="W163" i="43" s="1"/>
  <c r="T164" i="43"/>
  <c r="W164" i="43" s="1"/>
  <c r="T142" i="43"/>
  <c r="W142" i="43" s="1"/>
  <c r="T147" i="43"/>
  <c r="W147" i="43" s="1"/>
  <c r="T128" i="43"/>
  <c r="T166" i="43"/>
  <c r="W166" i="43" s="1"/>
  <c r="T146" i="43"/>
  <c r="W146" i="43" s="1"/>
  <c r="T158" i="43"/>
  <c r="W158" i="43" s="1"/>
  <c r="T151" i="43"/>
  <c r="W151" i="43" s="1"/>
  <c r="T133" i="43"/>
  <c r="W133" i="43" s="1"/>
  <c r="T139" i="43"/>
  <c r="W139" i="43" s="1"/>
  <c r="T129" i="43"/>
  <c r="W129" i="43" s="1"/>
  <c r="T162" i="43"/>
  <c r="W162" i="43" s="1"/>
  <c r="T172" i="43"/>
  <c r="W172" i="43" s="1"/>
  <c r="T170" i="43"/>
  <c r="W170" i="43" s="1"/>
  <c r="T156" i="43"/>
  <c r="W156" i="43" s="1"/>
  <c r="T154" i="43"/>
  <c r="W154" i="43" s="1"/>
  <c r="T152" i="43"/>
  <c r="W152" i="43" s="1"/>
  <c r="T143" i="43"/>
  <c r="W143" i="43" s="1"/>
  <c r="T148" i="43"/>
  <c r="W148" i="43" s="1"/>
  <c r="T145" i="43"/>
  <c r="W145" i="43" s="1"/>
  <c r="T144" i="43"/>
  <c r="W144" i="43" s="1"/>
  <c r="T150" i="43"/>
  <c r="W150" i="43" s="1"/>
  <c r="T153" i="43"/>
  <c r="W153" i="43" s="1"/>
  <c r="T169" i="43"/>
  <c r="W169" i="43" s="1"/>
  <c r="T159" i="43"/>
  <c r="W159" i="43" s="1"/>
  <c r="T135" i="43"/>
  <c r="W135" i="43" s="1"/>
  <c r="T149" i="43"/>
  <c r="W149" i="43" s="1"/>
  <c r="T171" i="43"/>
  <c r="W171" i="43" s="1"/>
  <c r="T168" i="43"/>
  <c r="W168" i="43" s="1"/>
  <c r="T130" i="43"/>
  <c r="W130" i="43" s="1"/>
  <c r="T131" i="43"/>
  <c r="W131" i="43" s="1"/>
  <c r="T155" i="43"/>
  <c r="W155" i="43" s="1"/>
  <c r="T137" i="43"/>
  <c r="W137" i="43" s="1"/>
  <c r="C49" i="32"/>
  <c r="T134" i="43"/>
  <c r="W134" i="43" s="1"/>
  <c r="T132" i="43"/>
  <c r="W132" i="43" s="1"/>
  <c r="P32" i="32" l="1"/>
  <c r="Q32" i="32" s="1"/>
  <c r="C51" i="32"/>
  <c r="P51" i="32" s="1"/>
  <c r="Q51" i="32" s="1"/>
  <c r="P49" i="32"/>
  <c r="Q49" i="32" s="1"/>
  <c r="I49" i="32"/>
  <c r="W128" i="43"/>
  <c r="W173" i="43" s="1"/>
  <c r="T173" i="43"/>
  <c r="F4" i="43"/>
  <c r="AR5" i="43"/>
  <c r="C54" i="32" l="1"/>
  <c r="AA58" i="16" s="1"/>
  <c r="E58" i="16" s="1"/>
  <c r="AA36" i="16" l="1"/>
  <c r="AA6" i="16" s="1"/>
  <c r="F58" i="16"/>
  <c r="P54" i="32"/>
  <c r="D6" i="16" l="1"/>
  <c r="AA3" i="16"/>
  <c r="U12" i="32"/>
  <c r="O57" i="32"/>
  <c r="Q54" i="32"/>
  <c r="D120" i="16" l="1"/>
  <c r="A3" i="21"/>
  <c r="A2" i="21" s="1"/>
  <c r="I11" i="2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Aleksander TRUPEJ, udis.</author>
    <author>Tadej Fajfar</author>
  </authors>
  <commentList>
    <comment ref="AA17" authorId="0" shapeId="0" xr:uid="{00000000-0006-0000-0100-000001000000}">
      <text>
        <r>
          <rPr>
            <b/>
            <sz val="9"/>
            <color indexed="81"/>
            <rFont val="Segoe UI"/>
            <family val="2"/>
            <charset val="238"/>
          </rPr>
          <t>Aleksander TRUPEJ, udis.:</t>
        </r>
        <r>
          <rPr>
            <sz val="9"/>
            <color indexed="81"/>
            <rFont val="Segoe UI"/>
            <family val="2"/>
            <charset val="238"/>
          </rPr>
          <t xml:space="preserve">
V primeru praznega polja, velja podaljšanje roka oddaje za vse distribucijske sisteme, upošteva se le ktriterij datuma uveljavitve!</t>
        </r>
      </text>
    </comment>
    <comment ref="D64" authorId="1" shapeId="0" xr:uid="{4A13CF75-0106-477F-B8FC-6F67E7034ED3}">
      <text>
        <r>
          <rPr>
            <sz val="9"/>
            <color indexed="81"/>
            <rFont val="Segoe UI"/>
            <family val="2"/>
            <charset val="238"/>
          </rPr>
          <t>Zakon o pomoči gospodarstvu za omilitev posledic energetske krize (Uradni list RS, št. 163/22 in 15/23)</t>
        </r>
      </text>
    </comment>
    <comment ref="F70" authorId="1" shapeId="0" xr:uid="{8DF531E4-239E-47A6-83E5-C59FBCC2C82E}">
      <text>
        <r>
          <rPr>
            <sz val="9"/>
            <color indexed="81"/>
            <rFont val="Segoe UI"/>
            <family val="2"/>
            <charset val="238"/>
          </rPr>
          <t>Uredba o oblikovanju cene toplote iz daljinskega ogrevanja (Uradni list RS, št. 9/2023)</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Aleksander TRUPEJ, udis.</author>
  </authors>
  <commentList>
    <comment ref="L14" authorId="0" shapeId="0" xr:uid="{00000000-0006-0000-0200-000001000000}">
      <text>
        <r>
          <rPr>
            <sz val="9"/>
            <color indexed="81"/>
            <rFont val="Segoe UI"/>
            <family val="2"/>
            <charset val="238"/>
          </rPr>
          <t xml:space="preserve">Proizvedena količina koristne energije iz SPTE in ostalih proizvodnih enot
</t>
        </r>
        <r>
          <rPr>
            <i/>
            <sz val="9"/>
            <color indexed="81"/>
            <rFont val="Segoe UI"/>
            <family val="2"/>
            <charset val="238"/>
          </rPr>
          <t>(vpisuje se le količina proizvedene koristne energije)</t>
        </r>
      </text>
    </comment>
    <comment ref="I15" authorId="0" shapeId="0" xr:uid="{00000000-0006-0000-0200-000002000000}">
      <text>
        <r>
          <rPr>
            <sz val="9"/>
            <color indexed="81"/>
            <rFont val="Segoe UI"/>
            <family val="2"/>
            <charset val="238"/>
          </rPr>
          <t>Poraba goriva oz. UVS ki se nanaša na proizvodnjo električne energije
iz SPTE</t>
        </r>
      </text>
    </comment>
    <comment ref="K15" authorId="0" shapeId="0" xr:uid="{00000000-0006-0000-0200-000003000000}">
      <text>
        <r>
          <rPr>
            <sz val="9"/>
            <color indexed="81"/>
            <rFont val="Segoe UI"/>
            <family val="2"/>
            <charset val="238"/>
          </rPr>
          <t>Poraba goriva oz. UVS ki se nanaša na proizvodnjo toplotne energije iz SPTE ali drugih proizvodnih virov oz. UVS distribucijskega sistema</t>
        </r>
      </text>
    </comment>
    <comment ref="L15" authorId="0" shapeId="0" xr:uid="{00000000-0006-0000-0200-000004000000}">
      <text>
        <r>
          <rPr>
            <sz val="9"/>
            <color indexed="81"/>
            <rFont val="Segoe UI"/>
            <family val="2"/>
            <charset val="238"/>
          </rPr>
          <t xml:space="preserve">Proizvedene količina električne energije na sponkah generatorja (bruto EE) iz SPTE proizvodnih enot
</t>
        </r>
        <r>
          <rPr>
            <i/>
            <sz val="9"/>
            <color indexed="81"/>
            <rFont val="Segoe UI"/>
            <family val="2"/>
            <charset val="238"/>
          </rPr>
          <t>(vpisujejo se le količine proizvedenih energij)</t>
        </r>
      </text>
    </comment>
    <comment ref="N15" authorId="0" shapeId="0" xr:uid="{00000000-0006-0000-0200-000005000000}">
      <text>
        <r>
          <rPr>
            <sz val="9"/>
            <color indexed="81"/>
            <rFont val="Segoe UI"/>
            <family val="2"/>
            <charset val="238"/>
          </rPr>
          <t xml:space="preserve">Predana količina toplotne energije (TE) iz SPTE in ostalih proizvodnih enot v distribucijski sistem
</t>
        </r>
        <r>
          <rPr>
            <i/>
            <sz val="9"/>
            <color indexed="81"/>
            <rFont val="Segoe UI"/>
            <family val="2"/>
            <charset val="238"/>
          </rPr>
          <t>(vpisuje se le količina proizvedene toplotne energije)</t>
        </r>
      </text>
    </comment>
    <comment ref="O15" authorId="0" shapeId="0" xr:uid="{00000000-0006-0000-0200-000006000000}">
      <text>
        <r>
          <rPr>
            <sz val="9"/>
            <color indexed="81"/>
            <rFont val="Segoe UI"/>
            <family val="2"/>
            <charset val="238"/>
          </rPr>
          <t xml:space="preserve">Preostala proizvedena količina koristne toplotne energije ki ni bila predana v distribucijski sistem (TE za lastno rabo)
</t>
        </r>
        <r>
          <rPr>
            <i/>
            <sz val="9"/>
            <color indexed="81"/>
            <rFont val="Segoe UI"/>
            <family val="2"/>
            <charset val="238"/>
          </rPr>
          <t>(vpisuje se le količina proizvedene toplotne energije)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Aleksander TRUPEJ, udis.</author>
  </authors>
  <commentList>
    <comment ref="L14" authorId="0" shapeId="0" xr:uid="{F82EC966-64A0-4009-B1AA-16D9D37A8F6A}">
      <text>
        <r>
          <rPr>
            <sz val="9"/>
            <color indexed="81"/>
            <rFont val="Segoe UI"/>
            <family val="2"/>
            <charset val="238"/>
          </rPr>
          <t xml:space="preserve">Proizvedena količina koristne energije iz SPTE in ostalih proizvodnih enot
</t>
        </r>
        <r>
          <rPr>
            <i/>
            <sz val="9"/>
            <color indexed="81"/>
            <rFont val="Segoe UI"/>
            <family val="2"/>
            <charset val="238"/>
          </rPr>
          <t>(vpisuje se le količina proizvedene koristne energije)</t>
        </r>
      </text>
    </comment>
    <comment ref="I15" authorId="0" shapeId="0" xr:uid="{1A1DC7E1-BA89-4BF3-BA1F-112CCDF2AF8A}">
      <text>
        <r>
          <rPr>
            <sz val="9"/>
            <color indexed="81"/>
            <rFont val="Segoe UI"/>
            <family val="2"/>
            <charset val="238"/>
          </rPr>
          <t>Poraba goriva oz. UVS ki se nanaša na proizvodnjo električne energije
iz SPTE</t>
        </r>
      </text>
    </comment>
    <comment ref="K15" authorId="0" shapeId="0" xr:uid="{7ABC1421-185E-4945-9E65-BB6BF81B7D88}">
      <text>
        <r>
          <rPr>
            <sz val="9"/>
            <color indexed="81"/>
            <rFont val="Segoe UI"/>
            <family val="2"/>
            <charset val="238"/>
          </rPr>
          <t>Poraba goriva oz. UVS ki se nanaša na proizvodnjo toplotne energije iz SPTE ali drugih proizvodnih virov oz. UVS distribucijskega sistema</t>
        </r>
      </text>
    </comment>
    <comment ref="L15" authorId="0" shapeId="0" xr:uid="{23C1409E-9F78-493D-BF62-93391B6925B3}">
      <text>
        <r>
          <rPr>
            <sz val="9"/>
            <color indexed="81"/>
            <rFont val="Segoe UI"/>
            <family val="2"/>
            <charset val="238"/>
          </rPr>
          <t xml:space="preserve">Proizvedene količina električne energije na sponkah generatorja (bruto EE) iz SPTE proizvodnih enot
</t>
        </r>
        <r>
          <rPr>
            <i/>
            <sz val="9"/>
            <color indexed="81"/>
            <rFont val="Segoe UI"/>
            <family val="2"/>
            <charset val="238"/>
          </rPr>
          <t>(vpisujejo se le količine proizvedenih energij)</t>
        </r>
      </text>
    </comment>
    <comment ref="N15" authorId="0" shapeId="0" xr:uid="{2973CA6A-3BE3-449C-9CEC-64C495ECF4A4}">
      <text>
        <r>
          <rPr>
            <sz val="9"/>
            <color indexed="81"/>
            <rFont val="Segoe UI"/>
            <family val="2"/>
            <charset val="238"/>
          </rPr>
          <t xml:space="preserve">Predana količina toplotne energije (TE) iz SPTE in ostalih proizvodnih enot v distribucijski sistem
</t>
        </r>
        <r>
          <rPr>
            <i/>
            <sz val="9"/>
            <color indexed="81"/>
            <rFont val="Segoe UI"/>
            <family val="2"/>
            <charset val="238"/>
          </rPr>
          <t>(vpisuje se le količina proizvedene toplotne energije)</t>
        </r>
      </text>
    </comment>
    <comment ref="O15" authorId="0" shapeId="0" xr:uid="{EED358A7-F358-4639-B479-0187135EE838}">
      <text>
        <r>
          <rPr>
            <sz val="9"/>
            <color indexed="81"/>
            <rFont val="Segoe UI"/>
            <family val="2"/>
            <charset val="238"/>
          </rPr>
          <t xml:space="preserve">Preostala proizvedena količina koristne toplotne energije ki ni bila predana v distribucijski sistem (TE za lastno rabo)
</t>
        </r>
        <r>
          <rPr>
            <i/>
            <sz val="9"/>
            <color indexed="81"/>
            <rFont val="Segoe UI"/>
            <family val="2"/>
            <charset val="238"/>
          </rPr>
          <t>(vpisuje se le količina proizvedene toplotne energije)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Aleksander TRUPEJ, udis.</author>
  </authors>
  <commentList>
    <comment ref="L14" authorId="0" shapeId="0" xr:uid="{B81A99A3-AD46-40AE-823E-537D2160B861}">
      <text>
        <r>
          <rPr>
            <sz val="9"/>
            <color indexed="81"/>
            <rFont val="Segoe UI"/>
            <family val="2"/>
            <charset val="238"/>
          </rPr>
          <t xml:space="preserve">Proizvedena količina koristne energije iz SPTE in ostalih proizvodnih enot
</t>
        </r>
        <r>
          <rPr>
            <i/>
            <sz val="9"/>
            <color indexed="81"/>
            <rFont val="Segoe UI"/>
            <family val="2"/>
            <charset val="238"/>
          </rPr>
          <t>(vpisuje se le količina proizvedene koristne energije)</t>
        </r>
      </text>
    </comment>
    <comment ref="I15" authorId="0" shapeId="0" xr:uid="{68A5BFDE-B0DB-43A3-98D8-FE6C80C954A1}">
      <text>
        <r>
          <rPr>
            <sz val="9"/>
            <color indexed="81"/>
            <rFont val="Segoe UI"/>
            <family val="2"/>
            <charset val="238"/>
          </rPr>
          <t>Poraba goriva oz. UVS ki se nanaša na proizvodnjo električne energije
iz SPTE</t>
        </r>
      </text>
    </comment>
    <comment ref="K15" authorId="0" shapeId="0" xr:uid="{8AC83D47-A5B1-4E93-A71A-70278008A5F9}">
      <text>
        <r>
          <rPr>
            <sz val="9"/>
            <color indexed="81"/>
            <rFont val="Segoe UI"/>
            <family val="2"/>
            <charset val="238"/>
          </rPr>
          <t>Poraba goriva oz. UVS ki se nanaša na proizvodnjo toplotne energije iz SPTE ali drugih proizvodnih virov oz. UVS distribucijskega sistema</t>
        </r>
      </text>
    </comment>
    <comment ref="L15" authorId="0" shapeId="0" xr:uid="{2163B004-A605-4FA3-8160-3CECBA1317C2}">
      <text>
        <r>
          <rPr>
            <sz val="9"/>
            <color indexed="81"/>
            <rFont val="Segoe UI"/>
            <family val="2"/>
            <charset val="238"/>
          </rPr>
          <t xml:space="preserve">Proizvedene količina električne energije na sponkah generatorja (bruto EE) iz SPTE proizvodnih enot
</t>
        </r>
        <r>
          <rPr>
            <i/>
            <sz val="9"/>
            <color indexed="81"/>
            <rFont val="Segoe UI"/>
            <family val="2"/>
            <charset val="238"/>
          </rPr>
          <t>(vpisujejo se le količine proizvedenih energij)</t>
        </r>
      </text>
    </comment>
    <comment ref="N15" authorId="0" shapeId="0" xr:uid="{5708DF3B-B334-4DEB-B263-4B123F05DC26}">
      <text>
        <r>
          <rPr>
            <sz val="9"/>
            <color indexed="81"/>
            <rFont val="Segoe UI"/>
            <family val="2"/>
            <charset val="238"/>
          </rPr>
          <t xml:space="preserve">Predana količina toplotne energije (TE) iz SPTE in ostalih proizvodnih enot v distribucijski sistem
</t>
        </r>
        <r>
          <rPr>
            <i/>
            <sz val="9"/>
            <color indexed="81"/>
            <rFont val="Segoe UI"/>
            <family val="2"/>
            <charset val="238"/>
          </rPr>
          <t>(vpisuje se le količina proizvedene toplotne energije)</t>
        </r>
      </text>
    </comment>
    <comment ref="O15" authorId="0" shapeId="0" xr:uid="{35CE853A-CACC-4472-84DD-50903B9AF3C5}">
      <text>
        <r>
          <rPr>
            <sz val="9"/>
            <color indexed="81"/>
            <rFont val="Segoe UI"/>
            <family val="2"/>
            <charset val="238"/>
          </rPr>
          <t xml:space="preserve">Preostala proizvedena količina koristne toplotne energije ki ni bila predana v distribucijski sistem (TE za lastno rabo)
</t>
        </r>
        <r>
          <rPr>
            <i/>
            <sz val="9"/>
            <color indexed="81"/>
            <rFont val="Segoe UI"/>
            <family val="2"/>
            <charset val="238"/>
          </rPr>
          <t>(vpisuje se le količina proizvedene toplotne energije)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Aleksander TRUPEJ, udis.</author>
  </authors>
  <commentList>
    <comment ref="L14" authorId="0" shapeId="0" xr:uid="{8B62A871-527E-405E-9EE7-5255EE73C910}">
      <text>
        <r>
          <rPr>
            <sz val="9"/>
            <color indexed="81"/>
            <rFont val="Segoe UI"/>
            <family val="2"/>
            <charset val="238"/>
          </rPr>
          <t xml:space="preserve">Proizvedena količina koristne energije iz SPTE in ostalih proizvodnih enot
</t>
        </r>
        <r>
          <rPr>
            <i/>
            <sz val="9"/>
            <color indexed="81"/>
            <rFont val="Segoe UI"/>
            <family val="2"/>
            <charset val="238"/>
          </rPr>
          <t>(vpisuje se le količina proizvedene koristne energije)</t>
        </r>
      </text>
    </comment>
    <comment ref="I15" authorId="0" shapeId="0" xr:uid="{7C4B8DD9-2D6E-4180-845B-20A6919F327C}">
      <text>
        <r>
          <rPr>
            <sz val="9"/>
            <color indexed="81"/>
            <rFont val="Segoe UI"/>
            <family val="2"/>
            <charset val="238"/>
          </rPr>
          <t>Poraba goriva oz. UVS ki se nanaša na proizvodnjo električne energije
iz SPTE</t>
        </r>
      </text>
    </comment>
    <comment ref="K15" authorId="0" shapeId="0" xr:uid="{8E8F7AE6-7BEB-46B1-B919-C3B0E5E241C4}">
      <text>
        <r>
          <rPr>
            <sz val="9"/>
            <color indexed="81"/>
            <rFont val="Segoe UI"/>
            <family val="2"/>
            <charset val="238"/>
          </rPr>
          <t>Poraba goriva oz. UVS ki se nanaša na proizvodnjo toplotne energije iz SPTE ali drugih proizvodnih virov oz. UVS distribucijskega sistema</t>
        </r>
      </text>
    </comment>
    <comment ref="L15" authorId="0" shapeId="0" xr:uid="{A14C8A90-A35B-4157-9F86-E19A7E21411F}">
      <text>
        <r>
          <rPr>
            <sz val="9"/>
            <color indexed="81"/>
            <rFont val="Segoe UI"/>
            <family val="2"/>
            <charset val="238"/>
          </rPr>
          <t xml:space="preserve">Proizvedene količina električne energije na sponkah generatorja (bruto EE) iz SPTE proizvodnih enot
</t>
        </r>
        <r>
          <rPr>
            <i/>
            <sz val="9"/>
            <color indexed="81"/>
            <rFont val="Segoe UI"/>
            <family val="2"/>
            <charset val="238"/>
          </rPr>
          <t>(vpisujejo se le količine proizvedenih energij)</t>
        </r>
      </text>
    </comment>
    <comment ref="N15" authorId="0" shapeId="0" xr:uid="{46C44D2C-7542-4776-82B1-AAFD38934D2C}">
      <text>
        <r>
          <rPr>
            <sz val="9"/>
            <color indexed="81"/>
            <rFont val="Segoe UI"/>
            <family val="2"/>
            <charset val="238"/>
          </rPr>
          <t xml:space="preserve">Predana količina toplotne energije (TE) iz SPTE in ostalih proizvodnih enot v distribucijski sistem
</t>
        </r>
        <r>
          <rPr>
            <i/>
            <sz val="9"/>
            <color indexed="81"/>
            <rFont val="Segoe UI"/>
            <family val="2"/>
            <charset val="238"/>
          </rPr>
          <t>(vpisuje se le količina proizvedene toplotne energije)</t>
        </r>
      </text>
    </comment>
    <comment ref="O15" authorId="0" shapeId="0" xr:uid="{37651789-34FA-41B5-BE45-F871B4DFF801}">
      <text>
        <r>
          <rPr>
            <sz val="9"/>
            <color indexed="81"/>
            <rFont val="Segoe UI"/>
            <family val="2"/>
            <charset val="238"/>
          </rPr>
          <t xml:space="preserve">Preostala proizvedena količina koristne toplotne energije ki ni bila predana v distribucijski sistem (TE za lastno rabo)
</t>
        </r>
        <r>
          <rPr>
            <i/>
            <sz val="9"/>
            <color indexed="81"/>
            <rFont val="Segoe UI"/>
            <family val="2"/>
            <charset val="238"/>
          </rPr>
          <t>(vpisuje se le količina proizvedene toplotne energije)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Tadej Fajfar</author>
  </authors>
  <commentList>
    <comment ref="U14" authorId="0" shapeId="0" xr:uid="{842A79B7-AB37-4913-9A7C-1407E0F6B4FF}">
      <text>
        <r>
          <rPr>
            <sz val="9"/>
            <color indexed="81"/>
            <rFont val="Segoe UI"/>
            <family val="2"/>
            <charset val="238"/>
          </rPr>
          <t>Peti odstavek 5. člena Uredbe o določitvi nadomestila.
(v primeru negativne vrednosti je prikazana vrednost 0,00)</t>
        </r>
      </text>
    </comment>
    <comment ref="K22" authorId="0" shapeId="0" xr:uid="{47B4FF39-9292-4C40-9EC0-7BE908C51CAA}">
      <text>
        <r>
          <rPr>
            <sz val="9"/>
            <color indexed="81"/>
            <rFont val="Segoe UI"/>
            <family val="2"/>
            <charset val="238"/>
          </rPr>
          <t>*VC</t>
        </r>
        <r>
          <rPr>
            <vertAlign val="subscript"/>
            <sz val="9"/>
            <color indexed="81"/>
            <rFont val="Segoe UI"/>
            <family val="2"/>
            <charset val="238"/>
          </rPr>
          <t>REG</t>
        </r>
        <r>
          <rPr>
            <sz val="9"/>
            <color indexed="81"/>
            <rFont val="Segoe UI"/>
            <family val="2"/>
            <charset val="238"/>
          </rPr>
          <t xml:space="preserve"> upoštevna zgolj pri GO; pri ostalih vrstah odjema (NNGO in ZNGO) podatek predstavlja TP</t>
        </r>
        <r>
          <rPr>
            <vertAlign val="subscript"/>
            <sz val="9"/>
            <color indexed="81"/>
            <rFont val="Segoe UI"/>
            <family val="2"/>
            <charset val="238"/>
          </rPr>
          <t>V</t>
        </r>
      </text>
    </comment>
    <comment ref="K28" authorId="0" shapeId="0" xr:uid="{08AEFB89-49BA-49C4-BD3F-6125C1544A54}">
      <text>
        <r>
          <rPr>
            <sz val="9"/>
            <color indexed="81"/>
            <rFont val="Segoe UI"/>
            <family val="2"/>
            <charset val="238"/>
          </rPr>
          <t>Zamejena najvišja višina TP</t>
        </r>
        <r>
          <rPr>
            <vertAlign val="subscript"/>
            <sz val="9"/>
            <color indexed="81"/>
            <rFont val="Segoe UI"/>
            <family val="2"/>
            <charset val="238"/>
          </rPr>
          <t>V</t>
        </r>
        <r>
          <rPr>
            <sz val="9"/>
            <color indexed="81"/>
            <rFont val="Segoe UI"/>
            <family val="2"/>
            <charset val="238"/>
          </rPr>
          <t xml:space="preserve"> za GO</t>
        </r>
        <r>
          <rPr>
            <b/>
            <sz val="9"/>
            <color indexed="81"/>
            <rFont val="Segoe UI"/>
            <family val="2"/>
            <charset val="238"/>
          </rPr>
          <t xml:space="preserve"> </t>
        </r>
        <r>
          <rPr>
            <sz val="9"/>
            <color indexed="81"/>
            <rFont val="Segoe UI"/>
            <family val="2"/>
            <charset val="238"/>
          </rPr>
          <t xml:space="preserve">
(2. člen Uredbe o oblikovanju cen toplote)
ALI
Najpozneje 1. junija 2023 veljavna TP</t>
        </r>
        <r>
          <rPr>
            <vertAlign val="subscript"/>
            <sz val="9"/>
            <color indexed="81"/>
            <rFont val="Segoe UI"/>
            <family val="2"/>
            <charset val="238"/>
          </rPr>
          <t>V</t>
        </r>
        <r>
          <rPr>
            <sz val="9"/>
            <color indexed="81"/>
            <rFont val="Segoe UI"/>
            <family val="2"/>
            <charset val="238"/>
          </rPr>
          <t xml:space="preserve"> za GO
(drugi odstavek 2. člena Uredbe o oblikovanju cen toplote)</t>
        </r>
      </text>
    </comment>
    <comment ref="K29" authorId="0" shapeId="0" xr:uid="{8F97BCC9-7C61-4152-B848-59FAC3C1F40B}">
      <text>
        <r>
          <rPr>
            <sz val="9"/>
            <color indexed="81"/>
            <rFont val="Segoe UI"/>
            <family val="2"/>
            <charset val="238"/>
          </rPr>
          <t>Zamejena najvišja višina TP</t>
        </r>
        <r>
          <rPr>
            <vertAlign val="subscript"/>
            <sz val="9"/>
            <color indexed="81"/>
            <rFont val="Segoe UI"/>
            <family val="2"/>
            <charset val="238"/>
          </rPr>
          <t>V</t>
        </r>
        <r>
          <rPr>
            <sz val="9"/>
            <color indexed="81"/>
            <rFont val="Segoe UI"/>
            <family val="2"/>
            <charset val="238"/>
          </rPr>
          <t xml:space="preserve"> za GO 
(2. člen Uredbe o oblikovanju cen toplote)
ALI
Najpozneje 1. junija 2023 veljavna TP</t>
        </r>
        <r>
          <rPr>
            <vertAlign val="subscript"/>
            <sz val="9"/>
            <color indexed="81"/>
            <rFont val="Segoe UI"/>
            <family val="2"/>
            <charset val="238"/>
          </rPr>
          <t>V</t>
        </r>
        <r>
          <rPr>
            <sz val="9"/>
            <color indexed="81"/>
            <rFont val="Segoe UI"/>
            <family val="2"/>
            <charset val="238"/>
          </rPr>
          <t xml:space="preserve"> za GO
(drugi odstavek 2. člena Uredbe o oblikovanju cen toplote)</t>
        </r>
      </text>
    </comment>
    <comment ref="K30" authorId="0" shapeId="0" xr:uid="{D990602D-D674-4E7D-9EC2-48C5F6D5DAA5}">
      <text>
        <r>
          <rPr>
            <sz val="9"/>
            <color indexed="81"/>
            <rFont val="Segoe UI"/>
            <family val="2"/>
            <charset val="238"/>
          </rPr>
          <t>Zamejena najvišja višina TP</t>
        </r>
        <r>
          <rPr>
            <vertAlign val="subscript"/>
            <sz val="9"/>
            <color indexed="81"/>
            <rFont val="Segoe UI"/>
            <family val="2"/>
            <charset val="238"/>
          </rPr>
          <t>V</t>
        </r>
        <r>
          <rPr>
            <sz val="9"/>
            <color indexed="81"/>
            <rFont val="Segoe UI"/>
            <family val="2"/>
            <charset val="238"/>
          </rPr>
          <t xml:space="preserve"> za GO 
(2. člen Uredbe o oblikovanju cen toplote)
ALI
Najpozneje 1. junija 2023 veljavna TP</t>
        </r>
        <r>
          <rPr>
            <vertAlign val="subscript"/>
            <sz val="9"/>
            <color indexed="81"/>
            <rFont val="Segoe UI"/>
            <family val="2"/>
            <charset val="238"/>
          </rPr>
          <t>V</t>
        </r>
        <r>
          <rPr>
            <sz val="9"/>
            <color indexed="81"/>
            <rFont val="Segoe UI"/>
            <family val="2"/>
            <charset val="238"/>
          </rPr>
          <t xml:space="preserve"> za GO
(drugi odstavek 2. člena Uredbe o oblikovanju cen toplote)</t>
        </r>
      </text>
    </comment>
    <comment ref="K31" authorId="0" shapeId="0" xr:uid="{B2E189CA-793D-454C-9939-78424236AFE8}">
      <text>
        <r>
          <rPr>
            <sz val="9"/>
            <color indexed="81"/>
            <rFont val="Segoe UI"/>
            <family val="2"/>
            <charset val="238"/>
          </rPr>
          <t>Zamejena najvišja višina TP</t>
        </r>
        <r>
          <rPr>
            <vertAlign val="subscript"/>
            <sz val="9"/>
            <color indexed="81"/>
            <rFont val="Segoe UI"/>
            <family val="2"/>
            <charset val="238"/>
          </rPr>
          <t>V</t>
        </r>
        <r>
          <rPr>
            <sz val="9"/>
            <color indexed="81"/>
            <rFont val="Segoe UI"/>
            <family val="2"/>
            <charset val="238"/>
          </rPr>
          <t xml:space="preserve"> za GO 
(2. člen Uredbe o oblikovanju cen toplote)
ALI
Najpozneje 1. junija 2023 veljavna TP</t>
        </r>
        <r>
          <rPr>
            <vertAlign val="subscript"/>
            <sz val="9"/>
            <color indexed="81"/>
            <rFont val="Segoe UI"/>
            <family val="2"/>
            <charset val="238"/>
          </rPr>
          <t>V</t>
        </r>
        <r>
          <rPr>
            <sz val="9"/>
            <color indexed="81"/>
            <rFont val="Segoe UI"/>
            <family val="2"/>
            <charset val="238"/>
          </rPr>
          <t xml:space="preserve"> za GO
(drugi odstavek 2. člena Uredbe o oblikovanju cen toplote)</t>
        </r>
      </text>
    </comment>
  </commentList>
</comments>
</file>

<file path=xl/sharedStrings.xml><?xml version="1.0" encoding="utf-8"?>
<sst xmlns="http://schemas.openxmlformats.org/spreadsheetml/2006/main" count="4163" uniqueCount="1186">
  <si>
    <t>Ime in priimek:</t>
  </si>
  <si>
    <t>Žig in podpis:</t>
  </si>
  <si>
    <t xml:space="preserve">Naziv : </t>
  </si>
  <si>
    <t>Enota</t>
  </si>
  <si>
    <t>EUR/MWh</t>
  </si>
  <si>
    <t xml:space="preserve">Tip izvajalca: </t>
  </si>
  <si>
    <t>Delovni list</t>
  </si>
  <si>
    <t>Tarifna skupina</t>
  </si>
  <si>
    <t>PRIHODKI</t>
  </si>
  <si>
    <t>MWh</t>
  </si>
  <si>
    <t>MW</t>
  </si>
  <si>
    <t>fiksni del izhodiščne cene</t>
  </si>
  <si>
    <t>DA</t>
  </si>
  <si>
    <t>NE</t>
  </si>
  <si>
    <t>ID</t>
  </si>
  <si>
    <t>Tarifna podskupina</t>
  </si>
  <si>
    <t>01</t>
  </si>
  <si>
    <t>02</t>
  </si>
  <si>
    <t>03</t>
  </si>
  <si>
    <t>04</t>
  </si>
  <si>
    <t>05</t>
  </si>
  <si>
    <t>06</t>
  </si>
  <si>
    <t>07</t>
  </si>
  <si>
    <t>08</t>
  </si>
  <si>
    <t>09</t>
  </si>
  <si>
    <t>10</t>
  </si>
  <si>
    <t>11</t>
  </si>
  <si>
    <t>12</t>
  </si>
  <si>
    <t>13</t>
  </si>
  <si>
    <t>Enota_Fiksna postavka</t>
  </si>
  <si>
    <t>Enota_Variabilna postavka</t>
  </si>
  <si>
    <t>m²</t>
  </si>
  <si>
    <t>m³</t>
  </si>
  <si>
    <t>Enota_FKolicina</t>
  </si>
  <si>
    <t>Enota_Vkolicina</t>
  </si>
  <si>
    <t>EUR/MW/leto</t>
  </si>
  <si>
    <t>EUR/m²/leto</t>
  </si>
  <si>
    <t>EUR/m³/leto</t>
  </si>
  <si>
    <r>
      <t>Prihodek</t>
    </r>
    <r>
      <rPr>
        <b/>
        <sz val="11"/>
        <rFont val="Calibri"/>
        <family val="2"/>
        <charset val="238"/>
        <scheme val="minor"/>
      </rPr>
      <t xml:space="preserve">
VARIABILNI</t>
    </r>
    <r>
      <rPr>
        <sz val="11"/>
        <rFont val="Calibri"/>
        <family val="2"/>
        <charset val="238"/>
        <scheme val="minor"/>
      </rPr>
      <t xml:space="preserve">
del 
[EUR/leto]</t>
    </r>
  </si>
  <si>
    <t>Podskupina I. - Pobr ≤ 0,050 [MW]</t>
  </si>
  <si>
    <t>Podskupina II. - 0,050&lt; Pobr ≤ 0,300 [MW]</t>
  </si>
  <si>
    <t>Podskupina III.  - Pobr &gt; 0,300 [MW]</t>
  </si>
  <si>
    <t>Gospodinjski odjem</t>
  </si>
  <si>
    <t>Industrijski odjem</t>
  </si>
  <si>
    <t>Poslovni in ostali odjem</t>
  </si>
  <si>
    <t>TSINP_01</t>
  </si>
  <si>
    <t>TSINP_02</t>
  </si>
  <si>
    <t>TSINP_03</t>
  </si>
  <si>
    <t>TSHLP_G01</t>
  </si>
  <si>
    <t>TSHLP_G02</t>
  </si>
  <si>
    <t>TSHLP_G03</t>
  </si>
  <si>
    <t>TSHLP_I01</t>
  </si>
  <si>
    <t>TSHLP_I02</t>
  </si>
  <si>
    <t>TSHLP_I03</t>
  </si>
  <si>
    <t>TSHLP_P01</t>
  </si>
  <si>
    <t>TSHLP_P02</t>
  </si>
  <si>
    <t>TSHLP_P03</t>
  </si>
  <si>
    <t>TSSTV_G01</t>
  </si>
  <si>
    <t>TSSTV_G02</t>
  </si>
  <si>
    <t>TSSTV_G03</t>
  </si>
  <si>
    <t>TSSTV_I01</t>
  </si>
  <si>
    <t>TSSTV_I02</t>
  </si>
  <si>
    <t>TSSTV_I03</t>
  </si>
  <si>
    <t>TSSTV_P01</t>
  </si>
  <si>
    <t>TSSTV_P02</t>
  </si>
  <si>
    <t>TSSTV_P03</t>
  </si>
  <si>
    <t>TSOGP_G01</t>
  </si>
  <si>
    <t>TSOGP_G02</t>
  </si>
  <si>
    <t>TSOGP_G03</t>
  </si>
  <si>
    <t>TSOGP_I01</t>
  </si>
  <si>
    <t>TSOGP_I02</t>
  </si>
  <si>
    <t>TSOGP_I03</t>
  </si>
  <si>
    <t>TSOGP_P01</t>
  </si>
  <si>
    <t>TSOGP_P02</t>
  </si>
  <si>
    <t>TSOGP_P03</t>
  </si>
  <si>
    <t>Tarifni sistem</t>
  </si>
  <si>
    <t>Ogrevanje prostorov</t>
  </si>
  <si>
    <t>Priprava sanitarne tople vode</t>
  </si>
  <si>
    <t>Uporaba pare v industrijskih procesih</t>
  </si>
  <si>
    <t>Hlajenje prostorov</t>
  </si>
  <si>
    <t>Industrijski procesi / vodna para</t>
  </si>
  <si>
    <t>Odjem toplote za namen hlajenja / vodna para</t>
  </si>
  <si>
    <t>Odjem toplote za namen hlajenja / vroča-topla voda</t>
  </si>
  <si>
    <t>EUR/m²</t>
  </si>
  <si>
    <t>EUR/m³</t>
  </si>
  <si>
    <t>Uveljavljeni tarifni sistemi</t>
  </si>
  <si>
    <t>Kontrola št. odjemalcev/merilnih mest</t>
  </si>
  <si>
    <t>Kontrola izpolnjenostI_1</t>
  </si>
  <si>
    <t>Kontrola izpolnjenostI_2</t>
  </si>
  <si>
    <r>
      <rPr>
        <b/>
        <sz val="11"/>
        <rFont val="Calibri"/>
        <family val="2"/>
        <charset val="238"/>
        <scheme val="minor"/>
      </rPr>
      <t>Variabilna</t>
    </r>
    <r>
      <rPr>
        <sz val="11"/>
        <rFont val="Calibri"/>
        <family val="2"/>
        <charset val="238"/>
        <scheme val="minor"/>
      </rPr>
      <t xml:space="preserve"> tarifna postavka 
(Toplota) 
[EUR/MWh]</t>
    </r>
  </si>
  <si>
    <r>
      <rPr>
        <b/>
        <sz val="11"/>
        <rFont val="Calibri"/>
        <family val="2"/>
        <charset val="238"/>
        <scheme val="minor"/>
      </rPr>
      <t>Variabilna</t>
    </r>
    <r>
      <rPr>
        <sz val="11"/>
        <rFont val="Calibri"/>
        <family val="2"/>
        <charset val="238"/>
        <scheme val="minor"/>
      </rPr>
      <t xml:space="preserve"> količina (Dobavljena toplota)
[MWh]</t>
    </r>
  </si>
  <si>
    <t>OGR</t>
  </si>
  <si>
    <t>STV</t>
  </si>
  <si>
    <t>HLA</t>
  </si>
  <si>
    <t>IND</t>
  </si>
  <si>
    <t>DOB</t>
  </si>
  <si>
    <t>A01</t>
  </si>
  <si>
    <t>A02</t>
  </si>
  <si>
    <t>A03</t>
  </si>
  <si>
    <t>A04</t>
  </si>
  <si>
    <t>A05</t>
  </si>
  <si>
    <t>tblS_FVEnote</t>
  </si>
  <si>
    <t>tblS_VarStroški_SD</t>
  </si>
  <si>
    <t>STROSEK_SD_Naziv</t>
  </si>
  <si>
    <t>ID_STRO_PD</t>
  </si>
  <si>
    <t>Količina_Enota</t>
  </si>
  <si>
    <t>t</t>
  </si>
  <si>
    <t>Enota_Strošek/Količino</t>
  </si>
  <si>
    <t>kos</t>
  </si>
  <si>
    <t>MW/leto</t>
  </si>
  <si>
    <t>Strošek električne energije za obratovanje naprav DS / Strošek električne energije primarnega DS</t>
  </si>
  <si>
    <t>Strošek električne energije za obratovanje naprav DS / Strošek električne energije sekundarnega DS</t>
  </si>
  <si>
    <t>Strošek električne energije za proizvodnjo toplote / Proizvodni proces</t>
  </si>
  <si>
    <t>Strošek električne energije za proizvodnjo toplote / Samoobračun trošarine (kogeneracija)</t>
  </si>
  <si>
    <t>Strošek emisijskih kuponov / Nakup državnih emisijskih kuponov</t>
  </si>
  <si>
    <t>Strošek emisijskih kuponov / Nakup emisijskih kuponov na trgu</t>
  </si>
  <si>
    <t>Strošek energenta - proizvodnja toplote / Biorazgradljivi odpadki</t>
  </si>
  <si>
    <t>Strošek energenta - proizvodnja toplote / Črni premog</t>
  </si>
  <si>
    <t>Strošek energenta - proizvodnja toplote / Kurilno olje - EL</t>
  </si>
  <si>
    <t>Strošek energenta - proizvodnja toplote / Kurilno olje - S (mazut)</t>
  </si>
  <si>
    <t>Strošek energenta - proizvodnja toplote / Lesna biomasa - mešano</t>
  </si>
  <si>
    <t>Strošek energenta - proizvodnja toplote / Lesni peleti</t>
  </si>
  <si>
    <t>Strošek energenta - proizvodnja toplote / Lesni sekanci</t>
  </si>
  <si>
    <t>Strošek energenta - proizvodnja toplote / Lignit</t>
  </si>
  <si>
    <t>Strošek energenta - proizvodnja toplote / Neobnovljivi odpadki</t>
  </si>
  <si>
    <t>Strošek energenta - proizvodnja toplote / Odvoz pepela in žlindre</t>
  </si>
  <si>
    <t>Strošek energenta - proizvodnja toplote / Rjavi premog</t>
  </si>
  <si>
    <t>Strošek energenta - proizvodnja toplote / Utekočinjen naftni plin (UNP)</t>
  </si>
  <si>
    <t>Strošek vode in kemične priprave vode / Električna energija za kemično pripravo vode</t>
  </si>
  <si>
    <t>Strošek vode in kemične priprave vode / Kemično pripravljena voda za kritje izgub (VV in TV DS)</t>
  </si>
  <si>
    <t>Strošek vode in kemične priprave vode / Kemikalije za kemično pripravo vode</t>
  </si>
  <si>
    <t>Strošek vode in kemične priprave vode / Strošek kanalščine</t>
  </si>
  <si>
    <t>Strošek vode in kemične priprave vode / Strošek vodnih povračil</t>
  </si>
  <si>
    <t>Strošek vode in kemične priprave vode / Voda za kritje izgub (parovodni DS)</t>
  </si>
  <si>
    <t>Strošek vode in kemične priprave vode / Voda za kritje izgub (priprava STV)</t>
  </si>
  <si>
    <t>Strošek vode in kemične priprave vode / Voda za kritje izgub (VV in TV DS)</t>
  </si>
  <si>
    <t>Strošek vode in kemične priprave vode / Voda za potrebe proizvodnega procesa</t>
  </si>
  <si>
    <t>EUR/t</t>
  </si>
  <si>
    <t>EUR/kos</t>
  </si>
  <si>
    <t>Strošek energenta - proizvodnja toplote / Deponija trdega goriva - pogonsko gorivo mehanizacije</t>
  </si>
  <si>
    <t>ID_STRO_SD</t>
  </si>
  <si>
    <t>A01-10</t>
  </si>
  <si>
    <t>A01-11</t>
  </si>
  <si>
    <t>A01-12</t>
  </si>
  <si>
    <t>A01-13</t>
  </si>
  <si>
    <t>A01-14</t>
  </si>
  <si>
    <t>Naziv upravičenega variabilnega stroška</t>
  </si>
  <si>
    <r>
      <rPr>
        <b/>
        <sz val="11"/>
        <rFont val="Calibri"/>
        <family val="2"/>
        <charset val="238"/>
        <scheme val="minor"/>
      </rPr>
      <t xml:space="preserve">Strukturni delež </t>
    </r>
    <r>
      <rPr>
        <sz val="11"/>
        <rFont val="Calibri"/>
        <family val="2"/>
        <charset val="238"/>
        <scheme val="minor"/>
      </rPr>
      <t>upravičenega stroška 
[%]</t>
    </r>
  </si>
  <si>
    <t>Ponder</t>
  </si>
  <si>
    <t>a1</t>
  </si>
  <si>
    <t>a2</t>
  </si>
  <si>
    <t>a3</t>
  </si>
  <si>
    <t>a4</t>
  </si>
  <si>
    <t>a5</t>
  </si>
  <si>
    <t>a6</t>
  </si>
  <si>
    <t>a7</t>
  </si>
  <si>
    <t>a8</t>
  </si>
  <si>
    <t>a9</t>
  </si>
  <si>
    <t>a10</t>
  </si>
  <si>
    <t>a11</t>
  </si>
  <si>
    <t>a12</t>
  </si>
  <si>
    <t>a13</t>
  </si>
  <si>
    <t>a14</t>
  </si>
  <si>
    <t>a15</t>
  </si>
  <si>
    <t>a16</t>
  </si>
  <si>
    <t>a17</t>
  </si>
  <si>
    <t>a18</t>
  </si>
  <si>
    <t>a19</t>
  </si>
  <si>
    <t>a20</t>
  </si>
  <si>
    <t>a21</t>
  </si>
  <si>
    <t>a22</t>
  </si>
  <si>
    <t>a23</t>
  </si>
  <si>
    <t>a24</t>
  </si>
  <si>
    <t>a25</t>
  </si>
  <si>
    <t>a26</t>
  </si>
  <si>
    <t>a27</t>
  </si>
  <si>
    <t>a28</t>
  </si>
  <si>
    <t>a29</t>
  </si>
  <si>
    <r>
      <rPr>
        <b/>
        <sz val="11"/>
        <rFont val="Calibri"/>
        <family val="2"/>
        <charset val="238"/>
        <scheme val="minor"/>
      </rPr>
      <t>Sprememba cene</t>
    </r>
    <r>
      <rPr>
        <sz val="11"/>
        <rFont val="Calibri"/>
        <family val="2"/>
        <charset val="238"/>
        <scheme val="minor"/>
      </rPr>
      <t xml:space="preserve"> upravičenega stroška 
[%]</t>
    </r>
  </si>
  <si>
    <r>
      <rPr>
        <b/>
        <sz val="11"/>
        <rFont val="Calibri"/>
        <family val="2"/>
        <charset val="238"/>
        <scheme val="minor"/>
      </rPr>
      <t xml:space="preserve">Razmerje </t>
    </r>
    <r>
      <rPr>
        <sz val="11"/>
        <rFont val="Calibri"/>
        <family val="2"/>
        <charset val="238"/>
        <scheme val="minor"/>
      </rPr>
      <t xml:space="preserve">
(ai x Ei / E0i)
oz. 
(bi x Ei / E0i)</t>
    </r>
  </si>
  <si>
    <t>SM</t>
  </si>
  <si>
    <t>Vsota</t>
  </si>
  <si>
    <t>SM1</t>
  </si>
  <si>
    <t>Tip vlagatelja</t>
  </si>
  <si>
    <t>Obrazec izpolnil:</t>
  </si>
  <si>
    <t>Datum:</t>
  </si>
  <si>
    <t>Telefonska številka:</t>
  </si>
  <si>
    <t>tblS_VarStroški_SD_1</t>
  </si>
  <si>
    <t>Predhodno izberite vrsto vlagatelja (tabela 2)</t>
  </si>
  <si>
    <t>Naziv</t>
  </si>
  <si>
    <t>tblS_Tip_IC</t>
  </si>
  <si>
    <t>tblS_DaNe</t>
  </si>
  <si>
    <t>tblS_IzvajalecTip</t>
  </si>
  <si>
    <t>Kontrola podvajanja</t>
  </si>
  <si>
    <t>Kontrola prazen prostor</t>
  </si>
  <si>
    <t>Sumarna kontrola</t>
  </si>
  <si>
    <t>Kontrola napak vnosa</t>
  </si>
  <si>
    <t>Kontrola izpolnjenosti</t>
  </si>
  <si>
    <t>Matična številka družbe:</t>
  </si>
  <si>
    <t>Naziv družbe:</t>
  </si>
  <si>
    <t>ID_DSistem</t>
  </si>
  <si>
    <t>ObcinaNaziv</t>
  </si>
  <si>
    <t>ID_POS</t>
  </si>
  <si>
    <t>E3</t>
  </si>
  <si>
    <t>EKOEN</t>
  </si>
  <si>
    <t>PETROL</t>
  </si>
  <si>
    <t>UNIOR</t>
  </si>
  <si>
    <t xml:space="preserve">variabilni del izhodiščne cene </t>
  </si>
  <si>
    <t>Kazalo</t>
  </si>
  <si>
    <t>NAZIV_POS-L</t>
  </si>
  <si>
    <t>EKOEN d.o.o., družba za proizvodnjo in distribucijo ekološke energije</t>
  </si>
  <si>
    <t>ENERGETIKA CELJE javno podjetje, d.o.o.</t>
  </si>
  <si>
    <t>ENERGETIKA DOLENC, Podjetje za proizvodnjo energije iz obnovljivih virov, d.o.o.</t>
  </si>
  <si>
    <t>JAVNO PODJETJE ENERGETIKA LJUBLJANA d.o.o.</t>
  </si>
  <si>
    <t>Javno podjetje Energetika Maribor d.o.o.</t>
  </si>
  <si>
    <t>ENERGETIKA NAZARJE, proizvodnja in distribucija energij, d.o.o.</t>
  </si>
  <si>
    <t>ENERGETIKA PREDDVOR, energetsko podjetje d.o.o.</t>
  </si>
  <si>
    <t>ENERGETIKA PROJEKT d.o.o., komunalno podjetje</t>
  </si>
  <si>
    <t>ISTRABENZ PLINI, plini in plinske tehnologije, d.o.o.</t>
  </si>
  <si>
    <t>Javne službe Ptuj, podjetje za izvajanje gospodarskih javnih služb in drugih dejavnosti, d.o.o.</t>
  </si>
  <si>
    <t>JAVNO KOMUNALNO PODJETJE DRAVOGRAD d.o.o.</t>
  </si>
  <si>
    <t>JAVNO KOMUNALNO PODJETJE GROSUPLJE d.o.o.</t>
  </si>
  <si>
    <t>JAVNO PODJETJE KOMUNALNA ENERGETIKA Nova Gorica d.o.o.</t>
  </si>
  <si>
    <t>KOMUNALA, javno podjetje d.o.o.</t>
  </si>
  <si>
    <t>JAVNO KOMUNALNO PODJETJE KOMUNALA KOČEVJE d.o.o.</t>
  </si>
  <si>
    <t>JAVNO PODJETJE KOMUNALA SLOVENJ GRADEC d.o.o.</t>
  </si>
  <si>
    <t>JAVNO PODJETJE KOMUNALA TRBOVLJE d.o.o.</t>
  </si>
  <si>
    <t>JAVNO PODJETJE KOMUNALA ZAGORJE, d.o.o.</t>
  </si>
  <si>
    <t>KOMUNALNO PODJETJE VELENJE Izvajanje komunalnih dejavnosti, d.o.o.</t>
  </si>
  <si>
    <t>PETROL, Slovenska energetska družba, d.d., Ljubljana</t>
  </si>
  <si>
    <t>STANOVANJSKO PODJETJE KONJICE, družba za upravljanje nepremičnin, investicijski inženiring ter proizvodnjo in distribucijo toplotne energije, d.o.o.</t>
  </si>
  <si>
    <t>TOP LES ENERGIJA, upravljanje z obnovljivimi viri d.o.o.</t>
  </si>
  <si>
    <t>TOPLARNA ŽELEZNIKI, proizvodnja in distribucija toplotne energije, d.o.o.</t>
  </si>
  <si>
    <t>TOPLOTNA OSKRBA Družba za proizvodnjo in distribucijo toplotne energije d.o.o.</t>
  </si>
  <si>
    <t>UNIOR Kovaška industrija d.d.</t>
  </si>
  <si>
    <t>ENOS OTE, oskrba z vročo vodo, d.o.o.</t>
  </si>
  <si>
    <t>JAVNO KOMUNALNO PODJETJE RADLJE OB DRAVI d.o.o.</t>
  </si>
  <si>
    <t>distributer toplote z lastno proizvodnjo</t>
  </si>
  <si>
    <t>distributer toplote</t>
  </si>
  <si>
    <t>regulirani proizvajalec toplote</t>
  </si>
  <si>
    <t>Matična številka dobavitelja toplote</t>
  </si>
  <si>
    <t>Opomba:</t>
  </si>
  <si>
    <t xml:space="preserve"> (identifikacijska oznaka distribucijskega sistema)</t>
  </si>
  <si>
    <t>Elektronski poštni naslov:</t>
  </si>
  <si>
    <t>Navodila za izpolnjevanje elektronskega obrazca</t>
  </si>
  <si>
    <t>POVZETEK</t>
  </si>
  <si>
    <t>FIKSNI_DEL</t>
  </si>
  <si>
    <t>VARIABILNI_DEL</t>
  </si>
  <si>
    <t>Vsebina elektronskega obrazca</t>
  </si>
  <si>
    <t>Vsebina delovnega lista</t>
  </si>
  <si>
    <t>Sumarna kontrola napak</t>
  </si>
  <si>
    <t>Naslov_S</t>
  </si>
  <si>
    <t xml:space="preserve">Ponder 
ai oz. bi             </t>
  </si>
  <si>
    <r>
      <rPr>
        <b/>
        <sz val="11"/>
        <rFont val="Calibri"/>
        <family val="2"/>
        <charset val="238"/>
        <scheme val="minor"/>
      </rPr>
      <t xml:space="preserve">Znesek upravičenega stroška </t>
    </r>
    <r>
      <rPr>
        <sz val="11"/>
        <rFont val="Calibri"/>
        <family val="2"/>
        <charset val="238"/>
        <scheme val="minor"/>
      </rPr>
      <t xml:space="preserve">
[EUR]</t>
    </r>
  </si>
  <si>
    <r>
      <t xml:space="preserve">Podatki se vpisujejo v polja, označena z </t>
    </r>
    <r>
      <rPr>
        <b/>
        <i/>
        <sz val="11"/>
        <rFont val="Calibri"/>
        <family val="2"/>
        <charset val="238"/>
        <scheme val="minor"/>
      </rPr>
      <t>rumeno barvo</t>
    </r>
    <r>
      <rPr>
        <i/>
        <sz val="11"/>
        <rFont val="Calibri"/>
        <family val="2"/>
        <charset val="238"/>
        <scheme val="minor"/>
      </rPr>
      <t>.</t>
    </r>
  </si>
  <si>
    <t>Naziv podjetja</t>
  </si>
  <si>
    <t>Napake sumarno</t>
  </si>
  <si>
    <t>NAZIV_POS-FAE</t>
  </si>
  <si>
    <t>ENERGETIKA_LJ</t>
  </si>
  <si>
    <t>ENERGETIKA_PREDDVOR</t>
  </si>
  <si>
    <t>ENERGETIKA_PROJEKT</t>
  </si>
  <si>
    <t>EN_DOLENC</t>
  </si>
  <si>
    <t>ENERGETIKA_CE</t>
  </si>
  <si>
    <t>ENERGETIKA_MB</t>
  </si>
  <si>
    <t>ENERGETIKA_NAZARJE</t>
  </si>
  <si>
    <t>ISTRABENZ_PLINI</t>
  </si>
  <si>
    <t>JS_PTUJ</t>
  </si>
  <si>
    <t>JKP_DRAVOGRAD</t>
  </si>
  <si>
    <t>JKP_GROSUPLJE</t>
  </si>
  <si>
    <t>JP_KENOG</t>
  </si>
  <si>
    <t>KOMUNALA_MS</t>
  </si>
  <si>
    <t>KOMUNALA_KOČEVJE</t>
  </si>
  <si>
    <t>KOMUNALA_SG</t>
  </si>
  <si>
    <t>KOMUNALA_TRBOVLJE</t>
  </si>
  <si>
    <t>KOMUNALA_ZAGORJE</t>
  </si>
  <si>
    <t>KP_VELENJE</t>
  </si>
  <si>
    <t>SP_KONJICE</t>
  </si>
  <si>
    <t>TOP_LES_ENERGIJA</t>
  </si>
  <si>
    <t>TOPLARNA_ŽELEZNIKI</t>
  </si>
  <si>
    <t>TOPLOTNA_OSKRBA</t>
  </si>
  <si>
    <t>ENOS_OTE</t>
  </si>
  <si>
    <t>JKP_RADLJE</t>
  </si>
  <si>
    <t>Obrazec</t>
  </si>
  <si>
    <t>Verzija</t>
  </si>
  <si>
    <t>Datum posodobitve</t>
  </si>
  <si>
    <t>Oznaka</t>
  </si>
  <si>
    <t>Podjetje</t>
  </si>
  <si>
    <t>Agencija za energijo</t>
  </si>
  <si>
    <t>LP</t>
  </si>
  <si>
    <t>ID_PC</t>
  </si>
  <si>
    <t>POS_Naziv</t>
  </si>
  <si>
    <t>tbl_OPodatki</t>
  </si>
  <si>
    <t>tbl_Porocilo</t>
  </si>
  <si>
    <t>ID_DSistema</t>
  </si>
  <si>
    <t>Obcina</t>
  </si>
  <si>
    <t>Datoteka_Naziv</t>
  </si>
  <si>
    <t>IzvajalecTip</t>
  </si>
  <si>
    <t>SpremembaCeneTip</t>
  </si>
  <si>
    <t>TarifniSistemNov</t>
  </si>
  <si>
    <t>ObvPriloga_01</t>
  </si>
  <si>
    <t>ObvPriloga_02</t>
  </si>
  <si>
    <t>ObvPriloga_03</t>
  </si>
  <si>
    <t>ObvPriloga_04</t>
  </si>
  <si>
    <t>Kontakt_ImePriimek</t>
  </si>
  <si>
    <t>Kontakt_Datum</t>
  </si>
  <si>
    <t>Kontakt_Telefon</t>
  </si>
  <si>
    <t>Kontakt_Eposta</t>
  </si>
  <si>
    <t>OdgovornaOseba_ImePriimek</t>
  </si>
  <si>
    <t>OdgovornaOseba_Datum</t>
  </si>
  <si>
    <t>AEC</t>
  </si>
  <si>
    <t>Opomba</t>
  </si>
  <si>
    <t>Lastna raba</t>
  </si>
  <si>
    <t>Reguliran proizvajalec toplote</t>
  </si>
  <si>
    <t>RPROT_01</t>
  </si>
  <si>
    <t>RPROT_02</t>
  </si>
  <si>
    <t>RPROT_03</t>
  </si>
  <si>
    <t>AXX-XX</t>
  </si>
  <si>
    <t>A06-02_01</t>
  </si>
  <si>
    <t>A06-02_02</t>
  </si>
  <si>
    <t>A06-02_03</t>
  </si>
  <si>
    <t>A06-02_04</t>
  </si>
  <si>
    <r>
      <rPr>
        <b/>
        <sz val="11"/>
        <color theme="1"/>
        <rFont val="Calibri"/>
        <family val="2"/>
        <charset val="238"/>
        <scheme val="minor"/>
      </rPr>
      <t xml:space="preserve">Znesek upravičenega stroška </t>
    </r>
    <r>
      <rPr>
        <sz val="11"/>
        <color theme="1"/>
        <rFont val="Calibri"/>
        <family val="2"/>
        <charset val="238"/>
        <scheme val="minor"/>
      </rPr>
      <t xml:space="preserve">
[EUR]</t>
    </r>
  </si>
  <si>
    <r>
      <rPr>
        <b/>
        <sz val="11"/>
        <color theme="1"/>
        <rFont val="Calibri"/>
        <family val="2"/>
        <charset val="238"/>
        <scheme val="minor"/>
      </rPr>
      <t xml:space="preserve">Strukturni delež </t>
    </r>
    <r>
      <rPr>
        <sz val="11"/>
        <color theme="1"/>
        <rFont val="Calibri"/>
        <family val="2"/>
        <charset val="238"/>
        <scheme val="minor"/>
      </rPr>
      <t>upravičenega stroška 
[%]</t>
    </r>
  </si>
  <si>
    <t>Odgovorni/Posodobil</t>
  </si>
  <si>
    <t>DSistem Naziv_Distributer</t>
  </si>
  <si>
    <t>Sistem daljinskega ogrevanja na lesno biomaso Hoče Slivnica</t>
  </si>
  <si>
    <t>Datum Aktivnost_OD</t>
  </si>
  <si>
    <t>Datum Aktivnost_DO</t>
  </si>
  <si>
    <t>DatumT</t>
  </si>
  <si>
    <t>DOM UPOKOJENCEV Podbrdo</t>
  </si>
  <si>
    <t>DOM_UPOKOJENCEV</t>
  </si>
  <si>
    <t>Podbrdo 33, 5243 Podbrdo</t>
  </si>
  <si>
    <t>DOMPLAN, družba za inženiring, nepremičnine, urbanizem in energetiko, d.d.</t>
  </si>
  <si>
    <t>DOMPLAN</t>
  </si>
  <si>
    <t>Bleiweisova cesta 14, 4000 Kranj</t>
  </si>
  <si>
    <t>EKO LES ENERGETIKA Ogrevanje na sekance lesne biomase d.o.o.</t>
  </si>
  <si>
    <t>EKO_LES_ENERGETIKA</t>
  </si>
  <si>
    <t>Pod klancem 2, 5220 Tolmin</t>
  </si>
  <si>
    <t>Luče 117A, 3334 Luče</t>
  </si>
  <si>
    <t>Tivolska cesta 48, 1000 Ljubljana</t>
  </si>
  <si>
    <t>Smrekarjeva ulica 1, 3000 Celje</t>
  </si>
  <si>
    <t>Verovškova ulica 62, 1000 Ljubljana</t>
  </si>
  <si>
    <t>Jadranska cesta 28, 2000 Maribor</t>
  </si>
  <si>
    <t>Lesarska cesta 10, 3331 Nazarje</t>
  </si>
  <si>
    <t>Hrib 2B, 4205 Preddvor</t>
  </si>
  <si>
    <t>Vransko 66, 3305 Vransko</t>
  </si>
  <si>
    <t>ERGOLES BOHOR, proizvodnja, trgovina in storitve, d.o.o.</t>
  </si>
  <si>
    <t>ENERGOLES_BOHOR</t>
  </si>
  <si>
    <t>Lesna ulica 2, 3230 Šentjur</t>
  </si>
  <si>
    <t>Loke pri Zagorju 22, 1412 Kisovec</t>
  </si>
  <si>
    <t>lSKRA, elektro in elektronska industrija, d.d.</t>
  </si>
  <si>
    <t>lSKRA</t>
  </si>
  <si>
    <t>Stegne 21, 1000 Ljubljana</t>
  </si>
  <si>
    <t>Ulica heroja Lacka 3, 2250 Ptuj</t>
  </si>
  <si>
    <t>Meža 143, 2370 Dravograd</t>
  </si>
  <si>
    <t>Cesta na Krko 7, 1290 Grosuplje</t>
  </si>
  <si>
    <t>Sedejeva ulica 7, 5000 Nova Gorica</t>
  </si>
  <si>
    <t>Kopališka ulica 2, 9000 Murska Sobota</t>
  </si>
  <si>
    <t>Tesarska ulica 10, 1330 Kočevje</t>
  </si>
  <si>
    <t>Pameče 177a, 2380 Slovenj Gradec</t>
  </si>
  <si>
    <t>Savinjska cesta 11A, 1420 Trbovlje</t>
  </si>
  <si>
    <t>Cesta zmage 57, 1410 Zagorje ob Savi</t>
  </si>
  <si>
    <t>Koroška cesta 37B, 3320 Velenje</t>
  </si>
  <si>
    <t>MERKSCHA furnirnica d.o.o.</t>
  </si>
  <si>
    <t>MERKSCHA</t>
  </si>
  <si>
    <t>Mariborska cesta 116, 3000 Celje</t>
  </si>
  <si>
    <t>MG turizem in storitve, Novo mesto, d.o.o.</t>
  </si>
  <si>
    <t>MG_NOVO_MESTO</t>
  </si>
  <si>
    <t>Glavni trg 10, 8000 Novo mesto</t>
  </si>
  <si>
    <t>MOJA ENERGIJA celovita oskrba z energijo, družba za proizvodnjo, trgovino in storitve d.o.o.</t>
  </si>
  <si>
    <t>MOJA_ENERGIJA</t>
  </si>
  <si>
    <t>TPV GROUP, naložbe in inženiring d.o.o.</t>
  </si>
  <si>
    <t>TPV_GROUP</t>
  </si>
  <si>
    <t>Kandijska cesta 54, 8000 Novo mesto</t>
  </si>
  <si>
    <t>MIZARSTVO PETER KOREN S.P.</t>
  </si>
  <si>
    <t>PETER_KOREN</t>
  </si>
  <si>
    <t>Milanova ulica 3, 5222 Kobarid</t>
  </si>
  <si>
    <t>Dunajska cesta 50, 1000 Ljubljana</t>
  </si>
  <si>
    <t>Koroška cesta 14, 2390 Ravne na Koroškem</t>
  </si>
  <si>
    <t>SILKEM proizvodnja zeolitov d.o.o.</t>
  </si>
  <si>
    <t>SILKEM</t>
  </si>
  <si>
    <t>Tovarniška cesta 10, 2325 Kidričevo</t>
  </si>
  <si>
    <t>SOENERGETIKA Gorenjske elektrarne, Holding Slovenske Elektrarne, Domplan in Petrol, družba za proizvodnjo elektrike in toplote, d.o.o.</t>
  </si>
  <si>
    <t>SOENERGETIKA</t>
  </si>
  <si>
    <t>Stara cesta 3, 4000 Kranj</t>
  </si>
  <si>
    <t>Mestni trg 12, 3210 Slovenske Konjice</t>
  </si>
  <si>
    <t>TERMOELEKTRARNA ŠOŠTANJ d.o.o.</t>
  </si>
  <si>
    <t>TEŠ</t>
  </si>
  <si>
    <t>Cesta Lole Ribarja 18, 3325 Šoštanj</t>
  </si>
  <si>
    <t>TISA podjetje za opravljanje gozdarskih storitev, d.o.o.</t>
  </si>
  <si>
    <t>TISA</t>
  </si>
  <si>
    <t>Cesta v Prod 84, 1000 Ljubljana</t>
  </si>
  <si>
    <t>TOP ENERGIJA celovita oskrba z energijo, družba za proizvodnjo, trgovino in storitve d.o.o.</t>
  </si>
  <si>
    <t>TOP_ENERGIJA</t>
  </si>
  <si>
    <t>Puhova ulica 10, 2250 Ptuj</t>
  </si>
  <si>
    <t>Češnjica 54, 4228 Železniki</t>
  </si>
  <si>
    <t>Cesta v Železnik 8, 3215 Loče</t>
  </si>
  <si>
    <t>UNIVERZITETNI KLINIČNI CENTER MARIBOR</t>
  </si>
  <si>
    <t>UKC_MB</t>
  </si>
  <si>
    <t>Ljubljanska ulica 5, 2000 Maribor</t>
  </si>
  <si>
    <t>Cesta v Staro vas 6, 6230 Postojna</t>
  </si>
  <si>
    <t>Cesta železarjev 8, 4270 Jesenice</t>
  </si>
  <si>
    <t>SIPRO, stanovanjsko podjetje, d.o.o.</t>
  </si>
  <si>
    <t>SIPRO</t>
  </si>
  <si>
    <t>Pečnikova ulica 1, 3310 Žalec</t>
  </si>
  <si>
    <t>ENOS, oskrba s toplo vodo, paro, elektriko in plinom, d.d.</t>
  </si>
  <si>
    <t>ENOS_DD</t>
  </si>
  <si>
    <t>Kovaška cesta 10, 3214 Zreče</t>
  </si>
  <si>
    <t>MELAMIN kemična tovarna d.d. Kočevje</t>
  </si>
  <si>
    <t>MELAMIN</t>
  </si>
  <si>
    <t>Tomšičeva cesta 9, 1330 Kočevje</t>
  </si>
  <si>
    <t>ENERGIJA IN OKOLJE, družba za napredne energetske in okoljske rešitve, d.o.o.</t>
  </si>
  <si>
    <t>ENERGIJA_OKOLJE</t>
  </si>
  <si>
    <t>Mariborska cesta 3, 2360 Radlje ob Dravi</t>
  </si>
  <si>
    <t>Bertoki, Sermin 8A, 6000 Koper</t>
  </si>
  <si>
    <t>BIOHICA, proizvodja toplote in pare, d.o.o.</t>
  </si>
  <si>
    <t>BIOHICA_KUZMA</t>
  </si>
  <si>
    <t>Kuzma 60A, 9263 Kuzma</t>
  </si>
  <si>
    <t>OSTRI, ostrenje in trgovina, d.o.o.</t>
  </si>
  <si>
    <t>OSTRI_VOJNIK</t>
  </si>
  <si>
    <t>Celjska cesta 2B, 3212 Vojnik</t>
  </si>
  <si>
    <t>EKOEN GG, družba za proizvodnjo in distribucijo ekološke energije, d.o.o.</t>
  </si>
  <si>
    <t>EKOEN_GG</t>
  </si>
  <si>
    <t>SIJ METAL RAVNE podjetje za proizvodnjo plemenitih jekel d.o.o.</t>
  </si>
  <si>
    <t>SIJ_METAL_RAVNE</t>
  </si>
  <si>
    <t>Elektro Maribor Energija plus, podjetje za trženje energije in storitev d.o.o.</t>
  </si>
  <si>
    <t>ENERGIJA_PLUS</t>
  </si>
  <si>
    <t>Vetrinjska ulica 2, 2000 Maribor</t>
  </si>
  <si>
    <t>Lesna zadruga Loški Potok z.b.o., so.p.</t>
  </si>
  <si>
    <t>LESNAZADRUGA_LOSKIPOTOK</t>
  </si>
  <si>
    <t>Hrib-Loški Potok 17, 1318 Loški Potok</t>
  </si>
  <si>
    <t>LIP opažne plošče Bohinj, d.o.o.</t>
  </si>
  <si>
    <t>LIP_BOHINJ</t>
  </si>
  <si>
    <t>Ulica Tomaža Godca 5, 4264 Bohinjska Bistrica</t>
  </si>
  <si>
    <t>KOMUNALA TREBNJE d.o.o.</t>
  </si>
  <si>
    <t>KOMUNALA_TREBNJE</t>
  </si>
  <si>
    <t>Javno podjetje za proizvodnjo in dobavo toplotne energije DOLB Bovec d.o.o.</t>
  </si>
  <si>
    <t>DOLB_BOVEC</t>
  </si>
  <si>
    <t>Trg golobarskih žrtev 8, 5230 Bovec</t>
  </si>
  <si>
    <t>Javno podjetje za proizvodnjo in dobavo toplotne energije DEJMAN d.o.o.</t>
  </si>
  <si>
    <t>DEJMAN</t>
  </si>
  <si>
    <t>Trg svobode 2, 5222 Kobarid</t>
  </si>
  <si>
    <t>EKOEN S, proizvodnja in prodaja ekološke energije, d.o.o.</t>
  </si>
  <si>
    <t>EKOEN_S</t>
  </si>
  <si>
    <t>Ljubljanska cesta 35, 1320 Domžale</t>
  </si>
  <si>
    <t>A01-15</t>
  </si>
  <si>
    <t>EVJ ENERGETIKA d.o.o., Oskrba z vročo vodo</t>
  </si>
  <si>
    <t>EVJ_ENERGETIKA</t>
  </si>
  <si>
    <t>Verzija obrazca</t>
  </si>
  <si>
    <t>Vrednost za validacijo</t>
  </si>
  <si>
    <t>Aleksander TRUPEJ/Aleksander TRUPEJ</t>
  </si>
  <si>
    <t>Kontrola napak</t>
  </si>
  <si>
    <t>A01-1</t>
  </si>
  <si>
    <t>A01-2</t>
  </si>
  <si>
    <t>A01-3</t>
  </si>
  <si>
    <t>A01-4</t>
  </si>
  <si>
    <t>A01-5</t>
  </si>
  <si>
    <t>A01-6</t>
  </si>
  <si>
    <t>A01-8</t>
  </si>
  <si>
    <t>A01-9</t>
  </si>
  <si>
    <t>Strošek energenta - proizvodnja toplote / Geotermalna, Solarna in ostala energija</t>
  </si>
  <si>
    <t>A01-16</t>
  </si>
  <si>
    <t>Strošek energenta - proizvodnja toplote / Industrijska odpadna toplota</t>
  </si>
  <si>
    <t>A02-1</t>
  </si>
  <si>
    <t>A02-2</t>
  </si>
  <si>
    <t>A03-1</t>
  </si>
  <si>
    <t>A03-2</t>
  </si>
  <si>
    <t>A04-1</t>
  </si>
  <si>
    <t>A04-2</t>
  </si>
  <si>
    <t>A04-3</t>
  </si>
  <si>
    <t>A04-4</t>
  </si>
  <si>
    <t>A04-5</t>
  </si>
  <si>
    <t>A04-6</t>
  </si>
  <si>
    <t>A04-7</t>
  </si>
  <si>
    <t>A04-8</t>
  </si>
  <si>
    <t>A04-9</t>
  </si>
  <si>
    <t>A05-1</t>
  </si>
  <si>
    <t>A05-2</t>
  </si>
  <si>
    <t>Ekoenergo, celostna energetska oskrba, d.o.o.</t>
  </si>
  <si>
    <t>EKOENERGO</t>
  </si>
  <si>
    <t>Primštal 30, 8210 Trebnje</t>
  </si>
  <si>
    <t>Lek farmacevtska družba d.d.</t>
  </si>
  <si>
    <t>LEK_LJUBLJANA</t>
  </si>
  <si>
    <t>Verovškova ulica 57, 1000 Ljubljana</t>
  </si>
  <si>
    <t>BISTRA HIŠA, Zavod za raziskovanje in trajnostni razvoj Martjanci</t>
  </si>
  <si>
    <t>BISTRA_HIŠA_Martjanci</t>
  </si>
  <si>
    <t>Martjanci 36, 9221 Martjanci</t>
  </si>
  <si>
    <t>TopKo energija, proizvodnja in distribucija toplotne energije, d.o.o.</t>
  </si>
  <si>
    <t>TOPKO_ENERGIJA</t>
  </si>
  <si>
    <t>Kozje 141B, 3260 Kozje</t>
  </si>
  <si>
    <t>ENERGOMONT INVEST D.O.O., oskrba s paro in vročo vodo</t>
  </si>
  <si>
    <t>ENERGOMONT_INVEST</t>
  </si>
  <si>
    <t>Črnc 61A, 8250 Brežice</t>
  </si>
  <si>
    <t>SIJ ACRONI podjetje za proizvodnjo jekla in jeklenih izdelkov d.o.o.</t>
  </si>
  <si>
    <t>SIJ_ACRONI</t>
  </si>
  <si>
    <t>Koroška Bela, Cesta Borisa Kidriča 44, 4270 Jesenice</t>
  </si>
  <si>
    <t>ID_DS</t>
  </si>
  <si>
    <t>Datum uveljavitve</t>
  </si>
  <si>
    <t>Kontrola uveljavljanja sprememb za nazaj (dovoljeno skladno z metodologijo AE)!</t>
  </si>
  <si>
    <r>
      <t xml:space="preserve">V poljih, označenih s </t>
    </r>
    <r>
      <rPr>
        <b/>
        <i/>
        <sz val="11"/>
        <rFont val="Calibri"/>
        <family val="2"/>
        <charset val="238"/>
        <scheme val="minor"/>
      </rPr>
      <t>svetlo sivo barvo</t>
    </r>
    <r>
      <rPr>
        <i/>
        <sz val="11"/>
        <rFont val="Calibri"/>
        <family val="2"/>
        <charset val="238"/>
        <scheme val="minor"/>
      </rPr>
      <t>, so prikazane izračunane vrednosti vnesenih podatkov ali prednastavljeni parametri obrazca
(vrednosti v ta polja ni mogoče vnašati).</t>
    </r>
  </si>
  <si>
    <t>A01-7-1</t>
  </si>
  <si>
    <t>A01-7-2</t>
  </si>
  <si>
    <t>Strošek energenta - proizvodnja toplote / Zemeljski plin (GO)</t>
  </si>
  <si>
    <r>
      <rPr>
        <b/>
        <sz val="11"/>
        <rFont val="Calibri"/>
        <family val="2"/>
        <charset val="238"/>
        <scheme val="minor"/>
      </rPr>
      <t>Poraba SPTE</t>
    </r>
    <r>
      <rPr>
        <sz val="11"/>
        <rFont val="Calibri"/>
        <family val="2"/>
        <charset val="238"/>
        <scheme val="minor"/>
      </rPr>
      <t xml:space="preserve"> Proizvodnja EE [enot]</t>
    </r>
  </si>
  <si>
    <r>
      <rPr>
        <b/>
        <sz val="11"/>
        <rFont val="Calibri"/>
        <family val="2"/>
        <charset val="238"/>
        <scheme val="minor"/>
      </rPr>
      <t>Poraba SPTE</t>
    </r>
    <r>
      <rPr>
        <sz val="11"/>
        <rFont val="Calibri"/>
        <family val="2"/>
        <charset val="238"/>
        <scheme val="minor"/>
      </rPr>
      <t xml:space="preserve"> Proizvodnja TE [enot]</t>
    </r>
  </si>
  <si>
    <t>Enota UVS</t>
  </si>
  <si>
    <t>Količinska poraba upravičenih variabilnih stroškov [enot]</t>
  </si>
  <si>
    <t>14</t>
  </si>
  <si>
    <t>15</t>
  </si>
  <si>
    <t>16</t>
  </si>
  <si>
    <t>17</t>
  </si>
  <si>
    <t>Skupna poraba 
[enot]</t>
  </si>
  <si>
    <r>
      <rPr>
        <b/>
        <sz val="11"/>
        <rFont val="Calibri"/>
        <family val="2"/>
        <charset val="238"/>
        <scheme val="minor"/>
      </rPr>
      <t xml:space="preserve">SPTE
</t>
    </r>
    <r>
      <rPr>
        <sz val="11"/>
        <rFont val="Calibri"/>
        <family val="2"/>
        <charset val="238"/>
        <scheme val="minor"/>
      </rPr>
      <t>Proizvedena EE [MWh]</t>
    </r>
  </si>
  <si>
    <r>
      <rPr>
        <b/>
        <sz val="11"/>
        <rFont val="Calibri"/>
        <family val="2"/>
        <charset val="238"/>
        <scheme val="minor"/>
      </rPr>
      <t xml:space="preserve">SPTE
</t>
    </r>
    <r>
      <rPr>
        <sz val="11"/>
        <rFont val="Calibri"/>
        <family val="2"/>
        <charset val="238"/>
        <scheme val="minor"/>
      </rPr>
      <t>Proizvedena TE [MWh]</t>
    </r>
  </si>
  <si>
    <t>A01-7-3</t>
  </si>
  <si>
    <t>Proizvedena koristna energija [MWh]</t>
  </si>
  <si>
    <t>EE Bruto</t>
  </si>
  <si>
    <t>TE predana v distribucijski sistem</t>
  </si>
  <si>
    <t>EE</t>
  </si>
  <si>
    <t>TE</t>
  </si>
  <si>
    <t>Priznani upravičeni variabilni stroški (UVS)</t>
  </si>
  <si>
    <t>Kontrola izpolnjenosti SPTE</t>
  </si>
  <si>
    <t>Kontrola povezana z osnovnim šifrantom</t>
  </si>
  <si>
    <t>Kontrola izpolnjenosti KOTLI</t>
  </si>
  <si>
    <t>Gospodinjski odjemalci (GO)</t>
  </si>
  <si>
    <t>Zaščiteni negospodinjski odjemalci (ZNGO)</t>
  </si>
  <si>
    <t>Oskrba distributerja toplote (GO)</t>
  </si>
  <si>
    <t>Oskrba distributerja toplote (ZNGO)</t>
  </si>
  <si>
    <t>Podskupina IV.</t>
  </si>
  <si>
    <t>ID_Mesec</t>
  </si>
  <si>
    <t>Mesec</t>
  </si>
  <si>
    <t>Januar</t>
  </si>
  <si>
    <t>Februar</t>
  </si>
  <si>
    <t>Marec</t>
  </si>
  <si>
    <t>April</t>
  </si>
  <si>
    <t>Maj</t>
  </si>
  <si>
    <t>Junij</t>
  </si>
  <si>
    <t>Julij</t>
  </si>
  <si>
    <t>Avgust</t>
  </si>
  <si>
    <t>September</t>
  </si>
  <si>
    <t>Oktober</t>
  </si>
  <si>
    <t>November</t>
  </si>
  <si>
    <t>December</t>
  </si>
  <si>
    <t>tblS_Mesec</t>
  </si>
  <si>
    <t>Mesec uveljavitve</t>
  </si>
  <si>
    <t>PLAN_REAL</t>
  </si>
  <si>
    <t>Leto uveljavitve</t>
  </si>
  <si>
    <t>Leto</t>
  </si>
  <si>
    <t>PLAN_REAL_L</t>
  </si>
  <si>
    <t>ID_PR</t>
  </si>
  <si>
    <t>PLAN</t>
  </si>
  <si>
    <t>Skupna vsota</t>
  </si>
  <si>
    <t>Vrednosti</t>
  </si>
  <si>
    <t>Strukturni delež UVS [%]</t>
  </si>
  <si>
    <r>
      <t xml:space="preserve">Znesek omrežnine, dajatev, prispevkov in dodatkov 
</t>
    </r>
    <r>
      <rPr>
        <sz val="11"/>
        <rFont val="Calibri"/>
        <family val="2"/>
        <charset val="238"/>
        <scheme val="minor"/>
      </rPr>
      <t>[EUR]</t>
    </r>
  </si>
  <si>
    <t>Cene in dodatni zneski UVS</t>
  </si>
  <si>
    <r>
      <rPr>
        <b/>
        <sz val="11"/>
        <rFont val="Calibri"/>
        <family val="2"/>
        <charset val="238"/>
        <scheme val="minor"/>
      </rPr>
      <t>Pogodbena cena UVS</t>
    </r>
    <r>
      <rPr>
        <sz val="11"/>
        <rFont val="Calibri"/>
        <family val="2"/>
        <charset val="238"/>
        <scheme val="minor"/>
      </rPr>
      <t xml:space="preserve"> 
(brez omrežnine, dajatev in prispevkov)
[enoto UVS]</t>
    </r>
  </si>
  <si>
    <t>18</t>
  </si>
  <si>
    <t>REAL</t>
  </si>
  <si>
    <t>Število napak izpolnjevanja:</t>
  </si>
  <si>
    <t>Znesek omrežnine, dajatev, prispevkov in dodatkov_[EUR]</t>
  </si>
  <si>
    <t>Povprečna pogodbena cena UVS 
(brez omrežnine, dajatev in prispevkov)
[enoto UVS]</t>
  </si>
  <si>
    <t>Količinska poraba 
[enot]</t>
  </si>
  <si>
    <t>Poraba SPTE Proizvodnja EE_[enot]</t>
  </si>
  <si>
    <t>Poraba SPTE Proizvodnja TE_[enot]</t>
  </si>
  <si>
    <t>SPTE
Proizvedena_EE [MWh]</t>
  </si>
  <si>
    <t>SPTE
Proizvedena_TE [MWh]</t>
  </si>
  <si>
    <r>
      <rPr>
        <b/>
        <sz val="11"/>
        <rFont val="Calibri"/>
        <family val="2"/>
        <charset val="238"/>
        <scheme val="minor"/>
      </rPr>
      <t>Kotli/Ostalo</t>
    </r>
    <r>
      <rPr>
        <sz val="11"/>
        <rFont val="Calibri"/>
        <family val="2"/>
        <charset val="238"/>
        <scheme val="minor"/>
      </rPr>
      <t xml:space="preserve">
Proizvedena TE [MWh]</t>
    </r>
  </si>
  <si>
    <r>
      <rPr>
        <b/>
        <sz val="11"/>
        <rFont val="Calibri"/>
        <family val="2"/>
        <charset val="238"/>
        <scheme val="minor"/>
      </rPr>
      <t>Poraba Kotli/Ostalo</t>
    </r>
    <r>
      <rPr>
        <sz val="11"/>
        <rFont val="Calibri"/>
        <family val="2"/>
        <charset val="238"/>
        <scheme val="minor"/>
      </rPr>
      <t xml:space="preserve"> Proizvodnja TE [enot]</t>
    </r>
  </si>
  <si>
    <t>Vsota od Poraba Kotli/Ostalo Proizvodnja TE [enot]</t>
  </si>
  <si>
    <t>Kotli/Ostalo
Proizvedena_TE [MWh]</t>
  </si>
  <si>
    <t>Uveljavitev</t>
  </si>
  <si>
    <t>Uveljavitev_PRED_PO</t>
  </si>
  <si>
    <t>ID_PP</t>
  </si>
  <si>
    <t>PO</t>
  </si>
  <si>
    <t>PO Vsota</t>
  </si>
  <si>
    <t>UVELJAVITEV</t>
  </si>
  <si>
    <t>Kontrola izpolnjenosti tabele 6</t>
  </si>
  <si>
    <t>Uveljavitev_PRED_PO_UV</t>
  </si>
  <si>
    <t>Uveljavitev_PRED_PO_UV1</t>
  </si>
  <si>
    <t>ID_tbl_UVS</t>
  </si>
  <si>
    <t>Hlajenje prostorov Vsota</t>
  </si>
  <si>
    <t>Ogrevanje prostorov Vsota</t>
  </si>
  <si>
    <t>Priprava sanitarne tople vode Vsota</t>
  </si>
  <si>
    <t>Reguliran proizvajalec toplote Vsota</t>
  </si>
  <si>
    <t>Uporaba pare v industrijskih procesih Vsota</t>
  </si>
  <si>
    <t>Povprečna 
variabilna tarifna postavka 
(Toplota) 
[EUR/MWh]</t>
  </si>
  <si>
    <t>Povprečno mesečno število končnih odjemalcev</t>
  </si>
  <si>
    <t>Povprečno mesečno število predajnih (merilnih) mest</t>
  </si>
  <si>
    <t>Skupni prihodek
VARIABILNI del 
[EUR/leto]</t>
  </si>
  <si>
    <t>Skupni prihodek 
števnina 
[EUR/leto]</t>
  </si>
  <si>
    <t>TSOGP_P04</t>
  </si>
  <si>
    <t>TSSTV_P04</t>
  </si>
  <si>
    <t>Tarifni ceniki s povprečnimi fiksnimi in variabilnimi postavkami, ter letna struktura upravičenih prihodkov v koledarskem letu</t>
  </si>
  <si>
    <t>Prikaz letne realizacije in plana</t>
  </si>
  <si>
    <t>tblV_UVS_SUM_01</t>
  </si>
  <si>
    <t>tblV_UVS_SUM_02</t>
  </si>
  <si>
    <t>Ločen prikaz pred in po prilagajanju upravičenih variabilnih stroškov</t>
  </si>
  <si>
    <t>Ločen prikaz realizacije in plana upravičenih variabilnih stroškov</t>
  </si>
  <si>
    <t>tblV_UVS_SUM_03</t>
  </si>
  <si>
    <t>tblS_RegUVS</t>
  </si>
  <si>
    <t>ID_UVS_GO_Zplin</t>
  </si>
  <si>
    <t>UVS_GO_Zplin [€/MWh]</t>
  </si>
  <si>
    <t>ID_UVS_ZNGO_Zplin</t>
  </si>
  <si>
    <t>UVS_ZNGO_Zplin [€/MWh]</t>
  </si>
  <si>
    <t>tblS_RegPRIH</t>
  </si>
  <si>
    <t>TAR_GO [€/MWh]</t>
  </si>
  <si>
    <t>Regulirana cena A01-7-1</t>
  </si>
  <si>
    <t>Regulirana cena A01-7-2</t>
  </si>
  <si>
    <t>Kontrola regulirana cena A01-7-1</t>
  </si>
  <si>
    <t>Kontrola regulirana cena A01-7-2</t>
  </si>
  <si>
    <t>ID_TAR_01</t>
  </si>
  <si>
    <t>ID_TAR_02</t>
  </si>
  <si>
    <t>TSOGP_G</t>
  </si>
  <si>
    <t xml:space="preserve">Kontrola reguliranih tarif TSOGP_G&amp;TSSTV_P04 </t>
  </si>
  <si>
    <t xml:space="preserve">Regulirana tarifa TSOGP_G&amp;TSSTV_P04 </t>
  </si>
  <si>
    <t>Strošek energenta - proizvodnja toplote / Zemeljski plin (ZNGO)</t>
  </si>
  <si>
    <t>Strošek energenta - proizvodnja toplote / Zemeljski plin (NNGO)</t>
  </si>
  <si>
    <t>E3, ENERGETIKA, EKOLOGIJA, EKONOMIJA, d.o.o.</t>
  </si>
  <si>
    <t>Prvomajska ulica 21, 5000 Nova Gorica</t>
  </si>
  <si>
    <t>JAPI INŽENIRING proizvodnja in trgovina d.o.o.</t>
  </si>
  <si>
    <t>JAPI_INŽENIRING</t>
  </si>
  <si>
    <t>Paradiž 4, 8210  Trebnje</t>
  </si>
  <si>
    <t>VTDS-5914531000-1-1</t>
  </si>
  <si>
    <t>Sistem daljinskega ogrevanja Celje</t>
  </si>
  <si>
    <t>Mestna občina Celje</t>
  </si>
  <si>
    <t>VTDS-001-001</t>
  </si>
  <si>
    <t>VTDS-5914531000-2-1</t>
  </si>
  <si>
    <t>Sistem daljinskega ogrevanja Razvojna Agencija Celje, Celje</t>
  </si>
  <si>
    <t>VTDS-001-003</t>
  </si>
  <si>
    <t>PADS-5226406000-3-4</t>
  </si>
  <si>
    <t>Parovod - TE-TOL, Ljubljana</t>
  </si>
  <si>
    <t>Mestna občina Ljubljana</t>
  </si>
  <si>
    <t>PADS-004-002</t>
  </si>
  <si>
    <t>PADS-5226406000-2-4</t>
  </si>
  <si>
    <t>Parovod - TOŠ, Ljubljana</t>
  </si>
  <si>
    <t>PADS-004-001</t>
  </si>
  <si>
    <t>VTDS-5226406000-1-4</t>
  </si>
  <si>
    <t>Vročevodno omrežje Ljubljana</t>
  </si>
  <si>
    <t>VTDS-004-001</t>
  </si>
  <si>
    <t>VTDS-5107199000-1-5</t>
  </si>
  <si>
    <t>Sistem daljinskega ogrevanja Maribor</t>
  </si>
  <si>
    <t>Mestna občina Maribor</t>
  </si>
  <si>
    <t>VTDS-005-001</t>
  </si>
  <si>
    <t>VTDS-5067936000-1-6</t>
  </si>
  <si>
    <t>Sistem daljinskega ogrevanja Murska Sobota</t>
  </si>
  <si>
    <t>Mestna občina Murska Sobota</t>
  </si>
  <si>
    <t>VTDS-006-001</t>
  </si>
  <si>
    <t>VTDS-5231787000-1-7</t>
  </si>
  <si>
    <t>Sistem daljinskega ogrevanja Nova Gorica</t>
  </si>
  <si>
    <t>Mestna občina Nova Gorica</t>
  </si>
  <si>
    <t>VTDS-007-001</t>
  </si>
  <si>
    <t>VTDS-3441890000-1-9</t>
  </si>
  <si>
    <t>Sistem daljinskega ogrevanja Ptuj</t>
  </si>
  <si>
    <t>Mestna občina Ptuj</t>
  </si>
  <si>
    <t>VTDS-009-001</t>
  </si>
  <si>
    <t>VTDS-5705754000-1-10</t>
  </si>
  <si>
    <t>Sistem daljinskega ogrevanja OŠ Šmartno, Slovenj Gradec</t>
  </si>
  <si>
    <t>Mestna občina Slovenj Gradec</t>
  </si>
  <si>
    <t>VTDS-010-002</t>
  </si>
  <si>
    <t>VTDS-5072107000-1-10</t>
  </si>
  <si>
    <t>Sistem daljinskega ogrevanja Slovenj Gradec</t>
  </si>
  <si>
    <t>VTDS-010-001</t>
  </si>
  <si>
    <t>DSHL-5222109000-2-11</t>
  </si>
  <si>
    <t>Sistem daljinskega hlajenja Velenje</t>
  </si>
  <si>
    <t>Mestna občina Velenje</t>
  </si>
  <si>
    <t>DSHL-011-001</t>
  </si>
  <si>
    <t>VTDS-5222109000-1-11</t>
  </si>
  <si>
    <t>Sistem daljinskega ogrevanja Šaleške doline</t>
  </si>
  <si>
    <t>VTDS-011-001</t>
  </si>
  <si>
    <t>VTDS-5025796000-1-19</t>
  </si>
  <si>
    <t>Sistem daljinskega ogrevanja na lesno biomaso, Bohinjska Bistrica</t>
  </si>
  <si>
    <t>Občina Bohinj</t>
  </si>
  <si>
    <t>VTDS-019-001</t>
  </si>
  <si>
    <t>VTDS-8035440000-1-21</t>
  </si>
  <si>
    <t>Sistem daljinskega ogrevanja na lesno biomaso Bovec, Bovec</t>
  </si>
  <si>
    <t>Občina Bovec</t>
  </si>
  <si>
    <t>VTDS-021-001</t>
  </si>
  <si>
    <t>VTDS-5025796000-1-34</t>
  </si>
  <si>
    <t>Sistem daljinskega ogrevanja na lesno biomaso Črnomelj</t>
  </si>
  <si>
    <t>Občina Črnomelj</t>
  </si>
  <si>
    <t>VTDS-034-001</t>
  </si>
  <si>
    <t>VTDS-5213258000-1-46</t>
  </si>
  <si>
    <t>Sistem daljinskega ogrevanja kotlovnica Meža, Dravograd</t>
  </si>
  <si>
    <t>Občina Dravograd</t>
  </si>
  <si>
    <t>VTDS-046-002</t>
  </si>
  <si>
    <t>VTDS-2054566000-1-52</t>
  </si>
  <si>
    <t>Sistem daljinskega ogrevanja na lesno biomaso Gornji Grad</t>
  </si>
  <si>
    <t>Občina Gornji Grad</t>
  </si>
  <si>
    <t>VTDS-052-001</t>
  </si>
  <si>
    <t>VTDS-5144574000-1-55</t>
  </si>
  <si>
    <t>Sistem daljinskega ogrevanja Grosuplje</t>
  </si>
  <si>
    <t>Občina Grosuplje</t>
  </si>
  <si>
    <t>VTDS-055-001</t>
  </si>
  <si>
    <t>VTDS-5025796000-1-57</t>
  </si>
  <si>
    <t>Občina Hoče - Slivnica</t>
  </si>
  <si>
    <t>VTDS-057-001</t>
  </si>
  <si>
    <t>VTDS-5705754000-1-60</t>
  </si>
  <si>
    <t>Sistem daljinskega ogrevanja Hrastnik</t>
  </si>
  <si>
    <t>Občina Hrastnik</t>
  </si>
  <si>
    <t>VTDS-060-001</t>
  </si>
  <si>
    <t>VTDS-5144647000-1-62</t>
  </si>
  <si>
    <t>Sistem daljinskega ogrevanja Idrija</t>
  </si>
  <si>
    <t>Občina Idrija</t>
  </si>
  <si>
    <t>VTDS-062-001</t>
  </si>
  <si>
    <t>VTDS-5025796000-1-65</t>
  </si>
  <si>
    <t>Sistem daljinskega ogrevanja na lesno biomaso Ivančna Gorica</t>
  </si>
  <si>
    <t>Občina Ivančna Gorica</t>
  </si>
  <si>
    <t>VTDS-065-001</t>
  </si>
  <si>
    <t>VTDS-6600794000-1-67</t>
  </si>
  <si>
    <t>Sistem daljinskega ogrevanja Jesenice</t>
  </si>
  <si>
    <t>Občina Jesenice</t>
  </si>
  <si>
    <t>VTDS-067-001</t>
  </si>
  <si>
    <t>VTDS-5025796000-1-70</t>
  </si>
  <si>
    <t>Sistem daljinskega ogrevanja Kamnik</t>
  </si>
  <si>
    <t>Občina Kamnik</t>
  </si>
  <si>
    <t>VTDS-070-001</t>
  </si>
  <si>
    <t>VTDS-5025796000-1-72</t>
  </si>
  <si>
    <t>Sistem daljinskega ogrevanja Kidričevo</t>
  </si>
  <si>
    <t>Občina Kidričevo</t>
  </si>
  <si>
    <t>VTDS-072-001</t>
  </si>
  <si>
    <t>VTDS-8025584000-1-73</t>
  </si>
  <si>
    <t>Sistem daljinskega ogrevanja na lesno biomaso Kobarid, Kobarid</t>
  </si>
  <si>
    <t>Občina Kobarid</t>
  </si>
  <si>
    <t>VTDS-073-002</t>
  </si>
  <si>
    <t>VTDS-5067804000-1-75</t>
  </si>
  <si>
    <t>Sistem daljinskega ogrevanja Kočevje</t>
  </si>
  <si>
    <t>Občina Kočevje</t>
  </si>
  <si>
    <t>VTDS-075-001</t>
  </si>
  <si>
    <t>VTDS-6244734000-1-80</t>
  </si>
  <si>
    <t>Sistem daljinskega ogrevanja na lesno biomaso Kozje</t>
  </si>
  <si>
    <t>Občina Kozje</t>
  </si>
  <si>
    <t>VTDS-080-001</t>
  </si>
  <si>
    <t>VTDS-2054566000-1-87</t>
  </si>
  <si>
    <t>Sistem daljinskega ogrevanja na lesno biomaso Lenart</t>
  </si>
  <si>
    <t>Občina Lenart</t>
  </si>
  <si>
    <t>VTDS-087-001</t>
  </si>
  <si>
    <t>VTDS-1722115000-1-88</t>
  </si>
  <si>
    <t>Sistem daljinskega ogrevanja Lendava</t>
  </si>
  <si>
    <t>Občina Lendava</t>
  </si>
  <si>
    <t>VTDS-088-001</t>
  </si>
  <si>
    <t>VTDS-5419263000-1-89</t>
  </si>
  <si>
    <t>Sistem daljinskega ogrevanja CKS in Mire Pregljeve, Litija</t>
  </si>
  <si>
    <t>Občina Litija</t>
  </si>
  <si>
    <t>VTDS-089-003</t>
  </si>
  <si>
    <t>VTDS-5286450000-1-89</t>
  </si>
  <si>
    <t>Sistem daljinskega ogrevanja Gabrovka, Litija</t>
  </si>
  <si>
    <t>VTDS-089-001</t>
  </si>
  <si>
    <t>VTDS-5286450000-2-89</t>
  </si>
  <si>
    <t>Sistem daljinskega ogrevanja Jevnica, Litija</t>
  </si>
  <si>
    <t>VTDS-089-002</t>
  </si>
  <si>
    <t>VTDS-2148358000-1-97</t>
  </si>
  <si>
    <t>Sistem daljinskega ogrevanja na lesno biomaso Luče</t>
  </si>
  <si>
    <t>Občina Luče</t>
  </si>
  <si>
    <t>VTDS-097-001</t>
  </si>
  <si>
    <t>VTDS-5025796000-1-104</t>
  </si>
  <si>
    <t>Sistem daljinskega ogrevanja na lesno biomaso Metlika</t>
  </si>
  <si>
    <t>Občina Metlika</t>
  </si>
  <si>
    <t>VTDS-104-001</t>
  </si>
  <si>
    <t>VTDS-8662134000-2-104</t>
  </si>
  <si>
    <t>Sistem daljinskega ogrevanja na lesno biomaso Metlika II</t>
  </si>
  <si>
    <t>VTDS-104-002</t>
  </si>
  <si>
    <t>VTDS-3993906000-1-107</t>
  </si>
  <si>
    <t>Sistem daljinskega ogrevanja kotlovnica Miren</t>
  </si>
  <si>
    <t>Občina Miren - Kostanjevica</t>
  </si>
  <si>
    <t>VTDS-107-001</t>
  </si>
  <si>
    <t>VTDS-6014313000-1-111</t>
  </si>
  <si>
    <t>Sistem daljinskega ogrevanja Ekoenergija, Moravče</t>
  </si>
  <si>
    <t>Občina Moravče</t>
  </si>
  <si>
    <t>VTDS-111-001</t>
  </si>
  <si>
    <t>VTDS-2148358000-1-113</t>
  </si>
  <si>
    <t>Sistem daljinskega ogrevanja Mozirje</t>
  </si>
  <si>
    <t>Občina Mozirje</t>
  </si>
  <si>
    <t>VTDS-113-001</t>
  </si>
  <si>
    <t>VTDS-5678170000-1-116</t>
  </si>
  <si>
    <t>Sistem daljinskega ogrevanja na lesno biomaso Nazarje</t>
  </si>
  <si>
    <t>Občina Nazarje</t>
  </si>
  <si>
    <t>VTDS-116-001</t>
  </si>
  <si>
    <t>VTDS-5025796000-1-118</t>
  </si>
  <si>
    <t>Sistem daljinskega ogrevanja na lesno biomaso Oplotnica</t>
  </si>
  <si>
    <t>Občina Oplotnica</t>
  </si>
  <si>
    <t>VTDS-118-001</t>
  </si>
  <si>
    <t>VTDS-5025796000-3-122</t>
  </si>
  <si>
    <t>Sistem daljinskega ogrevanja Liminjanska, Lucija, Piran</t>
  </si>
  <si>
    <t>Občina Piran</t>
  </si>
  <si>
    <t>VTDS-122-003</t>
  </si>
  <si>
    <t>VTDS-5025796000-2-122</t>
  </si>
  <si>
    <t>Sistem daljinskega ogrevanja Obala, Lucija, Piran</t>
  </si>
  <si>
    <t>VTDS-122-002</t>
  </si>
  <si>
    <t>VTDS-5025796000-1-122</t>
  </si>
  <si>
    <t>Sistem daljinskega ogrevanja Šolska, Lucija, Piran</t>
  </si>
  <si>
    <t>VTDS-122-001</t>
  </si>
  <si>
    <t>VTDS-3571343000-2-129</t>
  </si>
  <si>
    <t>Sistem daljinskega ogrevanja na lesno biomaso Postojna - GJS</t>
  </si>
  <si>
    <t>Občina Postojna</t>
  </si>
  <si>
    <t>VTDS-129-002</t>
  </si>
  <si>
    <t>VTDS-1616846000-1-131</t>
  </si>
  <si>
    <t>Sistem daljinskega ogrevanja na lesno biomaso Preddvor</t>
  </si>
  <si>
    <t>Občina Preddvor</t>
  </si>
  <si>
    <t>VTDS-131-001</t>
  </si>
  <si>
    <t>VTDS-5286450000-1-137</t>
  </si>
  <si>
    <t>Sistem daljinskega ogrevanja Radlje ob Dravi</t>
  </si>
  <si>
    <t>Občina Radlje ob Dravi</t>
  </si>
  <si>
    <t>VTDS-137-001</t>
  </si>
  <si>
    <t>VTDS-5705754000-1-139</t>
  </si>
  <si>
    <t>Sistem daljinskega ogrevanja Ravne na Koroškem</t>
  </si>
  <si>
    <t>Občina Ravne na Koroškem</t>
  </si>
  <si>
    <t>VTDS-139-001</t>
  </si>
  <si>
    <t>VTDS-5025796000-1-143</t>
  </si>
  <si>
    <t>Sistem daljinskega ogrevanja na lesno biomaso Ribnica</t>
  </si>
  <si>
    <t>Občina Ribnica</t>
  </si>
  <si>
    <t>VTDS-143-001</t>
  </si>
  <si>
    <t>VTDS-6014313000-1-150</t>
  </si>
  <si>
    <t>Sistem daljinskega ogrevanja Ekoenergija, Semič</t>
  </si>
  <si>
    <t>Občina Semič</t>
  </si>
  <si>
    <t>VTDS-150-001</t>
  </si>
  <si>
    <t>VTDS-2191679000-1-154</t>
  </si>
  <si>
    <t>Sistem daljinskega ogrevanja Loče</t>
  </si>
  <si>
    <t>Občina Slovenske Konjice</t>
  </si>
  <si>
    <t>VTDS-154-002</t>
  </si>
  <si>
    <t>VTDS-5968526000-1-154</t>
  </si>
  <si>
    <t>Sistem daljinskega ogrevanja SP, Slovenske Konjice</t>
  </si>
  <si>
    <t>VTDS-154-001</t>
  </si>
  <si>
    <t>VTDS-2148358000-1-156</t>
  </si>
  <si>
    <t>Sistem daljinskega ogrevanja na lesno biomaso Solčava</t>
  </si>
  <si>
    <t>Občina Solčava</t>
  </si>
  <si>
    <t>VTDS-156-001</t>
  </si>
  <si>
    <t>VTDS-2010593000-1-167</t>
  </si>
  <si>
    <t>Sistem daljinskega ogrevanja naselje Podmark, Šempeter Vrtojba</t>
  </si>
  <si>
    <t>Občina Šempeter - Vrtojba</t>
  </si>
  <si>
    <t>VTDS-167-001</t>
  </si>
  <si>
    <t>VTDS-5705754000-1-169</t>
  </si>
  <si>
    <t>Sistem daljinskega ogrevanja Sladki Vrh, Šentilj</t>
  </si>
  <si>
    <t>Občina Šentilj</t>
  </si>
  <si>
    <t>VTDS-169-001</t>
  </si>
  <si>
    <t>VTDS-5015731000-1-185</t>
  </si>
  <si>
    <t>Sistem daljinskega ogrevanja Trbovlje</t>
  </si>
  <si>
    <t>Občina Trbovlje</t>
  </si>
  <si>
    <t>VTDS-185-001</t>
  </si>
  <si>
    <t>VTDS-5243858000-1-186</t>
  </si>
  <si>
    <t>Sistem daljinskega ogrevanja na lesno biomaso, Trebnje</t>
  </si>
  <si>
    <t>Občina Trebnje</t>
  </si>
  <si>
    <t>VTDS-186-001</t>
  </si>
  <si>
    <t>VTDS-1847546000-1-199</t>
  </si>
  <si>
    <t>Sistem daljinskega ogrevanja na lesno biomaso Vransko</t>
  </si>
  <si>
    <t>Občina Vransko</t>
  </si>
  <si>
    <t>VTDS-199-001</t>
  </si>
  <si>
    <t>VTDS-5068002000-1-201</t>
  </si>
  <si>
    <t>Sistem daljinskega ogrevanja na lesno biomaso Vuzenica</t>
  </si>
  <si>
    <t>Občina Vuzenica</t>
  </si>
  <si>
    <t>VTDS-201-001</t>
  </si>
  <si>
    <t>VTDS-5073103000-1-202</t>
  </si>
  <si>
    <t>Sistem daljinskega ogrevanja Zagorje ob Savi</t>
  </si>
  <si>
    <t>Občina Zagorje ob Savi</t>
  </si>
  <si>
    <t>VTDS-202-001</t>
  </si>
  <si>
    <t>VTDS-5042437000-1-204</t>
  </si>
  <si>
    <t>Sistem daljinskega ogrevanja občine Zreče (Kotlarna Nova Dobrava)</t>
  </si>
  <si>
    <t>Občina Zreče</t>
  </si>
  <si>
    <t>VTDS-204-001</t>
  </si>
  <si>
    <t>VTDS-5433215000-1-206</t>
  </si>
  <si>
    <t>Sistem daljinskega ogrevanja na lesno biomaso Železniki</t>
  </si>
  <si>
    <t>Občina Železniki</t>
  </si>
  <si>
    <t>VTDS-206-001</t>
  </si>
  <si>
    <t>Skupna variabilna količina 
(Dobavljena toplota)
[MWh]</t>
  </si>
  <si>
    <t>Ločen prikaz realizacije in plana upravičenih prihodkov</t>
  </si>
  <si>
    <t>tblV_TAR_SUM_01</t>
  </si>
  <si>
    <t>tblV_TAR_SUM_02</t>
  </si>
  <si>
    <t>tblV_TAR_SUM_03</t>
  </si>
  <si>
    <t>Ločen prikaz pred in po prilagajanju upravičenih prihodkov</t>
  </si>
  <si>
    <t>Prikaz letne realizacije in plana prihodkov</t>
  </si>
  <si>
    <t>Povprečna letna obračunska moč</t>
  </si>
  <si>
    <t>Nova vrednost variabilnega dela cene po datumu uveljavitve (brez DDV) (VCp oz. VCd):</t>
  </si>
  <si>
    <t>Skupni znesek UVS_[EUR]</t>
  </si>
  <si>
    <t>tblV_UVS_SUM_04</t>
  </si>
  <si>
    <t>Prikaz letne realizacije in plana (brez zunanjih virov)</t>
  </si>
  <si>
    <t>Lastna raba TE [MWh]</t>
  </si>
  <si>
    <t>Omejitev SPTE</t>
  </si>
  <si>
    <t>Omejitev KOTLI</t>
  </si>
  <si>
    <t>SPTE</t>
  </si>
  <si>
    <t>Izkoristek TE max</t>
  </si>
  <si>
    <t>Izkoristek TE min</t>
  </si>
  <si>
    <t>Naprava_TIP</t>
  </si>
  <si>
    <t>Izkoristek EE min</t>
  </si>
  <si>
    <t>Izkoristek EE max</t>
  </si>
  <si>
    <t>tblS_ProIzkoristek</t>
  </si>
  <si>
    <t>SPTE&amp;KOTLI</t>
  </si>
  <si>
    <t>19</t>
  </si>
  <si>
    <t>TSSTV_G</t>
  </si>
  <si>
    <t>Obračunska Moč [MW]</t>
  </si>
  <si>
    <t>Količina predane toplote končnim odjemalcem po uveljavitvi novega variabilnega dela cene (Qt oz. Ki):</t>
  </si>
  <si>
    <t>Letne izgube na distribucijskem sistemu [%]:</t>
  </si>
  <si>
    <t>Letne izgube na distribucijskem sistemu [MWh]:</t>
  </si>
  <si>
    <t>PLAN Vsota</t>
  </si>
  <si>
    <t>Sprememba</t>
  </si>
  <si>
    <t>VARIABILNI_SUM</t>
  </si>
  <si>
    <t>PRIHODKI_SUM</t>
  </si>
  <si>
    <t>Datum priglasitve skladno z zakonom</t>
  </si>
  <si>
    <t>Datum od</t>
  </si>
  <si>
    <t>Datum do</t>
  </si>
  <si>
    <t>Tabela 1: Osnovni podatki o družbi</t>
  </si>
  <si>
    <t xml:space="preserve">Tarifni sistem in načrtovana struktura upravičenih prihodkov za koledarski mesec - </t>
  </si>
  <si>
    <t xml:space="preserve">Tarifni sistem in struktura realiziranih upravičenih prihodkov za koledarski mesec - </t>
  </si>
  <si>
    <t xml:space="preserve">Realizirana struktura in cene upravičenih variabilnih stroškov za koledarski mesec - </t>
  </si>
  <si>
    <t xml:space="preserve">Oseba, pooblaščena za zastopanje: </t>
  </si>
  <si>
    <t>Število napak delovnega lista:</t>
  </si>
  <si>
    <t>Uveljavljene tarife iz tarifnega sistema:</t>
  </si>
  <si>
    <t xml:space="preserve">Načrtovana struktura in cene upravičenih variabilnih stroškov za koledarski mesec - </t>
  </si>
  <si>
    <t>TE lastne rabe</t>
  </si>
  <si>
    <t>SteviloNapak</t>
  </si>
  <si>
    <t>Razmerje odjemov TE med skupinami zaščitenih in nezaščitenih odjemalcev [%)</t>
  </si>
  <si>
    <t>Skupina odjemalcev</t>
  </si>
  <si>
    <t>GO</t>
  </si>
  <si>
    <t>ZNGO</t>
  </si>
  <si>
    <t>NNGO</t>
  </si>
  <si>
    <t>Pripomoček za izračun deleža UVS med posameznimi skupinami odjemalcev</t>
  </si>
  <si>
    <t>Delež porabe UVS po skupinah odjemalcev [enota]</t>
  </si>
  <si>
    <t>Načrtovana oz. realizirana poraba količin UVS [enota]</t>
  </si>
  <si>
    <t>Obrazec za prilagajanje posameznih elementov cene toplote spremembam upravičenih stroškov po 1.1.2023</t>
  </si>
  <si>
    <t>Naknadna oddaja obrazca</t>
  </si>
  <si>
    <t>Kriterij 1: Datum do katerega je možno oddati popravek v aplikacijo za poročanje:</t>
  </si>
  <si>
    <t>Kriterij 2: Dovoljeno za uveljavitev na datum: (Vnesi datum s katerim se je uveljavljalo prilagajanje)</t>
  </si>
  <si>
    <t>Kriterij 3: Dovoljeno za distribucijski sistem z oznako ID: (Vnesi št. ID DS)</t>
  </si>
  <si>
    <t>tblV_UVS_SUM_05</t>
  </si>
  <si>
    <t>Prevzeta količina toplote iz zunanjih virov za potrebe distribucijskega sistema:</t>
  </si>
  <si>
    <t>Kriterij</t>
  </si>
  <si>
    <t>A06</t>
  </si>
  <si>
    <t>A06-01_01</t>
  </si>
  <si>
    <t>A06-01_02</t>
  </si>
  <si>
    <t>A06-01_03</t>
  </si>
  <si>
    <t>A06-01_04</t>
  </si>
  <si>
    <t>A06-03_01</t>
  </si>
  <si>
    <t>A06-03_02</t>
  </si>
  <si>
    <t>A06-03_03</t>
  </si>
  <si>
    <t>A06-03_04</t>
  </si>
  <si>
    <t>A06-04_01</t>
  </si>
  <si>
    <t>A06-04_02</t>
  </si>
  <si>
    <t>A06-04_03</t>
  </si>
  <si>
    <t>A06-04_04</t>
  </si>
  <si>
    <t>Količina predane toplote končnim odjemalcem  [MWh]:</t>
  </si>
  <si>
    <t>Vrednost variabilnega dela cene (brez DDV) (VCp oz. VCd):</t>
  </si>
  <si>
    <t>SUM</t>
  </si>
  <si>
    <t>SUM/AVERAGE</t>
  </si>
  <si>
    <t>ID [Inv]</t>
  </si>
  <si>
    <t>VUS_CALC_01</t>
  </si>
  <si>
    <t>TAR_CAL_01</t>
  </si>
  <si>
    <t>Ime PivotTabele</t>
  </si>
  <si>
    <t>Vrednosti filtra</t>
  </si>
  <si>
    <t>Ime stolpca filtriranja</t>
  </si>
  <si>
    <t>Obračunska moč - vir 1</t>
  </si>
  <si>
    <t>Obračunska moč - vir 2</t>
  </si>
  <si>
    <t>Obračunska moč - vir 3</t>
  </si>
  <si>
    <t>Prevzeta količina - vir 1</t>
  </si>
  <si>
    <t>Prevzeta količina - vir 2</t>
  </si>
  <si>
    <t>Prevzeta količina - vir 3</t>
  </si>
  <si>
    <t>Obračunska moč - vir 4</t>
  </si>
  <si>
    <t>Prevzeta količina - vir 4</t>
  </si>
  <si>
    <t>Lastna proizvodna:</t>
  </si>
  <si>
    <t>Prikaz letne realizacije in plana (Zunanji viri - Prevzete količine in zakupljene moči)</t>
  </si>
  <si>
    <t>Definiranje liste UVS glede na vrsto vlagateljo</t>
  </si>
  <si>
    <t>Pripomoček za izračun deleža UVS med posameznimi skupinami odjemalcev - dobavitelji</t>
  </si>
  <si>
    <t>Kontrola izpolnjenosti polj osnovni podatki</t>
  </si>
  <si>
    <t>Oskrba distributerja toplote (NNGO)</t>
  </si>
  <si>
    <t>Nezaščiteni negospodinjski odjemalci (NNGO)</t>
  </si>
  <si>
    <t>A01-7-4</t>
  </si>
  <si>
    <t>Strošek energenta - proizvodnja pare / Zemeljski plin</t>
  </si>
  <si>
    <t>Izjeme glede izkoristka naprav</t>
  </si>
  <si>
    <t>Osnovna vrednost</t>
  </si>
  <si>
    <t>IDPOS</t>
  </si>
  <si>
    <t>tbl_Izjeme</t>
  </si>
  <si>
    <t>Izkoristek TE max SPTE</t>
  </si>
  <si>
    <t>Ugotavljanje SPTE + Kotli</t>
  </si>
  <si>
    <t>Samo SPTE</t>
  </si>
  <si>
    <t>Izkoristek naprave</t>
  </si>
  <si>
    <t>Električni izkoristek</t>
  </si>
  <si>
    <t>Toplotni izkoristek</t>
  </si>
  <si>
    <t>Izkoristek PN max</t>
  </si>
  <si>
    <t>Izkoristek PN min</t>
  </si>
  <si>
    <t>TOPČRP</t>
  </si>
  <si>
    <t>Ugotavljanje TOPČRP</t>
  </si>
  <si>
    <t>Omejitev TOPČRP</t>
  </si>
  <si>
    <t>Vrsta naprave</t>
  </si>
  <si>
    <t>KOTLI</t>
  </si>
  <si>
    <t>Omejitev SPTE&amp;KOTLI</t>
  </si>
  <si>
    <t>Cmax</t>
  </si>
  <si>
    <t>Cmin</t>
  </si>
  <si>
    <t>SPTE + Kotli</t>
  </si>
  <si>
    <t>Kontrola izpolnjenosti I</t>
  </si>
  <si>
    <t>Kontrola izpolnjenosti II</t>
  </si>
  <si>
    <t>Kriteriji izkoristkov proizvodnih naprav in razmernika C za SPTE</t>
  </si>
  <si>
    <t>Kontrola napak vnosa in vnesenih vrednosti</t>
  </si>
  <si>
    <t>tblV_UVS_SUM_06</t>
  </si>
  <si>
    <t>tblV_UVS_SUM_07</t>
  </si>
  <si>
    <t>Ločen prikaz realizacije in plana upravičenih variabilnih stroškov (lastna proizvodnja)</t>
  </si>
  <si>
    <t>Ločen prikaz realizacije in plana upravičenih variabilnih stroškov (zunanji viri)</t>
  </si>
  <si>
    <t>Prevzeta toplota - zunanji vir:</t>
  </si>
  <si>
    <t>Predana toplota v distribucijski sistem:</t>
  </si>
  <si>
    <t>Nova vrednost variabilnega dela cene po datumu uveljavitve:</t>
  </si>
  <si>
    <t>Osnova Cmin</t>
  </si>
  <si>
    <t>TE max SPTE</t>
  </si>
  <si>
    <t>Tip proizvodnih naprav</t>
  </si>
  <si>
    <t>Razmernik C = EE/TE</t>
  </si>
  <si>
    <t>Uporabljen tip proizvodnih naprav in doseženi mesečni parametri</t>
  </si>
  <si>
    <t>20.00.12</t>
  </si>
  <si>
    <t>PoPravek kalkulacij pivot sumarnih tabel, tabela izkoristkov, sklici na zadnjo spremembo IC</t>
  </si>
  <si>
    <t>ID_LP</t>
  </si>
  <si>
    <t>tblS_RegPRIH_LP</t>
  </si>
  <si>
    <t>tblS_RegUVS_LP</t>
  </si>
  <si>
    <t>NE SPREMINJAJ</t>
  </si>
  <si>
    <t>NADOMESTILO DISTRIBUTERJEM TOPLOTE IZ SISTEMOV DALJINSKEGA OGREVANJA</t>
  </si>
  <si>
    <t>Obrazec za vložitev zahtevka za izplačilo nadomestila distributerjem toplote iz sistemov daljinskega ogrevanja
("Uredba o določitvi nadomestila distributerjem toplote iz sistemov daljinskega ogrevanja", Uradni list RS, št. 74/2023)</t>
  </si>
  <si>
    <t>Vlagatelj podaja zahtevek za izplačilo nadomestila kot:</t>
  </si>
  <si>
    <t>Datum vložitve zahtevka:</t>
  </si>
  <si>
    <t>UPRAVIČENI VARIABILNI STROŠKI (UVS)</t>
  </si>
  <si>
    <t>DOBAVLJENA TOPLOTA (Q)</t>
  </si>
  <si>
    <t>UPRAVIČENI VARIABILNI PRIHODKI (UVP)</t>
  </si>
  <si>
    <t>[MWh]</t>
  </si>
  <si>
    <t>[EUR/MWh]</t>
  </si>
  <si>
    <t>[EUR]</t>
  </si>
  <si>
    <t>GOSPODINJSKI ODJEM 
(GO)</t>
  </si>
  <si>
    <t>Januar 2023</t>
  </si>
  <si>
    <t>Februar 2023</t>
  </si>
  <si>
    <t>Marec 2023</t>
  </si>
  <si>
    <t>April 2023</t>
  </si>
  <si>
    <t>ZAŠČITENI NEGOSPODINJSKI ODJEM (ZNGO)</t>
  </si>
  <si>
    <t>UVS skupaj</t>
  </si>
  <si>
    <t>Q skupaj</t>
  </si>
  <si>
    <t>UVP skupaj</t>
  </si>
  <si>
    <r>
      <t>Stroškovno upravičen variabilni del cene 31. december 2022 (VC</t>
    </r>
    <r>
      <rPr>
        <vertAlign val="subscript"/>
        <sz val="13"/>
        <color theme="1"/>
        <rFont val="Calibri"/>
        <family val="2"/>
        <charset val="238"/>
        <scheme val="minor"/>
      </rPr>
      <t>STR</t>
    </r>
    <r>
      <rPr>
        <vertAlign val="superscript"/>
        <sz val="13"/>
        <color theme="1"/>
        <rFont val="Calibri"/>
        <family val="2"/>
        <charset val="238"/>
        <scheme val="minor"/>
      </rPr>
      <t>31.12.</t>
    </r>
    <r>
      <rPr>
        <sz val="13"/>
        <color theme="1"/>
        <rFont val="Calibri"/>
        <family val="2"/>
        <charset val="238"/>
        <scheme val="minor"/>
      </rPr>
      <t>):</t>
    </r>
  </si>
  <si>
    <r>
      <t>Tarifna postavka za variabilni del cene za gospodinjske odjemalce 31. december 2022 (TP</t>
    </r>
    <r>
      <rPr>
        <vertAlign val="subscript"/>
        <sz val="13"/>
        <color theme="1"/>
        <rFont val="Calibri"/>
        <family val="2"/>
        <charset val="238"/>
        <scheme val="minor"/>
      </rPr>
      <t>V</t>
    </r>
    <r>
      <rPr>
        <vertAlign val="superscript"/>
        <sz val="13"/>
        <color theme="1"/>
        <rFont val="Calibri"/>
        <family val="2"/>
        <charset val="238"/>
        <scheme val="minor"/>
      </rPr>
      <t>31.12.</t>
    </r>
    <r>
      <rPr>
        <sz val="13"/>
        <color theme="1"/>
        <rFont val="Calibri"/>
        <family val="2"/>
        <charset val="238"/>
        <scheme val="minor"/>
      </rPr>
      <t>):</t>
    </r>
  </si>
  <si>
    <r>
      <t>STROŠKOVNO UPRAVIČENI 
VARIABILNI DEL CENE (VC</t>
    </r>
    <r>
      <rPr>
        <vertAlign val="subscript"/>
        <sz val="13"/>
        <color theme="1"/>
        <rFont val="Calibri"/>
        <family val="2"/>
        <charset val="238"/>
        <scheme val="minor"/>
      </rPr>
      <t>STR</t>
    </r>
    <r>
      <rPr>
        <sz val="13"/>
        <color theme="1"/>
        <rFont val="Calibri"/>
        <family val="2"/>
        <charset val="238"/>
        <scheme val="minor"/>
      </rPr>
      <t>)</t>
    </r>
  </si>
  <si>
    <r>
      <t>Najvišja višina nadomestila (N</t>
    </r>
    <r>
      <rPr>
        <vertAlign val="superscript"/>
        <sz val="13"/>
        <color theme="1"/>
        <rFont val="Calibri"/>
        <family val="2"/>
        <charset val="238"/>
        <scheme val="minor"/>
      </rPr>
      <t>MAX</t>
    </r>
    <r>
      <rPr>
        <sz val="13"/>
        <color theme="1"/>
        <rFont val="Calibri"/>
        <family val="2"/>
        <charset val="238"/>
        <scheme val="minor"/>
      </rPr>
      <t>):</t>
    </r>
  </si>
  <si>
    <t>v obliki gospodarske javne službe</t>
  </si>
  <si>
    <t>gospodinjskim odjemalcem</t>
  </si>
  <si>
    <t>Vlagatelj izvaja dejavnost distribucije toplote</t>
  </si>
  <si>
    <t>bila dodeljena pomoč v celoti ali delno po ZPGOPEK</t>
  </si>
  <si>
    <t>Realizirana struktura in cene upravičenih variabilnih stroškov - GOSPODINJSKI ODJEM (GO)</t>
  </si>
  <si>
    <t>Realizirana struktura in cene upravičenih variabilnih stroškov - NEZAŠČITENI NEGOSPODINJSKI ODJEM (NNGO)</t>
  </si>
  <si>
    <t>Realizirana struktura in cene upravičenih variabilnih stroškov - ZAŠČITENI NEGOSPODINJSKI ODJEM (ZNGO)</t>
  </si>
  <si>
    <t>UPRAVIČENI VARIABILNI STROŠKI (UVS) v koledarskem mesecu JANUAR 2023</t>
  </si>
  <si>
    <t>UPRAVIČENI VARIABILNI STROŠKI (UVS) v koledarskem mesecu FEBRUAR 2023</t>
  </si>
  <si>
    <t>UPRAVIČENI VARIABILNI STROŠKI (UVS) v koledarskem mesecu MAREC 2023</t>
  </si>
  <si>
    <t>UPRAVIČENI VARIABILNI STROŠKI (UVS) v koledarskem mesecu APRIL 2023</t>
  </si>
  <si>
    <t>#SKLIC!</t>
  </si>
  <si>
    <t>#SKLIC! Vsota</t>
  </si>
  <si>
    <t/>
  </si>
  <si>
    <t xml:space="preserve"> Vsota</t>
  </si>
  <si>
    <r>
      <t>TARIFNE POSTAVKE (TP</t>
    </r>
    <r>
      <rPr>
        <b/>
        <vertAlign val="subscript"/>
        <sz val="20"/>
        <color theme="1" tint="0.34998626667073579"/>
        <rFont val="Calibri"/>
        <family val="2"/>
        <charset val="238"/>
        <scheme val="minor"/>
      </rPr>
      <t>V</t>
    </r>
    <r>
      <rPr>
        <b/>
        <sz val="20"/>
        <color theme="1" tint="0.34998626667073579"/>
        <rFont val="Calibri"/>
        <family val="2"/>
        <charset val="238"/>
        <scheme val="minor"/>
      </rPr>
      <t>), DOBAVLJENA TOPLOTA (Q) in VARIABILNI PRIHODKI (UVP)</t>
    </r>
  </si>
  <si>
    <t>DOLOČITEV NADOMESTILA DISTRIBUTERJU TOPLOTE</t>
  </si>
  <si>
    <t>je vlagatelj gospodinjskim odjemalcem zaračunaval zamejeno najvišjo višino tarifne postavke za variabilni del cene toplote (prvi odstavek 2. člena Uredbe o oblikovanju cene toplote):</t>
  </si>
  <si>
    <t>V času veljavnosti Uredbe o oblikovanju cene toplote</t>
  </si>
  <si>
    <t>ki se nahaja na območju lokalne skupnosti:</t>
  </si>
  <si>
    <t xml:space="preserve">Realizirana struktura upravičenih variabilnih prihodkov za koledarski mesec - JANUAR 2023 </t>
  </si>
  <si>
    <t xml:space="preserve">Realizirana struktura upravičenih variabilnih prihodkov za koledarski mesec - FEBRUAR 2023 </t>
  </si>
  <si>
    <t xml:space="preserve">Realizirana struktura upravičenih variabilnih prihodkov za koledarski mesec - MAREC 2023 </t>
  </si>
  <si>
    <t xml:space="preserve">Realizirana struktura upravičenih variabilnih prihodkov za koledarski mesec - APRIL 2023 </t>
  </si>
  <si>
    <t>(Tarifne postavke za variabilni del cene toplote, dobavljena količina toplote in upravičeni variabilni prihodki, v obdobju od 1. januar 2023 do 30. april 2023)</t>
  </si>
  <si>
    <t>NEZAŠČITENI NEGOSPODINJSKI ODJEM 
(NNGO)</t>
  </si>
  <si>
    <t>Elektronski obrazec je namenjen vložitvi zahtevka za izplačilo nadomestila distributerjem toplote iz sistemov daljinskega ogrevanja (Uredba o določitvi nadomestila distributerjem toplote iz sistemov daljinskega ogrevanja, Uradni list RS, št. 74/2023).</t>
  </si>
  <si>
    <t>IZJAVA</t>
  </si>
  <si>
    <t>STROŠKI_01</t>
  </si>
  <si>
    <t>STROŠKI_02</t>
  </si>
  <si>
    <t>STROŠKI_03</t>
  </si>
  <si>
    <t>STROŠKI_04</t>
  </si>
  <si>
    <t>NADOMESTILO</t>
  </si>
  <si>
    <t>(Določitev nadomestila distributerju toplote v skladu s 5. členom Uredbe o določitvi nadomestila distributerjem toplote iz sistemov daljinskega ogrevanja, Uradni list, št. 74/2023)</t>
  </si>
  <si>
    <r>
      <t xml:space="preserve">Upravičeni variabilni stroški </t>
    </r>
    <r>
      <rPr>
        <sz val="11"/>
        <rFont val="Calibri"/>
        <family val="2"/>
        <charset val="238"/>
        <scheme val="minor"/>
      </rPr>
      <t>- realizirana struktura in cene upravičenih variabilnih stroškov za posamezno tarifno skupino (posamezno skupino odjema) v koledarskem mesecu JANUAR 2023</t>
    </r>
    <r>
      <rPr>
        <b/>
        <sz val="11"/>
        <rFont val="Calibri"/>
        <family val="2"/>
        <charset val="238"/>
        <scheme val="minor"/>
      </rPr>
      <t>.</t>
    </r>
  </si>
  <si>
    <r>
      <t xml:space="preserve">Upravičeni variabilni stroški </t>
    </r>
    <r>
      <rPr>
        <sz val="11"/>
        <rFont val="Calibri"/>
        <family val="2"/>
        <charset val="238"/>
        <scheme val="minor"/>
      </rPr>
      <t>- realizirana struktura in cene upravičenih variabilnih stroškov za posamezno tarifno skupino (posamezno skupino odjema) v koledarskem mesecu FEBRUAR 2023</t>
    </r>
    <r>
      <rPr>
        <b/>
        <sz val="11"/>
        <rFont val="Calibri"/>
        <family val="2"/>
        <charset val="238"/>
        <scheme val="minor"/>
      </rPr>
      <t>.</t>
    </r>
  </si>
  <si>
    <r>
      <t xml:space="preserve">Upravičeni variabilni stroški </t>
    </r>
    <r>
      <rPr>
        <sz val="11"/>
        <rFont val="Calibri"/>
        <family val="2"/>
        <charset val="238"/>
        <scheme val="minor"/>
      </rPr>
      <t>- realizirana struktura in cene upravičenih variabilnih stroškov za posamezno tarifno skupino (posamezno skupino odjema) v koledarskem mesecu MAREC 2023</t>
    </r>
    <r>
      <rPr>
        <b/>
        <sz val="11"/>
        <rFont val="Calibri"/>
        <family val="2"/>
        <charset val="238"/>
        <scheme val="minor"/>
      </rPr>
      <t>.</t>
    </r>
  </si>
  <si>
    <r>
      <t xml:space="preserve">Upravičeni variabilni stroški </t>
    </r>
    <r>
      <rPr>
        <sz val="11"/>
        <rFont val="Calibri"/>
        <family val="2"/>
        <charset val="238"/>
        <scheme val="minor"/>
      </rPr>
      <t>- realizirana struktura in cene upravičenih variabilnih stroškov za posamezno tarifno skupino (posamezno skupino odjema) v koledarskem mesecu APRIL 2023</t>
    </r>
    <r>
      <rPr>
        <b/>
        <sz val="11"/>
        <rFont val="Calibri"/>
        <family val="2"/>
        <charset val="238"/>
        <scheme val="minor"/>
      </rPr>
      <t>.</t>
    </r>
  </si>
  <si>
    <r>
      <rPr>
        <b/>
        <sz val="11"/>
        <rFont val="Calibri"/>
        <family val="2"/>
        <charset val="238"/>
        <scheme val="minor"/>
      </rPr>
      <t xml:space="preserve">Upravičeni variabilni prihodki - </t>
    </r>
    <r>
      <rPr>
        <sz val="11"/>
        <rFont val="Calibri"/>
        <family val="2"/>
        <charset val="238"/>
        <scheme val="minor"/>
      </rPr>
      <t>realizirana struktura upravičenih variabilnih prihodkov (tarifne postavke za variabilni del cene toplote in dobavljena količina toplote) v obdobju od 1. januar 2023 do 30. april 2023.</t>
    </r>
  </si>
  <si>
    <t>Finančno nadomestilo za pokrivanje upravičenih stroškov distributerja toplote za distribucijo toplote gospodinjskim odjemalcem, določeno v skladu s 5. členom Uredbe o določitvi nadomestila distributerjem toplote iz sistemov daljinskega ogrevanja, Uradni list, št. 74/2023.</t>
  </si>
  <si>
    <t>Osnovni podatki o vlagatelju in pogoji za upravičenost do nadomestila.</t>
  </si>
  <si>
    <t>Gospodinjski odjemalci</t>
  </si>
  <si>
    <t>UVS</t>
  </si>
  <si>
    <t>Električna energija</t>
  </si>
  <si>
    <t>Toplotna energija</t>
  </si>
  <si>
    <t>Upravičeni variabilni stroški</t>
  </si>
  <si>
    <t>UVP</t>
  </si>
  <si>
    <t>Upravičeni variabilni prihodki</t>
  </si>
  <si>
    <r>
      <t>TP</t>
    </r>
    <r>
      <rPr>
        <i/>
        <vertAlign val="subscript"/>
        <sz val="11"/>
        <rFont val="Calibri"/>
        <family val="2"/>
        <charset val="238"/>
        <scheme val="minor"/>
      </rPr>
      <t>V</t>
    </r>
  </si>
  <si>
    <t>Q</t>
  </si>
  <si>
    <t>Dobavljena količina toplote odjemalcem</t>
  </si>
  <si>
    <r>
      <t xml:space="preserve">Nezaščiteni negospodinjski odjemalci </t>
    </r>
    <r>
      <rPr>
        <i/>
        <sz val="8"/>
        <rFont val="Calibri"/>
        <family val="2"/>
        <charset val="238"/>
        <scheme val="minor"/>
      </rPr>
      <t>(odjemalci, ki niso GO ali ZNGO)</t>
    </r>
  </si>
  <si>
    <r>
      <t xml:space="preserve">Zaščiteni negospodinjski odjemalci </t>
    </r>
    <r>
      <rPr>
        <i/>
        <sz val="8"/>
        <rFont val="Calibri"/>
        <family val="2"/>
        <charset val="238"/>
        <scheme val="minor"/>
      </rPr>
      <t>(vrtci, osnovne šole, zdravstveni domovi in osnovne socialne službe)</t>
    </r>
  </si>
  <si>
    <t>Zaradi zagotavljanja funkcionalnosti obrazca in z namenom preprečevanja morebitnega strukturnega in vsebinskega spreminjanja, je obrazec zaščiten z geslom. 
Obrazec, ki ni izpolnjeni v skladu s temi navodili oziroma z navodili v obrazcu (na primer: obrazec z odstranjeno zaščito, obrazec s spremenjeno vsebinsko strukturo, obrazec oddan izven predpisanega roka za oddajo ipd.), agencija obravnava kot neveljavni obrazec oziroma kot neoddan obrazec.</t>
  </si>
  <si>
    <t>Pomen izrazov, kratic in okrajšav v obrazcu</t>
  </si>
  <si>
    <t>(Upravičeni variabilni stroški (UVS) za posamezno tarifno skupino - skupino odjema)</t>
  </si>
  <si>
    <t>Zneski in strukturni deleži UVS</t>
  </si>
  <si>
    <t>26. 07. 2023</t>
  </si>
  <si>
    <t>Tarifni sistemi</t>
  </si>
  <si>
    <t>CENIK</t>
  </si>
  <si>
    <t>Mesečni podatki o odjemalcih</t>
  </si>
  <si>
    <t>Mesečni podatki o prihodkih (brez DDV)</t>
  </si>
  <si>
    <t>Tarifne skupine / podskupine</t>
  </si>
  <si>
    <t>Mesečne tarifne postavke (brez DDV)</t>
  </si>
  <si>
    <t>Dodatki in prispevki</t>
  </si>
  <si>
    <r>
      <rPr>
        <b/>
        <sz val="11"/>
        <rFont val="Calibri"/>
        <family val="2"/>
        <charset val="238"/>
        <scheme val="minor"/>
      </rPr>
      <t>Fiksna</t>
    </r>
    <r>
      <rPr>
        <sz val="11"/>
        <rFont val="Calibri"/>
        <family val="2"/>
        <charset val="238"/>
        <scheme val="minor"/>
      </rPr>
      <t xml:space="preserve"> tarifna postavka 
(Obračunska moč) 
[EUR/MW/leto]</t>
    </r>
  </si>
  <si>
    <r>
      <rPr>
        <b/>
        <sz val="11"/>
        <rFont val="Calibri"/>
        <family val="2"/>
        <charset val="238"/>
        <scheme val="minor"/>
      </rPr>
      <t xml:space="preserve">Dodatek za povečanje energetske učinkovitosti 
</t>
    </r>
    <r>
      <rPr>
        <sz val="11"/>
        <rFont val="Calibri"/>
        <family val="2"/>
        <charset val="238"/>
        <scheme val="minor"/>
      </rPr>
      <t>[EUR/MWh]</t>
    </r>
  </si>
  <si>
    <r>
      <t xml:space="preserve">Prispevek za podpore (OVE) 
</t>
    </r>
    <r>
      <rPr>
        <sz val="11"/>
        <rFont val="Calibri"/>
        <family val="2"/>
        <charset val="238"/>
        <scheme val="minor"/>
      </rPr>
      <t>[EUR/MWh]</t>
    </r>
  </si>
  <si>
    <r>
      <rPr>
        <b/>
        <sz val="11"/>
        <rFont val="Calibri"/>
        <family val="2"/>
        <charset val="238"/>
        <scheme val="minor"/>
      </rPr>
      <t xml:space="preserve">Fiksna </t>
    </r>
    <r>
      <rPr>
        <sz val="11"/>
        <rFont val="Calibri"/>
        <family val="2"/>
        <charset val="238"/>
        <scheme val="minor"/>
      </rPr>
      <t>količina (Obračunska moč)
[MW]</t>
    </r>
  </si>
  <si>
    <t>Število končnih odjemalcev</t>
  </si>
  <si>
    <t>Število predajnih (merilnih) mest</t>
  </si>
  <si>
    <r>
      <t xml:space="preserve">Prihodek 
</t>
    </r>
    <r>
      <rPr>
        <b/>
        <sz val="11"/>
        <rFont val="Calibri"/>
        <family val="2"/>
        <charset val="238"/>
        <scheme val="minor"/>
      </rPr>
      <t>FIKSNI</t>
    </r>
    <r>
      <rPr>
        <sz val="11"/>
        <rFont val="Calibri"/>
        <family val="2"/>
        <charset val="238"/>
        <scheme val="minor"/>
      </rPr>
      <t xml:space="preserve">
del 
[EUR/leto]</t>
    </r>
  </si>
  <si>
    <t>Prihodek števnina [EUR/leto]</t>
  </si>
  <si>
    <t>Mesečni podatki na strani odjemalcev</t>
  </si>
  <si>
    <t>Mesečni prihodki (brez DDV)</t>
  </si>
  <si>
    <t>Tabela 11-05</t>
  </si>
  <si>
    <t>Tabela 11-06</t>
  </si>
  <si>
    <t>Tabela 11-07</t>
  </si>
  <si>
    <t>Tabela 11-08</t>
  </si>
  <si>
    <t>Tabela 11-09</t>
  </si>
  <si>
    <t>Tabela 11-10</t>
  </si>
  <si>
    <t>Tabela 11-11</t>
  </si>
  <si>
    <t>Tabela 11-12</t>
  </si>
  <si>
    <t>AE-DT_SIC_v.20.00.12 - NEDEFINIRAN_20230726_150142.xlsm</t>
  </si>
  <si>
    <t>NEDEFINIRAN_20230726_150142</t>
  </si>
  <si>
    <t>V obdobju zamejene cene toplote od 1. januarja 2023</t>
  </si>
  <si>
    <t xml:space="preserve">do 30. aprila 2023 vlagateljevi realizirani prihodki iz </t>
  </si>
  <si>
    <r>
      <t>naslova TP</t>
    </r>
    <r>
      <rPr>
        <vertAlign val="subscript"/>
        <sz val="11"/>
        <rFont val="Calibri"/>
        <family val="2"/>
        <charset val="238"/>
        <scheme val="minor"/>
      </rPr>
      <t>V</t>
    </r>
    <r>
      <rPr>
        <sz val="11"/>
        <rFont val="Calibri"/>
        <family val="2"/>
        <charset val="238"/>
        <scheme val="minor"/>
      </rPr>
      <t xml:space="preserve"> za variabilni del cene toplote presegajo </t>
    </r>
  </si>
  <si>
    <t>upravičene variabilne stroške</t>
  </si>
  <si>
    <t>Vlagatelju je za obdobje 1. januar 2023 do 30. april 2023</t>
  </si>
  <si>
    <t>Tarifna postavka za variabilni del cene toplote</t>
  </si>
  <si>
    <t>vlagatelj tarifne postavke za variabilni del cene toplote za gospodinjske odjemalce ni mogel povišati in je višje tarifne postavke za variabilni del cene toplote  za gospodinjske odjemalce uveljavil najpozneje 1. junija 2023 ter o tem obvestil Agencijo za energijo v skladu z Aktom o metodologiji (drugi odstavek 2. člena Uredbe o oblikovanju cene toplote):</t>
  </si>
  <si>
    <t>Spustni seznam za upravičenost/pogoje</t>
  </si>
  <si>
    <t>Vlagatelj mora predložiti vsa potrebna dokazila, s katerimi dokazuje stroške energentov, energije in druge upravičene variabilne stroške, ki so potrebni za izračun variabilnega dela cene toplote za gospodinjske odjemalce.</t>
  </si>
  <si>
    <t>Obvezna dokazila, ki jih vlagatelj prilaga k zahtevku:</t>
  </si>
  <si>
    <t>Priloženo:</t>
  </si>
  <si>
    <t>ALI</t>
  </si>
  <si>
    <t>×   podpisana izjava zahtevka (delovni list "IZJAVA") s strani osebe pooblaščene za zastopanje družbe</t>
  </si>
  <si>
    <t>×   dokumentacija, s katero se utemeljujejo količine vhodnih elementov</t>
  </si>
  <si>
    <t>×   dokumentacija, s katero se utemeljujejo cene vhodnih elementov</t>
  </si>
  <si>
    <t>×   dokumentacija s katero se dokazuje obračunana in zaračunana dobavljena količina toplote (fakturirane količine)</t>
  </si>
  <si>
    <t>×   dokumentacija s katero se dokazuje cena obračunane in zaračunane dobavljene toplote (prodajni ceniki)</t>
  </si>
  <si>
    <t>Vlagatelj, ki prejme nadomestilo po Uredbi o določitvi nadomestila distributerjem toplote iz sistemov daljinskega ogrevanja (Uradni list RS, št. 74/2023), mora najpozneje do 8. 7. 2024 prilagoditi variabilni del izhodiščne cene toplote, pri čemer med druge prihodke vključi celotno prejeto nadomestilo.</t>
  </si>
  <si>
    <t>Vpis podatkov je v vnosna (rumena) polja dovoljen v pred nastavljenem formatnem zapisu (numerični ali alfa numerični podatki s pred nastavljenimi omejitvami ali izbirnim seznamom). V vnosna polja ni dovoljeno vnašati formul ali sklicev na polja v obrazcu ali sklicev na zunanje podatkovne vire. Dovoljen formatni zapis se vlagatelju prikaže s postavitvijo v vnosno polje (izbira polja; klik z levo tipko na miški). V kolikor vpis oziroma vnos podatka ne ustreza predpisanem formatu, podatka ni mogoče vnesti oz. se pojavi sporočilo o ugotovljeni napaki. Vlagatelj lahko podatke v vnosna polja vnaša neposredno z vpisovanjem podatkov v vnosna polja ali kopiranjem podatkov iz pred pripravljene podatkovne datoteke (npr. Excelove preglednice). Kopiranje iz pred pripravljene podatkovne datoteke je potrebno izvesti s t.i. posebnim lepljenjem - vnašanje podatkov kot vrednosti, brez oblikovanja, formul ali sklicev.
Obrazec je priporočeno izpolnjevati s programom Microsoft Excel 2013 (ali novejšo verzijo omenjenega programa).</t>
  </si>
  <si>
    <t>VSOTA NADOMESTIL</t>
  </si>
  <si>
    <t>Tabela 7-01</t>
  </si>
  <si>
    <t>Tabela 7-03</t>
  </si>
  <si>
    <t>Tabela 4-01</t>
  </si>
  <si>
    <t xml:space="preserve">Tabela 4-02 </t>
  </si>
  <si>
    <t>Tabela 4-03</t>
  </si>
  <si>
    <t>Tabela 5-03</t>
  </si>
  <si>
    <t xml:space="preserve">Tabela 5-02 </t>
  </si>
  <si>
    <t>Tabela 5-01</t>
  </si>
  <si>
    <t>Tabela 6-01</t>
  </si>
  <si>
    <t xml:space="preserve">Tabela 6-02 </t>
  </si>
  <si>
    <t>Tabela 6-03</t>
  </si>
  <si>
    <t>Kontrola izpolnjenosti kontrolnika (kljukica)</t>
  </si>
  <si>
    <t>Kontrola izpolnjenosti kontrolnika (opcija)</t>
  </si>
  <si>
    <t>Kontrola izpolnjenosti priloge + podatki izpolnjevalca/potrjevalca</t>
  </si>
  <si>
    <r>
      <t>Kontrola izpolnjenosti polj VD</t>
    </r>
    <r>
      <rPr>
        <vertAlign val="subscript"/>
        <sz val="11"/>
        <color theme="1"/>
        <rFont val="Calibri"/>
        <family val="2"/>
        <charset val="238"/>
        <scheme val="minor"/>
      </rPr>
      <t xml:space="preserve">IC </t>
    </r>
    <r>
      <rPr>
        <sz val="11"/>
        <color theme="1"/>
        <rFont val="Calibri"/>
        <family val="2"/>
        <charset val="238"/>
        <scheme val="minor"/>
      </rPr>
      <t>in TP</t>
    </r>
    <r>
      <rPr>
        <vertAlign val="subscript"/>
        <sz val="11"/>
        <color theme="1"/>
        <rFont val="Calibri"/>
        <family val="2"/>
        <charset val="238"/>
        <scheme val="minor"/>
      </rPr>
      <t>V</t>
    </r>
    <r>
      <rPr>
        <sz val="11"/>
        <color theme="1"/>
        <rFont val="Calibri"/>
        <family val="2"/>
        <charset val="238"/>
        <scheme val="minor"/>
      </rPr>
      <t xml:space="preserve"> 31.12.2022</t>
    </r>
  </si>
  <si>
    <t>Kontrola izpolnjenosti polj izjava (GO + GJS + UVP/UVS + ZPGOPEK + datum)</t>
  </si>
  <si>
    <r>
      <t>Kontrola izpolnjenosti VC</t>
    </r>
    <r>
      <rPr>
        <vertAlign val="subscript"/>
        <sz val="10"/>
        <color theme="1"/>
        <rFont val="Calibri"/>
        <family val="2"/>
        <charset val="238"/>
        <scheme val="minor"/>
      </rPr>
      <t xml:space="preserve">REG </t>
    </r>
    <r>
      <rPr>
        <sz val="10"/>
        <color theme="1"/>
        <rFont val="Calibri"/>
        <family val="2"/>
        <charset val="238"/>
        <scheme val="minor"/>
      </rPr>
      <t>(GO)</t>
    </r>
  </si>
  <si>
    <t>Tabela 2: Osnovni podatki dobaviteljev toplote (zunanji vir) v obdobju od 1. januarja 2023 do 30. aprila 2023</t>
  </si>
  <si>
    <t>Tabela 3: Pogoji za upravičenost</t>
  </si>
  <si>
    <t>ZPGOPEK</t>
  </si>
  <si>
    <t>Zakon o pomoči gospodarstvu za omilitev posledic energetske krize (Uradni list RS, št. 163/22 in 15/23)</t>
  </si>
  <si>
    <t>Uredba o oblikovanju cene toplote iz daljinskega ogrevanja (Uradni list RS, št. 9/2023)</t>
  </si>
  <si>
    <t>Uredba o oblikovanju cene toplote</t>
  </si>
  <si>
    <t>Akt o metodologiji</t>
  </si>
  <si>
    <t>Akt o metodologiji za oblikovanje cene toplote za daljinsko ogrevanje (Uradni list RS, št. 2/17 in 44/22 – ZOTDS)</t>
  </si>
  <si>
    <t>[EUR/MWh, brez DDV]</t>
  </si>
  <si>
    <t>[EUR, brez DDV]</t>
  </si>
  <si>
    <t>Sedež družbe:</t>
  </si>
  <si>
    <t>GOSPODINJSKI ODJEM 
(GO)
                                                       (EUR/MWh)</t>
  </si>
  <si>
    <t>NEZAŠČITENI 
NEGOSPODINJSKI ODJEM 
(NNGO)                                      (EUR/MWh)</t>
  </si>
  <si>
    <t>ZAŠČITENI 
NEGOSPODINJSKI ODJEM 
(ZNGO)                                      (EUR/MWh)</t>
  </si>
  <si>
    <t>Tabela 9</t>
  </si>
  <si>
    <t>Tabela 10</t>
  </si>
  <si>
    <t>Tabela 11</t>
  </si>
  <si>
    <t>Tabela 12</t>
  </si>
  <si>
    <t>Tabela 13</t>
  </si>
  <si>
    <t xml:space="preserve">Tabela 7-02 </t>
  </si>
  <si>
    <t>Tabela 8-01</t>
  </si>
  <si>
    <t>Tabela 8-02</t>
  </si>
  <si>
    <t>Tabela 8-03</t>
  </si>
  <si>
    <t>Tabela 8-04</t>
  </si>
  <si>
    <t>Tabela 14</t>
  </si>
  <si>
    <r>
      <t>TARIFNA POSTAVKA ZA VARIABILNI DEL CENE (VC</t>
    </r>
    <r>
      <rPr>
        <vertAlign val="subscript"/>
        <sz val="12"/>
        <color theme="1"/>
        <rFont val="Calibri"/>
        <family val="2"/>
        <charset val="238"/>
        <scheme val="minor"/>
      </rPr>
      <t>REG</t>
    </r>
    <r>
      <rPr>
        <sz val="12"/>
        <color theme="1"/>
        <rFont val="Calibri"/>
        <family val="2"/>
        <charset val="238"/>
        <scheme val="minor"/>
      </rPr>
      <t>*)</t>
    </r>
  </si>
  <si>
    <r>
      <t>Določitev nadomestila (N</t>
    </r>
    <r>
      <rPr>
        <vertAlign val="subscript"/>
        <sz val="13"/>
        <color theme="1"/>
        <rFont val="Calibri"/>
        <family val="2"/>
        <charset val="238"/>
        <scheme val="minor"/>
      </rPr>
      <t>M</t>
    </r>
    <r>
      <rPr>
        <sz val="13"/>
        <color theme="1"/>
        <rFont val="Calibri"/>
        <family val="2"/>
        <charset val="238"/>
        <scheme val="minor"/>
      </rPr>
      <t>)</t>
    </r>
  </si>
  <si>
    <t>Tabela 15</t>
  </si>
  <si>
    <t>Vlagatelj vlaga zahtevek za izplačilo nadomestila v višini:</t>
  </si>
  <si>
    <t>Oznaka MSDT je okrajšava za "Matična številka dobavitelja toplote", tej sledi matična številka dobavitelja toplote, prenesena iz Tabele 2: Osnovni podatki dobaviteljev toplote (zunanji vir) v obdobju od 1. januarja 2023 do 30. aprila 2023</t>
  </si>
  <si>
    <t>Preseganje UVP nad UVS</t>
  </si>
  <si>
    <t>Uredba o določitvi nadomestila</t>
  </si>
  <si>
    <t>Uredba o določitvi nadomestila distributerjem toplote iz sistemov daljinskega ogrevanja (Uradni list RS, št. 74/2023)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</si>
</sst>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7">
    <numFmt numFmtId="164" formatCode="_(* #,##0.00_);_(* \(#,##0.00\);_(* &quot;-&quot;??_);_(@_)"/>
    <numFmt numFmtId="165" formatCode="d/\ m/\ yyyy;@"/>
    <numFmt numFmtId="166" formatCode="#,##0.00000"/>
    <numFmt numFmtId="167" formatCode="#,##0.000"/>
    <numFmt numFmtId="168" formatCode="0.00000"/>
    <numFmt numFmtId="169" formatCode="#,##0.00\ &quot;EUR&quot;"/>
    <numFmt numFmtId="170" formatCode="0.000\ %"/>
    <numFmt numFmtId="171" formatCode="0.000%"/>
    <numFmt numFmtId="172" formatCode="_-* #,##0.00000\ _€_-;\-* #,##0.00000\ _€_-;_-* &quot;-&quot;??\ _€_-;_-@_-"/>
    <numFmt numFmtId="173" formatCode="_-* #,##0.00000\ _€_-;\-* #,##0.00000\ _€_-;_-* &quot;-&quot;?????\ _€_-;_-@_-"/>
    <numFmt numFmtId="174" formatCode="#,##0.000\ &quot;MW&quot;"/>
    <numFmt numFmtId="175" formatCode="#,##0.000\ &quot;MWh&quot;"/>
    <numFmt numFmtId="176" formatCode="[$-F400]h:mm:ss\ AM/PM"/>
    <numFmt numFmtId="177" formatCode="d/m/yyyy;@"/>
    <numFmt numFmtId="178" formatCode="&quot;+&quot;###\ &quot;(&quot;#&quot;)&quot;\ ###\ ####"/>
    <numFmt numFmtId="179" formatCode="#,##0.000\ &quot;EUR/MWh&quot;"/>
    <numFmt numFmtId="180" formatCode="#,##0.00000\ &quot;EUR/MWh&quot;"/>
  </numFmts>
  <fonts count="108" x14ac:knownFonts="1">
    <font>
      <sz val="11"/>
      <color theme="1"/>
      <name val="Calibri"/>
      <family val="2"/>
      <charset val="238"/>
      <scheme val="minor"/>
    </font>
    <font>
      <sz val="10"/>
      <color theme="1"/>
      <name val="Calibri"/>
      <family val="2"/>
      <charset val="238"/>
      <scheme val="minor"/>
    </font>
    <font>
      <sz val="10"/>
      <color theme="1"/>
      <name val="Calibri"/>
      <family val="2"/>
      <charset val="238"/>
      <scheme val="minor"/>
    </font>
    <font>
      <sz val="10"/>
      <color theme="1"/>
      <name val="Calibri"/>
      <family val="2"/>
      <charset val="238"/>
      <scheme val="minor"/>
    </font>
    <font>
      <sz val="10"/>
      <color theme="1"/>
      <name val="Calibri"/>
      <family val="2"/>
      <charset val="238"/>
      <scheme val="minor"/>
    </font>
    <font>
      <sz val="10"/>
      <color theme="1"/>
      <name val="Calibri"/>
      <family val="2"/>
      <charset val="238"/>
      <scheme val="minor"/>
    </font>
    <font>
      <sz val="10"/>
      <color theme="1"/>
      <name val="Calibri"/>
      <family val="2"/>
      <charset val="238"/>
      <scheme val="minor"/>
    </font>
    <font>
      <sz val="10"/>
      <color theme="1"/>
      <name val="Calibri"/>
      <family val="2"/>
      <charset val="238"/>
      <scheme val="minor"/>
    </font>
    <font>
      <sz val="10"/>
      <color theme="1"/>
      <name val="Calibri"/>
      <family val="2"/>
      <charset val="238"/>
      <scheme val="minor"/>
    </font>
    <font>
      <sz val="11"/>
      <color theme="1"/>
      <name val="Calibri"/>
      <family val="2"/>
      <charset val="238"/>
      <scheme val="minor"/>
    </font>
    <font>
      <b/>
      <sz val="11"/>
      <color theme="1"/>
      <name val="Calibri"/>
      <family val="2"/>
      <charset val="238"/>
      <scheme val="minor"/>
    </font>
    <font>
      <sz val="10"/>
      <name val="Arial"/>
      <family val="2"/>
      <charset val="238"/>
    </font>
    <font>
      <sz val="12"/>
      <color theme="1"/>
      <name val="Calibri"/>
      <family val="2"/>
      <charset val="238"/>
      <scheme val="minor"/>
    </font>
    <font>
      <sz val="12"/>
      <color theme="1"/>
      <name val="Arial"/>
      <family val="2"/>
      <charset val="238"/>
    </font>
    <font>
      <b/>
      <sz val="10"/>
      <name val="Arial"/>
      <family val="2"/>
      <charset val="238"/>
    </font>
    <font>
      <sz val="10"/>
      <name val="Calibri"/>
      <family val="2"/>
      <charset val="238"/>
      <scheme val="minor"/>
    </font>
    <font>
      <b/>
      <sz val="11"/>
      <name val="Calibri"/>
      <family val="2"/>
      <charset val="238"/>
      <scheme val="minor"/>
    </font>
    <font>
      <sz val="11"/>
      <name val="Calibri"/>
      <family val="2"/>
      <charset val="238"/>
      <scheme val="minor"/>
    </font>
    <font>
      <sz val="10"/>
      <color theme="1" tint="0.499984740745262"/>
      <name val="Calibri"/>
      <family val="2"/>
      <charset val="238"/>
      <scheme val="minor"/>
    </font>
    <font>
      <b/>
      <sz val="18"/>
      <color theme="1"/>
      <name val="Calibri"/>
      <family val="2"/>
      <charset val="238"/>
      <scheme val="minor"/>
    </font>
    <font>
      <b/>
      <sz val="11.5"/>
      <name val="Calibri"/>
      <family val="2"/>
      <charset val="238"/>
      <scheme val="minor"/>
    </font>
    <font>
      <sz val="11"/>
      <color rgb="FFC00000"/>
      <name val="Calibri"/>
      <family val="2"/>
      <charset val="238"/>
      <scheme val="minor"/>
    </font>
    <font>
      <i/>
      <sz val="10"/>
      <color theme="1"/>
      <name val="Calibri"/>
      <family val="2"/>
      <charset val="238"/>
    </font>
    <font>
      <sz val="11.5"/>
      <name val="Calibri"/>
      <family val="2"/>
      <charset val="238"/>
      <scheme val="minor"/>
    </font>
    <font>
      <sz val="11"/>
      <name val="Calibri"/>
      <family val="2"/>
      <charset val="238"/>
    </font>
    <font>
      <sz val="12"/>
      <color rgb="FF00B050"/>
      <name val="Wingdings"/>
      <charset val="2"/>
    </font>
    <font>
      <sz val="11"/>
      <color theme="0"/>
      <name val="Calibri"/>
      <family val="2"/>
      <charset val="238"/>
      <scheme val="minor"/>
    </font>
    <font>
      <sz val="11"/>
      <color theme="5"/>
      <name val="Calibri"/>
      <family val="2"/>
      <charset val="238"/>
      <scheme val="minor"/>
    </font>
    <font>
      <b/>
      <sz val="12"/>
      <color theme="1"/>
      <name val="Calibri"/>
      <family val="2"/>
      <charset val="238"/>
      <scheme val="minor"/>
    </font>
    <font>
      <b/>
      <sz val="16"/>
      <color theme="1"/>
      <name val="Calibri"/>
      <family val="2"/>
      <charset val="238"/>
      <scheme val="minor"/>
    </font>
    <font>
      <b/>
      <sz val="11"/>
      <color rgb="FFC00000"/>
      <name val="Segoe UI Light"/>
      <family val="2"/>
      <charset val="238"/>
    </font>
    <font>
      <sz val="9"/>
      <color theme="0"/>
      <name val="Calibri"/>
      <family val="2"/>
      <charset val="238"/>
      <scheme val="minor"/>
    </font>
    <font>
      <b/>
      <sz val="18"/>
      <color theme="0"/>
      <name val="Calibri"/>
      <family val="2"/>
      <charset val="238"/>
      <scheme val="minor"/>
    </font>
    <font>
      <sz val="12"/>
      <color theme="0"/>
      <name val="Calibri"/>
      <family val="2"/>
      <charset val="238"/>
      <scheme val="minor"/>
    </font>
    <font>
      <u/>
      <sz val="11"/>
      <color indexed="12"/>
      <name val="Calibri"/>
      <family val="2"/>
      <charset val="238"/>
      <scheme val="minor"/>
    </font>
    <font>
      <b/>
      <i/>
      <sz val="11"/>
      <name val="Calibri"/>
      <family val="2"/>
      <charset val="238"/>
      <scheme val="minor"/>
    </font>
    <font>
      <b/>
      <i/>
      <sz val="14"/>
      <name val="Arial"/>
      <family val="2"/>
      <charset val="238"/>
    </font>
    <font>
      <i/>
      <sz val="11"/>
      <name val="Calibri"/>
      <family val="2"/>
      <charset val="238"/>
      <scheme val="minor"/>
    </font>
    <font>
      <i/>
      <sz val="11"/>
      <color theme="1"/>
      <name val="Calibri"/>
      <family val="2"/>
      <charset val="238"/>
      <scheme val="minor"/>
    </font>
    <font>
      <u/>
      <sz val="11"/>
      <color rgb="FF0070C0"/>
      <name val="Calibri"/>
      <family val="2"/>
      <charset val="238"/>
      <scheme val="minor"/>
    </font>
    <font>
      <b/>
      <u/>
      <sz val="11"/>
      <color rgb="FF0070C0"/>
      <name val="Calibri"/>
      <family val="2"/>
      <charset val="238"/>
      <scheme val="minor"/>
    </font>
    <font>
      <sz val="11"/>
      <color theme="5" tint="-0.249977111117893"/>
      <name val="Calibri"/>
      <family val="2"/>
      <charset val="238"/>
      <scheme val="minor"/>
    </font>
    <font>
      <sz val="11"/>
      <color theme="1" tint="0.34998626667073579"/>
      <name val="Calibri"/>
      <family val="2"/>
      <charset val="238"/>
      <scheme val="minor"/>
    </font>
    <font>
      <sz val="12"/>
      <color theme="1" tint="0.34998626667073579"/>
      <name val="Calibri"/>
      <family val="2"/>
      <charset val="238"/>
      <scheme val="minor"/>
    </font>
    <font>
      <b/>
      <sz val="10"/>
      <color theme="0"/>
      <name val="Calibri"/>
      <family val="2"/>
      <charset val="238"/>
      <scheme val="minor"/>
    </font>
    <font>
      <b/>
      <sz val="10"/>
      <color theme="1"/>
      <name val="Calibri"/>
      <family val="2"/>
      <charset val="238"/>
      <scheme val="minor"/>
    </font>
    <font>
      <sz val="10"/>
      <color theme="0"/>
      <name val="Calibri"/>
      <family val="2"/>
      <charset val="238"/>
      <scheme val="minor"/>
    </font>
    <font>
      <u/>
      <sz val="10"/>
      <color indexed="8"/>
      <name val="Calibri"/>
      <family val="2"/>
      <charset val="238"/>
      <scheme val="minor"/>
    </font>
    <font>
      <sz val="10"/>
      <color indexed="8"/>
      <name val="Calibri"/>
      <family val="2"/>
      <charset val="238"/>
      <scheme val="minor"/>
    </font>
    <font>
      <b/>
      <sz val="10"/>
      <name val="Calibri"/>
      <family val="2"/>
      <charset val="238"/>
      <scheme val="minor"/>
    </font>
    <font>
      <i/>
      <sz val="9"/>
      <color theme="1"/>
      <name val="Calibri"/>
      <family val="2"/>
      <charset val="238"/>
      <scheme val="minor"/>
    </font>
    <font>
      <sz val="11"/>
      <color theme="0" tint="-4.9989318521683403E-2"/>
      <name val="Calibri"/>
      <family val="2"/>
      <charset val="238"/>
      <scheme val="minor"/>
    </font>
    <font>
      <sz val="16"/>
      <color theme="0"/>
      <name val="Calibri"/>
      <family val="2"/>
      <charset val="238"/>
      <scheme val="minor"/>
    </font>
    <font>
      <sz val="10.5"/>
      <color theme="1"/>
      <name val="Calibri"/>
      <family val="2"/>
      <charset val="238"/>
      <scheme val="minor"/>
    </font>
    <font>
      <sz val="10"/>
      <color theme="1"/>
      <name val="Calibri"/>
      <family val="2"/>
      <charset val="238"/>
      <scheme val="minor"/>
    </font>
    <font>
      <sz val="9"/>
      <color theme="1"/>
      <name val="Calibri"/>
      <family val="2"/>
      <charset val="238"/>
      <scheme val="minor"/>
    </font>
    <font>
      <sz val="10"/>
      <color theme="0" tint="-0.34998626667073579"/>
      <name val="Calibri"/>
      <family val="2"/>
      <charset val="238"/>
      <scheme val="minor"/>
    </font>
    <font>
      <sz val="11"/>
      <color theme="1"/>
      <name val="Calibri Light"/>
      <family val="2"/>
      <charset val="238"/>
    </font>
    <font>
      <sz val="11"/>
      <name val="Calibri Light"/>
      <family val="2"/>
      <charset val="238"/>
    </font>
    <font>
      <sz val="11"/>
      <color theme="6" tint="-0.499984740745262"/>
      <name val="Calibri"/>
      <family val="2"/>
      <charset val="238"/>
      <scheme val="minor"/>
    </font>
    <font>
      <b/>
      <sz val="11.5"/>
      <color theme="6" tint="-0.499984740745262"/>
      <name val="Calibri"/>
      <family val="2"/>
      <charset val="238"/>
      <scheme val="minor"/>
    </font>
    <font>
      <b/>
      <sz val="16"/>
      <color theme="1"/>
      <name val="Calibri Light"/>
      <family val="2"/>
      <charset val="238"/>
    </font>
    <font>
      <b/>
      <sz val="11"/>
      <color theme="0" tint="-0.499984740745262"/>
      <name val="Arial Black"/>
      <family val="2"/>
      <charset val="238"/>
    </font>
    <font>
      <b/>
      <sz val="11"/>
      <color theme="0" tint="-4.9989318521683403E-2"/>
      <name val="Arial Black"/>
      <family val="2"/>
      <charset val="238"/>
    </font>
    <font>
      <b/>
      <sz val="14"/>
      <color theme="1"/>
      <name val="Calibri"/>
      <family val="2"/>
      <charset val="238"/>
      <scheme val="minor"/>
    </font>
    <font>
      <b/>
      <sz val="20"/>
      <color theme="1" tint="0.34998626667073579"/>
      <name val="Calibri"/>
      <family val="2"/>
      <charset val="238"/>
      <scheme val="minor"/>
    </font>
    <font>
      <sz val="12"/>
      <color theme="1"/>
      <name val="Segoe UI Light"/>
      <family val="2"/>
      <charset val="238"/>
    </font>
    <font>
      <i/>
      <sz val="10"/>
      <color theme="1"/>
      <name val="Calibri"/>
      <family val="2"/>
      <charset val="238"/>
      <scheme val="minor"/>
    </font>
    <font>
      <b/>
      <sz val="18"/>
      <color theme="0" tint="-4.9989318521683403E-2"/>
      <name val="Calibri"/>
      <family val="2"/>
      <charset val="238"/>
      <scheme val="minor"/>
    </font>
    <font>
      <sz val="12"/>
      <color theme="0" tint="-4.9989318521683403E-2"/>
      <name val="Calibri"/>
      <family val="2"/>
      <charset val="238"/>
      <scheme val="minor"/>
    </font>
    <font>
      <sz val="9"/>
      <color indexed="81"/>
      <name val="Segoe UI"/>
      <family val="2"/>
      <charset val="238"/>
    </font>
    <font>
      <i/>
      <sz val="9"/>
      <color indexed="81"/>
      <name val="Segoe UI"/>
      <family val="2"/>
      <charset val="238"/>
    </font>
    <font>
      <sz val="11"/>
      <color rgb="FFFF0000"/>
      <name val="Calibri"/>
      <family val="2"/>
      <charset val="238"/>
      <scheme val="minor"/>
    </font>
    <font>
      <b/>
      <sz val="12"/>
      <color theme="1" tint="0.499984740745262"/>
      <name val="Calibri"/>
      <family val="2"/>
      <charset val="238"/>
      <scheme val="minor"/>
    </font>
    <font>
      <b/>
      <sz val="9"/>
      <color indexed="81"/>
      <name val="Segoe UI"/>
      <family val="2"/>
      <charset val="238"/>
    </font>
    <font>
      <b/>
      <i/>
      <sz val="11"/>
      <color theme="1"/>
      <name val="Calibri"/>
      <family val="2"/>
      <charset val="238"/>
      <scheme val="minor"/>
    </font>
    <font>
      <b/>
      <i/>
      <sz val="10"/>
      <color theme="1"/>
      <name val="Calibri"/>
      <family val="2"/>
      <charset val="238"/>
      <scheme val="minor"/>
    </font>
    <font>
      <b/>
      <sz val="12"/>
      <color theme="5" tint="-0.249977111117893"/>
      <name val="Calibri"/>
      <family val="2"/>
      <charset val="238"/>
      <scheme val="minor"/>
    </font>
    <font>
      <b/>
      <sz val="14"/>
      <name val="Calibri"/>
      <family val="2"/>
      <charset val="238"/>
      <scheme val="minor"/>
    </font>
    <font>
      <sz val="10"/>
      <color theme="1"/>
      <name val="Calibri"/>
      <family val="2"/>
      <charset val="238"/>
      <scheme val="minor"/>
    </font>
    <font>
      <b/>
      <sz val="12"/>
      <name val="Calibri"/>
      <family val="2"/>
      <charset val="238"/>
      <scheme val="minor"/>
    </font>
    <font>
      <b/>
      <sz val="11"/>
      <color rgb="FFBB2649"/>
      <name val="Segoe UI Light"/>
      <family val="2"/>
      <charset val="238"/>
    </font>
    <font>
      <sz val="13"/>
      <color theme="1"/>
      <name val="Calibri"/>
      <family val="2"/>
      <charset val="238"/>
      <scheme val="minor"/>
    </font>
    <font>
      <vertAlign val="subscript"/>
      <sz val="13"/>
      <color theme="1"/>
      <name val="Calibri"/>
      <family val="2"/>
      <charset val="238"/>
      <scheme val="minor"/>
    </font>
    <font>
      <vertAlign val="superscript"/>
      <sz val="13"/>
      <color theme="1"/>
      <name val="Calibri"/>
      <family val="2"/>
      <charset val="238"/>
      <scheme val="minor"/>
    </font>
    <font>
      <sz val="10"/>
      <color rgb="FFBB2649"/>
      <name val="Calibri"/>
      <family val="2"/>
      <charset val="238"/>
      <scheme val="minor"/>
    </font>
    <font>
      <sz val="10"/>
      <color theme="2" tint="-0.499984740745262"/>
      <name val="Calibri"/>
      <family val="2"/>
      <charset val="238"/>
      <scheme val="minor"/>
    </font>
    <font>
      <sz val="10"/>
      <color theme="0" tint="-0.499984740745262"/>
      <name val="Calibri"/>
      <family val="2"/>
      <charset val="238"/>
      <scheme val="minor"/>
    </font>
    <font>
      <sz val="10"/>
      <color rgb="FFC00000"/>
      <name val="Calibri"/>
      <family val="2"/>
      <charset val="238"/>
      <scheme val="minor"/>
    </font>
    <font>
      <sz val="10"/>
      <color theme="0"/>
      <name val="Bahnschrift Light"/>
      <family val="2"/>
      <charset val="238"/>
    </font>
    <font>
      <b/>
      <vertAlign val="subscript"/>
      <sz val="20"/>
      <color theme="1" tint="0.34998626667073579"/>
      <name val="Calibri"/>
      <family val="2"/>
      <charset val="238"/>
      <scheme val="minor"/>
    </font>
    <font>
      <sz val="10"/>
      <color rgb="FFBB2649"/>
      <name val="Segoe UI Light"/>
      <family val="2"/>
      <charset val="238"/>
    </font>
    <font>
      <sz val="10"/>
      <color theme="2" tint="-0.499984740745262"/>
      <name val="Segoe UI Light"/>
      <family val="2"/>
      <charset val="238"/>
    </font>
    <font>
      <i/>
      <vertAlign val="subscript"/>
      <sz val="11"/>
      <name val="Calibri"/>
      <family val="2"/>
      <charset val="238"/>
      <scheme val="minor"/>
    </font>
    <font>
      <i/>
      <sz val="8"/>
      <name val="Calibri"/>
      <family val="2"/>
      <charset val="238"/>
      <scheme val="minor"/>
    </font>
    <font>
      <i/>
      <sz val="11"/>
      <color rgb="FFBB2649"/>
      <name val="Calibri"/>
      <family val="2"/>
      <charset val="238"/>
      <scheme val="minor"/>
    </font>
    <font>
      <b/>
      <sz val="18"/>
      <name val="Calibri"/>
      <family val="2"/>
      <charset val="238"/>
      <scheme val="minor"/>
    </font>
    <font>
      <sz val="12"/>
      <name val="Calibri"/>
      <family val="2"/>
      <charset val="238"/>
      <scheme val="minor"/>
    </font>
    <font>
      <b/>
      <sz val="11"/>
      <color theme="1"/>
      <name val="Calibri Light"/>
      <family val="2"/>
      <charset val="238"/>
    </font>
    <font>
      <vertAlign val="subscript"/>
      <sz val="11"/>
      <name val="Calibri"/>
      <family val="2"/>
      <charset val="238"/>
      <scheme val="minor"/>
    </font>
    <font>
      <b/>
      <sz val="11"/>
      <name val="Segoe UI Light"/>
      <family val="2"/>
      <charset val="238"/>
    </font>
    <font>
      <b/>
      <sz val="11"/>
      <name val="Segoe UI Semilight"/>
      <family val="2"/>
      <charset val="238"/>
    </font>
    <font>
      <sz val="11"/>
      <color rgb="FFBB2649"/>
      <name val="Segoe UI Semilight"/>
      <family val="2"/>
      <charset val="238"/>
    </font>
    <font>
      <vertAlign val="subscript"/>
      <sz val="11"/>
      <color theme="1"/>
      <name val="Calibri"/>
      <family val="2"/>
      <charset val="238"/>
      <scheme val="minor"/>
    </font>
    <font>
      <vertAlign val="subscript"/>
      <sz val="10"/>
      <color theme="1"/>
      <name val="Calibri"/>
      <family val="2"/>
      <charset val="238"/>
      <scheme val="minor"/>
    </font>
    <font>
      <vertAlign val="subscript"/>
      <sz val="9"/>
      <color indexed="81"/>
      <name val="Segoe UI"/>
      <family val="2"/>
      <charset val="238"/>
    </font>
    <font>
      <b/>
      <sz val="10"/>
      <color rgb="FFBB2649"/>
      <name val="Segoe UI Light"/>
      <family val="2"/>
      <charset val="238"/>
    </font>
    <font>
      <vertAlign val="subscript"/>
      <sz val="12"/>
      <color theme="1"/>
      <name val="Calibri"/>
      <family val="2"/>
      <charset val="238"/>
      <scheme val="minor"/>
    </font>
  </fonts>
  <fills count="31">
    <fill>
      <patternFill patternType="none"/>
    </fill>
    <fill>
      <patternFill patternType="gray125"/>
    </fill>
    <fill>
      <patternFill patternType="solid">
        <fgColor rgb="FFFFFFCC"/>
        <bgColor indexed="64"/>
      </patternFill>
    </fill>
    <fill>
      <patternFill patternType="solid">
        <fgColor indexed="65"/>
      </patternFill>
    </fill>
    <fill>
      <patternFill patternType="solid">
        <fgColor theme="0" tint="-4.9989318521683403E-2"/>
        <bgColor indexed="64"/>
      </patternFill>
    </fill>
    <fill>
      <patternFill patternType="solid">
        <fgColor theme="5"/>
        <bgColor indexed="64"/>
      </patternFill>
    </fill>
    <fill>
      <patternFill patternType="solid">
        <fgColor rgb="FFF2F2F2"/>
        <bgColor rgb="FF000000"/>
      </patternFill>
    </fill>
    <fill>
      <patternFill patternType="solid">
        <fgColor theme="0"/>
        <bgColor indexed="64"/>
      </patternFill>
    </fill>
    <fill>
      <patternFill patternType="solid">
        <fgColor rgb="FFC00000"/>
        <bgColor indexed="64"/>
      </patternFill>
    </fill>
    <fill>
      <patternFill patternType="solid">
        <fgColor theme="5" tint="-0.249977111117893"/>
        <bgColor indexed="64"/>
      </patternFill>
    </fill>
    <fill>
      <patternFill patternType="solid">
        <fgColor theme="5" tint="0.79998168889431442"/>
        <bgColor indexed="64"/>
      </patternFill>
    </fill>
    <fill>
      <patternFill patternType="solid">
        <fgColor theme="5" tint="-0.24994659260841701"/>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theme="5" tint="0.59999389629810485"/>
        <bgColor indexed="64"/>
      </patternFill>
    </fill>
    <fill>
      <patternFill patternType="solid">
        <fgColor theme="1" tint="0.499984740745262"/>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9" tint="-0.249977111117893"/>
        <bgColor indexed="64"/>
      </patternFill>
    </fill>
    <fill>
      <patternFill patternType="solid">
        <fgColor theme="2" tint="-9.9978637043366805E-2"/>
        <bgColor indexed="64"/>
      </patternFill>
    </fill>
    <fill>
      <patternFill patternType="solid">
        <fgColor rgb="FF4D5058"/>
        <bgColor indexed="64"/>
      </patternFill>
    </fill>
    <fill>
      <patternFill patternType="solid">
        <fgColor rgb="FFFFFFDD"/>
        <bgColor indexed="64"/>
      </patternFill>
    </fill>
    <fill>
      <patternFill patternType="solid">
        <fgColor rgb="FFBB2649"/>
        <bgColor indexed="64"/>
      </patternFill>
    </fill>
    <fill>
      <patternFill patternType="solid">
        <fgColor theme="2"/>
        <bgColor indexed="64"/>
      </patternFill>
    </fill>
  </fills>
  <borders count="135">
    <border>
      <left/>
      <right/>
      <top/>
      <bottom/>
      <diagonal/>
    </border>
    <border>
      <left style="thin">
        <color indexed="64"/>
      </left>
      <right/>
      <top/>
      <bottom/>
      <diagonal/>
    </border>
    <border>
      <left style="thin">
        <color indexed="64"/>
      </left>
      <right/>
      <top/>
      <bottom style="thin">
        <color indexed="64"/>
      </bottom>
      <diagonal/>
    </border>
    <border>
      <left/>
      <right/>
      <top style="thin">
        <color indexed="64"/>
      </top>
      <bottom style="hair">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indexed="64"/>
      </bottom>
      <diagonal/>
    </border>
    <border>
      <left/>
      <right/>
      <top/>
      <bottom style="hair">
        <color indexed="64"/>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top/>
      <bottom/>
      <diagonal/>
    </border>
    <border>
      <left/>
      <right style="hair">
        <color auto="1"/>
      </right>
      <top/>
      <bottom/>
      <diagonal/>
    </border>
    <border>
      <left/>
      <right/>
      <top/>
      <bottom style="hair">
        <color auto="1"/>
      </bottom>
      <diagonal/>
    </border>
    <border>
      <left/>
      <right/>
      <top style="thin">
        <color indexed="64"/>
      </top>
      <bottom/>
      <diagonal/>
    </border>
    <border>
      <left style="hair">
        <color auto="1"/>
      </left>
      <right style="hair">
        <color auto="1"/>
      </right>
      <top/>
      <bottom style="hair">
        <color auto="1"/>
      </bottom>
      <diagonal/>
    </border>
    <border>
      <left style="thin">
        <color indexed="64"/>
      </left>
      <right/>
      <top style="thin">
        <color indexed="64"/>
      </top>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hair">
        <color auto="1"/>
      </left>
      <right/>
      <top style="hair">
        <color auto="1"/>
      </top>
      <bottom style="hair">
        <color auto="1"/>
      </bottom>
      <diagonal/>
    </border>
    <border>
      <left style="hair">
        <color auto="1"/>
      </left>
      <right/>
      <top/>
      <bottom style="thin">
        <color auto="1"/>
      </bottom>
      <diagonal/>
    </border>
    <border>
      <left/>
      <right style="hair">
        <color auto="1"/>
      </right>
      <top style="hair">
        <color auto="1"/>
      </top>
      <bottom style="hair">
        <color auto="1"/>
      </bottom>
      <diagonal/>
    </border>
    <border>
      <left style="thin">
        <color auto="1"/>
      </left>
      <right/>
      <top style="thin">
        <color indexed="64"/>
      </top>
      <bottom style="hair">
        <color indexed="64"/>
      </bottom>
      <diagonal/>
    </border>
    <border>
      <left style="thin">
        <color auto="1"/>
      </left>
      <right/>
      <top style="hair">
        <color indexed="64"/>
      </top>
      <bottom style="hair">
        <color indexed="64"/>
      </bottom>
      <diagonal/>
    </border>
    <border>
      <left/>
      <right/>
      <top style="hair">
        <color indexed="64"/>
      </top>
      <bottom style="thin">
        <color indexed="64"/>
      </bottom>
      <diagonal/>
    </border>
    <border>
      <left style="thin">
        <color auto="1"/>
      </left>
      <right/>
      <top style="hair">
        <color indexed="64"/>
      </top>
      <bottom style="thin">
        <color indexed="64"/>
      </bottom>
      <diagonal/>
    </border>
    <border>
      <left/>
      <right style="dashed">
        <color theme="0" tint="-0.24994659260841701"/>
      </right>
      <top/>
      <bottom/>
      <diagonal/>
    </border>
    <border>
      <left/>
      <right style="dashed">
        <color theme="0" tint="-0.24994659260841701"/>
      </right>
      <top style="thin">
        <color indexed="64"/>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indexed="64"/>
      </left>
      <right style="dashed">
        <color theme="0" tint="-0.24994659260841701"/>
      </right>
      <top/>
      <bottom/>
      <diagonal/>
    </border>
    <border>
      <left style="thin">
        <color indexed="64"/>
      </left>
      <right style="dashed">
        <color theme="0" tint="-0.24994659260841701"/>
      </right>
      <top style="thin">
        <color indexed="64"/>
      </top>
      <bottom/>
      <diagonal/>
    </border>
    <border>
      <left style="thin">
        <color indexed="64"/>
      </left>
      <right style="dashed">
        <color theme="0" tint="-0.24994659260841701"/>
      </right>
      <top/>
      <bottom style="thin">
        <color auto="1"/>
      </bottom>
      <diagonal/>
    </border>
    <border>
      <left style="thin">
        <color indexed="64"/>
      </left>
      <right style="dashed">
        <color theme="0" tint="-0.24994659260841701"/>
      </right>
      <top style="hair">
        <color auto="1"/>
      </top>
      <bottom style="hair">
        <color auto="1"/>
      </bottom>
      <diagonal/>
    </border>
    <border>
      <left style="thin">
        <color indexed="64"/>
      </left>
      <right style="dashed">
        <color theme="0" tint="-0.24994659260841701"/>
      </right>
      <top style="thin">
        <color indexed="64"/>
      </top>
      <bottom style="hair">
        <color auto="1"/>
      </bottom>
      <diagonal/>
    </border>
    <border>
      <left style="medium">
        <color indexed="64"/>
      </left>
      <right/>
      <top/>
      <bottom/>
      <diagonal/>
    </border>
    <border>
      <left/>
      <right style="dashed">
        <color theme="0" tint="-0.24994659260841701"/>
      </right>
      <top style="thin">
        <color indexed="64"/>
      </top>
      <bottom style="hair">
        <color indexed="64"/>
      </bottom>
      <diagonal/>
    </border>
    <border>
      <left/>
      <right style="dashed">
        <color theme="0" tint="-0.24994659260841701"/>
      </right>
      <top style="hair">
        <color indexed="64"/>
      </top>
      <bottom style="hair">
        <color indexed="64"/>
      </bottom>
      <diagonal/>
    </border>
    <border>
      <left/>
      <right style="dashed">
        <color theme="0" tint="-0.24994659260841701"/>
      </right>
      <top style="hair">
        <color indexed="64"/>
      </top>
      <bottom style="thin">
        <color indexed="64"/>
      </bottom>
      <diagonal/>
    </border>
    <border>
      <left/>
      <right style="dashed">
        <color theme="0" tint="-0.24994659260841701"/>
      </right>
      <top/>
      <bottom style="thin">
        <color indexed="64"/>
      </bottom>
      <diagonal/>
    </border>
    <border>
      <left style="thin">
        <color indexed="64"/>
      </left>
      <right style="dashed">
        <color theme="0" tint="-0.24994659260841701"/>
      </right>
      <top style="hair">
        <color auto="1"/>
      </top>
      <bottom style="thin">
        <color auto="1"/>
      </bottom>
      <diagonal/>
    </border>
    <border>
      <left style="medium">
        <color auto="1"/>
      </left>
      <right/>
      <top style="thin">
        <color indexed="64"/>
      </top>
      <bottom/>
      <diagonal/>
    </border>
    <border>
      <left style="medium">
        <color auto="1"/>
      </left>
      <right/>
      <top/>
      <bottom style="thin">
        <color indexed="64"/>
      </bottom>
      <diagonal/>
    </border>
    <border>
      <left/>
      <right style="medium">
        <color indexed="64"/>
      </right>
      <top/>
      <bottom/>
      <diagonal/>
    </border>
    <border>
      <left/>
      <right style="medium">
        <color auto="1"/>
      </right>
      <top style="thin">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right/>
      <top style="thin">
        <color rgb="FF000000"/>
      </top>
      <bottom/>
      <diagonal/>
    </border>
    <border>
      <left style="dashed">
        <color indexed="64"/>
      </left>
      <right style="thin">
        <color indexed="64"/>
      </right>
      <top/>
      <bottom/>
      <diagonal/>
    </border>
    <border>
      <left style="dashed">
        <color indexed="64"/>
      </left>
      <right style="thin">
        <color indexed="64"/>
      </right>
      <top style="thin">
        <color indexed="64"/>
      </top>
      <bottom/>
      <diagonal/>
    </border>
    <border>
      <left style="dashed">
        <color indexed="64"/>
      </left>
      <right style="thin">
        <color indexed="64"/>
      </right>
      <top/>
      <bottom style="thin">
        <color indexed="64"/>
      </bottom>
      <diagonal/>
    </border>
    <border>
      <left style="dashed">
        <color indexed="64"/>
      </left>
      <right style="thin">
        <color indexed="64"/>
      </right>
      <top style="hair">
        <color auto="1"/>
      </top>
      <bottom style="hair">
        <color auto="1"/>
      </bottom>
      <diagonal/>
    </border>
    <border>
      <left style="dashed">
        <color indexed="64"/>
      </left>
      <right style="thin">
        <color indexed="64"/>
      </right>
      <top style="thin">
        <color indexed="64"/>
      </top>
      <bottom style="hair">
        <color auto="1"/>
      </bottom>
      <diagonal/>
    </border>
    <border>
      <left style="dashed">
        <color indexed="64"/>
      </left>
      <right style="thin">
        <color indexed="64"/>
      </right>
      <top style="hair">
        <color auto="1"/>
      </top>
      <bottom style="thin">
        <color indexed="64"/>
      </bottom>
      <diagonal/>
    </border>
    <border>
      <left/>
      <right style="hair">
        <color auto="1"/>
      </right>
      <top/>
      <bottom style="thin">
        <color indexed="64"/>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right/>
      <top style="thin">
        <color indexed="64"/>
      </top>
      <bottom style="medium">
        <color indexed="64"/>
      </bottom>
      <diagonal/>
    </border>
    <border>
      <left/>
      <right/>
      <top/>
      <bottom style="medium">
        <color indexed="64"/>
      </bottom>
      <diagonal/>
    </border>
    <border>
      <left style="hair">
        <color auto="1"/>
      </left>
      <right style="hair">
        <color auto="1"/>
      </right>
      <top style="hair">
        <color auto="1"/>
      </top>
      <bottom style="hair">
        <color auto="1"/>
      </bottom>
      <diagonal/>
    </border>
    <border>
      <left style="dotted">
        <color rgb="FFBB2649"/>
      </left>
      <right/>
      <top style="dotted">
        <color rgb="FFBB2649"/>
      </top>
      <bottom/>
      <diagonal/>
    </border>
    <border>
      <left/>
      <right/>
      <top style="dotted">
        <color rgb="FFBB2649"/>
      </top>
      <bottom/>
      <diagonal/>
    </border>
    <border>
      <left/>
      <right style="dotted">
        <color rgb="FFBB2649"/>
      </right>
      <top style="dotted">
        <color rgb="FFBB2649"/>
      </top>
      <bottom/>
      <diagonal/>
    </border>
    <border>
      <left style="dotted">
        <color rgb="FFBB2649"/>
      </left>
      <right/>
      <top/>
      <bottom/>
      <diagonal/>
    </border>
    <border>
      <left/>
      <right style="dotted">
        <color rgb="FFBB2649"/>
      </right>
      <top/>
      <bottom/>
      <diagonal/>
    </border>
    <border>
      <left/>
      <right/>
      <top/>
      <bottom style="hair">
        <color theme="2" tint="-0.89996032593768116"/>
      </bottom>
      <diagonal/>
    </border>
    <border>
      <left/>
      <right/>
      <top style="hair">
        <color theme="2" tint="-0.89996032593768116"/>
      </top>
      <bottom style="hair">
        <color theme="2" tint="-0.89996032593768116"/>
      </bottom>
      <diagonal/>
    </border>
    <border>
      <left/>
      <right/>
      <top style="hair">
        <color theme="2" tint="-0.89996032593768116"/>
      </top>
      <bottom style="thin">
        <color indexed="64"/>
      </bottom>
      <diagonal/>
    </border>
    <border>
      <left/>
      <right/>
      <top style="hair">
        <color auto="1"/>
      </top>
      <bottom/>
      <diagonal/>
    </border>
    <border>
      <left/>
      <right/>
      <top style="hair">
        <color theme="2" tint="-0.89996032593768116"/>
      </top>
      <bottom/>
      <diagonal/>
    </border>
    <border>
      <left style="dotted">
        <color rgb="FFBB2649"/>
      </left>
      <right/>
      <top/>
      <bottom style="dotted">
        <color rgb="FFBB2649"/>
      </bottom>
      <diagonal/>
    </border>
    <border>
      <left/>
      <right/>
      <top/>
      <bottom style="dotted">
        <color rgb="FFBB2649"/>
      </bottom>
      <diagonal/>
    </border>
    <border>
      <left/>
      <right style="dotted">
        <color rgb="FFBB2649"/>
      </right>
      <top/>
      <bottom style="dotted">
        <color rgb="FFBB2649"/>
      </bottom>
      <diagonal/>
    </border>
    <border>
      <left style="dotted">
        <color rgb="FFBB2649"/>
      </left>
      <right/>
      <top style="dotted">
        <color rgb="FFBB2649"/>
      </top>
      <bottom style="dotted">
        <color rgb="FFBB2649"/>
      </bottom>
      <diagonal/>
    </border>
    <border>
      <left/>
      <right/>
      <top style="dotted">
        <color rgb="FFBB2649"/>
      </top>
      <bottom style="dotted">
        <color rgb="FFBB2649"/>
      </bottom>
      <diagonal/>
    </border>
    <border>
      <left/>
      <right style="dotted">
        <color rgb="FFBB2649"/>
      </right>
      <top style="dotted">
        <color rgb="FFBB2649"/>
      </top>
      <bottom style="dotted">
        <color rgb="FFBB2649"/>
      </bottom>
      <diagonal/>
    </border>
    <border>
      <left/>
      <right style="medium">
        <color indexed="64"/>
      </right>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style="thin">
        <color indexed="64"/>
      </left>
      <right style="medium">
        <color auto="1"/>
      </right>
      <top/>
      <bottom style="thin">
        <color auto="1"/>
      </bottom>
      <diagonal/>
    </border>
    <border>
      <left style="thin">
        <color indexed="64"/>
      </left>
      <right style="medium">
        <color auto="1"/>
      </right>
      <top style="hair">
        <color auto="1"/>
      </top>
      <bottom style="hair">
        <color auto="1"/>
      </bottom>
      <diagonal/>
    </border>
    <border>
      <left style="thin">
        <color auto="1"/>
      </left>
      <right style="medium">
        <color auto="1"/>
      </right>
      <top style="hair">
        <color indexed="64"/>
      </top>
      <bottom style="thin">
        <color indexed="64"/>
      </bottom>
      <diagonal/>
    </border>
    <border>
      <left style="thin">
        <color auto="1"/>
      </left>
      <right style="medium">
        <color auto="1"/>
      </right>
      <top style="thin">
        <color indexed="64"/>
      </top>
      <bottom style="hair">
        <color indexed="64"/>
      </bottom>
      <diagonal/>
    </border>
    <border>
      <left style="hair">
        <color auto="1"/>
      </left>
      <right/>
      <top style="medium">
        <color auto="1"/>
      </top>
      <bottom style="thin">
        <color auto="1"/>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auto="1"/>
      </left>
      <right style="dotted">
        <color auto="1"/>
      </right>
      <top/>
      <bottom/>
      <diagonal/>
    </border>
    <border>
      <left style="dotted">
        <color auto="1"/>
      </left>
      <right/>
      <top/>
      <bottom/>
      <diagonal/>
    </border>
    <border>
      <left style="hair">
        <color indexed="64"/>
      </left>
      <right style="thin">
        <color indexed="64"/>
      </right>
      <top/>
      <bottom/>
      <diagonal/>
    </border>
    <border>
      <left style="dashed">
        <color auto="1"/>
      </left>
      <right/>
      <top/>
      <bottom/>
      <diagonal/>
    </border>
    <border>
      <left style="dashed">
        <color auto="1"/>
      </left>
      <right style="dashed">
        <color auto="1"/>
      </right>
      <top/>
      <bottom/>
      <diagonal/>
    </border>
    <border>
      <left style="hair">
        <color auto="1"/>
      </left>
      <right style="dotted">
        <color auto="1"/>
      </right>
      <top style="hair">
        <color indexed="64"/>
      </top>
      <bottom style="thin">
        <color indexed="64"/>
      </bottom>
      <diagonal/>
    </border>
    <border>
      <left style="dotted">
        <color auto="1"/>
      </left>
      <right/>
      <top style="hair">
        <color indexed="64"/>
      </top>
      <bottom style="thin">
        <color indexed="64"/>
      </bottom>
      <diagonal/>
    </border>
    <border>
      <left style="hair">
        <color auto="1"/>
      </left>
      <right style="thin">
        <color indexed="64"/>
      </right>
      <top style="hair">
        <color auto="1"/>
      </top>
      <bottom style="thin">
        <color indexed="64"/>
      </bottom>
      <diagonal/>
    </border>
    <border>
      <left style="dashed">
        <color auto="1"/>
      </left>
      <right/>
      <top style="hair">
        <color indexed="64"/>
      </top>
      <bottom style="thin">
        <color indexed="64"/>
      </bottom>
      <diagonal/>
    </border>
    <border>
      <left style="dashed">
        <color auto="1"/>
      </left>
      <right style="dashed">
        <color auto="1"/>
      </right>
      <top style="hair">
        <color auto="1"/>
      </top>
      <bottom style="thin">
        <color indexed="64"/>
      </bottom>
      <diagonal/>
    </border>
    <border>
      <left style="hair">
        <color auto="1"/>
      </left>
      <right style="dotted">
        <color auto="1"/>
      </right>
      <top/>
      <bottom style="thin">
        <color indexed="64"/>
      </bottom>
      <diagonal/>
    </border>
    <border>
      <left style="dotted">
        <color auto="1"/>
      </left>
      <right/>
      <top/>
      <bottom style="thin">
        <color indexed="64"/>
      </bottom>
      <diagonal/>
    </border>
    <border>
      <left style="hair">
        <color indexed="64"/>
      </left>
      <right style="thin">
        <color indexed="64"/>
      </right>
      <top/>
      <bottom style="thin">
        <color auto="1"/>
      </bottom>
      <diagonal/>
    </border>
    <border>
      <left style="dashed">
        <color auto="1"/>
      </left>
      <right/>
      <top/>
      <bottom style="thin">
        <color indexed="64"/>
      </bottom>
      <diagonal/>
    </border>
    <border>
      <left style="dashed">
        <color auto="1"/>
      </left>
      <right style="dashed">
        <color auto="1"/>
      </right>
      <top/>
      <bottom style="thin">
        <color indexed="64"/>
      </bottom>
      <diagonal/>
    </border>
    <border>
      <left style="hair">
        <color auto="1"/>
      </left>
      <right style="dotted">
        <color auto="1"/>
      </right>
      <top style="thin">
        <color indexed="64"/>
      </top>
      <bottom style="hair">
        <color indexed="64"/>
      </bottom>
      <diagonal/>
    </border>
    <border>
      <left style="dotted">
        <color auto="1"/>
      </left>
      <right/>
      <top style="thin">
        <color indexed="64"/>
      </top>
      <bottom style="hair">
        <color indexed="64"/>
      </bottom>
      <diagonal/>
    </border>
    <border>
      <left style="hair">
        <color auto="1"/>
      </left>
      <right style="thin">
        <color indexed="64"/>
      </right>
      <top style="thin">
        <color indexed="64"/>
      </top>
      <bottom style="hair">
        <color auto="1"/>
      </bottom>
      <diagonal/>
    </border>
    <border>
      <left style="dashed">
        <color auto="1"/>
      </left>
      <right/>
      <top style="thin">
        <color indexed="64"/>
      </top>
      <bottom style="hair">
        <color indexed="64"/>
      </bottom>
      <diagonal/>
    </border>
    <border>
      <left style="dashed">
        <color auto="1"/>
      </left>
      <right style="dashed">
        <color auto="1"/>
      </right>
      <top style="thin">
        <color indexed="64"/>
      </top>
      <bottom style="hair">
        <color indexed="64"/>
      </bottom>
      <diagonal/>
    </border>
    <border>
      <left style="hair">
        <color auto="1"/>
      </left>
      <right style="dotted">
        <color auto="1"/>
      </right>
      <top style="hair">
        <color indexed="64"/>
      </top>
      <bottom style="hair">
        <color indexed="64"/>
      </bottom>
      <diagonal/>
    </border>
    <border>
      <left style="dotted">
        <color auto="1"/>
      </left>
      <right/>
      <top style="hair">
        <color indexed="64"/>
      </top>
      <bottom style="hair">
        <color indexed="64"/>
      </bottom>
      <diagonal/>
    </border>
    <border>
      <left style="hair">
        <color indexed="64"/>
      </left>
      <right style="thin">
        <color indexed="64"/>
      </right>
      <top style="hair">
        <color auto="1"/>
      </top>
      <bottom style="hair">
        <color auto="1"/>
      </bottom>
      <diagonal/>
    </border>
    <border>
      <left style="dashed">
        <color auto="1"/>
      </left>
      <right/>
      <top style="hair">
        <color indexed="64"/>
      </top>
      <bottom style="hair">
        <color indexed="64"/>
      </bottom>
      <diagonal/>
    </border>
    <border>
      <left style="dashed">
        <color auto="1"/>
      </left>
      <right style="dashed">
        <color auto="1"/>
      </right>
      <top style="hair">
        <color auto="1"/>
      </top>
      <bottom style="hair">
        <color auto="1"/>
      </bottom>
      <diagonal/>
    </border>
    <border>
      <left style="hair">
        <color auto="1"/>
      </left>
      <right style="dotted">
        <color auto="1"/>
      </right>
      <top style="thin">
        <color indexed="64"/>
      </top>
      <bottom/>
      <diagonal/>
    </border>
    <border>
      <left style="dotted">
        <color auto="1"/>
      </left>
      <right/>
      <top style="thin">
        <color indexed="64"/>
      </top>
      <bottom/>
      <diagonal/>
    </border>
    <border>
      <left style="hair">
        <color auto="1"/>
      </left>
      <right style="thin">
        <color indexed="64"/>
      </right>
      <top style="thin">
        <color indexed="64"/>
      </top>
      <bottom/>
      <diagonal/>
    </border>
    <border>
      <left style="dashed">
        <color auto="1"/>
      </left>
      <right/>
      <top style="thin">
        <color indexed="64"/>
      </top>
      <bottom/>
      <diagonal/>
    </border>
    <border>
      <left style="dashed">
        <color auto="1"/>
      </left>
      <right style="dashed">
        <color auto="1"/>
      </right>
      <top style="thin">
        <color indexed="64"/>
      </top>
      <bottom/>
      <diagonal/>
    </border>
    <border>
      <left style="thin">
        <color indexed="64"/>
      </left>
      <right style="medium">
        <color indexed="64"/>
      </right>
      <top/>
      <bottom/>
      <diagonal/>
    </border>
    <border>
      <left/>
      <right style="dashed">
        <color auto="1"/>
      </right>
      <top/>
      <bottom/>
      <diagonal/>
    </border>
    <border>
      <left/>
      <right style="dashed">
        <color auto="1"/>
      </right>
      <top style="hair">
        <color auto="1"/>
      </top>
      <bottom style="thin">
        <color indexed="64"/>
      </bottom>
      <diagonal/>
    </border>
    <border>
      <left/>
      <right style="dashed">
        <color auto="1"/>
      </right>
      <top/>
      <bottom style="thin">
        <color indexed="64"/>
      </bottom>
      <diagonal/>
    </border>
    <border>
      <left/>
      <right style="dashed">
        <color auto="1"/>
      </right>
      <top style="thin">
        <color indexed="64"/>
      </top>
      <bottom style="hair">
        <color indexed="64"/>
      </bottom>
      <diagonal/>
    </border>
    <border>
      <left/>
      <right style="dashed">
        <color auto="1"/>
      </right>
      <top style="hair">
        <color auto="1"/>
      </top>
      <bottom style="hair">
        <color auto="1"/>
      </bottom>
      <diagonal/>
    </border>
    <border>
      <left/>
      <right style="dashed">
        <color auto="1"/>
      </right>
      <top style="thin">
        <color indexed="64"/>
      </top>
      <bottom/>
      <diagonal/>
    </border>
    <border>
      <left style="thin">
        <color indexed="64"/>
      </left>
      <right style="medium">
        <color indexed="64"/>
      </right>
      <top style="thin">
        <color indexed="64"/>
      </top>
      <bottom/>
      <diagonal/>
    </border>
    <border>
      <left/>
      <right style="hair">
        <color auto="1"/>
      </right>
      <top style="hair">
        <color auto="1"/>
      </top>
      <bottom/>
      <diagonal/>
    </border>
    <border>
      <left/>
      <right style="hair">
        <color auto="1"/>
      </right>
      <top/>
      <bottom style="hair">
        <color auto="1"/>
      </bottom>
      <diagonal/>
    </border>
    <border>
      <left style="hair">
        <color auto="1"/>
      </left>
      <right/>
      <top style="hair">
        <color auto="1"/>
      </top>
      <bottom/>
      <diagonal/>
    </border>
    <border>
      <left style="hair">
        <color auto="1"/>
      </left>
      <right/>
      <top/>
      <bottom style="hair">
        <color auto="1"/>
      </bottom>
      <diagonal/>
    </border>
    <border>
      <left style="hair">
        <color auto="1"/>
      </left>
      <right/>
      <top style="thin">
        <color auto="1"/>
      </top>
      <bottom/>
      <diagonal/>
    </border>
    <border>
      <left style="hair">
        <color auto="1"/>
      </left>
      <right/>
      <top style="hair">
        <color auto="1"/>
      </top>
      <bottom style="thin">
        <color auto="1"/>
      </bottom>
      <diagonal/>
    </border>
    <border>
      <left/>
      <right style="hair">
        <color auto="1"/>
      </right>
      <top style="hair">
        <color auto="1"/>
      </top>
      <bottom style="thin">
        <color auto="1"/>
      </bottom>
      <diagonal/>
    </border>
    <border>
      <left/>
      <right style="hair">
        <color auto="1"/>
      </right>
      <top style="thin">
        <color auto="1"/>
      </top>
      <bottom/>
      <diagonal/>
    </border>
  </borders>
  <cellStyleXfs count="9">
    <xf numFmtId="0" fontId="0" fillId="0" borderId="0"/>
    <xf numFmtId="9" fontId="9" fillId="0" borderId="0" applyFont="0" applyFill="0" applyBorder="0" applyAlignment="0" applyProtection="0"/>
    <xf numFmtId="0" fontId="39" fillId="0" borderId="0" applyNumberFormat="0" applyFill="0" applyBorder="0" applyAlignment="0" applyProtection="0">
      <alignment vertical="top"/>
      <protection locked="0"/>
    </xf>
    <xf numFmtId="164" fontId="9" fillId="0" borderId="0" applyFont="0" applyFill="0" applyBorder="0" applyAlignment="0" applyProtection="0"/>
    <xf numFmtId="0" fontId="9" fillId="0" borderId="0"/>
    <xf numFmtId="164" fontId="11" fillId="0" borderId="0" applyFont="0" applyFill="0" applyBorder="0" applyAlignment="0" applyProtection="0"/>
    <xf numFmtId="3" fontId="11" fillId="0" borderId="0"/>
    <xf numFmtId="0" fontId="11" fillId="0" borderId="0"/>
    <xf numFmtId="0" fontId="11" fillId="0" borderId="0"/>
  </cellStyleXfs>
  <cellXfs count="948">
    <xf numFmtId="0" fontId="0" fillId="0" borderId="0" xfId="0"/>
    <xf numFmtId="0" fontId="0" fillId="0" borderId="0" xfId="0" applyProtection="1"/>
    <xf numFmtId="0" fontId="0" fillId="0" borderId="0" xfId="0" applyBorder="1" applyAlignment="1" applyProtection="1">
      <alignment horizontal="left" vertical="top"/>
    </xf>
    <xf numFmtId="0" fontId="13" fillId="0" borderId="0" xfId="0" applyFont="1" applyProtection="1"/>
    <xf numFmtId="0" fontId="0" fillId="0" borderId="0" xfId="0" applyBorder="1" applyProtection="1"/>
    <xf numFmtId="0" fontId="8" fillId="0" borderId="0" xfId="0" applyFont="1" applyAlignment="1">
      <alignment horizontal="left" vertical="center" indent="1"/>
    </xf>
    <xf numFmtId="0" fontId="7" fillId="0" borderId="0" xfId="0" applyFont="1" applyAlignment="1">
      <alignment horizontal="left" vertical="center" indent="1"/>
    </xf>
    <xf numFmtId="0" fontId="7" fillId="0" borderId="0" xfId="0" applyNumberFormat="1" applyFont="1" applyAlignment="1">
      <alignment horizontal="left" vertical="center" indent="1"/>
    </xf>
    <xf numFmtId="0" fontId="7" fillId="0" borderId="0" xfId="0" applyFont="1" applyAlignment="1">
      <alignment horizontal="center" vertical="center"/>
    </xf>
    <xf numFmtId="0" fontId="7" fillId="0" borderId="0" xfId="0" applyFont="1"/>
    <xf numFmtId="0" fontId="7" fillId="0" borderId="0" xfId="0" applyFont="1" applyAlignment="1">
      <alignment horizontal="center"/>
    </xf>
    <xf numFmtId="0" fontId="0" fillId="0" borderId="0" xfId="0" applyFont="1" applyFill="1" applyAlignment="1" applyProtection="1">
      <alignment horizontal="left" vertical="center" indent="1"/>
      <protection hidden="1"/>
    </xf>
    <xf numFmtId="0" fontId="0" fillId="0" borderId="0" xfId="0" applyFont="1" applyFill="1" applyAlignment="1" applyProtection="1">
      <alignment horizontal="center" vertical="center"/>
      <protection hidden="1"/>
    </xf>
    <xf numFmtId="0" fontId="19" fillId="4" borderId="7" xfId="0" applyFont="1" applyFill="1" applyBorder="1" applyAlignment="1" applyProtection="1">
      <alignment horizontal="left" vertical="center" indent="1"/>
      <protection hidden="1"/>
    </xf>
    <xf numFmtId="0" fontId="10" fillId="4" borderId="7" xfId="0" applyFont="1" applyFill="1" applyBorder="1" applyAlignment="1" applyProtection="1">
      <alignment horizontal="left" vertical="center" indent="1"/>
      <protection hidden="1"/>
    </xf>
    <xf numFmtId="0" fontId="10" fillId="0" borderId="0" xfId="0" applyFont="1" applyFill="1" applyAlignment="1" applyProtection="1">
      <alignment horizontal="left" vertical="center" indent="1"/>
      <protection hidden="1"/>
    </xf>
    <xf numFmtId="0" fontId="15" fillId="0" borderId="0" xfId="0" applyFont="1" applyFill="1" applyAlignment="1" applyProtection="1">
      <alignment horizontal="left" vertical="center" indent="1"/>
      <protection hidden="1"/>
    </xf>
    <xf numFmtId="0" fontId="0" fillId="4" borderId="7" xfId="0" applyFont="1" applyFill="1" applyBorder="1" applyAlignment="1" applyProtection="1">
      <alignment horizontal="left" indent="1"/>
      <protection hidden="1"/>
    </xf>
    <xf numFmtId="173" fontId="0" fillId="0" borderId="0" xfId="0" applyNumberFormat="1" applyFont="1" applyFill="1" applyAlignment="1" applyProtection="1">
      <alignment horizontal="left" vertical="center" indent="1"/>
      <protection hidden="1"/>
    </xf>
    <xf numFmtId="0" fontId="16" fillId="0" borderId="0" xfId="0" applyFont="1" applyFill="1" applyBorder="1" applyAlignment="1" applyProtection="1">
      <alignment horizontal="left" vertical="center" indent="1"/>
      <protection hidden="1"/>
    </xf>
    <xf numFmtId="172" fontId="0" fillId="0" borderId="0" xfId="0" applyNumberFormat="1" applyFont="1" applyFill="1" applyAlignment="1" applyProtection="1">
      <alignment horizontal="left" vertical="center" indent="1"/>
      <protection hidden="1"/>
    </xf>
    <xf numFmtId="0" fontId="17" fillId="0" borderId="0" xfId="0" applyFont="1" applyFill="1" applyBorder="1" applyAlignment="1" applyProtection="1">
      <alignment horizontal="left" vertical="center" indent="1"/>
      <protection hidden="1"/>
    </xf>
    <xf numFmtId="0" fontId="0" fillId="0" borderId="0" xfId="0" applyFont="1" applyFill="1" applyAlignment="1" applyProtection="1">
      <alignment horizontal="left" vertical="center"/>
      <protection hidden="1"/>
    </xf>
    <xf numFmtId="49" fontId="18" fillId="0" borderId="0" xfId="0" applyNumberFormat="1" applyFont="1" applyFill="1" applyAlignment="1" applyProtection="1">
      <alignment horizontal="center" vertical="center"/>
      <protection hidden="1"/>
    </xf>
    <xf numFmtId="0" fontId="0" fillId="0" borderId="0" xfId="0" applyProtection="1">
      <protection hidden="1"/>
    </xf>
    <xf numFmtId="0" fontId="17" fillId="0" borderId="0" xfId="0" applyFont="1" applyFill="1" applyBorder="1" applyAlignment="1" applyProtection="1">
      <alignment horizontal="center" vertical="center" wrapText="1"/>
      <protection hidden="1"/>
    </xf>
    <xf numFmtId="0" fontId="17" fillId="0" borderId="0" xfId="0" applyFont="1" applyFill="1" applyBorder="1" applyAlignment="1" applyProtection="1">
      <alignment horizontal="left" vertical="center" wrapText="1" indent="1"/>
      <protection hidden="1"/>
    </xf>
    <xf numFmtId="0" fontId="17" fillId="0" borderId="0" xfId="0" applyFont="1" applyFill="1" applyBorder="1" applyAlignment="1" applyProtection="1">
      <alignment horizontal="center" vertical="center" textRotation="90" wrapText="1"/>
      <protection hidden="1"/>
    </xf>
    <xf numFmtId="0" fontId="0" fillId="0" borderId="0" xfId="0" applyFont="1" applyFill="1" applyAlignment="1" applyProtection="1">
      <alignment horizontal="center" vertical="center" textRotation="90" wrapText="1"/>
      <protection hidden="1"/>
    </xf>
    <xf numFmtId="0" fontId="17" fillId="4" borderId="0" xfId="0" applyFont="1" applyFill="1" applyBorder="1" applyAlignment="1" applyProtection="1">
      <alignment horizontal="left" vertical="center" wrapText="1" indent="1"/>
      <protection hidden="1"/>
    </xf>
    <xf numFmtId="166" fontId="17" fillId="4" borderId="0" xfId="0" applyNumberFormat="1" applyFont="1" applyFill="1" applyBorder="1" applyAlignment="1" applyProtection="1">
      <alignment horizontal="left" vertical="center" indent="1"/>
      <protection hidden="1"/>
    </xf>
    <xf numFmtId="170" fontId="17" fillId="4" borderId="0" xfId="1" applyNumberFormat="1" applyFont="1" applyFill="1" applyBorder="1" applyAlignment="1" applyProtection="1">
      <alignment horizontal="right" vertical="center" indent="1"/>
      <protection hidden="1"/>
    </xf>
    <xf numFmtId="3" fontId="16" fillId="4" borderId="0" xfId="0" applyNumberFormat="1" applyFont="1" applyFill="1" applyBorder="1" applyAlignment="1" applyProtection="1">
      <alignment horizontal="center" vertical="center"/>
      <protection hidden="1"/>
    </xf>
    <xf numFmtId="168" fontId="17" fillId="4" borderId="0" xfId="0" applyNumberFormat="1" applyFont="1" applyFill="1" applyBorder="1" applyAlignment="1" applyProtection="1">
      <alignment horizontal="right" vertical="center" indent="1"/>
      <protection hidden="1"/>
    </xf>
    <xf numFmtId="0" fontId="25" fillId="7" borderId="0" xfId="0" applyFont="1" applyFill="1" applyBorder="1" applyAlignment="1" applyProtection="1">
      <alignment horizontal="center" vertical="center"/>
      <protection hidden="1"/>
    </xf>
    <xf numFmtId="0" fontId="0" fillId="0" borderId="0" xfId="0" applyFont="1" applyFill="1" applyBorder="1" applyAlignment="1" applyProtection="1">
      <alignment horizontal="left" vertical="center" indent="1"/>
      <protection hidden="1"/>
    </xf>
    <xf numFmtId="0" fontId="17" fillId="0" borderId="0" xfId="0" applyFont="1" applyFill="1" applyAlignment="1" applyProtection="1">
      <alignment horizontal="center" vertical="center" wrapText="1"/>
      <protection hidden="1"/>
    </xf>
    <xf numFmtId="171" fontId="24" fillId="4" borderId="0" xfId="0" applyNumberFormat="1" applyFont="1" applyFill="1" applyAlignment="1" applyProtection="1">
      <alignment horizontal="right" vertical="center" indent="1"/>
      <protection hidden="1"/>
    </xf>
    <xf numFmtId="0" fontId="17" fillId="0" borderId="1" xfId="0" applyFont="1" applyFill="1" applyBorder="1" applyAlignment="1" applyProtection="1">
      <alignment horizontal="center" vertical="center" wrapText="1"/>
      <protection hidden="1"/>
    </xf>
    <xf numFmtId="0" fontId="20" fillId="0" borderId="0" xfId="0" applyFont="1" applyFill="1" applyBorder="1" applyAlignment="1" applyProtection="1">
      <alignment horizontal="left" vertical="center" wrapText="1" indent="1"/>
      <protection hidden="1"/>
    </xf>
    <xf numFmtId="4" fontId="0" fillId="4" borderId="1" xfId="0" applyNumberFormat="1" applyFont="1" applyFill="1" applyBorder="1" applyAlignment="1" applyProtection="1">
      <alignment horizontal="right" vertical="center" indent="2"/>
      <protection hidden="1"/>
    </xf>
    <xf numFmtId="0" fontId="17" fillId="0" borderId="6" xfId="0" applyFont="1" applyFill="1" applyBorder="1" applyAlignment="1" applyProtection="1">
      <alignment horizontal="left" vertical="center" wrapText="1" indent="1"/>
      <protection hidden="1"/>
    </xf>
    <xf numFmtId="0" fontId="20" fillId="0" borderId="6" xfId="0" applyFont="1" applyFill="1" applyBorder="1" applyAlignment="1" applyProtection="1">
      <alignment horizontal="left" vertical="center" wrapText="1" indent="1"/>
      <protection hidden="1"/>
    </xf>
    <xf numFmtId="4" fontId="0" fillId="4" borderId="2" xfId="0" applyNumberFormat="1" applyFont="1" applyFill="1" applyBorder="1" applyAlignment="1" applyProtection="1">
      <alignment horizontal="right" vertical="center" indent="2"/>
      <protection hidden="1"/>
    </xf>
    <xf numFmtId="4" fontId="17" fillId="4" borderId="1" xfId="0" applyNumberFormat="1" applyFont="1" applyFill="1" applyBorder="1" applyAlignment="1" applyProtection="1">
      <alignment horizontal="right" vertical="center" indent="2"/>
      <protection hidden="1"/>
    </xf>
    <xf numFmtId="0" fontId="0" fillId="0" borderId="11" xfId="0" applyFont="1" applyFill="1" applyBorder="1" applyAlignment="1" applyProtection="1">
      <alignment horizontal="left" vertical="center" indent="1"/>
      <protection hidden="1"/>
    </xf>
    <xf numFmtId="0" fontId="0" fillId="0" borderId="0" xfId="0" applyFont="1" applyProtection="1"/>
    <xf numFmtId="0" fontId="16" fillId="0" borderId="0" xfId="0" applyFont="1" applyFill="1" applyBorder="1" applyAlignment="1" applyProtection="1">
      <alignment horizontal="center" vertical="center" wrapText="1"/>
    </xf>
    <xf numFmtId="0" fontId="0" fillId="0" borderId="0" xfId="0" applyFont="1" applyAlignment="1" applyProtection="1">
      <alignment vertical="center"/>
    </xf>
    <xf numFmtId="0" fontId="10" fillId="0" borderId="0" xfId="0" applyFont="1" applyAlignment="1" applyProtection="1">
      <alignment horizontal="center" vertical="center"/>
    </xf>
    <xf numFmtId="0" fontId="0" fillId="0" borderId="0" xfId="0" applyFont="1" applyAlignment="1" applyProtection="1">
      <alignment horizontal="center" vertical="center"/>
    </xf>
    <xf numFmtId="0" fontId="17" fillId="0" borderId="0" xfId="0" applyFont="1" applyFill="1" applyBorder="1" applyAlignment="1" applyProtection="1">
      <alignment horizontal="left" vertical="center"/>
      <protection hidden="1"/>
    </xf>
    <xf numFmtId="0" fontId="0" fillId="0" borderId="0" xfId="0" applyNumberFormat="1" applyFont="1" applyFill="1" applyBorder="1" applyAlignment="1" applyProtection="1">
      <alignment horizontal="center" vertical="center" wrapText="1"/>
      <protection locked="0"/>
    </xf>
    <xf numFmtId="0" fontId="7" fillId="0" borderId="0" xfId="0" applyFont="1" applyAlignment="1" applyProtection="1">
      <alignment horizontal="right" vertical="center" indent="1"/>
    </xf>
    <xf numFmtId="0" fontId="17" fillId="0" borderId="0" xfId="0" applyFont="1" applyFill="1" applyBorder="1" applyAlignment="1" applyProtection="1">
      <alignment horizontal="left" vertical="center"/>
    </xf>
    <xf numFmtId="0" fontId="0" fillId="0" borderId="0" xfId="0" applyFont="1" applyAlignment="1" applyProtection="1">
      <alignment horizontal="right" vertical="center" indent="1"/>
    </xf>
    <xf numFmtId="0" fontId="0" fillId="0" borderId="0" xfId="0" applyAlignment="1" applyProtection="1">
      <alignment horizontal="left" vertical="center" indent="1"/>
    </xf>
    <xf numFmtId="0" fontId="16" fillId="0" borderId="0" xfId="0" applyFont="1" applyFill="1" applyBorder="1" applyAlignment="1" applyProtection="1">
      <alignment horizontal="right" vertical="center" indent="1"/>
    </xf>
    <xf numFmtId="0" fontId="17" fillId="0" borderId="0" xfId="0" applyFont="1" applyFill="1" applyBorder="1" applyAlignment="1" applyProtection="1">
      <alignment horizontal="right" vertical="center" indent="1"/>
    </xf>
    <xf numFmtId="0" fontId="0" fillId="0" borderId="0" xfId="0" applyAlignment="1" applyProtection="1">
      <alignment horizontal="left" vertical="center" wrapText="1" indent="1"/>
      <protection hidden="1"/>
    </xf>
    <xf numFmtId="0" fontId="0" fillId="0" borderId="0" xfId="0" applyAlignment="1" applyProtection="1">
      <alignment horizontal="left" vertical="top"/>
    </xf>
    <xf numFmtId="0" fontId="30" fillId="0" borderId="0" xfId="0" applyFont="1" applyFill="1" applyAlignment="1" applyProtection="1">
      <alignment horizontal="left" vertical="center" indent="1"/>
      <protection hidden="1"/>
    </xf>
    <xf numFmtId="0" fontId="0" fillId="0" borderId="0" xfId="0" applyFont="1" applyAlignment="1" applyProtection="1">
      <alignment vertical="center"/>
      <protection hidden="1"/>
    </xf>
    <xf numFmtId="0" fontId="0" fillId="0" borderId="0" xfId="0" applyFont="1" applyFill="1" applyBorder="1" applyAlignment="1" applyProtection="1">
      <alignment vertical="center"/>
      <protection hidden="1"/>
    </xf>
    <xf numFmtId="0" fontId="12" fillId="4" borderId="12" xfId="0" applyNumberFormat="1" applyFont="1" applyFill="1" applyBorder="1" applyAlignment="1" applyProtection="1">
      <alignment horizontal="left" vertical="center" indent="1"/>
      <protection hidden="1"/>
    </xf>
    <xf numFmtId="0" fontId="0" fillId="4" borderId="12" xfId="0" applyNumberFormat="1" applyFont="1" applyFill="1" applyBorder="1" applyAlignment="1" applyProtection="1">
      <alignment horizontal="center" vertical="center"/>
      <protection hidden="1"/>
    </xf>
    <xf numFmtId="0" fontId="0" fillId="0" borderId="0" xfId="0" applyNumberFormat="1" applyFont="1" applyFill="1" applyBorder="1" applyAlignment="1" applyProtection="1">
      <alignment horizontal="center" vertical="center" wrapText="1"/>
      <protection hidden="1"/>
    </xf>
    <xf numFmtId="0" fontId="16" fillId="0" borderId="0" xfId="0" applyFont="1" applyFill="1" applyBorder="1" applyAlignment="1" applyProtection="1">
      <alignment horizontal="center" vertical="center" wrapText="1"/>
      <protection hidden="1"/>
    </xf>
    <xf numFmtId="0" fontId="17" fillId="0" borderId="0" xfId="0" applyFont="1" applyFill="1" applyBorder="1" applyAlignment="1" applyProtection="1">
      <alignment horizontal="right" vertical="center" indent="1"/>
      <protection hidden="1"/>
    </xf>
    <xf numFmtId="0" fontId="16" fillId="4" borderId="12" xfId="0" applyFont="1" applyFill="1" applyBorder="1" applyAlignment="1" applyProtection="1">
      <alignment horizontal="left" vertical="center" indent="1"/>
      <protection hidden="1"/>
    </xf>
    <xf numFmtId="0" fontId="10" fillId="4" borderId="12" xfId="0" applyFont="1" applyFill="1" applyBorder="1" applyAlignment="1" applyProtection="1">
      <alignment horizontal="left" vertical="center" indent="1"/>
      <protection hidden="1"/>
    </xf>
    <xf numFmtId="0" fontId="16" fillId="0" borderId="0" xfId="0" applyFont="1" applyFill="1" applyBorder="1" applyAlignment="1" applyProtection="1">
      <alignment horizontal="right" vertical="center" indent="1"/>
      <protection hidden="1"/>
    </xf>
    <xf numFmtId="0" fontId="17" fillId="4" borderId="12" xfId="0" applyFont="1" applyFill="1" applyBorder="1" applyAlignment="1" applyProtection="1">
      <alignment horizontal="left" vertical="center" indent="1"/>
      <protection hidden="1"/>
    </xf>
    <xf numFmtId="0" fontId="0" fillId="4" borderId="12" xfId="0" applyFill="1" applyBorder="1" applyAlignment="1" applyProtection="1">
      <alignment horizontal="left" vertical="center" indent="1"/>
      <protection hidden="1"/>
    </xf>
    <xf numFmtId="0" fontId="13" fillId="0" borderId="0" xfId="0" applyFont="1" applyProtection="1">
      <protection hidden="1"/>
    </xf>
    <xf numFmtId="0" fontId="0" fillId="0" borderId="0" xfId="0" applyAlignment="1" applyProtection="1">
      <alignment horizontal="left" vertical="center" indent="1"/>
      <protection hidden="1"/>
    </xf>
    <xf numFmtId="49" fontId="18" fillId="0" borderId="0" xfId="0" applyNumberFormat="1" applyFont="1" applyAlignment="1" applyProtection="1">
      <alignment horizontal="center" vertical="center"/>
      <protection hidden="1"/>
    </xf>
    <xf numFmtId="0" fontId="0" fillId="0" borderId="0" xfId="0" applyFont="1" applyProtection="1">
      <protection hidden="1"/>
    </xf>
    <xf numFmtId="0" fontId="0" fillId="0" borderId="0" xfId="0" applyFont="1" applyAlignment="1" applyProtection="1">
      <alignment horizontal="left" vertical="center" indent="1"/>
      <protection hidden="1"/>
    </xf>
    <xf numFmtId="0" fontId="0" fillId="0" borderId="0" xfId="0" applyAlignment="1" applyProtection="1">
      <alignment horizontal="left" vertical="top"/>
      <protection hidden="1"/>
    </xf>
    <xf numFmtId="0" fontId="0" fillId="0" borderId="0" xfId="0" applyFont="1" applyBorder="1" applyAlignment="1" applyProtection="1">
      <alignment vertical="center"/>
      <protection hidden="1"/>
    </xf>
    <xf numFmtId="3" fontId="16" fillId="3" borderId="0" xfId="0" applyNumberFormat="1" applyFont="1" applyFill="1" applyBorder="1" applyAlignment="1" applyProtection="1">
      <alignment horizontal="right" vertical="top" indent="5"/>
      <protection hidden="1"/>
    </xf>
    <xf numFmtId="3" fontId="17" fillId="3" borderId="0" xfId="0" applyNumberFormat="1" applyFont="1" applyFill="1" applyBorder="1" applyAlignment="1" applyProtection="1">
      <alignment horizontal="right" vertical="center"/>
      <protection hidden="1"/>
    </xf>
    <xf numFmtId="3" fontId="17" fillId="3" borderId="0" xfId="0" applyNumberFormat="1" applyFont="1" applyFill="1" applyBorder="1" applyAlignment="1" applyProtection="1">
      <alignment horizontal="right" vertical="center" indent="1"/>
      <protection hidden="1"/>
    </xf>
    <xf numFmtId="3" fontId="17" fillId="3" borderId="0" xfId="0" applyNumberFormat="1" applyFont="1" applyFill="1" applyBorder="1" applyAlignment="1" applyProtection="1">
      <alignment horizontal="right" vertical="center" indent="2"/>
      <protection hidden="1"/>
    </xf>
    <xf numFmtId="0" fontId="17" fillId="0" borderId="0" xfId="0" applyNumberFormat="1" applyFont="1" applyFill="1" applyBorder="1" applyAlignment="1" applyProtection="1">
      <alignment vertical="center"/>
      <protection hidden="1"/>
    </xf>
    <xf numFmtId="0" fontId="17" fillId="0" borderId="0" xfId="0" applyNumberFormat="1" applyFont="1" applyFill="1" applyBorder="1" applyAlignment="1" applyProtection="1">
      <alignment horizontal="right" indent="1"/>
      <protection hidden="1"/>
    </xf>
    <xf numFmtId="0" fontId="17" fillId="0" borderId="16" xfId="0" applyNumberFormat="1" applyFont="1" applyFill="1" applyBorder="1" applyAlignment="1" applyProtection="1">
      <protection hidden="1"/>
    </xf>
    <xf numFmtId="0" fontId="12" fillId="4" borderId="7" xfId="0" applyFont="1" applyFill="1" applyBorder="1" applyAlignment="1" applyProtection="1">
      <alignment horizontal="left" vertical="center" indent="1"/>
      <protection hidden="1"/>
    </xf>
    <xf numFmtId="0" fontId="0" fillId="0" borderId="10" xfId="0" applyFont="1" applyFill="1" applyBorder="1" applyAlignment="1" applyProtection="1">
      <alignment horizontal="left" vertical="center" indent="1"/>
      <protection hidden="1"/>
    </xf>
    <xf numFmtId="0" fontId="0" fillId="0" borderId="10" xfId="0" applyFont="1" applyBorder="1" applyAlignment="1" applyProtection="1">
      <alignment vertical="center"/>
    </xf>
    <xf numFmtId="0" fontId="0" fillId="0" borderId="0" xfId="0" applyFont="1" applyBorder="1" applyAlignment="1" applyProtection="1">
      <alignment vertical="center"/>
    </xf>
    <xf numFmtId="0" fontId="0" fillId="0" borderId="11" xfId="0" applyFont="1" applyBorder="1" applyAlignment="1" applyProtection="1">
      <alignment vertical="center"/>
    </xf>
    <xf numFmtId="0" fontId="13" fillId="0" borderId="0" xfId="0" applyFont="1" applyBorder="1" applyProtection="1"/>
    <xf numFmtId="0" fontId="13" fillId="0" borderId="11" xfId="0" applyFont="1" applyBorder="1" applyProtection="1"/>
    <xf numFmtId="0" fontId="0" fillId="0" borderId="10" xfId="0" applyBorder="1" applyAlignment="1" applyProtection="1">
      <alignment horizontal="left" vertical="center" indent="1"/>
    </xf>
    <xf numFmtId="0" fontId="0" fillId="0" borderId="0" xfId="0" applyBorder="1" applyAlignment="1" applyProtection="1">
      <alignment horizontal="left" vertical="center" indent="1"/>
    </xf>
    <xf numFmtId="0" fontId="0" fillId="0" borderId="11" xfId="0" applyBorder="1" applyAlignment="1" applyProtection="1">
      <alignment horizontal="left" vertical="center" indent="1"/>
    </xf>
    <xf numFmtId="0" fontId="0" fillId="0" borderId="0" xfId="0" applyFont="1" applyBorder="1" applyProtection="1"/>
    <xf numFmtId="0" fontId="0" fillId="0" borderId="11" xfId="0" applyFont="1" applyBorder="1" applyProtection="1"/>
    <xf numFmtId="0" fontId="0" fillId="0" borderId="10" xfId="0" applyBorder="1" applyProtection="1"/>
    <xf numFmtId="0" fontId="0" fillId="0" borderId="11" xfId="0" applyBorder="1" applyProtection="1"/>
    <xf numFmtId="0" fontId="0" fillId="0" borderId="10" xfId="0" applyBorder="1" applyAlignment="1" applyProtection="1">
      <alignment horizontal="left" vertical="top"/>
    </xf>
    <xf numFmtId="0" fontId="0" fillId="0" borderId="11" xfId="0" applyBorder="1" applyAlignment="1" applyProtection="1">
      <alignment horizontal="left" vertical="top"/>
    </xf>
    <xf numFmtId="0" fontId="0" fillId="11" borderId="10" xfId="0" applyFont="1" applyFill="1" applyBorder="1" applyAlignment="1" applyProtection="1">
      <alignment vertical="center"/>
    </xf>
    <xf numFmtId="0" fontId="0" fillId="11" borderId="0" xfId="0" applyFont="1" applyFill="1" applyBorder="1" applyAlignment="1" applyProtection="1">
      <alignment vertical="center"/>
    </xf>
    <xf numFmtId="0" fontId="0" fillId="11" borderId="11" xfId="0" applyFont="1" applyFill="1" applyBorder="1" applyAlignment="1" applyProtection="1">
      <alignment vertical="center"/>
    </xf>
    <xf numFmtId="0" fontId="34" fillId="0" borderId="0" xfId="2" applyFont="1" applyFill="1" applyAlignment="1" applyProtection="1">
      <alignment horizontal="left" vertical="center" indent="1"/>
    </xf>
    <xf numFmtId="0" fontId="34" fillId="0" borderId="0" xfId="2" applyFont="1" applyAlignment="1" applyProtection="1">
      <alignment horizontal="left" vertical="center" indent="1"/>
    </xf>
    <xf numFmtId="0" fontId="17" fillId="0" borderId="0" xfId="0" applyFont="1" applyFill="1" applyAlignment="1" applyProtection="1">
      <alignment horizontal="left" vertical="center" indent="1"/>
    </xf>
    <xf numFmtId="0" fontId="17" fillId="0" borderId="0" xfId="0" applyFont="1" applyAlignment="1" applyProtection="1">
      <alignment horizontal="left" vertical="center" indent="1"/>
    </xf>
    <xf numFmtId="0" fontId="16" fillId="0" borderId="0" xfId="0" applyFont="1" applyFill="1" applyAlignment="1" applyProtection="1">
      <alignment horizontal="left" vertical="center" indent="1"/>
    </xf>
    <xf numFmtId="0" fontId="16" fillId="0" borderId="0" xfId="0" applyFont="1" applyAlignment="1" applyProtection="1">
      <alignment horizontal="left" vertical="center" indent="1"/>
    </xf>
    <xf numFmtId="0" fontId="36" fillId="0" borderId="0" xfId="7" applyFont="1" applyFill="1" applyAlignment="1" applyProtection="1">
      <alignment vertical="top"/>
      <protection hidden="1"/>
    </xf>
    <xf numFmtId="0" fontId="14" fillId="4" borderId="0" xfId="0" applyFont="1" applyFill="1" applyAlignment="1">
      <alignment horizontal="left" vertical="center" indent="1"/>
    </xf>
    <xf numFmtId="0" fontId="16" fillId="0" borderId="0" xfId="0" applyFont="1" applyFill="1" applyBorder="1" applyAlignment="1" applyProtection="1">
      <alignment horizontal="left" vertical="top"/>
      <protection hidden="1"/>
    </xf>
    <xf numFmtId="0" fontId="37" fillId="0" borderId="0" xfId="0" applyFont="1" applyAlignment="1" applyProtection="1">
      <alignment horizontal="left" vertical="center" indent="1"/>
    </xf>
    <xf numFmtId="0" fontId="40" fillId="0" borderId="3" xfId="2" applyFont="1" applyFill="1" applyBorder="1" applyAlignment="1" applyProtection="1">
      <alignment horizontal="left" vertical="center" indent="1"/>
    </xf>
    <xf numFmtId="0" fontId="40" fillId="0" borderId="16" xfId="2" applyFont="1" applyFill="1" applyBorder="1" applyAlignment="1" applyProtection="1">
      <alignment horizontal="left" vertical="center" indent="1"/>
    </xf>
    <xf numFmtId="0" fontId="42" fillId="0" borderId="0" xfId="0" applyFont="1" applyFill="1" applyAlignment="1" applyProtection="1">
      <alignment horizontal="left" vertical="center" indent="1"/>
      <protection hidden="1"/>
    </xf>
    <xf numFmtId="0" fontId="42" fillId="0" borderId="0" xfId="0" applyFont="1" applyFill="1" applyAlignment="1" applyProtection="1">
      <alignment horizontal="center" vertical="center"/>
      <protection hidden="1"/>
    </xf>
    <xf numFmtId="0" fontId="42" fillId="0" borderId="0" xfId="0" applyFont="1" applyFill="1" applyAlignment="1" applyProtection="1">
      <alignment horizontal="left" vertical="center" indent="1"/>
      <protection locked="0" hidden="1"/>
    </xf>
    <xf numFmtId="0" fontId="0" fillId="0" borderId="0" xfId="0" applyFont="1" applyFill="1" applyAlignment="1" applyProtection="1">
      <alignment horizontal="left" vertical="center" indent="1"/>
      <protection locked="0" hidden="1"/>
    </xf>
    <xf numFmtId="49" fontId="18" fillId="0" borderId="0" xfId="0" applyNumberFormat="1" applyFont="1" applyFill="1" applyAlignment="1" applyProtection="1">
      <alignment horizontal="center" vertical="center"/>
      <protection locked="0" hidden="1"/>
    </xf>
    <xf numFmtId="0" fontId="0" fillId="0" borderId="0" xfId="0" applyFont="1" applyFill="1" applyAlignment="1" applyProtection="1">
      <alignment horizontal="center" vertical="center" textRotation="90" wrapText="1"/>
      <protection locked="0" hidden="1"/>
    </xf>
    <xf numFmtId="0" fontId="0" fillId="0" borderId="0" xfId="0" applyFont="1" applyFill="1" applyBorder="1" applyAlignment="1" applyProtection="1">
      <alignment horizontal="left" vertical="center" indent="1"/>
      <protection locked="0" hidden="1"/>
    </xf>
    <xf numFmtId="0" fontId="42" fillId="0" borderId="0" xfId="0" applyFont="1" applyFill="1" applyAlignment="1" applyProtection="1">
      <alignment horizontal="left" vertical="center" indent="1"/>
      <protection locked="0"/>
    </xf>
    <xf numFmtId="0" fontId="0" fillId="0" borderId="0" xfId="0" applyFont="1" applyFill="1" applyAlignment="1" applyProtection="1">
      <alignment horizontal="left" vertical="center" indent="1"/>
      <protection locked="0"/>
    </xf>
    <xf numFmtId="49" fontId="18" fillId="0" borderId="0" xfId="0" applyNumberFormat="1" applyFont="1" applyFill="1" applyAlignment="1" applyProtection="1">
      <alignment horizontal="center" vertical="center"/>
      <protection locked="0"/>
    </xf>
    <xf numFmtId="0" fontId="0" fillId="0" borderId="0" xfId="0" applyFont="1" applyFill="1" applyAlignment="1" applyProtection="1">
      <alignment horizontal="center" vertical="center" textRotation="90" wrapText="1"/>
      <protection locked="0"/>
    </xf>
    <xf numFmtId="0" fontId="17" fillId="0" borderId="0" xfId="0" applyFont="1" applyFill="1" applyAlignment="1" applyProtection="1">
      <alignment horizontal="left" vertical="center" indent="1"/>
      <protection locked="0"/>
    </xf>
    <xf numFmtId="0" fontId="0" fillId="0" borderId="8" xfId="0" applyFont="1" applyFill="1" applyBorder="1" applyAlignment="1" applyProtection="1">
      <alignment horizontal="left" vertical="center" indent="1"/>
      <protection locked="0"/>
    </xf>
    <xf numFmtId="0" fontId="21" fillId="0" borderId="0" xfId="0" applyFont="1" applyFill="1" applyAlignment="1" applyProtection="1">
      <alignment horizontal="left" vertical="center" indent="1"/>
      <protection locked="0"/>
    </xf>
    <xf numFmtId="0" fontId="0" fillId="0" borderId="9" xfId="0" applyFont="1" applyFill="1" applyBorder="1" applyAlignment="1" applyProtection="1">
      <alignment horizontal="left" vertical="center" indent="1"/>
      <protection locked="0"/>
    </xf>
    <xf numFmtId="0" fontId="0" fillId="0" borderId="0" xfId="0" applyFont="1" applyFill="1" applyBorder="1" applyAlignment="1" applyProtection="1">
      <alignment horizontal="left" vertical="center" indent="1"/>
      <protection locked="0"/>
    </xf>
    <xf numFmtId="0" fontId="0" fillId="0" borderId="14" xfId="0" applyFont="1" applyFill="1" applyBorder="1" applyAlignment="1" applyProtection="1">
      <alignment horizontal="left" vertical="center" indent="1"/>
      <protection locked="0"/>
    </xf>
    <xf numFmtId="0" fontId="27" fillId="0" borderId="0" xfId="0" applyFont="1" applyFill="1" applyAlignment="1" applyProtection="1">
      <alignment horizontal="center" vertical="center" textRotation="90" wrapText="1"/>
      <protection locked="0"/>
    </xf>
    <xf numFmtId="0" fontId="30" fillId="0" borderId="0" xfId="0" applyFont="1" applyFill="1" applyAlignment="1" applyProtection="1">
      <alignment horizontal="left" indent="1"/>
      <protection hidden="1"/>
    </xf>
    <xf numFmtId="0" fontId="42" fillId="0" borderId="0" xfId="0" applyFont="1" applyFill="1" applyAlignment="1" applyProtection="1">
      <alignment horizontal="center" vertical="center"/>
      <protection locked="0" hidden="1"/>
    </xf>
    <xf numFmtId="0" fontId="0" fillId="0" borderId="0" xfId="0" applyFont="1" applyFill="1" applyAlignment="1" applyProtection="1">
      <alignment horizontal="center" vertical="center"/>
      <protection locked="0" hidden="1"/>
    </xf>
    <xf numFmtId="0" fontId="0" fillId="0" borderId="0" xfId="0" applyFont="1" applyFill="1" applyAlignment="1" applyProtection="1">
      <alignment horizontal="right" vertical="center" indent="1"/>
      <protection locked="0" hidden="1"/>
    </xf>
    <xf numFmtId="0" fontId="0" fillId="0" borderId="0" xfId="0" pivotButton="1" applyProtection="1">
      <protection locked="0" hidden="1"/>
    </xf>
    <xf numFmtId="0" fontId="0" fillId="0" borderId="0" xfId="0" applyProtection="1">
      <protection locked="0" hidden="1"/>
    </xf>
    <xf numFmtId="0" fontId="0" fillId="0" borderId="0" xfId="0" applyAlignment="1" applyProtection="1">
      <alignment horizontal="center"/>
      <protection locked="0" hidden="1"/>
    </xf>
    <xf numFmtId="0" fontId="17" fillId="0" borderId="0" xfId="0" applyFont="1" applyFill="1" applyBorder="1" applyAlignment="1" applyProtection="1">
      <alignment horizontal="left" vertical="center" indent="1"/>
      <protection locked="0" hidden="1"/>
    </xf>
    <xf numFmtId="0" fontId="26" fillId="8" borderId="0" xfId="0" applyFont="1" applyFill="1" applyAlignment="1" applyProtection="1">
      <alignment horizontal="center" vertical="center" textRotation="90" wrapText="1"/>
      <protection locked="0" hidden="1"/>
    </xf>
    <xf numFmtId="0" fontId="27" fillId="0" borderId="0" xfId="0" applyFont="1" applyFill="1" applyAlignment="1" applyProtection="1">
      <alignment horizontal="center" vertical="center" textRotation="90" wrapText="1"/>
      <protection locked="0" hidden="1"/>
    </xf>
    <xf numFmtId="0" fontId="17" fillId="0" borderId="0" xfId="0" applyFont="1" applyFill="1" applyAlignment="1" applyProtection="1">
      <alignment horizontal="left" vertical="center" indent="1"/>
      <protection locked="0" hidden="1"/>
    </xf>
    <xf numFmtId="0" fontId="0" fillId="0" borderId="0" xfId="0" applyNumberFormat="1" applyAlignment="1" applyProtection="1">
      <alignment horizontal="center"/>
      <protection locked="0" hidden="1"/>
    </xf>
    <xf numFmtId="0" fontId="6" fillId="0" borderId="0" xfId="0" applyFont="1" applyAlignment="1">
      <alignment horizontal="left" vertical="center" indent="1"/>
    </xf>
    <xf numFmtId="0" fontId="47" fillId="0" borderId="0" xfId="0" applyNumberFormat="1" applyFont="1" applyFill="1" applyBorder="1" applyAlignment="1" applyProtection="1">
      <alignment horizontal="left" vertical="center" indent="1"/>
      <protection hidden="1"/>
    </xf>
    <xf numFmtId="0" fontId="6" fillId="0" borderId="0" xfId="0" applyNumberFormat="1" applyFont="1" applyFill="1" applyBorder="1" applyAlignment="1" applyProtection="1">
      <alignment horizontal="left" vertical="center" wrapText="1" indent="1"/>
      <protection hidden="1"/>
    </xf>
    <xf numFmtId="0" fontId="48" fillId="0" borderId="0" xfId="0" applyNumberFormat="1" applyFont="1" applyFill="1" applyBorder="1" applyAlignment="1" applyProtection="1">
      <alignment horizontal="left" vertical="center" wrapText="1" indent="1"/>
      <protection hidden="1"/>
    </xf>
    <xf numFmtId="0" fontId="6" fillId="0" borderId="0" xfId="0" applyNumberFormat="1" applyFont="1" applyAlignment="1" applyProtection="1">
      <alignment horizontal="left" vertical="center" indent="1"/>
      <protection hidden="1"/>
    </xf>
    <xf numFmtId="1" fontId="6" fillId="0" borderId="0" xfId="0" applyNumberFormat="1" applyFont="1" applyFill="1" applyBorder="1" applyAlignment="1" applyProtection="1">
      <alignment horizontal="left" vertical="center" indent="1"/>
      <protection hidden="1"/>
    </xf>
    <xf numFmtId="0" fontId="6" fillId="4" borderId="16" xfId="0" applyNumberFormat="1" applyFont="1" applyFill="1" applyBorder="1" applyAlignment="1" applyProtection="1">
      <alignment horizontal="left" vertical="center" wrapText="1" indent="1"/>
      <protection hidden="1"/>
    </xf>
    <xf numFmtId="0" fontId="6" fillId="4" borderId="16" xfId="0" applyNumberFormat="1" applyFont="1" applyFill="1" applyBorder="1" applyAlignment="1" applyProtection="1">
      <alignment horizontal="left" vertical="center" indent="1"/>
      <protection hidden="1"/>
    </xf>
    <xf numFmtId="0" fontId="46" fillId="13" borderId="16" xfId="0" applyNumberFormat="1" applyFont="1" applyFill="1" applyBorder="1" applyAlignment="1" applyProtection="1">
      <alignment horizontal="left" vertical="center" indent="1"/>
      <protection hidden="1"/>
    </xf>
    <xf numFmtId="0" fontId="6" fillId="13" borderId="16" xfId="0" applyFont="1" applyFill="1" applyBorder="1" applyAlignment="1">
      <alignment horizontal="left" vertical="center" indent="1"/>
    </xf>
    <xf numFmtId="176" fontId="46" fillId="13" borderId="16" xfId="0" applyNumberFormat="1" applyFont="1" applyFill="1" applyBorder="1" applyAlignment="1" applyProtection="1">
      <alignment horizontal="left" vertical="center" indent="1"/>
      <protection hidden="1"/>
    </xf>
    <xf numFmtId="14" fontId="46" fillId="13" borderId="16" xfId="0" applyNumberFormat="1" applyFont="1" applyFill="1" applyBorder="1" applyAlignment="1" applyProtection="1">
      <alignment horizontal="left" vertical="center" indent="1"/>
      <protection hidden="1"/>
    </xf>
    <xf numFmtId="1" fontId="45" fillId="2" borderId="16" xfId="0" applyNumberFormat="1" applyFont="1" applyFill="1" applyBorder="1" applyAlignment="1" applyProtection="1">
      <alignment horizontal="left" vertical="center" indent="1"/>
      <protection locked="0"/>
    </xf>
    <xf numFmtId="0" fontId="6" fillId="2" borderId="16" xfId="0" applyNumberFormat="1" applyFont="1" applyFill="1" applyBorder="1" applyAlignment="1" applyProtection="1">
      <alignment horizontal="left" vertical="center" indent="1"/>
      <protection hidden="1"/>
    </xf>
    <xf numFmtId="176" fontId="6" fillId="2" borderId="16" xfId="0" applyNumberFormat="1" applyFont="1" applyFill="1" applyBorder="1" applyAlignment="1" applyProtection="1">
      <alignment horizontal="left" vertical="center" indent="1"/>
      <protection locked="0"/>
    </xf>
    <xf numFmtId="0" fontId="48" fillId="2" borderId="16" xfId="0" applyNumberFormat="1" applyFont="1" applyFill="1" applyBorder="1" applyAlignment="1" applyProtection="1">
      <alignment horizontal="left" vertical="center" wrapText="1" indent="1"/>
      <protection hidden="1"/>
    </xf>
    <xf numFmtId="177" fontId="6" fillId="2" borderId="16" xfId="0" applyNumberFormat="1" applyFont="1" applyFill="1" applyBorder="1" applyAlignment="1" applyProtection="1">
      <alignment horizontal="left" vertical="center" indent="1"/>
      <protection locked="0"/>
    </xf>
    <xf numFmtId="0" fontId="6" fillId="2" borderId="16" xfId="0" applyFont="1" applyFill="1" applyBorder="1" applyAlignment="1">
      <alignment horizontal="left" vertical="center" indent="1"/>
    </xf>
    <xf numFmtId="0" fontId="6" fillId="0" borderId="16" xfId="0" applyFont="1" applyBorder="1" applyAlignment="1">
      <alignment horizontal="left" vertical="center" indent="1"/>
    </xf>
    <xf numFmtId="0" fontId="44" fillId="13" borderId="16" xfId="0" applyNumberFormat="1" applyFont="1" applyFill="1" applyBorder="1" applyAlignment="1" applyProtection="1">
      <alignment horizontal="left" vertical="center" indent="1"/>
      <protection hidden="1"/>
    </xf>
    <xf numFmtId="0" fontId="49" fillId="4" borderId="0" xfId="0" applyNumberFormat="1" applyFont="1" applyFill="1" applyBorder="1" applyAlignment="1" applyProtection="1">
      <alignment horizontal="left" vertical="center" wrapText="1" indent="1"/>
      <protection hidden="1"/>
    </xf>
    <xf numFmtId="14" fontId="6" fillId="0" borderId="0" xfId="0" applyNumberFormat="1" applyFont="1" applyAlignment="1">
      <alignment horizontal="left" vertical="center" indent="1"/>
    </xf>
    <xf numFmtId="1" fontId="6" fillId="0" borderId="0" xfId="0" applyNumberFormat="1" applyFont="1" applyAlignment="1">
      <alignment horizontal="left" vertical="center" indent="1"/>
    </xf>
    <xf numFmtId="0" fontId="50" fillId="0" borderId="0" xfId="0" applyFont="1" applyAlignment="1">
      <alignment horizontal="left" vertical="center" indent="1"/>
    </xf>
    <xf numFmtId="0" fontId="5" fillId="0" borderId="0" xfId="0" applyFont="1" applyAlignment="1">
      <alignment horizontal="left" vertical="center" indent="1"/>
    </xf>
    <xf numFmtId="1" fontId="5" fillId="0" borderId="0" xfId="0" applyNumberFormat="1" applyFont="1" applyAlignment="1">
      <alignment horizontal="left" vertical="center" indent="1"/>
    </xf>
    <xf numFmtId="14" fontId="5" fillId="0" borderId="0" xfId="0" applyNumberFormat="1" applyFont="1" applyAlignment="1">
      <alignment horizontal="left" vertical="center" indent="1"/>
    </xf>
    <xf numFmtId="1" fontId="5" fillId="2" borderId="16" xfId="0" applyNumberFormat="1" applyFont="1" applyFill="1" applyBorder="1" applyAlignment="1" applyProtection="1">
      <alignment horizontal="left" vertical="center" indent="1"/>
      <protection locked="0"/>
    </xf>
    <xf numFmtId="0" fontId="17" fillId="0" borderId="3" xfId="0" applyFont="1" applyFill="1" applyBorder="1" applyAlignment="1" applyProtection="1">
      <alignment horizontal="left" vertical="center" wrapText="1" indent="1"/>
      <protection hidden="1"/>
    </xf>
    <xf numFmtId="0" fontId="20" fillId="0" borderId="3" xfId="0" applyFont="1" applyFill="1" applyBorder="1" applyAlignment="1" applyProtection="1">
      <alignment horizontal="left" vertical="center" wrapText="1" indent="1"/>
      <protection hidden="1"/>
    </xf>
    <xf numFmtId="4" fontId="0" fillId="4" borderId="21" xfId="0" applyNumberFormat="1" applyFont="1" applyFill="1" applyBorder="1" applyAlignment="1" applyProtection="1">
      <alignment horizontal="right" vertical="center" indent="2"/>
      <protection hidden="1"/>
    </xf>
    <xf numFmtId="4" fontId="0" fillId="4" borderId="22" xfId="0" applyNumberFormat="1" applyFont="1" applyFill="1" applyBorder="1" applyAlignment="1" applyProtection="1">
      <alignment horizontal="right" vertical="center" indent="2"/>
      <protection hidden="1"/>
    </xf>
    <xf numFmtId="0" fontId="51" fillId="4" borderId="0" xfId="0" applyFont="1" applyFill="1" applyBorder="1" applyAlignment="1" applyProtection="1">
      <alignment horizontal="left" vertical="center" wrapText="1" indent="1"/>
      <protection hidden="1"/>
    </xf>
    <xf numFmtId="0" fontId="51" fillId="4" borderId="6" xfId="0" applyFont="1" applyFill="1" applyBorder="1" applyAlignment="1" applyProtection="1">
      <alignment horizontal="left" vertical="center" wrapText="1" indent="1"/>
      <protection hidden="1"/>
    </xf>
    <xf numFmtId="1" fontId="52" fillId="9" borderId="0" xfId="0" applyNumberFormat="1" applyFont="1" applyFill="1" applyAlignment="1" applyProtection="1">
      <alignment horizontal="center" vertical="center"/>
      <protection locked="0"/>
    </xf>
    <xf numFmtId="1" fontId="6" fillId="0" borderId="16" xfId="0" applyNumberFormat="1" applyFont="1" applyBorder="1" applyAlignment="1">
      <alignment horizontal="left" vertical="center" indent="1"/>
    </xf>
    <xf numFmtId="0" fontId="0" fillId="0" borderId="11" xfId="0" applyFont="1" applyFill="1" applyBorder="1" applyAlignment="1" applyProtection="1">
      <alignment horizontal="left" vertical="center" indent="1"/>
      <protection locked="0"/>
    </xf>
    <xf numFmtId="0" fontId="0" fillId="0" borderId="0" xfId="0" applyAlignment="1">
      <alignment horizontal="left"/>
    </xf>
    <xf numFmtId="0" fontId="0" fillId="0" borderId="0" xfId="0" quotePrefix="1" applyNumberFormat="1" applyAlignment="1"/>
    <xf numFmtId="0" fontId="8" fillId="0" borderId="0" xfId="0" applyNumberFormat="1" applyFont="1" applyAlignment="1"/>
    <xf numFmtId="0" fontId="4" fillId="0" borderId="0" xfId="0" applyFont="1" applyAlignment="1">
      <alignment horizontal="left" vertical="center" indent="1"/>
    </xf>
    <xf numFmtId="0" fontId="17" fillId="4" borderId="13" xfId="0" applyFont="1" applyFill="1" applyBorder="1" applyAlignment="1" applyProtection="1">
      <alignment horizontal="left" vertical="center" wrapText="1" indent="1"/>
      <protection hidden="1"/>
    </xf>
    <xf numFmtId="166" fontId="17" fillId="4" borderId="13" xfId="0" applyNumberFormat="1" applyFont="1" applyFill="1" applyBorder="1" applyAlignment="1" applyProtection="1">
      <alignment horizontal="left" vertical="center" indent="1"/>
      <protection hidden="1"/>
    </xf>
    <xf numFmtId="4" fontId="17" fillId="4" borderId="13" xfId="0" applyNumberFormat="1" applyFont="1" applyFill="1" applyBorder="1" applyAlignment="1" applyProtection="1">
      <alignment horizontal="right" vertical="center" indent="1"/>
      <protection hidden="1"/>
    </xf>
    <xf numFmtId="3" fontId="16" fillId="4" borderId="13" xfId="0" applyNumberFormat="1" applyFont="1" applyFill="1" applyBorder="1" applyAlignment="1" applyProtection="1">
      <alignment horizontal="center" vertical="center"/>
      <protection hidden="1"/>
    </xf>
    <xf numFmtId="0" fontId="25" fillId="0" borderId="0" xfId="0" applyFont="1" applyFill="1" applyBorder="1" applyAlignment="1" applyProtection="1">
      <alignment horizontal="center" vertical="center"/>
      <protection hidden="1"/>
    </xf>
    <xf numFmtId="0" fontId="53" fillId="0" borderId="0" xfId="0" applyFont="1" applyFill="1" applyAlignment="1" applyProtection="1">
      <alignment horizontal="left" indent="1"/>
      <protection hidden="1"/>
    </xf>
    <xf numFmtId="0" fontId="3" fillId="0" borderId="0" xfId="0" applyFont="1" applyAlignment="1">
      <alignment horizontal="left" vertical="center" indent="1"/>
    </xf>
    <xf numFmtId="170" fontId="16" fillId="4" borderId="0" xfId="1" applyNumberFormat="1" applyFont="1" applyFill="1" applyBorder="1" applyAlignment="1" applyProtection="1">
      <alignment horizontal="right" vertical="center" indent="1"/>
      <protection hidden="1"/>
    </xf>
    <xf numFmtId="168" fontId="24" fillId="4" borderId="0" xfId="0" applyNumberFormat="1" applyFont="1" applyFill="1" applyBorder="1" applyAlignment="1" applyProtection="1">
      <alignment horizontal="right" vertical="center" indent="1"/>
      <protection hidden="1"/>
    </xf>
    <xf numFmtId="168" fontId="24" fillId="4" borderId="13" xfId="0" applyNumberFormat="1" applyFont="1" applyFill="1" applyBorder="1" applyAlignment="1" applyProtection="1">
      <alignment horizontal="right" vertical="center" indent="1"/>
      <protection hidden="1"/>
    </xf>
    <xf numFmtId="0" fontId="44" fillId="5" borderId="16" xfId="0" applyNumberFormat="1" applyFont="1" applyFill="1" applyBorder="1" applyAlignment="1" applyProtection="1">
      <alignment horizontal="left" vertical="center" indent="1"/>
      <protection locked="0"/>
    </xf>
    <xf numFmtId="0" fontId="7" fillId="0" borderId="0" xfId="0" applyNumberFormat="1" applyFont="1" applyAlignment="1"/>
    <xf numFmtId="0" fontId="0" fillId="0" borderId="0" xfId="0" quotePrefix="1" applyNumberFormat="1"/>
    <xf numFmtId="0" fontId="0" fillId="0" borderId="0" xfId="0" applyNumberFormat="1"/>
    <xf numFmtId="0" fontId="54" fillId="0" borderId="0" xfId="0" applyNumberFormat="1" applyFont="1" applyAlignment="1">
      <alignment horizontal="left" vertical="center" indent="1"/>
    </xf>
    <xf numFmtId="0" fontId="7" fillId="0" borderId="0" xfId="0" applyNumberFormat="1" applyFont="1" applyAlignment="1">
      <alignment horizontal="center" vertical="center"/>
    </xf>
    <xf numFmtId="49" fontId="3" fillId="0" borderId="0" xfId="0" applyNumberFormat="1" applyFont="1" applyAlignment="1">
      <alignment horizontal="left" vertical="center" indent="2"/>
    </xf>
    <xf numFmtId="0" fontId="2" fillId="0" borderId="0" xfId="0" applyFont="1" applyAlignment="1">
      <alignment horizontal="left" vertical="center" indent="1"/>
    </xf>
    <xf numFmtId="0" fontId="0" fillId="0" borderId="0" xfId="0" applyAlignment="1">
      <alignment horizontal="center" vertical="center" wrapText="1"/>
    </xf>
    <xf numFmtId="0" fontId="0"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horizontal="left" vertical="center"/>
    </xf>
    <xf numFmtId="0" fontId="0" fillId="0" borderId="0" xfId="0" applyAlignment="1">
      <alignment horizontal="center" vertical="center"/>
    </xf>
    <xf numFmtId="0" fontId="2" fillId="0" borderId="0" xfId="0" applyNumberFormat="1" applyFont="1" applyAlignment="1"/>
    <xf numFmtId="0" fontId="2" fillId="0" borderId="0" xfId="0" applyNumberFormat="1" applyFont="1" applyAlignment="1">
      <alignment horizontal="center" vertical="center"/>
    </xf>
    <xf numFmtId="0" fontId="2" fillId="0" borderId="0" xfId="0" applyNumberFormat="1" applyFont="1" applyAlignment="1">
      <alignment horizontal="left" vertical="center" indent="1"/>
    </xf>
    <xf numFmtId="0" fontId="1" fillId="0" borderId="0" xfId="0" applyNumberFormat="1" applyFont="1" applyAlignment="1"/>
    <xf numFmtId="0" fontId="1" fillId="0" borderId="0" xfId="0" applyFont="1" applyAlignment="1">
      <alignment horizontal="left" vertical="center" indent="1"/>
    </xf>
    <xf numFmtId="0" fontId="55" fillId="0" borderId="0" xfId="0" applyFont="1" applyFill="1" applyAlignment="1" applyProtection="1">
      <alignment horizontal="right" vertical="center" indent="1"/>
      <protection hidden="1"/>
    </xf>
    <xf numFmtId="0" fontId="56" fillId="0" borderId="0" xfId="8" applyFont="1" applyAlignment="1">
      <alignment vertical="center"/>
    </xf>
    <xf numFmtId="1" fontId="56" fillId="0" borderId="0" xfId="8" applyNumberFormat="1" applyFont="1" applyAlignment="1">
      <alignment horizontal="center" vertical="center"/>
    </xf>
    <xf numFmtId="1" fontId="56" fillId="4" borderId="0" xfId="8" applyNumberFormat="1" applyFont="1" applyFill="1" applyAlignment="1">
      <alignment horizontal="center" vertical="center"/>
    </xf>
    <xf numFmtId="1" fontId="44" fillId="5" borderId="16" xfId="0" applyNumberFormat="1" applyFont="1" applyFill="1" applyBorder="1" applyAlignment="1" applyProtection="1">
      <alignment horizontal="left" vertical="center" indent="1"/>
      <protection hidden="1"/>
    </xf>
    <xf numFmtId="0" fontId="0" fillId="4" borderId="13" xfId="0" applyFont="1" applyFill="1" applyBorder="1" applyAlignment="1" applyProtection="1">
      <alignment horizontal="left" vertical="center" indent="1"/>
      <protection hidden="1"/>
    </xf>
    <xf numFmtId="4" fontId="10" fillId="4" borderId="13" xfId="0" applyNumberFormat="1" applyFont="1" applyFill="1" applyBorder="1" applyAlignment="1" applyProtection="1">
      <alignment horizontal="right" vertical="center" indent="1"/>
      <protection hidden="1"/>
    </xf>
    <xf numFmtId="14" fontId="1" fillId="0" borderId="0" xfId="0" applyNumberFormat="1" applyFont="1" applyAlignment="1">
      <alignment horizontal="left" vertical="center" indent="1"/>
    </xf>
    <xf numFmtId="0" fontId="10" fillId="0" borderId="0" xfId="0" applyFont="1" applyFill="1" applyBorder="1" applyAlignment="1" applyProtection="1">
      <alignment vertical="center"/>
      <protection hidden="1"/>
    </xf>
    <xf numFmtId="167" fontId="0" fillId="4" borderId="15" xfId="0" applyNumberFormat="1" applyFont="1" applyFill="1" applyBorder="1" applyAlignment="1" applyProtection="1">
      <alignment horizontal="right" vertical="center" indent="1"/>
      <protection hidden="1"/>
    </xf>
    <xf numFmtId="4" fontId="10" fillId="4" borderId="15" xfId="0" applyNumberFormat="1" applyFont="1" applyFill="1" applyBorder="1" applyAlignment="1" applyProtection="1">
      <alignment horizontal="right" vertical="center" indent="1"/>
      <protection hidden="1"/>
    </xf>
    <xf numFmtId="0" fontId="0" fillId="0" borderId="0" xfId="0" applyFont="1" applyFill="1" applyAlignment="1" applyProtection="1">
      <alignment horizontal="center" vertical="center" textRotation="90" wrapText="1"/>
      <protection locked="0" hidden="1"/>
    </xf>
    <xf numFmtId="0" fontId="0" fillId="0" borderId="0" xfId="0" applyAlignment="1">
      <alignment horizontal="center"/>
    </xf>
    <xf numFmtId="0" fontId="8" fillId="0" borderId="0" xfId="0" applyFont="1" applyAlignment="1">
      <alignment horizontal="center" vertical="center"/>
    </xf>
    <xf numFmtId="0" fontId="8" fillId="0" borderId="0" xfId="0" applyNumberFormat="1" applyFont="1" applyAlignment="1">
      <alignment horizontal="center"/>
    </xf>
    <xf numFmtId="0" fontId="2" fillId="0" borderId="0" xfId="0" applyNumberFormat="1" applyFont="1" applyAlignment="1">
      <alignment horizontal="center"/>
    </xf>
    <xf numFmtId="0" fontId="1" fillId="0" borderId="0" xfId="0" applyNumberFormat="1" applyFont="1" applyAlignment="1">
      <alignment horizontal="center"/>
    </xf>
    <xf numFmtId="0" fontId="0" fillId="0" borderId="0" xfId="0" quotePrefix="1" applyNumberFormat="1" applyAlignment="1">
      <alignment horizontal="center"/>
    </xf>
    <xf numFmtId="0" fontId="0" fillId="0" borderId="0" xfId="0" applyNumberFormat="1" applyAlignment="1">
      <alignment horizontal="center"/>
    </xf>
    <xf numFmtId="0" fontId="0" fillId="15" borderId="0" xfId="0" applyFont="1" applyFill="1" applyAlignment="1" applyProtection="1">
      <alignment horizontal="left" vertical="center" indent="1"/>
      <protection hidden="1"/>
    </xf>
    <xf numFmtId="0" fontId="0" fillId="8" borderId="0" xfId="0" applyFont="1" applyFill="1" applyAlignment="1" applyProtection="1">
      <alignment horizontal="left" vertical="center" indent="1"/>
      <protection hidden="1"/>
    </xf>
    <xf numFmtId="0" fontId="0" fillId="0" borderId="13" xfId="0" applyFont="1" applyFill="1" applyBorder="1" applyAlignment="1" applyProtection="1">
      <alignment horizontal="left" vertical="center" indent="1"/>
      <protection hidden="1"/>
    </xf>
    <xf numFmtId="0" fontId="0" fillId="0" borderId="13" xfId="0" applyFont="1" applyFill="1" applyBorder="1" applyAlignment="1" applyProtection="1">
      <alignment horizontal="left" vertical="center" indent="1"/>
      <protection locked="0" hidden="1"/>
    </xf>
    <xf numFmtId="0" fontId="0" fillId="0" borderId="13" xfId="0" applyFont="1" applyFill="1" applyBorder="1" applyAlignment="1" applyProtection="1">
      <alignment horizontal="center" vertical="center"/>
      <protection locked="0" hidden="1"/>
    </xf>
    <xf numFmtId="0" fontId="0" fillId="4" borderId="0" xfId="0" applyFont="1" applyFill="1" applyAlignment="1" applyProtection="1">
      <alignment horizontal="left" vertical="center" indent="1"/>
      <protection locked="0" hidden="1"/>
    </xf>
    <xf numFmtId="0" fontId="17" fillId="4" borderId="0" xfId="0" applyFont="1" applyFill="1" applyAlignment="1" applyProtection="1">
      <alignment horizontal="left" vertical="center" indent="1"/>
      <protection locked="0" hidden="1"/>
    </xf>
    <xf numFmtId="0" fontId="17" fillId="14" borderId="0" xfId="0" applyFont="1" applyFill="1" applyBorder="1" applyAlignment="1" applyProtection="1">
      <alignment horizontal="center" vertical="center" wrapText="1"/>
      <protection hidden="1"/>
    </xf>
    <xf numFmtId="0" fontId="0" fillId="0" borderId="0" xfId="0" applyFont="1" applyFill="1" applyAlignment="1" applyProtection="1">
      <alignment horizontal="center" vertical="center" textRotation="90" wrapText="1"/>
      <protection hidden="1"/>
    </xf>
    <xf numFmtId="0" fontId="0" fillId="0" borderId="0" xfId="0" applyFont="1" applyFill="1" applyAlignment="1" applyProtection="1">
      <alignment horizontal="center" vertical="center" textRotation="90" wrapText="1"/>
      <protection locked="0" hidden="1"/>
    </xf>
    <xf numFmtId="0" fontId="0" fillId="0" borderId="0" xfId="0" applyFont="1" applyFill="1" applyAlignment="1" applyProtection="1">
      <alignment horizontal="center" vertical="center" textRotation="90" wrapText="1"/>
      <protection locked="0" hidden="1"/>
    </xf>
    <xf numFmtId="0" fontId="17" fillId="16" borderId="25" xfId="0" applyFont="1" applyFill="1" applyBorder="1" applyAlignment="1" applyProtection="1">
      <alignment horizontal="center" vertical="center" wrapText="1"/>
      <protection hidden="1"/>
    </xf>
    <xf numFmtId="0" fontId="17" fillId="0" borderId="25" xfId="0" applyFont="1" applyFill="1" applyBorder="1" applyAlignment="1" applyProtection="1">
      <alignment horizontal="center" vertical="center" wrapText="1"/>
      <protection hidden="1"/>
    </xf>
    <xf numFmtId="0" fontId="57" fillId="0" borderId="0" xfId="0" applyFont="1" applyFill="1" applyAlignment="1" applyProtection="1">
      <alignment horizontal="left" vertical="center" indent="1"/>
      <protection hidden="1"/>
    </xf>
    <xf numFmtId="0" fontId="57" fillId="0" borderId="27" xfId="0" applyFont="1" applyFill="1" applyBorder="1" applyAlignment="1" applyProtection="1">
      <alignment horizontal="left" vertical="center" indent="1"/>
      <protection hidden="1"/>
    </xf>
    <xf numFmtId="0" fontId="57" fillId="0" borderId="28" xfId="0" applyFont="1" applyBorder="1" applyAlignment="1" applyProtection="1">
      <alignment horizontal="left" vertical="center" indent="1"/>
      <protection hidden="1"/>
    </xf>
    <xf numFmtId="0" fontId="57" fillId="0" borderId="29" xfId="0" applyFont="1" applyBorder="1" applyAlignment="1" applyProtection="1">
      <alignment horizontal="left" vertical="center" indent="1"/>
      <protection hidden="1"/>
    </xf>
    <xf numFmtId="0" fontId="58" fillId="0" borderId="0" xfId="0" applyFont="1" applyFill="1" applyBorder="1" applyAlignment="1" applyProtection="1">
      <alignment horizontal="left" vertical="center" indent="1"/>
      <protection hidden="1"/>
    </xf>
    <xf numFmtId="0" fontId="58" fillId="0" borderId="2" xfId="0" applyFont="1" applyFill="1" applyBorder="1" applyAlignment="1" applyProtection="1">
      <alignment horizontal="left" vertical="center" wrapText="1" indent="1"/>
      <protection hidden="1"/>
    </xf>
    <xf numFmtId="0" fontId="58" fillId="0" borderId="4" xfId="0" applyFont="1" applyFill="1" applyBorder="1" applyAlignment="1" applyProtection="1">
      <alignment horizontal="left" vertical="center" wrapText="1" indent="1"/>
      <protection hidden="1"/>
    </xf>
    <xf numFmtId="0" fontId="58" fillId="0" borderId="5" xfId="0" applyFont="1" applyFill="1" applyBorder="1" applyAlignment="1" applyProtection="1">
      <alignment vertical="center" wrapText="1"/>
      <protection hidden="1"/>
    </xf>
    <xf numFmtId="0" fontId="57" fillId="0" borderId="2" xfId="0" applyFont="1" applyBorder="1" applyAlignment="1" applyProtection="1">
      <alignment horizontal="left" vertical="center" indent="1"/>
      <protection hidden="1"/>
    </xf>
    <xf numFmtId="0" fontId="57" fillId="0" borderId="4" xfId="0" applyFont="1" applyFill="1" applyBorder="1" applyAlignment="1" applyProtection="1">
      <alignment horizontal="left" vertical="center" indent="1"/>
      <protection hidden="1"/>
    </xf>
    <xf numFmtId="0" fontId="57" fillId="0" borderId="5" xfId="0" applyFont="1" applyBorder="1" applyAlignment="1">
      <alignment horizontal="left" vertical="center" indent="1"/>
    </xf>
    <xf numFmtId="0" fontId="17" fillId="4" borderId="13" xfId="0" applyFont="1" applyFill="1" applyBorder="1" applyAlignment="1" applyProtection="1">
      <alignment horizontal="left" vertical="center" wrapText="1" indent="1"/>
      <protection locked="0"/>
    </xf>
    <xf numFmtId="0" fontId="17" fillId="4" borderId="0" xfId="0" applyFont="1" applyFill="1" applyBorder="1" applyAlignment="1" applyProtection="1">
      <alignment horizontal="left" vertical="center" wrapText="1" indent="1"/>
      <protection locked="0"/>
    </xf>
    <xf numFmtId="167" fontId="16" fillId="4" borderId="0" xfId="0" applyNumberFormat="1" applyFont="1" applyFill="1" applyBorder="1" applyAlignment="1" applyProtection="1">
      <alignment horizontal="right" vertical="center" wrapText="1" indent="1"/>
    </xf>
    <xf numFmtId="0" fontId="22" fillId="0" borderId="0" xfId="0" applyFont="1" applyAlignment="1">
      <alignment horizontal="left" vertical="center"/>
    </xf>
    <xf numFmtId="0" fontId="22" fillId="0" borderId="0" xfId="0" applyFont="1" applyAlignment="1">
      <alignment horizontal="left" vertical="center" indent="1"/>
    </xf>
    <xf numFmtId="0" fontId="0" fillId="0" borderId="0" xfId="0" quotePrefix="1" applyNumberFormat="1" applyAlignment="1">
      <alignment horizontal="left" vertical="center" indent="1"/>
    </xf>
    <xf numFmtId="0" fontId="0" fillId="0" borderId="0" xfId="0" applyNumberFormat="1" applyAlignment="1">
      <alignment horizontal="left" vertical="center" indent="1"/>
    </xf>
    <xf numFmtId="0" fontId="0" fillId="0" borderId="0" xfId="0" applyAlignment="1">
      <alignment horizontal="left" vertical="center" indent="1"/>
    </xf>
    <xf numFmtId="4" fontId="59" fillId="4" borderId="24" xfId="0" applyNumberFormat="1" applyFont="1" applyFill="1" applyBorder="1" applyAlignment="1" applyProtection="1">
      <alignment horizontal="right" vertical="center" indent="2"/>
      <protection hidden="1"/>
    </xf>
    <xf numFmtId="0" fontId="59" fillId="17" borderId="16" xfId="0" applyFont="1" applyFill="1" applyBorder="1" applyAlignment="1" applyProtection="1">
      <alignment horizontal="left" vertical="center" wrapText="1" indent="1"/>
      <protection hidden="1"/>
    </xf>
    <xf numFmtId="0" fontId="60" fillId="17" borderId="16" xfId="0" applyFont="1" applyFill="1" applyBorder="1" applyAlignment="1" applyProtection="1">
      <alignment horizontal="left" vertical="center" wrapText="1" indent="1"/>
      <protection hidden="1"/>
    </xf>
    <xf numFmtId="0" fontId="59" fillId="17" borderId="23" xfId="0" applyFont="1" applyFill="1" applyBorder="1" applyAlignment="1" applyProtection="1">
      <alignment horizontal="left" vertical="center" wrapText="1" indent="1"/>
      <protection hidden="1"/>
    </xf>
    <xf numFmtId="0" fontId="60" fillId="17" borderId="23" xfId="0" applyFont="1" applyFill="1" applyBorder="1" applyAlignment="1" applyProtection="1">
      <alignment horizontal="left" vertical="center" wrapText="1" indent="1"/>
      <protection hidden="1"/>
    </xf>
    <xf numFmtId="0" fontId="59" fillId="4" borderId="3" xfId="0" applyFont="1" applyFill="1" applyBorder="1" applyAlignment="1" applyProtection="1">
      <alignment horizontal="left" vertical="center" wrapText="1" indent="1"/>
      <protection hidden="1"/>
    </xf>
    <xf numFmtId="0" fontId="59" fillId="17" borderId="0" xfId="0" applyFont="1" applyFill="1"/>
    <xf numFmtId="0" fontId="59" fillId="17" borderId="0" xfId="0" applyFont="1" applyFill="1" applyAlignment="1">
      <alignment horizontal="left"/>
    </xf>
    <xf numFmtId="0" fontId="16" fillId="4" borderId="0" xfId="0" applyFont="1" applyFill="1" applyBorder="1" applyAlignment="1" applyProtection="1">
      <alignment horizontal="left" vertical="center" wrapText="1" indent="1"/>
      <protection locked="0"/>
    </xf>
    <xf numFmtId="0" fontId="17" fillId="4" borderId="3" xfId="0" applyFont="1" applyFill="1" applyBorder="1" applyAlignment="1" applyProtection="1">
      <alignment horizontal="left" vertical="center" wrapText="1" indent="1"/>
      <protection hidden="1"/>
    </xf>
    <xf numFmtId="166" fontId="17" fillId="4" borderId="3" xfId="0" applyNumberFormat="1" applyFont="1" applyFill="1" applyBorder="1" applyAlignment="1" applyProtection="1">
      <alignment horizontal="left" vertical="center" indent="1"/>
      <protection hidden="1"/>
    </xf>
    <xf numFmtId="4" fontId="17" fillId="4" borderId="3" xfId="0" applyNumberFormat="1" applyFont="1" applyFill="1" applyBorder="1" applyAlignment="1" applyProtection="1">
      <alignment horizontal="right" vertical="center" indent="1"/>
      <protection hidden="1"/>
    </xf>
    <xf numFmtId="3" fontId="16" fillId="4" borderId="3" xfId="0" applyNumberFormat="1" applyFont="1" applyFill="1" applyBorder="1" applyAlignment="1" applyProtection="1">
      <alignment horizontal="center" vertical="center"/>
      <protection hidden="1"/>
    </xf>
    <xf numFmtId="171" fontId="24" fillId="4" borderId="3" xfId="0" applyNumberFormat="1" applyFont="1" applyFill="1" applyBorder="1" applyAlignment="1" applyProtection="1">
      <alignment horizontal="right" vertical="center" indent="1"/>
      <protection hidden="1"/>
    </xf>
    <xf numFmtId="168" fontId="17" fillId="4" borderId="3" xfId="0" applyNumberFormat="1" applyFont="1" applyFill="1" applyBorder="1" applyAlignment="1" applyProtection="1">
      <alignment horizontal="right" vertical="center" indent="1"/>
      <protection hidden="1"/>
    </xf>
    <xf numFmtId="0" fontId="17" fillId="4" borderId="16" xfId="0" applyFont="1" applyFill="1" applyBorder="1" applyAlignment="1" applyProtection="1">
      <alignment horizontal="left" vertical="center" wrapText="1" indent="1"/>
      <protection hidden="1"/>
    </xf>
    <xf numFmtId="166" fontId="17" fillId="4" borderId="16" xfId="0" applyNumberFormat="1" applyFont="1" applyFill="1" applyBorder="1" applyAlignment="1" applyProtection="1">
      <alignment horizontal="left" vertical="center" indent="1"/>
      <protection hidden="1"/>
    </xf>
    <xf numFmtId="4" fontId="17" fillId="4" borderId="16" xfId="0" applyNumberFormat="1" applyFont="1" applyFill="1" applyBorder="1" applyAlignment="1" applyProtection="1">
      <alignment horizontal="right" vertical="center" indent="1"/>
      <protection hidden="1"/>
    </xf>
    <xf numFmtId="3" fontId="16" fillId="4" borderId="16" xfId="0" applyNumberFormat="1" applyFont="1" applyFill="1" applyBorder="1" applyAlignment="1" applyProtection="1">
      <alignment horizontal="center" vertical="center"/>
      <protection hidden="1"/>
    </xf>
    <xf numFmtId="171" fontId="24" fillId="4" borderId="16" xfId="0" applyNumberFormat="1" applyFont="1" applyFill="1" applyBorder="1" applyAlignment="1" applyProtection="1">
      <alignment horizontal="right" vertical="center" indent="1"/>
      <protection hidden="1"/>
    </xf>
    <xf numFmtId="168" fontId="17" fillId="4" borderId="16" xfId="0" applyNumberFormat="1" applyFont="1" applyFill="1" applyBorder="1" applyAlignment="1" applyProtection="1">
      <alignment horizontal="right" vertical="center" indent="1"/>
      <protection hidden="1"/>
    </xf>
    <xf numFmtId="0" fontId="16" fillId="4" borderId="23" xfId="0" applyFont="1" applyFill="1" applyBorder="1" applyAlignment="1" applyProtection="1">
      <alignment horizontal="left" vertical="center" wrapText="1" indent="1"/>
      <protection hidden="1"/>
    </xf>
    <xf numFmtId="166" fontId="16" fillId="4" borderId="23" xfId="0" applyNumberFormat="1" applyFont="1" applyFill="1" applyBorder="1" applyAlignment="1" applyProtection="1">
      <alignment horizontal="left" vertical="center" indent="1"/>
      <protection hidden="1"/>
    </xf>
    <xf numFmtId="4" fontId="17" fillId="4" borderId="23" xfId="0" applyNumberFormat="1" applyFont="1" applyFill="1" applyBorder="1" applyAlignment="1" applyProtection="1">
      <alignment horizontal="right" vertical="center" indent="1"/>
      <protection hidden="1"/>
    </xf>
    <xf numFmtId="3" fontId="16" fillId="4" borderId="23" xfId="0" applyNumberFormat="1" applyFont="1" applyFill="1" applyBorder="1" applyAlignment="1" applyProtection="1">
      <alignment horizontal="center" vertical="center"/>
      <protection hidden="1"/>
    </xf>
    <xf numFmtId="171" fontId="24" fillId="4" borderId="23" xfId="0" applyNumberFormat="1" applyFont="1" applyFill="1" applyBorder="1" applyAlignment="1" applyProtection="1">
      <alignment horizontal="right" vertical="center" indent="1"/>
      <protection hidden="1"/>
    </xf>
    <xf numFmtId="168" fontId="17" fillId="4" borderId="23" xfId="0" applyNumberFormat="1" applyFont="1" applyFill="1" applyBorder="1" applyAlignment="1" applyProtection="1">
      <alignment horizontal="right" vertical="center" indent="1"/>
      <protection hidden="1"/>
    </xf>
    <xf numFmtId="0" fontId="16" fillId="4" borderId="6" xfId="0" applyFont="1" applyFill="1" applyBorder="1" applyAlignment="1" applyProtection="1">
      <alignment horizontal="left" vertical="center" wrapText="1" indent="1"/>
      <protection locked="0"/>
    </xf>
    <xf numFmtId="0" fontId="17" fillId="4" borderId="6" xfId="0" applyFont="1" applyFill="1" applyBorder="1" applyAlignment="1" applyProtection="1">
      <alignment horizontal="left" vertical="center" wrapText="1" indent="1"/>
      <protection hidden="1"/>
    </xf>
    <xf numFmtId="166" fontId="17" fillId="4" borderId="6" xfId="0" applyNumberFormat="1" applyFont="1" applyFill="1" applyBorder="1" applyAlignment="1" applyProtection="1">
      <alignment horizontal="left" vertical="center" indent="1"/>
      <protection hidden="1"/>
    </xf>
    <xf numFmtId="3" fontId="16" fillId="4" borderId="6" xfId="0" applyNumberFormat="1" applyFont="1" applyFill="1" applyBorder="1" applyAlignment="1" applyProtection="1">
      <alignment horizontal="center" vertical="center"/>
      <protection hidden="1"/>
    </xf>
    <xf numFmtId="168" fontId="24" fillId="4" borderId="6" xfId="0" applyNumberFormat="1" applyFont="1" applyFill="1" applyBorder="1" applyAlignment="1" applyProtection="1">
      <alignment horizontal="right" vertical="center" indent="1"/>
      <protection hidden="1"/>
    </xf>
    <xf numFmtId="0" fontId="17" fillId="14" borderId="30" xfId="0" applyFont="1" applyFill="1" applyBorder="1" applyAlignment="1" applyProtection="1">
      <alignment horizontal="center" vertical="center" wrapText="1"/>
      <protection hidden="1"/>
    </xf>
    <xf numFmtId="0" fontId="1" fillId="0" borderId="0" xfId="0" applyFont="1" applyAlignment="1">
      <alignment horizontal="center" vertical="center"/>
    </xf>
    <xf numFmtId="0" fontId="1" fillId="0" borderId="0" xfId="0" applyFont="1" applyAlignment="1">
      <alignment horizontal="right" vertical="center"/>
    </xf>
    <xf numFmtId="0" fontId="45" fillId="0" borderId="0" xfId="0" applyFont="1" applyAlignment="1">
      <alignment horizontal="left" vertical="center" indent="1"/>
    </xf>
    <xf numFmtId="0" fontId="1" fillId="0" borderId="0" xfId="0" applyNumberFormat="1" applyFont="1" applyAlignment="1">
      <alignment horizontal="left" vertical="center" indent="1"/>
    </xf>
    <xf numFmtId="0" fontId="61" fillId="0" borderId="0" xfId="0" applyFont="1" applyFill="1" applyAlignment="1" applyProtection="1">
      <alignment horizontal="left" vertical="center" indent="1"/>
      <protection hidden="1"/>
    </xf>
    <xf numFmtId="0" fontId="62" fillId="0" borderId="0" xfId="0" applyFont="1" applyFill="1" applyAlignment="1" applyProtection="1">
      <alignment horizontal="center" vertical="center"/>
      <protection hidden="1"/>
    </xf>
    <xf numFmtId="0" fontId="0" fillId="6" borderId="13" xfId="0" applyFill="1" applyBorder="1" applyProtection="1">
      <protection hidden="1"/>
    </xf>
    <xf numFmtId="0" fontId="24" fillId="0" borderId="0" xfId="0" applyFont="1" applyFill="1" applyAlignment="1" applyProtection="1">
      <alignment horizontal="left" vertical="center" indent="1"/>
      <protection hidden="1"/>
    </xf>
    <xf numFmtId="0" fontId="17" fillId="0" borderId="35" xfId="0" applyFont="1" applyFill="1" applyBorder="1" applyAlignment="1" applyProtection="1">
      <alignment horizontal="center" vertical="center" wrapText="1"/>
      <protection hidden="1"/>
    </xf>
    <xf numFmtId="0" fontId="16" fillId="4" borderId="35" xfId="0" applyFont="1" applyFill="1" applyBorder="1" applyAlignment="1" applyProtection="1">
      <alignment horizontal="left" vertical="center" wrapText="1" indent="1"/>
      <protection hidden="1"/>
    </xf>
    <xf numFmtId="0" fontId="16" fillId="4" borderId="41" xfId="0" applyFont="1" applyFill="1" applyBorder="1" applyAlignment="1" applyProtection="1">
      <alignment horizontal="left" vertical="center" wrapText="1" indent="1"/>
      <protection hidden="1"/>
    </xf>
    <xf numFmtId="0" fontId="16" fillId="4" borderId="42" xfId="0" applyFont="1" applyFill="1" applyBorder="1" applyAlignment="1" applyProtection="1">
      <alignment horizontal="left" vertical="center" wrapText="1" indent="1"/>
      <protection hidden="1"/>
    </xf>
    <xf numFmtId="0" fontId="0" fillId="0" borderId="0" xfId="0" applyAlignment="1">
      <alignment horizontal="center" vertical="center" textRotation="90" wrapText="1"/>
    </xf>
    <xf numFmtId="0" fontId="0" fillId="4" borderId="6" xfId="0" applyFill="1" applyBorder="1" applyAlignment="1">
      <alignment horizontal="center" vertical="center" textRotation="90" wrapText="1"/>
    </xf>
    <xf numFmtId="0" fontId="0" fillId="0" borderId="13" xfId="0" applyBorder="1"/>
    <xf numFmtId="0" fontId="0" fillId="0" borderId="3" xfId="0" applyBorder="1"/>
    <xf numFmtId="0" fontId="0" fillId="0" borderId="0" xfId="0" pivotButton="1"/>
    <xf numFmtId="0" fontId="63" fillId="8" borderId="0" xfId="0" applyFont="1" applyFill="1" applyAlignment="1" applyProtection="1">
      <alignment horizontal="center" vertical="center"/>
      <protection hidden="1"/>
    </xf>
    <xf numFmtId="4" fontId="17" fillId="4" borderId="3" xfId="0" applyNumberFormat="1" applyFont="1" applyFill="1" applyBorder="1" applyAlignment="1" applyProtection="1">
      <alignment horizontal="right" vertical="center" indent="1"/>
    </xf>
    <xf numFmtId="4" fontId="17" fillId="4" borderId="16" xfId="0" applyNumberFormat="1" applyFont="1" applyFill="1" applyBorder="1" applyAlignment="1" applyProtection="1">
      <alignment horizontal="right" vertical="center" indent="1"/>
    </xf>
    <xf numFmtId="4" fontId="17" fillId="4" borderId="23" xfId="0" applyNumberFormat="1" applyFont="1" applyFill="1" applyBorder="1" applyAlignment="1" applyProtection="1">
      <alignment horizontal="right" vertical="center" indent="1"/>
    </xf>
    <xf numFmtId="0" fontId="0" fillId="17" borderId="0" xfId="0" applyFill="1" applyAlignment="1">
      <alignment horizontal="center" vertical="center"/>
    </xf>
    <xf numFmtId="167" fontId="0" fillId="0" borderId="0" xfId="0" applyNumberFormat="1" applyAlignment="1">
      <alignment horizontal="right" indent="1"/>
    </xf>
    <xf numFmtId="166" fontId="0" fillId="0" borderId="0" xfId="0" applyNumberFormat="1" applyAlignment="1">
      <alignment horizontal="right" indent="1"/>
    </xf>
    <xf numFmtId="4" fontId="0" fillId="0" borderId="0" xfId="0" applyNumberFormat="1" applyAlignment="1">
      <alignment horizontal="right" indent="1"/>
    </xf>
    <xf numFmtId="10" fontId="0" fillId="0" borderId="0" xfId="0" applyNumberFormat="1" applyAlignment="1">
      <alignment horizontal="right" indent="1"/>
    </xf>
    <xf numFmtId="0" fontId="64" fillId="0" borderId="0" xfId="0" applyFont="1" applyFill="1" applyAlignment="1" applyProtection="1">
      <alignment horizontal="right" vertical="center" indent="1"/>
      <protection locked="0" hidden="1"/>
    </xf>
    <xf numFmtId="0" fontId="0" fillId="19" borderId="0" xfId="0" applyFill="1" applyAlignment="1">
      <alignment horizontal="center" vertical="center" textRotation="90" wrapText="1"/>
    </xf>
    <xf numFmtId="0" fontId="0" fillId="19" borderId="0" xfId="0" applyFont="1" applyFill="1" applyAlignment="1">
      <alignment horizontal="center" vertical="center" textRotation="90" wrapText="1"/>
    </xf>
    <xf numFmtId="0" fontId="0" fillId="0" borderId="0" xfId="0" pivotButton="1" applyAlignment="1">
      <alignment horizontal="left" vertical="center" indent="1"/>
    </xf>
    <xf numFmtId="0" fontId="0" fillId="0" borderId="0" xfId="0" pivotButton="1" applyAlignment="1">
      <alignment horizontal="left" vertical="center" indent="2"/>
    </xf>
    <xf numFmtId="0" fontId="24" fillId="0" borderId="0" xfId="0" applyFont="1" applyFill="1" applyBorder="1" applyAlignment="1" applyProtection="1">
      <alignment horizontal="left" vertical="center" indent="1"/>
      <protection hidden="1"/>
    </xf>
    <xf numFmtId="0" fontId="17" fillId="0" borderId="43" xfId="0" applyFont="1" applyFill="1" applyBorder="1" applyAlignment="1" applyProtection="1">
      <alignment horizontal="center" vertical="center" wrapText="1"/>
      <protection hidden="1"/>
    </xf>
    <xf numFmtId="0" fontId="24" fillId="0" borderId="43" xfId="0" applyFont="1" applyFill="1" applyBorder="1" applyAlignment="1" applyProtection="1">
      <alignment horizontal="left" vertical="center" indent="1"/>
      <protection hidden="1"/>
    </xf>
    <xf numFmtId="0" fontId="0" fillId="0" borderId="44" xfId="0" applyBorder="1"/>
    <xf numFmtId="0" fontId="16" fillId="4" borderId="45" xfId="0" applyFont="1" applyFill="1" applyBorder="1" applyAlignment="1" applyProtection="1">
      <alignment horizontal="left" vertical="center" wrapText="1" indent="1"/>
      <protection hidden="1"/>
    </xf>
    <xf numFmtId="0" fontId="16" fillId="4" borderId="46" xfId="0" applyFont="1" applyFill="1" applyBorder="1" applyAlignment="1" applyProtection="1">
      <alignment horizontal="left" vertical="center" wrapText="1" indent="1"/>
      <protection hidden="1"/>
    </xf>
    <xf numFmtId="0" fontId="16" fillId="4" borderId="47" xfId="0" applyFont="1" applyFill="1" applyBorder="1" applyAlignment="1" applyProtection="1">
      <alignment horizontal="left" vertical="center" wrapText="1" indent="1"/>
      <protection hidden="1"/>
    </xf>
    <xf numFmtId="0" fontId="0" fillId="0" borderId="0" xfId="0" pivotButton="1" applyAlignment="1">
      <alignment horizontal="center" vertical="center" textRotation="90"/>
    </xf>
    <xf numFmtId="0" fontId="51" fillId="8" borderId="10" xfId="0" applyFont="1" applyFill="1" applyBorder="1" applyAlignment="1" applyProtection="1">
      <alignment horizontal="center" vertical="center"/>
    </xf>
    <xf numFmtId="14" fontId="0" fillId="0" borderId="10" xfId="0" applyNumberFormat="1" applyFont="1" applyBorder="1" applyAlignment="1" applyProtection="1">
      <alignment vertical="center"/>
    </xf>
    <xf numFmtId="14" fontId="0" fillId="0" borderId="0" xfId="0" applyNumberFormat="1" applyFont="1" applyAlignment="1" applyProtection="1">
      <alignment vertical="center"/>
    </xf>
    <xf numFmtId="164" fontId="0" fillId="0" borderId="0" xfId="3" applyFont="1" applyAlignment="1" applyProtection="1">
      <alignment vertical="center"/>
    </xf>
    <xf numFmtId="0" fontId="0" fillId="6" borderId="48" xfId="0" applyFill="1" applyBorder="1" applyProtection="1">
      <protection hidden="1"/>
    </xf>
    <xf numFmtId="0" fontId="17" fillId="0" borderId="35" xfId="0" applyFont="1" applyFill="1" applyBorder="1" applyAlignment="1" applyProtection="1">
      <alignment horizontal="left" vertical="center" wrapText="1" indent="1"/>
      <protection hidden="1"/>
    </xf>
    <xf numFmtId="0" fontId="59" fillId="17" borderId="47" xfId="0" applyFont="1" applyFill="1" applyBorder="1" applyAlignment="1" applyProtection="1">
      <alignment horizontal="left" vertical="center" wrapText="1" indent="1"/>
      <protection hidden="1"/>
    </xf>
    <xf numFmtId="0" fontId="17" fillId="0" borderId="42" xfId="0" applyFont="1" applyFill="1" applyBorder="1" applyAlignment="1" applyProtection="1">
      <alignment horizontal="left" vertical="center" wrapText="1" indent="1"/>
      <protection hidden="1"/>
    </xf>
    <xf numFmtId="0" fontId="17" fillId="0" borderId="45" xfId="0" applyFont="1" applyFill="1" applyBorder="1" applyAlignment="1" applyProtection="1">
      <alignment horizontal="left" vertical="center" wrapText="1" indent="1"/>
      <protection hidden="1"/>
    </xf>
    <xf numFmtId="0" fontId="59" fillId="17" borderId="46" xfId="0" applyFont="1" applyFill="1" applyBorder="1" applyAlignment="1" applyProtection="1">
      <alignment horizontal="left" vertical="center" wrapText="1" indent="1"/>
      <protection hidden="1"/>
    </xf>
    <xf numFmtId="0" fontId="0" fillId="4" borderId="41" xfId="0" applyFont="1" applyFill="1" applyBorder="1" applyAlignment="1" applyProtection="1">
      <alignment horizontal="left" vertical="center" indent="1"/>
      <protection hidden="1"/>
    </xf>
    <xf numFmtId="166" fontId="0" fillId="4" borderId="15" xfId="0" applyNumberFormat="1" applyFont="1" applyFill="1" applyBorder="1" applyAlignment="1" applyProtection="1">
      <alignment horizontal="right" vertical="center" indent="1"/>
      <protection hidden="1"/>
    </xf>
    <xf numFmtId="0" fontId="0" fillId="4" borderId="9" xfId="0" applyFont="1" applyFill="1" applyBorder="1" applyAlignment="1" applyProtection="1">
      <alignment horizontal="left" vertical="center" indent="1"/>
      <protection locked="0"/>
    </xf>
    <xf numFmtId="0" fontId="0" fillId="18" borderId="0" xfId="0" applyFill="1" applyAlignment="1">
      <alignment horizontal="center" vertical="center" textRotation="90"/>
    </xf>
    <xf numFmtId="0" fontId="0" fillId="20" borderId="0" xfId="0" applyFill="1" applyAlignment="1">
      <alignment horizontal="center" vertical="center"/>
    </xf>
    <xf numFmtId="0" fontId="10" fillId="0" borderId="0" xfId="0" applyFont="1" applyAlignment="1">
      <alignment horizontal="left" vertical="center" indent="1"/>
    </xf>
    <xf numFmtId="166" fontId="0" fillId="0" borderId="0" xfId="0" applyNumberFormat="1" applyAlignment="1">
      <alignment horizontal="right" vertical="center" indent="1"/>
    </xf>
    <xf numFmtId="167" fontId="0" fillId="0" borderId="0" xfId="0" applyNumberFormat="1" applyAlignment="1">
      <alignment horizontal="right" vertical="center" indent="1"/>
    </xf>
    <xf numFmtId="0" fontId="0" fillId="4" borderId="0" xfId="0" applyFont="1" applyFill="1" applyAlignment="1">
      <alignment horizontal="left" vertical="center" indent="3"/>
    </xf>
    <xf numFmtId="166" fontId="0" fillId="4" borderId="0" xfId="0" applyNumberFormat="1" applyFont="1" applyFill="1" applyAlignment="1">
      <alignment horizontal="right" vertical="center" indent="1"/>
    </xf>
    <xf numFmtId="167" fontId="0" fillId="4" borderId="0" xfId="0" applyNumberFormat="1" applyFont="1" applyFill="1" applyAlignment="1">
      <alignment horizontal="right" vertical="center" indent="1"/>
    </xf>
    <xf numFmtId="0" fontId="0" fillId="4" borderId="0" xfId="0" applyFont="1" applyFill="1" applyAlignment="1">
      <alignment horizontal="left" vertical="center" indent="1"/>
    </xf>
    <xf numFmtId="4" fontId="0" fillId="0" borderId="0" xfId="0" applyNumberFormat="1" applyAlignment="1">
      <alignment horizontal="right" vertical="center" indent="1"/>
    </xf>
    <xf numFmtId="4" fontId="0" fillId="4" borderId="0" xfId="0" applyNumberFormat="1" applyFont="1" applyFill="1" applyAlignment="1">
      <alignment horizontal="right" vertical="center" indent="1"/>
    </xf>
    <xf numFmtId="3" fontId="0" fillId="0" borderId="0" xfId="0" applyNumberFormat="1" applyAlignment="1">
      <alignment horizontal="right" vertical="center" indent="1"/>
    </xf>
    <xf numFmtId="3" fontId="0" fillId="4" borderId="0" xfId="0" applyNumberFormat="1" applyFont="1" applyFill="1" applyAlignment="1">
      <alignment horizontal="right" vertical="center" indent="1"/>
    </xf>
    <xf numFmtId="0" fontId="0" fillId="8" borderId="0" xfId="0" applyFont="1" applyFill="1" applyAlignment="1" applyProtection="1">
      <alignment horizontal="left" vertical="center" indent="1"/>
      <protection locked="0"/>
    </xf>
    <xf numFmtId="0" fontId="65" fillId="0" borderId="0" xfId="0" applyFont="1" applyFill="1" applyAlignment="1" applyProtection="1">
      <alignment horizontal="left" vertical="center" indent="1"/>
      <protection hidden="1"/>
    </xf>
    <xf numFmtId="0" fontId="66" fillId="0" borderId="0" xfId="0" applyFont="1" applyAlignment="1">
      <alignment horizontal="left" vertical="center" indent="3"/>
    </xf>
    <xf numFmtId="0" fontId="67" fillId="0" borderId="0" xfId="0" applyFont="1"/>
    <xf numFmtId="167" fontId="7" fillId="0" borderId="0" xfId="0" applyNumberFormat="1" applyFont="1" applyAlignment="1">
      <alignment horizontal="left" vertical="center" indent="1"/>
    </xf>
    <xf numFmtId="0" fontId="67" fillId="0" borderId="0" xfId="0" applyFont="1" applyAlignment="1">
      <alignment horizontal="left" vertical="center" indent="1"/>
    </xf>
    <xf numFmtId="2" fontId="7" fillId="0" borderId="0" xfId="0" applyNumberFormat="1" applyFont="1" applyAlignment="1">
      <alignment horizontal="left" vertical="center" indent="1"/>
    </xf>
    <xf numFmtId="167" fontId="0" fillId="0" borderId="0" xfId="0" applyNumberFormat="1"/>
    <xf numFmtId="0" fontId="0" fillId="21" borderId="0" xfId="0" applyFill="1" applyAlignment="1">
      <alignment horizontal="left" vertical="center" indent="2"/>
    </xf>
    <xf numFmtId="0" fontId="0" fillId="21" borderId="0" xfId="0" applyFill="1" applyAlignment="1">
      <alignment horizontal="center" vertical="center"/>
    </xf>
    <xf numFmtId="0" fontId="0" fillId="0" borderId="0" xfId="0" applyAlignment="1">
      <alignment horizontal="right" vertical="center"/>
    </xf>
    <xf numFmtId="0" fontId="0" fillId="0" borderId="0" xfId="0" applyAlignment="1">
      <alignment horizontal="right" vertical="center" indent="1"/>
    </xf>
    <xf numFmtId="175" fontId="0" fillId="0" borderId="0" xfId="0" applyNumberFormat="1" applyAlignment="1">
      <alignment vertical="center"/>
    </xf>
    <xf numFmtId="179" fontId="0" fillId="0" borderId="0" xfId="0" applyNumberFormat="1" applyAlignment="1">
      <alignment vertical="center"/>
    </xf>
    <xf numFmtId="0" fontId="0" fillId="4" borderId="0" xfId="0" applyFill="1"/>
    <xf numFmtId="0" fontId="0" fillId="0" borderId="9" xfId="0" applyFont="1" applyFill="1" applyBorder="1" applyAlignment="1" applyProtection="1">
      <alignment horizontal="center" vertical="center"/>
      <protection locked="0" hidden="1"/>
    </xf>
    <xf numFmtId="0" fontId="0" fillId="4" borderId="9" xfId="0" applyFont="1" applyFill="1" applyBorder="1" applyAlignment="1" applyProtection="1">
      <alignment horizontal="center" vertical="center"/>
      <protection locked="0" hidden="1"/>
    </xf>
    <xf numFmtId="0" fontId="0" fillId="4" borderId="0" xfId="0" applyFont="1" applyFill="1" applyAlignment="1" applyProtection="1">
      <alignment horizontal="center" vertical="center"/>
      <protection locked="0" hidden="1"/>
    </xf>
    <xf numFmtId="0" fontId="0" fillId="0" borderId="13" xfId="0" applyFont="1" applyFill="1" applyBorder="1" applyAlignment="1" applyProtection="1">
      <alignment horizontal="center" vertical="center"/>
      <protection hidden="1"/>
    </xf>
    <xf numFmtId="0" fontId="57" fillId="0" borderId="17" xfId="0" applyFont="1" applyBorder="1" applyAlignment="1" applyProtection="1">
      <alignment horizontal="left" vertical="center" indent="1"/>
      <protection hidden="1"/>
    </xf>
    <xf numFmtId="0" fontId="0" fillId="0" borderId="18" xfId="0" applyFont="1" applyFill="1" applyBorder="1" applyAlignment="1" applyProtection="1">
      <alignment horizontal="center" vertical="center" textRotation="90" wrapText="1"/>
      <protection locked="0" hidden="1"/>
    </xf>
    <xf numFmtId="0" fontId="0" fillId="22" borderId="16" xfId="0" applyFont="1" applyFill="1" applyBorder="1" applyAlignment="1" applyProtection="1">
      <alignment horizontal="center" vertical="center" textRotation="90" wrapText="1"/>
      <protection locked="0" hidden="1"/>
    </xf>
    <xf numFmtId="0" fontId="0" fillId="0" borderId="16" xfId="0" applyFont="1" applyFill="1" applyBorder="1" applyAlignment="1" applyProtection="1">
      <alignment horizontal="center" vertical="center" textRotation="90" wrapText="1"/>
      <protection locked="0" hidden="1"/>
    </xf>
    <xf numFmtId="10" fontId="0" fillId="0" borderId="0" xfId="0" applyNumberFormat="1" applyFont="1" applyFill="1" applyAlignment="1" applyProtection="1">
      <alignment horizontal="center" vertical="center"/>
      <protection locked="0" hidden="1"/>
    </xf>
    <xf numFmtId="10" fontId="0" fillId="0" borderId="0" xfId="1" applyNumberFormat="1" applyFont="1" applyFill="1" applyBorder="1" applyAlignment="1" applyProtection="1">
      <alignment horizontal="left" vertical="center" indent="1"/>
      <protection hidden="1"/>
    </xf>
    <xf numFmtId="0" fontId="17" fillId="23" borderId="49" xfId="0" applyFont="1" applyFill="1" applyBorder="1" applyAlignment="1" applyProtection="1">
      <alignment horizontal="center" vertical="center" wrapText="1"/>
      <protection hidden="1"/>
    </xf>
    <xf numFmtId="0" fontId="0" fillId="0" borderId="0" xfId="0" applyFont="1" applyFill="1" applyAlignment="1" applyProtection="1">
      <alignment horizontal="center" vertical="center" textRotation="90" wrapText="1"/>
      <protection hidden="1"/>
    </xf>
    <xf numFmtId="0" fontId="57" fillId="0" borderId="4" xfId="0" applyFont="1" applyFill="1" applyBorder="1" applyAlignment="1" applyProtection="1">
      <alignment horizontal="left" vertical="center" indent="1"/>
      <protection hidden="1"/>
    </xf>
    <xf numFmtId="0" fontId="10" fillId="0" borderId="0" xfId="0" applyFont="1" applyFill="1" applyBorder="1" applyAlignment="1" applyProtection="1">
      <alignment horizontal="left" vertical="center" indent="1"/>
      <protection hidden="1"/>
    </xf>
    <xf numFmtId="0" fontId="57" fillId="0" borderId="29" xfId="0" applyFont="1" applyFill="1" applyBorder="1" applyAlignment="1" applyProtection="1">
      <alignment vertical="center" wrapText="1"/>
      <protection hidden="1"/>
    </xf>
    <xf numFmtId="4" fontId="17" fillId="4" borderId="0" xfId="0" applyNumberFormat="1" applyFont="1" applyFill="1" applyBorder="1" applyAlignment="1" applyProtection="1">
      <alignment horizontal="right" vertical="center" indent="1"/>
      <protection hidden="1"/>
    </xf>
    <xf numFmtId="0" fontId="0" fillId="4" borderId="6" xfId="0" applyFill="1" applyBorder="1" applyAlignment="1">
      <alignment horizontal="left" vertical="center" indent="1"/>
    </xf>
    <xf numFmtId="167" fontId="0" fillId="0" borderId="0" xfId="0" applyNumberFormat="1" applyFont="1" applyFill="1" applyAlignment="1" applyProtection="1">
      <alignment horizontal="left" vertical="center" indent="1"/>
      <protection hidden="1"/>
    </xf>
    <xf numFmtId="4" fontId="17" fillId="4" borderId="0" xfId="1" applyNumberFormat="1" applyFont="1" applyFill="1" applyBorder="1" applyAlignment="1" applyProtection="1">
      <alignment horizontal="right" vertical="center" indent="1"/>
    </xf>
    <xf numFmtId="4" fontId="17" fillId="4" borderId="13" xfId="1" applyNumberFormat="1" applyFont="1" applyFill="1" applyBorder="1" applyAlignment="1" applyProtection="1">
      <alignment horizontal="right" vertical="center" indent="1"/>
    </xf>
    <xf numFmtId="4" fontId="17" fillId="4" borderId="6" xfId="1" applyNumberFormat="1" applyFont="1" applyFill="1" applyBorder="1" applyAlignment="1" applyProtection="1">
      <alignment horizontal="right" vertical="center" indent="1"/>
    </xf>
    <xf numFmtId="14" fontId="17" fillId="4" borderId="26" xfId="0" applyNumberFormat="1" applyFont="1" applyFill="1" applyBorder="1" applyAlignment="1" applyProtection="1">
      <alignment horizontal="left" vertical="center" wrapText="1" indent="1"/>
      <protection hidden="1"/>
    </xf>
    <xf numFmtId="14" fontId="17" fillId="4" borderId="13" xfId="0" applyNumberFormat="1" applyFont="1" applyFill="1" applyBorder="1" applyAlignment="1" applyProtection="1">
      <alignment horizontal="left" vertical="center" wrapText="1" indent="1"/>
      <protection hidden="1"/>
    </xf>
    <xf numFmtId="14" fontId="17" fillId="4" borderId="31" xfId="0" applyNumberFormat="1" applyFont="1" applyFill="1" applyBorder="1" applyAlignment="1" applyProtection="1">
      <alignment horizontal="left" vertical="center" wrapText="1" indent="1"/>
      <protection hidden="1"/>
    </xf>
    <xf numFmtId="14" fontId="17" fillId="4" borderId="50" xfId="0" applyNumberFormat="1" applyFont="1" applyFill="1" applyBorder="1" applyAlignment="1" applyProtection="1">
      <alignment horizontal="left" vertical="center" wrapText="1" indent="1"/>
      <protection hidden="1"/>
    </xf>
    <xf numFmtId="14" fontId="17" fillId="4" borderId="25" xfId="0" applyNumberFormat="1" applyFont="1" applyFill="1" applyBorder="1" applyAlignment="1" applyProtection="1">
      <alignment horizontal="left" vertical="center" wrapText="1" indent="1"/>
      <protection hidden="1"/>
    </xf>
    <xf numFmtId="14" fontId="17" fillId="4" borderId="0" xfId="0" applyNumberFormat="1" applyFont="1" applyFill="1" applyBorder="1" applyAlignment="1" applyProtection="1">
      <alignment horizontal="left" vertical="center" wrapText="1" indent="1"/>
      <protection hidden="1"/>
    </xf>
    <xf numFmtId="14" fontId="17" fillId="4" borderId="30" xfId="0" applyNumberFormat="1" applyFont="1" applyFill="1" applyBorder="1" applyAlignment="1" applyProtection="1">
      <alignment horizontal="left" vertical="center" wrapText="1" indent="1"/>
      <protection hidden="1"/>
    </xf>
    <xf numFmtId="14" fontId="17" fillId="4" borderId="49" xfId="0" applyNumberFormat="1" applyFont="1" applyFill="1" applyBorder="1" applyAlignment="1" applyProtection="1">
      <alignment horizontal="left" vertical="center" wrapText="1" indent="1"/>
      <protection hidden="1"/>
    </xf>
    <xf numFmtId="14" fontId="17" fillId="4" borderId="39" xfId="0" applyNumberFormat="1" applyFont="1" applyFill="1" applyBorder="1" applyAlignment="1" applyProtection="1">
      <alignment horizontal="left" vertical="center" wrapText="1" indent="1"/>
      <protection hidden="1"/>
    </xf>
    <xf numFmtId="14" fontId="17" fillId="4" borderId="6" xfId="0" applyNumberFormat="1" applyFont="1" applyFill="1" applyBorder="1" applyAlignment="1" applyProtection="1">
      <alignment horizontal="left" vertical="center" wrapText="1" indent="1"/>
      <protection hidden="1"/>
    </xf>
    <xf numFmtId="14" fontId="17" fillId="4" borderId="32" xfId="0" applyNumberFormat="1" applyFont="1" applyFill="1" applyBorder="1" applyAlignment="1" applyProtection="1">
      <alignment horizontal="left" vertical="center" wrapText="1" indent="1"/>
      <protection hidden="1"/>
    </xf>
    <xf numFmtId="14" fontId="17" fillId="4" borderId="51" xfId="0" applyNumberFormat="1" applyFont="1" applyFill="1" applyBorder="1" applyAlignment="1" applyProtection="1">
      <alignment horizontal="left" vertical="center" wrapText="1" indent="1"/>
      <protection hidden="1"/>
    </xf>
    <xf numFmtId="4" fontId="17" fillId="4" borderId="6" xfId="0" applyNumberFormat="1" applyFont="1" applyFill="1" applyBorder="1" applyAlignment="1" applyProtection="1">
      <alignment horizontal="right" vertical="center" indent="1"/>
      <protection hidden="1"/>
    </xf>
    <xf numFmtId="14" fontId="23" fillId="4" borderId="36" xfId="0" applyNumberFormat="1" applyFont="1" applyFill="1" applyBorder="1" applyAlignment="1" applyProtection="1">
      <alignment horizontal="left" vertical="center" wrapText="1" indent="1"/>
      <protection hidden="1"/>
    </xf>
    <xf numFmtId="14" fontId="23" fillId="4" borderId="3" xfId="0" applyNumberFormat="1" applyFont="1" applyFill="1" applyBorder="1" applyAlignment="1" applyProtection="1">
      <alignment horizontal="left" vertical="center" wrapText="1" indent="1"/>
      <protection hidden="1"/>
    </xf>
    <xf numFmtId="14" fontId="23" fillId="4" borderId="34" xfId="0" applyNumberFormat="1" applyFont="1" applyFill="1" applyBorder="1" applyAlignment="1" applyProtection="1">
      <alignment horizontal="left" vertical="center" wrapText="1" indent="1"/>
      <protection hidden="1"/>
    </xf>
    <xf numFmtId="14" fontId="23" fillId="4" borderId="53" xfId="0" applyNumberFormat="1" applyFont="1" applyFill="1" applyBorder="1" applyAlignment="1" applyProtection="1">
      <alignment horizontal="left" vertical="center" wrapText="1" indent="1"/>
      <protection hidden="1"/>
    </xf>
    <xf numFmtId="14" fontId="23" fillId="4" borderId="37" xfId="0" applyNumberFormat="1" applyFont="1" applyFill="1" applyBorder="1" applyAlignment="1" applyProtection="1">
      <alignment horizontal="left" vertical="center" wrapText="1" indent="1"/>
      <protection hidden="1"/>
    </xf>
    <xf numFmtId="14" fontId="23" fillId="4" borderId="16" xfId="0" applyNumberFormat="1" applyFont="1" applyFill="1" applyBorder="1" applyAlignment="1" applyProtection="1">
      <alignment horizontal="left" vertical="center" wrapText="1" indent="1"/>
      <protection hidden="1"/>
    </xf>
    <xf numFmtId="14" fontId="23" fillId="4" borderId="33" xfId="0" applyNumberFormat="1" applyFont="1" applyFill="1" applyBorder="1" applyAlignment="1" applyProtection="1">
      <alignment horizontal="left" vertical="center" wrapText="1" indent="1"/>
      <protection hidden="1"/>
    </xf>
    <xf numFmtId="14" fontId="23" fillId="4" borderId="52" xfId="0" applyNumberFormat="1" applyFont="1" applyFill="1" applyBorder="1" applyAlignment="1" applyProtection="1">
      <alignment horizontal="left" vertical="center" wrapText="1" indent="1"/>
      <protection hidden="1"/>
    </xf>
    <xf numFmtId="14" fontId="23" fillId="4" borderId="38" xfId="0" applyNumberFormat="1" applyFont="1" applyFill="1" applyBorder="1" applyAlignment="1" applyProtection="1">
      <alignment horizontal="left" vertical="center" wrapText="1" indent="1"/>
      <protection hidden="1"/>
    </xf>
    <xf numFmtId="14" fontId="23" fillId="4" borderId="23" xfId="0" applyNumberFormat="1" applyFont="1" applyFill="1" applyBorder="1" applyAlignment="1" applyProtection="1">
      <alignment horizontal="left" vertical="center" wrapText="1" indent="1"/>
      <protection hidden="1"/>
    </xf>
    <xf numFmtId="14" fontId="23" fillId="4" borderId="40" xfId="0" applyNumberFormat="1" applyFont="1" applyFill="1" applyBorder="1" applyAlignment="1" applyProtection="1">
      <alignment horizontal="left" vertical="center" wrapText="1" indent="1"/>
      <protection hidden="1"/>
    </xf>
    <xf numFmtId="14" fontId="23" fillId="4" borderId="54" xfId="0" applyNumberFormat="1" applyFont="1" applyFill="1" applyBorder="1" applyAlignment="1" applyProtection="1">
      <alignment horizontal="left" vertical="center" wrapText="1" indent="1"/>
      <protection hidden="1"/>
    </xf>
    <xf numFmtId="10" fontId="0" fillId="0" borderId="0" xfId="1" applyNumberFormat="1" applyFont="1"/>
    <xf numFmtId="0" fontId="10" fillId="0" borderId="0" xfId="0" applyFont="1" applyAlignment="1">
      <alignment horizontal="center" vertical="center"/>
    </xf>
    <xf numFmtId="0" fontId="0" fillId="0" borderId="0" xfId="0" applyAlignment="1">
      <alignment horizontal="right" indent="1"/>
    </xf>
    <xf numFmtId="0" fontId="0" fillId="8" borderId="0" xfId="0" applyFont="1" applyFill="1" applyAlignment="1" applyProtection="1">
      <alignment horizontal="left" vertical="center" indent="1"/>
      <protection locked="0" hidden="1"/>
    </xf>
    <xf numFmtId="0" fontId="0" fillId="8" borderId="0" xfId="0" applyFont="1" applyFill="1" applyAlignment="1" applyProtection="1">
      <alignment horizontal="center" vertical="center"/>
      <protection locked="0" hidden="1"/>
    </xf>
    <xf numFmtId="0" fontId="0" fillId="0" borderId="0" xfId="0" applyFont="1" applyBorder="1" applyAlignment="1" applyProtection="1">
      <alignment horizontal="left" vertical="center" indent="1"/>
    </xf>
    <xf numFmtId="0" fontId="16" fillId="0" borderId="0" xfId="0" applyFont="1" applyFill="1" applyBorder="1" applyAlignment="1" applyProtection="1">
      <alignment horizontal="left" vertical="center"/>
      <protection hidden="1"/>
    </xf>
    <xf numFmtId="0" fontId="6" fillId="4" borderId="16" xfId="0" applyFont="1" applyFill="1" applyBorder="1" applyAlignment="1">
      <alignment horizontal="left" vertical="center" indent="1"/>
    </xf>
    <xf numFmtId="0" fontId="57" fillId="0" borderId="4" xfId="0" applyFont="1" applyFill="1" applyBorder="1" applyAlignment="1" applyProtection="1">
      <alignment horizontal="left" vertical="center" indent="1"/>
      <protection hidden="1"/>
    </xf>
    <xf numFmtId="0" fontId="15" fillId="0" borderId="0" xfId="0" applyFont="1" applyFill="1" applyBorder="1" applyAlignment="1" applyProtection="1">
      <alignment horizontal="left" vertical="top" indent="1"/>
      <protection hidden="1"/>
    </xf>
    <xf numFmtId="0" fontId="15" fillId="0" borderId="0" xfId="0" applyFont="1" applyFill="1" applyBorder="1" applyAlignment="1" applyProtection="1">
      <alignment horizontal="right" vertical="top" indent="1"/>
      <protection hidden="1"/>
    </xf>
    <xf numFmtId="0" fontId="0" fillId="0" borderId="17" xfId="0" applyFont="1" applyFill="1" applyBorder="1" applyAlignment="1" applyProtection="1">
      <alignment horizontal="left" vertical="center" indent="1"/>
      <protection hidden="1"/>
    </xf>
    <xf numFmtId="0" fontId="0" fillId="0" borderId="0" xfId="0" applyAlignment="1">
      <alignment horizontal="left" indent="1"/>
    </xf>
    <xf numFmtId="0" fontId="0" fillId="24" borderId="6" xfId="0" applyFill="1" applyBorder="1" applyAlignment="1">
      <alignment horizontal="center" vertical="center" textRotation="90" wrapText="1"/>
    </xf>
    <xf numFmtId="1" fontId="1" fillId="0" borderId="0" xfId="0" applyNumberFormat="1" applyFont="1" applyAlignment="1">
      <alignment horizontal="left" vertical="center" indent="1"/>
    </xf>
    <xf numFmtId="0" fontId="17" fillId="4" borderId="6" xfId="0" applyFont="1" applyFill="1" applyBorder="1" applyAlignment="1" applyProtection="1">
      <alignment horizontal="center" vertical="center" textRotation="90" wrapText="1"/>
      <protection hidden="1"/>
    </xf>
    <xf numFmtId="0" fontId="0" fillId="4" borderId="3" xfId="0" applyFont="1" applyFill="1" applyBorder="1" applyAlignment="1" applyProtection="1">
      <alignment horizontal="left" vertical="center" indent="1"/>
      <protection hidden="1"/>
    </xf>
    <xf numFmtId="0" fontId="0" fillId="4" borderId="16" xfId="0" applyFont="1" applyFill="1" applyBorder="1" applyAlignment="1" applyProtection="1">
      <alignment horizontal="left" vertical="center" indent="1"/>
      <protection hidden="1"/>
    </xf>
    <xf numFmtId="4" fontId="0" fillId="4" borderId="16" xfId="0" applyNumberFormat="1" applyFont="1" applyFill="1" applyBorder="1" applyAlignment="1" applyProtection="1">
      <alignment horizontal="left" vertical="center" indent="1"/>
      <protection hidden="1"/>
    </xf>
    <xf numFmtId="0" fontId="0" fillId="0" borderId="0" xfId="0" applyAlignment="1">
      <alignment horizontal="left" indent="2"/>
    </xf>
    <xf numFmtId="0" fontId="72" fillId="5" borderId="1" xfId="0" applyFont="1" applyFill="1" applyBorder="1"/>
    <xf numFmtId="0" fontId="0" fillId="0" borderId="1" xfId="0" applyBorder="1"/>
    <xf numFmtId="0" fontId="0" fillId="4" borderId="2" xfId="0" applyFill="1" applyBorder="1" applyAlignment="1">
      <alignment horizontal="center" vertical="center" textRotation="90" wrapText="1"/>
    </xf>
    <xf numFmtId="0" fontId="0" fillId="0" borderId="1" xfId="0" applyBorder="1" applyAlignment="1">
      <alignment horizontal="left" indent="2"/>
    </xf>
    <xf numFmtId="1" fontId="0" fillId="0" borderId="0" xfId="0" applyNumberFormat="1" applyFont="1" applyAlignment="1" applyProtection="1">
      <alignment vertical="center"/>
    </xf>
    <xf numFmtId="14" fontId="0" fillId="4" borderId="19" xfId="0" applyNumberFormat="1" applyFont="1" applyFill="1" applyBorder="1" applyAlignment="1" applyProtection="1">
      <alignment horizontal="right" vertical="center" indent="2"/>
    </xf>
    <xf numFmtId="0" fontId="0" fillId="0" borderId="6" xfId="0" applyFont="1" applyBorder="1" applyAlignment="1" applyProtection="1">
      <alignment horizontal="left" vertical="center" indent="1"/>
    </xf>
    <xf numFmtId="0" fontId="0" fillId="0" borderId="6" xfId="0" applyFont="1" applyBorder="1" applyProtection="1"/>
    <xf numFmtId="0" fontId="0" fillId="0" borderId="55" xfId="0" applyFont="1" applyBorder="1" applyProtection="1"/>
    <xf numFmtId="14" fontId="10" fillId="2" borderId="56" xfId="0" applyNumberFormat="1" applyFont="1" applyFill="1" applyBorder="1" applyAlignment="1" applyProtection="1">
      <alignment horizontal="left" vertical="center" indent="1"/>
    </xf>
    <xf numFmtId="0" fontId="0" fillId="0" borderId="3" xfId="0" applyFont="1" applyBorder="1" applyAlignment="1" applyProtection="1">
      <alignment horizontal="left" vertical="center" indent="1"/>
    </xf>
    <xf numFmtId="0" fontId="0" fillId="0" borderId="3" xfId="0" applyFont="1" applyBorder="1" applyAlignment="1" applyProtection="1">
      <alignment vertical="center"/>
    </xf>
    <xf numFmtId="0" fontId="0" fillId="0" borderId="57" xfId="0" applyFont="1" applyBorder="1" applyAlignment="1" applyProtection="1">
      <alignment vertical="center"/>
    </xf>
    <xf numFmtId="0" fontId="10" fillId="2" borderId="18" xfId="0" applyNumberFormat="1" applyFont="1" applyFill="1" applyBorder="1" applyAlignment="1" applyProtection="1">
      <alignment horizontal="left" vertical="center" indent="1"/>
    </xf>
    <xf numFmtId="0" fontId="0" fillId="0" borderId="16" xfId="0" applyFont="1" applyBorder="1" applyAlignment="1" applyProtection="1">
      <alignment horizontal="left" vertical="center" indent="1"/>
    </xf>
    <xf numFmtId="0" fontId="0" fillId="0" borderId="16" xfId="0" applyFont="1" applyBorder="1" applyAlignment="1" applyProtection="1">
      <alignment vertical="center"/>
    </xf>
    <xf numFmtId="0" fontId="0" fillId="0" borderId="20" xfId="0" applyFont="1" applyBorder="1" applyAlignment="1" applyProtection="1">
      <alignment vertical="center"/>
    </xf>
    <xf numFmtId="14" fontId="10" fillId="2" borderId="18" xfId="0" applyNumberFormat="1" applyFont="1" applyFill="1" applyBorder="1" applyAlignment="1" applyProtection="1">
      <alignment horizontal="left" vertical="center" indent="1"/>
    </xf>
    <xf numFmtId="0" fontId="73" fillId="0" borderId="10" xfId="0" applyFont="1" applyBorder="1" applyAlignment="1" applyProtection="1">
      <alignment vertical="top"/>
    </xf>
    <xf numFmtId="0" fontId="0" fillId="4" borderId="10" xfId="0" applyFont="1" applyFill="1" applyBorder="1" applyAlignment="1" applyProtection="1">
      <alignment horizontal="center" vertical="center"/>
    </xf>
    <xf numFmtId="0" fontId="10" fillId="10" borderId="10" xfId="0" applyFont="1" applyFill="1" applyBorder="1" applyAlignment="1" applyProtection="1">
      <alignment horizontal="center" vertical="center"/>
    </xf>
    <xf numFmtId="0" fontId="33" fillId="25" borderId="0" xfId="0" applyFont="1" applyFill="1" applyAlignment="1">
      <alignment horizontal="center" vertical="center" textRotation="90" wrapText="1"/>
    </xf>
    <xf numFmtId="14" fontId="7" fillId="0" borderId="0" xfId="0" applyNumberFormat="1" applyFont="1" applyAlignment="1">
      <alignment horizontal="left" vertical="center" indent="1"/>
    </xf>
    <xf numFmtId="0" fontId="10" fillId="26" borderId="0" xfId="0" applyFont="1" applyFill="1" applyAlignment="1">
      <alignment horizontal="left" vertical="center" indent="1"/>
    </xf>
    <xf numFmtId="0" fontId="0" fillId="26" borderId="0" xfId="0" applyFill="1" applyAlignment="1">
      <alignment horizontal="left" vertical="center" indent="1"/>
    </xf>
    <xf numFmtId="175" fontId="10" fillId="0" borderId="0" xfId="0" applyNumberFormat="1" applyFont="1" applyAlignment="1">
      <alignment vertical="center"/>
    </xf>
    <xf numFmtId="0" fontId="0" fillId="26" borderId="0" xfId="0" applyFill="1" applyAlignment="1">
      <alignment horizontal="left" vertical="center" indent="2"/>
    </xf>
    <xf numFmtId="179" fontId="0" fillId="0" borderId="0" xfId="0" applyNumberFormat="1"/>
    <xf numFmtId="0" fontId="38" fillId="0" borderId="0" xfId="0" applyFont="1" applyAlignment="1">
      <alignment horizontal="left" vertical="center" indent="1"/>
    </xf>
    <xf numFmtId="0" fontId="75" fillId="0" borderId="0" xfId="0" applyFont="1" applyAlignment="1">
      <alignment horizontal="left" vertical="center" indent="1"/>
    </xf>
    <xf numFmtId="0" fontId="76" fillId="0" borderId="0" xfId="0" applyFont="1" applyAlignment="1">
      <alignment horizontal="left" vertical="center" indent="1"/>
    </xf>
    <xf numFmtId="0" fontId="38" fillId="0" borderId="0" xfId="0" applyFont="1" applyAlignment="1">
      <alignment horizontal="right" vertical="center" indent="1"/>
    </xf>
    <xf numFmtId="0" fontId="0" fillId="7" borderId="13" xfId="0" applyFill="1" applyBorder="1" applyAlignment="1">
      <alignment horizontal="right" vertical="center" indent="1"/>
    </xf>
    <xf numFmtId="0" fontId="0" fillId="0" borderId="58" xfId="0" applyBorder="1" applyAlignment="1">
      <alignment horizontal="right" vertical="center" indent="1"/>
    </xf>
    <xf numFmtId="175" fontId="0" fillId="0" borderId="0" xfId="0" applyNumberFormat="1" applyAlignment="1">
      <alignment horizontal="right" indent="1"/>
    </xf>
    <xf numFmtId="174" fontId="0" fillId="7" borderId="13" xfId="0" applyNumberFormat="1" applyFill="1" applyBorder="1" applyAlignment="1">
      <alignment horizontal="right" indent="1"/>
    </xf>
    <xf numFmtId="174" fontId="0" fillId="0" borderId="0" xfId="0" applyNumberFormat="1" applyAlignment="1">
      <alignment horizontal="right" indent="1"/>
    </xf>
    <xf numFmtId="175" fontId="10" fillId="0" borderId="0" xfId="0" applyNumberFormat="1" applyFont="1"/>
    <xf numFmtId="175" fontId="10" fillId="0" borderId="58" xfId="0" applyNumberFormat="1" applyFont="1" applyBorder="1" applyAlignment="1">
      <alignment horizontal="right" vertical="center" indent="1"/>
    </xf>
    <xf numFmtId="0" fontId="42" fillId="0" borderId="0" xfId="0" applyFont="1" applyFill="1" applyBorder="1" applyAlignment="1" applyProtection="1">
      <alignment horizontal="left" vertical="center" indent="1"/>
      <protection hidden="1"/>
    </xf>
    <xf numFmtId="49" fontId="18" fillId="0" borderId="0" xfId="0" applyNumberFormat="1" applyFont="1" applyFill="1" applyBorder="1" applyAlignment="1" applyProtection="1">
      <alignment horizontal="center" vertical="center"/>
      <protection hidden="1"/>
    </xf>
    <xf numFmtId="10" fontId="0" fillId="4" borderId="3" xfId="1" applyNumberFormat="1" applyFont="1" applyFill="1" applyBorder="1" applyAlignment="1" applyProtection="1">
      <alignment horizontal="left" vertical="center" indent="1"/>
      <protection hidden="1"/>
    </xf>
    <xf numFmtId="10" fontId="0" fillId="4" borderId="16" xfId="1" applyNumberFormat="1" applyFont="1" applyFill="1" applyBorder="1" applyAlignment="1" applyProtection="1">
      <alignment horizontal="left" vertical="center" indent="1"/>
      <protection hidden="1"/>
    </xf>
    <xf numFmtId="167" fontId="0" fillId="4" borderId="3" xfId="0" applyNumberFormat="1" applyFont="1" applyFill="1" applyBorder="1" applyAlignment="1" applyProtection="1">
      <alignment horizontal="left" vertical="center" indent="1"/>
      <protection hidden="1"/>
    </xf>
    <xf numFmtId="167" fontId="0" fillId="4" borderId="16" xfId="0" applyNumberFormat="1" applyFont="1" applyFill="1" applyBorder="1" applyAlignment="1" applyProtection="1">
      <alignment horizontal="left" vertical="center" indent="1"/>
      <protection hidden="1"/>
    </xf>
    <xf numFmtId="167" fontId="10" fillId="2" borderId="3" xfId="0" applyNumberFormat="1" applyFont="1" applyFill="1" applyBorder="1" applyAlignment="1" applyProtection="1">
      <alignment horizontal="left" vertical="center" indent="1"/>
      <protection locked="0"/>
    </xf>
    <xf numFmtId="0" fontId="77" fillId="0" borderId="0" xfId="0" applyFont="1" applyAlignment="1" applyProtection="1">
      <alignment horizontal="left" vertical="center" indent="1"/>
    </xf>
    <xf numFmtId="0" fontId="41" fillId="0" borderId="0" xfId="0" applyFont="1" applyAlignment="1" applyProtection="1">
      <alignment horizontal="left" vertical="center" indent="1"/>
    </xf>
    <xf numFmtId="0" fontId="41" fillId="0" borderId="0" xfId="0" applyFont="1" applyAlignment="1" applyProtection="1">
      <alignment horizontal="left" vertical="top" indent="1"/>
    </xf>
    <xf numFmtId="1" fontId="69" fillId="8" borderId="10" xfId="0" applyNumberFormat="1" applyFont="1" applyFill="1" applyBorder="1" applyAlignment="1" applyProtection="1">
      <alignment horizontal="center" vertical="center"/>
    </xf>
    <xf numFmtId="1" fontId="68" fillId="11" borderId="10" xfId="0" applyNumberFormat="1" applyFont="1" applyFill="1" applyBorder="1" applyAlignment="1" applyProtection="1">
      <alignment horizontal="center" vertical="center"/>
    </xf>
    <xf numFmtId="0" fontId="2" fillId="2" borderId="0" xfId="0" applyNumberFormat="1" applyFont="1" applyFill="1" applyAlignment="1">
      <alignment horizontal="center"/>
    </xf>
    <xf numFmtId="0" fontId="2" fillId="2" borderId="0" xfId="0" applyNumberFormat="1" applyFont="1" applyFill="1" applyAlignment="1"/>
    <xf numFmtId="0" fontId="1" fillId="2" borderId="0" xfId="0" applyNumberFormat="1" applyFont="1" applyFill="1" applyAlignment="1"/>
    <xf numFmtId="0" fontId="0" fillId="2" borderId="0" xfId="0" applyNumberFormat="1" applyFill="1" applyAlignment="1">
      <alignment horizontal="center"/>
    </xf>
    <xf numFmtId="0" fontId="1" fillId="4" borderId="0" xfId="0" applyFont="1" applyFill="1" applyAlignment="1">
      <alignment horizontal="left" vertical="center" indent="1"/>
    </xf>
    <xf numFmtId="1" fontId="45" fillId="4" borderId="0" xfId="0" applyNumberFormat="1" applyFont="1" applyFill="1" applyAlignment="1">
      <alignment horizontal="left" vertical="center" indent="1"/>
    </xf>
    <xf numFmtId="0" fontId="0" fillId="2" borderId="20" xfId="0" applyFont="1" applyFill="1" applyBorder="1" applyAlignment="1" applyProtection="1">
      <alignment horizontal="center" vertical="center" textRotation="90" wrapText="1"/>
      <protection locked="0" hidden="1"/>
    </xf>
    <xf numFmtId="0" fontId="0" fillId="2" borderId="0" xfId="0" applyFont="1" applyFill="1" applyAlignment="1" applyProtection="1">
      <alignment horizontal="center" vertical="center" textRotation="90" wrapText="1"/>
      <protection locked="0" hidden="1"/>
    </xf>
    <xf numFmtId="167" fontId="0" fillId="0" borderId="0" xfId="0" applyNumberFormat="1" applyFont="1" applyFill="1" applyBorder="1" applyAlignment="1" applyProtection="1">
      <alignment horizontal="left" vertical="center" indent="1"/>
      <protection hidden="1"/>
    </xf>
    <xf numFmtId="0" fontId="1" fillId="22" borderId="0" xfId="0" applyFont="1" applyFill="1" applyAlignment="1">
      <alignment horizontal="left" vertical="center" indent="1"/>
    </xf>
    <xf numFmtId="0" fontId="0" fillId="4" borderId="0" xfId="0" applyFont="1" applyFill="1" applyBorder="1" applyAlignment="1" applyProtection="1">
      <alignment horizontal="left" vertical="center" indent="1"/>
      <protection hidden="1"/>
    </xf>
    <xf numFmtId="0" fontId="1" fillId="22" borderId="0" xfId="0" applyNumberFormat="1" applyFont="1" applyFill="1" applyAlignment="1">
      <alignment horizontal="left" vertical="center" indent="1"/>
    </xf>
    <xf numFmtId="0" fontId="1" fillId="4" borderId="0" xfId="0" applyNumberFormat="1" applyFont="1" applyFill="1" applyAlignment="1">
      <alignment horizontal="left" vertical="center" indent="1"/>
    </xf>
    <xf numFmtId="0" fontId="2" fillId="22" borderId="0" xfId="0" applyNumberFormat="1" applyFont="1" applyFill="1" applyAlignment="1">
      <alignment horizontal="center"/>
    </xf>
    <xf numFmtId="0" fontId="1" fillId="22" borderId="0" xfId="0" applyNumberFormat="1" applyFont="1" applyFill="1" applyAlignment="1">
      <alignment horizontal="center"/>
    </xf>
    <xf numFmtId="0" fontId="1" fillId="22" borderId="0" xfId="0" applyNumberFormat="1" applyFont="1" applyFill="1" applyAlignment="1"/>
    <xf numFmtId="0" fontId="2" fillId="22" borderId="0" xfId="0" applyNumberFormat="1" applyFont="1" applyFill="1" applyAlignment="1"/>
    <xf numFmtId="0" fontId="0" fillId="22" borderId="0" xfId="0" applyNumberFormat="1" applyFill="1" applyAlignment="1">
      <alignment horizontal="center"/>
    </xf>
    <xf numFmtId="0" fontId="0" fillId="0" borderId="0" xfId="0" applyFont="1" applyFill="1" applyBorder="1" applyAlignment="1" applyProtection="1">
      <alignment horizontal="center" vertical="center"/>
      <protection hidden="1"/>
    </xf>
    <xf numFmtId="167" fontId="0" fillId="4" borderId="0" xfId="1" applyNumberFormat="1" applyFont="1" applyFill="1" applyAlignment="1" applyProtection="1">
      <alignment horizontal="left" vertical="center" indent="1"/>
      <protection hidden="1"/>
    </xf>
    <xf numFmtId="1" fontId="0" fillId="0" borderId="0" xfId="0" applyNumberFormat="1" applyFont="1" applyFill="1" applyBorder="1" applyAlignment="1" applyProtection="1">
      <alignment horizontal="center" vertical="center"/>
      <protection hidden="1"/>
    </xf>
    <xf numFmtId="0" fontId="17" fillId="22" borderId="0" xfId="0" applyFont="1" applyFill="1" applyBorder="1" applyAlignment="1" applyProtection="1">
      <alignment horizontal="center" vertical="center" textRotation="90" wrapText="1"/>
      <protection hidden="1"/>
    </xf>
    <xf numFmtId="0" fontId="78" fillId="0" borderId="0" xfId="0" applyFont="1" applyFill="1" applyBorder="1" applyAlignment="1" applyProtection="1">
      <alignment horizontal="left" vertical="center" indent="1"/>
      <protection hidden="1"/>
    </xf>
    <xf numFmtId="0" fontId="10" fillId="4" borderId="6" xfId="0" applyFont="1" applyFill="1" applyBorder="1" applyAlignment="1" applyProtection="1">
      <alignment horizontal="left" vertical="center" indent="1"/>
      <protection hidden="1"/>
    </xf>
    <xf numFmtId="0" fontId="10" fillId="4" borderId="41" xfId="0" applyFont="1" applyFill="1" applyBorder="1" applyAlignment="1" applyProtection="1">
      <alignment horizontal="left" vertical="center" indent="1"/>
      <protection hidden="1"/>
    </xf>
    <xf numFmtId="4" fontId="0" fillId="4" borderId="13" xfId="0" applyNumberFormat="1" applyFont="1" applyFill="1" applyBorder="1" applyAlignment="1" applyProtection="1">
      <alignment horizontal="left" vertical="center" indent="1"/>
      <protection hidden="1"/>
    </xf>
    <xf numFmtId="0" fontId="0" fillId="4" borderId="26" xfId="0" applyFont="1" applyFill="1" applyBorder="1" applyAlignment="1" applyProtection="1">
      <alignment horizontal="left" vertical="center" indent="1"/>
      <protection hidden="1"/>
    </xf>
    <xf numFmtId="0" fontId="0" fillId="4" borderId="31" xfId="0" applyFont="1" applyFill="1" applyBorder="1" applyAlignment="1" applyProtection="1">
      <alignment horizontal="left" vertical="center" indent="1"/>
      <protection hidden="1"/>
    </xf>
    <xf numFmtId="0" fontId="0" fillId="4" borderId="50" xfId="0" applyFont="1" applyFill="1" applyBorder="1" applyAlignment="1" applyProtection="1">
      <alignment horizontal="left" vertical="center" indent="1"/>
      <protection hidden="1"/>
    </xf>
    <xf numFmtId="166" fontId="0" fillId="4" borderId="13" xfId="0" applyNumberFormat="1" applyFont="1" applyFill="1" applyBorder="1" applyAlignment="1" applyProtection="1">
      <alignment horizontal="left" vertical="center" indent="1"/>
      <protection hidden="1"/>
    </xf>
    <xf numFmtId="3" fontId="10" fillId="4" borderId="13" xfId="0" applyNumberFormat="1" applyFont="1" applyFill="1" applyBorder="1" applyAlignment="1" applyProtection="1">
      <alignment horizontal="left" vertical="center" indent="1"/>
      <protection hidden="1"/>
    </xf>
    <xf numFmtId="168" fontId="10" fillId="4" borderId="13" xfId="0" applyNumberFormat="1" applyFont="1" applyFill="1" applyBorder="1" applyAlignment="1" applyProtection="1">
      <alignment horizontal="right" vertical="center" indent="1"/>
      <protection hidden="1"/>
    </xf>
    <xf numFmtId="167" fontId="17" fillId="4" borderId="13" xfId="0" applyNumberFormat="1" applyFont="1" applyFill="1" applyBorder="1" applyAlignment="1" applyProtection="1">
      <alignment horizontal="right" vertical="center" wrapText="1" indent="1"/>
      <protection locked="0"/>
    </xf>
    <xf numFmtId="14" fontId="23" fillId="4" borderId="26" xfId="0" applyNumberFormat="1" applyFont="1" applyFill="1" applyBorder="1" applyAlignment="1" applyProtection="1">
      <alignment horizontal="left" vertical="center" wrapText="1" indent="1"/>
      <protection hidden="1"/>
    </xf>
    <xf numFmtId="14" fontId="23" fillId="4" borderId="13" xfId="0" applyNumberFormat="1" applyFont="1" applyFill="1" applyBorder="1" applyAlignment="1" applyProtection="1">
      <alignment horizontal="left" vertical="center" wrapText="1" indent="1"/>
      <protection hidden="1"/>
    </xf>
    <xf numFmtId="14" fontId="23" fillId="4" borderId="31" xfId="0" applyNumberFormat="1" applyFont="1" applyFill="1" applyBorder="1" applyAlignment="1" applyProtection="1">
      <alignment horizontal="left" vertical="center" wrapText="1" indent="1"/>
      <protection hidden="1"/>
    </xf>
    <xf numFmtId="14" fontId="23" fillId="4" borderId="50" xfId="0" applyNumberFormat="1" applyFont="1" applyFill="1" applyBorder="1" applyAlignment="1" applyProtection="1">
      <alignment horizontal="left" vertical="center" wrapText="1" indent="1"/>
      <protection hidden="1"/>
    </xf>
    <xf numFmtId="166" fontId="17" fillId="4" borderId="13" xfId="0" applyNumberFormat="1" applyFont="1" applyFill="1" applyBorder="1" applyAlignment="1" applyProtection="1">
      <alignment horizontal="right" vertical="center" indent="1"/>
      <protection hidden="1"/>
    </xf>
    <xf numFmtId="171" fontId="24" fillId="4" borderId="13" xfId="0" applyNumberFormat="1" applyFont="1" applyFill="1" applyBorder="1" applyAlignment="1" applyProtection="1">
      <alignment horizontal="right" vertical="center" indent="1"/>
      <protection hidden="1"/>
    </xf>
    <xf numFmtId="168" fontId="17" fillId="4" borderId="13" xfId="0" applyNumberFormat="1" applyFont="1" applyFill="1" applyBorder="1" applyAlignment="1" applyProtection="1">
      <alignment horizontal="right" vertical="center" indent="1"/>
      <protection hidden="1"/>
    </xf>
    <xf numFmtId="0" fontId="17" fillId="4" borderId="41" xfId="0" applyFont="1" applyFill="1" applyBorder="1" applyAlignment="1" applyProtection="1">
      <alignment horizontal="left" vertical="center" wrapText="1" indent="1"/>
      <protection hidden="1"/>
    </xf>
    <xf numFmtId="179" fontId="10" fillId="0" borderId="0" xfId="0" applyNumberFormat="1" applyFont="1"/>
    <xf numFmtId="0" fontId="45" fillId="4" borderId="6" xfId="0" applyFont="1" applyFill="1" applyBorder="1" applyAlignment="1">
      <alignment horizontal="left" vertical="center" indent="1"/>
    </xf>
    <xf numFmtId="0" fontId="1" fillId="4" borderId="6" xfId="0" applyFont="1" applyFill="1" applyBorder="1" applyAlignment="1">
      <alignment horizontal="left" vertical="center" indent="1"/>
    </xf>
    <xf numFmtId="0" fontId="1" fillId="4" borderId="6" xfId="0" applyFont="1" applyFill="1" applyBorder="1" applyAlignment="1">
      <alignment horizontal="center" vertical="center"/>
    </xf>
    <xf numFmtId="0" fontId="45" fillId="4" borderId="0" xfId="0" applyFont="1" applyFill="1" applyAlignment="1">
      <alignment horizontal="center" vertical="center"/>
    </xf>
    <xf numFmtId="0" fontId="1" fillId="0" borderId="0" xfId="0" applyFont="1" applyFill="1" applyAlignment="1">
      <alignment horizontal="center" vertical="center"/>
    </xf>
    <xf numFmtId="0" fontId="79" fillId="0" borderId="0" xfId="0" applyFont="1" applyAlignment="1">
      <alignment horizontal="center" vertical="center"/>
    </xf>
    <xf numFmtId="0" fontId="10" fillId="4" borderId="0" xfId="0" applyFont="1" applyFill="1" applyBorder="1" applyAlignment="1" applyProtection="1">
      <alignment horizontal="left" vertical="center" indent="1"/>
      <protection hidden="1"/>
    </xf>
    <xf numFmtId="0" fontId="80" fillId="0" borderId="0" xfId="0" applyFont="1" applyFill="1" applyBorder="1" applyAlignment="1" applyProtection="1">
      <alignment horizontal="left" vertical="center" indent="1"/>
      <protection hidden="1"/>
    </xf>
    <xf numFmtId="0" fontId="17" fillId="22" borderId="6" xfId="0" applyFont="1" applyFill="1" applyBorder="1" applyAlignment="1" applyProtection="1">
      <alignment horizontal="center" vertical="center" textRotation="90" wrapText="1"/>
      <protection hidden="1"/>
    </xf>
    <xf numFmtId="167" fontId="1" fillId="0" borderId="0" xfId="0" applyNumberFormat="1" applyFont="1" applyAlignment="1">
      <alignment horizontal="left" vertical="center" indent="1"/>
    </xf>
    <xf numFmtId="0" fontId="76" fillId="0" borderId="0" xfId="0" applyFont="1" applyAlignment="1">
      <alignment horizontal="right" vertical="center" indent="1"/>
    </xf>
    <xf numFmtId="0" fontId="1" fillId="0" borderId="0" xfId="0" applyFont="1" applyAlignment="1" applyProtection="1">
      <alignment horizontal="right" vertical="center" indent="1"/>
    </xf>
    <xf numFmtId="0" fontId="37" fillId="0" borderId="0" xfId="0" applyFont="1" applyFill="1" applyBorder="1" applyAlignment="1" applyProtection="1">
      <alignment vertical="center" wrapText="1"/>
    </xf>
    <xf numFmtId="0" fontId="81" fillId="0" borderId="0" xfId="0" applyFont="1" applyFill="1" applyAlignment="1" applyProtection="1">
      <alignment horizontal="left" indent="1"/>
      <protection hidden="1"/>
    </xf>
    <xf numFmtId="0" fontId="26" fillId="27" borderId="0" xfId="0" applyFont="1" applyFill="1" applyAlignment="1" applyProtection="1">
      <alignment horizontal="left" vertical="center" indent="1"/>
      <protection hidden="1"/>
    </xf>
    <xf numFmtId="0" fontId="31" fillId="27" borderId="0" xfId="0" applyFont="1" applyFill="1" applyAlignment="1" applyProtection="1">
      <alignment horizontal="right" vertical="center" indent="1"/>
      <protection hidden="1"/>
    </xf>
    <xf numFmtId="0" fontId="32" fillId="27" borderId="0" xfId="0" applyFont="1" applyFill="1" applyAlignment="1" applyProtection="1">
      <alignment horizontal="center" vertical="center" wrapText="1"/>
      <protection hidden="1"/>
    </xf>
    <xf numFmtId="0" fontId="26" fillId="27" borderId="0" xfId="0" applyFont="1" applyFill="1" applyAlignment="1" applyProtection="1">
      <alignment horizontal="center" vertical="center" wrapText="1"/>
      <protection hidden="1"/>
    </xf>
    <xf numFmtId="0" fontId="81" fillId="0" borderId="0" xfId="0" applyFont="1" applyFill="1" applyAlignment="1" applyProtection="1">
      <alignment horizontal="left" vertical="center" indent="1"/>
      <protection hidden="1"/>
    </xf>
    <xf numFmtId="0" fontId="57" fillId="0" borderId="4" xfId="0" applyFont="1" applyFill="1" applyBorder="1" applyAlignment="1" applyProtection="1">
      <alignment horizontal="left" vertical="center" indent="1"/>
      <protection hidden="1"/>
    </xf>
    <xf numFmtId="0" fontId="82" fillId="0" borderId="0" xfId="0" applyFont="1" applyBorder="1" applyAlignment="1">
      <alignment vertical="center"/>
    </xf>
    <xf numFmtId="0" fontId="82" fillId="0" borderId="0" xfId="0" applyFont="1" applyBorder="1"/>
    <xf numFmtId="0" fontId="1" fillId="0" borderId="0" xfId="0" applyFont="1" applyBorder="1"/>
    <xf numFmtId="0" fontId="82" fillId="0" borderId="0" xfId="0" applyFont="1" applyBorder="1" applyAlignment="1">
      <alignment horizontal="right" vertical="center"/>
    </xf>
    <xf numFmtId="0" fontId="1" fillId="0" borderId="0" xfId="0" applyFont="1"/>
    <xf numFmtId="0" fontId="0" fillId="0" borderId="0" xfId="0" applyFont="1"/>
    <xf numFmtId="0" fontId="1" fillId="0" borderId="0" xfId="0" applyFont="1" applyFill="1" applyBorder="1"/>
    <xf numFmtId="0" fontId="46" fillId="0" borderId="0" xfId="0" applyFont="1" applyFill="1" applyBorder="1" applyAlignment="1">
      <alignment horizontal="right"/>
    </xf>
    <xf numFmtId="0" fontId="1" fillId="0" borderId="61" xfId="0" applyFont="1" applyBorder="1"/>
    <xf numFmtId="0" fontId="1" fillId="0" borderId="62" xfId="0" applyFont="1" applyBorder="1"/>
    <xf numFmtId="0" fontId="1" fillId="0" borderId="63" xfId="0" applyFont="1" applyBorder="1"/>
    <xf numFmtId="0" fontId="82" fillId="0" borderId="18" xfId="0" applyFont="1" applyBorder="1" applyAlignment="1">
      <alignment vertical="center"/>
    </xf>
    <xf numFmtId="0" fontId="82" fillId="0" borderId="20" xfId="0" applyFont="1" applyBorder="1"/>
    <xf numFmtId="0" fontId="82" fillId="0" borderId="0" xfId="0" applyFont="1"/>
    <xf numFmtId="0" fontId="82" fillId="0" borderId="60" xfId="0" applyFont="1" applyBorder="1" applyAlignment="1">
      <alignment wrapText="1"/>
    </xf>
    <xf numFmtId="0" fontId="82" fillId="0" borderId="64" xfId="0" applyFont="1" applyBorder="1"/>
    <xf numFmtId="0" fontId="82" fillId="0" borderId="65" xfId="0" applyFont="1" applyBorder="1"/>
    <xf numFmtId="0" fontId="1" fillId="0" borderId="64" xfId="0" applyFont="1" applyBorder="1"/>
    <xf numFmtId="0" fontId="1" fillId="0" borderId="65" xfId="0" applyFont="1" applyBorder="1"/>
    <xf numFmtId="49" fontId="46" fillId="27" borderId="0" xfId="0" applyNumberFormat="1" applyFont="1" applyFill="1" applyAlignment="1">
      <alignment wrapText="1"/>
    </xf>
    <xf numFmtId="49" fontId="46" fillId="27" borderId="0" xfId="0" applyNumberFormat="1" applyFont="1" applyFill="1" applyAlignment="1">
      <alignment horizontal="right"/>
    </xf>
    <xf numFmtId="49" fontId="46" fillId="27" borderId="0" xfId="0" applyNumberFormat="1" applyFont="1" applyFill="1" applyBorder="1" applyAlignment="1">
      <alignment horizontal="right"/>
    </xf>
    <xf numFmtId="0" fontId="1" fillId="30" borderId="59" xfId="0" applyFont="1" applyFill="1" applyBorder="1"/>
    <xf numFmtId="0" fontId="1" fillId="0" borderId="66" xfId="0" applyFont="1" applyBorder="1"/>
    <xf numFmtId="4" fontId="1" fillId="0" borderId="0" xfId="0" applyNumberFormat="1" applyFont="1"/>
    <xf numFmtId="0" fontId="86" fillId="0" borderId="64" xfId="0" applyFont="1" applyBorder="1" applyAlignment="1">
      <alignment horizontal="left" indent="1"/>
    </xf>
    <xf numFmtId="0" fontId="1" fillId="0" borderId="67" xfId="0" applyFont="1" applyBorder="1"/>
    <xf numFmtId="0" fontId="1" fillId="0" borderId="68" xfId="0" applyFont="1" applyBorder="1"/>
    <xf numFmtId="4" fontId="56" fillId="0" borderId="0" xfId="0" applyNumberFormat="1" applyFont="1" applyFill="1" applyBorder="1"/>
    <xf numFmtId="4" fontId="56" fillId="0" borderId="69" xfId="0" applyNumberFormat="1" applyFont="1" applyFill="1" applyBorder="1"/>
    <xf numFmtId="0" fontId="1" fillId="0" borderId="66" xfId="0" applyFont="1" applyFill="1" applyBorder="1"/>
    <xf numFmtId="4" fontId="56" fillId="0" borderId="12" xfId="0" applyNumberFormat="1" applyFont="1" applyFill="1" applyBorder="1"/>
    <xf numFmtId="0" fontId="1" fillId="0" borderId="70" xfId="0" applyFont="1" applyFill="1" applyBorder="1"/>
    <xf numFmtId="0" fontId="87" fillId="0" borderId="0" xfId="0" applyFont="1" applyBorder="1"/>
    <xf numFmtId="0" fontId="86" fillId="0" borderId="0" xfId="0" applyFont="1" applyBorder="1"/>
    <xf numFmtId="4" fontId="87" fillId="0" borderId="0" xfId="0" applyNumberFormat="1" applyFont="1" applyBorder="1"/>
    <xf numFmtId="0" fontId="1" fillId="0" borderId="59" xfId="0" applyFont="1" applyBorder="1"/>
    <xf numFmtId="167" fontId="56" fillId="0" borderId="59" xfId="0" applyNumberFormat="1" applyFont="1" applyBorder="1"/>
    <xf numFmtId="0" fontId="45" fillId="0" borderId="6" xfId="0" applyFont="1" applyBorder="1"/>
    <xf numFmtId="0" fontId="45" fillId="0" borderId="28" xfId="0" applyFont="1" applyBorder="1"/>
    <xf numFmtId="0" fontId="85" fillId="0" borderId="64" xfId="0" applyFont="1" applyBorder="1" applyAlignment="1">
      <alignment horizontal="left" indent="1"/>
    </xf>
    <xf numFmtId="0" fontId="88" fillId="0" borderId="0" xfId="0" applyFont="1"/>
    <xf numFmtId="0" fontId="1" fillId="0" borderId="71" xfId="0" applyFont="1" applyBorder="1"/>
    <xf numFmtId="0" fontId="1" fillId="0" borderId="72" xfId="0" applyFont="1" applyBorder="1"/>
    <xf numFmtId="0" fontId="1" fillId="0" borderId="73" xfId="0" applyFont="1" applyBorder="1"/>
    <xf numFmtId="0" fontId="89" fillId="27" borderId="0" xfId="0" applyNumberFormat="1" applyFont="1" applyFill="1"/>
    <xf numFmtId="0" fontId="10" fillId="0" borderId="0" xfId="0" applyFont="1" applyAlignment="1" applyProtection="1">
      <alignment vertical="center"/>
    </xf>
    <xf numFmtId="0" fontId="10" fillId="0" borderId="10" xfId="0" applyFont="1" applyBorder="1" applyAlignment="1" applyProtection="1">
      <alignment vertical="center"/>
    </xf>
    <xf numFmtId="0" fontId="10" fillId="0" borderId="0" xfId="0" applyFont="1" applyBorder="1" applyAlignment="1" applyProtection="1">
      <alignment horizontal="left" vertical="center" indent="1"/>
    </xf>
    <xf numFmtId="0" fontId="10" fillId="0" borderId="0" xfId="0" applyFont="1" applyBorder="1" applyAlignment="1" applyProtection="1">
      <alignment vertical="center"/>
    </xf>
    <xf numFmtId="0" fontId="10" fillId="0" borderId="11" xfId="0" applyFont="1" applyBorder="1" applyAlignment="1" applyProtection="1">
      <alignment vertical="center"/>
    </xf>
    <xf numFmtId="0" fontId="65" fillId="0" borderId="0" xfId="0" applyFont="1" applyFill="1" applyAlignment="1" applyProtection="1">
      <alignment horizontal="left" vertical="center" wrapText="1" indent="1"/>
      <protection hidden="1"/>
    </xf>
    <xf numFmtId="0" fontId="91" fillId="0" borderId="0" xfId="0" applyFont="1" applyAlignment="1">
      <alignment horizontal="left" indent="1"/>
    </xf>
    <xf numFmtId="0" fontId="92" fillId="0" borderId="0" xfId="0" applyFont="1" applyAlignment="1">
      <alignment horizontal="left" indent="1"/>
    </xf>
    <xf numFmtId="0" fontId="17" fillId="28" borderId="12" xfId="0" applyNumberFormat="1" applyFont="1" applyFill="1" applyBorder="1" applyAlignment="1" applyProtection="1">
      <alignment horizontal="left" vertical="center" indent="1"/>
      <protection locked="0"/>
    </xf>
    <xf numFmtId="0" fontId="17" fillId="28" borderId="12" xfId="0" applyNumberFormat="1" applyFont="1" applyFill="1" applyBorder="1" applyAlignment="1" applyProtection="1">
      <alignment vertical="center"/>
      <protection hidden="1"/>
    </xf>
    <xf numFmtId="1" fontId="28" fillId="28" borderId="12" xfId="0" applyNumberFormat="1" applyFont="1" applyFill="1" applyBorder="1" applyAlignment="1" applyProtection="1">
      <alignment horizontal="center" vertical="center"/>
      <protection locked="0"/>
    </xf>
    <xf numFmtId="14" fontId="10" fillId="28" borderId="12" xfId="0" applyNumberFormat="1" applyFont="1" applyFill="1" applyBorder="1" applyAlignment="1" applyProtection="1">
      <alignment horizontal="left" vertical="center" indent="1"/>
      <protection locked="0"/>
    </xf>
    <xf numFmtId="178" fontId="17" fillId="28" borderId="16" xfId="0" applyNumberFormat="1" applyFont="1" applyFill="1" applyBorder="1" applyAlignment="1" applyProtection="1">
      <alignment horizontal="left" vertical="center" indent="1"/>
      <protection locked="0"/>
    </xf>
    <xf numFmtId="0" fontId="39" fillId="28" borderId="12" xfId="2" applyNumberFormat="1" applyFill="1" applyBorder="1" applyAlignment="1" applyProtection="1">
      <alignment horizontal="left" vertical="center" indent="1"/>
      <protection locked="0"/>
    </xf>
    <xf numFmtId="14" fontId="0" fillId="28" borderId="12" xfId="0" applyNumberFormat="1" applyFont="1" applyFill="1" applyBorder="1" applyAlignment="1" applyProtection="1">
      <alignment horizontal="left" vertical="center" indent="1"/>
      <protection locked="0"/>
    </xf>
    <xf numFmtId="0" fontId="17" fillId="28" borderId="16" xfId="0" applyNumberFormat="1" applyFont="1" applyFill="1" applyBorder="1" applyAlignment="1" applyProtection="1">
      <alignment vertical="center"/>
      <protection hidden="1"/>
    </xf>
    <xf numFmtId="180" fontId="0" fillId="28" borderId="60" xfId="0" applyNumberFormat="1" applyFont="1" applyFill="1" applyBorder="1" applyAlignment="1" applyProtection="1">
      <alignment vertical="center" wrapText="1"/>
      <protection locked="0"/>
    </xf>
    <xf numFmtId="166" fontId="85" fillId="4" borderId="12" xfId="0" applyNumberFormat="1" applyFont="1" applyFill="1" applyBorder="1" applyAlignment="1" applyProtection="1">
      <alignment horizontal="right"/>
      <protection hidden="1"/>
    </xf>
    <xf numFmtId="166" fontId="85" fillId="28" borderId="12" xfId="0" applyNumberFormat="1" applyFont="1" applyFill="1" applyBorder="1" applyAlignment="1" applyProtection="1">
      <alignment horizontal="right"/>
      <protection locked="0"/>
    </xf>
    <xf numFmtId="0" fontId="0" fillId="0" borderId="0" xfId="0" applyFont="1" applyAlignment="1" applyProtection="1">
      <alignment horizontal="left" vertical="center"/>
    </xf>
    <xf numFmtId="0" fontId="0" fillId="0" borderId="0" xfId="0" applyAlignment="1">
      <alignment vertical="center" wrapText="1"/>
    </xf>
    <xf numFmtId="0" fontId="0" fillId="0" borderId="0" xfId="0" applyFont="1" applyAlignment="1" applyProtection="1">
      <alignment horizontal="right" vertical="center" wrapText="1" indent="1"/>
    </xf>
    <xf numFmtId="0" fontId="17" fillId="0" borderId="12" xfId="0" applyNumberFormat="1" applyFont="1" applyFill="1" applyBorder="1" applyAlignment="1" applyProtection="1">
      <protection hidden="1"/>
    </xf>
    <xf numFmtId="0" fontId="0" fillId="0" borderId="69" xfId="0" applyBorder="1"/>
    <xf numFmtId="166" fontId="17" fillId="28" borderId="1" xfId="0" applyNumberFormat="1" applyFont="1" applyFill="1" applyBorder="1" applyAlignment="1" applyProtection="1">
      <alignment horizontal="right" vertical="center" indent="1"/>
      <protection locked="0"/>
    </xf>
    <xf numFmtId="166" fontId="59" fillId="28" borderId="24" xfId="0" applyNumberFormat="1" applyFont="1" applyFill="1" applyBorder="1" applyAlignment="1" applyProtection="1">
      <alignment horizontal="right" vertical="center" indent="1"/>
      <protection locked="0"/>
    </xf>
    <xf numFmtId="166" fontId="17" fillId="28" borderId="2" xfId="0" applyNumberFormat="1" applyFont="1" applyFill="1" applyBorder="1" applyAlignment="1" applyProtection="1">
      <alignment horizontal="right" vertical="center" indent="1"/>
      <protection locked="0"/>
    </xf>
    <xf numFmtId="166" fontId="17" fillId="28" borderId="21" xfId="0" applyNumberFormat="1" applyFont="1" applyFill="1" applyBorder="1" applyAlignment="1" applyProtection="1">
      <alignment horizontal="right" vertical="center" indent="1"/>
      <protection locked="0"/>
    </xf>
    <xf numFmtId="166" fontId="17" fillId="28" borderId="22" xfId="0" applyNumberFormat="1" applyFont="1" applyFill="1" applyBorder="1" applyAlignment="1" applyProtection="1">
      <alignment horizontal="right" vertical="center" indent="1"/>
      <protection locked="0"/>
    </xf>
    <xf numFmtId="167" fontId="17" fillId="28" borderId="1" xfId="1" applyNumberFormat="1" applyFont="1" applyFill="1" applyBorder="1" applyAlignment="1" applyProtection="1">
      <alignment horizontal="right" vertical="center" indent="1"/>
      <protection locked="0"/>
    </xf>
    <xf numFmtId="167" fontId="59" fillId="28" borderId="24" xfId="0" applyNumberFormat="1" applyFont="1" applyFill="1" applyBorder="1" applyAlignment="1" applyProtection="1">
      <alignment horizontal="right" vertical="center" indent="1"/>
      <protection locked="0"/>
    </xf>
    <xf numFmtId="167" fontId="17" fillId="28" borderId="1" xfId="0" applyNumberFormat="1" applyFont="1" applyFill="1" applyBorder="1" applyAlignment="1" applyProtection="1">
      <alignment horizontal="right" vertical="center" indent="1"/>
      <protection locked="0"/>
    </xf>
    <xf numFmtId="167" fontId="17" fillId="28" borderId="2" xfId="0" applyNumberFormat="1" applyFont="1" applyFill="1" applyBorder="1" applyAlignment="1" applyProtection="1">
      <alignment horizontal="right" vertical="center" indent="1"/>
      <protection locked="0"/>
    </xf>
    <xf numFmtId="167" fontId="17" fillId="28" borderId="21" xfId="0" applyNumberFormat="1" applyFont="1" applyFill="1" applyBorder="1" applyAlignment="1" applyProtection="1">
      <alignment horizontal="right" vertical="center" indent="1"/>
      <protection locked="0"/>
    </xf>
    <xf numFmtId="167" fontId="17" fillId="28" borderId="22" xfId="0" applyNumberFormat="1" applyFont="1" applyFill="1" applyBorder="1" applyAlignment="1" applyProtection="1">
      <alignment horizontal="right" vertical="center" indent="1"/>
      <protection locked="0"/>
    </xf>
    <xf numFmtId="0" fontId="17" fillId="28" borderId="0" xfId="0" applyFont="1" applyFill="1" applyBorder="1" applyAlignment="1" applyProtection="1">
      <alignment horizontal="left" vertical="center" wrapText="1" indent="1"/>
      <protection locked="0"/>
    </xf>
    <xf numFmtId="167" fontId="17" fillId="28" borderId="25" xfId="0" applyNumberFormat="1" applyFont="1" applyFill="1" applyBorder="1" applyAlignment="1" applyProtection="1">
      <alignment horizontal="left" vertical="center" wrapText="1" indent="1"/>
      <protection locked="0"/>
    </xf>
    <xf numFmtId="167" fontId="17" fillId="28" borderId="0" xfId="0" applyNumberFormat="1" applyFont="1" applyFill="1" applyBorder="1" applyAlignment="1" applyProtection="1">
      <alignment horizontal="left" vertical="center" wrapText="1" indent="1"/>
      <protection locked="0"/>
    </xf>
    <xf numFmtId="167" fontId="17" fillId="28" borderId="30" xfId="0" applyNumberFormat="1" applyFont="1" applyFill="1" applyBorder="1" applyAlignment="1" applyProtection="1">
      <alignment horizontal="left" vertical="center" wrapText="1" indent="1"/>
      <protection locked="0"/>
    </xf>
    <xf numFmtId="167" fontId="17" fillId="28" borderId="49" xfId="0" applyNumberFormat="1" applyFont="1" applyFill="1" applyBorder="1" applyAlignment="1" applyProtection="1">
      <alignment horizontal="left" vertical="center" wrapText="1" indent="1"/>
      <protection locked="0"/>
    </xf>
    <xf numFmtId="4" fontId="17" fillId="28" borderId="0" xfId="0" applyNumberFormat="1" applyFont="1" applyFill="1" applyBorder="1" applyAlignment="1" applyProtection="1">
      <alignment horizontal="right" vertical="center" indent="1"/>
      <protection locked="0"/>
    </xf>
    <xf numFmtId="166" fontId="17" fillId="28" borderId="0" xfId="0" applyNumberFormat="1" applyFont="1" applyFill="1" applyBorder="1" applyAlignment="1" applyProtection="1">
      <alignment horizontal="right" vertical="center" indent="1"/>
      <protection locked="0"/>
    </xf>
    <xf numFmtId="167" fontId="17" fillId="28" borderId="13" xfId="0" applyNumberFormat="1" applyFont="1" applyFill="1" applyBorder="1" applyAlignment="1" applyProtection="1">
      <alignment horizontal="right" vertical="center" wrapText="1" indent="1"/>
      <protection locked="0"/>
    </xf>
    <xf numFmtId="167" fontId="17" fillId="28" borderId="0" xfId="0" applyNumberFormat="1" applyFont="1" applyFill="1" applyBorder="1" applyAlignment="1" applyProtection="1">
      <alignment horizontal="right" vertical="center" wrapText="1" indent="1"/>
      <protection locked="0"/>
    </xf>
    <xf numFmtId="167" fontId="17" fillId="28" borderId="6" xfId="0" applyNumberFormat="1" applyFont="1" applyFill="1" applyBorder="1" applyAlignment="1" applyProtection="1">
      <alignment horizontal="right" vertical="center" wrapText="1" indent="1"/>
      <protection locked="0"/>
    </xf>
    <xf numFmtId="166" fontId="17" fillId="28" borderId="13" xfId="0" applyNumberFormat="1" applyFont="1" applyFill="1" applyBorder="1" applyAlignment="1" applyProtection="1">
      <alignment horizontal="right" vertical="center" indent="1"/>
      <protection locked="0"/>
    </xf>
    <xf numFmtId="166" fontId="17" fillId="28" borderId="6" xfId="0" applyNumberFormat="1" applyFont="1" applyFill="1" applyBorder="1" applyAlignment="1" applyProtection="1">
      <alignment horizontal="right" vertical="center" indent="1"/>
      <protection locked="0"/>
    </xf>
    <xf numFmtId="167" fontId="17" fillId="28" borderId="3" xfId="0" applyNumberFormat="1" applyFont="1" applyFill="1" applyBorder="1" applyAlignment="1" applyProtection="1">
      <alignment horizontal="right" vertical="center" wrapText="1" indent="1"/>
      <protection locked="0"/>
    </xf>
    <xf numFmtId="167" fontId="17" fillId="28" borderId="16" xfId="0" applyNumberFormat="1" applyFont="1" applyFill="1" applyBorder="1" applyAlignment="1" applyProtection="1">
      <alignment horizontal="right" vertical="center" wrapText="1" indent="1"/>
      <protection locked="0"/>
    </xf>
    <xf numFmtId="167" fontId="17" fillId="28" borderId="23" xfId="0" applyNumberFormat="1" applyFont="1" applyFill="1" applyBorder="1" applyAlignment="1" applyProtection="1">
      <alignment horizontal="right" vertical="center" wrapText="1" indent="1"/>
      <protection locked="0"/>
    </xf>
    <xf numFmtId="166" fontId="17" fillId="28" borderId="3" xfId="0" applyNumberFormat="1" applyFont="1" applyFill="1" applyBorder="1" applyAlignment="1" applyProtection="1">
      <alignment horizontal="right" vertical="center" indent="1"/>
      <protection locked="0"/>
    </xf>
    <xf numFmtId="166" fontId="17" fillId="28" borderId="16" xfId="0" applyNumberFormat="1" applyFont="1" applyFill="1" applyBorder="1" applyAlignment="1" applyProtection="1">
      <alignment horizontal="right" vertical="center" indent="1"/>
      <protection locked="0"/>
    </xf>
    <xf numFmtId="166" fontId="17" fillId="28" borderId="23" xfId="0" applyNumberFormat="1" applyFont="1" applyFill="1" applyBorder="1" applyAlignment="1" applyProtection="1">
      <alignment horizontal="right" vertical="center" indent="1"/>
      <protection locked="0"/>
    </xf>
    <xf numFmtId="49" fontId="46" fillId="27" borderId="0" xfId="0" applyNumberFormat="1" applyFont="1" applyFill="1" applyAlignment="1">
      <alignment vertical="center" wrapText="1"/>
    </xf>
    <xf numFmtId="49" fontId="46" fillId="27" borderId="0" xfId="0" applyNumberFormat="1" applyFont="1" applyFill="1" applyBorder="1" applyAlignment="1">
      <alignment vertical="center" wrapText="1"/>
    </xf>
    <xf numFmtId="0" fontId="43" fillId="0" borderId="0" xfId="0" applyFont="1" applyAlignment="1" applyProtection="1">
      <alignment horizontal="left" vertical="top" wrapText="1" indent="1"/>
      <protection hidden="1"/>
    </xf>
    <xf numFmtId="0" fontId="42" fillId="0" borderId="0" xfId="0" applyFont="1" applyAlignment="1" applyProtection="1">
      <alignment horizontal="left" vertical="top" wrapText="1" indent="1"/>
      <protection hidden="1"/>
    </xf>
    <xf numFmtId="0" fontId="65" fillId="0" borderId="0" xfId="0" applyFont="1" applyFill="1" applyAlignment="1" applyProtection="1">
      <alignment horizontal="left" vertical="center" wrapText="1" indent="1"/>
      <protection hidden="1"/>
    </xf>
    <xf numFmtId="0" fontId="81" fillId="0" borderId="0" xfId="0" applyFont="1" applyAlignment="1" applyProtection="1">
      <alignment horizontal="right" indent="1" readingOrder="2"/>
      <protection hidden="1"/>
    </xf>
    <xf numFmtId="0" fontId="81" fillId="0" borderId="0" xfId="0" applyFont="1" applyAlignment="1" applyProtection="1">
      <alignment horizontal="right" vertical="center" readingOrder="2"/>
      <protection hidden="1"/>
    </xf>
    <xf numFmtId="4" fontId="15" fillId="4" borderId="12" xfId="0" applyNumberFormat="1" applyFont="1" applyFill="1" applyBorder="1" applyProtection="1">
      <protection hidden="1"/>
    </xf>
    <xf numFmtId="4" fontId="15" fillId="4" borderId="16" xfId="0" applyNumberFormat="1" applyFont="1" applyFill="1" applyBorder="1" applyProtection="1">
      <protection hidden="1"/>
    </xf>
    <xf numFmtId="4" fontId="15" fillId="4" borderId="23" xfId="0" applyNumberFormat="1" applyFont="1" applyFill="1" applyBorder="1" applyProtection="1">
      <protection hidden="1"/>
    </xf>
    <xf numFmtId="4" fontId="15" fillId="12" borderId="12" xfId="0" applyNumberFormat="1" applyFont="1" applyFill="1" applyBorder="1"/>
    <xf numFmtId="4" fontId="49" fillId="12" borderId="6" xfId="0" applyNumberFormat="1" applyFont="1" applyFill="1" applyBorder="1" applyAlignment="1" applyProtection="1">
      <alignment horizontal="right"/>
      <protection hidden="1"/>
    </xf>
    <xf numFmtId="4" fontId="49" fillId="12" borderId="28" xfId="0" applyNumberFormat="1" applyFont="1" applyFill="1" applyBorder="1" applyAlignment="1" applyProtection="1">
      <alignment horizontal="right"/>
      <protection hidden="1"/>
    </xf>
    <xf numFmtId="167" fontId="15" fillId="12" borderId="12" xfId="0" applyNumberFormat="1" applyFont="1" applyFill="1" applyBorder="1"/>
    <xf numFmtId="0" fontId="35" fillId="0" borderId="0" xfId="0" applyFont="1" applyAlignment="1">
      <alignment horizontal="center" vertical="center" wrapText="1"/>
    </xf>
    <xf numFmtId="0" fontId="35" fillId="0" borderId="0" xfId="0" applyFont="1" applyFill="1" applyAlignment="1" applyProtection="1">
      <alignment vertical="center" wrapText="1"/>
    </xf>
    <xf numFmtId="0" fontId="35" fillId="0" borderId="0" xfId="0" applyFont="1" applyAlignment="1">
      <alignment vertical="center" wrapText="1"/>
    </xf>
    <xf numFmtId="0" fontId="37" fillId="0" borderId="0" xfId="0" applyFont="1" applyAlignment="1">
      <alignment horizontal="left" vertical="center" wrapText="1" indent="1"/>
    </xf>
    <xf numFmtId="0" fontId="37" fillId="0" borderId="0" xfId="0" applyFont="1" applyFill="1" applyAlignment="1" applyProtection="1">
      <alignment horizontal="left" vertical="center" wrapText="1" indent="3"/>
    </xf>
    <xf numFmtId="0" fontId="35" fillId="0" borderId="0" xfId="0" applyFont="1" applyFill="1" applyAlignment="1" applyProtection="1">
      <alignment horizontal="left" vertical="center"/>
    </xf>
    <xf numFmtId="0" fontId="37" fillId="0" borderId="0" xfId="0" applyFont="1" applyFill="1" applyBorder="1" applyAlignment="1" applyProtection="1">
      <alignment horizontal="left" vertical="center" wrapText="1" indent="3"/>
    </xf>
    <xf numFmtId="0" fontId="37" fillId="0" borderId="0" xfId="0" applyFont="1" applyBorder="1" applyAlignment="1">
      <alignment horizontal="left" vertical="center" wrapText="1" indent="1"/>
    </xf>
    <xf numFmtId="0" fontId="35" fillId="0" borderId="0" xfId="0" applyFont="1" applyBorder="1" applyAlignment="1">
      <alignment horizontal="center" vertical="center" wrapText="1"/>
    </xf>
    <xf numFmtId="0" fontId="37" fillId="0" borderId="0" xfId="0" applyFont="1" applyBorder="1" applyAlignment="1">
      <alignment horizontal="left" vertical="center" indent="1"/>
    </xf>
    <xf numFmtId="0" fontId="94" fillId="0" borderId="0" xfId="0" applyFont="1" applyBorder="1" applyAlignment="1">
      <alignment horizontal="left" vertical="center" wrapText="1"/>
    </xf>
    <xf numFmtId="0" fontId="96" fillId="4" borderId="12" xfId="0" applyFont="1" applyFill="1" applyBorder="1" applyAlignment="1" applyProtection="1">
      <alignment horizontal="left" vertical="top" indent="1"/>
      <protection hidden="1"/>
    </xf>
    <xf numFmtId="170" fontId="17" fillId="4" borderId="43" xfId="1" applyNumberFormat="1" applyFont="1" applyFill="1" applyBorder="1" applyAlignment="1" applyProtection="1">
      <alignment horizontal="right" vertical="center" indent="1"/>
      <protection hidden="1"/>
    </xf>
    <xf numFmtId="170" fontId="17" fillId="4" borderId="77" xfId="1" applyNumberFormat="1" applyFont="1" applyFill="1" applyBorder="1" applyAlignment="1" applyProtection="1">
      <alignment horizontal="right" vertical="center" indent="1"/>
      <protection hidden="1"/>
    </xf>
    <xf numFmtId="170" fontId="17" fillId="4" borderId="78" xfId="1" applyNumberFormat="1" applyFont="1" applyFill="1" applyBorder="1" applyAlignment="1" applyProtection="1">
      <alignment horizontal="right" vertical="center" indent="1"/>
      <protection hidden="1"/>
    </xf>
    <xf numFmtId="170" fontId="17" fillId="4" borderId="79" xfId="1" applyNumberFormat="1" applyFont="1" applyFill="1" applyBorder="1" applyAlignment="1" applyProtection="1">
      <alignment horizontal="right" vertical="center" indent="1"/>
      <protection hidden="1"/>
    </xf>
    <xf numFmtId="170" fontId="17" fillId="4" borderId="80" xfId="1" applyNumberFormat="1" applyFont="1" applyFill="1" applyBorder="1" applyAlignment="1" applyProtection="1">
      <alignment horizontal="right" vertical="center" indent="1"/>
      <protection hidden="1"/>
    </xf>
    <xf numFmtId="170" fontId="16" fillId="4" borderId="43" xfId="1" applyNumberFormat="1" applyFont="1" applyFill="1" applyBorder="1" applyAlignment="1" applyProtection="1">
      <alignment horizontal="right" vertical="center" indent="1"/>
      <protection hidden="1"/>
    </xf>
    <xf numFmtId="170" fontId="16" fillId="4" borderId="44" xfId="1" applyNumberFormat="1" applyFont="1" applyFill="1" applyBorder="1" applyAlignment="1" applyProtection="1">
      <alignment horizontal="right" vertical="center" indent="1"/>
      <protection hidden="1"/>
    </xf>
    <xf numFmtId="170" fontId="16" fillId="4" borderId="77" xfId="1" applyNumberFormat="1" applyFont="1" applyFill="1" applyBorder="1" applyAlignment="1" applyProtection="1">
      <alignment horizontal="right" vertical="center" indent="1"/>
      <protection hidden="1"/>
    </xf>
    <xf numFmtId="170" fontId="0" fillId="4" borderId="44" xfId="0" applyNumberFormat="1" applyFont="1" applyFill="1" applyBorder="1" applyAlignment="1" applyProtection="1">
      <alignment horizontal="right" vertical="center" indent="1"/>
      <protection hidden="1"/>
    </xf>
    <xf numFmtId="170" fontId="17" fillId="4" borderId="44" xfId="0" applyNumberFormat="1" applyFont="1" applyFill="1" applyBorder="1" applyAlignment="1" applyProtection="1">
      <alignment horizontal="right" vertical="center" indent="1"/>
      <protection hidden="1"/>
    </xf>
    <xf numFmtId="4" fontId="0" fillId="4" borderId="82" xfId="0" applyNumberFormat="1" applyFont="1" applyFill="1" applyBorder="1" applyAlignment="1" applyProtection="1">
      <alignment horizontal="right" vertical="center" indent="2"/>
      <protection hidden="1"/>
    </xf>
    <xf numFmtId="4" fontId="59" fillId="4" borderId="83" xfId="0" applyNumberFormat="1" applyFont="1" applyFill="1" applyBorder="1" applyAlignment="1" applyProtection="1">
      <alignment horizontal="right" vertical="center" indent="2"/>
      <protection hidden="1"/>
    </xf>
    <xf numFmtId="4" fontId="0" fillId="4" borderId="84" xfId="0" applyNumberFormat="1" applyFont="1" applyFill="1" applyBorder="1" applyAlignment="1" applyProtection="1">
      <alignment horizontal="right" vertical="center" indent="2"/>
      <protection hidden="1"/>
    </xf>
    <xf numFmtId="0" fontId="19" fillId="4" borderId="12" xfId="0" applyFont="1" applyFill="1" applyBorder="1" applyAlignment="1" applyProtection="1">
      <alignment horizontal="left" vertical="center" indent="1"/>
      <protection hidden="1"/>
    </xf>
    <xf numFmtId="0" fontId="12" fillId="4" borderId="12" xfId="0" applyFont="1" applyFill="1" applyBorder="1" applyAlignment="1" applyProtection="1">
      <alignment horizontal="left" vertical="center" indent="1"/>
      <protection hidden="1"/>
    </xf>
    <xf numFmtId="0" fontId="0" fillId="4" borderId="12" xfId="0" applyFont="1" applyFill="1" applyBorder="1" applyAlignment="1" applyProtection="1">
      <alignment horizontal="left" indent="1"/>
      <protection hidden="1"/>
    </xf>
    <xf numFmtId="0" fontId="57" fillId="0" borderId="0" xfId="0" applyFont="1" applyFill="1" applyBorder="1" applyAlignment="1" applyProtection="1">
      <alignment horizontal="left" vertical="center" indent="1"/>
      <protection hidden="1"/>
    </xf>
    <xf numFmtId="0" fontId="17" fillId="0" borderId="89" xfId="0" applyFont="1" applyFill="1" applyBorder="1" applyAlignment="1" applyProtection="1">
      <alignment horizontal="center" vertical="center" wrapText="1"/>
      <protection hidden="1"/>
    </xf>
    <xf numFmtId="0" fontId="17" fillId="0" borderId="90" xfId="0" applyFont="1" applyFill="1" applyBorder="1" applyAlignment="1" applyProtection="1">
      <alignment horizontal="center" vertical="center" wrapText="1"/>
      <protection hidden="1"/>
    </xf>
    <xf numFmtId="0" fontId="16" fillId="0" borderId="91" xfId="0" applyFont="1" applyFill="1" applyBorder="1" applyAlignment="1" applyProtection="1">
      <alignment horizontal="center" vertical="center" wrapText="1"/>
      <protection hidden="1"/>
    </xf>
    <xf numFmtId="0" fontId="17" fillId="0" borderId="92" xfId="0" applyFont="1" applyFill="1" applyBorder="1" applyAlignment="1" applyProtection="1">
      <alignment horizontal="center" vertical="center" wrapText="1"/>
      <protection hidden="1"/>
    </xf>
    <xf numFmtId="0" fontId="17" fillId="0" borderId="93" xfId="0" applyFont="1" applyFill="1" applyBorder="1" applyAlignment="1" applyProtection="1">
      <alignment horizontal="center" vertical="center" wrapText="1"/>
      <protection hidden="1"/>
    </xf>
    <xf numFmtId="166" fontId="17" fillId="2" borderId="1" xfId="0" applyNumberFormat="1" applyFont="1" applyFill="1" applyBorder="1" applyAlignment="1" applyProtection="1">
      <alignment horizontal="right" vertical="center" indent="1"/>
      <protection locked="0"/>
    </xf>
    <xf numFmtId="166" fontId="17" fillId="2" borderId="89" xfId="0" applyNumberFormat="1" applyFont="1" applyFill="1" applyBorder="1" applyAlignment="1" applyProtection="1">
      <alignment horizontal="right" vertical="center" indent="1"/>
      <protection locked="0"/>
    </xf>
    <xf numFmtId="166" fontId="17" fillId="2" borderId="90" xfId="0" applyNumberFormat="1" applyFont="1" applyFill="1" applyBorder="1" applyAlignment="1" applyProtection="1">
      <alignment horizontal="right" vertical="center" indent="1"/>
      <protection locked="0"/>
    </xf>
    <xf numFmtId="166" fontId="17" fillId="2" borderId="91" xfId="0" applyNumberFormat="1" applyFont="1" applyFill="1" applyBorder="1" applyAlignment="1" applyProtection="1">
      <alignment horizontal="right" vertical="center" indent="1"/>
      <protection locked="0"/>
    </xf>
    <xf numFmtId="167" fontId="17" fillId="2" borderId="1" xfId="1" applyNumberFormat="1" applyFont="1" applyFill="1" applyBorder="1" applyAlignment="1" applyProtection="1">
      <alignment horizontal="right" vertical="center" indent="1"/>
      <protection locked="0"/>
    </xf>
    <xf numFmtId="167" fontId="17" fillId="2" borderId="92" xfId="0" applyNumberFormat="1" applyFont="1" applyFill="1" applyBorder="1" applyAlignment="1" applyProtection="1">
      <alignment horizontal="right" vertical="center" indent="1"/>
      <protection locked="0"/>
    </xf>
    <xf numFmtId="3" fontId="17" fillId="2" borderId="0" xfId="0" applyNumberFormat="1" applyFont="1" applyFill="1" applyBorder="1" applyAlignment="1" applyProtection="1">
      <alignment horizontal="right" vertical="center" indent="1"/>
      <protection locked="0"/>
    </xf>
    <xf numFmtId="4" fontId="17" fillId="4" borderId="93" xfId="0" applyNumberFormat="1" applyFont="1" applyFill="1" applyBorder="1" applyAlignment="1" applyProtection="1">
      <alignment horizontal="right" vertical="center" indent="1"/>
      <protection hidden="1"/>
    </xf>
    <xf numFmtId="4" fontId="17" fillId="2" borderId="0" xfId="0" applyNumberFormat="1" applyFont="1" applyFill="1" applyBorder="1" applyAlignment="1" applyProtection="1">
      <alignment horizontal="right" vertical="center" indent="1"/>
      <protection locked="0"/>
    </xf>
    <xf numFmtId="2" fontId="1" fillId="0" borderId="0" xfId="0" applyNumberFormat="1" applyFont="1" applyAlignment="1">
      <alignment horizontal="left" vertical="center" indent="1"/>
    </xf>
    <xf numFmtId="166" fontId="59" fillId="2" borderId="24" xfId="0" applyNumberFormat="1" applyFont="1" applyFill="1" applyBorder="1" applyAlignment="1" applyProtection="1">
      <alignment horizontal="right" vertical="center" indent="1"/>
      <protection locked="0"/>
    </xf>
    <xf numFmtId="166" fontId="59" fillId="2" borderId="94" xfId="0" applyNumberFormat="1" applyFont="1" applyFill="1" applyBorder="1" applyAlignment="1" applyProtection="1">
      <alignment horizontal="right" vertical="center" indent="1"/>
      <protection locked="0"/>
    </xf>
    <xf numFmtId="166" fontId="59" fillId="2" borderId="95" xfId="0" applyNumberFormat="1" applyFont="1" applyFill="1" applyBorder="1" applyAlignment="1" applyProtection="1">
      <alignment horizontal="right" vertical="center" indent="1"/>
      <protection locked="0"/>
    </xf>
    <xf numFmtId="166" fontId="59" fillId="2" borderId="96" xfId="0" applyNumberFormat="1" applyFont="1" applyFill="1" applyBorder="1" applyAlignment="1" applyProtection="1">
      <alignment horizontal="right" vertical="center" indent="1"/>
      <protection locked="0"/>
    </xf>
    <xf numFmtId="167" fontId="59" fillId="2" borderId="24" xfId="0" applyNumberFormat="1" applyFont="1" applyFill="1" applyBorder="1" applyAlignment="1" applyProtection="1">
      <alignment horizontal="right" vertical="center" indent="1"/>
      <protection locked="0"/>
    </xf>
    <xf numFmtId="167" fontId="59" fillId="2" borderId="97" xfId="0" applyNumberFormat="1" applyFont="1" applyFill="1" applyBorder="1" applyAlignment="1" applyProtection="1">
      <alignment horizontal="right" vertical="center" indent="1"/>
      <protection locked="0"/>
    </xf>
    <xf numFmtId="3" fontId="59" fillId="2" borderId="23" xfId="0" applyNumberFormat="1" applyFont="1" applyFill="1" applyBorder="1" applyAlignment="1" applyProtection="1">
      <alignment horizontal="right" vertical="center" indent="1"/>
      <protection locked="0"/>
    </xf>
    <xf numFmtId="4" fontId="59" fillId="4" borderId="98" xfId="0" applyNumberFormat="1" applyFont="1" applyFill="1" applyBorder="1" applyAlignment="1" applyProtection="1">
      <alignment horizontal="right" vertical="center" indent="1"/>
      <protection hidden="1"/>
    </xf>
    <xf numFmtId="4" fontId="59" fillId="2" borderId="23" xfId="0" applyNumberFormat="1" applyFont="1" applyFill="1" applyBorder="1" applyAlignment="1" applyProtection="1">
      <alignment horizontal="right" vertical="center" indent="1"/>
      <protection locked="0"/>
    </xf>
    <xf numFmtId="166" fontId="17" fillId="2" borderId="89" xfId="1" applyNumberFormat="1" applyFont="1" applyFill="1" applyBorder="1" applyAlignment="1" applyProtection="1">
      <alignment horizontal="right" vertical="center" indent="1"/>
      <protection locked="0"/>
    </xf>
    <xf numFmtId="166" fontId="17" fillId="2" borderId="90" xfId="1" applyNumberFormat="1" applyFont="1" applyFill="1" applyBorder="1" applyAlignment="1" applyProtection="1">
      <alignment horizontal="right" vertical="center" indent="1"/>
      <protection locked="0"/>
    </xf>
    <xf numFmtId="166" fontId="17" fillId="2" borderId="91" xfId="1" applyNumberFormat="1" applyFont="1" applyFill="1" applyBorder="1" applyAlignment="1" applyProtection="1">
      <alignment horizontal="right" vertical="center" indent="1"/>
      <protection locked="0"/>
    </xf>
    <xf numFmtId="167" fontId="17" fillId="2" borderId="1" xfId="0" applyNumberFormat="1" applyFont="1" applyFill="1" applyBorder="1" applyAlignment="1" applyProtection="1">
      <alignment horizontal="right" vertical="center" indent="1"/>
      <protection locked="0"/>
    </xf>
    <xf numFmtId="166" fontId="17" fillId="2" borderId="2" xfId="0" applyNumberFormat="1" applyFont="1" applyFill="1" applyBorder="1" applyAlignment="1" applyProtection="1">
      <alignment horizontal="right" vertical="center" indent="1"/>
      <protection locked="0"/>
    </xf>
    <xf numFmtId="166" fontId="17" fillId="2" borderId="99" xfId="0" applyNumberFormat="1" applyFont="1" applyFill="1" applyBorder="1" applyAlignment="1" applyProtection="1">
      <alignment horizontal="right" vertical="center" indent="1"/>
      <protection locked="0"/>
    </xf>
    <xf numFmtId="166" fontId="17" fillId="2" borderId="100" xfId="0" applyNumberFormat="1" applyFont="1" applyFill="1" applyBorder="1" applyAlignment="1" applyProtection="1">
      <alignment horizontal="right" vertical="center" indent="1"/>
      <protection locked="0"/>
    </xf>
    <xf numFmtId="166" fontId="17" fillId="2" borderId="101" xfId="0" applyNumberFormat="1" applyFont="1" applyFill="1" applyBorder="1" applyAlignment="1" applyProtection="1">
      <alignment horizontal="right" vertical="center" indent="1"/>
      <protection locked="0"/>
    </xf>
    <xf numFmtId="167" fontId="17" fillId="2" borderId="2" xfId="0" applyNumberFormat="1" applyFont="1" applyFill="1" applyBorder="1" applyAlignment="1" applyProtection="1">
      <alignment horizontal="right" vertical="center" indent="1"/>
      <protection locked="0"/>
    </xf>
    <xf numFmtId="167" fontId="17" fillId="2" borderId="102" xfId="0" applyNumberFormat="1" applyFont="1" applyFill="1" applyBorder="1" applyAlignment="1" applyProtection="1">
      <alignment horizontal="right" vertical="center" indent="1"/>
      <protection locked="0"/>
    </xf>
    <xf numFmtId="3" fontId="17" fillId="2" borderId="6" xfId="0" applyNumberFormat="1" applyFont="1" applyFill="1" applyBorder="1" applyAlignment="1" applyProtection="1">
      <alignment horizontal="right" vertical="center" indent="1"/>
      <protection locked="0"/>
    </xf>
    <xf numFmtId="4" fontId="17" fillId="4" borderId="103" xfId="0" applyNumberFormat="1" applyFont="1" applyFill="1" applyBorder="1" applyAlignment="1" applyProtection="1">
      <alignment horizontal="right" vertical="center" indent="1"/>
      <protection hidden="1"/>
    </xf>
    <xf numFmtId="4" fontId="17" fillId="2" borderId="6" xfId="0" applyNumberFormat="1" applyFont="1" applyFill="1" applyBorder="1" applyAlignment="1" applyProtection="1">
      <alignment horizontal="right" vertical="center" indent="1"/>
      <protection locked="0"/>
    </xf>
    <xf numFmtId="166" fontId="17" fillId="2" borderId="21" xfId="0" applyNumberFormat="1" applyFont="1" applyFill="1" applyBorder="1" applyAlignment="1" applyProtection="1">
      <alignment horizontal="right" vertical="center" indent="1"/>
      <protection locked="0"/>
    </xf>
    <xf numFmtId="166" fontId="17" fillId="2" borderId="104" xfId="0" applyNumberFormat="1" applyFont="1" applyFill="1" applyBorder="1" applyAlignment="1" applyProtection="1">
      <alignment horizontal="right" vertical="center" indent="1"/>
      <protection locked="0"/>
    </xf>
    <xf numFmtId="166" fontId="17" fillId="2" borderId="105" xfId="0" applyNumberFormat="1" applyFont="1" applyFill="1" applyBorder="1" applyAlignment="1" applyProtection="1">
      <alignment horizontal="right" vertical="center" indent="1"/>
      <protection locked="0"/>
    </xf>
    <xf numFmtId="166" fontId="17" fillId="2" borderId="106" xfId="0" applyNumberFormat="1" applyFont="1" applyFill="1" applyBorder="1" applyAlignment="1" applyProtection="1">
      <alignment horizontal="right" vertical="center" indent="1"/>
      <protection locked="0"/>
    </xf>
    <xf numFmtId="167" fontId="17" fillId="2" borderId="21" xfId="0" applyNumberFormat="1" applyFont="1" applyFill="1" applyBorder="1" applyAlignment="1" applyProtection="1">
      <alignment horizontal="right" vertical="center" indent="1"/>
      <protection locked="0"/>
    </xf>
    <xf numFmtId="167" fontId="17" fillId="2" borderId="107" xfId="0" applyNumberFormat="1" applyFont="1" applyFill="1" applyBorder="1" applyAlignment="1" applyProtection="1">
      <alignment horizontal="right" vertical="center" indent="1"/>
      <protection locked="0"/>
    </xf>
    <xf numFmtId="3" fontId="17" fillId="2" borderId="3" xfId="0" applyNumberFormat="1" applyFont="1" applyFill="1" applyBorder="1" applyAlignment="1" applyProtection="1">
      <alignment horizontal="right" vertical="center" indent="1"/>
      <protection locked="0"/>
    </xf>
    <xf numFmtId="4" fontId="17" fillId="4" borderId="108" xfId="0" applyNumberFormat="1" applyFont="1" applyFill="1" applyBorder="1" applyAlignment="1" applyProtection="1">
      <alignment horizontal="right" vertical="center" indent="1"/>
      <protection hidden="1"/>
    </xf>
    <xf numFmtId="4" fontId="17" fillId="2" borderId="3" xfId="0" applyNumberFormat="1" applyFont="1" applyFill="1" applyBorder="1" applyAlignment="1" applyProtection="1">
      <alignment horizontal="right" vertical="center" indent="1"/>
      <protection locked="0"/>
    </xf>
    <xf numFmtId="166" fontId="17" fillId="2" borderId="22" xfId="0" applyNumberFormat="1" applyFont="1" applyFill="1" applyBorder="1" applyAlignment="1" applyProtection="1">
      <alignment horizontal="right" vertical="center" indent="1"/>
      <protection locked="0"/>
    </xf>
    <xf numFmtId="166" fontId="17" fillId="2" borderId="109" xfId="0" applyNumberFormat="1" applyFont="1" applyFill="1" applyBorder="1" applyAlignment="1" applyProtection="1">
      <alignment horizontal="right" vertical="center" indent="1"/>
      <protection locked="0"/>
    </xf>
    <xf numFmtId="166" fontId="17" fillId="2" borderId="110" xfId="0" applyNumberFormat="1" applyFont="1" applyFill="1" applyBorder="1" applyAlignment="1" applyProtection="1">
      <alignment horizontal="right" vertical="center" indent="1"/>
      <protection locked="0"/>
    </xf>
    <xf numFmtId="166" fontId="17" fillId="2" borderId="111" xfId="0" applyNumberFormat="1" applyFont="1" applyFill="1" applyBorder="1" applyAlignment="1" applyProtection="1">
      <alignment horizontal="right" vertical="center" indent="1"/>
      <protection locked="0"/>
    </xf>
    <xf numFmtId="167" fontId="17" fillId="2" borderId="22" xfId="0" applyNumberFormat="1" applyFont="1" applyFill="1" applyBorder="1" applyAlignment="1" applyProtection="1">
      <alignment horizontal="right" vertical="center" indent="1"/>
      <protection locked="0"/>
    </xf>
    <xf numFmtId="167" fontId="17" fillId="2" borderId="112" xfId="0" applyNumberFormat="1" applyFont="1" applyFill="1" applyBorder="1" applyAlignment="1" applyProtection="1">
      <alignment horizontal="right" vertical="center" indent="1"/>
      <protection locked="0"/>
    </xf>
    <xf numFmtId="3" fontId="17" fillId="2" borderId="16" xfId="0" applyNumberFormat="1" applyFont="1" applyFill="1" applyBorder="1" applyAlignment="1" applyProtection="1">
      <alignment horizontal="right" vertical="center" indent="1"/>
      <protection locked="0"/>
    </xf>
    <xf numFmtId="4" fontId="17" fillId="4" borderId="113" xfId="0" applyNumberFormat="1" applyFont="1" applyFill="1" applyBorder="1" applyAlignment="1" applyProtection="1">
      <alignment horizontal="right" vertical="center" indent="1"/>
      <protection hidden="1"/>
    </xf>
    <xf numFmtId="4" fontId="17" fillId="2" borderId="16" xfId="0" applyNumberFormat="1" applyFont="1" applyFill="1" applyBorder="1" applyAlignment="1" applyProtection="1">
      <alignment horizontal="right" vertical="center" indent="1"/>
      <protection locked="0"/>
    </xf>
    <xf numFmtId="0" fontId="0" fillId="4" borderId="114" xfId="0" applyFont="1" applyFill="1" applyBorder="1" applyAlignment="1" applyProtection="1">
      <alignment horizontal="right" vertical="center" indent="1"/>
      <protection hidden="1"/>
    </xf>
    <xf numFmtId="0" fontId="0" fillId="4" borderId="115" xfId="0" applyFont="1" applyFill="1" applyBorder="1" applyAlignment="1" applyProtection="1">
      <alignment horizontal="right" vertical="center" indent="1"/>
      <protection hidden="1"/>
    </xf>
    <xf numFmtId="0" fontId="0" fillId="4" borderId="116" xfId="0" applyFont="1" applyFill="1" applyBorder="1" applyAlignment="1" applyProtection="1">
      <alignment horizontal="right" vertical="center" indent="1"/>
      <protection hidden="1"/>
    </xf>
    <xf numFmtId="167" fontId="0" fillId="4" borderId="117" xfId="0" applyNumberFormat="1" applyFont="1" applyFill="1" applyBorder="1" applyAlignment="1" applyProtection="1">
      <alignment horizontal="right" vertical="center" indent="1"/>
      <protection hidden="1"/>
    </xf>
    <xf numFmtId="3" fontId="10" fillId="4" borderId="13" xfId="0" applyNumberFormat="1" applyFont="1" applyFill="1" applyBorder="1" applyAlignment="1" applyProtection="1">
      <alignment horizontal="right" vertical="center" indent="1"/>
      <protection hidden="1"/>
    </xf>
    <xf numFmtId="4" fontId="10" fillId="4" borderId="118" xfId="0" applyNumberFormat="1" applyFont="1" applyFill="1" applyBorder="1" applyAlignment="1" applyProtection="1">
      <alignment horizontal="right" vertical="center" indent="1"/>
      <protection hidden="1"/>
    </xf>
    <xf numFmtId="0" fontId="0" fillId="0" borderId="0" xfId="0" applyBorder="1" applyAlignment="1" applyProtection="1">
      <alignment horizontal="left" vertical="center" indent="1"/>
      <protection hidden="1"/>
    </xf>
    <xf numFmtId="4" fontId="17" fillId="4" borderId="120" xfId="0" applyNumberFormat="1" applyFont="1" applyFill="1" applyBorder="1" applyAlignment="1" applyProtection="1">
      <alignment horizontal="right" vertical="center" indent="1"/>
      <protection hidden="1"/>
    </xf>
    <xf numFmtId="4" fontId="59" fillId="4" borderId="121" xfId="0" applyNumberFormat="1" applyFont="1" applyFill="1" applyBorder="1" applyAlignment="1" applyProtection="1">
      <alignment horizontal="right" vertical="center" indent="1"/>
      <protection hidden="1"/>
    </xf>
    <xf numFmtId="4" fontId="17" fillId="4" borderId="122" xfId="0" applyNumberFormat="1" applyFont="1" applyFill="1" applyBorder="1" applyAlignment="1" applyProtection="1">
      <alignment horizontal="right" vertical="center" indent="1"/>
      <protection hidden="1"/>
    </xf>
    <xf numFmtId="4" fontId="17" fillId="4" borderId="123" xfId="0" applyNumberFormat="1" applyFont="1" applyFill="1" applyBorder="1" applyAlignment="1" applyProtection="1">
      <alignment horizontal="right" vertical="center" indent="1"/>
      <protection hidden="1"/>
    </xf>
    <xf numFmtId="4" fontId="17" fillId="4" borderId="124" xfId="0" applyNumberFormat="1" applyFont="1" applyFill="1" applyBorder="1" applyAlignment="1" applyProtection="1">
      <alignment horizontal="right" vertical="center" indent="1"/>
      <protection hidden="1"/>
    </xf>
    <xf numFmtId="4" fontId="10" fillId="4" borderId="125" xfId="0" applyNumberFormat="1" applyFont="1" applyFill="1" applyBorder="1" applyAlignment="1" applyProtection="1">
      <alignment horizontal="right" vertical="center" indent="1"/>
      <protection hidden="1"/>
    </xf>
    <xf numFmtId="4" fontId="0" fillId="4" borderId="119" xfId="0" applyNumberFormat="1" applyFont="1" applyFill="1" applyBorder="1" applyAlignment="1" applyProtection="1">
      <alignment horizontal="right" vertical="center" indent="2"/>
      <protection hidden="1"/>
    </xf>
    <xf numFmtId="4" fontId="17" fillId="4" borderId="119" xfId="0" applyNumberFormat="1" applyFont="1" applyFill="1" applyBorder="1" applyAlignment="1" applyProtection="1">
      <alignment horizontal="right" vertical="center" indent="2"/>
      <protection hidden="1"/>
    </xf>
    <xf numFmtId="4" fontId="0" fillId="4" borderId="81" xfId="0" applyNumberFormat="1" applyFont="1" applyFill="1" applyBorder="1" applyAlignment="1" applyProtection="1">
      <alignment horizontal="right" vertical="center" indent="2"/>
      <protection hidden="1"/>
    </xf>
    <xf numFmtId="4" fontId="10" fillId="4" borderId="126" xfId="0" applyNumberFormat="1" applyFont="1" applyFill="1" applyBorder="1" applyAlignment="1" applyProtection="1">
      <alignment horizontal="right" vertical="center" indent="1"/>
      <protection hidden="1"/>
    </xf>
    <xf numFmtId="166" fontId="17" fillId="28" borderId="89" xfId="0" applyNumberFormat="1" applyFont="1" applyFill="1" applyBorder="1" applyAlignment="1" applyProtection="1">
      <alignment horizontal="right" vertical="center" indent="1"/>
      <protection locked="0"/>
    </xf>
    <xf numFmtId="166" fontId="17" fillId="28" borderId="90" xfId="0" applyNumberFormat="1" applyFont="1" applyFill="1" applyBorder="1" applyAlignment="1" applyProtection="1">
      <alignment horizontal="right" vertical="center" indent="1"/>
      <protection locked="0"/>
    </xf>
    <xf numFmtId="166" fontId="17" fillId="28" borderId="91" xfId="0" applyNumberFormat="1" applyFont="1" applyFill="1" applyBorder="1" applyAlignment="1" applyProtection="1">
      <alignment horizontal="right" vertical="center" indent="1"/>
      <protection locked="0"/>
    </xf>
    <xf numFmtId="166" fontId="59" fillId="28" borderId="94" xfId="0" applyNumberFormat="1" applyFont="1" applyFill="1" applyBorder="1" applyAlignment="1" applyProtection="1">
      <alignment horizontal="right" vertical="center" indent="1"/>
      <protection locked="0"/>
    </xf>
    <xf numFmtId="166" fontId="59" fillId="28" borderId="95" xfId="0" applyNumberFormat="1" applyFont="1" applyFill="1" applyBorder="1" applyAlignment="1" applyProtection="1">
      <alignment horizontal="right" vertical="center" indent="1"/>
      <protection locked="0"/>
    </xf>
    <xf numFmtId="166" fontId="59" fillId="28" borderId="96" xfId="0" applyNumberFormat="1" applyFont="1" applyFill="1" applyBorder="1" applyAlignment="1" applyProtection="1">
      <alignment horizontal="right" vertical="center" indent="1"/>
      <protection locked="0"/>
    </xf>
    <xf numFmtId="166" fontId="17" fillId="28" borderId="89" xfId="1" applyNumberFormat="1" applyFont="1" applyFill="1" applyBorder="1" applyAlignment="1" applyProtection="1">
      <alignment horizontal="right" vertical="center" indent="1"/>
      <protection locked="0"/>
    </xf>
    <xf numFmtId="166" fontId="17" fillId="28" borderId="90" xfId="1" applyNumberFormat="1" applyFont="1" applyFill="1" applyBorder="1" applyAlignment="1" applyProtection="1">
      <alignment horizontal="right" vertical="center" indent="1"/>
      <protection locked="0"/>
    </xf>
    <xf numFmtId="166" fontId="17" fillId="28" borderId="91" xfId="1" applyNumberFormat="1" applyFont="1" applyFill="1" applyBorder="1" applyAlignment="1" applyProtection="1">
      <alignment horizontal="right" vertical="center" indent="1"/>
      <protection locked="0"/>
    </xf>
    <xf numFmtId="166" fontId="17" fillId="28" borderId="99" xfId="0" applyNumberFormat="1" applyFont="1" applyFill="1" applyBorder="1" applyAlignment="1" applyProtection="1">
      <alignment horizontal="right" vertical="center" indent="1"/>
      <protection locked="0"/>
    </xf>
    <xf numFmtId="166" fontId="17" fillId="28" borderId="100" xfId="0" applyNumberFormat="1" applyFont="1" applyFill="1" applyBorder="1" applyAlignment="1" applyProtection="1">
      <alignment horizontal="right" vertical="center" indent="1"/>
      <protection locked="0"/>
    </xf>
    <xf numFmtId="166" fontId="17" fillId="28" borderId="101" xfId="0" applyNumberFormat="1" applyFont="1" applyFill="1" applyBorder="1" applyAlignment="1" applyProtection="1">
      <alignment horizontal="right" vertical="center" indent="1"/>
      <protection locked="0"/>
    </xf>
    <xf numFmtId="166" fontId="17" fillId="28" borderId="104" xfId="0" applyNumberFormat="1" applyFont="1" applyFill="1" applyBorder="1" applyAlignment="1" applyProtection="1">
      <alignment horizontal="right" vertical="center" indent="1"/>
      <protection locked="0"/>
    </xf>
    <xf numFmtId="166" fontId="17" fillId="28" borderId="105" xfId="0" applyNumberFormat="1" applyFont="1" applyFill="1" applyBorder="1" applyAlignment="1" applyProtection="1">
      <alignment horizontal="right" vertical="center" indent="1"/>
      <protection locked="0"/>
    </xf>
    <xf numFmtId="166" fontId="17" fillId="28" borderId="106" xfId="0" applyNumberFormat="1" applyFont="1" applyFill="1" applyBorder="1" applyAlignment="1" applyProtection="1">
      <alignment horizontal="right" vertical="center" indent="1"/>
      <protection locked="0"/>
    </xf>
    <xf numFmtId="166" fontId="17" fillId="28" borderId="109" xfId="0" applyNumberFormat="1" applyFont="1" applyFill="1" applyBorder="1" applyAlignment="1" applyProtection="1">
      <alignment horizontal="right" vertical="center" indent="1"/>
      <protection locked="0"/>
    </xf>
    <xf numFmtId="166" fontId="17" fillId="28" borderId="110" xfId="0" applyNumberFormat="1" applyFont="1" applyFill="1" applyBorder="1" applyAlignment="1" applyProtection="1">
      <alignment horizontal="right" vertical="center" indent="1"/>
      <protection locked="0"/>
    </xf>
    <xf numFmtId="166" fontId="17" fillId="28" borderId="111" xfId="0" applyNumberFormat="1" applyFont="1" applyFill="1" applyBorder="1" applyAlignment="1" applyProtection="1">
      <alignment horizontal="right" vertical="center" indent="1"/>
      <protection locked="0"/>
    </xf>
    <xf numFmtId="0" fontId="82" fillId="0" borderId="0" xfId="0" applyFont="1" applyAlignment="1" applyProtection="1">
      <alignment horizontal="right" vertical="center" indent="1"/>
    </xf>
    <xf numFmtId="0" fontId="10" fillId="0" borderId="0" xfId="0" applyFont="1" applyAlignment="1" applyProtection="1">
      <alignment horizontal="center" vertical="center" wrapText="1"/>
    </xf>
    <xf numFmtId="0" fontId="38" fillId="0" borderId="0" xfId="0" applyFont="1" applyBorder="1" applyAlignment="1">
      <alignment vertical="center" wrapText="1"/>
    </xf>
    <xf numFmtId="0" fontId="38" fillId="0" borderId="0" xfId="0" applyFont="1" applyBorder="1" applyAlignment="1">
      <alignment vertical="center"/>
    </xf>
    <xf numFmtId="0" fontId="0" fillId="28" borderId="12" xfId="0" applyFill="1" applyBorder="1" applyAlignment="1">
      <alignment vertical="center" wrapText="1"/>
    </xf>
    <xf numFmtId="0" fontId="82" fillId="0" borderId="0" xfId="0" applyFont="1" applyAlignment="1" applyProtection="1">
      <alignment vertical="center"/>
    </xf>
    <xf numFmtId="0" fontId="17" fillId="0" borderId="12" xfId="0" applyFont="1" applyFill="1" applyBorder="1" applyAlignment="1" applyProtection="1">
      <alignment horizontal="left" vertical="center" indent="2"/>
    </xf>
    <xf numFmtId="0" fontId="0" fillId="0" borderId="12" xfId="0" applyFont="1" applyBorder="1" applyAlignment="1" applyProtection="1">
      <alignment vertical="center"/>
    </xf>
    <xf numFmtId="0" fontId="10" fillId="28" borderId="12" xfId="0" applyFont="1" applyFill="1" applyBorder="1" applyAlignment="1" applyProtection="1">
      <alignment horizontal="center" vertical="center"/>
      <protection locked="0"/>
    </xf>
    <xf numFmtId="0" fontId="0" fillId="0" borderId="0" xfId="0" applyFont="1" applyBorder="1" applyAlignment="1" applyProtection="1">
      <alignment horizontal="left" vertical="center"/>
    </xf>
    <xf numFmtId="0" fontId="0" fillId="0" borderId="10" xfId="0" applyFont="1" applyBorder="1" applyAlignment="1" applyProtection="1">
      <alignment horizontal="left" vertical="center"/>
    </xf>
    <xf numFmtId="0" fontId="0" fillId="0" borderId="11" xfId="0" applyFont="1" applyBorder="1" applyAlignment="1" applyProtection="1">
      <alignment horizontal="left" vertical="center"/>
    </xf>
    <xf numFmtId="0" fontId="38" fillId="0" borderId="0" xfId="0" applyFont="1" applyAlignment="1" applyProtection="1">
      <alignment horizontal="center" vertical="center"/>
    </xf>
    <xf numFmtId="0" fontId="81" fillId="0" borderId="0" xfId="0" applyFont="1" applyBorder="1" applyAlignment="1" applyProtection="1">
      <alignment vertical="center" wrapText="1"/>
      <protection hidden="1"/>
    </xf>
    <xf numFmtId="0" fontId="0" fillId="0" borderId="0" xfId="0" applyFont="1" applyAlignment="1" applyProtection="1">
      <alignment horizontal="right" vertical="center"/>
    </xf>
    <xf numFmtId="0" fontId="38" fillId="0" borderId="0" xfId="0" applyFont="1" applyAlignment="1">
      <alignment horizontal="right" vertical="center"/>
    </xf>
    <xf numFmtId="0" fontId="95" fillId="0" borderId="0" xfId="0" applyFont="1" applyBorder="1" applyAlignment="1" applyProtection="1">
      <alignment horizontal="left" vertical="center" indent="1"/>
      <protection hidden="1"/>
    </xf>
    <xf numFmtId="0" fontId="26" fillId="27" borderId="10" xfId="0" applyFont="1" applyFill="1" applyBorder="1" applyAlignment="1" applyProtection="1">
      <alignment vertical="center"/>
      <protection locked="0"/>
    </xf>
    <xf numFmtId="0" fontId="101" fillId="0" borderId="12" xfId="0" applyFont="1" applyBorder="1" applyAlignment="1" applyProtection="1">
      <alignment vertical="center" wrapText="1"/>
      <protection hidden="1"/>
    </xf>
    <xf numFmtId="0" fontId="101" fillId="0" borderId="128" xfId="0" applyFont="1" applyBorder="1" applyAlignment="1" applyProtection="1">
      <alignment vertical="center" wrapText="1"/>
      <protection hidden="1"/>
    </xf>
    <xf numFmtId="0" fontId="100" fillId="0" borderId="0" xfId="0" applyFont="1" applyBorder="1" applyAlignment="1" applyProtection="1">
      <alignment vertical="center" wrapText="1"/>
      <protection hidden="1"/>
    </xf>
    <xf numFmtId="0" fontId="101" fillId="0" borderId="0" xfId="0" applyFont="1" applyBorder="1" applyAlignment="1" applyProtection="1">
      <alignment vertical="center" wrapText="1"/>
      <protection hidden="1"/>
    </xf>
    <xf numFmtId="0" fontId="102" fillId="0" borderId="0" xfId="0" applyFont="1" applyBorder="1" applyAlignment="1" applyProtection="1">
      <alignment horizontal="left" vertical="center" indent="1"/>
      <protection hidden="1"/>
    </xf>
    <xf numFmtId="0" fontId="0" fillId="0" borderId="129" xfId="0" applyFont="1" applyBorder="1" applyAlignment="1" applyProtection="1">
      <alignment vertical="center"/>
      <protection hidden="1"/>
    </xf>
    <xf numFmtId="0" fontId="0" fillId="0" borderId="69" xfId="0" applyFont="1" applyBorder="1" applyAlignment="1" applyProtection="1">
      <alignment vertical="center"/>
      <protection hidden="1"/>
    </xf>
    <xf numFmtId="0" fontId="100" fillId="0" borderId="69" xfId="0" applyFont="1" applyBorder="1" applyAlignment="1" applyProtection="1">
      <alignment vertical="center" wrapText="1"/>
      <protection hidden="1"/>
    </xf>
    <xf numFmtId="0" fontId="100" fillId="0" borderId="127" xfId="0" applyFont="1" applyBorder="1" applyAlignment="1" applyProtection="1">
      <alignment vertical="center" wrapText="1"/>
      <protection hidden="1"/>
    </xf>
    <xf numFmtId="0" fontId="0" fillId="0" borderId="130" xfId="0" applyFont="1" applyBorder="1" applyAlignment="1" applyProtection="1">
      <alignment vertical="center"/>
      <protection hidden="1"/>
    </xf>
    <xf numFmtId="1" fontId="69" fillId="27" borderId="10" xfId="0" applyNumberFormat="1" applyFont="1" applyFill="1" applyBorder="1" applyAlignment="1" applyProtection="1">
      <alignment horizontal="center" vertical="center"/>
    </xf>
    <xf numFmtId="0" fontId="26" fillId="27" borderId="10" xfId="0" applyFont="1" applyFill="1" applyBorder="1" applyAlignment="1" applyProtection="1">
      <alignment horizontal="center" vertical="center"/>
      <protection locked="0"/>
    </xf>
    <xf numFmtId="0" fontId="1" fillId="0" borderId="0" xfId="0" applyFont="1" applyFill="1" applyBorder="1" applyAlignment="1" applyProtection="1">
      <alignment horizontal="left" vertical="center" indent="1"/>
      <protection hidden="1"/>
    </xf>
    <xf numFmtId="0" fontId="81" fillId="0" borderId="0" xfId="0" applyFont="1" applyFill="1" applyAlignment="1" applyProtection="1">
      <alignment horizontal="left" vertical="top"/>
      <protection hidden="1"/>
    </xf>
    <xf numFmtId="0" fontId="0" fillId="29" borderId="10" xfId="0" applyFont="1" applyFill="1" applyBorder="1" applyAlignment="1" applyProtection="1">
      <alignment vertical="center"/>
    </xf>
    <xf numFmtId="0" fontId="0" fillId="29" borderId="0" xfId="0" applyFont="1" applyFill="1" applyBorder="1" applyAlignment="1" applyProtection="1">
      <alignment vertical="center"/>
    </xf>
    <xf numFmtId="0" fontId="0" fillId="29" borderId="11" xfId="0" applyFont="1" applyFill="1" applyBorder="1" applyAlignment="1" applyProtection="1">
      <alignment vertical="center"/>
    </xf>
    <xf numFmtId="4" fontId="16" fillId="4" borderId="13" xfId="0" applyNumberFormat="1" applyFont="1" applyFill="1" applyBorder="1" applyAlignment="1" applyProtection="1">
      <alignment horizontal="right" vertical="center" indent="1"/>
      <protection hidden="1"/>
    </xf>
    <xf numFmtId="167" fontId="15" fillId="4" borderId="12" xfId="0" applyNumberFormat="1" applyFont="1" applyFill="1" applyBorder="1" applyProtection="1">
      <protection hidden="1"/>
    </xf>
    <xf numFmtId="167" fontId="15" fillId="4" borderId="16" xfId="0" applyNumberFormat="1" applyFont="1" applyFill="1" applyBorder="1" applyProtection="1">
      <protection hidden="1"/>
    </xf>
    <xf numFmtId="167" fontId="15" fillId="4" borderId="23" xfId="0" applyNumberFormat="1" applyFont="1" applyFill="1" applyBorder="1" applyProtection="1">
      <protection hidden="1"/>
    </xf>
    <xf numFmtId="166" fontId="17" fillId="28" borderId="0" xfId="0" applyNumberFormat="1" applyFont="1" applyFill="1" applyBorder="1" applyAlignment="1" applyProtection="1">
      <alignment horizontal="right" vertical="center" wrapText="1" indent="1"/>
      <protection locked="0"/>
    </xf>
    <xf numFmtId="166" fontId="17" fillId="28" borderId="6" xfId="0" applyNumberFormat="1" applyFont="1" applyFill="1" applyBorder="1" applyAlignment="1" applyProtection="1">
      <alignment horizontal="right" vertical="center" wrapText="1" indent="1"/>
      <protection locked="0"/>
    </xf>
    <xf numFmtId="165" fontId="17" fillId="28" borderId="12" xfId="0" applyNumberFormat="1" applyFont="1" applyFill="1" applyBorder="1" applyAlignment="1" applyProtection="1">
      <alignment horizontal="left" vertical="center"/>
      <protection hidden="1"/>
    </xf>
    <xf numFmtId="165" fontId="17" fillId="0" borderId="0" xfId="0" applyNumberFormat="1" applyFont="1" applyFill="1" applyBorder="1" applyAlignment="1" applyProtection="1">
      <alignment horizontal="left" vertical="center"/>
      <protection hidden="1"/>
    </xf>
    <xf numFmtId="0" fontId="97" fillId="4" borderId="12" xfId="0" applyFont="1" applyFill="1" applyBorder="1" applyAlignment="1" applyProtection="1">
      <alignment horizontal="left" vertical="center" indent="1"/>
      <protection hidden="1"/>
    </xf>
    <xf numFmtId="0" fontId="81" fillId="0" borderId="0" xfId="0" applyFont="1" applyAlignment="1" applyProtection="1">
      <alignment horizontal="left" vertical="center" indent="3"/>
      <protection hidden="1"/>
    </xf>
    <xf numFmtId="1" fontId="10" fillId="4" borderId="131" xfId="0" applyNumberFormat="1" applyFont="1" applyFill="1" applyBorder="1" applyAlignment="1">
      <alignment horizontal="right" vertical="center" indent="2"/>
    </xf>
    <xf numFmtId="0" fontId="17" fillId="0" borderId="0" xfId="0" applyFont="1" applyFill="1" applyBorder="1" applyAlignment="1">
      <alignment horizontal="center" vertical="center"/>
    </xf>
    <xf numFmtId="0" fontId="17" fillId="0" borderId="6" xfId="0" applyFont="1" applyFill="1" applyBorder="1" applyAlignment="1">
      <alignment horizontal="left" vertical="center" indent="1"/>
    </xf>
    <xf numFmtId="0" fontId="0" fillId="0" borderId="0" xfId="0" applyFill="1" applyBorder="1" applyAlignment="1">
      <alignment horizontal="center" vertical="center"/>
    </xf>
    <xf numFmtId="0" fontId="0" fillId="0" borderId="0" xfId="0" applyFont="1" applyFill="1" applyBorder="1" applyAlignment="1">
      <alignment horizontal="left" vertical="center" wrapText="1" indent="1"/>
    </xf>
    <xf numFmtId="0" fontId="0" fillId="0" borderId="0" xfId="0" applyFont="1" applyFill="1" applyBorder="1" applyAlignment="1">
      <alignment horizontal="center" vertical="center"/>
    </xf>
    <xf numFmtId="0" fontId="15" fillId="0" borderId="6" xfId="0" applyFont="1" applyFill="1" applyBorder="1" applyAlignment="1">
      <alignment horizontal="center" vertical="center" wrapText="1"/>
    </xf>
    <xf numFmtId="0" fontId="37" fillId="0" borderId="0" xfId="0" applyFont="1" applyAlignment="1">
      <alignment horizontal="left" vertical="center" indent="1"/>
    </xf>
    <xf numFmtId="0" fontId="16" fillId="0" borderId="0" xfId="0" applyFont="1" applyFill="1" applyAlignment="1" applyProtection="1">
      <alignment horizontal="left" vertical="center" wrapText="1" indent="1"/>
    </xf>
    <xf numFmtId="0" fontId="1" fillId="0" borderId="0" xfId="0" applyFont="1" applyFill="1" applyBorder="1" applyAlignment="1">
      <alignment horizontal="right" vertical="center" indent="1"/>
    </xf>
    <xf numFmtId="0" fontId="10" fillId="4" borderId="134" xfId="0" applyFont="1" applyFill="1" applyBorder="1" applyAlignment="1">
      <alignment horizontal="left" vertical="center" wrapText="1" indent="1"/>
    </xf>
    <xf numFmtId="0" fontId="94" fillId="0" borderId="0" xfId="0" applyFont="1" applyFill="1" applyAlignment="1" applyProtection="1">
      <alignment horizontal="left" vertical="center" wrapText="1" indent="3"/>
    </xf>
    <xf numFmtId="0" fontId="106" fillId="0" borderId="0" xfId="0" applyFont="1" applyAlignment="1" applyProtection="1">
      <alignment horizontal="right" vertical="center" readingOrder="2"/>
      <protection hidden="1"/>
    </xf>
    <xf numFmtId="0" fontId="43" fillId="0" borderId="0" xfId="0" applyFont="1" applyAlignment="1" applyProtection="1">
      <alignment horizontal="left" vertical="top" wrapText="1" indent="1"/>
      <protection hidden="1"/>
    </xf>
    <xf numFmtId="0" fontId="65" fillId="0" borderId="0" xfId="0" applyFont="1" applyFill="1" applyAlignment="1" applyProtection="1">
      <alignment horizontal="left" vertical="center" wrapText="1" indent="1"/>
      <protection hidden="1"/>
    </xf>
    <xf numFmtId="0" fontId="46" fillId="29" borderId="6" xfId="0" applyFont="1" applyFill="1" applyBorder="1" applyAlignment="1">
      <alignment horizontal="left" vertical="center" wrapText="1"/>
    </xf>
    <xf numFmtId="0" fontId="1" fillId="0" borderId="0" xfId="0" applyFont="1" applyAlignment="1">
      <alignment vertical="center"/>
    </xf>
    <xf numFmtId="0" fontId="1" fillId="0" borderId="0" xfId="0" applyFont="1" applyAlignment="1"/>
    <xf numFmtId="0" fontId="12" fillId="0" borderId="60" xfId="0" applyFont="1" applyBorder="1" applyAlignment="1">
      <alignment vertical="center" wrapText="1"/>
    </xf>
    <xf numFmtId="0" fontId="43" fillId="4" borderId="12" xfId="0" applyFont="1" applyFill="1" applyBorder="1" applyAlignment="1" applyProtection="1">
      <alignment horizontal="left" vertical="top" indent="1"/>
      <protection hidden="1"/>
    </xf>
    <xf numFmtId="0" fontId="42" fillId="4" borderId="12" xfId="0" applyFont="1" applyFill="1" applyBorder="1" applyAlignment="1" applyProtection="1">
      <alignment horizontal="left" vertical="top" indent="1"/>
      <protection hidden="1"/>
    </xf>
    <xf numFmtId="0" fontId="1" fillId="4" borderId="12" xfId="0" applyFont="1" applyFill="1" applyBorder="1" applyAlignment="1">
      <alignment wrapText="1"/>
    </xf>
    <xf numFmtId="49" fontId="46" fillId="27" borderId="0" xfId="0" applyNumberFormat="1" applyFont="1" applyFill="1" applyBorder="1" applyAlignment="1">
      <alignment wrapText="1"/>
    </xf>
    <xf numFmtId="1" fontId="10" fillId="28" borderId="130" xfId="0" applyNumberFormat="1" applyFont="1" applyFill="1" applyBorder="1" applyAlignment="1" applyProtection="1">
      <alignment horizontal="right" vertical="center" indent="2"/>
      <protection locked="0"/>
    </xf>
    <xf numFmtId="1" fontId="10" fillId="28" borderId="129" xfId="0" applyNumberFormat="1" applyFont="1" applyFill="1" applyBorder="1" applyAlignment="1" applyProtection="1">
      <alignment horizontal="right" vertical="center" indent="2"/>
      <protection locked="0"/>
    </xf>
    <xf numFmtId="1" fontId="10" fillId="28" borderId="132" xfId="0" applyNumberFormat="1" applyFont="1" applyFill="1" applyBorder="1" applyAlignment="1" applyProtection="1">
      <alignment horizontal="right" vertical="center" indent="2"/>
      <protection locked="0"/>
    </xf>
    <xf numFmtId="0" fontId="82" fillId="0" borderId="0" xfId="0" applyFont="1" applyAlignment="1" applyProtection="1">
      <alignment horizontal="right" vertical="center" indent="1"/>
      <protection hidden="1"/>
    </xf>
    <xf numFmtId="4" fontId="10" fillId="0" borderId="10" xfId="0" applyNumberFormat="1" applyFont="1" applyBorder="1" applyAlignment="1" applyProtection="1">
      <alignment vertical="center"/>
    </xf>
    <xf numFmtId="0" fontId="10" fillId="4" borderId="12" xfId="0" applyFont="1" applyFill="1" applyBorder="1" applyAlignment="1" applyProtection="1">
      <alignment horizontal="center" vertical="center"/>
      <protection hidden="1"/>
    </xf>
    <xf numFmtId="0" fontId="45" fillId="0" borderId="28" xfId="0" applyFont="1" applyBorder="1" applyAlignment="1">
      <alignment horizontal="right" indent="1"/>
    </xf>
    <xf numFmtId="49" fontId="15" fillId="4" borderId="0" xfId="0" applyNumberFormat="1" applyFont="1" applyFill="1" applyBorder="1" applyAlignment="1">
      <alignment vertical="center" wrapText="1"/>
    </xf>
    <xf numFmtId="49" fontId="15" fillId="4" borderId="0" xfId="0" applyNumberFormat="1" applyFont="1" applyFill="1" applyBorder="1" applyAlignment="1">
      <alignment horizontal="right"/>
    </xf>
    <xf numFmtId="0" fontId="1" fillId="0" borderId="13" xfId="0" applyFont="1" applyBorder="1"/>
    <xf numFmtId="169" fontId="15" fillId="0" borderId="13" xfId="0" applyNumberFormat="1" applyFont="1" applyFill="1" applyBorder="1"/>
    <xf numFmtId="169" fontId="15" fillId="0" borderId="0" xfId="0" applyNumberFormat="1" applyFont="1" applyFill="1" applyBorder="1"/>
    <xf numFmtId="4" fontId="15" fillId="0" borderId="0" xfId="0" applyNumberFormat="1" applyFont="1" applyFill="1" applyBorder="1"/>
    <xf numFmtId="4" fontId="15" fillId="0" borderId="69" xfId="0" applyNumberFormat="1" applyFont="1" applyFill="1" applyBorder="1"/>
    <xf numFmtId="167" fontId="15" fillId="0" borderId="72" xfId="0" applyNumberFormat="1" applyFont="1" applyFill="1" applyBorder="1"/>
    <xf numFmtId="4" fontId="56" fillId="0" borderId="72" xfId="0" applyNumberFormat="1" applyFont="1" applyFill="1" applyBorder="1"/>
    <xf numFmtId="0" fontId="44" fillId="27" borderId="6" xfId="0" applyFont="1" applyFill="1" applyBorder="1" applyAlignment="1">
      <alignment horizontal="right" vertical="center" wrapText="1" indent="1"/>
    </xf>
    <xf numFmtId="169" fontId="15" fillId="12" borderId="12" xfId="0" applyNumberFormat="1" applyFont="1" applyFill="1" applyBorder="1" applyAlignment="1">
      <alignment horizontal="right" indent="1"/>
    </xf>
    <xf numFmtId="0" fontId="82" fillId="0" borderId="60" xfId="0" applyFont="1" applyBorder="1" applyAlignment="1">
      <alignment horizontal="right" vertical="center" indent="1"/>
    </xf>
    <xf numFmtId="0" fontId="10" fillId="4" borderId="128" xfId="0" applyFont="1" applyFill="1" applyBorder="1" applyAlignment="1" applyProtection="1">
      <alignment horizontal="left" vertical="center" wrapText="1" indent="1"/>
      <protection hidden="1"/>
    </xf>
    <xf numFmtId="0" fontId="10" fillId="4" borderId="127" xfId="0" applyFont="1" applyFill="1" applyBorder="1" applyAlignment="1" applyProtection="1">
      <alignment horizontal="left" vertical="center" wrapText="1" indent="1"/>
      <protection hidden="1"/>
    </xf>
    <xf numFmtId="0" fontId="10" fillId="4" borderId="133" xfId="0" applyFont="1" applyFill="1" applyBorder="1" applyAlignment="1" applyProtection="1">
      <alignment horizontal="left" vertical="center" wrapText="1" indent="1"/>
      <protection hidden="1"/>
    </xf>
    <xf numFmtId="169" fontId="49" fillId="12" borderId="28" xfId="0" applyNumberFormat="1" applyFont="1" applyFill="1" applyBorder="1" applyAlignment="1" applyProtection="1">
      <alignment horizontal="right" indent="1"/>
      <protection hidden="1"/>
    </xf>
    <xf numFmtId="169" fontId="15" fillId="4" borderId="12" xfId="0" applyNumberFormat="1" applyFont="1" applyFill="1" applyBorder="1" applyAlignment="1" applyProtection="1">
      <alignment horizontal="right" indent="1"/>
      <protection hidden="1"/>
    </xf>
    <xf numFmtId="169" fontId="15" fillId="4" borderId="23" xfId="0" applyNumberFormat="1" applyFont="1" applyFill="1" applyBorder="1" applyAlignment="1" applyProtection="1">
      <alignment horizontal="right" indent="1"/>
      <protection hidden="1"/>
    </xf>
    <xf numFmtId="169" fontId="0" fillId="4" borderId="60" xfId="0" applyNumberFormat="1" applyFont="1" applyFill="1" applyBorder="1" applyAlignment="1" applyProtection="1">
      <alignment vertical="center"/>
      <protection hidden="1"/>
    </xf>
    <xf numFmtId="0" fontId="35" fillId="0" borderId="74" xfId="0" applyFont="1" applyFill="1" applyBorder="1" applyAlignment="1" applyProtection="1">
      <alignment horizontal="left" vertical="center" wrapText="1"/>
    </xf>
    <xf numFmtId="0" fontId="35" fillId="0" borderId="75" xfId="0" applyFont="1" applyFill="1" applyBorder="1" applyAlignment="1">
      <alignment horizontal="left" vertical="center" wrapText="1"/>
    </xf>
    <xf numFmtId="0" fontId="35" fillId="0" borderId="76" xfId="0" applyFont="1" applyFill="1" applyBorder="1" applyAlignment="1">
      <alignment horizontal="left" vertical="center" wrapText="1"/>
    </xf>
    <xf numFmtId="0" fontId="17" fillId="0" borderId="16" xfId="0" applyFont="1" applyBorder="1" applyAlignment="1" applyProtection="1">
      <alignment horizontal="left" vertical="center" wrapText="1" indent="1"/>
    </xf>
    <xf numFmtId="0" fontId="0" fillId="0" borderId="16" xfId="0" applyBorder="1" applyAlignment="1">
      <alignment horizontal="left" vertical="center" wrapText="1" indent="1"/>
    </xf>
    <xf numFmtId="3" fontId="16" fillId="0" borderId="16" xfId="0" applyNumberFormat="1" applyFont="1" applyFill="1" applyBorder="1" applyAlignment="1" applyProtection="1">
      <alignment horizontal="left" vertical="center" wrapText="1" indent="1"/>
    </xf>
    <xf numFmtId="0" fontId="35" fillId="0" borderId="0" xfId="0" applyFont="1" applyFill="1" applyAlignment="1" applyProtection="1">
      <alignment horizontal="left" vertical="center" wrapText="1"/>
    </xf>
    <xf numFmtId="0" fontId="95" fillId="0" borderId="0" xfId="0" applyFont="1" applyFill="1" applyAlignment="1" applyProtection="1">
      <alignment horizontal="center" vertical="center" wrapText="1"/>
    </xf>
    <xf numFmtId="0" fontId="95" fillId="0" borderId="0" xfId="0" applyFont="1" applyAlignment="1">
      <alignment horizontal="center" vertical="center" wrapText="1"/>
    </xf>
    <xf numFmtId="0" fontId="17" fillId="0" borderId="3" xfId="0" applyFont="1" applyFill="1" applyBorder="1" applyAlignment="1" applyProtection="1">
      <alignment horizontal="left" vertical="center" wrapText="1" indent="1"/>
    </xf>
    <xf numFmtId="0" fontId="0" fillId="0" borderId="3" xfId="0" applyBorder="1" applyAlignment="1">
      <alignment horizontal="left" vertical="center" wrapText="1" indent="1"/>
    </xf>
    <xf numFmtId="0" fontId="37" fillId="0" borderId="0" xfId="0" applyFont="1" applyAlignment="1" applyProtection="1">
      <alignment horizontal="left" vertical="center" wrapText="1"/>
    </xf>
    <xf numFmtId="0" fontId="38" fillId="0" borderId="0" xfId="0" applyFont="1" applyAlignment="1">
      <alignment horizontal="left" vertical="center" wrapText="1"/>
    </xf>
    <xf numFmtId="0" fontId="37" fillId="28" borderId="0" xfId="0" applyFont="1" applyFill="1" applyAlignment="1" applyProtection="1">
      <alignment horizontal="left" vertical="center" wrapText="1" indent="1"/>
    </xf>
    <xf numFmtId="0" fontId="37" fillId="4" borderId="0" xfId="0" applyFont="1" applyFill="1" applyAlignment="1" applyProtection="1">
      <alignment horizontal="left" vertical="center" wrapText="1" indent="1"/>
    </xf>
    <xf numFmtId="0" fontId="38" fillId="4" borderId="0" xfId="0" applyFont="1" applyFill="1" applyAlignment="1">
      <alignment horizontal="left" vertical="center" wrapText="1" indent="1"/>
    </xf>
    <xf numFmtId="0" fontId="37" fillId="0" borderId="0" xfId="0" applyFont="1" applyFill="1" applyAlignment="1" applyProtection="1">
      <alignment horizontal="left" vertical="center" wrapText="1" indent="1"/>
    </xf>
    <xf numFmtId="0" fontId="38" fillId="0" borderId="0" xfId="0" applyFont="1" applyFill="1" applyAlignment="1">
      <alignment horizontal="left" vertical="center" wrapText="1" indent="1"/>
    </xf>
    <xf numFmtId="0" fontId="16" fillId="0" borderId="0" xfId="0" applyFont="1" applyFill="1" applyBorder="1" applyAlignment="1" applyProtection="1">
      <alignment horizontal="left" vertical="center" wrapText="1"/>
    </xf>
    <xf numFmtId="0" fontId="16" fillId="0" borderId="0" xfId="0" applyFont="1" applyFill="1" applyBorder="1" applyAlignment="1" applyProtection="1">
      <alignment vertical="center" wrapText="1"/>
    </xf>
    <xf numFmtId="0" fontId="0" fillId="0" borderId="0" xfId="0" applyAlignment="1">
      <alignment vertical="center" wrapText="1"/>
    </xf>
    <xf numFmtId="0" fontId="0" fillId="0" borderId="0" xfId="0" applyFont="1" applyAlignment="1" applyProtection="1">
      <alignment horizontal="right" vertical="center" wrapText="1" indent="1"/>
    </xf>
    <xf numFmtId="0" fontId="101" fillId="0" borderId="10" xfId="0" applyFont="1" applyBorder="1" applyAlignment="1" applyProtection="1">
      <alignment horizontal="left" vertical="center" wrapText="1"/>
      <protection hidden="1"/>
    </xf>
    <xf numFmtId="0" fontId="101" fillId="0" borderId="0" xfId="0" applyFont="1" applyBorder="1" applyAlignment="1" applyProtection="1">
      <alignment horizontal="left" vertical="center" wrapText="1"/>
      <protection hidden="1"/>
    </xf>
    <xf numFmtId="0" fontId="101" fillId="0" borderId="11" xfId="0" applyFont="1" applyBorder="1" applyAlignment="1" applyProtection="1">
      <alignment horizontal="left" vertical="center" wrapText="1"/>
      <protection hidden="1"/>
    </xf>
    <xf numFmtId="169" fontId="16" fillId="4" borderId="12" xfId="0" applyNumberFormat="1" applyFont="1" applyFill="1" applyBorder="1" applyAlignment="1" applyProtection="1">
      <alignment horizontal="right" vertical="center"/>
      <protection hidden="1"/>
    </xf>
    <xf numFmtId="0" fontId="32" fillId="27" borderId="0" xfId="0" applyFont="1" applyFill="1" applyAlignment="1" applyProtection="1">
      <alignment horizontal="center" vertical="center" wrapText="1"/>
      <protection hidden="1"/>
    </xf>
    <xf numFmtId="0" fontId="0" fillId="27" borderId="0" xfId="0" applyFill="1" applyAlignment="1">
      <alignment horizontal="center" vertical="center" wrapText="1"/>
    </xf>
    <xf numFmtId="0" fontId="0" fillId="28" borderId="12" xfId="0" applyNumberFormat="1" applyFont="1" applyFill="1" applyBorder="1" applyAlignment="1" applyProtection="1">
      <alignment horizontal="left" vertical="center" indent="1"/>
      <protection locked="0"/>
    </xf>
    <xf numFmtId="0" fontId="0" fillId="28" borderId="12" xfId="0" applyFont="1" applyFill="1" applyBorder="1" applyAlignment="1" applyProtection="1">
      <alignment horizontal="left" vertical="center" indent="1"/>
      <protection locked="0"/>
    </xf>
    <xf numFmtId="0" fontId="17" fillId="28" borderId="12" xfId="0" applyFont="1" applyFill="1" applyBorder="1" applyAlignment="1" applyProtection="1">
      <alignment horizontal="left" vertical="center" indent="1"/>
      <protection locked="0"/>
    </xf>
    <xf numFmtId="0" fontId="0" fillId="28" borderId="12" xfId="0" applyFill="1" applyBorder="1" applyAlignment="1" applyProtection="1">
      <alignment horizontal="left" vertical="center" indent="1"/>
      <protection locked="0"/>
    </xf>
    <xf numFmtId="0" fontId="33" fillId="27" borderId="0" xfId="0" applyFont="1" applyFill="1" applyAlignment="1" applyProtection="1">
      <alignment horizontal="center" vertical="center" wrapText="1"/>
      <protection hidden="1"/>
    </xf>
    <xf numFmtId="0" fontId="26" fillId="27" borderId="0" xfId="0" applyFont="1" applyFill="1" applyAlignment="1">
      <alignment vertical="center" wrapText="1"/>
    </xf>
    <xf numFmtId="0" fontId="29" fillId="4" borderId="12" xfId="0" applyNumberFormat="1" applyFont="1" applyFill="1" applyBorder="1" applyAlignment="1" applyProtection="1">
      <alignment horizontal="left" vertical="center" wrapText="1" indent="2"/>
      <protection hidden="1"/>
    </xf>
    <xf numFmtId="0" fontId="57" fillId="0" borderId="27" xfId="0" applyFont="1" applyFill="1" applyBorder="1" applyAlignment="1" applyProtection="1">
      <alignment horizontal="left" vertical="center" wrapText="1" indent="1"/>
      <protection hidden="1"/>
    </xf>
    <xf numFmtId="0" fontId="57" fillId="0" borderId="28" xfId="0" applyFont="1" applyFill="1" applyBorder="1" applyAlignment="1" applyProtection="1">
      <alignment horizontal="left" vertical="center" wrapText="1" indent="1"/>
      <protection hidden="1"/>
    </xf>
    <xf numFmtId="0" fontId="57" fillId="0" borderId="29" xfId="0" applyFont="1" applyFill="1" applyBorder="1" applyAlignment="1" applyProtection="1">
      <alignment horizontal="left" vertical="center" wrapText="1" indent="1"/>
      <protection hidden="1"/>
    </xf>
    <xf numFmtId="0" fontId="43" fillId="0" borderId="0" xfId="0" applyFont="1" applyFill="1" applyAlignment="1" applyProtection="1">
      <alignment horizontal="left" vertical="top" wrapText="1" indent="1"/>
      <protection hidden="1"/>
    </xf>
    <xf numFmtId="0" fontId="43" fillId="0" borderId="0" xfId="0" applyFont="1" applyAlignment="1" applyProtection="1">
      <alignment horizontal="left" vertical="top" wrapText="1" indent="1"/>
      <protection hidden="1"/>
    </xf>
    <xf numFmtId="0" fontId="42" fillId="0" borderId="0" xfId="0" applyFont="1" applyAlignment="1" applyProtection="1">
      <alignment horizontal="left" vertical="top" wrapText="1" indent="1"/>
      <protection hidden="1"/>
    </xf>
    <xf numFmtId="0" fontId="98" fillId="0" borderId="27" xfId="0" applyFont="1" applyFill="1" applyBorder="1" applyAlignment="1" applyProtection="1">
      <alignment horizontal="left" vertical="center" wrapText="1" indent="1"/>
      <protection hidden="1"/>
    </xf>
    <xf numFmtId="0" fontId="98" fillId="0" borderId="28" xfId="0" applyFont="1" applyFill="1" applyBorder="1" applyAlignment="1" applyProtection="1">
      <alignment horizontal="left" vertical="center" wrapText="1" indent="1"/>
      <protection hidden="1"/>
    </xf>
    <xf numFmtId="0" fontId="98" fillId="10" borderId="85" xfId="0" applyFont="1" applyFill="1" applyBorder="1" applyAlignment="1" applyProtection="1">
      <alignment horizontal="center" vertical="center"/>
      <protection hidden="1"/>
    </xf>
    <xf numFmtId="0" fontId="98" fillId="10" borderId="28" xfId="0" applyFont="1" applyFill="1" applyBorder="1" applyAlignment="1" applyProtection="1">
      <alignment horizontal="center" vertical="center"/>
      <protection hidden="1"/>
    </xf>
    <xf numFmtId="0" fontId="98" fillId="10" borderId="29" xfId="0" applyFont="1" applyFill="1" applyBorder="1" applyAlignment="1" applyProtection="1">
      <alignment horizontal="center" vertical="center"/>
      <protection hidden="1"/>
    </xf>
    <xf numFmtId="0" fontId="98" fillId="0" borderId="27" xfId="0" applyFont="1" applyFill="1" applyBorder="1" applyAlignment="1" applyProtection="1">
      <alignment horizontal="left" vertical="center" indent="1"/>
      <protection hidden="1"/>
    </xf>
    <xf numFmtId="0" fontId="98" fillId="0" borderId="28" xfId="0" applyFont="1" applyFill="1" applyBorder="1" applyAlignment="1" applyProtection="1">
      <alignment horizontal="left" vertical="center" indent="1"/>
      <protection hidden="1"/>
    </xf>
    <xf numFmtId="0" fontId="98" fillId="0" borderId="29" xfId="0" applyFont="1" applyFill="1" applyBorder="1" applyAlignment="1" applyProtection="1">
      <alignment horizontal="left" vertical="center" indent="1"/>
      <protection hidden="1"/>
    </xf>
    <xf numFmtId="0" fontId="10" fillId="0" borderId="27" xfId="0" applyFont="1" applyFill="1" applyBorder="1" applyAlignment="1" applyProtection="1">
      <alignment horizontal="left" vertical="center" indent="1"/>
      <protection hidden="1"/>
    </xf>
    <xf numFmtId="0" fontId="10" fillId="0" borderId="28" xfId="0" applyFont="1" applyFill="1" applyBorder="1" applyAlignment="1" applyProtection="1">
      <alignment horizontal="left" vertical="center" indent="1"/>
      <protection hidden="1"/>
    </xf>
    <xf numFmtId="0" fontId="10" fillId="0" borderId="29" xfId="0" applyFont="1" applyFill="1" applyBorder="1" applyAlignment="1" applyProtection="1">
      <alignment horizontal="left" vertical="center" indent="1"/>
      <protection hidden="1"/>
    </xf>
    <xf numFmtId="0" fontId="57" fillId="0" borderId="4" xfId="0" applyFont="1" applyFill="1" applyBorder="1" applyAlignment="1" applyProtection="1">
      <alignment horizontal="left" vertical="center" indent="1"/>
      <protection hidden="1"/>
    </xf>
    <xf numFmtId="0" fontId="57" fillId="0" borderId="86" xfId="0" applyFont="1" applyBorder="1" applyAlignment="1" applyProtection="1">
      <alignment horizontal="left" vertical="center" indent="1"/>
      <protection hidden="1"/>
    </xf>
    <xf numFmtId="0" fontId="57" fillId="0" borderId="87" xfId="0" applyFont="1" applyFill="1" applyBorder="1" applyAlignment="1" applyProtection="1">
      <alignment horizontal="left" vertical="center" indent="1"/>
      <protection hidden="1"/>
    </xf>
    <xf numFmtId="0" fontId="57" fillId="0" borderId="87" xfId="0" applyFont="1" applyBorder="1" applyAlignment="1" applyProtection="1">
      <alignment horizontal="left" vertical="center" indent="1"/>
      <protection hidden="1"/>
    </xf>
    <xf numFmtId="0" fontId="57" fillId="0" borderId="88" xfId="0" applyFont="1" applyBorder="1" applyAlignment="1" applyProtection="1">
      <alignment horizontal="left" vertical="center" indent="1"/>
      <protection hidden="1"/>
    </xf>
    <xf numFmtId="0" fontId="65" fillId="0" borderId="0" xfId="0" applyFont="1" applyFill="1" applyAlignment="1" applyProtection="1">
      <alignment horizontal="left" vertical="center" wrapText="1" indent="1"/>
      <protection hidden="1"/>
    </xf>
    <xf numFmtId="0" fontId="43" fillId="0" borderId="0" xfId="0" applyFont="1" applyFill="1" applyAlignment="1" applyProtection="1">
      <alignment horizontal="left" vertical="top" indent="1"/>
      <protection hidden="1"/>
    </xf>
    <xf numFmtId="0" fontId="43" fillId="0" borderId="0" xfId="0" applyFont="1" applyAlignment="1" applyProtection="1">
      <alignment horizontal="left" vertical="top" indent="1"/>
      <protection hidden="1"/>
    </xf>
    <xf numFmtId="0" fontId="42" fillId="0" borderId="0" xfId="0" applyFont="1" applyAlignment="1" applyProtection="1">
      <alignment horizontal="left" vertical="top" indent="1"/>
      <protection hidden="1"/>
    </xf>
    <xf numFmtId="0" fontId="0" fillId="0" borderId="0" xfId="0" applyAlignment="1">
      <alignment horizontal="left" indent="1"/>
    </xf>
  </cellXfs>
  <cellStyles count="9">
    <cellStyle name="Hiperpovezava" xfId="2" builtinId="8" customBuiltin="1"/>
    <cellStyle name="Navadno" xfId="0" builtinId="0"/>
    <cellStyle name="Navadno 2" xfId="6" xr:uid="{00000000-0005-0000-0000-000002000000}"/>
    <cellStyle name="Navadno 3 2" xfId="7" xr:uid="{00000000-0005-0000-0000-000003000000}"/>
    <cellStyle name="Navadno 4" xfId="4" xr:uid="{00000000-0005-0000-0000-000004000000}"/>
    <cellStyle name="Navadno 6" xfId="8" xr:uid="{00000000-0005-0000-0000-000005000000}"/>
    <cellStyle name="Odstotek" xfId="1" builtinId="5"/>
    <cellStyle name="Vejica" xfId="3" builtinId="3"/>
    <cellStyle name="Vejica 2" xfId="5" xr:uid="{00000000-0005-0000-0000-000009000000}"/>
  </cellStyles>
  <dxfs count="2247">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numFmt numFmtId="1" formatCode="0"/>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numFmt numFmtId="1" formatCode="0"/>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numFmt numFmtId="1" formatCode="0"/>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numFmt numFmtId="1" formatCode="0"/>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sz val="10"/>
      </font>
      <numFmt numFmtId="181" formatCode="m/d/yyyy"/>
      <alignment horizontal="left" vertical="center" textRotation="0" wrapText="0" indent="1" justifyLastLine="0" shrinkToFit="0" readingOrder="0"/>
    </dxf>
    <dxf>
      <font>
        <sz val="10"/>
      </font>
      <numFmt numFmtId="181" formatCode="m/d/yyyy"/>
      <alignment horizontal="left" vertical="center" textRotation="0" wrapText="0" indent="1" justifyLastLine="0" shrinkToFit="0" readingOrder="0"/>
    </dxf>
    <dxf>
      <font>
        <sz val="10"/>
      </font>
      <numFmt numFmtId="181" formatCode="m/d/yyyy"/>
      <alignment horizontal="left" vertical="center" textRotation="0" wrapText="0" indent="1" justifyLastLine="0" shrinkToFit="0" readingOrder="0"/>
    </dxf>
    <dxf>
      <font>
        <sz val="10"/>
      </font>
      <alignment horizontal="left" vertical="center" textRotation="0" wrapText="0" indent="1" justifyLastLine="0" shrinkToFit="0" readingOrder="0"/>
    </dxf>
    <dxf>
      <alignment horizontal="center" vertical="center" textRotation="0" wrapText="1" indent="0" justifyLastLine="0" shrinkToFit="0" readingOrder="0"/>
    </dxf>
    <dxf>
      <numFmt numFmtId="0" formatCode="General"/>
    </dxf>
    <dxf>
      <numFmt numFmtId="0" formatCode="General"/>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left" vertical="center" textRotation="0" wrapText="0" indent="1" justifyLastLine="0" shrinkToFit="0" readingOrder="0"/>
    </dxf>
    <dxf>
      <font>
        <sz val="10"/>
      </font>
      <numFmt numFmtId="0" formatCode="General"/>
      <alignment horizontal="left" vertical="center" textRotation="0" wrapText="0" indent="1" justifyLastLine="0" shrinkToFit="0" readingOrder="0"/>
    </dxf>
    <dxf>
      <font>
        <sz val="10"/>
      </font>
      <numFmt numFmtId="0" formatCode="General"/>
      <alignment horizontal="left" vertical="center" textRotation="0" wrapText="0" indent="1" justifyLastLine="0" shrinkToFit="0" readingOrder="0"/>
    </dxf>
    <dxf>
      <font>
        <sz val="10"/>
      </font>
      <numFmt numFmtId="0" formatCode="General"/>
      <alignment horizontal="left" vertical="center" textRotation="0" wrapText="0" indent="1" justifyLastLine="0" shrinkToFit="0" readingOrder="0"/>
    </dxf>
    <dxf>
      <font>
        <sz val="10"/>
      </font>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10"/>
        <color theme="1"/>
        <name val="Calibri"/>
        <family val="2"/>
        <charset val="238"/>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family val="2"/>
        <charset val="238"/>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family val="2"/>
        <charset val="238"/>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family val="2"/>
        <charset val="238"/>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family val="2"/>
        <charset val="238"/>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family val="2"/>
        <charset val="238"/>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family val="2"/>
        <charset val="238"/>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family val="2"/>
        <charset val="238"/>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family val="2"/>
        <charset val="238"/>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family val="2"/>
        <charset val="238"/>
        <scheme val="minor"/>
      </font>
      <numFmt numFmtId="167" formatCode="#,##0.000"/>
      <alignment horizontal="left" vertical="center" textRotation="0" wrapText="0" indent="1" justifyLastLine="0" shrinkToFit="0" readingOrder="0"/>
    </dxf>
    <dxf>
      <font>
        <b val="0"/>
        <i val="0"/>
        <strike val="0"/>
        <condense val="0"/>
        <extend val="0"/>
        <outline val="0"/>
        <shadow val="0"/>
        <u val="none"/>
        <vertAlign val="baseline"/>
        <sz val="10"/>
        <color theme="1"/>
        <name val="Calibri"/>
        <family val="2"/>
        <charset val="238"/>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family val="2"/>
        <charset val="238"/>
        <scheme val="minor"/>
      </font>
      <numFmt numFmtId="167" formatCode="#,##0.000"/>
      <alignment horizontal="left" vertical="center" textRotation="0" wrapText="0" indent="1" justifyLastLine="0" shrinkToFit="0" readingOrder="0"/>
    </dxf>
    <dxf>
      <font>
        <b val="0"/>
        <i val="0"/>
        <strike val="0"/>
        <condense val="0"/>
        <extend val="0"/>
        <outline val="0"/>
        <shadow val="0"/>
        <u val="none"/>
        <vertAlign val="baseline"/>
        <sz val="10"/>
        <color theme="1"/>
        <name val="Calibri"/>
        <family val="2"/>
        <charset val="238"/>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family val="2"/>
        <charset val="238"/>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family val="2"/>
        <charset val="238"/>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family val="2"/>
        <charset val="238"/>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family val="2"/>
        <charset val="238"/>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family val="2"/>
        <charset val="238"/>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family val="2"/>
        <charset val="238"/>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numFmt numFmtId="0" formatCode="General"/>
      <fill>
        <patternFill patternType="solid">
          <fgColor indexed="64"/>
          <bgColor theme="0" tint="-4.9989318521683403E-2"/>
        </patternFill>
      </fill>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numFmt numFmtId="0" formatCode="General"/>
      <fill>
        <patternFill patternType="solid">
          <fgColor indexed="64"/>
          <bgColor theme="9" tint="0.79998168889431442"/>
        </patternFill>
      </fill>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numFmt numFmtId="0" formatCode="General"/>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numFmt numFmtId="167" formatCode="#,##0.000"/>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numFmt numFmtId="0" formatCode="General"/>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numFmt numFmtId="0" formatCode="General"/>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numFmt numFmtId="0" formatCode="General"/>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numFmt numFmtId="0" formatCode="General"/>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numFmt numFmtId="167" formatCode="#,##0.000"/>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numFmt numFmtId="0" formatCode="General"/>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numFmt numFmtId="167" formatCode="#,##0.000"/>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numFmt numFmtId="0" formatCode="General"/>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numFmt numFmtId="0" formatCode="General"/>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numFmt numFmtId="0" formatCode="General"/>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numFmt numFmtId="0" formatCode="General"/>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numFmt numFmtId="0" formatCode="General"/>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numFmt numFmtId="0" formatCode="General"/>
      <alignment horizontal="left" vertical="center" textRotation="0" wrapText="0" indent="1" justifyLastLine="0" shrinkToFit="0" readingOrder="0"/>
    </dxf>
    <dxf>
      <font>
        <b/>
        <i val="0"/>
        <strike val="0"/>
        <condense val="0"/>
        <extend val="0"/>
        <outline val="0"/>
        <shadow val="0"/>
        <u val="none"/>
        <vertAlign val="baseline"/>
        <sz val="10"/>
        <color theme="1"/>
        <name val="Calibri"/>
        <scheme val="minor"/>
      </font>
      <numFmt numFmtId="0" formatCode="General"/>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0"/>
        <color theme="1"/>
        <name val="Calibri"/>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numFmt numFmtId="0" formatCode="General"/>
      <alignment horizontal="center" vertical="bottom" textRotation="0" wrapText="0" indent="0" justifyLastLine="0" shrinkToFit="0" readingOrder="0"/>
    </dxf>
    <dxf>
      <font>
        <sz val="10"/>
      </font>
      <numFmt numFmtId="0" formatCode="General"/>
      <alignment horizontal="general" vertical="bottom" textRotation="0" wrapText="0" indent="0" justifyLastLine="0" shrinkToFit="0" readingOrder="0"/>
    </dxf>
    <dxf>
      <font>
        <sz val="10"/>
      </font>
      <numFmt numFmtId="0" formatCode="General"/>
      <alignment horizontal="general" vertical="bottom" textRotation="0" wrapText="0" indent="0" justifyLastLine="0" shrinkToFit="0" readingOrder="0"/>
    </dxf>
    <dxf>
      <font>
        <sz val="10"/>
      </font>
      <numFmt numFmtId="0" formatCode="General"/>
      <alignment horizontal="general" vertical="bottom" textRotation="0" wrapText="0" indent="0" justifyLastLine="0" shrinkToFit="0" readingOrder="0"/>
    </dxf>
    <dxf>
      <font>
        <sz val="10"/>
      </font>
      <numFmt numFmtId="0" formatCode="General"/>
      <alignment horizontal="center" vertical="bottom" textRotation="0" wrapText="0" indent="0" justifyLastLine="0" shrinkToFit="0" readingOrder="0"/>
    </dxf>
    <dxf>
      <font>
        <sz val="10"/>
      </font>
      <numFmt numFmtId="0" formatCode="General"/>
      <alignment horizontal="center" vertical="bottom" textRotation="0" wrapText="0" indent="0" justifyLastLine="0" shrinkToFit="0" readingOrder="0"/>
    </dxf>
    <dxf>
      <font>
        <sz val="10"/>
      </font>
      <numFmt numFmtId="0" formatCode="General"/>
      <alignment horizontal="center"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font>
        <strike val="0"/>
        <outline val="0"/>
        <shadow val="0"/>
        <u val="none"/>
        <vertAlign val="baseline"/>
        <sz val="10"/>
        <color theme="1"/>
        <name val="Calibri"/>
      </font>
    </dxf>
    <dxf>
      <font>
        <strike val="0"/>
        <outline val="0"/>
        <shadow val="0"/>
        <u val="none"/>
        <vertAlign val="baseline"/>
        <sz val="10"/>
        <color theme="1"/>
        <name val="Calibri"/>
      </font>
      <alignment horizontal="center" vertical="bottom" textRotation="0" wrapText="0" indent="0" justifyLastLine="0" shrinkToFit="0" readingOrder="0"/>
    </dxf>
    <dxf>
      <font>
        <strike val="0"/>
        <outline val="0"/>
        <shadow val="0"/>
        <u val="none"/>
        <vertAlign val="baseline"/>
        <sz val="10"/>
        <color theme="1"/>
        <name val="Calibri"/>
      </font>
    </dxf>
    <dxf>
      <font>
        <strike val="0"/>
        <outline val="0"/>
        <shadow val="0"/>
        <u val="none"/>
        <vertAlign val="baseline"/>
        <sz val="10"/>
        <color theme="1"/>
        <name val="Calibri"/>
      </font>
    </dxf>
    <dxf>
      <font>
        <strike val="0"/>
        <outline val="0"/>
        <shadow val="0"/>
        <u val="none"/>
        <vertAlign val="baseline"/>
        <sz val="10"/>
        <color theme="1"/>
        <name val="Calibri"/>
      </font>
    </dxf>
    <dxf>
      <font>
        <strike val="0"/>
        <outline val="0"/>
        <shadow val="0"/>
        <u val="none"/>
        <vertAlign val="baseline"/>
        <sz val="10"/>
        <color theme="1"/>
        <name val="Calibri"/>
      </font>
      <alignment horizontal="center" vertical="bottom" textRotation="0" wrapText="0" indent="0" justifyLastLine="0" shrinkToFit="0" readingOrder="0"/>
    </dxf>
    <dxf>
      <font>
        <strike val="0"/>
        <outline val="0"/>
        <shadow val="0"/>
        <u val="none"/>
        <vertAlign val="baseline"/>
        <sz val="10"/>
        <color theme="1"/>
        <name val="Calibri"/>
      </font>
    </dxf>
    <dxf>
      <font>
        <strike val="0"/>
        <outline val="0"/>
        <shadow val="0"/>
        <u val="none"/>
        <vertAlign val="baseline"/>
        <sz val="10"/>
        <color theme="1"/>
        <name val="Calibri"/>
      </font>
    </dxf>
    <dxf>
      <font>
        <strike val="0"/>
        <outline val="0"/>
        <shadow val="0"/>
        <u val="none"/>
        <vertAlign val="baseline"/>
        <sz val="10"/>
        <color theme="1"/>
        <name val="Calibri"/>
      </font>
    </dxf>
    <dxf>
      <font>
        <strike val="0"/>
        <outline val="0"/>
        <shadow val="0"/>
        <u val="none"/>
        <vertAlign val="baseline"/>
        <sz val="10"/>
        <color theme="1"/>
        <name val="Calibri"/>
      </font>
      <alignment horizontal="center" vertical="bottom" textRotation="0" wrapText="0" indent="0" justifyLastLine="0" shrinkToFit="0" readingOrder="0"/>
    </dxf>
    <dxf>
      <font>
        <strike val="0"/>
        <outline val="0"/>
        <shadow val="0"/>
        <u val="none"/>
        <vertAlign val="baseline"/>
        <sz val="10"/>
        <color theme="1"/>
        <name val="Calibri"/>
      </font>
    </dxf>
    <dxf>
      <font>
        <strike val="0"/>
        <outline val="0"/>
        <shadow val="0"/>
        <u val="none"/>
        <vertAlign val="baseline"/>
        <sz val="10"/>
        <color theme="1"/>
        <name val="Calibri"/>
      </font>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b val="0"/>
        <i val="0"/>
        <strike val="0"/>
        <condense val="0"/>
        <extend val="0"/>
        <outline val="0"/>
        <shadow val="0"/>
        <u val="none"/>
        <vertAlign val="baseline"/>
        <sz val="10"/>
        <color theme="1"/>
        <name val="Calibri"/>
        <scheme val="minor"/>
      </font>
      <alignment horizontal="left" vertical="center" textRotation="0" wrapText="0" indent="1" justifyLastLine="0" shrinkToFit="0" readingOrder="0"/>
    </dxf>
    <dxf>
      <font>
        <color rgb="FF9C0006"/>
      </font>
      <fill>
        <patternFill>
          <bgColor rgb="FFFFC7CE"/>
        </patternFill>
      </fill>
    </dxf>
    <dxf>
      <font>
        <b/>
        <i val="0"/>
        <strike val="0"/>
        <condense val="0"/>
        <extend val="0"/>
        <outline val="0"/>
        <shadow val="0"/>
        <u val="none"/>
        <vertAlign val="baseline"/>
        <sz val="11"/>
        <color theme="1"/>
        <name val="Calibri"/>
        <family val="2"/>
        <charset val="238"/>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4" formatCode="#,##0.00"/>
      <fill>
        <patternFill patternType="solid">
          <fgColor indexed="64"/>
          <bgColor rgb="FFFFFFCC"/>
        </patternFill>
      </fill>
      <alignment horizontal="right" vertical="center" textRotation="0" wrapText="0" indent="1" justifyLastLine="0" shrinkToFit="0" readingOrder="0"/>
      <protection locked="0" hidden="0"/>
    </dxf>
    <dxf>
      <font>
        <b/>
        <i val="0"/>
        <strike val="0"/>
        <condense val="0"/>
        <extend val="0"/>
        <outline val="0"/>
        <shadow val="0"/>
        <u val="none"/>
        <vertAlign val="baseline"/>
        <sz val="11"/>
        <color theme="1"/>
        <name val="Calibri"/>
        <family val="2"/>
        <charset val="238"/>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dashed">
          <color auto="1"/>
        </left>
        <right style="dashed">
          <color auto="1"/>
        </right>
        <top style="thin">
          <color indexed="64"/>
        </top>
        <bottom/>
      </border>
      <protection locked="1" hidden="1"/>
    </dxf>
    <dxf>
      <font>
        <b val="0"/>
        <i val="0"/>
        <strike val="0"/>
        <condense val="0"/>
        <extend val="0"/>
        <outline val="0"/>
        <shadow val="0"/>
        <u val="none"/>
        <vertAlign val="baseline"/>
        <sz val="11"/>
        <color auto="1"/>
        <name val="Calibri"/>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left style="dashed">
          <color auto="1"/>
        </left>
        <right style="dashed">
          <color auto="1"/>
        </right>
        <top/>
        <bottom/>
      </border>
      <protection locked="1" hidden="1"/>
    </dxf>
    <dxf>
      <font>
        <b/>
        <i val="0"/>
        <strike val="0"/>
        <condense val="0"/>
        <extend val="0"/>
        <outline val="0"/>
        <shadow val="0"/>
        <u val="none"/>
        <vertAlign val="baseline"/>
        <sz val="11"/>
        <color theme="1"/>
        <name val="Calibri"/>
        <family val="2"/>
        <charset val="238"/>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thin">
          <color indexed="64"/>
        </left>
        <right/>
        <top style="thin">
          <color indexed="64"/>
        </top>
        <bottom/>
      </border>
      <protection locked="1" hidden="1"/>
    </dxf>
    <dxf>
      <font>
        <b val="0"/>
        <i val="0"/>
        <strike val="0"/>
        <condense val="0"/>
        <extend val="0"/>
        <outline val="0"/>
        <shadow val="0"/>
        <u val="none"/>
        <vertAlign val="baseline"/>
        <sz val="11"/>
        <color theme="1"/>
        <name val="Calibri"/>
        <scheme val="minor"/>
      </font>
      <numFmt numFmtId="4" formatCode="#,##0.00"/>
      <fill>
        <patternFill patternType="solid">
          <fgColor indexed="64"/>
          <bgColor theme="0" tint="-4.9989318521683403E-2"/>
        </patternFill>
      </fill>
      <alignment horizontal="right" vertical="center" textRotation="0" wrapText="0" relativeIndent="1" justifyLastLine="0" shrinkToFit="0" readingOrder="0"/>
      <border diagonalUp="0" diagonalDown="0">
        <left style="thin">
          <color auto="1"/>
        </left>
        <right/>
        <top/>
        <bottom/>
      </border>
      <protection locked="1" hidden="1"/>
    </dxf>
    <dxf>
      <font>
        <b/>
        <i val="0"/>
        <strike val="0"/>
        <condense val="0"/>
        <extend val="0"/>
        <outline val="0"/>
        <shadow val="0"/>
        <u val="none"/>
        <vertAlign val="baseline"/>
        <sz val="11"/>
        <color theme="1"/>
        <name val="Calibri"/>
        <family val="2"/>
        <charset val="238"/>
        <scheme val="minor"/>
      </font>
      <numFmt numFmtId="3" formatCode="#,##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3" formatCode="#,##0"/>
      <fill>
        <patternFill patternType="solid">
          <fgColor indexed="64"/>
          <bgColor rgb="FFFFFFCC"/>
        </patternFill>
      </fill>
      <alignment horizontal="right" vertical="center" textRotation="0" wrapText="0" indent="1" justifyLastLine="0" shrinkToFit="0" readingOrder="0"/>
      <protection locked="0" hidden="0"/>
    </dxf>
    <dxf>
      <font>
        <b/>
        <i val="0"/>
        <strike val="0"/>
        <condense val="0"/>
        <extend val="0"/>
        <outline val="0"/>
        <shadow val="0"/>
        <u val="none"/>
        <vertAlign val="baseline"/>
        <sz val="11"/>
        <color theme="1"/>
        <name val="Calibri"/>
        <family val="2"/>
        <charset val="238"/>
        <scheme val="minor"/>
      </font>
      <numFmt numFmtId="3" formatCode="#,##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3" formatCode="#,##0"/>
      <fill>
        <patternFill patternType="solid">
          <fgColor indexed="64"/>
          <bgColor rgb="FFFFFFCC"/>
        </patternFill>
      </fill>
      <alignment horizontal="right" vertical="center" textRotation="0" wrapText="0" indent="1" justifyLastLine="0" shrinkToFit="0" readingOrder="0"/>
      <protection locked="0" hidden="0"/>
    </dxf>
    <dxf>
      <font>
        <b val="0"/>
        <i val="0"/>
        <strike val="0"/>
        <condense val="0"/>
        <extend val="0"/>
        <outline val="0"/>
        <shadow val="0"/>
        <u val="none"/>
        <vertAlign val="baseline"/>
        <sz val="11"/>
        <color theme="1"/>
        <name val="Calibri"/>
        <family val="2"/>
        <charset val="238"/>
        <scheme val="minor"/>
      </font>
      <numFmt numFmtId="167" formatCode="#,##0.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dashed">
          <color auto="1"/>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rgb="FFFFFFCC"/>
        </patternFill>
      </fill>
      <alignment horizontal="right" vertical="center" textRotation="0" wrapText="0" indent="1" justifyLastLine="0" shrinkToFit="0" readingOrder="0"/>
      <border diagonalUp="0" diagonalDown="0">
        <left style="dashed">
          <color auto="1"/>
        </left>
        <right/>
        <top/>
        <bottom/>
      </border>
      <protection locked="0" hidden="0"/>
    </dxf>
    <dxf>
      <font>
        <b val="0"/>
        <i val="0"/>
        <strike val="0"/>
        <condense val="0"/>
        <extend val="0"/>
        <outline val="0"/>
        <shadow val="0"/>
        <u val="none"/>
        <vertAlign val="baseline"/>
        <sz val="11"/>
        <color theme="1"/>
        <name val="Calibri"/>
        <family val="2"/>
        <charset val="238"/>
        <scheme val="minor"/>
      </font>
      <numFmt numFmtId="167" formatCode="#,##0.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thin">
          <color indexed="64"/>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rgb="FFFFFFCC"/>
        </patternFill>
      </fill>
      <alignment horizontal="right" vertical="center" textRotation="0" wrapText="0" indent="1" justifyLastLine="0" shrinkToFit="0" readingOrder="0"/>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right" vertical="center" textRotation="0" wrapText="0" indent="1" justifyLastLine="0" shrinkToFit="0" readingOrder="0"/>
      <border diagonalUp="0" diagonalDown="0" outline="0">
        <left style="hair">
          <color auto="1"/>
        </left>
        <right style="thin">
          <color indexed="64"/>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rgb="FFFFFFCC"/>
        </patternFill>
      </fill>
      <alignment horizontal="right" vertical="center" textRotation="0" wrapText="0" indent="1" justifyLastLine="0" shrinkToFit="0" readingOrder="0"/>
      <border diagonalUp="0" diagonalDown="0">
        <left style="hair">
          <color indexed="64"/>
        </left>
        <right style="thin">
          <color indexed="64"/>
        </right>
        <vertical/>
      </border>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right" vertical="center" textRotation="0" wrapText="0" indent="1" justifyLastLine="0" shrinkToFit="0" readingOrder="0"/>
      <border diagonalUp="0" diagonalDown="0" outline="0">
        <left style="dotted">
          <color auto="1"/>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rgb="FFFFFFCC"/>
        </patternFill>
      </fill>
      <alignment horizontal="right" vertical="center" textRotation="0" wrapText="0" indent="1" justifyLastLine="0" shrinkToFit="0" readingOrder="0"/>
      <border diagonalUp="0" diagonalDown="0">
        <left style="dotted">
          <color auto="1"/>
        </left>
        <vertical/>
      </border>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right" vertical="center" textRotation="0" wrapText="0" indent="1" justifyLastLine="0" shrinkToFit="0" readingOrder="0"/>
      <border diagonalUp="0" diagonalDown="0" outline="0">
        <left style="hair">
          <color auto="1"/>
        </left>
        <right style="dotted">
          <color auto="1"/>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rgb="FFFFFFCC"/>
        </patternFill>
      </fill>
      <alignment horizontal="right" vertical="center" textRotation="0" wrapText="0" indent="1" justifyLastLine="0" shrinkToFit="0" readingOrder="0"/>
      <border diagonalUp="0" diagonalDown="0">
        <left style="hair">
          <color auto="1"/>
        </left>
        <right style="dotted">
          <color auto="1"/>
        </right>
        <vertical/>
      </border>
      <protection locked="0" hidden="0"/>
    </dxf>
    <dxf>
      <font>
        <b val="0"/>
        <i val="0"/>
        <strike val="0"/>
        <condense val="0"/>
        <extend val="0"/>
        <outline val="0"/>
        <shadow val="0"/>
        <u val="none"/>
        <vertAlign val="baseline"/>
        <sz val="11"/>
        <color theme="1"/>
        <name val="Calibri"/>
        <family val="2"/>
        <charset val="238"/>
        <scheme val="minor"/>
      </font>
      <numFmt numFmtId="166" formatCode="#,##0.00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thin">
          <color indexed="64"/>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rgb="FFFFFFCC"/>
        </patternFill>
      </fill>
      <alignment horizontal="right" vertical="center" textRotation="0" wrapText="0" indent="1" justifyLastLine="0" shrinkToFit="0" readingOrder="0"/>
      <border diagonalUp="0" diagonalDown="0">
        <left style="thin">
          <color auto="1"/>
        </left>
        <right style="dashed">
          <color auto="1"/>
        </right>
        <top/>
        <bottom/>
      </border>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theme="0" tint="-4.9989318521683403E-2"/>
        <name val="Calibri"/>
        <scheme val="minor"/>
      </font>
      <fill>
        <patternFill patternType="solid">
          <fgColor indexed="64"/>
          <bgColor theme="0" tint="-4.9989318521683403E-2"/>
        </patternFill>
      </fill>
      <alignment horizontal="left" vertical="center" textRotation="0" wrapText="1" indent="1" justifyLastLine="0" shrinkToFit="0" readingOrder="0"/>
      <protection locked="1" hidden="1"/>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protection locked="1" hidden="1"/>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i val="0"/>
        <strike val="0"/>
        <condense val="0"/>
        <extend val="0"/>
        <outline val="0"/>
        <shadow val="0"/>
        <u val="none"/>
        <vertAlign val="baseline"/>
        <sz val="11.5"/>
        <color auto="1"/>
        <name val="Calibri"/>
        <scheme val="minor"/>
      </font>
      <fill>
        <patternFill patternType="none">
          <fgColor indexed="64"/>
          <bgColor indexed="65"/>
        </patternFill>
      </fill>
      <alignment horizontal="left" vertical="center" textRotation="0" wrapText="1" indent="1" justifyLastLine="0" shrinkToFit="0" readingOrder="0"/>
      <protection locked="1" hidden="1"/>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style="medium">
          <color auto="1"/>
        </left>
        <right/>
        <top style="thin">
          <color indexed="64"/>
        </top>
        <bottom/>
      </border>
      <protection locked="1" hidden="1"/>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medium">
          <color indexed="64"/>
        </left>
        <right/>
        <top/>
        <bottom/>
        <vertical/>
        <horizontal/>
      </border>
      <protection locked="1" hidden="1"/>
    </dxf>
    <dxf>
      <fill>
        <patternFill patternType="solid">
          <fgColor rgb="FF000000"/>
          <bgColor rgb="FFF2F2F2"/>
        </patternFill>
      </fill>
      <border diagonalUp="0" diagonalDown="0" outline="0">
        <left/>
        <right/>
        <top style="thin">
          <color rgb="FF000000"/>
        </top>
        <bottom/>
      </border>
      <protection locked="1" hidden="1"/>
    </dxf>
    <dxf>
      <font>
        <b val="0"/>
        <i val="0"/>
        <strike val="0"/>
        <condense val="0"/>
        <extend val="0"/>
        <outline val="0"/>
        <shadow val="0"/>
        <u val="none"/>
        <vertAlign val="baseline"/>
        <sz val="11"/>
        <color auto="1"/>
        <name val="Calibri"/>
        <scheme val="none"/>
      </font>
      <numFmt numFmtId="0" formatCode="General"/>
      <fill>
        <patternFill patternType="none">
          <fgColor rgb="FF000000"/>
          <bgColor rgb="FFFFFFFF"/>
        </patternFill>
      </fill>
      <alignment horizontal="left" vertical="center" textRotation="0" wrapText="0" indent="1" justifyLastLine="0" shrinkToFit="0" readingOrder="0"/>
      <protection locked="1" hidden="1"/>
    </dxf>
    <dxf>
      <fill>
        <patternFill patternType="solid">
          <fgColor rgb="FF000000"/>
          <bgColor rgb="FFF2F2F2"/>
        </patternFill>
      </fill>
      <border diagonalUp="0" diagonalDown="0" outline="0">
        <left/>
        <right/>
        <top style="thin">
          <color rgb="FF000000"/>
        </top>
        <bottom/>
      </border>
      <protection locked="1" hidden="1"/>
    </dxf>
    <dxf>
      <font>
        <b val="0"/>
        <i val="0"/>
        <strike val="0"/>
        <condense val="0"/>
        <extend val="0"/>
        <outline val="0"/>
        <shadow val="0"/>
        <u val="none"/>
        <vertAlign val="baseline"/>
        <sz val="11"/>
        <color auto="1"/>
        <name val="Calibri"/>
        <scheme val="none"/>
      </font>
      <numFmt numFmtId="0" formatCode="General"/>
      <fill>
        <patternFill patternType="none">
          <fgColor rgb="FF000000"/>
          <bgColor rgb="FFFFFFFF"/>
        </patternFill>
      </fill>
      <alignment horizontal="left" vertical="center" textRotation="0" wrapText="0" indent="1" justifyLastLine="0" shrinkToFit="0" readingOrder="0"/>
      <protection locked="1" hidden="1"/>
    </dxf>
    <dxf>
      <border>
        <top style="thin">
          <color rgb="FF000000"/>
        </top>
      </border>
    </dxf>
    <dxf>
      <fill>
        <patternFill>
          <fgColor rgb="FF000000"/>
          <bgColor rgb="FFF2F2F2"/>
        </patternFill>
      </fill>
      <protection locked="1" hidden="1"/>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auto="1"/>
        <name val="Calibri"/>
        <scheme val="none"/>
      </font>
      <fill>
        <patternFill patternType="none">
          <fgColor rgb="FF000000"/>
          <bgColor rgb="FFFFFFFF"/>
        </patternFill>
      </fill>
      <alignment horizontal="left" vertical="center" textRotation="0" wrapText="0" indent="1" justifyLastLine="0" shrinkToFit="0" readingOrder="0"/>
      <protection locked="1" hidden="1"/>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11"/>
        <color theme="1"/>
        <name val="Calibri"/>
        <family val="2"/>
        <charset val="238"/>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4" formatCode="#,##0.00"/>
      <fill>
        <patternFill patternType="solid">
          <fgColor indexed="64"/>
          <bgColor rgb="FFFFFFCC"/>
        </patternFill>
      </fill>
      <alignment horizontal="right" vertical="center" textRotation="0" wrapText="0" indent="1" justifyLastLine="0" shrinkToFit="0" readingOrder="0"/>
      <protection locked="0" hidden="0"/>
    </dxf>
    <dxf>
      <font>
        <b/>
        <i val="0"/>
        <strike val="0"/>
        <condense val="0"/>
        <extend val="0"/>
        <outline val="0"/>
        <shadow val="0"/>
        <u val="none"/>
        <vertAlign val="baseline"/>
        <sz val="11"/>
        <color theme="1"/>
        <name val="Calibri"/>
        <family val="2"/>
        <charset val="238"/>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dashed">
          <color auto="1"/>
        </left>
        <right style="dashed">
          <color auto="1"/>
        </right>
        <top style="thin">
          <color indexed="64"/>
        </top>
        <bottom/>
      </border>
      <protection locked="1" hidden="1"/>
    </dxf>
    <dxf>
      <font>
        <b val="0"/>
        <i val="0"/>
        <strike val="0"/>
        <condense val="0"/>
        <extend val="0"/>
        <outline val="0"/>
        <shadow val="0"/>
        <u val="none"/>
        <vertAlign val="baseline"/>
        <sz val="11"/>
        <color auto="1"/>
        <name val="Calibri"/>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left style="dashed">
          <color auto="1"/>
        </left>
        <right style="dashed">
          <color auto="1"/>
        </right>
        <top/>
        <bottom/>
      </border>
      <protection locked="1" hidden="1"/>
    </dxf>
    <dxf>
      <font>
        <b/>
        <i val="0"/>
        <strike val="0"/>
        <condense val="0"/>
        <extend val="0"/>
        <outline val="0"/>
        <shadow val="0"/>
        <u val="none"/>
        <vertAlign val="baseline"/>
        <sz val="11"/>
        <color theme="1"/>
        <name val="Calibri"/>
        <family val="2"/>
        <charset val="238"/>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thin">
          <color indexed="64"/>
        </left>
        <right/>
        <top style="thin">
          <color indexed="64"/>
        </top>
        <bottom/>
      </border>
      <protection locked="1" hidden="1"/>
    </dxf>
    <dxf>
      <font>
        <b val="0"/>
        <i val="0"/>
        <strike val="0"/>
        <condense val="0"/>
        <extend val="0"/>
        <outline val="0"/>
        <shadow val="0"/>
        <u val="none"/>
        <vertAlign val="baseline"/>
        <sz val="11"/>
        <color theme="1"/>
        <name val="Calibri"/>
        <scheme val="minor"/>
      </font>
      <numFmt numFmtId="4" formatCode="#,##0.00"/>
      <fill>
        <patternFill patternType="solid">
          <fgColor indexed="64"/>
          <bgColor theme="0" tint="-4.9989318521683403E-2"/>
        </patternFill>
      </fill>
      <alignment horizontal="right" vertical="center" textRotation="0" wrapText="0" relativeIndent="1" justifyLastLine="0" shrinkToFit="0" readingOrder="0"/>
      <border diagonalUp="0" diagonalDown="0">
        <left style="thin">
          <color auto="1"/>
        </left>
        <right/>
        <top/>
        <bottom/>
      </border>
      <protection locked="1" hidden="1"/>
    </dxf>
    <dxf>
      <font>
        <b/>
        <i val="0"/>
        <strike val="0"/>
        <condense val="0"/>
        <extend val="0"/>
        <outline val="0"/>
        <shadow val="0"/>
        <u val="none"/>
        <vertAlign val="baseline"/>
        <sz val="11"/>
        <color theme="1"/>
        <name val="Calibri"/>
        <family val="2"/>
        <charset val="238"/>
        <scheme val="minor"/>
      </font>
      <numFmt numFmtId="3" formatCode="#,##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3" formatCode="#,##0"/>
      <fill>
        <patternFill patternType="solid">
          <fgColor indexed="64"/>
          <bgColor rgb="FFFFFFCC"/>
        </patternFill>
      </fill>
      <alignment horizontal="right" vertical="center" textRotation="0" wrapText="0" indent="1" justifyLastLine="0" shrinkToFit="0" readingOrder="0"/>
      <protection locked="0" hidden="0"/>
    </dxf>
    <dxf>
      <font>
        <b/>
        <i val="0"/>
        <strike val="0"/>
        <condense val="0"/>
        <extend val="0"/>
        <outline val="0"/>
        <shadow val="0"/>
        <u val="none"/>
        <vertAlign val="baseline"/>
        <sz val="11"/>
        <color theme="1"/>
        <name val="Calibri"/>
        <family val="2"/>
        <charset val="238"/>
        <scheme val="minor"/>
      </font>
      <numFmt numFmtId="3" formatCode="#,##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3" formatCode="#,##0"/>
      <fill>
        <patternFill patternType="solid">
          <fgColor indexed="64"/>
          <bgColor rgb="FFFFFFCC"/>
        </patternFill>
      </fill>
      <alignment horizontal="right" vertical="center" textRotation="0" wrapText="0" indent="1" justifyLastLine="0" shrinkToFit="0" readingOrder="0"/>
      <protection locked="0" hidden="0"/>
    </dxf>
    <dxf>
      <font>
        <b val="0"/>
        <i val="0"/>
        <strike val="0"/>
        <condense val="0"/>
        <extend val="0"/>
        <outline val="0"/>
        <shadow val="0"/>
        <u val="none"/>
        <vertAlign val="baseline"/>
        <sz val="11"/>
        <color theme="1"/>
        <name val="Calibri"/>
        <family val="2"/>
        <charset val="238"/>
        <scheme val="minor"/>
      </font>
      <numFmt numFmtId="167" formatCode="#,##0.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dashed">
          <color auto="1"/>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rgb="FFFFFFCC"/>
        </patternFill>
      </fill>
      <alignment horizontal="right" vertical="center" textRotation="0" wrapText="0" indent="1" justifyLastLine="0" shrinkToFit="0" readingOrder="0"/>
      <border diagonalUp="0" diagonalDown="0">
        <left style="dashed">
          <color auto="1"/>
        </left>
        <right/>
        <top/>
        <bottom/>
      </border>
      <protection locked="0" hidden="0"/>
    </dxf>
    <dxf>
      <font>
        <b val="0"/>
        <i val="0"/>
        <strike val="0"/>
        <condense val="0"/>
        <extend val="0"/>
        <outline val="0"/>
        <shadow val="0"/>
        <u val="none"/>
        <vertAlign val="baseline"/>
        <sz val="11"/>
        <color theme="1"/>
        <name val="Calibri"/>
        <family val="2"/>
        <charset val="238"/>
        <scheme val="minor"/>
      </font>
      <numFmt numFmtId="167" formatCode="#,##0.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thin">
          <color indexed="64"/>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rgb="FFFFFFCC"/>
        </patternFill>
      </fill>
      <alignment horizontal="right" vertical="center" textRotation="0" wrapText="0" indent="1" justifyLastLine="0" shrinkToFit="0" readingOrder="0"/>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right" vertical="center" textRotation="0" wrapText="0" indent="1" justifyLastLine="0" shrinkToFit="0" readingOrder="0"/>
      <border diagonalUp="0" diagonalDown="0" outline="0">
        <left style="hair">
          <color auto="1"/>
        </left>
        <right style="thin">
          <color indexed="64"/>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rgb="FFFFFFCC"/>
        </patternFill>
      </fill>
      <alignment horizontal="right" vertical="center" textRotation="0" wrapText="0" indent="1" justifyLastLine="0" shrinkToFit="0" readingOrder="0"/>
      <border diagonalUp="0" diagonalDown="0">
        <left style="hair">
          <color indexed="64"/>
        </left>
        <right style="thin">
          <color indexed="64"/>
        </right>
        <vertical/>
      </border>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right" vertical="center" textRotation="0" wrapText="0" indent="1" justifyLastLine="0" shrinkToFit="0" readingOrder="0"/>
      <border diagonalUp="0" diagonalDown="0" outline="0">
        <left style="dotted">
          <color auto="1"/>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rgb="FFFFFFCC"/>
        </patternFill>
      </fill>
      <alignment horizontal="right" vertical="center" textRotation="0" wrapText="0" indent="1" justifyLastLine="0" shrinkToFit="0" readingOrder="0"/>
      <border diagonalUp="0" diagonalDown="0">
        <left style="dotted">
          <color auto="1"/>
        </left>
        <vertical/>
      </border>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right" vertical="center" textRotation="0" wrapText="0" indent="1" justifyLastLine="0" shrinkToFit="0" readingOrder="0"/>
      <border diagonalUp="0" diagonalDown="0" outline="0">
        <left style="hair">
          <color auto="1"/>
        </left>
        <right style="dotted">
          <color auto="1"/>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rgb="FFFFFFCC"/>
        </patternFill>
      </fill>
      <alignment horizontal="right" vertical="center" textRotation="0" wrapText="0" indent="1" justifyLastLine="0" shrinkToFit="0" readingOrder="0"/>
      <border diagonalUp="0" diagonalDown="0">
        <left style="hair">
          <color auto="1"/>
        </left>
        <right style="dotted">
          <color auto="1"/>
        </right>
        <vertical/>
      </border>
      <protection locked="0" hidden="0"/>
    </dxf>
    <dxf>
      <font>
        <b val="0"/>
        <i val="0"/>
        <strike val="0"/>
        <condense val="0"/>
        <extend val="0"/>
        <outline val="0"/>
        <shadow val="0"/>
        <u val="none"/>
        <vertAlign val="baseline"/>
        <sz val="11"/>
        <color theme="1"/>
        <name val="Calibri"/>
        <family val="2"/>
        <charset val="238"/>
        <scheme val="minor"/>
      </font>
      <numFmt numFmtId="166" formatCode="#,##0.00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thin">
          <color indexed="64"/>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rgb="FFFFFFCC"/>
        </patternFill>
      </fill>
      <alignment horizontal="right" vertical="center" textRotation="0" wrapText="0" indent="1" justifyLastLine="0" shrinkToFit="0" readingOrder="0"/>
      <border diagonalUp="0" diagonalDown="0">
        <left style="thin">
          <color auto="1"/>
        </left>
        <right style="dashed">
          <color auto="1"/>
        </right>
        <top/>
        <bottom/>
      </border>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theme="0" tint="-4.9989318521683403E-2"/>
        <name val="Calibri"/>
        <scheme val="minor"/>
      </font>
      <fill>
        <patternFill patternType="solid">
          <fgColor indexed="64"/>
          <bgColor theme="0" tint="-4.9989318521683403E-2"/>
        </patternFill>
      </fill>
      <alignment horizontal="left" vertical="center" textRotation="0" wrapText="1" indent="1" justifyLastLine="0" shrinkToFit="0" readingOrder="0"/>
      <protection locked="1" hidden="1"/>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protection locked="1" hidden="1"/>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i val="0"/>
        <strike val="0"/>
        <condense val="0"/>
        <extend val="0"/>
        <outline val="0"/>
        <shadow val="0"/>
        <u val="none"/>
        <vertAlign val="baseline"/>
        <sz val="11.5"/>
        <color auto="1"/>
        <name val="Calibri"/>
        <scheme val="minor"/>
      </font>
      <fill>
        <patternFill patternType="none">
          <fgColor indexed="64"/>
          <bgColor indexed="65"/>
        </patternFill>
      </fill>
      <alignment horizontal="left" vertical="center" textRotation="0" wrapText="1" indent="1" justifyLastLine="0" shrinkToFit="0" readingOrder="0"/>
      <protection locked="1" hidden="1"/>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style="medium">
          <color auto="1"/>
        </left>
        <right/>
        <top style="thin">
          <color indexed="64"/>
        </top>
        <bottom/>
      </border>
      <protection locked="1" hidden="1"/>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medium">
          <color indexed="64"/>
        </left>
        <right/>
        <top/>
        <bottom/>
        <vertical/>
        <horizontal/>
      </border>
      <protection locked="1" hidden="1"/>
    </dxf>
    <dxf>
      <fill>
        <patternFill patternType="solid">
          <fgColor rgb="FF000000"/>
          <bgColor rgb="FFF2F2F2"/>
        </patternFill>
      </fill>
      <border diagonalUp="0" diagonalDown="0" outline="0">
        <left/>
        <right/>
        <top style="thin">
          <color rgb="FF000000"/>
        </top>
        <bottom/>
      </border>
      <protection locked="1" hidden="1"/>
    </dxf>
    <dxf>
      <font>
        <b val="0"/>
        <i val="0"/>
        <strike val="0"/>
        <condense val="0"/>
        <extend val="0"/>
        <outline val="0"/>
        <shadow val="0"/>
        <u val="none"/>
        <vertAlign val="baseline"/>
        <sz val="11"/>
        <color auto="1"/>
        <name val="Calibri"/>
        <scheme val="none"/>
      </font>
      <numFmt numFmtId="0" formatCode="General"/>
      <fill>
        <patternFill patternType="none">
          <fgColor rgb="FF000000"/>
          <bgColor rgb="FFFFFFFF"/>
        </patternFill>
      </fill>
      <alignment horizontal="left" vertical="center" textRotation="0" wrapText="0" indent="1" justifyLastLine="0" shrinkToFit="0" readingOrder="0"/>
      <protection locked="1" hidden="1"/>
    </dxf>
    <dxf>
      <fill>
        <patternFill patternType="solid">
          <fgColor rgb="FF000000"/>
          <bgColor rgb="FFF2F2F2"/>
        </patternFill>
      </fill>
      <border diagonalUp="0" diagonalDown="0" outline="0">
        <left/>
        <right/>
        <top style="thin">
          <color rgb="FF000000"/>
        </top>
        <bottom/>
      </border>
      <protection locked="1" hidden="1"/>
    </dxf>
    <dxf>
      <font>
        <b val="0"/>
        <i val="0"/>
        <strike val="0"/>
        <condense val="0"/>
        <extend val="0"/>
        <outline val="0"/>
        <shadow val="0"/>
        <u val="none"/>
        <vertAlign val="baseline"/>
        <sz val="11"/>
        <color auto="1"/>
        <name val="Calibri"/>
        <scheme val="none"/>
      </font>
      <numFmt numFmtId="0" formatCode="General"/>
      <fill>
        <patternFill patternType="none">
          <fgColor rgb="FF000000"/>
          <bgColor rgb="FFFFFFFF"/>
        </patternFill>
      </fill>
      <alignment horizontal="left" vertical="center" textRotation="0" wrapText="0" indent="1" justifyLastLine="0" shrinkToFit="0" readingOrder="0"/>
      <protection locked="1" hidden="1"/>
    </dxf>
    <dxf>
      <border>
        <top style="thin">
          <color rgb="FF000000"/>
        </top>
      </border>
    </dxf>
    <dxf>
      <fill>
        <patternFill>
          <fgColor rgb="FF000000"/>
          <bgColor rgb="FFF2F2F2"/>
        </patternFill>
      </fill>
      <protection locked="1" hidden="1"/>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auto="1"/>
        <name val="Calibri"/>
        <scheme val="none"/>
      </font>
      <fill>
        <patternFill patternType="none">
          <fgColor rgb="FF000000"/>
          <bgColor rgb="FFFFFFFF"/>
        </patternFill>
      </fill>
      <alignment horizontal="left" vertical="center" textRotation="0" wrapText="0" indent="1" justifyLastLine="0" shrinkToFit="0" readingOrder="0"/>
      <protection locked="1" hidden="1"/>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11"/>
        <color theme="1"/>
        <name val="Calibri"/>
        <family val="2"/>
        <charset val="238"/>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4" formatCode="#,##0.00"/>
      <fill>
        <patternFill patternType="solid">
          <fgColor indexed="64"/>
          <bgColor rgb="FFFFFFCC"/>
        </patternFill>
      </fill>
      <alignment horizontal="right" vertical="center" textRotation="0" wrapText="0" indent="1" justifyLastLine="0" shrinkToFit="0" readingOrder="0"/>
      <protection locked="0" hidden="0"/>
    </dxf>
    <dxf>
      <font>
        <b/>
        <i val="0"/>
        <strike val="0"/>
        <condense val="0"/>
        <extend val="0"/>
        <outline val="0"/>
        <shadow val="0"/>
        <u val="none"/>
        <vertAlign val="baseline"/>
        <sz val="11"/>
        <color theme="1"/>
        <name val="Calibri"/>
        <family val="2"/>
        <charset val="238"/>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dashed">
          <color auto="1"/>
        </left>
        <right style="dashed">
          <color auto="1"/>
        </right>
        <top style="thin">
          <color indexed="64"/>
        </top>
        <bottom/>
      </border>
      <protection locked="1" hidden="1"/>
    </dxf>
    <dxf>
      <font>
        <b val="0"/>
        <i val="0"/>
        <strike val="0"/>
        <condense val="0"/>
        <extend val="0"/>
        <outline val="0"/>
        <shadow val="0"/>
        <u val="none"/>
        <vertAlign val="baseline"/>
        <sz val="11"/>
        <color auto="1"/>
        <name val="Calibri"/>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left style="dashed">
          <color auto="1"/>
        </left>
        <right style="dashed">
          <color auto="1"/>
        </right>
        <top/>
        <bottom/>
      </border>
      <protection locked="1" hidden="1"/>
    </dxf>
    <dxf>
      <font>
        <b/>
        <i val="0"/>
        <strike val="0"/>
        <condense val="0"/>
        <extend val="0"/>
        <outline val="0"/>
        <shadow val="0"/>
        <u val="none"/>
        <vertAlign val="baseline"/>
        <sz val="11"/>
        <color theme="1"/>
        <name val="Calibri"/>
        <family val="2"/>
        <charset val="238"/>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thin">
          <color indexed="64"/>
        </left>
        <right/>
        <top style="thin">
          <color indexed="64"/>
        </top>
        <bottom/>
      </border>
      <protection locked="1" hidden="1"/>
    </dxf>
    <dxf>
      <font>
        <b val="0"/>
        <i val="0"/>
        <strike val="0"/>
        <condense val="0"/>
        <extend val="0"/>
        <outline val="0"/>
        <shadow val="0"/>
        <u val="none"/>
        <vertAlign val="baseline"/>
        <sz val="11"/>
        <color theme="1"/>
        <name val="Calibri"/>
        <scheme val="minor"/>
      </font>
      <numFmt numFmtId="4" formatCode="#,##0.00"/>
      <fill>
        <patternFill patternType="solid">
          <fgColor indexed="64"/>
          <bgColor theme="0" tint="-4.9989318521683403E-2"/>
        </patternFill>
      </fill>
      <alignment horizontal="right" vertical="center" textRotation="0" wrapText="0" relativeIndent="1" justifyLastLine="0" shrinkToFit="0" readingOrder="0"/>
      <border diagonalUp="0" diagonalDown="0">
        <left style="thin">
          <color auto="1"/>
        </left>
        <right/>
        <top/>
        <bottom/>
      </border>
      <protection locked="1" hidden="1"/>
    </dxf>
    <dxf>
      <font>
        <b/>
        <i val="0"/>
        <strike val="0"/>
        <condense val="0"/>
        <extend val="0"/>
        <outline val="0"/>
        <shadow val="0"/>
        <u val="none"/>
        <vertAlign val="baseline"/>
        <sz val="11"/>
        <color theme="1"/>
        <name val="Calibri"/>
        <family val="2"/>
        <charset val="238"/>
        <scheme val="minor"/>
      </font>
      <numFmt numFmtId="3" formatCode="#,##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3" formatCode="#,##0"/>
      <fill>
        <patternFill patternType="solid">
          <fgColor indexed="64"/>
          <bgColor rgb="FFFFFFCC"/>
        </patternFill>
      </fill>
      <alignment horizontal="right" vertical="center" textRotation="0" wrapText="0" indent="1" justifyLastLine="0" shrinkToFit="0" readingOrder="0"/>
      <protection locked="0" hidden="0"/>
    </dxf>
    <dxf>
      <font>
        <b/>
        <i val="0"/>
        <strike val="0"/>
        <condense val="0"/>
        <extend val="0"/>
        <outline val="0"/>
        <shadow val="0"/>
        <u val="none"/>
        <vertAlign val="baseline"/>
        <sz val="11"/>
        <color theme="1"/>
        <name val="Calibri"/>
        <family val="2"/>
        <charset val="238"/>
        <scheme val="minor"/>
      </font>
      <numFmt numFmtId="3" formatCode="#,##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3" formatCode="#,##0"/>
      <fill>
        <patternFill patternType="solid">
          <fgColor indexed="64"/>
          <bgColor rgb="FFFFFFCC"/>
        </patternFill>
      </fill>
      <alignment horizontal="right" vertical="center" textRotation="0" wrapText="0" indent="1" justifyLastLine="0" shrinkToFit="0" readingOrder="0"/>
      <protection locked="0" hidden="0"/>
    </dxf>
    <dxf>
      <font>
        <b val="0"/>
        <i val="0"/>
        <strike val="0"/>
        <condense val="0"/>
        <extend val="0"/>
        <outline val="0"/>
        <shadow val="0"/>
        <u val="none"/>
        <vertAlign val="baseline"/>
        <sz val="11"/>
        <color theme="1"/>
        <name val="Calibri"/>
        <family val="2"/>
        <charset val="238"/>
        <scheme val="minor"/>
      </font>
      <numFmt numFmtId="167" formatCode="#,##0.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dashed">
          <color auto="1"/>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rgb="FFFFFFCC"/>
        </patternFill>
      </fill>
      <alignment horizontal="right" vertical="center" textRotation="0" wrapText="0" indent="1" justifyLastLine="0" shrinkToFit="0" readingOrder="0"/>
      <border diagonalUp="0" diagonalDown="0">
        <left style="dashed">
          <color auto="1"/>
        </left>
        <right/>
        <top/>
        <bottom/>
      </border>
      <protection locked="0" hidden="0"/>
    </dxf>
    <dxf>
      <font>
        <b val="0"/>
        <i val="0"/>
        <strike val="0"/>
        <condense val="0"/>
        <extend val="0"/>
        <outline val="0"/>
        <shadow val="0"/>
        <u val="none"/>
        <vertAlign val="baseline"/>
        <sz val="11"/>
        <color theme="1"/>
        <name val="Calibri"/>
        <family val="2"/>
        <charset val="238"/>
        <scheme val="minor"/>
      </font>
      <numFmt numFmtId="167" formatCode="#,##0.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thin">
          <color indexed="64"/>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rgb="FFFFFFCC"/>
        </patternFill>
      </fill>
      <alignment horizontal="right" vertical="center" textRotation="0" wrapText="0" indent="1" justifyLastLine="0" shrinkToFit="0" readingOrder="0"/>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right" vertical="center" textRotation="0" wrapText="0" indent="1" justifyLastLine="0" shrinkToFit="0" readingOrder="0"/>
      <border diagonalUp="0" diagonalDown="0" outline="0">
        <left style="hair">
          <color auto="1"/>
        </left>
        <right style="thin">
          <color indexed="64"/>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rgb="FFFFFFCC"/>
        </patternFill>
      </fill>
      <alignment horizontal="right" vertical="center" textRotation="0" wrapText="0" indent="1" justifyLastLine="0" shrinkToFit="0" readingOrder="0"/>
      <border diagonalUp="0" diagonalDown="0">
        <left style="hair">
          <color indexed="64"/>
        </left>
        <right style="thin">
          <color indexed="64"/>
        </right>
        <vertical/>
      </border>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right" vertical="center" textRotation="0" wrapText="0" indent="1" justifyLastLine="0" shrinkToFit="0" readingOrder="0"/>
      <border diagonalUp="0" diagonalDown="0" outline="0">
        <left style="dotted">
          <color auto="1"/>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rgb="FFFFFFCC"/>
        </patternFill>
      </fill>
      <alignment horizontal="right" vertical="center" textRotation="0" wrapText="0" indent="1" justifyLastLine="0" shrinkToFit="0" readingOrder="0"/>
      <border diagonalUp="0" diagonalDown="0">
        <left style="dotted">
          <color auto="1"/>
        </left>
        <vertical/>
      </border>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right" vertical="center" textRotation="0" wrapText="0" indent="1" justifyLastLine="0" shrinkToFit="0" readingOrder="0"/>
      <border diagonalUp="0" diagonalDown="0" outline="0">
        <left style="hair">
          <color auto="1"/>
        </left>
        <right style="dotted">
          <color auto="1"/>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rgb="FFFFFFCC"/>
        </patternFill>
      </fill>
      <alignment horizontal="right" vertical="center" textRotation="0" wrapText="0" indent="1" justifyLastLine="0" shrinkToFit="0" readingOrder="0"/>
      <border diagonalUp="0" diagonalDown="0">
        <left style="hair">
          <color auto="1"/>
        </left>
        <right style="dotted">
          <color auto="1"/>
        </right>
        <vertical/>
      </border>
      <protection locked="0" hidden="0"/>
    </dxf>
    <dxf>
      <font>
        <b val="0"/>
        <i val="0"/>
        <strike val="0"/>
        <condense val="0"/>
        <extend val="0"/>
        <outline val="0"/>
        <shadow val="0"/>
        <u val="none"/>
        <vertAlign val="baseline"/>
        <sz val="11"/>
        <color theme="1"/>
        <name val="Calibri"/>
        <family val="2"/>
        <charset val="238"/>
        <scheme val="minor"/>
      </font>
      <numFmt numFmtId="166" formatCode="#,##0.00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thin">
          <color indexed="64"/>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rgb="FFFFFFCC"/>
        </patternFill>
      </fill>
      <alignment horizontal="right" vertical="center" textRotation="0" wrapText="0" indent="1" justifyLastLine="0" shrinkToFit="0" readingOrder="0"/>
      <border diagonalUp="0" diagonalDown="0">
        <left style="thin">
          <color auto="1"/>
        </left>
        <right style="dashed">
          <color auto="1"/>
        </right>
        <top/>
        <bottom/>
      </border>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theme="0" tint="-4.9989318521683403E-2"/>
        <name val="Calibri"/>
        <scheme val="minor"/>
      </font>
      <fill>
        <patternFill patternType="solid">
          <fgColor indexed="64"/>
          <bgColor theme="0" tint="-4.9989318521683403E-2"/>
        </patternFill>
      </fill>
      <alignment horizontal="left" vertical="center" textRotation="0" wrapText="1" indent="1" justifyLastLine="0" shrinkToFit="0" readingOrder="0"/>
      <protection locked="1" hidden="1"/>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protection locked="1" hidden="1"/>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i val="0"/>
        <strike val="0"/>
        <condense val="0"/>
        <extend val="0"/>
        <outline val="0"/>
        <shadow val="0"/>
        <u val="none"/>
        <vertAlign val="baseline"/>
        <sz val="11.5"/>
        <color auto="1"/>
        <name val="Calibri"/>
        <scheme val="minor"/>
      </font>
      <fill>
        <patternFill patternType="none">
          <fgColor indexed="64"/>
          <bgColor indexed="65"/>
        </patternFill>
      </fill>
      <alignment horizontal="left" vertical="center" textRotation="0" wrapText="1" indent="1" justifyLastLine="0" shrinkToFit="0" readingOrder="0"/>
      <protection locked="1" hidden="1"/>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style="medium">
          <color auto="1"/>
        </left>
        <right/>
        <top style="thin">
          <color indexed="64"/>
        </top>
        <bottom/>
      </border>
      <protection locked="1" hidden="1"/>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medium">
          <color indexed="64"/>
        </left>
        <right/>
        <top/>
        <bottom/>
        <vertical/>
        <horizontal/>
      </border>
      <protection locked="1" hidden="1"/>
    </dxf>
    <dxf>
      <fill>
        <patternFill patternType="solid">
          <fgColor rgb="FF000000"/>
          <bgColor rgb="FFF2F2F2"/>
        </patternFill>
      </fill>
      <border diagonalUp="0" diagonalDown="0" outline="0">
        <left/>
        <right/>
        <top style="thin">
          <color rgb="FF000000"/>
        </top>
        <bottom/>
      </border>
      <protection locked="1" hidden="1"/>
    </dxf>
    <dxf>
      <font>
        <b val="0"/>
        <i val="0"/>
        <strike val="0"/>
        <condense val="0"/>
        <extend val="0"/>
        <outline val="0"/>
        <shadow val="0"/>
        <u val="none"/>
        <vertAlign val="baseline"/>
        <sz val="11"/>
        <color auto="1"/>
        <name val="Calibri"/>
        <scheme val="none"/>
      </font>
      <numFmt numFmtId="0" formatCode="General"/>
      <fill>
        <patternFill patternType="none">
          <fgColor rgb="FF000000"/>
          <bgColor rgb="FFFFFFFF"/>
        </patternFill>
      </fill>
      <alignment horizontal="left" vertical="center" textRotation="0" wrapText="0" indent="1" justifyLastLine="0" shrinkToFit="0" readingOrder="0"/>
      <protection locked="1" hidden="1"/>
    </dxf>
    <dxf>
      <fill>
        <patternFill patternType="solid">
          <fgColor rgb="FF000000"/>
          <bgColor rgb="FFF2F2F2"/>
        </patternFill>
      </fill>
      <border diagonalUp="0" diagonalDown="0" outline="0">
        <left/>
        <right/>
        <top style="thin">
          <color rgb="FF000000"/>
        </top>
        <bottom/>
      </border>
      <protection locked="1" hidden="1"/>
    </dxf>
    <dxf>
      <font>
        <b val="0"/>
        <i val="0"/>
        <strike val="0"/>
        <condense val="0"/>
        <extend val="0"/>
        <outline val="0"/>
        <shadow val="0"/>
        <u val="none"/>
        <vertAlign val="baseline"/>
        <sz val="11"/>
        <color auto="1"/>
        <name val="Calibri"/>
        <scheme val="none"/>
      </font>
      <numFmt numFmtId="0" formatCode="General"/>
      <fill>
        <patternFill patternType="none">
          <fgColor rgb="FF000000"/>
          <bgColor rgb="FFFFFFFF"/>
        </patternFill>
      </fill>
      <alignment horizontal="left" vertical="center" textRotation="0" wrapText="0" indent="1" justifyLastLine="0" shrinkToFit="0" readingOrder="0"/>
      <protection locked="1" hidden="1"/>
    </dxf>
    <dxf>
      <border>
        <top style="thin">
          <color rgb="FF000000"/>
        </top>
      </border>
    </dxf>
    <dxf>
      <fill>
        <patternFill>
          <fgColor rgb="FF000000"/>
          <bgColor rgb="FFF2F2F2"/>
        </patternFill>
      </fill>
      <protection locked="1" hidden="1"/>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auto="1"/>
        <name val="Calibri"/>
        <scheme val="none"/>
      </font>
      <fill>
        <patternFill patternType="none">
          <fgColor rgb="FF000000"/>
          <bgColor rgb="FFFFFFFF"/>
        </patternFill>
      </fill>
      <alignment horizontal="left" vertical="center" textRotation="0" wrapText="0" indent="1" justifyLastLine="0" shrinkToFit="0" readingOrder="0"/>
      <protection locked="1" hidden="1"/>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11"/>
        <color theme="1"/>
        <name val="Calibri"/>
        <family val="2"/>
        <charset val="238"/>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4" formatCode="#,##0.00"/>
      <fill>
        <patternFill patternType="solid">
          <fgColor indexed="64"/>
          <bgColor rgb="FFFFFFCC"/>
        </patternFill>
      </fill>
      <alignment horizontal="right" vertical="center" textRotation="0" wrapText="0" indent="1" justifyLastLine="0" shrinkToFit="0" readingOrder="0"/>
      <protection locked="0" hidden="0"/>
    </dxf>
    <dxf>
      <font>
        <b/>
        <i val="0"/>
        <strike val="0"/>
        <condense val="0"/>
        <extend val="0"/>
        <outline val="0"/>
        <shadow val="0"/>
        <u val="none"/>
        <vertAlign val="baseline"/>
        <sz val="11"/>
        <color theme="1"/>
        <name val="Calibri"/>
        <family val="2"/>
        <charset val="238"/>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dashed">
          <color auto="1"/>
        </left>
        <right style="dashed">
          <color auto="1"/>
        </right>
        <top style="thin">
          <color indexed="64"/>
        </top>
        <bottom/>
      </border>
      <protection locked="1" hidden="1"/>
    </dxf>
    <dxf>
      <font>
        <b val="0"/>
        <i val="0"/>
        <strike val="0"/>
        <condense val="0"/>
        <extend val="0"/>
        <outline val="0"/>
        <shadow val="0"/>
        <u val="none"/>
        <vertAlign val="baseline"/>
        <sz val="11"/>
        <color auto="1"/>
        <name val="Calibri"/>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left style="dashed">
          <color auto="1"/>
        </left>
        <right style="dashed">
          <color auto="1"/>
        </right>
        <top/>
        <bottom/>
      </border>
      <protection locked="1" hidden="1"/>
    </dxf>
    <dxf>
      <font>
        <b/>
        <i val="0"/>
        <strike val="0"/>
        <condense val="0"/>
        <extend val="0"/>
        <outline val="0"/>
        <shadow val="0"/>
        <u val="none"/>
        <vertAlign val="baseline"/>
        <sz val="11"/>
        <color theme="1"/>
        <name val="Calibri"/>
        <family val="2"/>
        <charset val="238"/>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thin">
          <color indexed="64"/>
        </left>
        <right/>
        <top style="thin">
          <color indexed="64"/>
        </top>
        <bottom/>
      </border>
      <protection locked="1" hidden="1"/>
    </dxf>
    <dxf>
      <font>
        <b val="0"/>
        <i val="0"/>
        <strike val="0"/>
        <condense val="0"/>
        <extend val="0"/>
        <outline val="0"/>
        <shadow val="0"/>
        <u val="none"/>
        <vertAlign val="baseline"/>
        <sz val="11"/>
        <color theme="1"/>
        <name val="Calibri"/>
        <scheme val="minor"/>
      </font>
      <numFmt numFmtId="4" formatCode="#,##0.00"/>
      <fill>
        <patternFill patternType="solid">
          <fgColor indexed="64"/>
          <bgColor theme="0" tint="-4.9989318521683403E-2"/>
        </patternFill>
      </fill>
      <alignment horizontal="right" vertical="center" textRotation="0" wrapText="0" relativeIndent="1" justifyLastLine="0" shrinkToFit="0" readingOrder="0"/>
      <border diagonalUp="0" diagonalDown="0">
        <left style="thin">
          <color auto="1"/>
        </left>
        <right/>
        <top/>
        <bottom/>
      </border>
      <protection locked="1" hidden="1"/>
    </dxf>
    <dxf>
      <font>
        <b/>
        <i val="0"/>
        <strike val="0"/>
        <condense val="0"/>
        <extend val="0"/>
        <outline val="0"/>
        <shadow val="0"/>
        <u val="none"/>
        <vertAlign val="baseline"/>
        <sz val="11"/>
        <color theme="1"/>
        <name val="Calibri"/>
        <family val="2"/>
        <charset val="238"/>
        <scheme val="minor"/>
      </font>
      <numFmt numFmtId="3" formatCode="#,##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3" formatCode="#,##0"/>
      <fill>
        <patternFill patternType="solid">
          <fgColor indexed="64"/>
          <bgColor rgb="FFFFFFCC"/>
        </patternFill>
      </fill>
      <alignment horizontal="right" vertical="center" textRotation="0" wrapText="0" indent="1" justifyLastLine="0" shrinkToFit="0" readingOrder="0"/>
      <protection locked="0" hidden="0"/>
    </dxf>
    <dxf>
      <font>
        <b/>
        <i val="0"/>
        <strike val="0"/>
        <condense val="0"/>
        <extend val="0"/>
        <outline val="0"/>
        <shadow val="0"/>
        <u val="none"/>
        <vertAlign val="baseline"/>
        <sz val="11"/>
        <color theme="1"/>
        <name val="Calibri"/>
        <family val="2"/>
        <charset val="238"/>
        <scheme val="minor"/>
      </font>
      <numFmt numFmtId="3" formatCode="#,##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3" formatCode="#,##0"/>
      <fill>
        <patternFill patternType="solid">
          <fgColor indexed="64"/>
          <bgColor rgb="FFFFFFCC"/>
        </patternFill>
      </fill>
      <alignment horizontal="right" vertical="center" textRotation="0" wrapText="0" indent="1" justifyLastLine="0" shrinkToFit="0" readingOrder="0"/>
      <protection locked="0" hidden="0"/>
    </dxf>
    <dxf>
      <font>
        <b val="0"/>
        <i val="0"/>
        <strike val="0"/>
        <condense val="0"/>
        <extend val="0"/>
        <outline val="0"/>
        <shadow val="0"/>
        <u val="none"/>
        <vertAlign val="baseline"/>
        <sz val="11"/>
        <color theme="1"/>
        <name val="Calibri"/>
        <family val="2"/>
        <charset val="238"/>
        <scheme val="minor"/>
      </font>
      <numFmt numFmtId="167" formatCode="#,##0.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dashed">
          <color auto="1"/>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rgb="FFFFFFCC"/>
        </patternFill>
      </fill>
      <alignment horizontal="right" vertical="center" textRotation="0" wrapText="0" indent="1" justifyLastLine="0" shrinkToFit="0" readingOrder="0"/>
      <border diagonalUp="0" diagonalDown="0">
        <left style="dashed">
          <color auto="1"/>
        </left>
        <right/>
        <top/>
        <bottom/>
      </border>
      <protection locked="0" hidden="0"/>
    </dxf>
    <dxf>
      <font>
        <b val="0"/>
        <i val="0"/>
        <strike val="0"/>
        <condense val="0"/>
        <extend val="0"/>
        <outline val="0"/>
        <shadow val="0"/>
        <u val="none"/>
        <vertAlign val="baseline"/>
        <sz val="11"/>
        <color theme="1"/>
        <name val="Calibri"/>
        <family val="2"/>
        <charset val="238"/>
        <scheme val="minor"/>
      </font>
      <numFmt numFmtId="167" formatCode="#,##0.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thin">
          <color indexed="64"/>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rgb="FFFFFFCC"/>
        </patternFill>
      </fill>
      <alignment horizontal="right" vertical="center" textRotation="0" wrapText="0" indent="1" justifyLastLine="0" shrinkToFit="0" readingOrder="0"/>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right" vertical="center" textRotation="0" wrapText="0" indent="1" justifyLastLine="0" shrinkToFit="0" readingOrder="0"/>
      <border diagonalUp="0" diagonalDown="0" outline="0">
        <left style="hair">
          <color auto="1"/>
        </left>
        <right style="thin">
          <color indexed="64"/>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rgb="FFFFFFCC"/>
        </patternFill>
      </fill>
      <alignment horizontal="right" vertical="center" textRotation="0" wrapText="0" indent="1" justifyLastLine="0" shrinkToFit="0" readingOrder="0"/>
      <border diagonalUp="0" diagonalDown="0">
        <left style="hair">
          <color indexed="64"/>
        </left>
        <right style="thin">
          <color indexed="64"/>
        </right>
        <vertical/>
      </border>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right" vertical="center" textRotation="0" wrapText="0" indent="1" justifyLastLine="0" shrinkToFit="0" readingOrder="0"/>
      <border diagonalUp="0" diagonalDown="0" outline="0">
        <left style="dotted">
          <color auto="1"/>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rgb="FFFFFFCC"/>
        </patternFill>
      </fill>
      <alignment horizontal="right" vertical="center" textRotation="0" wrapText="0" indent="1" justifyLastLine="0" shrinkToFit="0" readingOrder="0"/>
      <border diagonalUp="0" diagonalDown="0">
        <left style="dotted">
          <color auto="1"/>
        </left>
        <vertical/>
      </border>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right" vertical="center" textRotation="0" wrapText="0" indent="1" justifyLastLine="0" shrinkToFit="0" readingOrder="0"/>
      <border diagonalUp="0" diagonalDown="0" outline="0">
        <left style="hair">
          <color auto="1"/>
        </left>
        <right style="dotted">
          <color auto="1"/>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rgb="FFFFFFCC"/>
        </patternFill>
      </fill>
      <alignment horizontal="right" vertical="center" textRotation="0" wrapText="0" indent="1" justifyLastLine="0" shrinkToFit="0" readingOrder="0"/>
      <border diagonalUp="0" diagonalDown="0">
        <left style="hair">
          <color auto="1"/>
        </left>
        <right style="dotted">
          <color auto="1"/>
        </right>
        <vertical/>
      </border>
      <protection locked="0" hidden="0"/>
    </dxf>
    <dxf>
      <font>
        <b val="0"/>
        <i val="0"/>
        <strike val="0"/>
        <condense val="0"/>
        <extend val="0"/>
        <outline val="0"/>
        <shadow val="0"/>
        <u val="none"/>
        <vertAlign val="baseline"/>
        <sz val="11"/>
        <color theme="1"/>
        <name val="Calibri"/>
        <family val="2"/>
        <charset val="238"/>
        <scheme val="minor"/>
      </font>
      <numFmt numFmtId="166" formatCode="#,##0.00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thin">
          <color indexed="64"/>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rgb="FFFFFFCC"/>
        </patternFill>
      </fill>
      <alignment horizontal="right" vertical="center" textRotation="0" wrapText="0" indent="1" justifyLastLine="0" shrinkToFit="0" readingOrder="0"/>
      <border diagonalUp="0" diagonalDown="0">
        <left style="thin">
          <color auto="1"/>
        </left>
        <right style="dashed">
          <color auto="1"/>
        </right>
        <top/>
        <bottom/>
      </border>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theme="0" tint="-4.9989318521683403E-2"/>
        <name val="Calibri"/>
        <scheme val="minor"/>
      </font>
      <fill>
        <patternFill patternType="solid">
          <fgColor indexed="64"/>
          <bgColor theme="0" tint="-4.9989318521683403E-2"/>
        </patternFill>
      </fill>
      <alignment horizontal="left" vertical="center" textRotation="0" wrapText="1" indent="1" justifyLastLine="0" shrinkToFit="0" readingOrder="0"/>
      <protection locked="1" hidden="1"/>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protection locked="1" hidden="1"/>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i val="0"/>
        <strike val="0"/>
        <condense val="0"/>
        <extend val="0"/>
        <outline val="0"/>
        <shadow val="0"/>
        <u val="none"/>
        <vertAlign val="baseline"/>
        <sz val="11.5"/>
        <color auto="1"/>
        <name val="Calibri"/>
        <scheme val="minor"/>
      </font>
      <fill>
        <patternFill patternType="none">
          <fgColor indexed="64"/>
          <bgColor indexed="65"/>
        </patternFill>
      </fill>
      <alignment horizontal="left" vertical="center" textRotation="0" wrapText="1" indent="1" justifyLastLine="0" shrinkToFit="0" readingOrder="0"/>
      <protection locked="1" hidden="1"/>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style="medium">
          <color auto="1"/>
        </left>
        <right/>
        <top style="thin">
          <color indexed="64"/>
        </top>
        <bottom/>
      </border>
      <protection locked="1" hidden="1"/>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medium">
          <color indexed="64"/>
        </left>
        <right/>
        <top/>
        <bottom/>
        <vertical/>
        <horizontal/>
      </border>
      <protection locked="1" hidden="1"/>
    </dxf>
    <dxf>
      <fill>
        <patternFill patternType="solid">
          <fgColor rgb="FF000000"/>
          <bgColor rgb="FFF2F2F2"/>
        </patternFill>
      </fill>
      <border diagonalUp="0" diagonalDown="0" outline="0">
        <left/>
        <right/>
        <top style="thin">
          <color rgb="FF000000"/>
        </top>
        <bottom/>
      </border>
      <protection locked="1" hidden="1"/>
    </dxf>
    <dxf>
      <font>
        <b val="0"/>
        <i val="0"/>
        <strike val="0"/>
        <condense val="0"/>
        <extend val="0"/>
        <outline val="0"/>
        <shadow val="0"/>
        <u val="none"/>
        <vertAlign val="baseline"/>
        <sz val="11"/>
        <color auto="1"/>
        <name val="Calibri"/>
        <scheme val="none"/>
      </font>
      <numFmt numFmtId="0" formatCode="General"/>
      <fill>
        <patternFill patternType="none">
          <fgColor rgb="FF000000"/>
          <bgColor rgb="FFFFFFFF"/>
        </patternFill>
      </fill>
      <alignment horizontal="left" vertical="center" textRotation="0" wrapText="0" indent="1" justifyLastLine="0" shrinkToFit="0" readingOrder="0"/>
      <protection locked="1" hidden="1"/>
    </dxf>
    <dxf>
      <fill>
        <patternFill patternType="solid">
          <fgColor rgb="FF000000"/>
          <bgColor rgb="FFF2F2F2"/>
        </patternFill>
      </fill>
      <border diagonalUp="0" diagonalDown="0" outline="0">
        <left/>
        <right/>
        <top style="thin">
          <color rgb="FF000000"/>
        </top>
        <bottom/>
      </border>
      <protection locked="1" hidden="1"/>
    </dxf>
    <dxf>
      <font>
        <b val="0"/>
        <i val="0"/>
        <strike val="0"/>
        <condense val="0"/>
        <extend val="0"/>
        <outline val="0"/>
        <shadow val="0"/>
        <u val="none"/>
        <vertAlign val="baseline"/>
        <sz val="11"/>
        <color auto="1"/>
        <name val="Calibri"/>
        <scheme val="none"/>
      </font>
      <numFmt numFmtId="0" formatCode="General"/>
      <fill>
        <patternFill patternType="none">
          <fgColor rgb="FF000000"/>
          <bgColor rgb="FFFFFFFF"/>
        </patternFill>
      </fill>
      <alignment horizontal="left" vertical="center" textRotation="0" wrapText="0" indent="1" justifyLastLine="0" shrinkToFit="0" readingOrder="0"/>
      <protection locked="1" hidden="1"/>
    </dxf>
    <dxf>
      <border>
        <top style="thin">
          <color rgb="FF000000"/>
        </top>
      </border>
    </dxf>
    <dxf>
      <fill>
        <patternFill>
          <fgColor rgb="FF000000"/>
          <bgColor rgb="FFF2F2F2"/>
        </patternFill>
      </fill>
      <protection locked="1" hidden="1"/>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auto="1"/>
        <name val="Calibri"/>
        <scheme val="none"/>
      </font>
      <fill>
        <patternFill patternType="none">
          <fgColor rgb="FF000000"/>
          <bgColor rgb="FFFFFFFF"/>
        </patternFill>
      </fill>
      <alignment horizontal="left" vertical="center" textRotation="0" wrapText="0" indent="1" justifyLastLine="0" shrinkToFit="0" readingOrder="0"/>
      <protection locked="1" hidden="1"/>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11"/>
        <color theme="1"/>
        <name val="Calibri"/>
        <family val="2"/>
        <charset val="238"/>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4" formatCode="#,##0.00"/>
      <fill>
        <patternFill patternType="solid">
          <fgColor indexed="64"/>
          <bgColor rgb="FFFFFFCC"/>
        </patternFill>
      </fill>
      <alignment horizontal="right" vertical="center" textRotation="0" wrapText="0" indent="1" justifyLastLine="0" shrinkToFit="0" readingOrder="0"/>
      <protection locked="0" hidden="0"/>
    </dxf>
    <dxf>
      <font>
        <b/>
        <i val="0"/>
        <strike val="0"/>
        <condense val="0"/>
        <extend val="0"/>
        <outline val="0"/>
        <shadow val="0"/>
        <u val="none"/>
        <vertAlign val="baseline"/>
        <sz val="11"/>
        <color theme="1"/>
        <name val="Calibri"/>
        <family val="2"/>
        <charset val="238"/>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dashed">
          <color auto="1"/>
        </left>
        <right style="dashed">
          <color auto="1"/>
        </right>
        <top style="thin">
          <color indexed="64"/>
        </top>
        <bottom/>
      </border>
      <protection locked="1" hidden="1"/>
    </dxf>
    <dxf>
      <font>
        <b val="0"/>
        <i val="0"/>
        <strike val="0"/>
        <condense val="0"/>
        <extend val="0"/>
        <outline val="0"/>
        <shadow val="0"/>
        <u val="none"/>
        <vertAlign val="baseline"/>
        <sz val="11"/>
        <color auto="1"/>
        <name val="Calibri"/>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left style="dashed">
          <color auto="1"/>
        </left>
        <right style="dashed">
          <color auto="1"/>
        </right>
        <top/>
        <bottom/>
      </border>
      <protection locked="1" hidden="1"/>
    </dxf>
    <dxf>
      <font>
        <b/>
        <i val="0"/>
        <strike val="0"/>
        <condense val="0"/>
        <extend val="0"/>
        <outline val="0"/>
        <shadow val="0"/>
        <u val="none"/>
        <vertAlign val="baseline"/>
        <sz val="11"/>
        <color theme="1"/>
        <name val="Calibri"/>
        <family val="2"/>
        <charset val="238"/>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thin">
          <color indexed="64"/>
        </left>
        <right/>
        <top style="thin">
          <color indexed="64"/>
        </top>
        <bottom/>
      </border>
      <protection locked="1" hidden="1"/>
    </dxf>
    <dxf>
      <font>
        <b val="0"/>
        <i val="0"/>
        <strike val="0"/>
        <condense val="0"/>
        <extend val="0"/>
        <outline val="0"/>
        <shadow val="0"/>
        <u val="none"/>
        <vertAlign val="baseline"/>
        <sz val="11"/>
        <color theme="1"/>
        <name val="Calibri"/>
        <scheme val="minor"/>
      </font>
      <numFmt numFmtId="4" formatCode="#,##0.00"/>
      <fill>
        <patternFill patternType="solid">
          <fgColor indexed="64"/>
          <bgColor theme="0" tint="-4.9989318521683403E-2"/>
        </patternFill>
      </fill>
      <alignment horizontal="right" vertical="center" textRotation="0" wrapText="0" relativeIndent="1" justifyLastLine="0" shrinkToFit="0" readingOrder="0"/>
      <border diagonalUp="0" diagonalDown="0">
        <left style="thin">
          <color auto="1"/>
        </left>
        <right/>
        <top/>
        <bottom/>
      </border>
      <protection locked="1" hidden="1"/>
    </dxf>
    <dxf>
      <font>
        <b/>
        <i val="0"/>
        <strike val="0"/>
        <condense val="0"/>
        <extend val="0"/>
        <outline val="0"/>
        <shadow val="0"/>
        <u val="none"/>
        <vertAlign val="baseline"/>
        <sz val="11"/>
        <color theme="1"/>
        <name val="Calibri"/>
        <family val="2"/>
        <charset val="238"/>
        <scheme val="minor"/>
      </font>
      <numFmt numFmtId="3" formatCode="#,##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3" formatCode="#,##0"/>
      <fill>
        <patternFill patternType="solid">
          <fgColor indexed="64"/>
          <bgColor rgb="FFFFFFCC"/>
        </patternFill>
      </fill>
      <alignment horizontal="right" vertical="center" textRotation="0" wrapText="0" indent="1" justifyLastLine="0" shrinkToFit="0" readingOrder="0"/>
      <protection locked="0" hidden="0"/>
    </dxf>
    <dxf>
      <font>
        <b/>
        <i val="0"/>
        <strike val="0"/>
        <condense val="0"/>
        <extend val="0"/>
        <outline val="0"/>
        <shadow val="0"/>
        <u val="none"/>
        <vertAlign val="baseline"/>
        <sz val="11"/>
        <color theme="1"/>
        <name val="Calibri"/>
        <family val="2"/>
        <charset val="238"/>
        <scheme val="minor"/>
      </font>
      <numFmt numFmtId="3" formatCode="#,##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3" formatCode="#,##0"/>
      <fill>
        <patternFill patternType="solid">
          <fgColor indexed="64"/>
          <bgColor rgb="FFFFFFCC"/>
        </patternFill>
      </fill>
      <alignment horizontal="right" vertical="center" textRotation="0" wrapText="0" indent="1" justifyLastLine="0" shrinkToFit="0" readingOrder="0"/>
      <protection locked="0" hidden="0"/>
    </dxf>
    <dxf>
      <font>
        <b val="0"/>
        <i val="0"/>
        <strike val="0"/>
        <condense val="0"/>
        <extend val="0"/>
        <outline val="0"/>
        <shadow val="0"/>
        <u val="none"/>
        <vertAlign val="baseline"/>
        <sz val="11"/>
        <color theme="1"/>
        <name val="Calibri"/>
        <family val="2"/>
        <charset val="238"/>
        <scheme val="minor"/>
      </font>
      <numFmt numFmtId="167" formatCode="#,##0.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dashed">
          <color auto="1"/>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rgb="FFFFFFCC"/>
        </patternFill>
      </fill>
      <alignment horizontal="right" vertical="center" textRotation="0" wrapText="0" indent="1" justifyLastLine="0" shrinkToFit="0" readingOrder="0"/>
      <border diagonalUp="0" diagonalDown="0">
        <left style="dashed">
          <color auto="1"/>
        </left>
        <right/>
        <top/>
        <bottom/>
      </border>
      <protection locked="0" hidden="0"/>
    </dxf>
    <dxf>
      <font>
        <b val="0"/>
        <i val="0"/>
        <strike val="0"/>
        <condense val="0"/>
        <extend val="0"/>
        <outline val="0"/>
        <shadow val="0"/>
        <u val="none"/>
        <vertAlign val="baseline"/>
        <sz val="11"/>
        <color theme="1"/>
        <name val="Calibri"/>
        <family val="2"/>
        <charset val="238"/>
        <scheme val="minor"/>
      </font>
      <numFmt numFmtId="167" formatCode="#,##0.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thin">
          <color indexed="64"/>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rgb="FFFFFFCC"/>
        </patternFill>
      </fill>
      <alignment horizontal="right" vertical="center" textRotation="0" wrapText="0" indent="1" justifyLastLine="0" shrinkToFit="0" readingOrder="0"/>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right" vertical="center" textRotation="0" wrapText="0" indent="1" justifyLastLine="0" shrinkToFit="0" readingOrder="0"/>
      <border diagonalUp="0" diagonalDown="0" outline="0">
        <left style="hair">
          <color auto="1"/>
        </left>
        <right style="thin">
          <color indexed="64"/>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rgb="FFFFFFCC"/>
        </patternFill>
      </fill>
      <alignment horizontal="right" vertical="center" textRotation="0" wrapText="0" indent="1" justifyLastLine="0" shrinkToFit="0" readingOrder="0"/>
      <border diagonalUp="0" diagonalDown="0">
        <left style="hair">
          <color indexed="64"/>
        </left>
        <right style="thin">
          <color indexed="64"/>
        </right>
        <vertical/>
      </border>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right" vertical="center" textRotation="0" wrapText="0" indent="1" justifyLastLine="0" shrinkToFit="0" readingOrder="0"/>
      <border diagonalUp="0" diagonalDown="0" outline="0">
        <left style="dotted">
          <color auto="1"/>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rgb="FFFFFFCC"/>
        </patternFill>
      </fill>
      <alignment horizontal="right" vertical="center" textRotation="0" wrapText="0" indent="1" justifyLastLine="0" shrinkToFit="0" readingOrder="0"/>
      <border diagonalUp="0" diagonalDown="0">
        <left style="dotted">
          <color auto="1"/>
        </left>
        <vertical/>
      </border>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right" vertical="center" textRotation="0" wrapText="0" indent="1" justifyLastLine="0" shrinkToFit="0" readingOrder="0"/>
      <border diagonalUp="0" diagonalDown="0" outline="0">
        <left style="hair">
          <color auto="1"/>
        </left>
        <right style="dotted">
          <color auto="1"/>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rgb="FFFFFFCC"/>
        </patternFill>
      </fill>
      <alignment horizontal="right" vertical="center" textRotation="0" wrapText="0" indent="1" justifyLastLine="0" shrinkToFit="0" readingOrder="0"/>
      <border diagonalUp="0" diagonalDown="0">
        <left style="hair">
          <color auto="1"/>
        </left>
        <right style="dotted">
          <color auto="1"/>
        </right>
        <vertical/>
      </border>
      <protection locked="0" hidden="0"/>
    </dxf>
    <dxf>
      <font>
        <b val="0"/>
        <i val="0"/>
        <strike val="0"/>
        <condense val="0"/>
        <extend val="0"/>
        <outline val="0"/>
        <shadow val="0"/>
        <u val="none"/>
        <vertAlign val="baseline"/>
        <sz val="11"/>
        <color theme="1"/>
        <name val="Calibri"/>
        <family val="2"/>
        <charset val="238"/>
        <scheme val="minor"/>
      </font>
      <numFmt numFmtId="166" formatCode="#,##0.00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thin">
          <color indexed="64"/>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rgb="FFFFFFCC"/>
        </patternFill>
      </fill>
      <alignment horizontal="right" vertical="center" textRotation="0" wrapText="0" indent="1" justifyLastLine="0" shrinkToFit="0" readingOrder="0"/>
      <border diagonalUp="0" diagonalDown="0">
        <left style="thin">
          <color auto="1"/>
        </left>
        <right style="dashed">
          <color auto="1"/>
        </right>
        <top/>
        <bottom/>
      </border>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theme="0" tint="-4.9989318521683403E-2"/>
        <name val="Calibri"/>
        <scheme val="minor"/>
      </font>
      <fill>
        <patternFill patternType="solid">
          <fgColor indexed="64"/>
          <bgColor theme="0" tint="-4.9989318521683403E-2"/>
        </patternFill>
      </fill>
      <alignment horizontal="left" vertical="center" textRotation="0" wrapText="1" indent="1" justifyLastLine="0" shrinkToFit="0" readingOrder="0"/>
      <protection locked="1" hidden="1"/>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protection locked="1" hidden="1"/>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i val="0"/>
        <strike val="0"/>
        <condense val="0"/>
        <extend val="0"/>
        <outline val="0"/>
        <shadow val="0"/>
        <u val="none"/>
        <vertAlign val="baseline"/>
        <sz val="11.5"/>
        <color auto="1"/>
        <name val="Calibri"/>
        <scheme val="minor"/>
      </font>
      <fill>
        <patternFill patternType="none">
          <fgColor indexed="64"/>
          <bgColor indexed="65"/>
        </patternFill>
      </fill>
      <alignment horizontal="left" vertical="center" textRotation="0" wrapText="1" indent="1" justifyLastLine="0" shrinkToFit="0" readingOrder="0"/>
      <protection locked="1" hidden="1"/>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style="medium">
          <color auto="1"/>
        </left>
        <right/>
        <top style="thin">
          <color indexed="64"/>
        </top>
        <bottom/>
      </border>
      <protection locked="1" hidden="1"/>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medium">
          <color indexed="64"/>
        </left>
        <right/>
        <top/>
        <bottom/>
        <vertical/>
        <horizontal/>
      </border>
      <protection locked="1" hidden="1"/>
    </dxf>
    <dxf>
      <fill>
        <patternFill patternType="solid">
          <fgColor rgb="FF000000"/>
          <bgColor rgb="FFF2F2F2"/>
        </patternFill>
      </fill>
      <border diagonalUp="0" diagonalDown="0" outline="0">
        <left/>
        <right/>
        <top style="thin">
          <color rgb="FF000000"/>
        </top>
        <bottom/>
      </border>
      <protection locked="1" hidden="1"/>
    </dxf>
    <dxf>
      <font>
        <b val="0"/>
        <i val="0"/>
        <strike val="0"/>
        <condense val="0"/>
        <extend val="0"/>
        <outline val="0"/>
        <shadow val="0"/>
        <u val="none"/>
        <vertAlign val="baseline"/>
        <sz val="11"/>
        <color auto="1"/>
        <name val="Calibri"/>
        <scheme val="none"/>
      </font>
      <numFmt numFmtId="0" formatCode="General"/>
      <fill>
        <patternFill patternType="none">
          <fgColor rgb="FF000000"/>
          <bgColor rgb="FFFFFFFF"/>
        </patternFill>
      </fill>
      <alignment horizontal="left" vertical="center" textRotation="0" wrapText="0" indent="1" justifyLastLine="0" shrinkToFit="0" readingOrder="0"/>
      <protection locked="1" hidden="1"/>
    </dxf>
    <dxf>
      <fill>
        <patternFill patternType="solid">
          <fgColor rgb="FF000000"/>
          <bgColor rgb="FFF2F2F2"/>
        </patternFill>
      </fill>
      <border diagonalUp="0" diagonalDown="0" outline="0">
        <left/>
        <right/>
        <top style="thin">
          <color rgb="FF000000"/>
        </top>
        <bottom/>
      </border>
      <protection locked="1" hidden="1"/>
    </dxf>
    <dxf>
      <font>
        <b val="0"/>
        <i val="0"/>
        <strike val="0"/>
        <condense val="0"/>
        <extend val="0"/>
        <outline val="0"/>
        <shadow val="0"/>
        <u val="none"/>
        <vertAlign val="baseline"/>
        <sz val="11"/>
        <color auto="1"/>
        <name val="Calibri"/>
        <scheme val="none"/>
      </font>
      <numFmt numFmtId="0" formatCode="General"/>
      <fill>
        <patternFill patternType="none">
          <fgColor rgb="FF000000"/>
          <bgColor rgb="FFFFFFFF"/>
        </patternFill>
      </fill>
      <alignment horizontal="left" vertical="center" textRotation="0" wrapText="0" indent="1" justifyLastLine="0" shrinkToFit="0" readingOrder="0"/>
      <protection locked="1" hidden="1"/>
    </dxf>
    <dxf>
      <border>
        <top style="thin">
          <color rgb="FF000000"/>
        </top>
      </border>
    </dxf>
    <dxf>
      <fill>
        <patternFill>
          <fgColor rgb="FF000000"/>
          <bgColor rgb="FFF2F2F2"/>
        </patternFill>
      </fill>
      <protection locked="1" hidden="1"/>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auto="1"/>
        <name val="Calibri"/>
        <scheme val="none"/>
      </font>
      <fill>
        <patternFill patternType="none">
          <fgColor rgb="FF000000"/>
          <bgColor rgb="FFFFFFFF"/>
        </patternFill>
      </fill>
      <alignment horizontal="left" vertical="center" textRotation="0" wrapText="0" indent="1" justifyLastLine="0" shrinkToFit="0" readingOrder="0"/>
      <protection locked="1" hidden="1"/>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11"/>
        <color theme="1"/>
        <name val="Calibri"/>
        <family val="2"/>
        <charset val="238"/>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4" formatCode="#,##0.00"/>
      <fill>
        <patternFill patternType="solid">
          <fgColor indexed="64"/>
          <bgColor rgb="FFFFFFCC"/>
        </patternFill>
      </fill>
      <alignment horizontal="right" vertical="center" textRotation="0" wrapText="0" indent="1" justifyLastLine="0" shrinkToFit="0" readingOrder="0"/>
      <protection locked="0" hidden="0"/>
    </dxf>
    <dxf>
      <font>
        <b/>
        <i val="0"/>
        <strike val="0"/>
        <condense val="0"/>
        <extend val="0"/>
        <outline val="0"/>
        <shadow val="0"/>
        <u val="none"/>
        <vertAlign val="baseline"/>
        <sz val="11"/>
        <color theme="1"/>
        <name val="Calibri"/>
        <family val="2"/>
        <charset val="238"/>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dashed">
          <color auto="1"/>
        </left>
        <right style="dashed">
          <color auto="1"/>
        </right>
        <top style="thin">
          <color indexed="64"/>
        </top>
        <bottom/>
      </border>
      <protection locked="1" hidden="1"/>
    </dxf>
    <dxf>
      <font>
        <b val="0"/>
        <i val="0"/>
        <strike val="0"/>
        <condense val="0"/>
        <extend val="0"/>
        <outline val="0"/>
        <shadow val="0"/>
        <u val="none"/>
        <vertAlign val="baseline"/>
        <sz val="11"/>
        <color auto="1"/>
        <name val="Calibri"/>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left style="dashed">
          <color auto="1"/>
        </left>
        <right style="dashed">
          <color auto="1"/>
        </right>
        <top/>
        <bottom/>
      </border>
      <protection locked="1" hidden="1"/>
    </dxf>
    <dxf>
      <font>
        <b/>
        <i val="0"/>
        <strike val="0"/>
        <condense val="0"/>
        <extend val="0"/>
        <outline val="0"/>
        <shadow val="0"/>
        <u val="none"/>
        <vertAlign val="baseline"/>
        <sz val="11"/>
        <color theme="1"/>
        <name val="Calibri"/>
        <family val="2"/>
        <charset val="238"/>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thin">
          <color indexed="64"/>
        </left>
        <right/>
        <top style="thin">
          <color indexed="64"/>
        </top>
        <bottom/>
      </border>
      <protection locked="1" hidden="1"/>
    </dxf>
    <dxf>
      <font>
        <b val="0"/>
        <i val="0"/>
        <strike val="0"/>
        <condense val="0"/>
        <extend val="0"/>
        <outline val="0"/>
        <shadow val="0"/>
        <u val="none"/>
        <vertAlign val="baseline"/>
        <sz val="11"/>
        <color theme="1"/>
        <name val="Calibri"/>
        <scheme val="minor"/>
      </font>
      <numFmt numFmtId="4" formatCode="#,##0.00"/>
      <fill>
        <patternFill patternType="solid">
          <fgColor indexed="64"/>
          <bgColor theme="0" tint="-4.9989318521683403E-2"/>
        </patternFill>
      </fill>
      <alignment horizontal="right" vertical="center" textRotation="0" wrapText="0" relativeIndent="1" justifyLastLine="0" shrinkToFit="0" readingOrder="0"/>
      <border diagonalUp="0" diagonalDown="0">
        <left style="thin">
          <color auto="1"/>
        </left>
        <right/>
        <top/>
        <bottom/>
      </border>
      <protection locked="1" hidden="1"/>
    </dxf>
    <dxf>
      <font>
        <b/>
        <i val="0"/>
        <strike val="0"/>
        <condense val="0"/>
        <extend val="0"/>
        <outline val="0"/>
        <shadow val="0"/>
        <u val="none"/>
        <vertAlign val="baseline"/>
        <sz val="11"/>
        <color theme="1"/>
        <name val="Calibri"/>
        <family val="2"/>
        <charset val="238"/>
        <scheme val="minor"/>
      </font>
      <numFmt numFmtId="3" formatCode="#,##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3" formatCode="#,##0"/>
      <fill>
        <patternFill patternType="solid">
          <fgColor indexed="64"/>
          <bgColor rgb="FFFFFFCC"/>
        </patternFill>
      </fill>
      <alignment horizontal="right" vertical="center" textRotation="0" wrapText="0" indent="1" justifyLastLine="0" shrinkToFit="0" readingOrder="0"/>
      <protection locked="0" hidden="0"/>
    </dxf>
    <dxf>
      <font>
        <b/>
        <i val="0"/>
        <strike val="0"/>
        <condense val="0"/>
        <extend val="0"/>
        <outline val="0"/>
        <shadow val="0"/>
        <u val="none"/>
        <vertAlign val="baseline"/>
        <sz val="11"/>
        <color theme="1"/>
        <name val="Calibri"/>
        <family val="2"/>
        <charset val="238"/>
        <scheme val="minor"/>
      </font>
      <numFmt numFmtId="3" formatCode="#,##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3" formatCode="#,##0"/>
      <fill>
        <patternFill patternType="solid">
          <fgColor indexed="64"/>
          <bgColor rgb="FFFFFFCC"/>
        </patternFill>
      </fill>
      <alignment horizontal="right" vertical="center" textRotation="0" wrapText="0" indent="1" justifyLastLine="0" shrinkToFit="0" readingOrder="0"/>
      <protection locked="0" hidden="0"/>
    </dxf>
    <dxf>
      <font>
        <b val="0"/>
        <i val="0"/>
        <strike val="0"/>
        <condense val="0"/>
        <extend val="0"/>
        <outline val="0"/>
        <shadow val="0"/>
        <u val="none"/>
        <vertAlign val="baseline"/>
        <sz val="11"/>
        <color theme="1"/>
        <name val="Calibri"/>
        <family val="2"/>
        <charset val="238"/>
        <scheme val="minor"/>
      </font>
      <numFmt numFmtId="167" formatCode="#,##0.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dashed">
          <color auto="1"/>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rgb="FFFFFFCC"/>
        </patternFill>
      </fill>
      <alignment horizontal="right" vertical="center" textRotation="0" wrapText="0" indent="1" justifyLastLine="0" shrinkToFit="0" readingOrder="0"/>
      <border diagonalUp="0" diagonalDown="0">
        <left style="dashed">
          <color auto="1"/>
        </left>
        <right/>
        <top/>
        <bottom/>
      </border>
      <protection locked="0" hidden="0"/>
    </dxf>
    <dxf>
      <font>
        <b val="0"/>
        <i val="0"/>
        <strike val="0"/>
        <condense val="0"/>
        <extend val="0"/>
        <outline val="0"/>
        <shadow val="0"/>
        <u val="none"/>
        <vertAlign val="baseline"/>
        <sz val="11"/>
        <color theme="1"/>
        <name val="Calibri"/>
        <family val="2"/>
        <charset val="238"/>
        <scheme val="minor"/>
      </font>
      <numFmt numFmtId="167" formatCode="#,##0.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thin">
          <color indexed="64"/>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rgb="FFFFFFCC"/>
        </patternFill>
      </fill>
      <alignment horizontal="right" vertical="center" textRotation="0" wrapText="0" indent="1" justifyLastLine="0" shrinkToFit="0" readingOrder="0"/>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right" vertical="center" textRotation="0" wrapText="0" indent="1" justifyLastLine="0" shrinkToFit="0" readingOrder="0"/>
      <border diagonalUp="0" diagonalDown="0" outline="0">
        <left style="hair">
          <color auto="1"/>
        </left>
        <right style="thin">
          <color indexed="64"/>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rgb="FFFFFFCC"/>
        </patternFill>
      </fill>
      <alignment horizontal="right" vertical="center" textRotation="0" wrapText="0" indent="1" justifyLastLine="0" shrinkToFit="0" readingOrder="0"/>
      <border diagonalUp="0" diagonalDown="0">
        <left style="hair">
          <color indexed="64"/>
        </left>
        <right style="thin">
          <color indexed="64"/>
        </right>
        <vertical/>
      </border>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right" vertical="center" textRotation="0" wrapText="0" indent="1" justifyLastLine="0" shrinkToFit="0" readingOrder="0"/>
      <border diagonalUp="0" diagonalDown="0" outline="0">
        <left style="dotted">
          <color auto="1"/>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rgb="FFFFFFCC"/>
        </patternFill>
      </fill>
      <alignment horizontal="right" vertical="center" textRotation="0" wrapText="0" indent="1" justifyLastLine="0" shrinkToFit="0" readingOrder="0"/>
      <border diagonalUp="0" diagonalDown="0">
        <left style="dotted">
          <color auto="1"/>
        </left>
        <vertical/>
      </border>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right" vertical="center" textRotation="0" wrapText="0" indent="1" justifyLastLine="0" shrinkToFit="0" readingOrder="0"/>
      <border diagonalUp="0" diagonalDown="0" outline="0">
        <left style="hair">
          <color auto="1"/>
        </left>
        <right style="dotted">
          <color auto="1"/>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rgb="FFFFFFCC"/>
        </patternFill>
      </fill>
      <alignment horizontal="right" vertical="center" textRotation="0" wrapText="0" indent="1" justifyLastLine="0" shrinkToFit="0" readingOrder="0"/>
      <border diagonalUp="0" diagonalDown="0">
        <left style="hair">
          <color auto="1"/>
        </left>
        <right style="dotted">
          <color auto="1"/>
        </right>
        <vertical/>
      </border>
      <protection locked="0" hidden="0"/>
    </dxf>
    <dxf>
      <font>
        <b val="0"/>
        <i val="0"/>
        <strike val="0"/>
        <condense val="0"/>
        <extend val="0"/>
        <outline val="0"/>
        <shadow val="0"/>
        <u val="none"/>
        <vertAlign val="baseline"/>
        <sz val="11"/>
        <color theme="1"/>
        <name val="Calibri"/>
        <family val="2"/>
        <charset val="238"/>
        <scheme val="minor"/>
      </font>
      <numFmt numFmtId="166" formatCode="#,##0.00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thin">
          <color indexed="64"/>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rgb="FFFFFFCC"/>
        </patternFill>
      </fill>
      <alignment horizontal="right" vertical="center" textRotation="0" wrapText="0" indent="1" justifyLastLine="0" shrinkToFit="0" readingOrder="0"/>
      <border diagonalUp="0" diagonalDown="0">
        <left style="thin">
          <color auto="1"/>
        </left>
        <right style="dashed">
          <color auto="1"/>
        </right>
        <top/>
        <bottom/>
      </border>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theme="0" tint="-4.9989318521683403E-2"/>
        <name val="Calibri"/>
        <scheme val="minor"/>
      </font>
      <fill>
        <patternFill patternType="solid">
          <fgColor indexed="64"/>
          <bgColor theme="0" tint="-4.9989318521683403E-2"/>
        </patternFill>
      </fill>
      <alignment horizontal="left" vertical="center" textRotation="0" wrapText="1" indent="1" justifyLastLine="0" shrinkToFit="0" readingOrder="0"/>
      <protection locked="1" hidden="1"/>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protection locked="1" hidden="1"/>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i val="0"/>
        <strike val="0"/>
        <condense val="0"/>
        <extend val="0"/>
        <outline val="0"/>
        <shadow val="0"/>
        <u val="none"/>
        <vertAlign val="baseline"/>
        <sz val="11.5"/>
        <color auto="1"/>
        <name val="Calibri"/>
        <scheme val="minor"/>
      </font>
      <fill>
        <patternFill patternType="none">
          <fgColor indexed="64"/>
          <bgColor indexed="65"/>
        </patternFill>
      </fill>
      <alignment horizontal="left" vertical="center" textRotation="0" wrapText="1" indent="1" justifyLastLine="0" shrinkToFit="0" readingOrder="0"/>
      <protection locked="1" hidden="1"/>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style="medium">
          <color auto="1"/>
        </left>
        <right/>
        <top style="thin">
          <color indexed="64"/>
        </top>
        <bottom/>
      </border>
      <protection locked="1" hidden="1"/>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medium">
          <color indexed="64"/>
        </left>
        <right/>
        <top/>
        <bottom/>
        <vertical/>
        <horizontal/>
      </border>
      <protection locked="1" hidden="1"/>
    </dxf>
    <dxf>
      <fill>
        <patternFill patternType="solid">
          <fgColor rgb="FF000000"/>
          <bgColor rgb="FFF2F2F2"/>
        </patternFill>
      </fill>
      <border diagonalUp="0" diagonalDown="0" outline="0">
        <left/>
        <right/>
        <top style="thin">
          <color rgb="FF000000"/>
        </top>
        <bottom/>
      </border>
      <protection locked="1" hidden="1"/>
    </dxf>
    <dxf>
      <font>
        <b val="0"/>
        <i val="0"/>
        <strike val="0"/>
        <condense val="0"/>
        <extend val="0"/>
        <outline val="0"/>
        <shadow val="0"/>
        <u val="none"/>
        <vertAlign val="baseline"/>
        <sz val="11"/>
        <color auto="1"/>
        <name val="Calibri"/>
        <scheme val="none"/>
      </font>
      <numFmt numFmtId="0" formatCode="General"/>
      <fill>
        <patternFill patternType="none">
          <fgColor rgb="FF000000"/>
          <bgColor rgb="FFFFFFFF"/>
        </patternFill>
      </fill>
      <alignment horizontal="left" vertical="center" textRotation="0" wrapText="0" indent="1" justifyLastLine="0" shrinkToFit="0" readingOrder="0"/>
      <protection locked="1" hidden="1"/>
    </dxf>
    <dxf>
      <fill>
        <patternFill patternType="solid">
          <fgColor rgb="FF000000"/>
          <bgColor rgb="FFF2F2F2"/>
        </patternFill>
      </fill>
      <border diagonalUp="0" diagonalDown="0" outline="0">
        <left/>
        <right/>
        <top style="thin">
          <color rgb="FF000000"/>
        </top>
        <bottom/>
      </border>
      <protection locked="1" hidden="1"/>
    </dxf>
    <dxf>
      <font>
        <b val="0"/>
        <i val="0"/>
        <strike val="0"/>
        <condense val="0"/>
        <extend val="0"/>
        <outline val="0"/>
        <shadow val="0"/>
        <u val="none"/>
        <vertAlign val="baseline"/>
        <sz val="11"/>
        <color auto="1"/>
        <name val="Calibri"/>
        <scheme val="none"/>
      </font>
      <numFmt numFmtId="0" formatCode="General"/>
      <fill>
        <patternFill patternType="none">
          <fgColor rgb="FF000000"/>
          <bgColor rgb="FFFFFFFF"/>
        </patternFill>
      </fill>
      <alignment horizontal="left" vertical="center" textRotation="0" wrapText="0" indent="1" justifyLastLine="0" shrinkToFit="0" readingOrder="0"/>
      <protection locked="1" hidden="1"/>
    </dxf>
    <dxf>
      <border>
        <top style="thin">
          <color rgb="FF000000"/>
        </top>
      </border>
    </dxf>
    <dxf>
      <fill>
        <patternFill>
          <fgColor rgb="FF000000"/>
          <bgColor rgb="FFF2F2F2"/>
        </patternFill>
      </fill>
      <protection locked="1" hidden="1"/>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auto="1"/>
        <name val="Calibri"/>
        <scheme val="none"/>
      </font>
      <fill>
        <patternFill patternType="none">
          <fgColor rgb="FF000000"/>
          <bgColor rgb="FFFFFFFF"/>
        </patternFill>
      </fill>
      <alignment horizontal="left" vertical="center" textRotation="0" wrapText="0" indent="1" justifyLastLine="0" shrinkToFit="0" readingOrder="0"/>
      <protection locked="1" hidden="1"/>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11"/>
        <color theme="1"/>
        <name val="Calibri"/>
        <family val="2"/>
        <charset val="238"/>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4" formatCode="#,##0.00"/>
      <fill>
        <patternFill patternType="solid">
          <fgColor indexed="64"/>
          <bgColor rgb="FFFFFFCC"/>
        </patternFill>
      </fill>
      <alignment horizontal="right" vertical="center" textRotation="0" wrapText="0" indent="1" justifyLastLine="0" shrinkToFit="0" readingOrder="0"/>
      <protection locked="0" hidden="0"/>
    </dxf>
    <dxf>
      <font>
        <b/>
        <i val="0"/>
        <strike val="0"/>
        <condense val="0"/>
        <extend val="0"/>
        <outline val="0"/>
        <shadow val="0"/>
        <u val="none"/>
        <vertAlign val="baseline"/>
        <sz val="11"/>
        <color theme="1"/>
        <name val="Calibri"/>
        <family val="2"/>
        <charset val="238"/>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dashed">
          <color auto="1"/>
        </left>
        <right style="dashed">
          <color auto="1"/>
        </right>
        <top style="thin">
          <color indexed="64"/>
        </top>
        <bottom/>
      </border>
      <protection locked="1" hidden="1"/>
    </dxf>
    <dxf>
      <font>
        <b val="0"/>
        <i val="0"/>
        <strike val="0"/>
        <condense val="0"/>
        <extend val="0"/>
        <outline val="0"/>
        <shadow val="0"/>
        <u val="none"/>
        <vertAlign val="baseline"/>
        <sz val="11"/>
        <color auto="1"/>
        <name val="Calibri"/>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left style="dashed">
          <color auto="1"/>
        </left>
        <right style="dashed">
          <color auto="1"/>
        </right>
        <top/>
        <bottom/>
      </border>
      <protection locked="1" hidden="1"/>
    </dxf>
    <dxf>
      <font>
        <b/>
        <i val="0"/>
        <strike val="0"/>
        <condense val="0"/>
        <extend val="0"/>
        <outline val="0"/>
        <shadow val="0"/>
        <u val="none"/>
        <vertAlign val="baseline"/>
        <sz val="11"/>
        <color theme="1"/>
        <name val="Calibri"/>
        <family val="2"/>
        <charset val="238"/>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thin">
          <color indexed="64"/>
        </left>
        <right/>
        <top style="thin">
          <color indexed="64"/>
        </top>
        <bottom/>
      </border>
      <protection locked="1" hidden="1"/>
    </dxf>
    <dxf>
      <font>
        <b val="0"/>
        <i val="0"/>
        <strike val="0"/>
        <condense val="0"/>
        <extend val="0"/>
        <outline val="0"/>
        <shadow val="0"/>
        <u val="none"/>
        <vertAlign val="baseline"/>
        <sz val="11"/>
        <color theme="1"/>
        <name val="Calibri"/>
        <scheme val="minor"/>
      </font>
      <numFmt numFmtId="4" formatCode="#,##0.00"/>
      <fill>
        <patternFill patternType="solid">
          <fgColor indexed="64"/>
          <bgColor theme="0" tint="-4.9989318521683403E-2"/>
        </patternFill>
      </fill>
      <alignment horizontal="right" vertical="center" textRotation="0" wrapText="0" relativeIndent="1" justifyLastLine="0" shrinkToFit="0" readingOrder="0"/>
      <border diagonalUp="0" diagonalDown="0">
        <left style="thin">
          <color auto="1"/>
        </left>
        <right/>
        <top/>
        <bottom/>
      </border>
      <protection locked="1" hidden="1"/>
    </dxf>
    <dxf>
      <font>
        <b/>
        <i val="0"/>
        <strike val="0"/>
        <condense val="0"/>
        <extend val="0"/>
        <outline val="0"/>
        <shadow val="0"/>
        <u val="none"/>
        <vertAlign val="baseline"/>
        <sz val="11"/>
        <color theme="1"/>
        <name val="Calibri"/>
        <family val="2"/>
        <charset val="238"/>
        <scheme val="minor"/>
      </font>
      <numFmt numFmtId="3" formatCode="#,##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3" formatCode="#,##0"/>
      <fill>
        <patternFill patternType="solid">
          <fgColor indexed="64"/>
          <bgColor rgb="FFFFFFCC"/>
        </patternFill>
      </fill>
      <alignment horizontal="right" vertical="center" textRotation="0" wrapText="0" indent="1" justifyLastLine="0" shrinkToFit="0" readingOrder="0"/>
      <protection locked="0" hidden="0"/>
    </dxf>
    <dxf>
      <font>
        <b/>
        <i val="0"/>
        <strike val="0"/>
        <condense val="0"/>
        <extend val="0"/>
        <outline val="0"/>
        <shadow val="0"/>
        <u val="none"/>
        <vertAlign val="baseline"/>
        <sz val="11"/>
        <color theme="1"/>
        <name val="Calibri"/>
        <family val="2"/>
        <charset val="238"/>
        <scheme val="minor"/>
      </font>
      <numFmt numFmtId="3" formatCode="#,##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3" formatCode="#,##0"/>
      <fill>
        <patternFill patternType="solid">
          <fgColor indexed="64"/>
          <bgColor rgb="FFFFFFCC"/>
        </patternFill>
      </fill>
      <alignment horizontal="right" vertical="center" textRotation="0" wrapText="0" indent="1" justifyLastLine="0" shrinkToFit="0" readingOrder="0"/>
      <protection locked="0" hidden="0"/>
    </dxf>
    <dxf>
      <font>
        <b val="0"/>
        <i val="0"/>
        <strike val="0"/>
        <condense val="0"/>
        <extend val="0"/>
        <outline val="0"/>
        <shadow val="0"/>
        <u val="none"/>
        <vertAlign val="baseline"/>
        <sz val="11"/>
        <color theme="1"/>
        <name val="Calibri"/>
        <family val="2"/>
        <charset val="238"/>
        <scheme val="minor"/>
      </font>
      <numFmt numFmtId="167" formatCode="#,##0.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dashed">
          <color auto="1"/>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rgb="FFFFFFCC"/>
        </patternFill>
      </fill>
      <alignment horizontal="right" vertical="center" textRotation="0" wrapText="0" indent="1" justifyLastLine="0" shrinkToFit="0" readingOrder="0"/>
      <border diagonalUp="0" diagonalDown="0">
        <left style="dashed">
          <color auto="1"/>
        </left>
        <right/>
        <top/>
        <bottom/>
      </border>
      <protection locked="0" hidden="0"/>
    </dxf>
    <dxf>
      <font>
        <b val="0"/>
        <i val="0"/>
        <strike val="0"/>
        <condense val="0"/>
        <extend val="0"/>
        <outline val="0"/>
        <shadow val="0"/>
        <u val="none"/>
        <vertAlign val="baseline"/>
        <sz val="11"/>
        <color theme="1"/>
        <name val="Calibri"/>
        <family val="2"/>
        <charset val="238"/>
        <scheme val="minor"/>
      </font>
      <numFmt numFmtId="167" formatCode="#,##0.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thin">
          <color indexed="64"/>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rgb="FFFFFFCC"/>
        </patternFill>
      </fill>
      <alignment horizontal="right" vertical="center" textRotation="0" wrapText="0" indent="1" justifyLastLine="0" shrinkToFit="0" readingOrder="0"/>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right" vertical="center" textRotation="0" wrapText="0" indent="1" justifyLastLine="0" shrinkToFit="0" readingOrder="0"/>
      <border diagonalUp="0" diagonalDown="0" outline="0">
        <left style="hair">
          <color auto="1"/>
        </left>
        <right style="thin">
          <color indexed="64"/>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rgb="FFFFFFCC"/>
        </patternFill>
      </fill>
      <alignment horizontal="right" vertical="center" textRotation="0" wrapText="0" indent="1" justifyLastLine="0" shrinkToFit="0" readingOrder="0"/>
      <border diagonalUp="0" diagonalDown="0">
        <left style="hair">
          <color indexed="64"/>
        </left>
        <right style="thin">
          <color indexed="64"/>
        </right>
        <vertical/>
      </border>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right" vertical="center" textRotation="0" wrapText="0" indent="1" justifyLastLine="0" shrinkToFit="0" readingOrder="0"/>
      <border diagonalUp="0" diagonalDown="0" outline="0">
        <left style="dotted">
          <color auto="1"/>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rgb="FFFFFFCC"/>
        </patternFill>
      </fill>
      <alignment horizontal="right" vertical="center" textRotation="0" wrapText="0" indent="1" justifyLastLine="0" shrinkToFit="0" readingOrder="0"/>
      <border diagonalUp="0" diagonalDown="0">
        <left style="dotted">
          <color auto="1"/>
        </left>
        <vertical/>
      </border>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right" vertical="center" textRotation="0" wrapText="0" indent="1" justifyLastLine="0" shrinkToFit="0" readingOrder="0"/>
      <border diagonalUp="0" diagonalDown="0" outline="0">
        <left style="hair">
          <color auto="1"/>
        </left>
        <right style="dotted">
          <color auto="1"/>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rgb="FFFFFFCC"/>
        </patternFill>
      </fill>
      <alignment horizontal="right" vertical="center" textRotation="0" wrapText="0" indent="1" justifyLastLine="0" shrinkToFit="0" readingOrder="0"/>
      <border diagonalUp="0" diagonalDown="0">
        <left style="hair">
          <color auto="1"/>
        </left>
        <right style="dotted">
          <color auto="1"/>
        </right>
        <vertical/>
      </border>
      <protection locked="0" hidden="0"/>
    </dxf>
    <dxf>
      <font>
        <b val="0"/>
        <i val="0"/>
        <strike val="0"/>
        <condense val="0"/>
        <extend val="0"/>
        <outline val="0"/>
        <shadow val="0"/>
        <u val="none"/>
        <vertAlign val="baseline"/>
        <sz val="11"/>
        <color theme="1"/>
        <name val="Calibri"/>
        <family val="2"/>
        <charset val="238"/>
        <scheme val="minor"/>
      </font>
      <numFmt numFmtId="166" formatCode="#,##0.00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thin">
          <color indexed="64"/>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rgb="FFFFFFCC"/>
        </patternFill>
      </fill>
      <alignment horizontal="right" vertical="center" textRotation="0" wrapText="0" indent="1" justifyLastLine="0" shrinkToFit="0" readingOrder="0"/>
      <border diagonalUp="0" diagonalDown="0">
        <left style="thin">
          <color auto="1"/>
        </left>
        <right style="dashed">
          <color auto="1"/>
        </right>
        <top/>
        <bottom/>
      </border>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theme="0" tint="-4.9989318521683403E-2"/>
        <name val="Calibri"/>
        <scheme val="minor"/>
      </font>
      <fill>
        <patternFill patternType="solid">
          <fgColor indexed="64"/>
          <bgColor theme="0" tint="-4.9989318521683403E-2"/>
        </patternFill>
      </fill>
      <alignment horizontal="left" vertical="center" textRotation="0" wrapText="1" indent="1" justifyLastLine="0" shrinkToFit="0" readingOrder="0"/>
      <protection locked="1" hidden="1"/>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protection locked="1" hidden="1"/>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i val="0"/>
        <strike val="0"/>
        <condense val="0"/>
        <extend val="0"/>
        <outline val="0"/>
        <shadow val="0"/>
        <u val="none"/>
        <vertAlign val="baseline"/>
        <sz val="11.5"/>
        <color auto="1"/>
        <name val="Calibri"/>
        <scheme val="minor"/>
      </font>
      <fill>
        <patternFill patternType="none">
          <fgColor indexed="64"/>
          <bgColor indexed="65"/>
        </patternFill>
      </fill>
      <alignment horizontal="left" vertical="center" textRotation="0" wrapText="1" indent="1" justifyLastLine="0" shrinkToFit="0" readingOrder="0"/>
      <protection locked="1" hidden="1"/>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style="medium">
          <color auto="1"/>
        </left>
        <right/>
        <top style="thin">
          <color indexed="64"/>
        </top>
        <bottom/>
      </border>
      <protection locked="1" hidden="1"/>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medium">
          <color indexed="64"/>
        </left>
        <right/>
        <top/>
        <bottom/>
        <vertical/>
        <horizontal/>
      </border>
      <protection locked="1" hidden="1"/>
    </dxf>
    <dxf>
      <fill>
        <patternFill patternType="solid">
          <fgColor rgb="FF000000"/>
          <bgColor rgb="FFF2F2F2"/>
        </patternFill>
      </fill>
      <border diagonalUp="0" diagonalDown="0" outline="0">
        <left/>
        <right/>
        <top style="thin">
          <color rgb="FF000000"/>
        </top>
        <bottom/>
      </border>
      <protection locked="1" hidden="1"/>
    </dxf>
    <dxf>
      <font>
        <b val="0"/>
        <i val="0"/>
        <strike val="0"/>
        <condense val="0"/>
        <extend val="0"/>
        <outline val="0"/>
        <shadow val="0"/>
        <u val="none"/>
        <vertAlign val="baseline"/>
        <sz val="11"/>
        <color auto="1"/>
        <name val="Calibri"/>
        <scheme val="none"/>
      </font>
      <numFmt numFmtId="0" formatCode="General"/>
      <fill>
        <patternFill patternType="none">
          <fgColor rgb="FF000000"/>
          <bgColor rgb="FFFFFFFF"/>
        </patternFill>
      </fill>
      <alignment horizontal="left" vertical="center" textRotation="0" wrapText="0" indent="1" justifyLastLine="0" shrinkToFit="0" readingOrder="0"/>
      <protection locked="1" hidden="1"/>
    </dxf>
    <dxf>
      <fill>
        <patternFill patternType="solid">
          <fgColor rgb="FF000000"/>
          <bgColor rgb="FFF2F2F2"/>
        </patternFill>
      </fill>
      <border diagonalUp="0" diagonalDown="0" outline="0">
        <left/>
        <right/>
        <top style="thin">
          <color rgb="FF000000"/>
        </top>
        <bottom/>
      </border>
      <protection locked="1" hidden="1"/>
    </dxf>
    <dxf>
      <font>
        <b val="0"/>
        <i val="0"/>
        <strike val="0"/>
        <condense val="0"/>
        <extend val="0"/>
        <outline val="0"/>
        <shadow val="0"/>
        <u val="none"/>
        <vertAlign val="baseline"/>
        <sz val="11"/>
        <color auto="1"/>
        <name val="Calibri"/>
        <scheme val="none"/>
      </font>
      <numFmt numFmtId="0" formatCode="General"/>
      <fill>
        <patternFill patternType="none">
          <fgColor rgb="FF000000"/>
          <bgColor rgb="FFFFFFFF"/>
        </patternFill>
      </fill>
      <alignment horizontal="left" vertical="center" textRotation="0" wrapText="0" indent="1" justifyLastLine="0" shrinkToFit="0" readingOrder="0"/>
      <protection locked="1" hidden="1"/>
    </dxf>
    <dxf>
      <border>
        <top style="thin">
          <color rgb="FF000000"/>
        </top>
      </border>
    </dxf>
    <dxf>
      <fill>
        <patternFill>
          <fgColor rgb="FF000000"/>
          <bgColor rgb="FFF2F2F2"/>
        </patternFill>
      </fill>
      <protection locked="1" hidden="1"/>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auto="1"/>
        <name val="Calibri"/>
        <scheme val="none"/>
      </font>
      <fill>
        <patternFill patternType="none">
          <fgColor rgb="FF000000"/>
          <bgColor rgb="FFFFFFFF"/>
        </patternFill>
      </fill>
      <alignment horizontal="left" vertical="center" textRotation="0" wrapText="0" indent="1" justifyLastLine="0" shrinkToFit="0" readingOrder="0"/>
      <protection locked="1" hidden="1"/>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11"/>
        <color theme="1"/>
        <name val="Calibri"/>
        <family val="2"/>
        <charset val="238"/>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4" formatCode="#,##0.00"/>
      <fill>
        <patternFill patternType="solid">
          <fgColor indexed="64"/>
          <bgColor rgb="FFFFFFCC"/>
        </patternFill>
      </fill>
      <alignment horizontal="right" vertical="center" textRotation="0" wrapText="0" indent="1" justifyLastLine="0" shrinkToFit="0" readingOrder="0"/>
      <protection locked="0" hidden="0"/>
    </dxf>
    <dxf>
      <font>
        <b/>
        <i val="0"/>
        <strike val="0"/>
        <condense val="0"/>
        <extend val="0"/>
        <outline val="0"/>
        <shadow val="0"/>
        <u val="none"/>
        <vertAlign val="baseline"/>
        <sz val="11"/>
        <color theme="1"/>
        <name val="Calibri"/>
        <family val="2"/>
        <charset val="238"/>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dashed">
          <color auto="1"/>
        </left>
        <right style="dashed">
          <color auto="1"/>
        </right>
        <top style="thin">
          <color indexed="64"/>
        </top>
        <bottom/>
      </border>
      <protection locked="1" hidden="1"/>
    </dxf>
    <dxf>
      <font>
        <b val="0"/>
        <i val="0"/>
        <strike val="0"/>
        <condense val="0"/>
        <extend val="0"/>
        <outline val="0"/>
        <shadow val="0"/>
        <u val="none"/>
        <vertAlign val="baseline"/>
        <sz val="11"/>
        <color auto="1"/>
        <name val="Calibri"/>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left style="dashed">
          <color auto="1"/>
        </left>
        <right style="dashed">
          <color auto="1"/>
        </right>
        <top/>
        <bottom/>
      </border>
      <protection locked="1" hidden="1"/>
    </dxf>
    <dxf>
      <font>
        <b/>
        <i val="0"/>
        <strike val="0"/>
        <condense val="0"/>
        <extend val="0"/>
        <outline val="0"/>
        <shadow val="0"/>
        <u val="none"/>
        <vertAlign val="baseline"/>
        <sz val="11"/>
        <color theme="1"/>
        <name val="Calibri"/>
        <family val="2"/>
        <charset val="238"/>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thin">
          <color indexed="64"/>
        </left>
        <right/>
        <top style="thin">
          <color indexed="64"/>
        </top>
        <bottom/>
      </border>
      <protection locked="1" hidden="1"/>
    </dxf>
    <dxf>
      <font>
        <b val="0"/>
        <i val="0"/>
        <strike val="0"/>
        <condense val="0"/>
        <extend val="0"/>
        <outline val="0"/>
        <shadow val="0"/>
        <u val="none"/>
        <vertAlign val="baseline"/>
        <sz val="11"/>
        <color theme="1"/>
        <name val="Calibri"/>
        <scheme val="minor"/>
      </font>
      <numFmt numFmtId="4" formatCode="#,##0.00"/>
      <fill>
        <patternFill patternType="solid">
          <fgColor indexed="64"/>
          <bgColor theme="0" tint="-4.9989318521683403E-2"/>
        </patternFill>
      </fill>
      <alignment horizontal="right" vertical="center" textRotation="0" wrapText="0" relativeIndent="1" justifyLastLine="0" shrinkToFit="0" readingOrder="0"/>
      <border diagonalUp="0" diagonalDown="0">
        <left style="thin">
          <color auto="1"/>
        </left>
        <right/>
        <top/>
        <bottom/>
      </border>
      <protection locked="1" hidden="1"/>
    </dxf>
    <dxf>
      <font>
        <b/>
        <i val="0"/>
        <strike val="0"/>
        <condense val="0"/>
        <extend val="0"/>
        <outline val="0"/>
        <shadow val="0"/>
        <u val="none"/>
        <vertAlign val="baseline"/>
        <sz val="11"/>
        <color theme="1"/>
        <name val="Calibri"/>
        <family val="2"/>
        <charset val="238"/>
        <scheme val="minor"/>
      </font>
      <numFmt numFmtId="3" formatCode="#,##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3" formatCode="#,##0"/>
      <fill>
        <patternFill patternType="solid">
          <fgColor indexed="64"/>
          <bgColor rgb="FFFFFFCC"/>
        </patternFill>
      </fill>
      <alignment horizontal="right" vertical="center" textRotation="0" wrapText="0" indent="1" justifyLastLine="0" shrinkToFit="0" readingOrder="0"/>
      <protection locked="0" hidden="0"/>
    </dxf>
    <dxf>
      <font>
        <b/>
        <i val="0"/>
        <strike val="0"/>
        <condense val="0"/>
        <extend val="0"/>
        <outline val="0"/>
        <shadow val="0"/>
        <u val="none"/>
        <vertAlign val="baseline"/>
        <sz val="11"/>
        <color theme="1"/>
        <name val="Calibri"/>
        <family val="2"/>
        <charset val="238"/>
        <scheme val="minor"/>
      </font>
      <numFmt numFmtId="3" formatCode="#,##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3" formatCode="#,##0"/>
      <fill>
        <patternFill patternType="solid">
          <fgColor indexed="64"/>
          <bgColor rgb="FFFFFFCC"/>
        </patternFill>
      </fill>
      <alignment horizontal="right" vertical="center" textRotation="0" wrapText="0" indent="1" justifyLastLine="0" shrinkToFit="0" readingOrder="0"/>
      <protection locked="0" hidden="0"/>
    </dxf>
    <dxf>
      <font>
        <b val="0"/>
        <i val="0"/>
        <strike val="0"/>
        <condense val="0"/>
        <extend val="0"/>
        <outline val="0"/>
        <shadow val="0"/>
        <u val="none"/>
        <vertAlign val="baseline"/>
        <sz val="11"/>
        <color theme="1"/>
        <name val="Calibri"/>
        <family val="2"/>
        <charset val="238"/>
        <scheme val="minor"/>
      </font>
      <numFmt numFmtId="167" formatCode="#,##0.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dashed">
          <color auto="1"/>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rgb="FFFFFFCC"/>
        </patternFill>
      </fill>
      <alignment horizontal="right" vertical="center" textRotation="0" wrapText="0" indent="1" justifyLastLine="0" shrinkToFit="0" readingOrder="0"/>
      <border diagonalUp="0" diagonalDown="0">
        <left style="dashed">
          <color auto="1"/>
        </left>
        <right/>
        <top/>
        <bottom/>
      </border>
      <protection locked="0" hidden="0"/>
    </dxf>
    <dxf>
      <font>
        <b val="0"/>
        <i val="0"/>
        <strike val="0"/>
        <condense val="0"/>
        <extend val="0"/>
        <outline val="0"/>
        <shadow val="0"/>
        <u val="none"/>
        <vertAlign val="baseline"/>
        <sz val="11"/>
        <color theme="1"/>
        <name val="Calibri"/>
        <family val="2"/>
        <charset val="238"/>
        <scheme val="minor"/>
      </font>
      <numFmt numFmtId="167" formatCode="#,##0.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thin">
          <color indexed="64"/>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rgb="FFFFFFCC"/>
        </patternFill>
      </fill>
      <alignment horizontal="right" vertical="center" textRotation="0" wrapText="0" indent="1" justifyLastLine="0" shrinkToFit="0" readingOrder="0"/>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right" vertical="center" textRotation="0" wrapText="0" indent="1" justifyLastLine="0" shrinkToFit="0" readingOrder="0"/>
      <border diagonalUp="0" diagonalDown="0" outline="0">
        <left style="hair">
          <color auto="1"/>
        </left>
        <right style="thin">
          <color indexed="64"/>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rgb="FFFFFFCC"/>
        </patternFill>
      </fill>
      <alignment horizontal="right" vertical="center" textRotation="0" wrapText="0" indent="1" justifyLastLine="0" shrinkToFit="0" readingOrder="0"/>
      <border diagonalUp="0" diagonalDown="0">
        <left style="hair">
          <color indexed="64"/>
        </left>
        <right style="thin">
          <color indexed="64"/>
        </right>
        <vertical/>
      </border>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right" vertical="center" textRotation="0" wrapText="0" indent="1" justifyLastLine="0" shrinkToFit="0" readingOrder="0"/>
      <border diagonalUp="0" diagonalDown="0" outline="0">
        <left style="dotted">
          <color auto="1"/>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rgb="FFFFFFCC"/>
        </patternFill>
      </fill>
      <alignment horizontal="right" vertical="center" textRotation="0" wrapText="0" indent="1" justifyLastLine="0" shrinkToFit="0" readingOrder="0"/>
      <border diagonalUp="0" diagonalDown="0">
        <left style="dotted">
          <color auto="1"/>
        </left>
        <vertical/>
      </border>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right" vertical="center" textRotation="0" wrapText="0" indent="1" justifyLastLine="0" shrinkToFit="0" readingOrder="0"/>
      <border diagonalUp="0" diagonalDown="0" outline="0">
        <left style="hair">
          <color auto="1"/>
        </left>
        <right style="dotted">
          <color auto="1"/>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rgb="FFFFFFCC"/>
        </patternFill>
      </fill>
      <alignment horizontal="right" vertical="center" textRotation="0" wrapText="0" indent="1" justifyLastLine="0" shrinkToFit="0" readingOrder="0"/>
      <border diagonalUp="0" diagonalDown="0">
        <left style="hair">
          <color auto="1"/>
        </left>
        <right style="dotted">
          <color auto="1"/>
        </right>
        <vertical/>
      </border>
      <protection locked="0" hidden="0"/>
    </dxf>
    <dxf>
      <font>
        <b val="0"/>
        <i val="0"/>
        <strike val="0"/>
        <condense val="0"/>
        <extend val="0"/>
        <outline val="0"/>
        <shadow val="0"/>
        <u val="none"/>
        <vertAlign val="baseline"/>
        <sz val="11"/>
        <color theme="1"/>
        <name val="Calibri"/>
        <family val="2"/>
        <charset val="238"/>
        <scheme val="minor"/>
      </font>
      <numFmt numFmtId="166" formatCode="#,##0.00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thin">
          <color indexed="64"/>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rgb="FFFFFFCC"/>
        </patternFill>
      </fill>
      <alignment horizontal="right" vertical="center" textRotation="0" wrapText="0" indent="1" justifyLastLine="0" shrinkToFit="0" readingOrder="0"/>
      <border diagonalUp="0" diagonalDown="0">
        <left style="thin">
          <color auto="1"/>
        </left>
        <right style="dashed">
          <color auto="1"/>
        </right>
        <top/>
        <bottom/>
      </border>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theme="0" tint="-4.9989318521683403E-2"/>
        <name val="Calibri"/>
        <scheme val="minor"/>
      </font>
      <fill>
        <patternFill patternType="solid">
          <fgColor indexed="64"/>
          <bgColor theme="0" tint="-4.9989318521683403E-2"/>
        </patternFill>
      </fill>
      <alignment horizontal="left" vertical="center" textRotation="0" wrapText="1" indent="1" justifyLastLine="0" shrinkToFit="0" readingOrder="0"/>
      <protection locked="1" hidden="1"/>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protection locked="1" hidden="1"/>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i val="0"/>
        <strike val="0"/>
        <condense val="0"/>
        <extend val="0"/>
        <outline val="0"/>
        <shadow val="0"/>
        <u val="none"/>
        <vertAlign val="baseline"/>
        <sz val="11.5"/>
        <color auto="1"/>
        <name val="Calibri"/>
        <scheme val="minor"/>
      </font>
      <fill>
        <patternFill patternType="none">
          <fgColor indexed="64"/>
          <bgColor indexed="65"/>
        </patternFill>
      </fill>
      <alignment horizontal="left" vertical="center" textRotation="0" wrapText="1" indent="1" justifyLastLine="0" shrinkToFit="0" readingOrder="0"/>
      <protection locked="1" hidden="1"/>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style="medium">
          <color auto="1"/>
        </left>
        <right/>
        <top style="thin">
          <color indexed="64"/>
        </top>
        <bottom/>
      </border>
      <protection locked="1" hidden="1"/>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medium">
          <color indexed="64"/>
        </left>
        <right/>
        <top/>
        <bottom/>
        <vertical/>
        <horizontal/>
      </border>
      <protection locked="1" hidden="1"/>
    </dxf>
    <dxf>
      <fill>
        <patternFill patternType="solid">
          <fgColor rgb="FF000000"/>
          <bgColor rgb="FFF2F2F2"/>
        </patternFill>
      </fill>
      <border diagonalUp="0" diagonalDown="0" outline="0">
        <left/>
        <right/>
        <top style="thin">
          <color rgb="FF000000"/>
        </top>
        <bottom/>
      </border>
      <protection locked="1" hidden="1"/>
    </dxf>
    <dxf>
      <font>
        <b val="0"/>
        <i val="0"/>
        <strike val="0"/>
        <condense val="0"/>
        <extend val="0"/>
        <outline val="0"/>
        <shadow val="0"/>
        <u val="none"/>
        <vertAlign val="baseline"/>
        <sz val="11"/>
        <color auto="1"/>
        <name val="Calibri"/>
        <scheme val="none"/>
      </font>
      <numFmt numFmtId="0" formatCode="General"/>
      <fill>
        <patternFill patternType="none">
          <fgColor rgb="FF000000"/>
          <bgColor rgb="FFFFFFFF"/>
        </patternFill>
      </fill>
      <alignment horizontal="left" vertical="center" textRotation="0" wrapText="0" indent="1" justifyLastLine="0" shrinkToFit="0" readingOrder="0"/>
      <protection locked="1" hidden="1"/>
    </dxf>
    <dxf>
      <fill>
        <patternFill patternType="solid">
          <fgColor rgb="FF000000"/>
          <bgColor rgb="FFF2F2F2"/>
        </patternFill>
      </fill>
      <border diagonalUp="0" diagonalDown="0" outline="0">
        <left/>
        <right/>
        <top style="thin">
          <color rgb="FF000000"/>
        </top>
        <bottom/>
      </border>
      <protection locked="1" hidden="1"/>
    </dxf>
    <dxf>
      <font>
        <b val="0"/>
        <i val="0"/>
        <strike val="0"/>
        <condense val="0"/>
        <extend val="0"/>
        <outline val="0"/>
        <shadow val="0"/>
        <u val="none"/>
        <vertAlign val="baseline"/>
        <sz val="11"/>
        <color auto="1"/>
        <name val="Calibri"/>
        <scheme val="none"/>
      </font>
      <numFmt numFmtId="0" formatCode="General"/>
      <fill>
        <patternFill patternType="none">
          <fgColor rgb="FF000000"/>
          <bgColor rgb="FFFFFFFF"/>
        </patternFill>
      </fill>
      <alignment horizontal="left" vertical="center" textRotation="0" wrapText="0" indent="1" justifyLastLine="0" shrinkToFit="0" readingOrder="0"/>
      <protection locked="1" hidden="1"/>
    </dxf>
    <dxf>
      <border>
        <top style="thin">
          <color rgb="FF000000"/>
        </top>
      </border>
    </dxf>
    <dxf>
      <fill>
        <patternFill>
          <fgColor rgb="FF000000"/>
          <bgColor rgb="FFF2F2F2"/>
        </patternFill>
      </fill>
      <protection locked="1" hidden="1"/>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auto="1"/>
        <name val="Calibri"/>
        <scheme val="none"/>
      </font>
      <fill>
        <patternFill patternType="none">
          <fgColor rgb="FF000000"/>
          <bgColor rgb="FFFFFFFF"/>
        </patternFill>
      </fill>
      <alignment horizontal="left" vertical="center" textRotation="0" wrapText="0" indent="1" justifyLastLine="0" shrinkToFit="0" readingOrder="0"/>
      <protection locked="1" hidden="1"/>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11"/>
        <color theme="1"/>
        <name val="Calibri"/>
        <family val="2"/>
        <charset val="238"/>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4" formatCode="#,##0.00"/>
      <fill>
        <patternFill patternType="solid">
          <fgColor indexed="64"/>
          <bgColor rgb="FFFFFFCC"/>
        </patternFill>
      </fill>
      <alignment horizontal="right" vertical="center" textRotation="0" wrapText="0" indent="1" justifyLastLine="0" shrinkToFit="0" readingOrder="0"/>
      <protection locked="0" hidden="0"/>
    </dxf>
    <dxf>
      <font>
        <b/>
        <i val="0"/>
        <strike val="0"/>
        <condense val="0"/>
        <extend val="0"/>
        <outline val="0"/>
        <shadow val="0"/>
        <u val="none"/>
        <vertAlign val="baseline"/>
        <sz val="11"/>
        <color theme="1"/>
        <name val="Calibri"/>
        <family val="2"/>
        <charset val="238"/>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style="dashed">
          <color auto="1"/>
        </right>
        <top style="thin">
          <color indexed="64"/>
        </top>
        <bottom/>
      </border>
      <protection locked="1" hidden="1"/>
    </dxf>
    <dxf>
      <font>
        <b val="0"/>
        <i val="0"/>
        <strike val="0"/>
        <condense val="0"/>
        <extend val="0"/>
        <outline val="0"/>
        <shadow val="0"/>
        <u val="none"/>
        <vertAlign val="baseline"/>
        <sz val="11"/>
        <color auto="1"/>
        <name val="Calibri"/>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left style="dashed">
          <color auto="1"/>
        </left>
        <right style="dashed">
          <color auto="1"/>
        </right>
        <top/>
        <bottom/>
      </border>
      <protection locked="1" hidden="1"/>
    </dxf>
    <dxf>
      <font>
        <b/>
        <i val="0"/>
        <strike val="0"/>
        <condense val="0"/>
        <extend val="0"/>
        <outline val="0"/>
        <shadow val="0"/>
        <u val="none"/>
        <vertAlign val="baseline"/>
        <sz val="11"/>
        <color theme="1"/>
        <name val="Calibri"/>
        <family val="2"/>
        <charset val="238"/>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thin">
          <color indexed="64"/>
        </left>
        <right style="medium">
          <color indexed="64"/>
        </right>
        <top style="thin">
          <color indexed="64"/>
        </top>
        <bottom/>
      </border>
      <protection locked="1" hidden="1"/>
    </dxf>
    <dxf>
      <font>
        <b val="0"/>
        <i val="0"/>
        <strike val="0"/>
        <condense val="0"/>
        <extend val="0"/>
        <outline val="0"/>
        <shadow val="0"/>
        <u val="none"/>
        <vertAlign val="baseline"/>
        <sz val="11"/>
        <color theme="1"/>
        <name val="Calibri"/>
        <scheme val="minor"/>
      </font>
      <numFmt numFmtId="4" formatCode="#,##0.00"/>
      <fill>
        <patternFill patternType="solid">
          <fgColor indexed="64"/>
          <bgColor theme="0" tint="-4.9989318521683403E-2"/>
        </patternFill>
      </fill>
      <alignment horizontal="right" vertical="center" textRotation="0" wrapText="0" relativeIndent="1" justifyLastLine="0" shrinkToFit="0" readingOrder="0"/>
      <border diagonalUp="0" diagonalDown="0">
        <left style="thin">
          <color indexed="64"/>
        </left>
        <right style="medium">
          <color indexed="64"/>
        </right>
        <top/>
        <bottom/>
        <vertical/>
      </border>
      <protection locked="1" hidden="1"/>
    </dxf>
    <dxf>
      <font>
        <b/>
        <i val="0"/>
        <strike val="0"/>
        <condense val="0"/>
        <extend val="0"/>
        <outline val="0"/>
        <shadow val="0"/>
        <u val="none"/>
        <vertAlign val="baseline"/>
        <sz val="11"/>
        <color theme="1"/>
        <name val="Calibri"/>
        <family val="2"/>
        <charset val="238"/>
        <scheme val="minor"/>
      </font>
      <numFmt numFmtId="3" formatCode="#,##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3" formatCode="#,##0"/>
      <fill>
        <patternFill patternType="solid">
          <fgColor indexed="64"/>
          <bgColor rgb="FFFFFFCC"/>
        </patternFill>
      </fill>
      <alignment horizontal="right" vertical="center" textRotation="0" wrapText="0" indent="1" justifyLastLine="0" shrinkToFit="0" readingOrder="0"/>
      <protection locked="0" hidden="0"/>
    </dxf>
    <dxf>
      <font>
        <b/>
        <i val="0"/>
        <strike val="0"/>
        <condense val="0"/>
        <extend val="0"/>
        <outline val="0"/>
        <shadow val="0"/>
        <u val="none"/>
        <vertAlign val="baseline"/>
        <sz val="11"/>
        <color theme="1"/>
        <name val="Calibri"/>
        <family val="2"/>
        <charset val="238"/>
        <scheme val="minor"/>
      </font>
      <numFmt numFmtId="3" formatCode="#,##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3" formatCode="#,##0"/>
      <fill>
        <patternFill patternType="solid">
          <fgColor indexed="64"/>
          <bgColor rgb="FFFFFFCC"/>
        </patternFill>
      </fill>
      <alignment horizontal="right" vertical="center" textRotation="0" wrapText="0" indent="1" justifyLastLine="0" shrinkToFit="0" readingOrder="0"/>
      <protection locked="0" hidden="0"/>
    </dxf>
    <dxf>
      <font>
        <b val="0"/>
        <i val="0"/>
        <strike val="0"/>
        <condense val="0"/>
        <extend val="0"/>
        <outline val="0"/>
        <shadow val="0"/>
        <u val="none"/>
        <vertAlign val="baseline"/>
        <sz val="11"/>
        <color theme="1"/>
        <name val="Calibri"/>
        <family val="2"/>
        <charset val="238"/>
        <scheme val="minor"/>
      </font>
      <numFmt numFmtId="167" formatCode="#,##0.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dashed">
          <color auto="1"/>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rgb="FFFFFFCC"/>
        </patternFill>
      </fill>
      <alignment horizontal="right" vertical="center" textRotation="0" wrapText="0" indent="1" justifyLastLine="0" shrinkToFit="0" readingOrder="0"/>
      <border diagonalUp="0" diagonalDown="0">
        <left style="dashed">
          <color auto="1"/>
        </left>
        <right/>
        <top/>
        <bottom/>
      </border>
      <protection locked="0" hidden="0"/>
    </dxf>
    <dxf>
      <font>
        <b val="0"/>
        <i val="0"/>
        <strike val="0"/>
        <condense val="0"/>
        <extend val="0"/>
        <outline val="0"/>
        <shadow val="0"/>
        <u val="none"/>
        <vertAlign val="baseline"/>
        <sz val="11"/>
        <color theme="1"/>
        <name val="Calibri"/>
        <family val="2"/>
        <charset val="238"/>
        <scheme val="minor"/>
      </font>
      <numFmt numFmtId="167" formatCode="#,##0.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thin">
          <color indexed="64"/>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rgb="FFFFFFDD"/>
        </patternFill>
      </fill>
      <alignment horizontal="right" vertical="center" textRotation="0" wrapText="0" indent="1" justifyLastLine="0" shrinkToFit="0" readingOrder="0"/>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right" vertical="center" textRotation="0" wrapText="0" indent="1" justifyLastLine="0" shrinkToFit="0" readingOrder="0"/>
      <border diagonalUp="0" diagonalDown="0" outline="0">
        <left style="hair">
          <color auto="1"/>
        </left>
        <right style="thin">
          <color indexed="64"/>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rgb="FFFFFFDD"/>
        </patternFill>
      </fill>
      <alignment horizontal="right" vertical="center" textRotation="0" wrapText="0" indent="1" justifyLastLine="0" shrinkToFit="0" readingOrder="0"/>
      <border diagonalUp="0" diagonalDown="0" outline="0">
        <left style="hair">
          <color indexed="64"/>
        </left>
        <right style="thin">
          <color indexed="64"/>
        </right>
      </border>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right" vertical="center" textRotation="0" wrapText="0" indent="1" justifyLastLine="0" shrinkToFit="0" readingOrder="0"/>
      <border diagonalUp="0" diagonalDown="0" outline="0">
        <left style="dotted">
          <color auto="1"/>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rgb="FFFFFFDD"/>
        </patternFill>
      </fill>
      <alignment horizontal="right" vertical="center" textRotation="0" wrapText="0" indent="1" justifyLastLine="0" shrinkToFit="0" readingOrder="0"/>
      <border diagonalUp="0" diagonalDown="0" outline="0">
        <left style="dotted">
          <color auto="1"/>
        </left>
      </border>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right" vertical="center" textRotation="0" wrapText="0" indent="1" justifyLastLine="0" shrinkToFit="0" readingOrder="0"/>
      <border diagonalUp="0" diagonalDown="0" outline="0">
        <left style="hair">
          <color auto="1"/>
        </left>
        <right style="dotted">
          <color auto="1"/>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rgb="FFFFFFDD"/>
        </patternFill>
      </fill>
      <alignment horizontal="right" vertical="center" textRotation="0" wrapText="0" indent="1" justifyLastLine="0" shrinkToFit="0" readingOrder="0"/>
      <border diagonalUp="0" diagonalDown="0" outline="0">
        <left style="hair">
          <color auto="1"/>
        </left>
        <right style="dotted">
          <color auto="1"/>
        </right>
      </border>
      <protection locked="0" hidden="0"/>
    </dxf>
    <dxf>
      <font>
        <b val="0"/>
        <i val="0"/>
        <strike val="0"/>
        <condense val="0"/>
        <extend val="0"/>
        <outline val="0"/>
        <shadow val="0"/>
        <u val="none"/>
        <vertAlign val="baseline"/>
        <sz val="11"/>
        <color theme="1"/>
        <name val="Calibri"/>
        <family val="2"/>
        <charset val="238"/>
        <scheme val="minor"/>
      </font>
      <numFmt numFmtId="166" formatCode="#,##0.00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thin">
          <color indexed="64"/>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rgb="FFFFFFDD"/>
        </patternFill>
      </fill>
      <alignment horizontal="right" vertical="center" textRotation="0" wrapText="0" indent="1" justifyLastLine="0" shrinkToFit="0" readingOrder="0"/>
      <border diagonalUp="0" diagonalDown="0" outline="0">
        <left style="thin">
          <color auto="1"/>
        </left>
        <right style="dashed">
          <color auto="1"/>
        </right>
        <top/>
        <bottom/>
      </border>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theme="0" tint="-4.9989318521683403E-2"/>
        <name val="Calibri"/>
        <scheme val="minor"/>
      </font>
      <fill>
        <patternFill patternType="solid">
          <fgColor indexed="64"/>
          <bgColor theme="0" tint="-4.9989318521683403E-2"/>
        </patternFill>
      </fill>
      <alignment horizontal="left" vertical="center" textRotation="0" wrapText="1" indent="1" justifyLastLine="0" shrinkToFit="0" readingOrder="0"/>
      <protection locked="1" hidden="1"/>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protection locked="1" hidden="1"/>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i val="0"/>
        <strike val="0"/>
        <condense val="0"/>
        <extend val="0"/>
        <outline val="0"/>
        <shadow val="0"/>
        <u val="none"/>
        <vertAlign val="baseline"/>
        <sz val="11.5"/>
        <color auto="1"/>
        <name val="Calibri"/>
        <scheme val="minor"/>
      </font>
      <fill>
        <patternFill patternType="none">
          <fgColor indexed="64"/>
          <bgColor indexed="65"/>
        </patternFill>
      </fill>
      <alignment horizontal="left" vertical="center" textRotation="0" wrapText="1" indent="1" justifyLastLine="0" shrinkToFit="0" readingOrder="0"/>
      <protection locked="1" hidden="1"/>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style="medium">
          <color auto="1"/>
        </left>
        <right/>
        <top style="thin">
          <color indexed="64"/>
        </top>
        <bottom/>
      </border>
      <protection locked="1" hidden="1"/>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medium">
          <color indexed="64"/>
        </left>
        <right/>
        <top/>
        <bottom/>
        <vertical/>
        <horizontal/>
      </border>
      <protection locked="1" hidden="1"/>
    </dxf>
    <dxf>
      <fill>
        <patternFill patternType="solid">
          <fgColor rgb="FF000000"/>
          <bgColor rgb="FFF2F2F2"/>
        </patternFill>
      </fill>
      <border diagonalUp="0" diagonalDown="0" outline="0">
        <left/>
        <right/>
        <top style="thin">
          <color rgb="FF000000"/>
        </top>
        <bottom/>
      </border>
      <protection locked="1" hidden="1"/>
    </dxf>
    <dxf>
      <font>
        <b val="0"/>
        <i val="0"/>
        <strike val="0"/>
        <condense val="0"/>
        <extend val="0"/>
        <outline val="0"/>
        <shadow val="0"/>
        <u val="none"/>
        <vertAlign val="baseline"/>
        <sz val="11"/>
        <color auto="1"/>
        <name val="Calibri"/>
        <scheme val="none"/>
      </font>
      <numFmt numFmtId="0" formatCode="General"/>
      <fill>
        <patternFill patternType="none">
          <fgColor rgb="FF000000"/>
          <bgColor rgb="FFFFFFFF"/>
        </patternFill>
      </fill>
      <alignment horizontal="left" vertical="center" textRotation="0" wrapText="0" indent="1" justifyLastLine="0" shrinkToFit="0" readingOrder="0"/>
      <protection locked="1" hidden="1"/>
    </dxf>
    <dxf>
      <fill>
        <patternFill patternType="solid">
          <fgColor rgb="FF000000"/>
          <bgColor rgb="FFF2F2F2"/>
        </patternFill>
      </fill>
      <border diagonalUp="0" diagonalDown="0" outline="0">
        <left/>
        <right/>
        <top style="thin">
          <color rgb="FF000000"/>
        </top>
        <bottom/>
      </border>
      <protection locked="1" hidden="1"/>
    </dxf>
    <dxf>
      <font>
        <b val="0"/>
        <i val="0"/>
        <strike val="0"/>
        <condense val="0"/>
        <extend val="0"/>
        <outline val="0"/>
        <shadow val="0"/>
        <u val="none"/>
        <vertAlign val="baseline"/>
        <sz val="11"/>
        <color auto="1"/>
        <name val="Calibri"/>
        <scheme val="none"/>
      </font>
      <numFmt numFmtId="0" formatCode="General"/>
      <fill>
        <patternFill patternType="none">
          <fgColor rgb="FF000000"/>
          <bgColor rgb="FFFFFFFF"/>
        </patternFill>
      </fill>
      <alignment horizontal="left" vertical="center" textRotation="0" wrapText="0" indent="1" justifyLastLine="0" shrinkToFit="0" readingOrder="0"/>
      <protection locked="1" hidden="1"/>
    </dxf>
    <dxf>
      <border>
        <top style="thin">
          <color rgb="FF000000"/>
        </top>
      </border>
    </dxf>
    <dxf>
      <fill>
        <patternFill>
          <fgColor rgb="FF000000"/>
          <bgColor rgb="FFF2F2F2"/>
        </patternFill>
      </fill>
      <protection locked="1" hidden="1"/>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auto="1"/>
        <name val="Calibri"/>
        <scheme val="none"/>
      </font>
      <fill>
        <patternFill patternType="none">
          <fgColor rgb="FF000000"/>
          <bgColor rgb="FFFFFFFF"/>
        </patternFill>
      </fill>
      <alignment horizontal="left" vertical="center" textRotation="0" wrapText="0" indent="1" justifyLastLine="0" shrinkToFit="0" readingOrder="0"/>
      <protection locked="1" hidden="1"/>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11"/>
        <color theme="1"/>
        <name val="Calibri"/>
        <family val="2"/>
        <charset val="238"/>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4" formatCode="#,##0.00"/>
      <fill>
        <patternFill patternType="solid">
          <fgColor indexed="64"/>
          <bgColor rgb="FFFFFFCC"/>
        </patternFill>
      </fill>
      <alignment horizontal="right" vertical="center" textRotation="0" wrapText="0" indent="1" justifyLastLine="0" shrinkToFit="0" readingOrder="0"/>
      <protection locked="0" hidden="0"/>
    </dxf>
    <dxf>
      <font>
        <b/>
        <i val="0"/>
        <strike val="0"/>
        <condense val="0"/>
        <extend val="0"/>
        <outline val="0"/>
        <shadow val="0"/>
        <u val="none"/>
        <vertAlign val="baseline"/>
        <sz val="11"/>
        <color theme="1"/>
        <name val="Calibri"/>
        <family val="2"/>
        <charset val="238"/>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style="dashed">
          <color auto="1"/>
        </right>
        <top style="thin">
          <color indexed="64"/>
        </top>
        <bottom/>
      </border>
      <protection locked="1" hidden="1"/>
    </dxf>
    <dxf>
      <font>
        <b val="0"/>
        <i val="0"/>
        <strike val="0"/>
        <condense val="0"/>
        <extend val="0"/>
        <outline val="0"/>
        <shadow val="0"/>
        <u val="none"/>
        <vertAlign val="baseline"/>
        <sz val="11"/>
        <color auto="1"/>
        <name val="Calibri"/>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left style="dashed">
          <color auto="1"/>
        </left>
        <right style="dashed">
          <color auto="1"/>
        </right>
        <top/>
        <bottom/>
      </border>
      <protection locked="1" hidden="1"/>
    </dxf>
    <dxf>
      <font>
        <b/>
        <i val="0"/>
        <strike val="0"/>
        <condense val="0"/>
        <extend val="0"/>
        <outline val="0"/>
        <shadow val="0"/>
        <u val="none"/>
        <vertAlign val="baseline"/>
        <sz val="11"/>
        <color theme="1"/>
        <name val="Calibri"/>
        <family val="2"/>
        <charset val="238"/>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thin">
          <color indexed="64"/>
        </left>
        <right style="medium">
          <color indexed="64"/>
        </right>
        <top style="thin">
          <color indexed="64"/>
        </top>
        <bottom/>
      </border>
      <protection locked="1" hidden="1"/>
    </dxf>
    <dxf>
      <font>
        <b val="0"/>
        <i val="0"/>
        <strike val="0"/>
        <condense val="0"/>
        <extend val="0"/>
        <outline val="0"/>
        <shadow val="0"/>
        <u val="none"/>
        <vertAlign val="baseline"/>
        <sz val="11"/>
        <color theme="1"/>
        <name val="Calibri"/>
        <scheme val="minor"/>
      </font>
      <numFmt numFmtId="4" formatCode="#,##0.00"/>
      <fill>
        <patternFill patternType="solid">
          <fgColor indexed="64"/>
          <bgColor theme="0" tint="-4.9989318521683403E-2"/>
        </patternFill>
      </fill>
      <alignment horizontal="right" vertical="center" textRotation="0" wrapText="0" relativeIndent="1" justifyLastLine="0" shrinkToFit="0" readingOrder="0"/>
      <border diagonalUp="0" diagonalDown="0">
        <left style="thin">
          <color indexed="64"/>
        </left>
        <right style="medium">
          <color indexed="64"/>
        </right>
        <top/>
        <bottom/>
        <vertical/>
      </border>
      <protection locked="1" hidden="1"/>
    </dxf>
    <dxf>
      <font>
        <b/>
        <i val="0"/>
        <strike val="0"/>
        <condense val="0"/>
        <extend val="0"/>
        <outline val="0"/>
        <shadow val="0"/>
        <u val="none"/>
        <vertAlign val="baseline"/>
        <sz val="11"/>
        <color theme="1"/>
        <name val="Calibri"/>
        <family val="2"/>
        <charset val="238"/>
        <scheme val="minor"/>
      </font>
      <numFmt numFmtId="3" formatCode="#,##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3" formatCode="#,##0"/>
      <fill>
        <patternFill patternType="solid">
          <fgColor indexed="64"/>
          <bgColor rgb="FFFFFFCC"/>
        </patternFill>
      </fill>
      <alignment horizontal="right" vertical="center" textRotation="0" wrapText="0" indent="1" justifyLastLine="0" shrinkToFit="0" readingOrder="0"/>
      <protection locked="0" hidden="0"/>
    </dxf>
    <dxf>
      <font>
        <b/>
        <i val="0"/>
        <strike val="0"/>
        <condense val="0"/>
        <extend val="0"/>
        <outline val="0"/>
        <shadow val="0"/>
        <u val="none"/>
        <vertAlign val="baseline"/>
        <sz val="11"/>
        <color theme="1"/>
        <name val="Calibri"/>
        <family val="2"/>
        <charset val="238"/>
        <scheme val="minor"/>
      </font>
      <numFmt numFmtId="3" formatCode="#,##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3" formatCode="#,##0"/>
      <fill>
        <patternFill patternType="solid">
          <fgColor indexed="64"/>
          <bgColor rgb="FFFFFFCC"/>
        </patternFill>
      </fill>
      <alignment horizontal="right" vertical="center" textRotation="0" wrapText="0" indent="1" justifyLastLine="0" shrinkToFit="0" readingOrder="0"/>
      <protection locked="0" hidden="0"/>
    </dxf>
    <dxf>
      <font>
        <b val="0"/>
        <i val="0"/>
        <strike val="0"/>
        <condense val="0"/>
        <extend val="0"/>
        <outline val="0"/>
        <shadow val="0"/>
        <u val="none"/>
        <vertAlign val="baseline"/>
        <sz val="11"/>
        <color theme="1"/>
        <name val="Calibri"/>
        <family val="2"/>
        <charset val="238"/>
        <scheme val="minor"/>
      </font>
      <numFmt numFmtId="167" formatCode="#,##0.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dashed">
          <color auto="1"/>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rgb="FFFFFFCC"/>
        </patternFill>
      </fill>
      <alignment horizontal="right" vertical="center" textRotation="0" wrapText="0" indent="1" justifyLastLine="0" shrinkToFit="0" readingOrder="0"/>
      <border diagonalUp="0" diagonalDown="0">
        <left style="dashed">
          <color auto="1"/>
        </left>
        <right/>
        <top/>
        <bottom/>
      </border>
      <protection locked="0" hidden="0"/>
    </dxf>
    <dxf>
      <font>
        <b val="0"/>
        <i val="0"/>
        <strike val="0"/>
        <condense val="0"/>
        <extend val="0"/>
        <outline val="0"/>
        <shadow val="0"/>
        <u val="none"/>
        <vertAlign val="baseline"/>
        <sz val="11"/>
        <color theme="1"/>
        <name val="Calibri"/>
        <family val="2"/>
        <charset val="238"/>
        <scheme val="minor"/>
      </font>
      <numFmt numFmtId="167" formatCode="#,##0.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thin">
          <color indexed="64"/>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rgb="FFFFFFDD"/>
        </patternFill>
      </fill>
      <alignment horizontal="right" vertical="center" textRotation="0" wrapText="0" indent="1" justifyLastLine="0" shrinkToFit="0" readingOrder="0"/>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right" vertical="center" textRotation="0" wrapText="0" indent="1" justifyLastLine="0" shrinkToFit="0" readingOrder="0"/>
      <border diagonalUp="0" diagonalDown="0" outline="0">
        <left style="hair">
          <color auto="1"/>
        </left>
        <right style="thin">
          <color indexed="64"/>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rgb="FFFFFFDD"/>
        </patternFill>
      </fill>
      <alignment horizontal="right" vertical="center" textRotation="0" wrapText="0" indent="1" justifyLastLine="0" shrinkToFit="0" readingOrder="0"/>
      <border diagonalUp="0" diagonalDown="0" outline="0">
        <left style="hair">
          <color indexed="64"/>
        </left>
        <right style="thin">
          <color indexed="64"/>
        </right>
      </border>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right" vertical="center" textRotation="0" wrapText="0" indent="1" justifyLastLine="0" shrinkToFit="0" readingOrder="0"/>
      <border diagonalUp="0" diagonalDown="0" outline="0">
        <left style="dotted">
          <color auto="1"/>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rgb="FFFFFFDD"/>
        </patternFill>
      </fill>
      <alignment horizontal="right" vertical="center" textRotation="0" wrapText="0" indent="1" justifyLastLine="0" shrinkToFit="0" readingOrder="0"/>
      <border diagonalUp="0" diagonalDown="0" outline="0">
        <left style="dotted">
          <color auto="1"/>
        </left>
      </border>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right" vertical="center" textRotation="0" wrapText="0" indent="1" justifyLastLine="0" shrinkToFit="0" readingOrder="0"/>
      <border diagonalUp="0" diagonalDown="0" outline="0">
        <left style="hair">
          <color auto="1"/>
        </left>
        <right style="dotted">
          <color auto="1"/>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rgb="FFFFFFDD"/>
        </patternFill>
      </fill>
      <alignment horizontal="right" vertical="center" textRotation="0" wrapText="0" indent="1" justifyLastLine="0" shrinkToFit="0" readingOrder="0"/>
      <border diagonalUp="0" diagonalDown="0" outline="0">
        <left style="hair">
          <color auto="1"/>
        </left>
        <right style="dotted">
          <color auto="1"/>
        </right>
      </border>
      <protection locked="0" hidden="0"/>
    </dxf>
    <dxf>
      <font>
        <b val="0"/>
        <i val="0"/>
        <strike val="0"/>
        <condense val="0"/>
        <extend val="0"/>
        <outline val="0"/>
        <shadow val="0"/>
        <u val="none"/>
        <vertAlign val="baseline"/>
        <sz val="11"/>
        <color theme="1"/>
        <name val="Calibri"/>
        <family val="2"/>
        <charset val="238"/>
        <scheme val="minor"/>
      </font>
      <numFmt numFmtId="166" formatCode="#,##0.00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thin">
          <color indexed="64"/>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rgb="FFFFFFDD"/>
        </patternFill>
      </fill>
      <alignment horizontal="right" vertical="center" textRotation="0" wrapText="0" indent="1" justifyLastLine="0" shrinkToFit="0" readingOrder="0"/>
      <border diagonalUp="0" diagonalDown="0" outline="0">
        <left style="thin">
          <color auto="1"/>
        </left>
        <right style="dashed">
          <color auto="1"/>
        </right>
        <top/>
        <bottom/>
      </border>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theme="0" tint="-4.9989318521683403E-2"/>
        <name val="Calibri"/>
        <scheme val="minor"/>
      </font>
      <fill>
        <patternFill patternType="solid">
          <fgColor indexed="64"/>
          <bgColor theme="0" tint="-4.9989318521683403E-2"/>
        </patternFill>
      </fill>
      <alignment horizontal="left" vertical="center" textRotation="0" wrapText="1" indent="1" justifyLastLine="0" shrinkToFit="0" readingOrder="0"/>
      <protection locked="1" hidden="1"/>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protection locked="1" hidden="1"/>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i val="0"/>
        <strike val="0"/>
        <condense val="0"/>
        <extend val="0"/>
        <outline val="0"/>
        <shadow val="0"/>
        <u val="none"/>
        <vertAlign val="baseline"/>
        <sz val="11.5"/>
        <color auto="1"/>
        <name val="Calibri"/>
        <scheme val="minor"/>
      </font>
      <fill>
        <patternFill patternType="none">
          <fgColor indexed="64"/>
          <bgColor indexed="65"/>
        </patternFill>
      </fill>
      <alignment horizontal="left" vertical="center" textRotation="0" wrapText="1" indent="1" justifyLastLine="0" shrinkToFit="0" readingOrder="0"/>
      <protection locked="1" hidden="1"/>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style="medium">
          <color auto="1"/>
        </left>
        <right/>
        <top style="thin">
          <color indexed="64"/>
        </top>
        <bottom/>
      </border>
      <protection locked="1" hidden="1"/>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medium">
          <color indexed="64"/>
        </left>
        <right/>
        <top/>
        <bottom/>
        <vertical/>
        <horizontal/>
      </border>
      <protection locked="1" hidden="1"/>
    </dxf>
    <dxf>
      <fill>
        <patternFill patternType="solid">
          <fgColor rgb="FF000000"/>
          <bgColor rgb="FFF2F2F2"/>
        </patternFill>
      </fill>
      <border diagonalUp="0" diagonalDown="0" outline="0">
        <left/>
        <right/>
        <top style="thin">
          <color rgb="FF000000"/>
        </top>
        <bottom/>
      </border>
      <protection locked="1" hidden="1"/>
    </dxf>
    <dxf>
      <font>
        <b val="0"/>
        <i val="0"/>
        <strike val="0"/>
        <condense val="0"/>
        <extend val="0"/>
        <outline val="0"/>
        <shadow val="0"/>
        <u val="none"/>
        <vertAlign val="baseline"/>
        <sz val="11"/>
        <color auto="1"/>
        <name val="Calibri"/>
        <scheme val="none"/>
      </font>
      <numFmt numFmtId="0" formatCode="General"/>
      <fill>
        <patternFill patternType="none">
          <fgColor rgb="FF000000"/>
          <bgColor rgb="FFFFFFFF"/>
        </patternFill>
      </fill>
      <alignment horizontal="left" vertical="center" textRotation="0" wrapText="0" indent="1" justifyLastLine="0" shrinkToFit="0" readingOrder="0"/>
      <protection locked="1" hidden="1"/>
    </dxf>
    <dxf>
      <fill>
        <patternFill patternType="solid">
          <fgColor rgb="FF000000"/>
          <bgColor rgb="FFF2F2F2"/>
        </patternFill>
      </fill>
      <border diagonalUp="0" diagonalDown="0" outline="0">
        <left/>
        <right/>
        <top style="thin">
          <color rgb="FF000000"/>
        </top>
        <bottom/>
      </border>
      <protection locked="1" hidden="1"/>
    </dxf>
    <dxf>
      <font>
        <b val="0"/>
        <i val="0"/>
        <strike val="0"/>
        <condense val="0"/>
        <extend val="0"/>
        <outline val="0"/>
        <shadow val="0"/>
        <u val="none"/>
        <vertAlign val="baseline"/>
        <sz val="11"/>
        <color auto="1"/>
        <name val="Calibri"/>
        <scheme val="none"/>
      </font>
      <numFmt numFmtId="0" formatCode="General"/>
      <fill>
        <patternFill patternType="none">
          <fgColor rgb="FF000000"/>
          <bgColor rgb="FFFFFFFF"/>
        </patternFill>
      </fill>
      <alignment horizontal="left" vertical="center" textRotation="0" wrapText="0" indent="1" justifyLastLine="0" shrinkToFit="0" readingOrder="0"/>
      <protection locked="1" hidden="1"/>
    </dxf>
    <dxf>
      <border>
        <top style="thin">
          <color rgb="FF000000"/>
        </top>
      </border>
    </dxf>
    <dxf>
      <fill>
        <patternFill>
          <fgColor rgb="FF000000"/>
          <bgColor rgb="FFF2F2F2"/>
        </patternFill>
      </fill>
      <protection locked="1" hidden="1"/>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auto="1"/>
        <name val="Calibri"/>
        <scheme val="none"/>
      </font>
      <fill>
        <patternFill patternType="none">
          <fgColor rgb="FF000000"/>
          <bgColor rgb="FFFFFFFF"/>
        </patternFill>
      </fill>
      <alignment horizontal="left" vertical="center" textRotation="0" wrapText="0" indent="1" justifyLastLine="0" shrinkToFit="0" readingOrder="0"/>
      <protection locked="1" hidden="1"/>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11"/>
        <color theme="1"/>
        <name val="Calibri"/>
        <family val="2"/>
        <charset val="238"/>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4" formatCode="#,##0.00"/>
      <fill>
        <patternFill patternType="solid">
          <fgColor indexed="64"/>
          <bgColor rgb="FFFFFFCC"/>
        </patternFill>
      </fill>
      <alignment horizontal="right" vertical="center" textRotation="0" wrapText="0" indent="1" justifyLastLine="0" shrinkToFit="0" readingOrder="0"/>
      <protection locked="0" hidden="0"/>
    </dxf>
    <dxf>
      <font>
        <b/>
        <i val="0"/>
        <strike val="0"/>
        <condense val="0"/>
        <extend val="0"/>
        <outline val="0"/>
        <shadow val="0"/>
        <u val="none"/>
        <vertAlign val="baseline"/>
        <sz val="11"/>
        <color theme="1"/>
        <name val="Calibri"/>
        <family val="2"/>
        <charset val="238"/>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style="dashed">
          <color auto="1"/>
        </right>
        <top style="thin">
          <color indexed="64"/>
        </top>
        <bottom/>
      </border>
      <protection locked="1" hidden="1"/>
    </dxf>
    <dxf>
      <font>
        <b val="0"/>
        <i val="0"/>
        <strike val="0"/>
        <condense val="0"/>
        <extend val="0"/>
        <outline val="0"/>
        <shadow val="0"/>
        <u val="none"/>
        <vertAlign val="baseline"/>
        <sz val="11"/>
        <color auto="1"/>
        <name val="Calibri"/>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left style="dashed">
          <color auto="1"/>
        </left>
        <right style="dashed">
          <color auto="1"/>
        </right>
        <top/>
        <bottom/>
      </border>
      <protection locked="1" hidden="1"/>
    </dxf>
    <dxf>
      <font>
        <b/>
        <i val="0"/>
        <strike val="0"/>
        <condense val="0"/>
        <extend val="0"/>
        <outline val="0"/>
        <shadow val="0"/>
        <u val="none"/>
        <vertAlign val="baseline"/>
        <sz val="11"/>
        <color theme="1"/>
        <name val="Calibri"/>
        <family val="2"/>
        <charset val="238"/>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thin">
          <color indexed="64"/>
        </left>
        <right style="medium">
          <color indexed="64"/>
        </right>
        <top style="thin">
          <color indexed="64"/>
        </top>
        <bottom/>
      </border>
      <protection locked="1" hidden="1"/>
    </dxf>
    <dxf>
      <font>
        <b val="0"/>
        <i val="0"/>
        <strike val="0"/>
        <condense val="0"/>
        <extend val="0"/>
        <outline val="0"/>
        <shadow val="0"/>
        <u val="none"/>
        <vertAlign val="baseline"/>
        <sz val="11"/>
        <color theme="1"/>
        <name val="Calibri"/>
        <scheme val="minor"/>
      </font>
      <numFmt numFmtId="4" formatCode="#,##0.00"/>
      <fill>
        <patternFill patternType="solid">
          <fgColor indexed="64"/>
          <bgColor theme="0" tint="-4.9989318521683403E-2"/>
        </patternFill>
      </fill>
      <alignment horizontal="right" vertical="center" textRotation="0" wrapText="0" relativeIndent="1" justifyLastLine="0" shrinkToFit="0" readingOrder="0"/>
      <border diagonalUp="0" diagonalDown="0">
        <left style="thin">
          <color indexed="64"/>
        </left>
        <right style="medium">
          <color indexed="64"/>
        </right>
        <top/>
        <bottom/>
        <vertical/>
      </border>
      <protection locked="1" hidden="1"/>
    </dxf>
    <dxf>
      <font>
        <b/>
        <i val="0"/>
        <strike val="0"/>
        <condense val="0"/>
        <extend val="0"/>
        <outline val="0"/>
        <shadow val="0"/>
        <u val="none"/>
        <vertAlign val="baseline"/>
        <sz val="11"/>
        <color theme="1"/>
        <name val="Calibri"/>
        <family val="2"/>
        <charset val="238"/>
        <scheme val="minor"/>
      </font>
      <numFmt numFmtId="3" formatCode="#,##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3" formatCode="#,##0"/>
      <fill>
        <patternFill patternType="solid">
          <fgColor indexed="64"/>
          <bgColor rgb="FFFFFFCC"/>
        </patternFill>
      </fill>
      <alignment horizontal="right" vertical="center" textRotation="0" wrapText="0" indent="1" justifyLastLine="0" shrinkToFit="0" readingOrder="0"/>
      <protection locked="0" hidden="0"/>
    </dxf>
    <dxf>
      <font>
        <b/>
        <i val="0"/>
        <strike val="0"/>
        <condense val="0"/>
        <extend val="0"/>
        <outline val="0"/>
        <shadow val="0"/>
        <u val="none"/>
        <vertAlign val="baseline"/>
        <sz val="11"/>
        <color theme="1"/>
        <name val="Calibri"/>
        <family val="2"/>
        <charset val="238"/>
        <scheme val="minor"/>
      </font>
      <numFmt numFmtId="3" formatCode="#,##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3" formatCode="#,##0"/>
      <fill>
        <patternFill patternType="solid">
          <fgColor indexed="64"/>
          <bgColor rgb="FFFFFFCC"/>
        </patternFill>
      </fill>
      <alignment horizontal="right" vertical="center" textRotation="0" wrapText="0" indent="1" justifyLastLine="0" shrinkToFit="0" readingOrder="0"/>
      <protection locked="0" hidden="0"/>
    </dxf>
    <dxf>
      <font>
        <b val="0"/>
        <i val="0"/>
        <strike val="0"/>
        <condense val="0"/>
        <extend val="0"/>
        <outline val="0"/>
        <shadow val="0"/>
        <u val="none"/>
        <vertAlign val="baseline"/>
        <sz val="11"/>
        <color theme="1"/>
        <name val="Calibri"/>
        <family val="2"/>
        <charset val="238"/>
        <scheme val="minor"/>
      </font>
      <numFmt numFmtId="167" formatCode="#,##0.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dashed">
          <color auto="1"/>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rgb="FFFFFFCC"/>
        </patternFill>
      </fill>
      <alignment horizontal="right" vertical="center" textRotation="0" wrapText="0" indent="1" justifyLastLine="0" shrinkToFit="0" readingOrder="0"/>
      <border diagonalUp="0" diagonalDown="0">
        <left style="dashed">
          <color auto="1"/>
        </left>
        <right/>
        <top/>
        <bottom/>
      </border>
      <protection locked="0" hidden="0"/>
    </dxf>
    <dxf>
      <font>
        <b val="0"/>
        <i val="0"/>
        <strike val="0"/>
        <condense val="0"/>
        <extend val="0"/>
        <outline val="0"/>
        <shadow val="0"/>
        <u val="none"/>
        <vertAlign val="baseline"/>
        <sz val="11"/>
        <color theme="1"/>
        <name val="Calibri"/>
        <family val="2"/>
        <charset val="238"/>
        <scheme val="minor"/>
      </font>
      <numFmt numFmtId="167" formatCode="#,##0.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thin">
          <color indexed="64"/>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rgb="FFFFFFDD"/>
        </patternFill>
      </fill>
      <alignment horizontal="right" vertical="center" textRotation="0" wrapText="0" indent="1" justifyLastLine="0" shrinkToFit="0" readingOrder="0"/>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right" vertical="center" textRotation="0" wrapText="0" indent="1" justifyLastLine="0" shrinkToFit="0" readingOrder="0"/>
      <border diagonalUp="0" diagonalDown="0" outline="0">
        <left style="hair">
          <color auto="1"/>
        </left>
        <right style="thin">
          <color indexed="64"/>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rgb="FFFFFFDD"/>
        </patternFill>
      </fill>
      <alignment horizontal="right" vertical="center" textRotation="0" wrapText="0" indent="1" justifyLastLine="0" shrinkToFit="0" readingOrder="0"/>
      <border diagonalUp="0" diagonalDown="0" outline="0">
        <left style="hair">
          <color indexed="64"/>
        </left>
        <right style="thin">
          <color indexed="64"/>
        </right>
      </border>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right" vertical="center" textRotation="0" wrapText="0" indent="1" justifyLastLine="0" shrinkToFit="0" readingOrder="0"/>
      <border diagonalUp="0" diagonalDown="0" outline="0">
        <left style="dotted">
          <color auto="1"/>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rgb="FFFFFFDD"/>
        </patternFill>
      </fill>
      <alignment horizontal="right" vertical="center" textRotation="0" wrapText="0" indent="1" justifyLastLine="0" shrinkToFit="0" readingOrder="0"/>
      <border diagonalUp="0" diagonalDown="0" outline="0">
        <left style="dotted">
          <color auto="1"/>
        </left>
      </border>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right" vertical="center" textRotation="0" wrapText="0" indent="1" justifyLastLine="0" shrinkToFit="0" readingOrder="0"/>
      <border diagonalUp="0" diagonalDown="0" outline="0">
        <left style="hair">
          <color auto="1"/>
        </left>
        <right style="dotted">
          <color auto="1"/>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rgb="FFFFFFDD"/>
        </patternFill>
      </fill>
      <alignment horizontal="right" vertical="center" textRotation="0" wrapText="0" indent="1" justifyLastLine="0" shrinkToFit="0" readingOrder="0"/>
      <border diagonalUp="0" diagonalDown="0" outline="0">
        <left style="hair">
          <color auto="1"/>
        </left>
        <right style="dotted">
          <color auto="1"/>
        </right>
      </border>
      <protection locked="0" hidden="0"/>
    </dxf>
    <dxf>
      <font>
        <b val="0"/>
        <i val="0"/>
        <strike val="0"/>
        <condense val="0"/>
        <extend val="0"/>
        <outline val="0"/>
        <shadow val="0"/>
        <u val="none"/>
        <vertAlign val="baseline"/>
        <sz val="11"/>
        <color theme="1"/>
        <name val="Calibri"/>
        <family val="2"/>
        <charset val="238"/>
        <scheme val="minor"/>
      </font>
      <numFmt numFmtId="166" formatCode="#,##0.00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thin">
          <color indexed="64"/>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rgb="FFFFFFDD"/>
        </patternFill>
      </fill>
      <alignment horizontal="right" vertical="center" textRotation="0" wrapText="0" indent="1" justifyLastLine="0" shrinkToFit="0" readingOrder="0"/>
      <border diagonalUp="0" diagonalDown="0" outline="0">
        <left style="thin">
          <color auto="1"/>
        </left>
        <right style="dashed">
          <color auto="1"/>
        </right>
        <top/>
        <bottom/>
      </border>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theme="0" tint="-4.9989318521683403E-2"/>
        <name val="Calibri"/>
        <scheme val="minor"/>
      </font>
      <numFmt numFmtId="0" formatCode="General"/>
      <fill>
        <patternFill patternType="solid">
          <fgColor indexed="64"/>
          <bgColor theme="0" tint="-4.9989318521683403E-2"/>
        </patternFill>
      </fill>
      <alignment horizontal="left" vertical="center" textRotation="0" wrapText="1" indent="1" justifyLastLine="0" shrinkToFit="0" readingOrder="0"/>
      <protection locked="1" hidden="1"/>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left" vertical="center" textRotation="0" wrapText="1" indent="1" justifyLastLine="0" shrinkToFit="0" readingOrder="0"/>
      <protection locked="1" hidden="1"/>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i val="0"/>
        <strike val="0"/>
        <condense val="0"/>
        <extend val="0"/>
        <outline val="0"/>
        <shadow val="0"/>
        <u val="none"/>
        <vertAlign val="baseline"/>
        <sz val="11.5"/>
        <color auto="1"/>
        <name val="Calibri"/>
        <scheme val="minor"/>
      </font>
      <numFmt numFmtId="0" formatCode="General"/>
      <fill>
        <patternFill patternType="none">
          <fgColor indexed="64"/>
          <bgColor indexed="65"/>
        </patternFill>
      </fill>
      <alignment horizontal="left" vertical="center" textRotation="0" wrapText="1" indent="1" justifyLastLine="0" shrinkToFit="0" readingOrder="0"/>
      <protection locked="1" hidden="1"/>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style="medium">
          <color auto="1"/>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style="medium">
          <color indexed="64"/>
        </left>
        <right/>
        <top/>
        <bottom/>
        <vertical/>
        <horizontal/>
      </border>
      <protection locked="1" hidden="1"/>
    </dxf>
    <dxf>
      <fill>
        <patternFill patternType="solid">
          <fgColor rgb="FF000000"/>
          <bgColor rgb="FFF2F2F2"/>
        </patternFill>
      </fill>
      <border diagonalUp="0" diagonalDown="0" outline="0">
        <left/>
        <right/>
        <top style="thin">
          <color rgb="FF000000"/>
        </top>
        <bottom/>
      </border>
      <protection locked="1" hidden="1"/>
    </dxf>
    <dxf>
      <font>
        <b val="0"/>
        <i val="0"/>
        <strike val="0"/>
        <condense val="0"/>
        <extend val="0"/>
        <outline val="0"/>
        <shadow val="0"/>
        <u val="none"/>
        <vertAlign val="baseline"/>
        <sz val="11"/>
        <color auto="1"/>
        <name val="Calibri"/>
        <scheme val="none"/>
      </font>
      <numFmt numFmtId="0" formatCode="General"/>
      <fill>
        <patternFill patternType="none">
          <fgColor rgb="FF000000"/>
          <bgColor rgb="FFFFFFFF"/>
        </patternFill>
      </fill>
      <alignment horizontal="left" vertical="center" textRotation="0" wrapText="0" indent="1" justifyLastLine="0" shrinkToFit="0" readingOrder="0"/>
      <protection locked="1" hidden="1"/>
    </dxf>
    <dxf>
      <fill>
        <patternFill patternType="solid">
          <fgColor rgb="FF000000"/>
          <bgColor rgb="FFF2F2F2"/>
        </patternFill>
      </fill>
      <border diagonalUp="0" diagonalDown="0" outline="0">
        <left/>
        <right/>
        <top style="thin">
          <color rgb="FF000000"/>
        </top>
        <bottom/>
      </border>
      <protection locked="1" hidden="1"/>
    </dxf>
    <dxf>
      <font>
        <b val="0"/>
        <i val="0"/>
        <strike val="0"/>
        <condense val="0"/>
        <extend val="0"/>
        <outline val="0"/>
        <shadow val="0"/>
        <u val="none"/>
        <vertAlign val="baseline"/>
        <sz val="11"/>
        <color auto="1"/>
        <name val="Calibri"/>
        <scheme val="none"/>
      </font>
      <numFmt numFmtId="0" formatCode="General"/>
      <fill>
        <patternFill patternType="none">
          <fgColor rgb="FF000000"/>
          <bgColor rgb="FFFFFFFF"/>
        </patternFill>
      </fill>
      <alignment horizontal="left" vertical="center" textRotation="0" wrapText="0" indent="1" justifyLastLine="0" shrinkToFit="0" readingOrder="0"/>
      <protection locked="1" hidden="1"/>
    </dxf>
    <dxf>
      <border>
        <top style="thin">
          <color rgb="FF000000"/>
        </top>
      </border>
    </dxf>
    <dxf>
      <fill>
        <patternFill>
          <fgColor rgb="FF000000"/>
          <bgColor rgb="FFF2F2F2"/>
        </patternFill>
      </fill>
      <protection locked="1" hidden="1"/>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auto="1"/>
        <name val="Calibri"/>
        <scheme val="none"/>
      </font>
      <fill>
        <patternFill patternType="none">
          <fgColor rgb="FF000000"/>
          <bgColor rgb="FFFFFFFF"/>
        </patternFill>
      </fill>
      <alignment horizontal="left" vertical="center" textRotation="0" wrapText="0" indent="1" justifyLastLine="0" shrinkToFit="0" readingOrder="0"/>
      <protection locked="1" hidden="1"/>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11"/>
        <color theme="1"/>
        <name val="Calibri"/>
        <family val="2"/>
        <charset val="238"/>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4" formatCode="#,##0.00"/>
      <fill>
        <patternFill patternType="solid">
          <fgColor indexed="64"/>
          <bgColor rgb="FFFFFFCC"/>
        </patternFill>
      </fill>
      <alignment horizontal="right" vertical="center" textRotation="0" wrapText="0" indent="1" justifyLastLine="0" shrinkToFit="0" readingOrder="0"/>
      <protection locked="0" hidden="0"/>
    </dxf>
    <dxf>
      <font>
        <b/>
        <i val="0"/>
        <strike val="0"/>
        <condense val="0"/>
        <extend val="0"/>
        <outline val="0"/>
        <shadow val="0"/>
        <u val="none"/>
        <vertAlign val="baseline"/>
        <sz val="11"/>
        <color theme="1"/>
        <name val="Calibri"/>
        <family val="2"/>
        <charset val="238"/>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style="dashed">
          <color auto="1"/>
        </right>
        <top style="thin">
          <color indexed="64"/>
        </top>
        <bottom/>
      </border>
      <protection locked="1" hidden="1"/>
    </dxf>
    <dxf>
      <font>
        <b val="0"/>
        <i val="0"/>
        <strike val="0"/>
        <condense val="0"/>
        <extend val="0"/>
        <outline val="0"/>
        <shadow val="0"/>
        <u val="none"/>
        <vertAlign val="baseline"/>
        <sz val="11"/>
        <color auto="1"/>
        <name val="Calibri"/>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left style="dashed">
          <color auto="1"/>
        </left>
        <right style="dashed">
          <color auto="1"/>
        </right>
        <top/>
        <bottom/>
      </border>
      <protection locked="1" hidden="1"/>
    </dxf>
    <dxf>
      <font>
        <b/>
        <i val="0"/>
        <strike val="0"/>
        <condense val="0"/>
        <extend val="0"/>
        <outline val="0"/>
        <shadow val="0"/>
        <u val="none"/>
        <vertAlign val="baseline"/>
        <sz val="11"/>
        <color theme="1"/>
        <name val="Calibri"/>
        <family val="2"/>
        <charset val="238"/>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thin">
          <color indexed="64"/>
        </left>
        <right style="medium">
          <color indexed="64"/>
        </right>
        <top style="thin">
          <color indexed="64"/>
        </top>
        <bottom/>
      </border>
      <protection locked="1" hidden="1"/>
    </dxf>
    <dxf>
      <font>
        <b val="0"/>
        <i val="0"/>
        <strike val="0"/>
        <condense val="0"/>
        <extend val="0"/>
        <outline val="0"/>
        <shadow val="0"/>
        <u val="none"/>
        <vertAlign val="baseline"/>
        <sz val="11"/>
        <color theme="1"/>
        <name val="Calibri"/>
        <scheme val="minor"/>
      </font>
      <numFmt numFmtId="4" formatCode="#,##0.00"/>
      <fill>
        <patternFill patternType="solid">
          <fgColor indexed="64"/>
          <bgColor theme="0" tint="-4.9989318521683403E-2"/>
        </patternFill>
      </fill>
      <alignment horizontal="right" vertical="center" textRotation="0" wrapText="0" relativeIndent="1" justifyLastLine="0" shrinkToFit="0" readingOrder="0"/>
      <border diagonalUp="0" diagonalDown="0">
        <left style="thin">
          <color indexed="64"/>
        </left>
        <right style="medium">
          <color indexed="64"/>
        </right>
        <top/>
        <bottom/>
        <vertical/>
      </border>
      <protection locked="1" hidden="1"/>
    </dxf>
    <dxf>
      <font>
        <b/>
        <i val="0"/>
        <strike val="0"/>
        <condense val="0"/>
        <extend val="0"/>
        <outline val="0"/>
        <shadow val="0"/>
        <u val="none"/>
        <vertAlign val="baseline"/>
        <sz val="11"/>
        <color theme="1"/>
        <name val="Calibri"/>
        <family val="2"/>
        <charset val="238"/>
        <scheme val="minor"/>
      </font>
      <numFmt numFmtId="3" formatCode="#,##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3" formatCode="#,##0"/>
      <fill>
        <patternFill patternType="solid">
          <fgColor indexed="64"/>
          <bgColor rgb="FFFFFFCC"/>
        </patternFill>
      </fill>
      <alignment horizontal="right" vertical="center" textRotation="0" wrapText="0" indent="1" justifyLastLine="0" shrinkToFit="0" readingOrder="0"/>
      <protection locked="0" hidden="0"/>
    </dxf>
    <dxf>
      <font>
        <b/>
        <i val="0"/>
        <strike val="0"/>
        <condense val="0"/>
        <extend val="0"/>
        <outline val="0"/>
        <shadow val="0"/>
        <u val="none"/>
        <vertAlign val="baseline"/>
        <sz val="11"/>
        <color theme="1"/>
        <name val="Calibri"/>
        <family val="2"/>
        <charset val="238"/>
        <scheme val="minor"/>
      </font>
      <numFmt numFmtId="3" formatCode="#,##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3" formatCode="#,##0"/>
      <fill>
        <patternFill patternType="solid">
          <fgColor indexed="64"/>
          <bgColor rgb="FFFFFFCC"/>
        </patternFill>
      </fill>
      <alignment horizontal="right" vertical="center" textRotation="0" wrapText="0" indent="1" justifyLastLine="0" shrinkToFit="0" readingOrder="0"/>
      <protection locked="0" hidden="0"/>
    </dxf>
    <dxf>
      <font>
        <b val="0"/>
        <i val="0"/>
        <strike val="0"/>
        <condense val="0"/>
        <extend val="0"/>
        <outline val="0"/>
        <shadow val="0"/>
        <u val="none"/>
        <vertAlign val="baseline"/>
        <sz val="11"/>
        <color theme="1"/>
        <name val="Calibri"/>
        <family val="2"/>
        <charset val="238"/>
        <scheme val="minor"/>
      </font>
      <numFmt numFmtId="167" formatCode="#,##0.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dashed">
          <color auto="1"/>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rgb="FFFFFFCC"/>
        </patternFill>
      </fill>
      <alignment horizontal="right" vertical="center" textRotation="0" wrapText="0" indent="1" justifyLastLine="0" shrinkToFit="0" readingOrder="0"/>
      <border diagonalUp="0" diagonalDown="0">
        <left style="dashed">
          <color auto="1"/>
        </left>
        <right/>
        <top/>
        <bottom/>
      </border>
      <protection locked="0" hidden="0"/>
    </dxf>
    <dxf>
      <font>
        <b val="0"/>
        <i val="0"/>
        <strike val="0"/>
        <condense val="0"/>
        <extend val="0"/>
        <outline val="0"/>
        <shadow val="0"/>
        <u val="none"/>
        <vertAlign val="baseline"/>
        <sz val="11"/>
        <color theme="1"/>
        <name val="Calibri"/>
        <family val="2"/>
        <charset val="238"/>
        <scheme val="minor"/>
      </font>
      <numFmt numFmtId="167" formatCode="#,##0.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thin">
          <color indexed="64"/>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rgb="FFFFFFDD"/>
        </patternFill>
      </fill>
      <alignment horizontal="right" vertical="center" textRotation="0" wrapText="0" indent="1" justifyLastLine="0" shrinkToFit="0" readingOrder="0"/>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right" vertical="center" textRotation="0" wrapText="0" indent="1" justifyLastLine="0" shrinkToFit="0" readingOrder="0"/>
      <border diagonalUp="0" diagonalDown="0" outline="0">
        <left style="hair">
          <color auto="1"/>
        </left>
        <right style="thin">
          <color indexed="64"/>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rgb="FFFFFFDD"/>
        </patternFill>
      </fill>
      <alignment horizontal="right" vertical="center" textRotation="0" wrapText="0" indent="1" justifyLastLine="0" shrinkToFit="0" readingOrder="0"/>
      <border diagonalUp="0" diagonalDown="0" outline="0">
        <left style="hair">
          <color indexed="64"/>
        </left>
        <right style="thin">
          <color indexed="64"/>
        </right>
      </border>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right" vertical="center" textRotation="0" wrapText="0" indent="1" justifyLastLine="0" shrinkToFit="0" readingOrder="0"/>
      <border diagonalUp="0" diagonalDown="0" outline="0">
        <left style="dotted">
          <color auto="1"/>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rgb="FFFFFFDD"/>
        </patternFill>
      </fill>
      <alignment horizontal="right" vertical="center" textRotation="0" wrapText="0" indent="1" justifyLastLine="0" shrinkToFit="0" readingOrder="0"/>
      <border diagonalUp="0" diagonalDown="0" outline="0">
        <left style="dotted">
          <color auto="1"/>
        </left>
      </border>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right" vertical="center" textRotation="0" wrapText="0" indent="1" justifyLastLine="0" shrinkToFit="0" readingOrder="0"/>
      <border diagonalUp="0" diagonalDown="0" outline="0">
        <left style="hair">
          <color auto="1"/>
        </left>
        <right style="dotted">
          <color auto="1"/>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rgb="FFFFFFDD"/>
        </patternFill>
      </fill>
      <alignment horizontal="right" vertical="center" textRotation="0" wrapText="0" indent="1" justifyLastLine="0" shrinkToFit="0" readingOrder="0"/>
      <border diagonalUp="0" diagonalDown="0" outline="0">
        <left style="hair">
          <color auto="1"/>
        </left>
        <right style="dotted">
          <color auto="1"/>
        </right>
      </border>
      <protection locked="0" hidden="0"/>
    </dxf>
    <dxf>
      <font>
        <b val="0"/>
        <i val="0"/>
        <strike val="0"/>
        <condense val="0"/>
        <extend val="0"/>
        <outline val="0"/>
        <shadow val="0"/>
        <u val="none"/>
        <vertAlign val="baseline"/>
        <sz val="11"/>
        <color theme="1"/>
        <name val="Calibri"/>
        <family val="2"/>
        <charset val="238"/>
        <scheme val="minor"/>
      </font>
      <numFmt numFmtId="166" formatCode="#,##0.00000"/>
      <fill>
        <patternFill patternType="solid">
          <fgColor indexed="64"/>
          <bgColor theme="0" tint="-4.9989318521683403E-2"/>
        </patternFill>
      </fill>
      <alignment horizontal="right" vertical="center" textRotation="0" wrapText="0" indent="1" justifyLastLine="0" shrinkToFit="0" readingOrder="0"/>
      <border diagonalUp="0" diagonalDown="0" outline="0">
        <left style="thin">
          <color indexed="64"/>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rgb="FFFFFFDD"/>
        </patternFill>
      </fill>
      <alignment horizontal="right" vertical="center" textRotation="0" wrapText="0" indent="1" justifyLastLine="0" shrinkToFit="0" readingOrder="0"/>
      <border diagonalUp="0" diagonalDown="0" outline="0">
        <left style="thin">
          <color auto="1"/>
        </left>
        <right style="dashed">
          <color auto="1"/>
        </right>
        <top/>
        <bottom/>
      </border>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protection locked="1" hidden="1"/>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protection locked="1" hidden="1"/>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i val="0"/>
        <strike val="0"/>
        <condense val="0"/>
        <extend val="0"/>
        <outline val="0"/>
        <shadow val="0"/>
        <u val="none"/>
        <vertAlign val="baseline"/>
        <sz val="11.5"/>
        <color auto="1"/>
        <name val="Calibri"/>
        <scheme val="minor"/>
      </font>
      <fill>
        <patternFill patternType="none">
          <fgColor indexed="64"/>
          <bgColor indexed="65"/>
        </patternFill>
      </fill>
      <alignment horizontal="left" vertical="center" textRotation="0" wrapText="1" relativeIndent="1" justifyLastLine="0" shrinkToFit="0" readingOrder="0"/>
      <protection locked="1" hidden="1"/>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style="medium">
          <color auto="1"/>
        </left>
        <right/>
        <top style="thin">
          <color indexed="64"/>
        </top>
        <bottom/>
      </border>
      <protection locked="1" hidden="1"/>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left" vertical="center" textRotation="0" wrapText="1" relativeIndent="1" justifyLastLine="0" shrinkToFit="0" readingOrder="0"/>
      <border diagonalUp="0" diagonalDown="0">
        <left style="medium">
          <color auto="1"/>
        </left>
        <right/>
        <vertical/>
      </border>
      <protection locked="1" hidden="1"/>
    </dxf>
    <dxf>
      <fill>
        <patternFill patternType="solid">
          <fgColor rgb="FF000000"/>
          <bgColor rgb="FFF2F2F2"/>
        </patternFill>
      </fill>
      <border diagonalUp="0" diagonalDown="0" outline="0">
        <left/>
        <right/>
        <top style="thin">
          <color rgb="FF000000"/>
        </top>
        <bottom/>
      </border>
      <protection locked="1" hidden="1"/>
    </dxf>
    <dxf>
      <font>
        <b val="0"/>
        <i val="0"/>
        <strike val="0"/>
        <condense val="0"/>
        <extend val="0"/>
        <outline val="0"/>
        <shadow val="0"/>
        <u val="none"/>
        <vertAlign val="baseline"/>
        <sz val="11"/>
        <color auto="1"/>
        <name val="Calibri"/>
        <scheme val="none"/>
      </font>
      <numFmt numFmtId="0" formatCode="General"/>
      <fill>
        <patternFill patternType="none">
          <fgColor rgb="FF000000"/>
          <bgColor rgb="FFFFFFFF"/>
        </patternFill>
      </fill>
      <alignment horizontal="left" vertical="center" textRotation="0" wrapText="0" indent="1" justifyLastLine="0" shrinkToFit="0" readingOrder="0"/>
      <protection locked="1" hidden="1"/>
    </dxf>
    <dxf>
      <fill>
        <patternFill patternType="solid">
          <fgColor rgb="FF000000"/>
          <bgColor rgb="FFF2F2F2"/>
        </patternFill>
      </fill>
      <border diagonalUp="0" diagonalDown="0" outline="0">
        <left/>
        <right/>
        <top style="thin">
          <color rgb="FF000000"/>
        </top>
        <bottom/>
      </border>
      <protection locked="1" hidden="1"/>
    </dxf>
    <dxf>
      <font>
        <b val="0"/>
        <i val="0"/>
        <strike val="0"/>
        <condense val="0"/>
        <extend val="0"/>
        <outline val="0"/>
        <shadow val="0"/>
        <u val="none"/>
        <vertAlign val="baseline"/>
        <sz val="11"/>
        <color auto="1"/>
        <name val="Calibri"/>
        <scheme val="none"/>
      </font>
      <numFmt numFmtId="0" formatCode="General"/>
      <fill>
        <patternFill patternType="none">
          <fgColor rgb="FF000000"/>
          <bgColor rgb="FFFFFFFF"/>
        </patternFill>
      </fill>
      <alignment horizontal="left" vertical="center" textRotation="0" wrapText="0" indent="1" justifyLastLine="0" shrinkToFit="0" readingOrder="0"/>
      <protection locked="1" hidden="1"/>
    </dxf>
    <dxf>
      <border>
        <top style="thin">
          <color rgb="FF000000"/>
        </top>
      </border>
    </dxf>
    <dxf>
      <fill>
        <patternFill>
          <fgColor rgb="FF000000"/>
          <bgColor rgb="FFF2F2F2"/>
        </patternFill>
      </fill>
      <protection locked="1" hidden="1"/>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auto="1"/>
        <name val="Calibri"/>
        <scheme val="none"/>
      </font>
      <fill>
        <patternFill patternType="none">
          <fgColor rgb="FF000000"/>
          <bgColor rgb="FFFFFFFF"/>
        </patternFill>
      </fill>
      <alignment horizontal="left" vertical="center" textRotation="0" wrapText="0" indent="1" justifyLastLine="0" shrinkToFit="0" readingOrder="0"/>
      <protection locked="1" hidden="1"/>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protection locked="1" hidden="1"/>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b val="0"/>
        <i val="0"/>
        <color theme="0"/>
      </font>
      <fill>
        <patternFill>
          <bgColor rgb="FFC00000"/>
        </patternFill>
      </fill>
      <border>
        <left/>
        <right/>
        <top/>
        <bottom/>
      </border>
    </dxf>
    <dxf>
      <font>
        <color theme="0"/>
      </font>
      <fill>
        <patternFill>
          <bgColor rgb="FFC00000"/>
        </patternFill>
      </fill>
    </dxf>
    <dxf>
      <font>
        <color theme="0"/>
      </font>
      <fill>
        <patternFill>
          <bgColor theme="5" tint="-0.24994659260841701"/>
        </patternFill>
      </fill>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9C0006"/>
      </font>
      <fill>
        <patternFill>
          <bgColor rgb="FFFFC7CE"/>
        </patternFill>
      </fill>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9C0006"/>
      </font>
      <fill>
        <patternFill>
          <bgColor rgb="FFFFC7CE"/>
        </patternFill>
      </fill>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9C0006"/>
      </font>
      <fill>
        <patternFill>
          <bgColor rgb="FFFFC7CE"/>
        </patternFill>
      </fill>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9C0006"/>
      </font>
      <fill>
        <patternFill>
          <bgColor rgb="FFFFC7CE"/>
        </patternFill>
      </fill>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9C0006"/>
      </font>
      <fill>
        <patternFill>
          <bgColor rgb="FFFFC7CE"/>
        </patternFill>
      </fill>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9C0006"/>
      </font>
      <fill>
        <patternFill>
          <bgColor rgb="FFFFC7CE"/>
        </patternFill>
      </fill>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9C0006"/>
      </font>
      <fill>
        <patternFill>
          <bgColor rgb="FFFFC7CE"/>
        </patternFill>
      </fill>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9C0006"/>
      </font>
      <fill>
        <patternFill>
          <bgColor rgb="FFFFC7CE"/>
        </patternFill>
      </fill>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9C0006"/>
      </font>
      <fill>
        <patternFill>
          <bgColor rgb="FFFFC7CE"/>
        </patternFill>
      </fill>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9C0006"/>
      </font>
      <fill>
        <patternFill>
          <bgColor rgb="FFFFC7CE"/>
        </patternFill>
      </fill>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9C0006"/>
      </font>
      <fill>
        <patternFill>
          <bgColor rgb="FFFFC7CE"/>
        </patternFill>
      </fill>
    </dxf>
    <dxf>
      <font>
        <b val="0"/>
        <i val="0"/>
        <color theme="0"/>
      </font>
      <fill>
        <patternFill>
          <bgColor rgb="FFC00000"/>
        </patternFill>
      </fill>
      <border>
        <left/>
        <right/>
        <top/>
        <bottom/>
      </border>
    </dxf>
    <dxf>
      <font>
        <color theme="0"/>
      </font>
      <fill>
        <patternFill>
          <bgColor rgb="FFC00000"/>
        </patternFill>
      </fill>
    </dxf>
    <dxf>
      <font>
        <color theme="0"/>
      </font>
      <fill>
        <patternFill>
          <bgColor rgb="FFC00000"/>
        </patternFill>
      </fill>
    </dxf>
    <dxf>
      <font>
        <color theme="0"/>
      </font>
      <fill>
        <patternFill>
          <bgColor theme="5" tint="-0.24994659260841701"/>
        </patternFill>
      </fill>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9C0006"/>
      </font>
      <fill>
        <patternFill>
          <bgColor rgb="FFFFC7CE"/>
        </patternFill>
      </fill>
    </dxf>
    <dxf>
      <alignment wrapText="1"/>
    </dxf>
    <dxf>
      <alignment relativeIndent="1"/>
    </dxf>
    <dxf>
      <alignment horizontal="right"/>
    </dxf>
    <dxf>
      <alignment horizontal="center" indent="0"/>
    </dxf>
    <dxf>
      <numFmt numFmtId="3" formatCode="#,##0"/>
    </dxf>
    <dxf>
      <numFmt numFmtId="3" formatCode="#,##0"/>
    </dxf>
    <dxf>
      <numFmt numFmtId="167" formatCode="#,##0.000"/>
    </dxf>
    <dxf>
      <alignment horizontal="center"/>
    </dxf>
    <dxf>
      <alignment textRotation="90" indent="0"/>
    </dxf>
    <dxf>
      <fill>
        <patternFill patternType="solid">
          <bgColor theme="4" tint="0.79998168889431442"/>
        </patternFill>
      </fill>
    </dxf>
    <dxf>
      <numFmt numFmtId="4" formatCode="#,##0.00"/>
    </dxf>
    <dxf>
      <numFmt numFmtId="4" formatCode="#,##0.00"/>
    </dxf>
    <dxf>
      <font>
        <b val="0"/>
      </font>
    </dxf>
    <dxf>
      <alignment horizontal="center"/>
    </dxf>
    <dxf>
      <alignment textRotation="90" indent="0"/>
    </dxf>
    <dxf>
      <numFmt numFmtId="167" formatCode="#,##0.000"/>
    </dxf>
    <dxf>
      <alignment horizontal="center"/>
    </dxf>
    <dxf>
      <alignment textRotation="90" indent="0"/>
    </dxf>
    <dxf>
      <alignment horizontal="right" indent="1"/>
    </dxf>
    <dxf>
      <alignment horizontal="left" relativeIndent="1"/>
    </dxf>
    <dxf>
      <alignment relativeIndent="1"/>
    </dxf>
    <dxf>
      <alignment relativeIndent="1"/>
    </dxf>
    <dxf>
      <alignment horizontal="left"/>
    </dxf>
    <dxf>
      <font>
        <b/>
      </font>
    </dxf>
    <dxf>
      <fill>
        <patternFill patternType="solid">
          <bgColor theme="0" tint="-4.9989318521683403E-2"/>
        </patternFill>
      </fill>
    </dxf>
    <dxf>
      <alignment relativeIndent="1"/>
    </dxf>
    <dxf>
      <numFmt numFmtId="166" formatCode="#,##0.00000"/>
    </dxf>
    <dxf>
      <alignment wrapText="1"/>
    </dxf>
    <dxf>
      <alignment relativeIndent="1"/>
    </dxf>
    <dxf>
      <alignment horizontal="left"/>
    </dxf>
    <dxf>
      <alignment vertical="center"/>
    </dxf>
    <dxf>
      <alignment wrapText="1"/>
    </dxf>
    <dxf>
      <alignment relativeIndent="1"/>
    </dxf>
    <dxf>
      <alignment horizontal="right"/>
    </dxf>
    <dxf>
      <alignment horizontal="center" indent="0"/>
    </dxf>
    <dxf>
      <alignment relativeIndent="1"/>
    </dxf>
    <dxf>
      <alignment horizontal="right"/>
    </dxf>
    <dxf>
      <alignment horizontal="center" indent="0"/>
    </dxf>
    <dxf>
      <numFmt numFmtId="167" formatCode="#,##0.000"/>
    </dxf>
    <dxf>
      <numFmt numFmtId="3" formatCode="#,##0"/>
    </dxf>
    <dxf>
      <numFmt numFmtId="3" formatCode="#,##0"/>
    </dxf>
    <dxf>
      <alignment horizontal="center"/>
    </dxf>
    <dxf>
      <alignment textRotation="90" indent="0"/>
    </dxf>
    <dxf>
      <fill>
        <patternFill patternType="solid">
          <bgColor theme="4" tint="0.79998168889431442"/>
        </patternFill>
      </fill>
    </dxf>
    <dxf>
      <numFmt numFmtId="4" formatCode="#,##0.00"/>
    </dxf>
    <dxf>
      <numFmt numFmtId="4" formatCode="#,##0.00"/>
    </dxf>
    <dxf>
      <font>
        <b val="0"/>
      </font>
    </dxf>
    <dxf>
      <alignment horizontal="center"/>
    </dxf>
    <dxf>
      <alignment textRotation="90" indent="0"/>
    </dxf>
    <dxf>
      <numFmt numFmtId="167" formatCode="#,##0.000"/>
    </dxf>
    <dxf>
      <alignment horizontal="center"/>
    </dxf>
    <dxf>
      <alignment textRotation="90" indent="0"/>
    </dxf>
    <dxf>
      <alignment horizontal="right" indent="1"/>
    </dxf>
    <dxf>
      <alignment horizontal="left" relativeIndent="1"/>
    </dxf>
    <dxf>
      <alignment relativeIndent="1"/>
    </dxf>
    <dxf>
      <alignment relativeIndent="1"/>
    </dxf>
    <dxf>
      <alignment horizontal="left"/>
    </dxf>
    <dxf>
      <font>
        <b/>
      </font>
    </dxf>
    <dxf>
      <fill>
        <patternFill patternType="solid">
          <bgColor theme="0" tint="-4.9989318521683403E-2"/>
        </patternFill>
      </fill>
    </dxf>
    <dxf>
      <alignment relativeIndent="1"/>
    </dxf>
    <dxf>
      <numFmt numFmtId="166" formatCode="#,##0.00000"/>
    </dxf>
    <dxf>
      <alignment wrapText="1"/>
    </dxf>
    <dxf>
      <alignment relativeIndent="1"/>
    </dxf>
    <dxf>
      <alignment horizontal="left"/>
    </dxf>
    <dxf>
      <alignment vertical="center"/>
    </dxf>
    <dxf>
      <alignment textRotation="90" indent="0"/>
    </dxf>
    <dxf>
      <alignment relativeIndent="1"/>
    </dxf>
    <dxf>
      <alignment horizontal="right"/>
    </dxf>
    <dxf>
      <alignment horizontal="center" indent="0"/>
    </dxf>
    <dxf>
      <alignment horizontal="center" textRotation="90" wrapText="1"/>
    </dxf>
    <dxf>
      <alignment relativeIndent="1"/>
    </dxf>
    <dxf>
      <alignment horizontal="right"/>
    </dxf>
    <dxf>
      <alignment horizontal="center" indent="0"/>
    </dxf>
    <dxf>
      <alignment relativeIndent="1"/>
    </dxf>
    <dxf>
      <alignment horizontal="center" textRotation="90" wrapText="1"/>
    </dxf>
    <dxf>
      <fill>
        <patternFill patternType="solid">
          <bgColor theme="4" tint="0.79998168889431442"/>
        </patternFill>
      </fill>
    </dxf>
    <dxf>
      <numFmt numFmtId="4" formatCode="#,##0.00"/>
    </dxf>
    <dxf>
      <numFmt numFmtId="4" formatCode="#,##0.00"/>
    </dxf>
    <dxf>
      <font>
        <b val="0"/>
      </font>
    </dxf>
    <dxf>
      <alignment horizontal="center"/>
    </dxf>
    <dxf>
      <alignment textRotation="90" indent="0"/>
    </dxf>
    <dxf>
      <numFmt numFmtId="167" formatCode="#,##0.000"/>
    </dxf>
    <dxf>
      <alignment horizontal="center"/>
    </dxf>
    <dxf>
      <alignment textRotation="90" indent="0"/>
    </dxf>
    <dxf>
      <alignment horizontal="right" indent="1"/>
    </dxf>
    <dxf>
      <alignment horizontal="left" relativeIndent="1"/>
    </dxf>
    <dxf>
      <alignment relativeIndent="1"/>
    </dxf>
    <dxf>
      <alignment relativeIndent="1"/>
    </dxf>
    <dxf>
      <alignment horizontal="left"/>
    </dxf>
    <dxf>
      <font>
        <b/>
      </font>
    </dxf>
    <dxf>
      <fill>
        <patternFill patternType="solid">
          <bgColor theme="0" tint="-4.9989318521683403E-2"/>
        </patternFill>
      </fill>
    </dxf>
    <dxf>
      <alignment relativeIndent="1"/>
    </dxf>
    <dxf>
      <numFmt numFmtId="166" formatCode="#,##0.00000"/>
    </dxf>
    <dxf>
      <alignment wrapText="1"/>
    </dxf>
    <dxf>
      <alignment relativeIndent="1"/>
    </dxf>
    <dxf>
      <alignment horizontal="left"/>
    </dxf>
    <dxf>
      <alignment vertical="center"/>
    </dxf>
    <dxf>
      <font>
        <b val="0"/>
        <i val="0"/>
        <strike val="0"/>
        <condense val="0"/>
        <extend val="0"/>
        <outline val="0"/>
        <shadow val="0"/>
        <u val="none"/>
        <vertAlign val="baseline"/>
        <sz val="11"/>
        <color auto="1"/>
        <name val="Calibri"/>
        <family val="2"/>
        <charset val="238"/>
        <scheme val="minor"/>
      </font>
      <numFmt numFmtId="168" formatCode="0.00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8" formatCode="0.00000"/>
      <fill>
        <patternFill patternType="solid">
          <fgColor indexed="64"/>
          <bgColor theme="0" tint="-4.9989318521683403E-2"/>
        </patternFill>
      </fill>
      <alignment horizontal="right" vertical="center" textRotation="0" wrapText="0" indent="1" justifyLastLine="0" shrinkToFit="0" readingOrder="0"/>
      <protection locked="1" hidden="1"/>
    </dxf>
    <dxf>
      <font>
        <b val="0"/>
        <i val="0"/>
        <strike val="0"/>
        <condense val="0"/>
        <extend val="0"/>
        <outline val="0"/>
        <shadow val="0"/>
        <u val="none"/>
        <vertAlign val="baseline"/>
        <sz val="11"/>
        <color auto="1"/>
        <name val="Calibri"/>
        <family val="2"/>
        <charset val="238"/>
        <scheme val="none"/>
      </font>
      <numFmt numFmtId="171" formatCode="0.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i val="0"/>
        <strike val="0"/>
        <condense val="0"/>
        <extend val="0"/>
        <outline val="0"/>
        <shadow val="0"/>
        <u val="none"/>
        <vertAlign val="baseline"/>
        <sz val="11"/>
        <color auto="1"/>
        <name val="Calibri"/>
        <scheme val="none"/>
      </font>
      <numFmt numFmtId="171" formatCode="0.000%"/>
      <fill>
        <patternFill patternType="solid">
          <fgColor indexed="64"/>
          <bgColor theme="0" tint="-4.9989318521683403E-2"/>
        </patternFill>
      </fill>
      <alignment horizontal="right" vertical="center" textRotation="0" wrapText="0" indent="1" justifyLastLine="0" shrinkToFit="0" readingOrder="0"/>
      <protection locked="1" hidden="1"/>
    </dxf>
    <dxf>
      <font>
        <b/>
        <i val="0"/>
        <strike val="0"/>
        <condense val="0"/>
        <extend val="0"/>
        <outline val="0"/>
        <shadow val="0"/>
        <u val="none"/>
        <vertAlign val="baseline"/>
        <sz val="11"/>
        <color auto="1"/>
        <name val="Calibri"/>
        <family val="2"/>
        <charset val="238"/>
        <scheme val="minor"/>
      </font>
      <numFmt numFmtId="3" formatCode="#,##0"/>
      <fill>
        <patternFill patternType="solid">
          <fgColor indexed="64"/>
          <bgColor theme="0" tint="-4.9989318521683403E-2"/>
        </patternFill>
      </fill>
      <alignment horizontal="center" vertical="center" textRotation="0" wrapText="0" indent="0" justifyLastLine="0" shrinkToFit="0" readingOrder="0"/>
      <border diagonalUp="0" diagonalDown="0" outline="0">
        <left/>
        <right/>
        <top style="thin">
          <color indexed="64"/>
        </top>
        <bottom/>
      </border>
      <protection locked="1" hidden="1"/>
    </dxf>
    <dxf>
      <font>
        <b/>
        <i val="0"/>
        <strike val="0"/>
        <condense val="0"/>
        <extend val="0"/>
        <outline val="0"/>
        <shadow val="0"/>
        <u val="none"/>
        <vertAlign val="baseline"/>
        <sz val="11"/>
        <color auto="1"/>
        <name val="Calibri"/>
        <scheme val="minor"/>
      </font>
      <numFmt numFmtId="3" formatCode="#,##0"/>
      <fill>
        <patternFill patternType="solid">
          <fgColor indexed="64"/>
          <bgColor theme="0" tint="-4.9989318521683403E-2"/>
        </patternFill>
      </fill>
      <alignment horizontal="center" vertical="center" textRotation="0" wrapText="0" indent="0" justifyLastLine="0" shrinkToFit="0" readingOrder="0"/>
      <protection locked="1" hidden="1"/>
    </dxf>
    <dxf>
      <font>
        <b val="0"/>
        <i val="0"/>
        <strike val="0"/>
        <condense val="0"/>
        <extend val="0"/>
        <outline val="0"/>
        <shadow val="0"/>
        <u val="none"/>
        <vertAlign val="baseline"/>
        <sz val="11"/>
        <color auto="1"/>
        <name val="Calibri"/>
        <family val="2"/>
        <charset val="238"/>
        <scheme val="minor"/>
      </font>
      <numFmt numFmtId="170" formatCode="0.000\ %"/>
      <fill>
        <patternFill patternType="solid">
          <fgColor indexed="64"/>
          <bgColor theme="0" tint="-4.9989318521683403E-2"/>
        </patternFill>
      </fill>
      <alignment horizontal="right" vertical="center" textRotation="0" wrapText="0" indent="1" justifyLastLine="0" shrinkToFit="0" readingOrder="0"/>
      <border diagonalUp="0" diagonalDown="0" outline="0">
        <left/>
        <right style="medium">
          <color auto="1"/>
        </right>
        <top style="thin">
          <color indexed="64"/>
        </top>
        <bottom/>
      </border>
      <protection locked="1" hidden="1"/>
    </dxf>
    <dxf>
      <font>
        <b val="0"/>
        <i val="0"/>
        <strike val="0"/>
        <condense val="0"/>
        <extend val="0"/>
        <outline val="0"/>
        <shadow val="0"/>
        <u val="none"/>
        <vertAlign val="baseline"/>
        <sz val="11"/>
        <color auto="1"/>
        <name val="Calibri"/>
        <scheme val="minor"/>
      </font>
      <numFmt numFmtId="170" formatCode="0.000\ %"/>
      <fill>
        <patternFill patternType="solid">
          <fgColor indexed="64"/>
          <bgColor theme="0" tint="-4.9989318521683403E-2"/>
        </patternFill>
      </fill>
      <alignment horizontal="right" vertical="center" textRotation="0" wrapText="0" indent="1" justifyLastLine="0" shrinkToFit="0" readingOrder="0"/>
      <border diagonalUp="0" diagonalDown="0">
        <left/>
        <right style="medium">
          <color auto="1"/>
        </right>
        <vertical/>
      </border>
      <protection locked="1" hidden="1"/>
    </dxf>
    <dxf>
      <font>
        <b/>
        <i val="0"/>
        <strike val="0"/>
        <condense val="0"/>
        <extend val="0"/>
        <outline val="0"/>
        <shadow val="0"/>
        <u val="none"/>
        <vertAlign val="baseline"/>
        <sz val="11"/>
        <color auto="1"/>
        <name val="Calibri"/>
        <family val="2"/>
        <charset val="238"/>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4" formatCode="#,##0.00"/>
      <fill>
        <patternFill patternType="solid">
          <fgColor indexed="64"/>
          <bgColor theme="0" tint="-4.9989318521683403E-2"/>
        </patternFill>
      </fill>
      <alignment horizontal="right" vertical="center" textRotation="0" wrapText="0" indent="1" justifyLastLine="0" shrinkToFit="0" readingOrder="0"/>
      <protection locked="1" hidden="0"/>
    </dxf>
    <dxf>
      <font>
        <b val="0"/>
        <i val="0"/>
        <strike val="0"/>
        <condense val="0"/>
        <extend val="0"/>
        <outline val="0"/>
        <shadow val="0"/>
        <u val="none"/>
        <vertAlign val="baseline"/>
        <sz val="11"/>
        <color auto="1"/>
        <name val="Calibri"/>
        <family val="2"/>
        <charset val="238"/>
        <scheme val="minor"/>
      </font>
      <numFmt numFmtId="166" formatCode="#,##0.00000"/>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theme="0" tint="-4.9989318521683403E-2"/>
        </patternFill>
      </fill>
      <alignment horizontal="left" vertical="center" textRotation="0" wrapText="0" indent="1" justifyLastLine="0" shrinkToFit="0" readingOrder="0"/>
      <protection locked="1" hidden="1"/>
    </dxf>
    <dxf>
      <font>
        <b val="0"/>
        <i val="0"/>
        <strike val="0"/>
        <condense val="0"/>
        <extend val="0"/>
        <outline val="0"/>
        <shadow val="0"/>
        <u val="none"/>
        <vertAlign val="baseline"/>
        <sz val="11"/>
        <color auto="1"/>
        <name val="Calibri"/>
        <family val="2"/>
        <charset val="238"/>
        <scheme val="minor"/>
      </font>
      <numFmt numFmtId="166" formatCode="#,##0.00000"/>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none"/>
      </font>
      <numFmt numFmtId="166" formatCode="#,##0.00000"/>
      <fill>
        <patternFill patternType="solid">
          <fgColor indexed="64"/>
          <bgColor rgb="FFFFFFCC"/>
        </patternFill>
      </fill>
      <alignment horizontal="right" vertical="center" textRotation="0" wrapText="0" indent="1" justifyLastLine="0" shrinkToFit="0" readingOrder="0"/>
      <protection locked="0" hidden="0"/>
    </dxf>
    <dxf>
      <font>
        <b val="0"/>
        <i val="0"/>
        <strike val="0"/>
        <condense val="0"/>
        <extend val="0"/>
        <outline val="0"/>
        <shadow val="0"/>
        <u val="none"/>
        <vertAlign val="baseline"/>
        <sz val="11"/>
        <color auto="1"/>
        <name val="Calibri"/>
        <family val="2"/>
        <charset val="238"/>
        <scheme val="minor"/>
      </font>
      <numFmt numFmtId="166" formatCode="#,##0.00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4" formatCode="#,##0.00"/>
      <fill>
        <patternFill patternType="solid">
          <fgColor indexed="64"/>
          <bgColor rgb="FFFFFFCC"/>
        </patternFill>
      </fill>
      <alignment horizontal="right" vertical="center" textRotation="0" wrapText="0" relativeIndent="1" justifyLastLine="0" shrinkToFit="0" readingOrder="0"/>
      <protection locked="0"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style="dashed">
          <color indexed="64"/>
        </left>
        <right style="thin">
          <color indexed="64"/>
        </right>
        <top style="thin">
          <color indexed="64"/>
        </top>
        <bottom/>
      </border>
      <protection locked="1" hidden="1"/>
    </dxf>
    <dxf>
      <font>
        <b val="0"/>
        <i val="0"/>
        <strike val="0"/>
        <condense val="0"/>
        <extend val="0"/>
        <outline val="0"/>
        <shadow val="0"/>
        <u val="none"/>
        <vertAlign val="baseline"/>
        <sz val="11.5"/>
        <color auto="1"/>
        <name val="Calibri"/>
        <scheme val="minor"/>
      </font>
      <numFmt numFmtId="181" formatCode="m/d/yyyy"/>
      <fill>
        <patternFill patternType="solid">
          <fgColor indexed="64"/>
          <bgColor theme="0" tint="-4.9989318521683403E-2"/>
        </patternFill>
      </fill>
      <alignment horizontal="left" vertical="center" textRotation="0" wrapText="1" indent="1" justifyLastLine="0" shrinkToFit="0" readingOrder="0"/>
      <border diagonalUp="0" diagonalDown="0">
        <left style="dashed">
          <color indexed="64"/>
        </left>
        <right style="thin">
          <color indexed="64"/>
        </right>
        <top style="hair">
          <color auto="1"/>
        </top>
        <bottom style="thin">
          <color indexed="64"/>
        </bottom>
        <vertical/>
        <horizontal/>
      </border>
      <protection locked="1"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5"/>
        <color auto="1"/>
        <name val="Calibri"/>
        <scheme val="minor"/>
      </font>
      <numFmt numFmtId="181" formatCode="m/d/yyyy"/>
      <fill>
        <patternFill patternType="solid">
          <fgColor indexed="64"/>
          <bgColor rgb="FFFFFFCC"/>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5"/>
        <color auto="1"/>
        <name val="Calibri"/>
        <scheme val="minor"/>
      </font>
      <numFmt numFmtId="181" formatCode="m/d/yyyy"/>
      <fill>
        <patternFill patternType="solid">
          <fgColor indexed="64"/>
          <bgColor rgb="FFFFFFCC"/>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style="thin">
          <color indexed="64"/>
        </left>
        <right style="dashed">
          <color theme="0" tint="-0.24994659260841701"/>
        </right>
        <top style="thin">
          <color indexed="64"/>
        </top>
        <bottom/>
      </border>
      <protection locked="1" hidden="1"/>
    </dxf>
    <dxf>
      <font>
        <b val="0"/>
        <i val="0"/>
        <strike val="0"/>
        <condense val="0"/>
        <extend val="0"/>
        <outline val="0"/>
        <shadow val="0"/>
        <u val="none"/>
        <vertAlign val="baseline"/>
        <sz val="11.5"/>
        <color auto="1"/>
        <name val="Calibri"/>
        <scheme val="minor"/>
      </font>
      <numFmt numFmtId="181" formatCode="m/d/yyyy"/>
      <fill>
        <patternFill patternType="solid">
          <fgColor indexed="64"/>
          <bgColor rgb="FFFFFFCC"/>
        </patternFill>
      </fill>
      <alignment horizontal="left" vertical="center" textRotation="0" wrapText="1" indent="1" justifyLastLine="0" shrinkToFit="0" readingOrder="0"/>
      <border diagonalUp="0" diagonalDown="0">
        <left style="thin">
          <color indexed="64"/>
        </left>
        <right style="dashed">
          <color theme="0" tint="-0.24994659260841701"/>
        </right>
        <vertical/>
      </border>
      <protection locked="0"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5"/>
        <color auto="1"/>
        <name val="Calibri"/>
        <scheme val="minor"/>
      </font>
      <numFmt numFmtId="181" formatCode="m/d/yyyy"/>
      <fill>
        <patternFill patternType="solid">
          <fgColor indexed="64"/>
          <bgColor rgb="FFFFFFCC"/>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5"/>
        <color auto="1"/>
        <name val="Calibri"/>
        <scheme val="minor"/>
      </font>
      <numFmt numFmtId="181" formatCode="m/d/yyyy"/>
      <fill>
        <patternFill patternType="solid">
          <fgColor indexed="64"/>
          <bgColor rgb="FFFFFFCC"/>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right style="dashed">
          <color theme="0" tint="-0.24994659260841701"/>
        </right>
        <top style="thin">
          <color indexed="64"/>
        </top>
        <bottom/>
      </border>
      <protection locked="1" hidden="1"/>
    </dxf>
    <dxf>
      <font>
        <b val="0"/>
        <i val="0"/>
        <strike val="0"/>
        <condense val="0"/>
        <extend val="0"/>
        <outline val="0"/>
        <shadow val="0"/>
        <u val="none"/>
        <vertAlign val="baseline"/>
        <sz val="11.5"/>
        <color auto="1"/>
        <name val="Calibri"/>
        <scheme val="minor"/>
      </font>
      <numFmt numFmtId="167" formatCode="#,##0.000"/>
      <fill>
        <patternFill patternType="solid">
          <fgColor indexed="64"/>
          <bgColor rgb="FFFFFFCC"/>
        </patternFill>
      </fill>
      <alignment horizontal="left" vertical="center" textRotation="0" wrapText="1" indent="1" justifyLastLine="0" shrinkToFit="0" readingOrder="0"/>
      <border diagonalUp="0" diagonalDown="0">
        <left/>
        <right style="dashed">
          <color theme="0" tint="-0.24994659260841701"/>
        </right>
        <vertical/>
      </border>
      <protection locked="0" hidden="0"/>
    </dxf>
    <dxf>
      <font>
        <b val="0"/>
        <i val="0"/>
        <strike val="0"/>
        <condense val="0"/>
        <extend val="0"/>
        <outline val="0"/>
        <shadow val="0"/>
        <u val="none"/>
        <vertAlign val="baseline"/>
        <sz val="11"/>
        <color auto="1"/>
        <name val="Calibri"/>
        <family val="2"/>
        <charset val="238"/>
        <scheme val="minor"/>
      </font>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0" formatCode="General"/>
      <fill>
        <patternFill patternType="solid">
          <fgColor indexed="64"/>
          <bgColor theme="0" tint="-4.9989318521683403E-2"/>
        </patternFill>
      </fill>
      <alignment horizontal="left" vertical="center" textRotation="0" wrapText="1" indent="1" justifyLastLine="0" shrinkToFit="0" readingOrder="0"/>
      <protection locked="1" hidden="1"/>
    </dxf>
    <dxf>
      <font>
        <b val="0"/>
        <i val="0"/>
        <strike val="0"/>
        <condense val="0"/>
        <extend val="0"/>
        <outline val="0"/>
        <shadow val="0"/>
        <u val="none"/>
        <vertAlign val="baseline"/>
        <sz val="11"/>
        <color auto="1"/>
        <name val="Calibri"/>
        <family val="2"/>
        <charset val="238"/>
        <scheme val="minor"/>
      </font>
      <numFmt numFmtId="167" formatCode="#,##0.000"/>
      <fill>
        <patternFill patternType="solid">
          <fgColor indexed="64"/>
          <bgColor theme="0" tint="-4.9989318521683403E-2"/>
        </patternFill>
      </fill>
      <alignment horizontal="right" vertical="center" textRotation="0" wrapText="1" indent="1" justifyLastLine="0" shrinkToFit="0" readingOrder="0"/>
      <border diagonalUp="0" diagonalDown="0" outline="0">
        <left/>
        <right/>
        <top style="thin">
          <color indexed="64"/>
        </top>
        <bottom/>
      </border>
      <protection locked="0" hidden="0"/>
    </dxf>
    <dxf>
      <font>
        <b val="0"/>
        <i val="0"/>
        <strike val="0"/>
        <condense val="0"/>
        <extend val="0"/>
        <outline val="0"/>
        <shadow val="0"/>
        <u val="none"/>
        <vertAlign val="baseline"/>
        <sz val="11"/>
        <color auto="1"/>
        <name val="Calibri"/>
        <scheme val="minor"/>
      </font>
      <numFmt numFmtId="167" formatCode="#,##0.000"/>
      <fill>
        <patternFill patternType="solid">
          <fgColor indexed="64"/>
          <bgColor rgb="FFFFFFCC"/>
        </patternFill>
      </fill>
      <alignment horizontal="right" vertical="center" textRotation="0" wrapText="1" indent="1" justifyLastLine="0" shrinkToFit="0" readingOrder="0"/>
      <protection locked="0" hidden="0"/>
    </dxf>
    <dxf>
      <font>
        <b val="0"/>
        <i val="0"/>
        <strike val="0"/>
        <condense val="0"/>
        <extend val="0"/>
        <outline val="0"/>
        <shadow val="0"/>
        <u val="none"/>
        <vertAlign val="baseline"/>
        <sz val="11"/>
        <color auto="1"/>
        <name val="Calibri"/>
        <family val="2"/>
        <charset val="238"/>
        <scheme val="minor"/>
      </font>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0" formatCode="General"/>
      <fill>
        <patternFill patternType="solid">
          <fgColor indexed="64"/>
          <bgColor theme="0" tint="-4.9989318521683403E-2"/>
        </patternFill>
      </fill>
      <alignment horizontal="left" vertical="center" textRotation="0" wrapText="1" relativeIndent="1" justifyLastLine="0" shrinkToFit="0" readingOrder="0"/>
      <protection locked="1" hidden="1"/>
    </dxf>
    <dxf>
      <font>
        <b val="0"/>
        <i val="0"/>
        <strike val="0"/>
        <condense val="0"/>
        <extend val="0"/>
        <outline val="0"/>
        <shadow val="0"/>
        <u val="none"/>
        <vertAlign val="baseline"/>
        <sz val="11"/>
        <color auto="1"/>
        <name val="Calibri"/>
        <family val="2"/>
        <charset val="238"/>
        <scheme val="minor"/>
      </font>
      <fill>
        <patternFill patternType="solid">
          <fgColor indexed="64"/>
          <bgColor theme="0" tint="-4.9989318521683403E-2"/>
        </patternFill>
      </fill>
      <alignment horizontal="left" vertical="center" textRotation="0" wrapText="1" indent="1" justifyLastLine="0" shrinkToFit="0" readingOrder="0"/>
      <border diagonalUp="0" diagonalDown="0" outline="0">
        <left style="medium">
          <color auto="1"/>
        </left>
        <right/>
        <top style="thin">
          <color indexed="64"/>
        </top>
        <bottom/>
      </border>
      <protection locked="1" hidden="1"/>
    </dxf>
    <dxf>
      <font>
        <b/>
        <i val="0"/>
        <strike val="0"/>
        <condense val="0"/>
        <extend val="0"/>
        <outline val="0"/>
        <shadow val="0"/>
        <u val="none"/>
        <vertAlign val="baseline"/>
        <sz val="11"/>
        <color auto="1"/>
        <name val="Calibri"/>
        <scheme val="minor"/>
      </font>
      <numFmt numFmtId="0" formatCode="General"/>
      <fill>
        <patternFill patternType="solid">
          <fgColor indexed="64"/>
          <bgColor theme="0" tint="-4.9989318521683403E-2"/>
        </patternFill>
      </fill>
      <alignment horizontal="left" vertical="center" textRotation="0" wrapText="1" relativeIndent="1" justifyLastLine="0" shrinkToFit="0" readingOrder="0"/>
      <border diagonalUp="0" diagonalDown="0">
        <left style="medium">
          <color indexed="64"/>
        </left>
        <right/>
        <vertical/>
      </border>
      <protection locked="1" hidden="1"/>
    </dxf>
    <dxf>
      <border diagonalUp="0" diagonalDown="0" outline="0">
        <left/>
        <right style="medium">
          <color auto="1"/>
        </right>
        <top style="thin">
          <color indexed="64"/>
        </top>
        <bottom/>
      </border>
    </dxf>
    <dxf>
      <font>
        <b val="0"/>
        <i val="0"/>
        <strike val="0"/>
        <condense val="0"/>
        <extend val="0"/>
        <outline val="0"/>
        <shadow val="0"/>
        <u val="none"/>
        <vertAlign val="baseline"/>
        <sz val="11"/>
        <color auto="1"/>
        <name val="Calibri"/>
        <scheme val="none"/>
      </font>
      <numFmt numFmtId="0" formatCode="General"/>
      <fill>
        <patternFill patternType="none">
          <fgColor rgb="FF000000"/>
          <bgColor rgb="FFFFFFFF"/>
        </patternFill>
      </fill>
      <alignment horizontal="left" vertical="center" textRotation="0" wrapText="0" indent="1" justifyLastLine="0" shrinkToFit="0" readingOrder="0"/>
      <border diagonalUp="0" diagonalDown="0">
        <left/>
        <right style="medium">
          <color auto="1"/>
        </right>
        <vertical/>
      </border>
      <protection locked="1" hidden="1"/>
    </dxf>
    <dxf>
      <border diagonalUp="0" diagonalDown="0" outline="0">
        <left/>
        <right/>
        <top style="thin">
          <color indexed="64"/>
        </top>
        <bottom/>
      </border>
    </dxf>
    <dxf>
      <font>
        <b val="0"/>
        <i val="0"/>
        <strike val="0"/>
        <condense val="0"/>
        <extend val="0"/>
        <outline val="0"/>
        <shadow val="0"/>
        <u val="none"/>
        <vertAlign val="baseline"/>
        <sz val="11"/>
        <color auto="1"/>
        <name val="Calibri"/>
        <scheme val="none"/>
      </font>
      <numFmt numFmtId="0" formatCode="General"/>
      <fill>
        <patternFill patternType="none">
          <fgColor rgb="FF000000"/>
          <bgColor rgb="FFFFFFFF"/>
        </patternFill>
      </fill>
      <alignment horizontal="left" vertical="center" textRotation="0" wrapText="0" indent="1" justifyLastLine="0" shrinkToFit="0" readingOrder="0"/>
      <protection locked="1" hidden="1"/>
    </dxf>
    <dxf>
      <border outline="0">
        <top style="thin">
          <color rgb="FF000000"/>
        </top>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auto="1"/>
        <name val="Calibri"/>
        <scheme val="none"/>
      </font>
      <fill>
        <patternFill patternType="none">
          <fgColor rgb="FF000000"/>
          <bgColor rgb="FFFFFFFF"/>
        </patternFill>
      </fill>
      <alignment horizontal="left" vertical="center" textRotation="0" wrapText="0" indent="1" justifyLastLine="0" shrinkToFit="0" readingOrder="0"/>
      <protection locked="1" hidden="1"/>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1"/>
        <color auto="1"/>
        <name val="Calibri"/>
        <family val="2"/>
        <charset val="238"/>
        <scheme val="minor"/>
      </font>
      <numFmt numFmtId="168" formatCode="0.00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8" formatCode="0.00000"/>
      <fill>
        <patternFill patternType="solid">
          <fgColor indexed="64"/>
          <bgColor theme="0" tint="-4.9989318521683403E-2"/>
        </patternFill>
      </fill>
      <alignment horizontal="right" vertical="center" textRotation="0" wrapText="0" indent="1" justifyLastLine="0" shrinkToFit="0" readingOrder="0"/>
      <protection locked="1" hidden="1"/>
    </dxf>
    <dxf>
      <font>
        <b val="0"/>
        <i val="0"/>
        <strike val="0"/>
        <condense val="0"/>
        <extend val="0"/>
        <outline val="0"/>
        <shadow val="0"/>
        <u val="none"/>
        <vertAlign val="baseline"/>
        <sz val="11"/>
        <color auto="1"/>
        <name val="Calibri"/>
        <family val="2"/>
        <charset val="238"/>
        <scheme val="none"/>
      </font>
      <numFmt numFmtId="171" formatCode="0.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i val="0"/>
        <strike val="0"/>
        <condense val="0"/>
        <extend val="0"/>
        <outline val="0"/>
        <shadow val="0"/>
        <u val="none"/>
        <vertAlign val="baseline"/>
        <sz val="11"/>
        <color auto="1"/>
        <name val="Calibri"/>
        <scheme val="none"/>
      </font>
      <numFmt numFmtId="171" formatCode="0.000%"/>
      <fill>
        <patternFill patternType="solid">
          <fgColor indexed="64"/>
          <bgColor theme="0" tint="-4.9989318521683403E-2"/>
        </patternFill>
      </fill>
      <alignment horizontal="right" vertical="center" textRotation="0" wrapText="0" indent="1" justifyLastLine="0" shrinkToFit="0" readingOrder="0"/>
      <protection locked="1" hidden="1"/>
    </dxf>
    <dxf>
      <font>
        <b/>
        <i val="0"/>
        <strike val="0"/>
        <condense val="0"/>
        <extend val="0"/>
        <outline val="0"/>
        <shadow val="0"/>
        <u val="none"/>
        <vertAlign val="baseline"/>
        <sz val="11"/>
        <color auto="1"/>
        <name val="Calibri"/>
        <family val="2"/>
        <charset val="238"/>
        <scheme val="minor"/>
      </font>
      <numFmt numFmtId="3" formatCode="#,##0"/>
      <fill>
        <patternFill patternType="solid">
          <fgColor indexed="64"/>
          <bgColor theme="0" tint="-4.9989318521683403E-2"/>
        </patternFill>
      </fill>
      <alignment horizontal="center" vertical="center" textRotation="0" wrapText="0" indent="0" justifyLastLine="0" shrinkToFit="0" readingOrder="0"/>
      <border diagonalUp="0" diagonalDown="0" outline="0">
        <left/>
        <right/>
        <top style="thin">
          <color indexed="64"/>
        </top>
        <bottom/>
      </border>
      <protection locked="1" hidden="1"/>
    </dxf>
    <dxf>
      <font>
        <b/>
        <i val="0"/>
        <strike val="0"/>
        <condense val="0"/>
        <extend val="0"/>
        <outline val="0"/>
        <shadow val="0"/>
        <u val="none"/>
        <vertAlign val="baseline"/>
        <sz val="11"/>
        <color auto="1"/>
        <name val="Calibri"/>
        <scheme val="minor"/>
      </font>
      <numFmt numFmtId="3" formatCode="#,##0"/>
      <fill>
        <patternFill patternType="solid">
          <fgColor indexed="64"/>
          <bgColor theme="0" tint="-4.9989318521683403E-2"/>
        </patternFill>
      </fill>
      <alignment horizontal="center" vertical="center" textRotation="0" wrapText="0" indent="0" justifyLastLine="0" shrinkToFit="0" readingOrder="0"/>
      <protection locked="1" hidden="1"/>
    </dxf>
    <dxf>
      <font>
        <b val="0"/>
        <i val="0"/>
        <strike val="0"/>
        <condense val="0"/>
        <extend val="0"/>
        <outline val="0"/>
        <shadow val="0"/>
        <u val="none"/>
        <vertAlign val="baseline"/>
        <sz val="11"/>
        <color auto="1"/>
        <name val="Calibri"/>
        <family val="2"/>
        <charset val="238"/>
        <scheme val="minor"/>
      </font>
      <numFmt numFmtId="170" formatCode="0.000\ %"/>
      <fill>
        <patternFill patternType="solid">
          <fgColor indexed="64"/>
          <bgColor theme="0" tint="-4.9989318521683403E-2"/>
        </patternFill>
      </fill>
      <alignment horizontal="right" vertical="center" textRotation="0" wrapText="0" indent="1" justifyLastLine="0" shrinkToFit="0" readingOrder="0"/>
      <border diagonalUp="0" diagonalDown="0">
        <left/>
        <right style="medium">
          <color indexed="64"/>
        </right>
        <top style="thin">
          <color indexed="64"/>
        </top>
        <bottom/>
        <vertical/>
        <horizontal/>
      </border>
      <protection locked="1" hidden="1"/>
    </dxf>
    <dxf>
      <font>
        <b val="0"/>
        <i val="0"/>
        <strike val="0"/>
        <condense val="0"/>
        <extend val="0"/>
        <outline val="0"/>
        <shadow val="0"/>
        <u val="none"/>
        <vertAlign val="baseline"/>
        <sz val="11"/>
        <color auto="1"/>
        <name val="Calibri"/>
        <scheme val="minor"/>
      </font>
      <numFmt numFmtId="170" formatCode="0.000\ %"/>
      <fill>
        <patternFill patternType="solid">
          <fgColor indexed="64"/>
          <bgColor theme="0" tint="-4.9989318521683403E-2"/>
        </patternFill>
      </fill>
      <alignment horizontal="right" vertical="center" textRotation="0" wrapText="0" indent="1" justifyLastLine="0" shrinkToFit="0" readingOrder="0"/>
      <protection locked="1" hidden="1"/>
    </dxf>
    <dxf>
      <font>
        <b/>
        <i val="0"/>
        <strike val="0"/>
        <condense val="0"/>
        <extend val="0"/>
        <outline val="0"/>
        <shadow val="0"/>
        <u val="none"/>
        <vertAlign val="baseline"/>
        <sz val="11"/>
        <color auto="1"/>
        <name val="Calibri"/>
        <family val="2"/>
        <charset val="238"/>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4" formatCode="#,##0.00"/>
      <fill>
        <patternFill patternType="solid">
          <fgColor indexed="64"/>
          <bgColor theme="0" tint="-4.9989318521683403E-2"/>
        </patternFill>
      </fill>
      <alignment horizontal="right" vertical="center" textRotation="0" wrapText="0" indent="1" justifyLastLine="0" shrinkToFit="0" readingOrder="0"/>
      <protection locked="1" hidden="0"/>
    </dxf>
    <dxf>
      <font>
        <b val="0"/>
        <i val="0"/>
        <strike val="0"/>
        <condense val="0"/>
        <extend val="0"/>
        <outline val="0"/>
        <shadow val="0"/>
        <u val="none"/>
        <vertAlign val="baseline"/>
        <sz val="11"/>
        <color auto="1"/>
        <name val="Calibri"/>
        <family val="2"/>
        <charset val="238"/>
        <scheme val="minor"/>
      </font>
      <numFmt numFmtId="166" formatCode="#,##0.00000"/>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theme="0" tint="-4.9989318521683403E-2"/>
        </patternFill>
      </fill>
      <alignment horizontal="left" vertical="center" textRotation="0" wrapText="0" indent="1" justifyLastLine="0" shrinkToFit="0" readingOrder="0"/>
      <protection locked="1" hidden="1"/>
    </dxf>
    <dxf>
      <font>
        <b val="0"/>
        <i val="0"/>
        <strike val="0"/>
        <condense val="0"/>
        <extend val="0"/>
        <outline val="0"/>
        <shadow val="0"/>
        <u val="none"/>
        <vertAlign val="baseline"/>
        <sz val="11"/>
        <color auto="1"/>
        <name val="Calibri"/>
        <family val="2"/>
        <charset val="238"/>
        <scheme val="minor"/>
      </font>
      <numFmt numFmtId="166" formatCode="#,##0.00000"/>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none"/>
      </font>
      <numFmt numFmtId="166" formatCode="#,##0.00000"/>
      <fill>
        <patternFill patternType="solid">
          <fgColor indexed="64"/>
          <bgColor rgb="FFFFFFCC"/>
        </patternFill>
      </fill>
      <alignment horizontal="right" vertical="center" textRotation="0" wrapText="0" indent="1" justifyLastLine="0" shrinkToFit="0" readingOrder="0"/>
      <protection locked="0" hidden="0"/>
    </dxf>
    <dxf>
      <font>
        <b val="0"/>
        <i val="0"/>
        <strike val="0"/>
        <condense val="0"/>
        <extend val="0"/>
        <outline val="0"/>
        <shadow val="0"/>
        <u val="none"/>
        <vertAlign val="baseline"/>
        <sz val="11"/>
        <color auto="1"/>
        <name val="Calibri"/>
        <family val="2"/>
        <charset val="238"/>
        <scheme val="minor"/>
      </font>
      <numFmt numFmtId="166" formatCode="#,##0.00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4" formatCode="#,##0.00"/>
      <fill>
        <patternFill patternType="solid">
          <fgColor indexed="64"/>
          <bgColor rgb="FFFFFFCC"/>
        </patternFill>
      </fill>
      <alignment horizontal="right" vertical="center" textRotation="0" wrapText="0" relativeIndent="1" justifyLastLine="0" shrinkToFit="0" readingOrder="0"/>
      <protection locked="0"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style="dashed">
          <color indexed="64"/>
        </left>
        <right style="thin">
          <color indexed="64"/>
        </right>
        <top style="thin">
          <color indexed="64"/>
        </top>
        <bottom/>
      </border>
      <protection locked="1" hidden="1"/>
    </dxf>
    <dxf>
      <font>
        <b val="0"/>
        <i val="0"/>
        <strike val="0"/>
        <condense val="0"/>
        <extend val="0"/>
        <outline val="0"/>
        <shadow val="0"/>
        <u val="none"/>
        <vertAlign val="baseline"/>
        <sz val="11.5"/>
        <color auto="1"/>
        <name val="Calibri"/>
        <scheme val="minor"/>
      </font>
      <numFmt numFmtId="181" formatCode="m/d/yyyy"/>
      <fill>
        <patternFill patternType="solid">
          <fgColor indexed="64"/>
          <bgColor theme="0" tint="-4.9989318521683403E-2"/>
        </patternFill>
      </fill>
      <alignment horizontal="left" vertical="center" textRotation="0" wrapText="1" indent="1" justifyLastLine="0" shrinkToFit="0" readingOrder="0"/>
      <border diagonalUp="0" diagonalDown="0">
        <left style="dashed">
          <color indexed="64"/>
        </left>
        <right style="thin">
          <color indexed="64"/>
        </right>
        <top style="hair">
          <color indexed="64"/>
        </top>
        <bottom style="hair">
          <color indexed="64"/>
        </bottom>
        <vertical/>
        <horizontal/>
      </border>
      <protection locked="1"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5"/>
        <color auto="1"/>
        <name val="Calibri"/>
        <scheme val="minor"/>
      </font>
      <numFmt numFmtId="181" formatCode="m/d/yyyy"/>
      <fill>
        <patternFill patternType="solid">
          <fgColor indexed="64"/>
          <bgColor rgb="FFFFFFCC"/>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5"/>
        <color auto="1"/>
        <name val="Calibri"/>
        <scheme val="minor"/>
      </font>
      <numFmt numFmtId="181" formatCode="m/d/yyyy"/>
      <fill>
        <patternFill patternType="solid">
          <fgColor indexed="64"/>
          <bgColor rgb="FFFFFFCC"/>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style="thin">
          <color indexed="64"/>
        </left>
        <right style="dashed">
          <color theme="0" tint="-0.24994659260841701"/>
        </right>
        <top style="thin">
          <color indexed="64"/>
        </top>
        <bottom/>
      </border>
      <protection locked="1" hidden="1"/>
    </dxf>
    <dxf>
      <font>
        <b val="0"/>
        <i val="0"/>
        <strike val="0"/>
        <condense val="0"/>
        <extend val="0"/>
        <outline val="0"/>
        <shadow val="0"/>
        <u val="none"/>
        <vertAlign val="baseline"/>
        <sz val="11.5"/>
        <color auto="1"/>
        <name val="Calibri"/>
        <scheme val="minor"/>
      </font>
      <numFmt numFmtId="181" formatCode="m/d/yyyy"/>
      <fill>
        <patternFill patternType="solid">
          <fgColor indexed="64"/>
          <bgColor rgb="FFFFFFCC"/>
        </patternFill>
      </fill>
      <alignment horizontal="left" vertical="center" textRotation="0" wrapText="1" indent="1" justifyLastLine="0" shrinkToFit="0" readingOrder="0"/>
      <border diagonalUp="0" diagonalDown="0">
        <left style="thin">
          <color indexed="64"/>
        </left>
        <right style="dashed">
          <color theme="0" tint="-0.24994659260841701"/>
        </right>
        <vertical/>
      </border>
      <protection locked="0"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5"/>
        <color auto="1"/>
        <name val="Calibri"/>
        <scheme val="minor"/>
      </font>
      <numFmt numFmtId="181" formatCode="m/d/yyyy"/>
      <fill>
        <patternFill patternType="solid">
          <fgColor indexed="64"/>
          <bgColor rgb="FFFFFFCC"/>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5"/>
        <color auto="1"/>
        <name val="Calibri"/>
        <scheme val="minor"/>
      </font>
      <numFmt numFmtId="181" formatCode="m/d/yyyy"/>
      <fill>
        <patternFill patternType="solid">
          <fgColor indexed="64"/>
          <bgColor rgb="FFFFFFCC"/>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right style="dashed">
          <color theme="0" tint="-0.24994659260841701"/>
        </right>
        <top style="thin">
          <color indexed="64"/>
        </top>
        <bottom/>
      </border>
      <protection locked="1" hidden="1"/>
    </dxf>
    <dxf>
      <font>
        <b val="0"/>
        <i val="0"/>
        <strike val="0"/>
        <condense val="0"/>
        <extend val="0"/>
        <outline val="0"/>
        <shadow val="0"/>
        <u val="none"/>
        <vertAlign val="baseline"/>
        <sz val="11.5"/>
        <color auto="1"/>
        <name val="Calibri"/>
        <scheme val="minor"/>
      </font>
      <numFmt numFmtId="181" formatCode="m/d/yyyy"/>
      <fill>
        <patternFill patternType="solid">
          <fgColor indexed="64"/>
          <bgColor rgb="FFFFFFCC"/>
        </patternFill>
      </fill>
      <alignment horizontal="left" vertical="center" textRotation="0" wrapText="1" indent="1" justifyLastLine="0" shrinkToFit="0" readingOrder="0"/>
      <border diagonalUp="0" diagonalDown="0">
        <left/>
        <right style="dashed">
          <color theme="0" tint="-0.24994659260841701"/>
        </right>
        <vertical/>
      </border>
      <protection locked="0" hidden="0"/>
    </dxf>
    <dxf>
      <font>
        <b val="0"/>
        <i val="0"/>
        <strike val="0"/>
        <condense val="0"/>
        <extend val="0"/>
        <outline val="0"/>
        <shadow val="0"/>
        <u val="none"/>
        <vertAlign val="baseline"/>
        <sz val="11"/>
        <color auto="1"/>
        <name val="Calibri"/>
        <family val="2"/>
        <charset val="238"/>
        <scheme val="minor"/>
      </font>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0" formatCode="General"/>
      <fill>
        <patternFill patternType="solid">
          <fgColor indexed="64"/>
          <bgColor theme="0" tint="-4.9989318521683403E-2"/>
        </patternFill>
      </fill>
      <alignment horizontal="left" vertical="center" textRotation="0" wrapText="1" indent="1" justifyLastLine="0" shrinkToFit="0" readingOrder="0"/>
      <protection locked="1" hidden="1"/>
    </dxf>
    <dxf>
      <font>
        <b val="0"/>
        <i val="0"/>
        <strike val="0"/>
        <condense val="0"/>
        <extend val="0"/>
        <outline val="0"/>
        <shadow val="0"/>
        <u val="none"/>
        <vertAlign val="baseline"/>
        <sz val="11"/>
        <color auto="1"/>
        <name val="Calibri"/>
        <family val="2"/>
        <charset val="238"/>
        <scheme val="minor"/>
      </font>
      <numFmt numFmtId="167" formatCode="#,##0.000"/>
      <fill>
        <patternFill patternType="solid">
          <fgColor indexed="64"/>
          <bgColor theme="0" tint="-4.9989318521683403E-2"/>
        </patternFill>
      </fill>
      <alignment horizontal="right" vertical="center" textRotation="0" wrapText="1" indent="1" justifyLastLine="0" shrinkToFit="0" readingOrder="0"/>
      <border diagonalUp="0" diagonalDown="0" outline="0">
        <left/>
        <right/>
        <top style="thin">
          <color indexed="64"/>
        </top>
        <bottom/>
      </border>
      <protection locked="0" hidden="0"/>
    </dxf>
    <dxf>
      <font>
        <b val="0"/>
        <i val="0"/>
        <strike val="0"/>
        <condense val="0"/>
        <extend val="0"/>
        <outline val="0"/>
        <shadow val="0"/>
        <u val="none"/>
        <vertAlign val="baseline"/>
        <sz val="11"/>
        <color auto="1"/>
        <name val="Calibri"/>
        <scheme val="minor"/>
      </font>
      <numFmt numFmtId="167" formatCode="#,##0.000"/>
      <fill>
        <patternFill patternType="solid">
          <fgColor indexed="64"/>
          <bgColor rgb="FFFFFFCC"/>
        </patternFill>
      </fill>
      <alignment horizontal="right" vertical="center" textRotation="0" wrapText="1" indent="1" justifyLastLine="0" shrinkToFit="0" readingOrder="0"/>
      <protection locked="0" hidden="0"/>
    </dxf>
    <dxf>
      <font>
        <b val="0"/>
        <i val="0"/>
        <strike val="0"/>
        <condense val="0"/>
        <extend val="0"/>
        <outline val="0"/>
        <shadow val="0"/>
        <u val="none"/>
        <vertAlign val="baseline"/>
        <sz val="11"/>
        <color auto="1"/>
        <name val="Calibri"/>
        <family val="2"/>
        <charset val="238"/>
        <scheme val="minor"/>
      </font>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0" formatCode="General"/>
      <fill>
        <patternFill patternType="solid">
          <fgColor indexed="64"/>
          <bgColor theme="0" tint="-4.9989318521683403E-2"/>
        </patternFill>
      </fill>
      <alignment horizontal="left" vertical="center" textRotation="0" wrapText="1" relativeIndent="1" justifyLastLine="0" shrinkToFit="0" readingOrder="0"/>
      <protection locked="1" hidden="1"/>
    </dxf>
    <dxf>
      <font>
        <b val="0"/>
        <i val="0"/>
        <strike val="0"/>
        <condense val="0"/>
        <extend val="0"/>
        <outline val="0"/>
        <shadow val="0"/>
        <u val="none"/>
        <vertAlign val="baseline"/>
        <sz val="11"/>
        <color auto="1"/>
        <name val="Calibri"/>
        <family val="2"/>
        <charset val="238"/>
        <scheme val="minor"/>
      </font>
      <fill>
        <patternFill patternType="solid">
          <fgColor indexed="64"/>
          <bgColor theme="0" tint="-4.9989318521683403E-2"/>
        </patternFill>
      </fill>
      <alignment horizontal="left" vertical="center" textRotation="0" wrapText="1" indent="1" justifyLastLine="0" shrinkToFit="0" readingOrder="0"/>
      <border diagonalUp="0" diagonalDown="0">
        <left style="medium">
          <color auto="1"/>
        </left>
        <right/>
        <top style="thin">
          <color indexed="64"/>
        </top>
        <bottom/>
        <vertical/>
        <horizontal/>
      </border>
      <protection locked="1" hidden="1"/>
    </dxf>
    <dxf>
      <font>
        <b/>
        <i val="0"/>
        <strike val="0"/>
        <condense val="0"/>
        <extend val="0"/>
        <outline val="0"/>
        <shadow val="0"/>
        <u val="none"/>
        <vertAlign val="baseline"/>
        <sz val="11"/>
        <color auto="1"/>
        <name val="Calibri"/>
        <scheme val="minor"/>
      </font>
      <numFmt numFmtId="0" formatCode="General"/>
      <fill>
        <patternFill patternType="solid">
          <fgColor indexed="64"/>
          <bgColor theme="0" tint="-4.9989318521683403E-2"/>
        </patternFill>
      </fill>
      <alignment horizontal="left" vertical="center" textRotation="0" wrapText="1" relativeIndent="1" justifyLastLine="0" shrinkToFit="0" readingOrder="0"/>
      <border diagonalUp="0" diagonalDown="0">
        <left style="medium">
          <color indexed="64"/>
        </left>
        <right/>
        <vertical/>
      </border>
      <protection locked="1" hidden="1"/>
    </dxf>
    <dxf>
      <border diagonalUp="0" diagonalDown="0" outline="0">
        <left/>
        <right style="medium">
          <color auto="1"/>
        </right>
        <top style="thin">
          <color indexed="64"/>
        </top>
        <bottom/>
      </border>
    </dxf>
    <dxf>
      <font>
        <b val="0"/>
        <i val="0"/>
        <strike val="0"/>
        <condense val="0"/>
        <extend val="0"/>
        <outline val="0"/>
        <shadow val="0"/>
        <u val="none"/>
        <vertAlign val="baseline"/>
        <sz val="11"/>
        <color auto="1"/>
        <name val="Calibri"/>
        <scheme val="none"/>
      </font>
      <numFmt numFmtId="0" formatCode="General"/>
      <fill>
        <patternFill patternType="none">
          <fgColor rgb="FF000000"/>
          <bgColor rgb="FFFFFFFF"/>
        </patternFill>
      </fill>
      <alignment horizontal="left" vertical="center" textRotation="0" wrapText="0" indent="1" justifyLastLine="0" shrinkToFit="0" readingOrder="0"/>
      <border diagonalUp="0" diagonalDown="0">
        <left/>
        <right style="medium">
          <color auto="1"/>
        </right>
        <vertical/>
      </border>
      <protection locked="1" hidden="1"/>
    </dxf>
    <dxf>
      <border diagonalUp="0" diagonalDown="0" outline="0">
        <left/>
        <right/>
        <top style="thin">
          <color indexed="64"/>
        </top>
        <bottom/>
      </border>
    </dxf>
    <dxf>
      <font>
        <b val="0"/>
        <i val="0"/>
        <strike val="0"/>
        <condense val="0"/>
        <extend val="0"/>
        <outline val="0"/>
        <shadow val="0"/>
        <u val="none"/>
        <vertAlign val="baseline"/>
        <sz val="11"/>
        <color auto="1"/>
        <name val="Calibri"/>
        <scheme val="none"/>
      </font>
      <numFmt numFmtId="0" formatCode="General"/>
      <fill>
        <patternFill patternType="none">
          <fgColor rgb="FF000000"/>
          <bgColor rgb="FFFFFFFF"/>
        </patternFill>
      </fill>
      <alignment horizontal="left" vertical="center" textRotation="0" wrapText="0" indent="1" justifyLastLine="0" shrinkToFit="0" readingOrder="0"/>
      <protection locked="1" hidden="1"/>
    </dxf>
    <dxf>
      <border outline="0">
        <top style="thin">
          <color rgb="FF000000"/>
        </top>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auto="1"/>
        <name val="Calibri"/>
        <scheme val="none"/>
      </font>
      <fill>
        <patternFill patternType="none">
          <fgColor rgb="FF000000"/>
          <bgColor rgb="FFFFFFFF"/>
        </patternFill>
      </fill>
      <alignment horizontal="left" vertical="center" textRotation="0" wrapText="0" indent="1" justifyLastLine="0" shrinkToFit="0" readingOrder="0"/>
      <protection locked="1" hidden="1"/>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11"/>
        <color theme="1"/>
        <name val="Calibri"/>
        <family val="2"/>
        <charset val="238"/>
        <scheme val="minor"/>
      </font>
      <numFmt numFmtId="168" formatCode="0.00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none"/>
      </font>
      <numFmt numFmtId="168" formatCode="0.00000"/>
      <fill>
        <patternFill patternType="solid">
          <fgColor indexed="64"/>
          <bgColor theme="0" tint="-4.9989318521683403E-2"/>
        </patternFill>
      </fill>
      <alignment horizontal="right" vertical="center" textRotation="0" wrapText="0" indent="1" justifyLastLine="0" shrinkToFit="0" readingOrder="0"/>
      <protection locked="1" hidden="1"/>
    </dxf>
    <dxf>
      <font>
        <b/>
        <i val="0"/>
        <strike val="0"/>
        <condense val="0"/>
        <extend val="0"/>
        <outline val="0"/>
        <shadow val="0"/>
        <u val="none"/>
        <vertAlign val="baseline"/>
        <sz val="11"/>
        <color theme="1"/>
        <name val="Calibri"/>
        <family val="2"/>
        <charset val="238"/>
        <scheme val="minor"/>
      </font>
      <numFmt numFmtId="3" formatCode="#,##0"/>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i val="0"/>
        <strike val="0"/>
        <condense val="0"/>
        <extend val="0"/>
        <outline val="0"/>
        <shadow val="0"/>
        <u val="none"/>
        <vertAlign val="baseline"/>
        <sz val="11"/>
        <color auto="1"/>
        <name val="Calibri"/>
        <scheme val="minor"/>
      </font>
      <numFmt numFmtId="3" formatCode="#,##0"/>
      <fill>
        <patternFill patternType="solid">
          <fgColor indexed="64"/>
          <bgColor theme="0" tint="-4.9989318521683403E-2"/>
        </patternFill>
      </fill>
      <alignment horizontal="center" vertical="center" textRotation="0" wrapText="0" indent="0" justifyLastLine="0" shrinkToFit="0" readingOrder="0"/>
      <protection locked="1" hidden="1"/>
    </dxf>
    <dxf>
      <font>
        <b val="0"/>
        <i val="0"/>
        <strike val="0"/>
        <condense val="0"/>
        <extend val="0"/>
        <outline val="0"/>
        <shadow val="0"/>
        <u val="none"/>
        <vertAlign val="baseline"/>
        <sz val="11"/>
        <color theme="1"/>
        <name val="Calibri"/>
        <family val="2"/>
        <charset val="238"/>
        <scheme val="minor"/>
      </font>
      <numFmt numFmtId="170" formatCode="0.000\ %"/>
      <fill>
        <patternFill patternType="solid">
          <fgColor indexed="64"/>
          <bgColor theme="0" tint="-4.9989318521683403E-2"/>
        </patternFill>
      </fill>
      <alignment horizontal="right" vertical="center" textRotation="0" wrapText="0" indent="1" justifyLastLine="0" shrinkToFit="0" readingOrder="0"/>
      <border diagonalUp="0" diagonalDown="0" outline="0">
        <left/>
        <right style="medium">
          <color auto="1"/>
        </right>
        <top style="thin">
          <color indexed="64"/>
        </top>
        <bottom/>
      </border>
      <protection locked="1" hidden="1"/>
    </dxf>
    <dxf>
      <font>
        <b/>
        <i val="0"/>
        <strike val="0"/>
        <condense val="0"/>
        <extend val="0"/>
        <outline val="0"/>
        <shadow val="0"/>
        <u val="none"/>
        <vertAlign val="baseline"/>
        <sz val="11"/>
        <color auto="1"/>
        <name val="Calibri"/>
        <scheme val="minor"/>
      </font>
      <numFmt numFmtId="170" formatCode="0.000\ %"/>
      <fill>
        <patternFill patternType="solid">
          <fgColor indexed="64"/>
          <bgColor theme="0" tint="-4.9989318521683403E-2"/>
        </patternFill>
      </fill>
      <alignment horizontal="right" vertical="center" textRotation="0" wrapText="0" indent="1" justifyLastLine="0" shrinkToFit="0" readingOrder="0"/>
      <protection locked="1" hidden="1"/>
    </dxf>
    <dxf>
      <font>
        <b/>
        <i val="0"/>
        <strike val="0"/>
        <condense val="0"/>
        <extend val="0"/>
        <outline val="0"/>
        <shadow val="0"/>
        <u val="none"/>
        <vertAlign val="baseline"/>
        <sz val="11"/>
        <color theme="1"/>
        <name val="Calibri"/>
        <family val="2"/>
        <charset val="238"/>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4" formatCode="#,##0.00"/>
      <fill>
        <patternFill patternType="solid">
          <fgColor indexed="64"/>
          <bgColor theme="0" tint="-4.9989318521683403E-2"/>
        </patternFill>
      </fill>
      <alignment horizontal="right" vertical="center" textRotation="0" wrapText="0" indent="1" justifyLastLine="0" shrinkToFit="0" readingOrder="0"/>
      <protection locked="1"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theme="0" tint="-4.9989318521683403E-2"/>
        </patternFill>
      </fill>
      <alignment horizontal="left" vertical="center" textRotation="0" wrapText="0" indent="1" justifyLastLine="0" shrinkToFit="0" readingOrder="0"/>
      <protection locked="1" hidden="1"/>
    </dxf>
    <dxf>
      <font>
        <b val="0"/>
        <i val="0"/>
        <strike val="0"/>
        <condense val="0"/>
        <extend val="0"/>
        <outline val="0"/>
        <shadow val="0"/>
        <u val="none"/>
        <vertAlign val="baseline"/>
        <sz val="11"/>
        <color theme="1"/>
        <name val="Calibri"/>
        <family val="2"/>
        <charset val="238"/>
        <scheme val="minor"/>
      </font>
      <numFmt numFmtId="166" formatCode="#,##0.00000"/>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rgb="FFFFFFCC"/>
        </patternFill>
      </fill>
      <alignment horizontal="right" vertical="center" textRotation="0" wrapText="0" indent="1" justifyLastLine="0" shrinkToFit="0" readingOrder="0"/>
      <protection locked="0" hidden="0"/>
    </dxf>
    <dxf>
      <font>
        <b val="0"/>
        <i val="0"/>
        <strike val="0"/>
        <condense val="0"/>
        <extend val="0"/>
        <outline val="0"/>
        <shadow val="0"/>
        <u val="none"/>
        <vertAlign val="baseline"/>
        <sz val="11"/>
        <color theme="1"/>
        <name val="Calibri"/>
        <family val="2"/>
        <charset val="238"/>
        <scheme val="minor"/>
      </font>
      <numFmt numFmtId="166" formatCode="#,##0.00000"/>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4" formatCode="#,##0.00"/>
      <fill>
        <patternFill patternType="solid">
          <fgColor indexed="64"/>
          <bgColor rgb="FFFFFFCC"/>
        </patternFill>
      </fill>
      <alignment horizontal="right" vertical="center" textRotation="0" wrapText="0" relativeIndent="1" justifyLastLine="0" shrinkToFit="0" readingOrder="0"/>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style="dashed">
          <color indexed="64"/>
        </left>
        <right style="thin">
          <color indexed="64"/>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theme="0" tint="-4.9989318521683403E-2"/>
        </patternFill>
      </fill>
      <alignment horizontal="left" vertical="center" textRotation="0" wrapText="1" indent="1" justifyLastLine="0" shrinkToFit="0" readingOrder="0"/>
      <border diagonalUp="0" diagonalDown="0">
        <left style="dashed">
          <color indexed="64"/>
        </left>
        <right style="thin">
          <color indexed="64"/>
        </right>
        <vertical/>
      </border>
      <protection locked="1"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theme="0" tint="-4.9989318521683403E-2"/>
        </patternFill>
      </fill>
      <alignment horizontal="left" vertical="center" textRotation="0" wrapText="1" indent="1" justifyLastLine="0" shrinkToFit="0" readingOrder="0"/>
      <border diagonalUp="0" diagonalDown="0">
        <left/>
        <right style="thin">
          <color indexed="64"/>
        </right>
      </border>
      <protection locked="1"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theme="0" tint="-4.9989318521683403E-2"/>
        </patternFill>
      </fill>
      <alignment horizontal="left" vertical="center" textRotation="0" wrapText="1" indent="1" justifyLastLine="0" shrinkToFit="0" readingOrder="0"/>
      <protection locked="1"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style="thin">
          <color indexed="64"/>
        </left>
        <right style="dashed">
          <color theme="0" tint="-0.24994659260841701"/>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theme="0" tint="-4.9989318521683403E-2"/>
        </patternFill>
      </fill>
      <alignment horizontal="left" vertical="center" textRotation="0" wrapText="1" indent="1" justifyLastLine="0" shrinkToFit="0" readingOrder="0"/>
      <border diagonalUp="0" diagonalDown="0">
        <left style="thin">
          <color indexed="64"/>
        </left>
        <right style="dashed">
          <color theme="0" tint="-0.24994659260841701"/>
        </right>
      </border>
      <protection locked="1"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rgb="FFFFFFCC"/>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rgb="FFFFFFCC"/>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style="dashed">
          <color theme="0" tint="-0.24994659260841701"/>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rgb="FFFFFFCC"/>
        </patternFill>
      </fill>
      <alignment horizontal="left" vertical="center" textRotation="0" wrapText="1" indent="1" justifyLastLine="0" shrinkToFit="0" readingOrder="0"/>
      <border diagonalUp="0" diagonalDown="0">
        <left/>
        <right style="dashed">
          <color theme="0" tint="-0.24994659260841701"/>
        </right>
      </border>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theme="0" tint="-4.9989318521683403E-2"/>
        </patternFill>
      </fill>
      <alignment horizontal="left" vertical="center" textRotation="0" wrapText="1" indent="1" justifyLastLine="0" shrinkToFit="0" readingOrder="0"/>
      <protection locked="1" hidden="1"/>
    </dxf>
    <dxf>
      <font>
        <b val="0"/>
        <i val="0"/>
        <strike val="0"/>
        <condense val="0"/>
        <extend val="0"/>
        <outline val="0"/>
        <shadow val="0"/>
        <u val="none"/>
        <vertAlign val="baseline"/>
        <sz val="11"/>
        <color theme="1"/>
        <name val="Calibri"/>
        <family val="2"/>
        <charset val="238"/>
        <scheme val="minor"/>
      </font>
      <numFmt numFmtId="4" formatCode="#,##0.00"/>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rgb="FFFFFFCC"/>
        </patternFill>
      </fill>
      <alignment horizontal="right" vertical="center" textRotation="0" wrapText="1" indent="1" justifyLastLine="0" shrinkToFit="0" readingOrder="0"/>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0" formatCode="General"/>
      <fill>
        <patternFill patternType="solid">
          <fgColor indexed="64"/>
          <bgColor rgb="FFFFFFCC"/>
        </patternFill>
      </fill>
      <alignment horizontal="left" vertical="center" textRotation="0" wrapText="1" relativeIndent="1" justifyLastLine="0" shrinkToFit="0" readingOrder="0"/>
      <protection locked="0" hidden="0"/>
    </dxf>
    <dxf>
      <font>
        <b/>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style="medium">
          <color auto="1"/>
        </left>
        <right/>
        <top style="thin">
          <color indexed="64"/>
        </top>
        <bottom/>
      </border>
      <protection locked="1" hidden="1"/>
    </dxf>
    <dxf>
      <font>
        <b/>
        <i val="0"/>
        <strike val="0"/>
        <condense val="0"/>
        <extend val="0"/>
        <outline val="0"/>
        <shadow val="0"/>
        <u val="none"/>
        <vertAlign val="baseline"/>
        <sz val="11"/>
        <color auto="1"/>
        <name val="Calibri"/>
        <scheme val="minor"/>
      </font>
      <numFmt numFmtId="0" formatCode="General"/>
      <fill>
        <patternFill patternType="solid">
          <fgColor indexed="64"/>
          <bgColor theme="0" tint="-4.9989318521683403E-2"/>
        </patternFill>
      </fill>
      <alignment horizontal="left" vertical="center" textRotation="0" wrapText="1" relativeIndent="1" justifyLastLine="0" shrinkToFit="0" readingOrder="0"/>
      <border diagonalUp="0" diagonalDown="0">
        <left style="medium">
          <color auto="1"/>
        </left>
        <right/>
        <vertical/>
      </border>
      <protection locked="1" hidden="1"/>
    </dxf>
    <dxf>
      <fill>
        <patternFill patternType="solid">
          <fgColor rgb="FF000000"/>
          <bgColor rgb="FFF2F2F2"/>
        </patternFill>
      </fill>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none"/>
      </font>
      <numFmt numFmtId="0" formatCode="General"/>
      <fill>
        <patternFill patternType="none">
          <fgColor rgb="FF000000"/>
          <bgColor rgb="FFFFFFFF"/>
        </patternFill>
      </fill>
      <alignment horizontal="left" vertical="center" textRotation="0" wrapText="0" indent="1" justifyLastLine="0" shrinkToFit="0" readingOrder="0"/>
      <protection locked="1" hidden="1"/>
    </dxf>
    <dxf>
      <fill>
        <patternFill patternType="solid">
          <fgColor rgb="FF000000"/>
          <bgColor rgb="FFF2F2F2"/>
        </patternFill>
      </fill>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none"/>
      </font>
      <numFmt numFmtId="0" formatCode="General"/>
      <fill>
        <patternFill patternType="none">
          <fgColor rgb="FF000000"/>
          <bgColor rgb="FFFFFFFF"/>
        </patternFill>
      </fill>
      <alignment horizontal="left" vertical="center" textRotation="0" wrapText="0" indent="1" justifyLastLine="0" shrinkToFit="0" readingOrder="0"/>
      <protection locked="1" hidden="1"/>
    </dxf>
    <dxf>
      <border>
        <top style="thin">
          <color auto="1"/>
        </top>
      </border>
    </dxf>
    <dxf>
      <fill>
        <patternFill>
          <fgColor rgb="FF000000"/>
          <bgColor rgb="FFF2F2F2"/>
        </patternFill>
      </fill>
      <protection locked="1" hidden="1"/>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auto="1"/>
        <name val="Calibri"/>
        <scheme val="none"/>
      </font>
      <fill>
        <patternFill patternType="none">
          <fgColor rgb="FF000000"/>
          <bgColor rgb="FFFFFFFF"/>
        </patternFill>
      </fill>
      <alignment horizontal="left" vertical="center" textRotation="0" wrapText="0" indent="1" justifyLastLine="0" shrinkToFit="0" readingOrder="0"/>
      <protection locked="1" hidden="1"/>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protection locked="1" hidden="1"/>
    </dxf>
    <dxf>
      <alignment horizontal="center"/>
    </dxf>
    <dxf>
      <alignment horizontal="general" indent="0"/>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alignment horizontal="center" readingOrder="0"/>
    </dxf>
    <dxf>
      <alignment horizontal="center" readingOrder="0"/>
    </dxf>
    <dxf>
      <alignment horizontal="center" readingOrder="0"/>
    </dxf>
    <dxf>
      <alignment horizontal="center" indent="0" readingOrder="0"/>
    </dxf>
    <dxf>
      <alignment horizontal="center" inden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color theme="0"/>
      </font>
      <fill>
        <patternFill>
          <bgColor rgb="FFC00000"/>
        </patternFill>
      </fill>
      <border>
        <left/>
        <right/>
        <top/>
        <bottom/>
      </border>
    </dxf>
    <dxf>
      <font>
        <color theme="0"/>
      </font>
      <fill>
        <patternFill>
          <bgColor rgb="FFC0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auto="1"/>
        <name val="Calibri"/>
        <family val="2"/>
        <charset val="238"/>
        <scheme val="minor"/>
      </font>
      <numFmt numFmtId="168" formatCode="0.00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8" formatCode="0.00000"/>
      <fill>
        <patternFill patternType="solid">
          <fgColor indexed="64"/>
          <bgColor theme="0" tint="-4.9989318521683403E-2"/>
        </patternFill>
      </fill>
      <alignment horizontal="right" vertical="center" textRotation="0" wrapText="0" indent="1" justifyLastLine="0" shrinkToFit="0" readingOrder="0"/>
      <protection locked="1" hidden="1"/>
    </dxf>
    <dxf>
      <font>
        <b val="0"/>
        <i val="0"/>
        <strike val="0"/>
        <condense val="0"/>
        <extend val="0"/>
        <outline val="0"/>
        <shadow val="0"/>
        <u val="none"/>
        <vertAlign val="baseline"/>
        <sz val="11"/>
        <color auto="1"/>
        <name val="Calibri"/>
        <family val="2"/>
        <charset val="238"/>
        <scheme val="none"/>
      </font>
      <numFmt numFmtId="171" formatCode="0.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i val="0"/>
        <strike val="0"/>
        <condense val="0"/>
        <extend val="0"/>
        <outline val="0"/>
        <shadow val="0"/>
        <u val="none"/>
        <vertAlign val="baseline"/>
        <sz val="11"/>
        <color auto="1"/>
        <name val="Calibri"/>
        <scheme val="none"/>
      </font>
      <numFmt numFmtId="171" formatCode="0.000%"/>
      <fill>
        <patternFill patternType="solid">
          <fgColor indexed="64"/>
          <bgColor theme="0" tint="-4.9989318521683403E-2"/>
        </patternFill>
      </fill>
      <alignment horizontal="right" vertical="center" textRotation="0" wrapText="0" indent="1" justifyLastLine="0" shrinkToFit="0" readingOrder="0"/>
      <protection locked="1" hidden="1"/>
    </dxf>
    <dxf>
      <font>
        <b/>
        <i val="0"/>
        <strike val="0"/>
        <condense val="0"/>
        <extend val="0"/>
        <outline val="0"/>
        <shadow val="0"/>
        <u val="none"/>
        <vertAlign val="baseline"/>
        <sz val="11"/>
        <color auto="1"/>
        <name val="Calibri"/>
        <family val="2"/>
        <charset val="238"/>
        <scheme val="minor"/>
      </font>
      <numFmt numFmtId="3" formatCode="#,##0"/>
      <fill>
        <patternFill patternType="solid">
          <fgColor indexed="64"/>
          <bgColor theme="0" tint="-4.9989318521683403E-2"/>
        </patternFill>
      </fill>
      <alignment horizontal="center" vertical="center" textRotation="0" wrapText="0" indent="0" justifyLastLine="0" shrinkToFit="0" readingOrder="0"/>
      <border diagonalUp="0" diagonalDown="0" outline="0">
        <left/>
        <right/>
        <top style="thin">
          <color indexed="64"/>
        </top>
        <bottom/>
      </border>
      <protection locked="1" hidden="1"/>
    </dxf>
    <dxf>
      <font>
        <b/>
        <i val="0"/>
        <strike val="0"/>
        <condense val="0"/>
        <extend val="0"/>
        <outline val="0"/>
        <shadow val="0"/>
        <u val="none"/>
        <vertAlign val="baseline"/>
        <sz val="11"/>
        <color auto="1"/>
        <name val="Calibri"/>
        <scheme val="minor"/>
      </font>
      <numFmt numFmtId="3" formatCode="#,##0"/>
      <fill>
        <patternFill patternType="solid">
          <fgColor indexed="64"/>
          <bgColor theme="0" tint="-4.9989318521683403E-2"/>
        </patternFill>
      </fill>
      <alignment horizontal="center" vertical="center" textRotation="0" wrapText="0" indent="0" justifyLastLine="0" shrinkToFit="0" readingOrder="0"/>
      <protection locked="1" hidden="1"/>
    </dxf>
    <dxf>
      <font>
        <b val="0"/>
        <i val="0"/>
        <strike val="0"/>
        <condense val="0"/>
        <extend val="0"/>
        <outline val="0"/>
        <shadow val="0"/>
        <u val="none"/>
        <vertAlign val="baseline"/>
        <sz val="11"/>
        <color auto="1"/>
        <name val="Calibri"/>
        <family val="2"/>
        <charset val="238"/>
        <scheme val="minor"/>
      </font>
      <numFmt numFmtId="170" formatCode="0.000\ %"/>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70" formatCode="0.000\ %"/>
      <fill>
        <patternFill patternType="solid">
          <fgColor indexed="64"/>
          <bgColor theme="0" tint="-4.9989318521683403E-2"/>
        </patternFill>
      </fill>
      <alignment horizontal="right" vertical="center" textRotation="0" wrapText="0" indent="1" justifyLastLine="0" shrinkToFit="0" readingOrder="0"/>
      <border diagonalUp="0" diagonalDown="0">
        <left/>
        <right style="medium">
          <color auto="1"/>
        </right>
        <vertical/>
      </border>
      <protection locked="1" hidden="1"/>
    </dxf>
    <dxf>
      <font>
        <b/>
        <i val="0"/>
        <strike val="0"/>
        <condense val="0"/>
        <extend val="0"/>
        <outline val="0"/>
        <shadow val="0"/>
        <u val="none"/>
        <vertAlign val="baseline"/>
        <sz val="11"/>
        <color auto="1"/>
        <name val="Calibri"/>
        <family val="2"/>
        <charset val="238"/>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4" formatCode="#,##0.00"/>
      <fill>
        <patternFill patternType="solid">
          <fgColor indexed="64"/>
          <bgColor theme="0" tint="-4.9989318521683403E-2"/>
        </patternFill>
      </fill>
      <alignment horizontal="right" vertical="center" textRotation="0" wrapText="0" indent="1" justifyLastLine="0" shrinkToFit="0" readingOrder="0"/>
      <protection locked="1" hidden="0"/>
    </dxf>
    <dxf>
      <font>
        <b val="0"/>
        <i val="0"/>
        <strike val="0"/>
        <condense val="0"/>
        <extend val="0"/>
        <outline val="0"/>
        <shadow val="0"/>
        <u val="none"/>
        <vertAlign val="baseline"/>
        <sz val="11"/>
        <color auto="1"/>
        <name val="Calibri"/>
        <family val="2"/>
        <charset val="238"/>
        <scheme val="minor"/>
      </font>
      <numFmt numFmtId="166" formatCode="#,##0.00000"/>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theme="0" tint="-4.9989318521683403E-2"/>
        </patternFill>
      </fill>
      <alignment horizontal="left" vertical="center" textRotation="0" wrapText="0" indent="1" justifyLastLine="0" shrinkToFit="0" readingOrder="0"/>
      <protection locked="1" hidden="1"/>
    </dxf>
    <dxf>
      <font>
        <b val="0"/>
        <i val="0"/>
        <strike val="0"/>
        <condense val="0"/>
        <extend val="0"/>
        <outline val="0"/>
        <shadow val="0"/>
        <u val="none"/>
        <vertAlign val="baseline"/>
        <sz val="11"/>
        <color auto="1"/>
        <name val="Calibri"/>
        <family val="2"/>
        <charset val="238"/>
        <scheme val="minor"/>
      </font>
      <numFmt numFmtId="166" formatCode="#,##0.00000"/>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none"/>
      </font>
      <numFmt numFmtId="166" formatCode="#,##0.00000"/>
      <fill>
        <patternFill patternType="solid">
          <fgColor indexed="64"/>
          <bgColor rgb="FFFFFFCC"/>
        </patternFill>
      </fill>
      <alignment horizontal="right" vertical="center" textRotation="0" wrapText="0" indent="1" justifyLastLine="0" shrinkToFit="0" readingOrder="0"/>
      <protection locked="0" hidden="0"/>
    </dxf>
    <dxf>
      <font>
        <b val="0"/>
        <i val="0"/>
        <strike val="0"/>
        <condense val="0"/>
        <extend val="0"/>
        <outline val="0"/>
        <shadow val="0"/>
        <u val="none"/>
        <vertAlign val="baseline"/>
        <sz val="11"/>
        <color auto="1"/>
        <name val="Calibri"/>
        <family val="2"/>
        <charset val="238"/>
        <scheme val="minor"/>
      </font>
      <numFmt numFmtId="166" formatCode="#,##0.00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4" formatCode="#,##0.00"/>
      <fill>
        <patternFill patternType="solid">
          <fgColor indexed="64"/>
          <bgColor rgb="FFFFFFCC"/>
        </patternFill>
      </fill>
      <alignment horizontal="right" vertical="center" textRotation="0" wrapText="0" relativeIndent="1" justifyLastLine="0" shrinkToFit="0" readingOrder="0"/>
      <protection locked="0"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style="dashed">
          <color indexed="64"/>
        </left>
        <right style="thin">
          <color indexed="64"/>
        </right>
        <top style="thin">
          <color indexed="64"/>
        </top>
        <bottom/>
      </border>
      <protection locked="1" hidden="1"/>
    </dxf>
    <dxf>
      <font>
        <b val="0"/>
        <i val="0"/>
        <strike val="0"/>
        <condense val="0"/>
        <extend val="0"/>
        <outline val="0"/>
        <shadow val="0"/>
        <u val="none"/>
        <vertAlign val="baseline"/>
        <sz val="11.5"/>
        <color auto="1"/>
        <name val="Calibri"/>
        <scheme val="minor"/>
      </font>
      <numFmt numFmtId="181" formatCode="m/d/yyyy"/>
      <fill>
        <patternFill patternType="solid">
          <fgColor indexed="64"/>
          <bgColor theme="0" tint="-4.9989318521683403E-2"/>
        </patternFill>
      </fill>
      <alignment horizontal="left" vertical="center" textRotation="0" wrapText="1" indent="1" justifyLastLine="0" shrinkToFit="0" readingOrder="0"/>
      <border diagonalUp="0" diagonalDown="0">
        <left style="dashed">
          <color indexed="64"/>
        </left>
        <right style="thin">
          <color indexed="64"/>
        </right>
        <top style="hair">
          <color auto="1"/>
        </top>
        <bottom style="thin">
          <color indexed="64"/>
        </bottom>
        <vertical/>
        <horizontal/>
      </border>
      <protection locked="1"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5"/>
        <color auto="1"/>
        <name val="Calibri"/>
        <scheme val="minor"/>
      </font>
      <numFmt numFmtId="181" formatCode="m/d/yyyy"/>
      <fill>
        <patternFill patternType="solid">
          <fgColor indexed="64"/>
          <bgColor rgb="FFFFFFCC"/>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5"/>
        <color auto="1"/>
        <name val="Calibri"/>
        <scheme val="minor"/>
      </font>
      <numFmt numFmtId="181" formatCode="m/d/yyyy"/>
      <fill>
        <patternFill patternType="solid">
          <fgColor indexed="64"/>
          <bgColor rgb="FFFFFFCC"/>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style="thin">
          <color indexed="64"/>
        </left>
        <right style="dashed">
          <color theme="0" tint="-0.24994659260841701"/>
        </right>
        <top style="thin">
          <color indexed="64"/>
        </top>
        <bottom/>
      </border>
      <protection locked="1" hidden="1"/>
    </dxf>
    <dxf>
      <font>
        <b val="0"/>
        <i val="0"/>
        <strike val="0"/>
        <condense val="0"/>
        <extend val="0"/>
        <outline val="0"/>
        <shadow val="0"/>
        <u val="none"/>
        <vertAlign val="baseline"/>
        <sz val="11.5"/>
        <color auto="1"/>
        <name val="Calibri"/>
        <scheme val="minor"/>
      </font>
      <numFmt numFmtId="181" formatCode="m/d/yyyy"/>
      <fill>
        <patternFill patternType="solid">
          <fgColor indexed="64"/>
          <bgColor rgb="FFFFFFCC"/>
        </patternFill>
      </fill>
      <alignment horizontal="left" vertical="center" textRotation="0" wrapText="1" indent="1" justifyLastLine="0" shrinkToFit="0" readingOrder="0"/>
      <border diagonalUp="0" diagonalDown="0">
        <left style="thin">
          <color indexed="64"/>
        </left>
        <right style="dashed">
          <color theme="0" tint="-0.24994659260841701"/>
        </right>
        <vertical/>
      </border>
      <protection locked="0"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5"/>
        <color auto="1"/>
        <name val="Calibri"/>
        <scheme val="minor"/>
      </font>
      <numFmt numFmtId="181" formatCode="m/d/yyyy"/>
      <fill>
        <patternFill patternType="solid">
          <fgColor indexed="64"/>
          <bgColor rgb="FFFFFFCC"/>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5"/>
        <color auto="1"/>
        <name val="Calibri"/>
        <scheme val="minor"/>
      </font>
      <numFmt numFmtId="181" formatCode="m/d/yyyy"/>
      <fill>
        <patternFill patternType="solid">
          <fgColor indexed="64"/>
          <bgColor rgb="FFFFFFCC"/>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right style="dashed">
          <color theme="0" tint="-0.24994659260841701"/>
        </right>
        <top style="thin">
          <color indexed="64"/>
        </top>
        <bottom/>
      </border>
      <protection locked="1" hidden="1"/>
    </dxf>
    <dxf>
      <font>
        <b val="0"/>
        <i val="0"/>
        <strike val="0"/>
        <condense val="0"/>
        <extend val="0"/>
        <outline val="0"/>
        <shadow val="0"/>
        <u val="none"/>
        <vertAlign val="baseline"/>
        <sz val="11.5"/>
        <color auto="1"/>
        <name val="Calibri"/>
        <scheme val="minor"/>
      </font>
      <numFmt numFmtId="167" formatCode="#,##0.000"/>
      <fill>
        <patternFill patternType="solid">
          <fgColor indexed="64"/>
          <bgColor rgb="FFFFFFCC"/>
        </patternFill>
      </fill>
      <alignment horizontal="left" vertical="center" textRotation="0" wrapText="1" indent="1" justifyLastLine="0" shrinkToFit="0" readingOrder="0"/>
      <border diagonalUp="0" diagonalDown="0">
        <left/>
        <right style="dashed">
          <color theme="0" tint="-0.24994659260841701"/>
        </right>
        <vertical/>
      </border>
      <protection locked="0" hidden="0"/>
    </dxf>
    <dxf>
      <font>
        <b val="0"/>
        <i val="0"/>
        <strike val="0"/>
        <condense val="0"/>
        <extend val="0"/>
        <outline val="0"/>
        <shadow val="0"/>
        <u val="none"/>
        <vertAlign val="baseline"/>
        <sz val="11"/>
        <color auto="1"/>
        <name val="Calibri"/>
        <family val="2"/>
        <charset val="238"/>
        <scheme val="minor"/>
      </font>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0" formatCode="General"/>
      <fill>
        <patternFill patternType="solid">
          <fgColor indexed="64"/>
          <bgColor theme="0" tint="-4.9989318521683403E-2"/>
        </patternFill>
      </fill>
      <alignment horizontal="left" vertical="center" textRotation="0" wrapText="1" indent="1" justifyLastLine="0" shrinkToFit="0" readingOrder="0"/>
      <protection locked="1" hidden="1"/>
    </dxf>
    <dxf>
      <font>
        <b val="0"/>
        <i val="0"/>
        <strike val="0"/>
        <condense val="0"/>
        <extend val="0"/>
        <outline val="0"/>
        <shadow val="0"/>
        <u val="none"/>
        <vertAlign val="baseline"/>
        <sz val="11"/>
        <color auto="1"/>
        <name val="Calibri"/>
        <family val="2"/>
        <charset val="238"/>
        <scheme val="minor"/>
      </font>
      <numFmt numFmtId="167" formatCode="#,##0.000"/>
      <fill>
        <patternFill patternType="solid">
          <fgColor indexed="64"/>
          <bgColor theme="0" tint="-4.9989318521683403E-2"/>
        </patternFill>
      </fill>
      <alignment horizontal="right" vertical="center" textRotation="0" wrapText="1" indent="1" justifyLastLine="0" shrinkToFit="0" readingOrder="0"/>
      <border diagonalUp="0" diagonalDown="0" outline="0">
        <left/>
        <right/>
        <top style="thin">
          <color indexed="64"/>
        </top>
        <bottom/>
      </border>
      <protection locked="0" hidden="0"/>
    </dxf>
    <dxf>
      <font>
        <b val="0"/>
        <i val="0"/>
        <strike val="0"/>
        <condense val="0"/>
        <extend val="0"/>
        <outline val="0"/>
        <shadow val="0"/>
        <u val="none"/>
        <vertAlign val="baseline"/>
        <sz val="11"/>
        <color auto="1"/>
        <name val="Calibri"/>
        <scheme val="minor"/>
      </font>
      <numFmt numFmtId="167" formatCode="#,##0.000"/>
      <fill>
        <patternFill patternType="solid">
          <fgColor indexed="64"/>
          <bgColor rgb="FFFFFFCC"/>
        </patternFill>
      </fill>
      <alignment horizontal="right" vertical="center" textRotation="0" wrapText="1" indent="1" justifyLastLine="0" shrinkToFit="0" readingOrder="0"/>
      <protection locked="0" hidden="0"/>
    </dxf>
    <dxf>
      <font>
        <b val="0"/>
        <i val="0"/>
        <strike val="0"/>
        <condense val="0"/>
        <extend val="0"/>
        <outline val="0"/>
        <shadow val="0"/>
        <u val="none"/>
        <vertAlign val="baseline"/>
        <sz val="11"/>
        <color auto="1"/>
        <name val="Calibri"/>
        <family val="2"/>
        <charset val="238"/>
        <scheme val="minor"/>
      </font>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0" formatCode="General"/>
      <fill>
        <patternFill patternType="solid">
          <fgColor indexed="64"/>
          <bgColor theme="0" tint="-4.9989318521683403E-2"/>
        </patternFill>
      </fill>
      <alignment horizontal="left" vertical="center" textRotation="0" wrapText="1" relativeIndent="1" justifyLastLine="0" shrinkToFit="0" readingOrder="0"/>
      <protection locked="1" hidden="1"/>
    </dxf>
    <dxf>
      <font>
        <b val="0"/>
        <i val="0"/>
        <strike val="0"/>
        <condense val="0"/>
        <extend val="0"/>
        <outline val="0"/>
        <shadow val="0"/>
        <u val="none"/>
        <vertAlign val="baseline"/>
        <sz val="11"/>
        <color auto="1"/>
        <name val="Calibri"/>
        <family val="2"/>
        <charset val="238"/>
        <scheme val="minor"/>
      </font>
      <fill>
        <patternFill patternType="solid">
          <fgColor indexed="64"/>
          <bgColor theme="0" tint="-4.9989318521683403E-2"/>
        </patternFill>
      </fill>
      <alignment horizontal="left" vertical="center" textRotation="0" wrapText="1" indent="1" justifyLastLine="0" shrinkToFit="0" readingOrder="0"/>
      <border diagonalUp="0" diagonalDown="0" outline="0">
        <left style="medium">
          <color auto="1"/>
        </left>
        <right/>
        <top style="thin">
          <color indexed="64"/>
        </top>
        <bottom/>
      </border>
      <protection locked="1" hidden="1"/>
    </dxf>
    <dxf>
      <font>
        <b/>
        <i val="0"/>
        <strike val="0"/>
        <condense val="0"/>
        <extend val="0"/>
        <outline val="0"/>
        <shadow val="0"/>
        <u val="none"/>
        <vertAlign val="baseline"/>
        <sz val="11"/>
        <color auto="1"/>
        <name val="Calibri"/>
        <scheme val="minor"/>
      </font>
      <numFmt numFmtId="0" formatCode="General"/>
      <fill>
        <patternFill patternType="solid">
          <fgColor indexed="64"/>
          <bgColor theme="0" tint="-4.9989318521683403E-2"/>
        </patternFill>
      </fill>
      <alignment horizontal="left" vertical="center" textRotation="0" wrapText="1" relativeIndent="1" justifyLastLine="0" shrinkToFit="0" readingOrder="0"/>
      <border diagonalUp="0" diagonalDown="0">
        <left style="medium">
          <color indexed="64"/>
        </left>
        <right/>
        <vertical/>
      </border>
      <protection locked="1" hidden="1"/>
    </dxf>
    <dxf>
      <border diagonalUp="0" diagonalDown="0" outline="0">
        <left/>
        <right style="medium">
          <color auto="1"/>
        </right>
        <top style="thin">
          <color indexed="64"/>
        </top>
        <bottom/>
      </border>
    </dxf>
    <dxf>
      <font>
        <b val="0"/>
        <i val="0"/>
        <strike val="0"/>
        <condense val="0"/>
        <extend val="0"/>
        <outline val="0"/>
        <shadow val="0"/>
        <u val="none"/>
        <vertAlign val="baseline"/>
        <sz val="11"/>
        <color auto="1"/>
        <name val="Calibri"/>
        <scheme val="none"/>
      </font>
      <numFmt numFmtId="0" formatCode="General"/>
      <fill>
        <patternFill patternType="none">
          <fgColor rgb="FF000000"/>
          <bgColor rgb="FFFFFFFF"/>
        </patternFill>
      </fill>
      <alignment horizontal="left" vertical="center" textRotation="0" wrapText="0" indent="1" justifyLastLine="0" shrinkToFit="0" readingOrder="0"/>
      <border diagonalUp="0" diagonalDown="0">
        <left/>
        <right style="medium">
          <color auto="1"/>
        </right>
        <vertical/>
      </border>
      <protection locked="1" hidden="1"/>
    </dxf>
    <dxf>
      <border diagonalUp="0" diagonalDown="0" outline="0">
        <left/>
        <right/>
        <top style="thin">
          <color indexed="64"/>
        </top>
        <bottom/>
      </border>
    </dxf>
    <dxf>
      <font>
        <b val="0"/>
        <i val="0"/>
        <strike val="0"/>
        <condense val="0"/>
        <extend val="0"/>
        <outline val="0"/>
        <shadow val="0"/>
        <u val="none"/>
        <vertAlign val="baseline"/>
        <sz val="11"/>
        <color auto="1"/>
        <name val="Calibri"/>
        <scheme val="none"/>
      </font>
      <numFmt numFmtId="0" formatCode="General"/>
      <fill>
        <patternFill patternType="none">
          <fgColor rgb="FF000000"/>
          <bgColor rgb="FFFFFFFF"/>
        </patternFill>
      </fill>
      <alignment horizontal="left" vertical="center" textRotation="0" wrapText="0" indent="1" justifyLastLine="0" shrinkToFit="0" readingOrder="0"/>
      <protection locked="1" hidden="1"/>
    </dxf>
    <dxf>
      <border outline="0">
        <top style="thin">
          <color rgb="FF000000"/>
        </top>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auto="1"/>
        <name val="Calibri"/>
        <scheme val="none"/>
      </font>
      <fill>
        <patternFill patternType="none">
          <fgColor rgb="FF000000"/>
          <bgColor rgb="FFFFFFFF"/>
        </patternFill>
      </fill>
      <alignment horizontal="left" vertical="center" textRotation="0" wrapText="0" indent="1" justifyLastLine="0" shrinkToFit="0" readingOrder="0"/>
      <protection locked="1" hidden="1"/>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1"/>
        <color auto="1"/>
        <name val="Calibri"/>
        <family val="2"/>
        <charset val="238"/>
        <scheme val="minor"/>
      </font>
      <numFmt numFmtId="168" formatCode="0.00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8" formatCode="0.00000"/>
      <fill>
        <patternFill patternType="solid">
          <fgColor indexed="64"/>
          <bgColor theme="0" tint="-4.9989318521683403E-2"/>
        </patternFill>
      </fill>
      <alignment horizontal="right" vertical="center" textRotation="0" wrapText="0" indent="1" justifyLastLine="0" shrinkToFit="0" readingOrder="0"/>
      <protection locked="1" hidden="1"/>
    </dxf>
    <dxf>
      <font>
        <b val="0"/>
        <i val="0"/>
        <strike val="0"/>
        <condense val="0"/>
        <extend val="0"/>
        <outline val="0"/>
        <shadow val="0"/>
        <u val="none"/>
        <vertAlign val="baseline"/>
        <sz val="11"/>
        <color auto="1"/>
        <name val="Calibri"/>
        <family val="2"/>
        <charset val="238"/>
        <scheme val="none"/>
      </font>
      <numFmt numFmtId="171" formatCode="0.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i val="0"/>
        <strike val="0"/>
        <condense val="0"/>
        <extend val="0"/>
        <outline val="0"/>
        <shadow val="0"/>
        <u val="none"/>
        <vertAlign val="baseline"/>
        <sz val="11"/>
        <color auto="1"/>
        <name val="Calibri"/>
        <scheme val="none"/>
      </font>
      <numFmt numFmtId="171" formatCode="0.000%"/>
      <fill>
        <patternFill patternType="solid">
          <fgColor indexed="64"/>
          <bgColor theme="0" tint="-4.9989318521683403E-2"/>
        </patternFill>
      </fill>
      <alignment horizontal="right" vertical="center" textRotation="0" wrapText="0" indent="1" justifyLastLine="0" shrinkToFit="0" readingOrder="0"/>
      <protection locked="1" hidden="1"/>
    </dxf>
    <dxf>
      <font>
        <b/>
        <i val="0"/>
        <strike val="0"/>
        <condense val="0"/>
        <extend val="0"/>
        <outline val="0"/>
        <shadow val="0"/>
        <u val="none"/>
        <vertAlign val="baseline"/>
        <sz val="11"/>
        <color auto="1"/>
        <name val="Calibri"/>
        <family val="2"/>
        <charset val="238"/>
        <scheme val="minor"/>
      </font>
      <numFmt numFmtId="3" formatCode="#,##0"/>
      <fill>
        <patternFill patternType="solid">
          <fgColor indexed="64"/>
          <bgColor theme="0" tint="-4.9989318521683403E-2"/>
        </patternFill>
      </fill>
      <alignment horizontal="center" vertical="center" textRotation="0" wrapText="0" indent="0" justifyLastLine="0" shrinkToFit="0" readingOrder="0"/>
      <border diagonalUp="0" diagonalDown="0" outline="0">
        <left/>
        <right/>
        <top style="thin">
          <color indexed="64"/>
        </top>
        <bottom/>
      </border>
      <protection locked="1" hidden="1"/>
    </dxf>
    <dxf>
      <font>
        <b/>
        <i val="0"/>
        <strike val="0"/>
        <condense val="0"/>
        <extend val="0"/>
        <outline val="0"/>
        <shadow val="0"/>
        <u val="none"/>
        <vertAlign val="baseline"/>
        <sz val="11"/>
        <color auto="1"/>
        <name val="Calibri"/>
        <scheme val="minor"/>
      </font>
      <numFmt numFmtId="3" formatCode="#,##0"/>
      <fill>
        <patternFill patternType="solid">
          <fgColor indexed="64"/>
          <bgColor theme="0" tint="-4.9989318521683403E-2"/>
        </patternFill>
      </fill>
      <alignment horizontal="center" vertical="center" textRotation="0" wrapText="0" indent="0" justifyLastLine="0" shrinkToFit="0" readingOrder="0"/>
      <protection locked="1" hidden="1"/>
    </dxf>
    <dxf>
      <font>
        <b val="0"/>
        <i val="0"/>
        <strike val="0"/>
        <condense val="0"/>
        <extend val="0"/>
        <outline val="0"/>
        <shadow val="0"/>
        <u val="none"/>
        <vertAlign val="baseline"/>
        <sz val="11"/>
        <color auto="1"/>
        <name val="Calibri"/>
        <family val="2"/>
        <charset val="238"/>
        <scheme val="minor"/>
      </font>
      <numFmt numFmtId="170" formatCode="0.000\ %"/>
      <fill>
        <patternFill patternType="solid">
          <fgColor indexed="64"/>
          <bgColor theme="0" tint="-4.9989318521683403E-2"/>
        </patternFill>
      </fill>
      <alignment horizontal="right" vertical="center" textRotation="0" wrapText="0" indent="1" justifyLastLine="0" shrinkToFit="0" readingOrder="0"/>
      <border diagonalUp="0" diagonalDown="0">
        <left/>
        <right style="medium">
          <color indexed="64"/>
        </right>
        <top style="thin">
          <color indexed="64"/>
        </top>
        <bottom/>
        <vertical/>
        <horizontal/>
      </border>
      <protection locked="1" hidden="1"/>
    </dxf>
    <dxf>
      <font>
        <b val="0"/>
        <i val="0"/>
        <strike val="0"/>
        <condense val="0"/>
        <extend val="0"/>
        <outline val="0"/>
        <shadow val="0"/>
        <u val="none"/>
        <vertAlign val="baseline"/>
        <sz val="11"/>
        <color auto="1"/>
        <name val="Calibri"/>
        <scheme val="minor"/>
      </font>
      <numFmt numFmtId="170" formatCode="0.000\ %"/>
      <fill>
        <patternFill patternType="solid">
          <fgColor indexed="64"/>
          <bgColor theme="0" tint="-4.9989318521683403E-2"/>
        </patternFill>
      </fill>
      <alignment horizontal="right" vertical="center" textRotation="0" wrapText="0" indent="1" justifyLastLine="0" shrinkToFit="0" readingOrder="0"/>
      <protection locked="1" hidden="1"/>
    </dxf>
    <dxf>
      <font>
        <b/>
        <i val="0"/>
        <strike val="0"/>
        <condense val="0"/>
        <extend val="0"/>
        <outline val="0"/>
        <shadow val="0"/>
        <u val="none"/>
        <vertAlign val="baseline"/>
        <sz val="11"/>
        <color auto="1"/>
        <name val="Calibri"/>
        <family val="2"/>
        <charset val="238"/>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4" formatCode="#,##0.00"/>
      <fill>
        <patternFill patternType="solid">
          <fgColor indexed="64"/>
          <bgColor theme="0" tint="-4.9989318521683403E-2"/>
        </patternFill>
      </fill>
      <alignment horizontal="right" vertical="center" textRotation="0" wrapText="0" indent="1" justifyLastLine="0" shrinkToFit="0" readingOrder="0"/>
      <protection locked="1" hidden="0"/>
    </dxf>
    <dxf>
      <font>
        <b val="0"/>
        <i val="0"/>
        <strike val="0"/>
        <condense val="0"/>
        <extend val="0"/>
        <outline val="0"/>
        <shadow val="0"/>
        <u val="none"/>
        <vertAlign val="baseline"/>
        <sz val="11"/>
        <color auto="1"/>
        <name val="Calibri"/>
        <family val="2"/>
        <charset val="238"/>
        <scheme val="minor"/>
      </font>
      <numFmt numFmtId="166" formatCode="#,##0.00000"/>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theme="0" tint="-4.9989318521683403E-2"/>
        </patternFill>
      </fill>
      <alignment horizontal="left" vertical="center" textRotation="0" wrapText="0" indent="1" justifyLastLine="0" shrinkToFit="0" readingOrder="0"/>
      <protection locked="1" hidden="1"/>
    </dxf>
    <dxf>
      <font>
        <b val="0"/>
        <i val="0"/>
        <strike val="0"/>
        <condense val="0"/>
        <extend val="0"/>
        <outline val="0"/>
        <shadow val="0"/>
        <u val="none"/>
        <vertAlign val="baseline"/>
        <sz val="11"/>
        <color auto="1"/>
        <name val="Calibri"/>
        <family val="2"/>
        <charset val="238"/>
        <scheme val="minor"/>
      </font>
      <numFmt numFmtId="166" formatCode="#,##0.00000"/>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none"/>
      </font>
      <numFmt numFmtId="166" formatCode="#,##0.00000"/>
      <fill>
        <patternFill patternType="solid">
          <fgColor indexed="64"/>
          <bgColor rgb="FFFFFFCC"/>
        </patternFill>
      </fill>
      <alignment horizontal="right" vertical="center" textRotation="0" wrapText="0" indent="1" justifyLastLine="0" shrinkToFit="0" readingOrder="0"/>
      <protection locked="0" hidden="0"/>
    </dxf>
    <dxf>
      <font>
        <b val="0"/>
        <i val="0"/>
        <strike val="0"/>
        <condense val="0"/>
        <extend val="0"/>
        <outline val="0"/>
        <shadow val="0"/>
        <u val="none"/>
        <vertAlign val="baseline"/>
        <sz val="11"/>
        <color auto="1"/>
        <name val="Calibri"/>
        <family val="2"/>
        <charset val="238"/>
        <scheme val="minor"/>
      </font>
      <numFmt numFmtId="166" formatCode="#,##0.00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4" formatCode="#,##0.00"/>
      <fill>
        <patternFill patternType="solid">
          <fgColor indexed="64"/>
          <bgColor rgb="FFFFFFCC"/>
        </patternFill>
      </fill>
      <alignment horizontal="right" vertical="center" textRotation="0" wrapText="0" relativeIndent="1" justifyLastLine="0" shrinkToFit="0" readingOrder="0"/>
      <protection locked="0"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style="dashed">
          <color indexed="64"/>
        </left>
        <right style="thin">
          <color indexed="64"/>
        </right>
        <top style="thin">
          <color indexed="64"/>
        </top>
        <bottom/>
      </border>
      <protection locked="1" hidden="1"/>
    </dxf>
    <dxf>
      <font>
        <b val="0"/>
        <i val="0"/>
        <strike val="0"/>
        <condense val="0"/>
        <extend val="0"/>
        <outline val="0"/>
        <shadow val="0"/>
        <u val="none"/>
        <vertAlign val="baseline"/>
        <sz val="11.5"/>
        <color auto="1"/>
        <name val="Calibri"/>
        <scheme val="minor"/>
      </font>
      <numFmt numFmtId="181" formatCode="m/d/yyyy"/>
      <fill>
        <patternFill patternType="solid">
          <fgColor indexed="64"/>
          <bgColor theme="0" tint="-4.9989318521683403E-2"/>
        </patternFill>
      </fill>
      <alignment horizontal="left" vertical="center" textRotation="0" wrapText="1" indent="1" justifyLastLine="0" shrinkToFit="0" readingOrder="0"/>
      <border diagonalUp="0" diagonalDown="0">
        <left style="dashed">
          <color indexed="64"/>
        </left>
        <right style="thin">
          <color indexed="64"/>
        </right>
        <top style="hair">
          <color indexed="64"/>
        </top>
        <bottom style="hair">
          <color indexed="64"/>
        </bottom>
        <vertical/>
        <horizontal/>
      </border>
      <protection locked="1"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5"/>
        <color auto="1"/>
        <name val="Calibri"/>
        <scheme val="minor"/>
      </font>
      <numFmt numFmtId="181" formatCode="m/d/yyyy"/>
      <fill>
        <patternFill patternType="solid">
          <fgColor indexed="64"/>
          <bgColor rgb="FFFFFFCC"/>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5"/>
        <color auto="1"/>
        <name val="Calibri"/>
        <scheme val="minor"/>
      </font>
      <numFmt numFmtId="181" formatCode="m/d/yyyy"/>
      <fill>
        <patternFill patternType="solid">
          <fgColor indexed="64"/>
          <bgColor rgb="FFFFFFCC"/>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style="thin">
          <color indexed="64"/>
        </left>
        <right style="dashed">
          <color theme="0" tint="-0.24994659260841701"/>
        </right>
        <top style="thin">
          <color indexed="64"/>
        </top>
        <bottom/>
      </border>
      <protection locked="1" hidden="1"/>
    </dxf>
    <dxf>
      <font>
        <b val="0"/>
        <i val="0"/>
        <strike val="0"/>
        <condense val="0"/>
        <extend val="0"/>
        <outline val="0"/>
        <shadow val="0"/>
        <u val="none"/>
        <vertAlign val="baseline"/>
        <sz val="11.5"/>
        <color auto="1"/>
        <name val="Calibri"/>
        <scheme val="minor"/>
      </font>
      <numFmt numFmtId="181" formatCode="m/d/yyyy"/>
      <fill>
        <patternFill patternType="solid">
          <fgColor indexed="64"/>
          <bgColor rgb="FFFFFFCC"/>
        </patternFill>
      </fill>
      <alignment horizontal="left" vertical="center" textRotation="0" wrapText="1" indent="1" justifyLastLine="0" shrinkToFit="0" readingOrder="0"/>
      <border diagonalUp="0" diagonalDown="0">
        <left style="thin">
          <color indexed="64"/>
        </left>
        <right style="dashed">
          <color theme="0" tint="-0.24994659260841701"/>
        </right>
        <vertical/>
      </border>
      <protection locked="0"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5"/>
        <color auto="1"/>
        <name val="Calibri"/>
        <scheme val="minor"/>
      </font>
      <numFmt numFmtId="181" formatCode="m/d/yyyy"/>
      <fill>
        <patternFill patternType="solid">
          <fgColor indexed="64"/>
          <bgColor rgb="FFFFFFCC"/>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5"/>
        <color auto="1"/>
        <name val="Calibri"/>
        <scheme val="minor"/>
      </font>
      <numFmt numFmtId="181" formatCode="m/d/yyyy"/>
      <fill>
        <patternFill patternType="solid">
          <fgColor indexed="64"/>
          <bgColor rgb="FFFFFFCC"/>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right style="dashed">
          <color theme="0" tint="-0.24994659260841701"/>
        </right>
        <top style="thin">
          <color indexed="64"/>
        </top>
        <bottom/>
      </border>
      <protection locked="1" hidden="1"/>
    </dxf>
    <dxf>
      <font>
        <b val="0"/>
        <i val="0"/>
        <strike val="0"/>
        <condense val="0"/>
        <extend val="0"/>
        <outline val="0"/>
        <shadow val="0"/>
        <u val="none"/>
        <vertAlign val="baseline"/>
        <sz val="11.5"/>
        <color auto="1"/>
        <name val="Calibri"/>
        <scheme val="minor"/>
      </font>
      <numFmt numFmtId="181" formatCode="m/d/yyyy"/>
      <fill>
        <patternFill patternType="solid">
          <fgColor indexed="64"/>
          <bgColor rgb="FFFFFFCC"/>
        </patternFill>
      </fill>
      <alignment horizontal="left" vertical="center" textRotation="0" wrapText="1" indent="1" justifyLastLine="0" shrinkToFit="0" readingOrder="0"/>
      <border diagonalUp="0" diagonalDown="0">
        <left/>
        <right style="dashed">
          <color theme="0" tint="-0.24994659260841701"/>
        </right>
        <vertical/>
      </border>
      <protection locked="0" hidden="0"/>
    </dxf>
    <dxf>
      <font>
        <b val="0"/>
        <i val="0"/>
        <strike val="0"/>
        <condense val="0"/>
        <extend val="0"/>
        <outline val="0"/>
        <shadow val="0"/>
        <u val="none"/>
        <vertAlign val="baseline"/>
        <sz val="11"/>
        <color auto="1"/>
        <name val="Calibri"/>
        <family val="2"/>
        <charset val="238"/>
        <scheme val="minor"/>
      </font>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0" formatCode="General"/>
      <fill>
        <patternFill patternType="solid">
          <fgColor indexed="64"/>
          <bgColor theme="0" tint="-4.9989318521683403E-2"/>
        </patternFill>
      </fill>
      <alignment horizontal="left" vertical="center" textRotation="0" wrapText="1" indent="1" justifyLastLine="0" shrinkToFit="0" readingOrder="0"/>
      <protection locked="1" hidden="1"/>
    </dxf>
    <dxf>
      <font>
        <b val="0"/>
        <i val="0"/>
        <strike val="0"/>
        <condense val="0"/>
        <extend val="0"/>
        <outline val="0"/>
        <shadow val="0"/>
        <u val="none"/>
        <vertAlign val="baseline"/>
        <sz val="11"/>
        <color auto="1"/>
        <name val="Calibri"/>
        <family val="2"/>
        <charset val="238"/>
        <scheme val="minor"/>
      </font>
      <numFmt numFmtId="167" formatCode="#,##0.000"/>
      <fill>
        <patternFill patternType="solid">
          <fgColor indexed="64"/>
          <bgColor theme="0" tint="-4.9989318521683403E-2"/>
        </patternFill>
      </fill>
      <alignment horizontal="right" vertical="center" textRotation="0" wrapText="1" indent="1" justifyLastLine="0" shrinkToFit="0" readingOrder="0"/>
      <border diagonalUp="0" diagonalDown="0" outline="0">
        <left/>
        <right/>
        <top style="thin">
          <color indexed="64"/>
        </top>
        <bottom/>
      </border>
      <protection locked="0" hidden="0"/>
    </dxf>
    <dxf>
      <font>
        <b val="0"/>
        <i val="0"/>
        <strike val="0"/>
        <condense val="0"/>
        <extend val="0"/>
        <outline val="0"/>
        <shadow val="0"/>
        <u val="none"/>
        <vertAlign val="baseline"/>
        <sz val="11"/>
        <color auto="1"/>
        <name val="Calibri"/>
        <scheme val="minor"/>
      </font>
      <numFmt numFmtId="167" formatCode="#,##0.000"/>
      <fill>
        <patternFill patternType="solid">
          <fgColor indexed="64"/>
          <bgColor rgb="FFFFFFCC"/>
        </patternFill>
      </fill>
      <alignment horizontal="right" vertical="center" textRotation="0" wrapText="1" indent="1" justifyLastLine="0" shrinkToFit="0" readingOrder="0"/>
      <protection locked="0" hidden="0"/>
    </dxf>
    <dxf>
      <font>
        <b val="0"/>
        <i val="0"/>
        <strike val="0"/>
        <condense val="0"/>
        <extend val="0"/>
        <outline val="0"/>
        <shadow val="0"/>
        <u val="none"/>
        <vertAlign val="baseline"/>
        <sz val="11"/>
        <color auto="1"/>
        <name val="Calibri"/>
        <family val="2"/>
        <charset val="238"/>
        <scheme val="minor"/>
      </font>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0" formatCode="General"/>
      <fill>
        <patternFill patternType="solid">
          <fgColor indexed="64"/>
          <bgColor theme="0" tint="-4.9989318521683403E-2"/>
        </patternFill>
      </fill>
      <alignment horizontal="left" vertical="center" textRotation="0" wrapText="1" relativeIndent="1" justifyLastLine="0" shrinkToFit="0" readingOrder="0"/>
      <protection locked="1" hidden="1"/>
    </dxf>
    <dxf>
      <font>
        <b val="0"/>
        <i val="0"/>
        <strike val="0"/>
        <condense val="0"/>
        <extend val="0"/>
        <outline val="0"/>
        <shadow val="0"/>
        <u val="none"/>
        <vertAlign val="baseline"/>
        <sz val="11"/>
        <color auto="1"/>
        <name val="Calibri"/>
        <family val="2"/>
        <charset val="238"/>
        <scheme val="minor"/>
      </font>
      <fill>
        <patternFill patternType="solid">
          <fgColor indexed="64"/>
          <bgColor theme="0" tint="-4.9989318521683403E-2"/>
        </patternFill>
      </fill>
      <alignment horizontal="left" vertical="center" textRotation="0" wrapText="1" indent="1" justifyLastLine="0" shrinkToFit="0" readingOrder="0"/>
      <border diagonalUp="0" diagonalDown="0">
        <left style="medium">
          <color auto="1"/>
        </left>
        <right/>
        <top style="thin">
          <color indexed="64"/>
        </top>
        <bottom/>
        <vertical/>
        <horizontal/>
      </border>
      <protection locked="1" hidden="1"/>
    </dxf>
    <dxf>
      <font>
        <b/>
        <i val="0"/>
        <strike val="0"/>
        <condense val="0"/>
        <extend val="0"/>
        <outline val="0"/>
        <shadow val="0"/>
        <u val="none"/>
        <vertAlign val="baseline"/>
        <sz val="11"/>
        <color auto="1"/>
        <name val="Calibri"/>
        <scheme val="minor"/>
      </font>
      <numFmt numFmtId="0" formatCode="General"/>
      <fill>
        <patternFill patternType="solid">
          <fgColor indexed="64"/>
          <bgColor theme="0" tint="-4.9989318521683403E-2"/>
        </patternFill>
      </fill>
      <alignment horizontal="left" vertical="center" textRotation="0" wrapText="1" relativeIndent="1" justifyLastLine="0" shrinkToFit="0" readingOrder="0"/>
      <border diagonalUp="0" diagonalDown="0">
        <left style="medium">
          <color indexed="64"/>
        </left>
        <right/>
        <vertical/>
      </border>
      <protection locked="1" hidden="1"/>
    </dxf>
    <dxf>
      <border diagonalUp="0" diagonalDown="0" outline="0">
        <left/>
        <right style="medium">
          <color auto="1"/>
        </right>
        <top style="thin">
          <color indexed="64"/>
        </top>
        <bottom/>
      </border>
    </dxf>
    <dxf>
      <font>
        <b val="0"/>
        <i val="0"/>
        <strike val="0"/>
        <condense val="0"/>
        <extend val="0"/>
        <outline val="0"/>
        <shadow val="0"/>
        <u val="none"/>
        <vertAlign val="baseline"/>
        <sz val="11"/>
        <color auto="1"/>
        <name val="Calibri"/>
        <scheme val="none"/>
      </font>
      <numFmt numFmtId="0" formatCode="General"/>
      <fill>
        <patternFill patternType="none">
          <fgColor rgb="FF000000"/>
          <bgColor rgb="FFFFFFFF"/>
        </patternFill>
      </fill>
      <alignment horizontal="left" vertical="center" textRotation="0" wrapText="0" indent="1" justifyLastLine="0" shrinkToFit="0" readingOrder="0"/>
      <border diagonalUp="0" diagonalDown="0">
        <left/>
        <right style="medium">
          <color auto="1"/>
        </right>
        <vertical/>
      </border>
      <protection locked="1" hidden="1"/>
    </dxf>
    <dxf>
      <border diagonalUp="0" diagonalDown="0" outline="0">
        <left/>
        <right/>
        <top style="thin">
          <color indexed="64"/>
        </top>
        <bottom/>
      </border>
    </dxf>
    <dxf>
      <font>
        <b val="0"/>
        <i val="0"/>
        <strike val="0"/>
        <condense val="0"/>
        <extend val="0"/>
        <outline val="0"/>
        <shadow val="0"/>
        <u val="none"/>
        <vertAlign val="baseline"/>
        <sz val="11"/>
        <color auto="1"/>
        <name val="Calibri"/>
        <scheme val="none"/>
      </font>
      <numFmt numFmtId="0" formatCode="General"/>
      <fill>
        <patternFill patternType="none">
          <fgColor rgb="FF000000"/>
          <bgColor rgb="FFFFFFFF"/>
        </patternFill>
      </fill>
      <alignment horizontal="left" vertical="center" textRotation="0" wrapText="0" indent="1" justifyLastLine="0" shrinkToFit="0" readingOrder="0"/>
      <protection locked="1" hidden="1"/>
    </dxf>
    <dxf>
      <border outline="0">
        <top style="thin">
          <color rgb="FF000000"/>
        </top>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auto="1"/>
        <name val="Calibri"/>
        <scheme val="none"/>
      </font>
      <fill>
        <patternFill patternType="none">
          <fgColor rgb="FF000000"/>
          <bgColor rgb="FFFFFFFF"/>
        </patternFill>
      </fill>
      <alignment horizontal="left" vertical="center" textRotation="0" wrapText="0" indent="1" justifyLastLine="0" shrinkToFit="0" readingOrder="0"/>
      <protection locked="1" hidden="1"/>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11"/>
        <color theme="1"/>
        <name val="Calibri"/>
        <family val="2"/>
        <charset val="238"/>
        <scheme val="minor"/>
      </font>
      <numFmt numFmtId="168" formatCode="0.00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none"/>
      </font>
      <numFmt numFmtId="168" formatCode="0.00000"/>
      <fill>
        <patternFill patternType="solid">
          <fgColor indexed="64"/>
          <bgColor theme="0" tint="-4.9989318521683403E-2"/>
        </patternFill>
      </fill>
      <alignment horizontal="right" vertical="center" textRotation="0" wrapText="0" indent="1" justifyLastLine="0" shrinkToFit="0" readingOrder="0"/>
      <protection locked="1" hidden="1"/>
    </dxf>
    <dxf>
      <font>
        <b/>
        <i val="0"/>
        <strike val="0"/>
        <condense val="0"/>
        <extend val="0"/>
        <outline val="0"/>
        <shadow val="0"/>
        <u val="none"/>
        <vertAlign val="baseline"/>
        <sz val="11"/>
        <color theme="1"/>
        <name val="Calibri"/>
        <family val="2"/>
        <charset val="238"/>
        <scheme val="minor"/>
      </font>
      <numFmt numFmtId="3" formatCode="#,##0"/>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i val="0"/>
        <strike val="0"/>
        <condense val="0"/>
        <extend val="0"/>
        <outline val="0"/>
        <shadow val="0"/>
        <u val="none"/>
        <vertAlign val="baseline"/>
        <sz val="11"/>
        <color auto="1"/>
        <name val="Calibri"/>
        <scheme val="minor"/>
      </font>
      <numFmt numFmtId="3" formatCode="#,##0"/>
      <fill>
        <patternFill patternType="solid">
          <fgColor indexed="64"/>
          <bgColor theme="0" tint="-4.9989318521683403E-2"/>
        </patternFill>
      </fill>
      <alignment horizontal="center" vertical="center" textRotation="0" wrapText="0" indent="0" justifyLastLine="0" shrinkToFit="0" readingOrder="0"/>
      <protection locked="1" hidden="1"/>
    </dxf>
    <dxf>
      <font>
        <b val="0"/>
        <i val="0"/>
        <strike val="0"/>
        <condense val="0"/>
        <extend val="0"/>
        <outline val="0"/>
        <shadow val="0"/>
        <u val="none"/>
        <vertAlign val="baseline"/>
        <sz val="11"/>
        <color theme="1"/>
        <name val="Calibri"/>
        <family val="2"/>
        <charset val="238"/>
        <scheme val="minor"/>
      </font>
      <numFmt numFmtId="170" formatCode="0.000\ %"/>
      <fill>
        <patternFill patternType="solid">
          <fgColor indexed="64"/>
          <bgColor theme="0" tint="-4.9989318521683403E-2"/>
        </patternFill>
      </fill>
      <alignment horizontal="right" vertical="center" textRotation="0" wrapText="0" indent="1" justifyLastLine="0" shrinkToFit="0" readingOrder="0"/>
      <border diagonalUp="0" diagonalDown="0" outline="0">
        <left/>
        <right style="medium">
          <color auto="1"/>
        </right>
        <top style="thin">
          <color indexed="64"/>
        </top>
        <bottom/>
      </border>
      <protection locked="1" hidden="1"/>
    </dxf>
    <dxf>
      <font>
        <b/>
        <i val="0"/>
        <strike val="0"/>
        <condense val="0"/>
        <extend val="0"/>
        <outline val="0"/>
        <shadow val="0"/>
        <u val="none"/>
        <vertAlign val="baseline"/>
        <sz val="11"/>
        <color auto="1"/>
        <name val="Calibri"/>
        <scheme val="minor"/>
      </font>
      <numFmt numFmtId="170" formatCode="0.000\ %"/>
      <fill>
        <patternFill patternType="solid">
          <fgColor indexed="64"/>
          <bgColor theme="0" tint="-4.9989318521683403E-2"/>
        </patternFill>
      </fill>
      <alignment horizontal="right" vertical="center" textRotation="0" wrapText="0" indent="1" justifyLastLine="0" shrinkToFit="0" readingOrder="0"/>
      <protection locked="1" hidden="1"/>
    </dxf>
    <dxf>
      <font>
        <b/>
        <i val="0"/>
        <strike val="0"/>
        <condense val="0"/>
        <extend val="0"/>
        <outline val="0"/>
        <shadow val="0"/>
        <u val="none"/>
        <vertAlign val="baseline"/>
        <sz val="11"/>
        <color theme="1"/>
        <name val="Calibri"/>
        <family val="2"/>
        <charset val="238"/>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4" formatCode="#,##0.00"/>
      <fill>
        <patternFill patternType="solid">
          <fgColor indexed="64"/>
          <bgColor theme="0" tint="-4.9989318521683403E-2"/>
        </patternFill>
      </fill>
      <alignment horizontal="right" vertical="center" textRotation="0" wrapText="0" indent="1" justifyLastLine="0" shrinkToFit="0" readingOrder="0"/>
      <protection locked="1"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theme="0" tint="-4.9989318521683403E-2"/>
        </patternFill>
      </fill>
      <alignment horizontal="left" vertical="center" textRotation="0" wrapText="0" indent="1" justifyLastLine="0" shrinkToFit="0" readingOrder="0"/>
      <protection locked="1" hidden="1"/>
    </dxf>
    <dxf>
      <font>
        <b val="0"/>
        <i val="0"/>
        <strike val="0"/>
        <condense val="0"/>
        <extend val="0"/>
        <outline val="0"/>
        <shadow val="0"/>
        <u val="none"/>
        <vertAlign val="baseline"/>
        <sz val="11"/>
        <color theme="1"/>
        <name val="Calibri"/>
        <family val="2"/>
        <charset val="238"/>
        <scheme val="minor"/>
      </font>
      <numFmt numFmtId="166" formatCode="#,##0.00000"/>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rgb="FFFFFFCC"/>
        </patternFill>
      </fill>
      <alignment horizontal="right" vertical="center" textRotation="0" wrapText="0" indent="1" justifyLastLine="0" shrinkToFit="0" readingOrder="0"/>
      <protection locked="0" hidden="0"/>
    </dxf>
    <dxf>
      <font>
        <b val="0"/>
        <i val="0"/>
        <strike val="0"/>
        <condense val="0"/>
        <extend val="0"/>
        <outline val="0"/>
        <shadow val="0"/>
        <u val="none"/>
        <vertAlign val="baseline"/>
        <sz val="11"/>
        <color theme="1"/>
        <name val="Calibri"/>
        <family val="2"/>
        <charset val="238"/>
        <scheme val="minor"/>
      </font>
      <numFmt numFmtId="166" formatCode="#,##0.00000"/>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4" formatCode="#,##0.00"/>
      <fill>
        <patternFill patternType="solid">
          <fgColor indexed="64"/>
          <bgColor rgb="FFFFFFCC"/>
        </patternFill>
      </fill>
      <alignment horizontal="right" vertical="center" textRotation="0" wrapText="0" relativeIndent="1" justifyLastLine="0" shrinkToFit="0" readingOrder="0"/>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style="dashed">
          <color indexed="64"/>
        </left>
        <right style="thin">
          <color indexed="64"/>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theme="0" tint="-4.9989318521683403E-2"/>
        </patternFill>
      </fill>
      <alignment horizontal="left" vertical="center" textRotation="0" wrapText="1" indent="1" justifyLastLine="0" shrinkToFit="0" readingOrder="0"/>
      <border diagonalUp="0" diagonalDown="0">
        <left style="dashed">
          <color indexed="64"/>
        </left>
        <right style="thin">
          <color indexed="64"/>
        </right>
        <vertical/>
      </border>
      <protection locked="1"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theme="0" tint="-4.9989318521683403E-2"/>
        </patternFill>
      </fill>
      <alignment horizontal="left" vertical="center" textRotation="0" wrapText="1" indent="1" justifyLastLine="0" shrinkToFit="0" readingOrder="0"/>
      <border diagonalUp="0" diagonalDown="0">
        <left/>
        <right style="thin">
          <color indexed="64"/>
        </right>
      </border>
      <protection locked="1"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theme="0" tint="-4.9989318521683403E-2"/>
        </patternFill>
      </fill>
      <alignment horizontal="left" vertical="center" textRotation="0" wrapText="1" indent="1" justifyLastLine="0" shrinkToFit="0" readingOrder="0"/>
      <protection locked="1"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style="thin">
          <color indexed="64"/>
        </left>
        <right style="dashed">
          <color theme="0" tint="-0.24994659260841701"/>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theme="0" tint="-4.9989318521683403E-2"/>
        </patternFill>
      </fill>
      <alignment horizontal="left" vertical="center" textRotation="0" wrapText="1" indent="1" justifyLastLine="0" shrinkToFit="0" readingOrder="0"/>
      <border diagonalUp="0" diagonalDown="0">
        <left style="thin">
          <color indexed="64"/>
        </left>
        <right style="dashed">
          <color theme="0" tint="-0.24994659260841701"/>
        </right>
      </border>
      <protection locked="1"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rgb="FFFFFFCC"/>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rgb="FFFFFFCC"/>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style="dashed">
          <color theme="0" tint="-0.24994659260841701"/>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rgb="FFFFFFCC"/>
        </patternFill>
      </fill>
      <alignment horizontal="left" vertical="center" textRotation="0" wrapText="1" indent="1" justifyLastLine="0" shrinkToFit="0" readingOrder="0"/>
      <border diagonalUp="0" diagonalDown="0">
        <left/>
        <right style="dashed">
          <color theme="0" tint="-0.24994659260841701"/>
        </right>
      </border>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theme="0" tint="-4.9989318521683403E-2"/>
        </patternFill>
      </fill>
      <alignment horizontal="left" vertical="center" textRotation="0" wrapText="1" indent="1" justifyLastLine="0" shrinkToFit="0" readingOrder="0"/>
      <protection locked="1" hidden="1"/>
    </dxf>
    <dxf>
      <font>
        <b val="0"/>
        <i val="0"/>
        <strike val="0"/>
        <condense val="0"/>
        <extend val="0"/>
        <outline val="0"/>
        <shadow val="0"/>
        <u val="none"/>
        <vertAlign val="baseline"/>
        <sz val="11"/>
        <color theme="1"/>
        <name val="Calibri"/>
        <family val="2"/>
        <charset val="238"/>
        <scheme val="minor"/>
      </font>
      <numFmt numFmtId="4" formatCode="#,##0.00"/>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rgb="FFFFFFCC"/>
        </patternFill>
      </fill>
      <alignment horizontal="right" vertical="center" textRotation="0" wrapText="1" indent="1" justifyLastLine="0" shrinkToFit="0" readingOrder="0"/>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0" formatCode="General"/>
      <fill>
        <patternFill patternType="solid">
          <fgColor indexed="64"/>
          <bgColor rgb="FFFFFFCC"/>
        </patternFill>
      </fill>
      <alignment horizontal="left" vertical="center" textRotation="0" wrapText="1" relativeIndent="1" justifyLastLine="0" shrinkToFit="0" readingOrder="0"/>
      <protection locked="0" hidden="0"/>
    </dxf>
    <dxf>
      <font>
        <b/>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style="medium">
          <color auto="1"/>
        </left>
        <right/>
        <top style="thin">
          <color indexed="64"/>
        </top>
        <bottom/>
      </border>
      <protection locked="1" hidden="1"/>
    </dxf>
    <dxf>
      <font>
        <b/>
        <i val="0"/>
        <strike val="0"/>
        <condense val="0"/>
        <extend val="0"/>
        <outline val="0"/>
        <shadow val="0"/>
        <u val="none"/>
        <vertAlign val="baseline"/>
        <sz val="11"/>
        <color auto="1"/>
        <name val="Calibri"/>
        <scheme val="minor"/>
      </font>
      <numFmt numFmtId="0" formatCode="General"/>
      <fill>
        <patternFill patternType="solid">
          <fgColor indexed="64"/>
          <bgColor theme="0" tint="-4.9989318521683403E-2"/>
        </patternFill>
      </fill>
      <alignment horizontal="left" vertical="center" textRotation="0" wrapText="1" relativeIndent="1" justifyLastLine="0" shrinkToFit="0" readingOrder="0"/>
      <border diagonalUp="0" diagonalDown="0">
        <left style="medium">
          <color auto="1"/>
        </left>
        <right/>
        <vertical/>
      </border>
      <protection locked="1" hidden="1"/>
    </dxf>
    <dxf>
      <fill>
        <patternFill patternType="solid">
          <fgColor rgb="FF000000"/>
          <bgColor rgb="FFF2F2F2"/>
        </patternFill>
      </fill>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none"/>
      </font>
      <numFmt numFmtId="0" formatCode="General"/>
      <fill>
        <patternFill patternType="none">
          <fgColor rgb="FF000000"/>
          <bgColor rgb="FFFFFFFF"/>
        </patternFill>
      </fill>
      <alignment horizontal="left" vertical="center" textRotation="0" wrapText="0" indent="1" justifyLastLine="0" shrinkToFit="0" readingOrder="0"/>
      <protection locked="1" hidden="1"/>
    </dxf>
    <dxf>
      <fill>
        <patternFill patternType="solid">
          <fgColor rgb="FF000000"/>
          <bgColor rgb="FFF2F2F2"/>
        </patternFill>
      </fill>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none"/>
      </font>
      <numFmt numFmtId="0" formatCode="General"/>
      <fill>
        <patternFill patternType="none">
          <fgColor rgb="FF000000"/>
          <bgColor rgb="FFFFFFFF"/>
        </patternFill>
      </fill>
      <alignment horizontal="left" vertical="center" textRotation="0" wrapText="0" indent="1" justifyLastLine="0" shrinkToFit="0" readingOrder="0"/>
      <protection locked="1" hidden="1"/>
    </dxf>
    <dxf>
      <border>
        <top style="thin">
          <color auto="1"/>
        </top>
      </border>
    </dxf>
    <dxf>
      <fill>
        <patternFill>
          <fgColor rgb="FF000000"/>
          <bgColor rgb="FFF2F2F2"/>
        </patternFill>
      </fill>
      <protection locked="1" hidden="1"/>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auto="1"/>
        <name val="Calibri"/>
        <scheme val="none"/>
      </font>
      <fill>
        <patternFill patternType="none">
          <fgColor rgb="FF000000"/>
          <bgColor rgb="FFFFFFFF"/>
        </patternFill>
      </fill>
      <alignment horizontal="left" vertical="center" textRotation="0" wrapText="0" indent="1" justifyLastLine="0" shrinkToFit="0" readingOrder="0"/>
      <protection locked="1" hidden="1"/>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protection locked="1" hidden="1"/>
    </dxf>
    <dxf>
      <alignment horizontal="center"/>
    </dxf>
    <dxf>
      <alignment horizontal="general" indent="0"/>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alignment horizontal="center" readingOrder="0"/>
    </dxf>
    <dxf>
      <alignment horizontal="center" readingOrder="0"/>
    </dxf>
    <dxf>
      <alignment horizontal="center" readingOrder="0"/>
    </dxf>
    <dxf>
      <alignment horizontal="center" indent="0" readingOrder="0"/>
    </dxf>
    <dxf>
      <alignment horizontal="center" inden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color theme="0"/>
      </font>
      <fill>
        <patternFill>
          <bgColor rgb="FFC00000"/>
        </patternFill>
      </fill>
      <border>
        <left/>
        <right/>
        <top/>
        <bottom/>
      </border>
    </dxf>
    <dxf>
      <font>
        <color theme="0"/>
      </font>
      <fill>
        <patternFill>
          <bgColor rgb="FFC0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auto="1"/>
        <name val="Calibri"/>
        <family val="2"/>
        <charset val="238"/>
        <scheme val="minor"/>
      </font>
      <numFmt numFmtId="168" formatCode="0.00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8" formatCode="0.00000"/>
      <fill>
        <patternFill patternType="solid">
          <fgColor indexed="64"/>
          <bgColor theme="0" tint="-4.9989318521683403E-2"/>
        </patternFill>
      </fill>
      <alignment horizontal="right" vertical="center" textRotation="0" wrapText="0" indent="1" justifyLastLine="0" shrinkToFit="0" readingOrder="0"/>
      <protection locked="1" hidden="1"/>
    </dxf>
    <dxf>
      <font>
        <b val="0"/>
        <i val="0"/>
        <strike val="0"/>
        <condense val="0"/>
        <extend val="0"/>
        <outline val="0"/>
        <shadow val="0"/>
        <u val="none"/>
        <vertAlign val="baseline"/>
        <sz val="11"/>
        <color auto="1"/>
        <name val="Calibri"/>
        <family val="2"/>
        <charset val="238"/>
        <scheme val="none"/>
      </font>
      <numFmt numFmtId="171" formatCode="0.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i val="0"/>
        <strike val="0"/>
        <condense val="0"/>
        <extend val="0"/>
        <outline val="0"/>
        <shadow val="0"/>
        <u val="none"/>
        <vertAlign val="baseline"/>
        <sz val="11"/>
        <color auto="1"/>
        <name val="Calibri"/>
        <scheme val="none"/>
      </font>
      <numFmt numFmtId="171" formatCode="0.000%"/>
      <fill>
        <patternFill patternType="solid">
          <fgColor indexed="64"/>
          <bgColor theme="0" tint="-4.9989318521683403E-2"/>
        </patternFill>
      </fill>
      <alignment horizontal="right" vertical="center" textRotation="0" wrapText="0" indent="1" justifyLastLine="0" shrinkToFit="0" readingOrder="0"/>
      <protection locked="1" hidden="1"/>
    </dxf>
    <dxf>
      <font>
        <b/>
        <i val="0"/>
        <strike val="0"/>
        <condense val="0"/>
        <extend val="0"/>
        <outline val="0"/>
        <shadow val="0"/>
        <u val="none"/>
        <vertAlign val="baseline"/>
        <sz val="11"/>
        <color auto="1"/>
        <name val="Calibri"/>
        <family val="2"/>
        <charset val="238"/>
        <scheme val="minor"/>
      </font>
      <numFmt numFmtId="3" formatCode="#,##0"/>
      <fill>
        <patternFill patternType="solid">
          <fgColor indexed="64"/>
          <bgColor theme="0" tint="-4.9989318521683403E-2"/>
        </patternFill>
      </fill>
      <alignment horizontal="center" vertical="center" textRotation="0" wrapText="0" indent="0" justifyLastLine="0" shrinkToFit="0" readingOrder="0"/>
      <border diagonalUp="0" diagonalDown="0" outline="0">
        <left/>
        <right/>
        <top style="thin">
          <color indexed="64"/>
        </top>
        <bottom/>
      </border>
      <protection locked="1" hidden="1"/>
    </dxf>
    <dxf>
      <font>
        <b/>
        <i val="0"/>
        <strike val="0"/>
        <condense val="0"/>
        <extend val="0"/>
        <outline val="0"/>
        <shadow val="0"/>
        <u val="none"/>
        <vertAlign val="baseline"/>
        <sz val="11"/>
        <color auto="1"/>
        <name val="Calibri"/>
        <scheme val="minor"/>
      </font>
      <numFmt numFmtId="3" formatCode="#,##0"/>
      <fill>
        <patternFill patternType="solid">
          <fgColor indexed="64"/>
          <bgColor theme="0" tint="-4.9989318521683403E-2"/>
        </patternFill>
      </fill>
      <alignment horizontal="center" vertical="center" textRotation="0" wrapText="0" indent="0" justifyLastLine="0" shrinkToFit="0" readingOrder="0"/>
      <protection locked="1" hidden="1"/>
    </dxf>
    <dxf>
      <font>
        <b val="0"/>
        <i val="0"/>
        <strike val="0"/>
        <condense val="0"/>
        <extend val="0"/>
        <outline val="0"/>
        <shadow val="0"/>
        <u val="none"/>
        <vertAlign val="baseline"/>
        <sz val="11"/>
        <color auto="1"/>
        <name val="Calibri"/>
        <family val="2"/>
        <charset val="238"/>
        <scheme val="minor"/>
      </font>
      <numFmt numFmtId="170" formatCode="0.000\ %"/>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70" formatCode="0.000\ %"/>
      <fill>
        <patternFill patternType="solid">
          <fgColor indexed="64"/>
          <bgColor theme="0" tint="-4.9989318521683403E-2"/>
        </patternFill>
      </fill>
      <alignment horizontal="right" vertical="center" textRotation="0" wrapText="0" indent="1" justifyLastLine="0" shrinkToFit="0" readingOrder="0"/>
      <border diagonalUp="0" diagonalDown="0">
        <left/>
        <right style="medium">
          <color auto="1"/>
        </right>
        <vertical/>
      </border>
      <protection locked="1" hidden="1"/>
    </dxf>
    <dxf>
      <font>
        <b/>
        <i val="0"/>
        <strike val="0"/>
        <condense val="0"/>
        <extend val="0"/>
        <outline val="0"/>
        <shadow val="0"/>
        <u val="none"/>
        <vertAlign val="baseline"/>
        <sz val="11"/>
        <color auto="1"/>
        <name val="Calibri"/>
        <family val="2"/>
        <charset val="238"/>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4" formatCode="#,##0.00"/>
      <fill>
        <patternFill patternType="solid">
          <fgColor indexed="64"/>
          <bgColor theme="0" tint="-4.9989318521683403E-2"/>
        </patternFill>
      </fill>
      <alignment horizontal="right" vertical="center" textRotation="0" wrapText="0" indent="1" justifyLastLine="0" shrinkToFit="0" readingOrder="0"/>
      <protection locked="1" hidden="0"/>
    </dxf>
    <dxf>
      <font>
        <b val="0"/>
        <i val="0"/>
        <strike val="0"/>
        <condense val="0"/>
        <extend val="0"/>
        <outline val="0"/>
        <shadow val="0"/>
        <u val="none"/>
        <vertAlign val="baseline"/>
        <sz val="11"/>
        <color auto="1"/>
        <name val="Calibri"/>
        <family val="2"/>
        <charset val="238"/>
        <scheme val="minor"/>
      </font>
      <numFmt numFmtId="166" formatCode="#,##0.00000"/>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theme="0" tint="-4.9989318521683403E-2"/>
        </patternFill>
      </fill>
      <alignment horizontal="left" vertical="center" textRotation="0" wrapText="0" indent="1" justifyLastLine="0" shrinkToFit="0" readingOrder="0"/>
      <protection locked="1" hidden="1"/>
    </dxf>
    <dxf>
      <font>
        <b val="0"/>
        <i val="0"/>
        <strike val="0"/>
        <condense val="0"/>
        <extend val="0"/>
        <outline val="0"/>
        <shadow val="0"/>
        <u val="none"/>
        <vertAlign val="baseline"/>
        <sz val="11"/>
        <color auto="1"/>
        <name val="Calibri"/>
        <family val="2"/>
        <charset val="238"/>
        <scheme val="minor"/>
      </font>
      <numFmt numFmtId="166" formatCode="#,##0.00000"/>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none"/>
      </font>
      <numFmt numFmtId="166" formatCode="#,##0.00000"/>
      <fill>
        <patternFill patternType="solid">
          <fgColor indexed="64"/>
          <bgColor rgb="FFFFFFCC"/>
        </patternFill>
      </fill>
      <alignment horizontal="right" vertical="center" textRotation="0" wrapText="0" indent="1" justifyLastLine="0" shrinkToFit="0" readingOrder="0"/>
      <protection locked="0" hidden="0"/>
    </dxf>
    <dxf>
      <font>
        <b val="0"/>
        <i val="0"/>
        <strike val="0"/>
        <condense val="0"/>
        <extend val="0"/>
        <outline val="0"/>
        <shadow val="0"/>
        <u val="none"/>
        <vertAlign val="baseline"/>
        <sz val="11"/>
        <color auto="1"/>
        <name val="Calibri"/>
        <family val="2"/>
        <charset val="238"/>
        <scheme val="minor"/>
      </font>
      <numFmt numFmtId="166" formatCode="#,##0.00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4" formatCode="#,##0.00"/>
      <fill>
        <patternFill patternType="solid">
          <fgColor indexed="64"/>
          <bgColor rgb="FFFFFFCC"/>
        </patternFill>
      </fill>
      <alignment horizontal="right" vertical="center" textRotation="0" wrapText="0" relativeIndent="1" justifyLastLine="0" shrinkToFit="0" readingOrder="0"/>
      <protection locked="0"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style="dashed">
          <color indexed="64"/>
        </left>
        <right style="thin">
          <color indexed="64"/>
        </right>
        <top style="thin">
          <color indexed="64"/>
        </top>
        <bottom/>
      </border>
      <protection locked="1" hidden="1"/>
    </dxf>
    <dxf>
      <font>
        <b val="0"/>
        <i val="0"/>
        <strike val="0"/>
        <condense val="0"/>
        <extend val="0"/>
        <outline val="0"/>
        <shadow val="0"/>
        <u val="none"/>
        <vertAlign val="baseline"/>
        <sz val="11.5"/>
        <color auto="1"/>
        <name val="Calibri"/>
        <scheme val="minor"/>
      </font>
      <numFmt numFmtId="181" formatCode="m/d/yyyy"/>
      <fill>
        <patternFill patternType="solid">
          <fgColor indexed="64"/>
          <bgColor theme="0" tint="-4.9989318521683403E-2"/>
        </patternFill>
      </fill>
      <alignment horizontal="left" vertical="center" textRotation="0" wrapText="1" indent="1" justifyLastLine="0" shrinkToFit="0" readingOrder="0"/>
      <border diagonalUp="0" diagonalDown="0">
        <left style="dashed">
          <color indexed="64"/>
        </left>
        <right style="thin">
          <color indexed="64"/>
        </right>
        <top style="hair">
          <color auto="1"/>
        </top>
        <bottom style="thin">
          <color indexed="64"/>
        </bottom>
        <vertical/>
        <horizontal/>
      </border>
      <protection locked="1"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5"/>
        <color auto="1"/>
        <name val="Calibri"/>
        <scheme val="minor"/>
      </font>
      <numFmt numFmtId="181" formatCode="m/d/yyyy"/>
      <fill>
        <patternFill patternType="solid">
          <fgColor indexed="64"/>
          <bgColor rgb="FFFFFFCC"/>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5"/>
        <color auto="1"/>
        <name val="Calibri"/>
        <scheme val="minor"/>
      </font>
      <numFmt numFmtId="181" formatCode="m/d/yyyy"/>
      <fill>
        <patternFill patternType="solid">
          <fgColor indexed="64"/>
          <bgColor rgb="FFFFFFCC"/>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style="thin">
          <color indexed="64"/>
        </left>
        <right style="dashed">
          <color theme="0" tint="-0.24994659260841701"/>
        </right>
        <top style="thin">
          <color indexed="64"/>
        </top>
        <bottom/>
      </border>
      <protection locked="1" hidden="1"/>
    </dxf>
    <dxf>
      <font>
        <b val="0"/>
        <i val="0"/>
        <strike val="0"/>
        <condense val="0"/>
        <extend val="0"/>
        <outline val="0"/>
        <shadow val="0"/>
        <u val="none"/>
        <vertAlign val="baseline"/>
        <sz val="11.5"/>
        <color auto="1"/>
        <name val="Calibri"/>
        <scheme val="minor"/>
      </font>
      <numFmt numFmtId="181" formatCode="m/d/yyyy"/>
      <fill>
        <patternFill patternType="solid">
          <fgColor indexed="64"/>
          <bgColor rgb="FFFFFFCC"/>
        </patternFill>
      </fill>
      <alignment horizontal="left" vertical="center" textRotation="0" wrapText="1" indent="1" justifyLastLine="0" shrinkToFit="0" readingOrder="0"/>
      <border diagonalUp="0" diagonalDown="0">
        <left style="thin">
          <color indexed="64"/>
        </left>
        <right style="dashed">
          <color theme="0" tint="-0.24994659260841701"/>
        </right>
        <vertical/>
      </border>
      <protection locked="0"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5"/>
        <color auto="1"/>
        <name val="Calibri"/>
        <scheme val="minor"/>
      </font>
      <numFmt numFmtId="181" formatCode="m/d/yyyy"/>
      <fill>
        <patternFill patternType="solid">
          <fgColor indexed="64"/>
          <bgColor rgb="FFFFFFCC"/>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5"/>
        <color auto="1"/>
        <name val="Calibri"/>
        <scheme val="minor"/>
      </font>
      <numFmt numFmtId="181" formatCode="m/d/yyyy"/>
      <fill>
        <patternFill patternType="solid">
          <fgColor indexed="64"/>
          <bgColor rgb="FFFFFFCC"/>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right style="dashed">
          <color theme="0" tint="-0.24994659260841701"/>
        </right>
        <top style="thin">
          <color indexed="64"/>
        </top>
        <bottom/>
      </border>
      <protection locked="1" hidden="1"/>
    </dxf>
    <dxf>
      <font>
        <b val="0"/>
        <i val="0"/>
        <strike val="0"/>
        <condense val="0"/>
        <extend val="0"/>
        <outline val="0"/>
        <shadow val="0"/>
        <u val="none"/>
        <vertAlign val="baseline"/>
        <sz val="11.5"/>
        <color auto="1"/>
        <name val="Calibri"/>
        <scheme val="minor"/>
      </font>
      <numFmt numFmtId="167" formatCode="#,##0.000"/>
      <fill>
        <patternFill patternType="solid">
          <fgColor indexed="64"/>
          <bgColor rgb="FFFFFFCC"/>
        </patternFill>
      </fill>
      <alignment horizontal="left" vertical="center" textRotation="0" wrapText="1" indent="1" justifyLastLine="0" shrinkToFit="0" readingOrder="0"/>
      <border diagonalUp="0" diagonalDown="0">
        <left/>
        <right style="dashed">
          <color theme="0" tint="-0.24994659260841701"/>
        </right>
        <vertical/>
      </border>
      <protection locked="0" hidden="0"/>
    </dxf>
    <dxf>
      <font>
        <b val="0"/>
        <i val="0"/>
        <strike val="0"/>
        <condense val="0"/>
        <extend val="0"/>
        <outline val="0"/>
        <shadow val="0"/>
        <u val="none"/>
        <vertAlign val="baseline"/>
        <sz val="11"/>
        <color auto="1"/>
        <name val="Calibri"/>
        <family val="2"/>
        <charset val="238"/>
        <scheme val="minor"/>
      </font>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0" formatCode="General"/>
      <fill>
        <patternFill patternType="solid">
          <fgColor indexed="64"/>
          <bgColor theme="0" tint="-4.9989318521683403E-2"/>
        </patternFill>
      </fill>
      <alignment horizontal="left" vertical="center" textRotation="0" wrapText="1" indent="1" justifyLastLine="0" shrinkToFit="0" readingOrder="0"/>
      <protection locked="1" hidden="1"/>
    </dxf>
    <dxf>
      <font>
        <b val="0"/>
        <i val="0"/>
        <strike val="0"/>
        <condense val="0"/>
        <extend val="0"/>
        <outline val="0"/>
        <shadow val="0"/>
        <u val="none"/>
        <vertAlign val="baseline"/>
        <sz val="11"/>
        <color auto="1"/>
        <name val="Calibri"/>
        <family val="2"/>
        <charset val="238"/>
        <scheme val="minor"/>
      </font>
      <numFmt numFmtId="167" formatCode="#,##0.000"/>
      <fill>
        <patternFill patternType="solid">
          <fgColor indexed="64"/>
          <bgColor theme="0" tint="-4.9989318521683403E-2"/>
        </patternFill>
      </fill>
      <alignment horizontal="right" vertical="center" textRotation="0" wrapText="1" indent="1" justifyLastLine="0" shrinkToFit="0" readingOrder="0"/>
      <border diagonalUp="0" diagonalDown="0" outline="0">
        <left/>
        <right/>
        <top style="thin">
          <color indexed="64"/>
        </top>
        <bottom/>
      </border>
      <protection locked="0" hidden="0"/>
    </dxf>
    <dxf>
      <font>
        <b val="0"/>
        <i val="0"/>
        <strike val="0"/>
        <condense val="0"/>
        <extend val="0"/>
        <outline val="0"/>
        <shadow val="0"/>
        <u val="none"/>
        <vertAlign val="baseline"/>
        <sz val="11"/>
        <color auto="1"/>
        <name val="Calibri"/>
        <scheme val="minor"/>
      </font>
      <numFmt numFmtId="167" formatCode="#,##0.000"/>
      <fill>
        <patternFill patternType="solid">
          <fgColor indexed="64"/>
          <bgColor rgb="FFFFFFCC"/>
        </patternFill>
      </fill>
      <alignment horizontal="right" vertical="center" textRotation="0" wrapText="1" indent="1" justifyLastLine="0" shrinkToFit="0" readingOrder="0"/>
      <protection locked="0" hidden="0"/>
    </dxf>
    <dxf>
      <font>
        <b val="0"/>
        <i val="0"/>
        <strike val="0"/>
        <condense val="0"/>
        <extend val="0"/>
        <outline val="0"/>
        <shadow val="0"/>
        <u val="none"/>
        <vertAlign val="baseline"/>
        <sz val="11"/>
        <color auto="1"/>
        <name val="Calibri"/>
        <family val="2"/>
        <charset val="238"/>
        <scheme val="minor"/>
      </font>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0" formatCode="General"/>
      <fill>
        <patternFill patternType="solid">
          <fgColor indexed="64"/>
          <bgColor theme="0" tint="-4.9989318521683403E-2"/>
        </patternFill>
      </fill>
      <alignment horizontal="left" vertical="center" textRotation="0" wrapText="1" relativeIndent="1" justifyLastLine="0" shrinkToFit="0" readingOrder="0"/>
      <protection locked="1" hidden="1"/>
    </dxf>
    <dxf>
      <font>
        <b val="0"/>
        <i val="0"/>
        <strike val="0"/>
        <condense val="0"/>
        <extend val="0"/>
        <outline val="0"/>
        <shadow val="0"/>
        <u val="none"/>
        <vertAlign val="baseline"/>
        <sz val="11"/>
        <color auto="1"/>
        <name val="Calibri"/>
        <family val="2"/>
        <charset val="238"/>
        <scheme val="minor"/>
      </font>
      <fill>
        <patternFill patternType="solid">
          <fgColor indexed="64"/>
          <bgColor theme="0" tint="-4.9989318521683403E-2"/>
        </patternFill>
      </fill>
      <alignment horizontal="left" vertical="center" textRotation="0" wrapText="1" indent="1" justifyLastLine="0" shrinkToFit="0" readingOrder="0"/>
      <border diagonalUp="0" diagonalDown="0" outline="0">
        <left style="medium">
          <color auto="1"/>
        </left>
        <right/>
        <top style="thin">
          <color indexed="64"/>
        </top>
        <bottom/>
      </border>
      <protection locked="1" hidden="1"/>
    </dxf>
    <dxf>
      <font>
        <b/>
        <i val="0"/>
        <strike val="0"/>
        <condense val="0"/>
        <extend val="0"/>
        <outline val="0"/>
        <shadow val="0"/>
        <u val="none"/>
        <vertAlign val="baseline"/>
        <sz val="11"/>
        <color auto="1"/>
        <name val="Calibri"/>
        <scheme val="minor"/>
      </font>
      <numFmt numFmtId="0" formatCode="General"/>
      <fill>
        <patternFill patternType="solid">
          <fgColor indexed="64"/>
          <bgColor theme="0" tint="-4.9989318521683403E-2"/>
        </patternFill>
      </fill>
      <alignment horizontal="left" vertical="center" textRotation="0" wrapText="1" relativeIndent="1" justifyLastLine="0" shrinkToFit="0" readingOrder="0"/>
      <border diagonalUp="0" diagonalDown="0">
        <left style="medium">
          <color indexed="64"/>
        </left>
        <right/>
        <vertical/>
      </border>
      <protection locked="1" hidden="1"/>
    </dxf>
    <dxf>
      <border diagonalUp="0" diagonalDown="0" outline="0">
        <left/>
        <right style="medium">
          <color auto="1"/>
        </right>
        <top style="thin">
          <color indexed="64"/>
        </top>
        <bottom/>
      </border>
    </dxf>
    <dxf>
      <font>
        <b val="0"/>
        <i val="0"/>
        <strike val="0"/>
        <condense val="0"/>
        <extend val="0"/>
        <outline val="0"/>
        <shadow val="0"/>
        <u val="none"/>
        <vertAlign val="baseline"/>
        <sz val="11"/>
        <color auto="1"/>
        <name val="Calibri"/>
        <scheme val="none"/>
      </font>
      <numFmt numFmtId="0" formatCode="General"/>
      <fill>
        <patternFill patternType="none">
          <fgColor rgb="FF000000"/>
          <bgColor rgb="FFFFFFFF"/>
        </patternFill>
      </fill>
      <alignment horizontal="left" vertical="center" textRotation="0" wrapText="0" indent="1" justifyLastLine="0" shrinkToFit="0" readingOrder="0"/>
      <border diagonalUp="0" diagonalDown="0">
        <left/>
        <right style="medium">
          <color auto="1"/>
        </right>
        <vertical/>
      </border>
      <protection locked="1" hidden="1"/>
    </dxf>
    <dxf>
      <border diagonalUp="0" diagonalDown="0" outline="0">
        <left/>
        <right/>
        <top style="thin">
          <color indexed="64"/>
        </top>
        <bottom/>
      </border>
    </dxf>
    <dxf>
      <font>
        <b val="0"/>
        <i val="0"/>
        <strike val="0"/>
        <condense val="0"/>
        <extend val="0"/>
        <outline val="0"/>
        <shadow val="0"/>
        <u val="none"/>
        <vertAlign val="baseline"/>
        <sz val="11"/>
        <color auto="1"/>
        <name val="Calibri"/>
        <scheme val="none"/>
      </font>
      <numFmt numFmtId="0" formatCode="General"/>
      <fill>
        <patternFill patternType="none">
          <fgColor rgb="FF000000"/>
          <bgColor rgb="FFFFFFFF"/>
        </patternFill>
      </fill>
      <alignment horizontal="left" vertical="center" textRotation="0" wrapText="0" indent="1" justifyLastLine="0" shrinkToFit="0" readingOrder="0"/>
      <protection locked="1" hidden="1"/>
    </dxf>
    <dxf>
      <border outline="0">
        <top style="thin">
          <color rgb="FF000000"/>
        </top>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auto="1"/>
        <name val="Calibri"/>
        <scheme val="none"/>
      </font>
      <fill>
        <patternFill patternType="none">
          <fgColor rgb="FF000000"/>
          <bgColor rgb="FFFFFFFF"/>
        </patternFill>
      </fill>
      <alignment horizontal="left" vertical="center" textRotation="0" wrapText="0" indent="1" justifyLastLine="0" shrinkToFit="0" readingOrder="0"/>
      <protection locked="1" hidden="1"/>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1"/>
        <color auto="1"/>
        <name val="Calibri"/>
        <family val="2"/>
        <charset val="238"/>
        <scheme val="minor"/>
      </font>
      <numFmt numFmtId="168" formatCode="0.00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8" formatCode="0.00000"/>
      <fill>
        <patternFill patternType="solid">
          <fgColor indexed="64"/>
          <bgColor theme="0" tint="-4.9989318521683403E-2"/>
        </patternFill>
      </fill>
      <alignment horizontal="right" vertical="center" textRotation="0" wrapText="0" indent="1" justifyLastLine="0" shrinkToFit="0" readingOrder="0"/>
      <protection locked="1" hidden="1"/>
    </dxf>
    <dxf>
      <font>
        <b val="0"/>
        <i val="0"/>
        <strike val="0"/>
        <condense val="0"/>
        <extend val="0"/>
        <outline val="0"/>
        <shadow val="0"/>
        <u val="none"/>
        <vertAlign val="baseline"/>
        <sz val="11"/>
        <color auto="1"/>
        <name val="Calibri"/>
        <family val="2"/>
        <charset val="238"/>
        <scheme val="none"/>
      </font>
      <numFmt numFmtId="171" formatCode="0.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i val="0"/>
        <strike val="0"/>
        <condense val="0"/>
        <extend val="0"/>
        <outline val="0"/>
        <shadow val="0"/>
        <u val="none"/>
        <vertAlign val="baseline"/>
        <sz val="11"/>
        <color auto="1"/>
        <name val="Calibri"/>
        <scheme val="none"/>
      </font>
      <numFmt numFmtId="171" formatCode="0.000%"/>
      <fill>
        <patternFill patternType="solid">
          <fgColor indexed="64"/>
          <bgColor theme="0" tint="-4.9989318521683403E-2"/>
        </patternFill>
      </fill>
      <alignment horizontal="right" vertical="center" textRotation="0" wrapText="0" indent="1" justifyLastLine="0" shrinkToFit="0" readingOrder="0"/>
      <protection locked="1" hidden="1"/>
    </dxf>
    <dxf>
      <font>
        <b/>
        <i val="0"/>
        <strike val="0"/>
        <condense val="0"/>
        <extend val="0"/>
        <outline val="0"/>
        <shadow val="0"/>
        <u val="none"/>
        <vertAlign val="baseline"/>
        <sz val="11"/>
        <color auto="1"/>
        <name val="Calibri"/>
        <family val="2"/>
        <charset val="238"/>
        <scheme val="minor"/>
      </font>
      <numFmt numFmtId="3" formatCode="#,##0"/>
      <fill>
        <patternFill patternType="solid">
          <fgColor indexed="64"/>
          <bgColor theme="0" tint="-4.9989318521683403E-2"/>
        </patternFill>
      </fill>
      <alignment horizontal="center" vertical="center" textRotation="0" wrapText="0" indent="0" justifyLastLine="0" shrinkToFit="0" readingOrder="0"/>
      <border diagonalUp="0" diagonalDown="0" outline="0">
        <left/>
        <right/>
        <top style="thin">
          <color indexed="64"/>
        </top>
        <bottom/>
      </border>
      <protection locked="1" hidden="1"/>
    </dxf>
    <dxf>
      <font>
        <b/>
        <i val="0"/>
        <strike val="0"/>
        <condense val="0"/>
        <extend val="0"/>
        <outline val="0"/>
        <shadow val="0"/>
        <u val="none"/>
        <vertAlign val="baseline"/>
        <sz val="11"/>
        <color auto="1"/>
        <name val="Calibri"/>
        <scheme val="minor"/>
      </font>
      <numFmt numFmtId="3" formatCode="#,##0"/>
      <fill>
        <patternFill patternType="solid">
          <fgColor indexed="64"/>
          <bgColor theme="0" tint="-4.9989318521683403E-2"/>
        </patternFill>
      </fill>
      <alignment horizontal="center" vertical="center" textRotation="0" wrapText="0" indent="0" justifyLastLine="0" shrinkToFit="0" readingOrder="0"/>
      <protection locked="1" hidden="1"/>
    </dxf>
    <dxf>
      <font>
        <b val="0"/>
        <i val="0"/>
        <strike val="0"/>
        <condense val="0"/>
        <extend val="0"/>
        <outline val="0"/>
        <shadow val="0"/>
        <u val="none"/>
        <vertAlign val="baseline"/>
        <sz val="11"/>
        <color auto="1"/>
        <name val="Calibri"/>
        <family val="2"/>
        <charset val="238"/>
        <scheme val="minor"/>
      </font>
      <numFmt numFmtId="170" formatCode="0.000\ %"/>
      <fill>
        <patternFill patternType="solid">
          <fgColor indexed="64"/>
          <bgColor theme="0" tint="-4.9989318521683403E-2"/>
        </patternFill>
      </fill>
      <alignment horizontal="right" vertical="center" textRotation="0" wrapText="0" indent="1" justifyLastLine="0" shrinkToFit="0" readingOrder="0"/>
      <border diagonalUp="0" diagonalDown="0">
        <left/>
        <right style="medium">
          <color indexed="64"/>
        </right>
        <top style="thin">
          <color indexed="64"/>
        </top>
        <bottom/>
        <vertical/>
        <horizontal/>
      </border>
      <protection locked="1" hidden="1"/>
    </dxf>
    <dxf>
      <font>
        <b val="0"/>
        <i val="0"/>
        <strike val="0"/>
        <condense val="0"/>
        <extend val="0"/>
        <outline val="0"/>
        <shadow val="0"/>
        <u val="none"/>
        <vertAlign val="baseline"/>
        <sz val="11"/>
        <color auto="1"/>
        <name val="Calibri"/>
        <scheme val="minor"/>
      </font>
      <numFmt numFmtId="170" formatCode="0.000\ %"/>
      <fill>
        <patternFill patternType="solid">
          <fgColor indexed="64"/>
          <bgColor theme="0" tint="-4.9989318521683403E-2"/>
        </patternFill>
      </fill>
      <alignment horizontal="right" vertical="center" textRotation="0" wrapText="0" indent="1" justifyLastLine="0" shrinkToFit="0" readingOrder="0"/>
      <protection locked="1" hidden="1"/>
    </dxf>
    <dxf>
      <font>
        <b/>
        <i val="0"/>
        <strike val="0"/>
        <condense val="0"/>
        <extend val="0"/>
        <outline val="0"/>
        <shadow val="0"/>
        <u val="none"/>
        <vertAlign val="baseline"/>
        <sz val="11"/>
        <color auto="1"/>
        <name val="Calibri"/>
        <family val="2"/>
        <charset val="238"/>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4" formatCode="#,##0.00"/>
      <fill>
        <patternFill patternType="solid">
          <fgColor indexed="64"/>
          <bgColor theme="0" tint="-4.9989318521683403E-2"/>
        </patternFill>
      </fill>
      <alignment horizontal="right" vertical="center" textRotation="0" wrapText="0" indent="1" justifyLastLine="0" shrinkToFit="0" readingOrder="0"/>
      <protection locked="1" hidden="0"/>
    </dxf>
    <dxf>
      <font>
        <b val="0"/>
        <i val="0"/>
        <strike val="0"/>
        <condense val="0"/>
        <extend val="0"/>
        <outline val="0"/>
        <shadow val="0"/>
        <u val="none"/>
        <vertAlign val="baseline"/>
        <sz val="11"/>
        <color auto="1"/>
        <name val="Calibri"/>
        <family val="2"/>
        <charset val="238"/>
        <scheme val="minor"/>
      </font>
      <numFmt numFmtId="166" formatCode="#,##0.00000"/>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theme="0" tint="-4.9989318521683403E-2"/>
        </patternFill>
      </fill>
      <alignment horizontal="left" vertical="center" textRotation="0" wrapText="0" indent="1" justifyLastLine="0" shrinkToFit="0" readingOrder="0"/>
      <protection locked="1" hidden="1"/>
    </dxf>
    <dxf>
      <font>
        <b val="0"/>
        <i val="0"/>
        <strike val="0"/>
        <condense val="0"/>
        <extend val="0"/>
        <outline val="0"/>
        <shadow val="0"/>
        <u val="none"/>
        <vertAlign val="baseline"/>
        <sz val="11"/>
        <color auto="1"/>
        <name val="Calibri"/>
        <family val="2"/>
        <charset val="238"/>
        <scheme val="minor"/>
      </font>
      <numFmt numFmtId="166" formatCode="#,##0.00000"/>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none"/>
      </font>
      <numFmt numFmtId="166" formatCode="#,##0.00000"/>
      <fill>
        <patternFill patternType="solid">
          <fgColor indexed="64"/>
          <bgColor rgb="FFFFFFCC"/>
        </patternFill>
      </fill>
      <alignment horizontal="right" vertical="center" textRotation="0" wrapText="0" indent="1" justifyLastLine="0" shrinkToFit="0" readingOrder="0"/>
      <protection locked="0" hidden="0"/>
    </dxf>
    <dxf>
      <font>
        <b val="0"/>
        <i val="0"/>
        <strike val="0"/>
        <condense val="0"/>
        <extend val="0"/>
        <outline val="0"/>
        <shadow val="0"/>
        <u val="none"/>
        <vertAlign val="baseline"/>
        <sz val="11"/>
        <color auto="1"/>
        <name val="Calibri"/>
        <family val="2"/>
        <charset val="238"/>
        <scheme val="minor"/>
      </font>
      <numFmt numFmtId="166" formatCode="#,##0.00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4" formatCode="#,##0.00"/>
      <fill>
        <patternFill patternType="solid">
          <fgColor indexed="64"/>
          <bgColor rgb="FFFFFFCC"/>
        </patternFill>
      </fill>
      <alignment horizontal="right" vertical="center" textRotation="0" wrapText="0" relativeIndent="1" justifyLastLine="0" shrinkToFit="0" readingOrder="0"/>
      <protection locked="0"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style="dashed">
          <color indexed="64"/>
        </left>
        <right style="thin">
          <color indexed="64"/>
        </right>
        <top style="thin">
          <color indexed="64"/>
        </top>
        <bottom/>
      </border>
      <protection locked="1" hidden="1"/>
    </dxf>
    <dxf>
      <font>
        <b val="0"/>
        <i val="0"/>
        <strike val="0"/>
        <condense val="0"/>
        <extend val="0"/>
        <outline val="0"/>
        <shadow val="0"/>
        <u val="none"/>
        <vertAlign val="baseline"/>
        <sz val="11.5"/>
        <color auto="1"/>
        <name val="Calibri"/>
        <scheme val="minor"/>
      </font>
      <numFmt numFmtId="181" formatCode="m/d/yyyy"/>
      <fill>
        <patternFill patternType="solid">
          <fgColor indexed="64"/>
          <bgColor theme="0" tint="-4.9989318521683403E-2"/>
        </patternFill>
      </fill>
      <alignment horizontal="left" vertical="center" textRotation="0" wrapText="1" indent="1" justifyLastLine="0" shrinkToFit="0" readingOrder="0"/>
      <border diagonalUp="0" diagonalDown="0">
        <left style="dashed">
          <color indexed="64"/>
        </left>
        <right style="thin">
          <color indexed="64"/>
        </right>
        <top style="hair">
          <color indexed="64"/>
        </top>
        <bottom style="hair">
          <color indexed="64"/>
        </bottom>
        <vertical/>
        <horizontal/>
      </border>
      <protection locked="1"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5"/>
        <color auto="1"/>
        <name val="Calibri"/>
        <scheme val="minor"/>
      </font>
      <numFmt numFmtId="181" formatCode="m/d/yyyy"/>
      <fill>
        <patternFill patternType="solid">
          <fgColor indexed="64"/>
          <bgColor rgb="FFFFFFCC"/>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5"/>
        <color auto="1"/>
        <name val="Calibri"/>
        <scheme val="minor"/>
      </font>
      <numFmt numFmtId="181" formatCode="m/d/yyyy"/>
      <fill>
        <patternFill patternType="solid">
          <fgColor indexed="64"/>
          <bgColor rgb="FFFFFFCC"/>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style="thin">
          <color indexed="64"/>
        </left>
        <right style="dashed">
          <color theme="0" tint="-0.24994659260841701"/>
        </right>
        <top style="thin">
          <color indexed="64"/>
        </top>
        <bottom/>
      </border>
      <protection locked="1" hidden="1"/>
    </dxf>
    <dxf>
      <font>
        <b val="0"/>
        <i val="0"/>
        <strike val="0"/>
        <condense val="0"/>
        <extend val="0"/>
        <outline val="0"/>
        <shadow val="0"/>
        <u val="none"/>
        <vertAlign val="baseline"/>
        <sz val="11.5"/>
        <color auto="1"/>
        <name val="Calibri"/>
        <scheme val="minor"/>
      </font>
      <numFmt numFmtId="181" formatCode="m/d/yyyy"/>
      <fill>
        <patternFill patternType="solid">
          <fgColor indexed="64"/>
          <bgColor rgb="FFFFFFCC"/>
        </patternFill>
      </fill>
      <alignment horizontal="left" vertical="center" textRotation="0" wrapText="1" indent="1" justifyLastLine="0" shrinkToFit="0" readingOrder="0"/>
      <border diagonalUp="0" diagonalDown="0">
        <left style="thin">
          <color indexed="64"/>
        </left>
        <right style="dashed">
          <color theme="0" tint="-0.24994659260841701"/>
        </right>
        <vertical/>
      </border>
      <protection locked="0"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5"/>
        <color auto="1"/>
        <name val="Calibri"/>
        <scheme val="minor"/>
      </font>
      <numFmt numFmtId="181" formatCode="m/d/yyyy"/>
      <fill>
        <patternFill patternType="solid">
          <fgColor indexed="64"/>
          <bgColor rgb="FFFFFFCC"/>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5"/>
        <color auto="1"/>
        <name val="Calibri"/>
        <scheme val="minor"/>
      </font>
      <numFmt numFmtId="181" formatCode="m/d/yyyy"/>
      <fill>
        <patternFill patternType="solid">
          <fgColor indexed="64"/>
          <bgColor rgb="FFFFFFCC"/>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right style="dashed">
          <color theme="0" tint="-0.24994659260841701"/>
        </right>
        <top style="thin">
          <color indexed="64"/>
        </top>
        <bottom/>
      </border>
      <protection locked="1" hidden="1"/>
    </dxf>
    <dxf>
      <font>
        <b val="0"/>
        <i val="0"/>
        <strike val="0"/>
        <condense val="0"/>
        <extend val="0"/>
        <outline val="0"/>
        <shadow val="0"/>
        <u val="none"/>
        <vertAlign val="baseline"/>
        <sz val="11.5"/>
        <color auto="1"/>
        <name val="Calibri"/>
        <scheme val="minor"/>
      </font>
      <numFmt numFmtId="181" formatCode="m/d/yyyy"/>
      <fill>
        <patternFill patternType="solid">
          <fgColor indexed="64"/>
          <bgColor rgb="FFFFFFCC"/>
        </patternFill>
      </fill>
      <alignment horizontal="left" vertical="center" textRotation="0" wrapText="1" indent="1" justifyLastLine="0" shrinkToFit="0" readingOrder="0"/>
      <border diagonalUp="0" diagonalDown="0">
        <left/>
        <right style="dashed">
          <color theme="0" tint="-0.24994659260841701"/>
        </right>
        <vertical/>
      </border>
      <protection locked="0" hidden="0"/>
    </dxf>
    <dxf>
      <font>
        <b val="0"/>
        <i val="0"/>
        <strike val="0"/>
        <condense val="0"/>
        <extend val="0"/>
        <outline val="0"/>
        <shadow val="0"/>
        <u val="none"/>
        <vertAlign val="baseline"/>
        <sz val="11"/>
        <color auto="1"/>
        <name val="Calibri"/>
        <family val="2"/>
        <charset val="238"/>
        <scheme val="minor"/>
      </font>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0" formatCode="General"/>
      <fill>
        <patternFill patternType="solid">
          <fgColor indexed="64"/>
          <bgColor theme="0" tint="-4.9989318521683403E-2"/>
        </patternFill>
      </fill>
      <alignment horizontal="left" vertical="center" textRotation="0" wrapText="1" indent="1" justifyLastLine="0" shrinkToFit="0" readingOrder="0"/>
      <protection locked="1" hidden="1"/>
    </dxf>
    <dxf>
      <font>
        <b val="0"/>
        <i val="0"/>
        <strike val="0"/>
        <condense val="0"/>
        <extend val="0"/>
        <outline val="0"/>
        <shadow val="0"/>
        <u val="none"/>
        <vertAlign val="baseline"/>
        <sz val="11"/>
        <color auto="1"/>
        <name val="Calibri"/>
        <family val="2"/>
        <charset val="238"/>
        <scheme val="minor"/>
      </font>
      <numFmt numFmtId="167" formatCode="#,##0.000"/>
      <fill>
        <patternFill patternType="solid">
          <fgColor indexed="64"/>
          <bgColor theme="0" tint="-4.9989318521683403E-2"/>
        </patternFill>
      </fill>
      <alignment horizontal="right" vertical="center" textRotation="0" wrapText="1" indent="1" justifyLastLine="0" shrinkToFit="0" readingOrder="0"/>
      <border diagonalUp="0" diagonalDown="0" outline="0">
        <left/>
        <right/>
        <top style="thin">
          <color indexed="64"/>
        </top>
        <bottom/>
      </border>
      <protection locked="0" hidden="0"/>
    </dxf>
    <dxf>
      <font>
        <b val="0"/>
        <i val="0"/>
        <strike val="0"/>
        <condense val="0"/>
        <extend val="0"/>
        <outline val="0"/>
        <shadow val="0"/>
        <u val="none"/>
        <vertAlign val="baseline"/>
        <sz val="11"/>
        <color auto="1"/>
        <name val="Calibri"/>
        <scheme val="minor"/>
      </font>
      <numFmt numFmtId="167" formatCode="#,##0.000"/>
      <fill>
        <patternFill patternType="solid">
          <fgColor indexed="64"/>
          <bgColor rgb="FFFFFFCC"/>
        </patternFill>
      </fill>
      <alignment horizontal="right" vertical="center" textRotation="0" wrapText="1" indent="1" justifyLastLine="0" shrinkToFit="0" readingOrder="0"/>
      <protection locked="0" hidden="0"/>
    </dxf>
    <dxf>
      <font>
        <b val="0"/>
        <i val="0"/>
        <strike val="0"/>
        <condense val="0"/>
        <extend val="0"/>
        <outline val="0"/>
        <shadow val="0"/>
        <u val="none"/>
        <vertAlign val="baseline"/>
        <sz val="11"/>
        <color auto="1"/>
        <name val="Calibri"/>
        <family val="2"/>
        <charset val="238"/>
        <scheme val="minor"/>
      </font>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0" formatCode="General"/>
      <fill>
        <patternFill patternType="solid">
          <fgColor indexed="64"/>
          <bgColor theme="0" tint="-4.9989318521683403E-2"/>
        </patternFill>
      </fill>
      <alignment horizontal="left" vertical="center" textRotation="0" wrapText="1" relativeIndent="1" justifyLastLine="0" shrinkToFit="0" readingOrder="0"/>
      <protection locked="1" hidden="1"/>
    </dxf>
    <dxf>
      <font>
        <b val="0"/>
        <i val="0"/>
        <strike val="0"/>
        <condense val="0"/>
        <extend val="0"/>
        <outline val="0"/>
        <shadow val="0"/>
        <u val="none"/>
        <vertAlign val="baseline"/>
        <sz val="11"/>
        <color auto="1"/>
        <name val="Calibri"/>
        <family val="2"/>
        <charset val="238"/>
        <scheme val="minor"/>
      </font>
      <fill>
        <patternFill patternType="solid">
          <fgColor indexed="64"/>
          <bgColor theme="0" tint="-4.9989318521683403E-2"/>
        </patternFill>
      </fill>
      <alignment horizontal="left" vertical="center" textRotation="0" wrapText="1" indent="1" justifyLastLine="0" shrinkToFit="0" readingOrder="0"/>
      <border diagonalUp="0" diagonalDown="0">
        <left style="medium">
          <color auto="1"/>
        </left>
        <right/>
        <top style="thin">
          <color indexed="64"/>
        </top>
        <bottom/>
        <vertical/>
        <horizontal/>
      </border>
      <protection locked="1" hidden="1"/>
    </dxf>
    <dxf>
      <font>
        <b/>
        <i val="0"/>
        <strike val="0"/>
        <condense val="0"/>
        <extend val="0"/>
        <outline val="0"/>
        <shadow val="0"/>
        <u val="none"/>
        <vertAlign val="baseline"/>
        <sz val="11"/>
        <color auto="1"/>
        <name val="Calibri"/>
        <scheme val="minor"/>
      </font>
      <numFmt numFmtId="0" formatCode="General"/>
      <fill>
        <patternFill patternType="solid">
          <fgColor indexed="64"/>
          <bgColor theme="0" tint="-4.9989318521683403E-2"/>
        </patternFill>
      </fill>
      <alignment horizontal="left" vertical="center" textRotation="0" wrapText="1" relativeIndent="1" justifyLastLine="0" shrinkToFit="0" readingOrder="0"/>
      <border diagonalUp="0" diagonalDown="0">
        <left style="medium">
          <color indexed="64"/>
        </left>
        <right/>
        <vertical/>
      </border>
      <protection locked="1" hidden="1"/>
    </dxf>
    <dxf>
      <border diagonalUp="0" diagonalDown="0" outline="0">
        <left/>
        <right style="medium">
          <color auto="1"/>
        </right>
        <top style="thin">
          <color indexed="64"/>
        </top>
        <bottom/>
      </border>
    </dxf>
    <dxf>
      <font>
        <b val="0"/>
        <i val="0"/>
        <strike val="0"/>
        <condense val="0"/>
        <extend val="0"/>
        <outline val="0"/>
        <shadow val="0"/>
        <u val="none"/>
        <vertAlign val="baseline"/>
        <sz val="11"/>
        <color auto="1"/>
        <name val="Calibri"/>
        <scheme val="none"/>
      </font>
      <numFmt numFmtId="0" formatCode="General"/>
      <fill>
        <patternFill patternType="none">
          <fgColor rgb="FF000000"/>
          <bgColor rgb="FFFFFFFF"/>
        </patternFill>
      </fill>
      <alignment horizontal="left" vertical="center" textRotation="0" wrapText="0" indent="1" justifyLastLine="0" shrinkToFit="0" readingOrder="0"/>
      <border diagonalUp="0" diagonalDown="0">
        <left/>
        <right style="medium">
          <color auto="1"/>
        </right>
        <vertical/>
      </border>
      <protection locked="1" hidden="1"/>
    </dxf>
    <dxf>
      <border diagonalUp="0" diagonalDown="0" outline="0">
        <left/>
        <right/>
        <top style="thin">
          <color indexed="64"/>
        </top>
        <bottom/>
      </border>
    </dxf>
    <dxf>
      <font>
        <b val="0"/>
        <i val="0"/>
        <strike val="0"/>
        <condense val="0"/>
        <extend val="0"/>
        <outline val="0"/>
        <shadow val="0"/>
        <u val="none"/>
        <vertAlign val="baseline"/>
        <sz val="11"/>
        <color auto="1"/>
        <name val="Calibri"/>
        <scheme val="none"/>
      </font>
      <numFmt numFmtId="0" formatCode="General"/>
      <fill>
        <patternFill patternType="none">
          <fgColor rgb="FF000000"/>
          <bgColor rgb="FFFFFFFF"/>
        </patternFill>
      </fill>
      <alignment horizontal="left" vertical="center" textRotation="0" wrapText="0" indent="1" justifyLastLine="0" shrinkToFit="0" readingOrder="0"/>
      <protection locked="1" hidden="1"/>
    </dxf>
    <dxf>
      <border outline="0">
        <top style="thin">
          <color rgb="FF000000"/>
        </top>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auto="1"/>
        <name val="Calibri"/>
        <scheme val="none"/>
      </font>
      <fill>
        <patternFill patternType="none">
          <fgColor rgb="FF000000"/>
          <bgColor rgb="FFFFFFFF"/>
        </patternFill>
      </fill>
      <alignment horizontal="left" vertical="center" textRotation="0" wrapText="0" indent="1" justifyLastLine="0" shrinkToFit="0" readingOrder="0"/>
      <protection locked="1" hidden="1"/>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11"/>
        <color theme="1"/>
        <name val="Calibri"/>
        <family val="2"/>
        <charset val="238"/>
        <scheme val="minor"/>
      </font>
      <numFmt numFmtId="168" formatCode="0.00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none"/>
      </font>
      <numFmt numFmtId="168" formatCode="0.00000"/>
      <fill>
        <patternFill patternType="solid">
          <fgColor indexed="64"/>
          <bgColor theme="0" tint="-4.9989318521683403E-2"/>
        </patternFill>
      </fill>
      <alignment horizontal="right" vertical="center" textRotation="0" wrapText="0" indent="1" justifyLastLine="0" shrinkToFit="0" readingOrder="0"/>
      <protection locked="1" hidden="1"/>
    </dxf>
    <dxf>
      <font>
        <b/>
        <i val="0"/>
        <strike val="0"/>
        <condense val="0"/>
        <extend val="0"/>
        <outline val="0"/>
        <shadow val="0"/>
        <u val="none"/>
        <vertAlign val="baseline"/>
        <sz val="11"/>
        <color theme="1"/>
        <name val="Calibri"/>
        <family val="2"/>
        <charset val="238"/>
        <scheme val="minor"/>
      </font>
      <numFmt numFmtId="3" formatCode="#,##0"/>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i val="0"/>
        <strike val="0"/>
        <condense val="0"/>
        <extend val="0"/>
        <outline val="0"/>
        <shadow val="0"/>
        <u val="none"/>
        <vertAlign val="baseline"/>
        <sz val="11"/>
        <color auto="1"/>
        <name val="Calibri"/>
        <scheme val="minor"/>
      </font>
      <numFmt numFmtId="3" formatCode="#,##0"/>
      <fill>
        <patternFill patternType="solid">
          <fgColor indexed="64"/>
          <bgColor theme="0" tint="-4.9989318521683403E-2"/>
        </patternFill>
      </fill>
      <alignment horizontal="center" vertical="center" textRotation="0" wrapText="0" indent="0" justifyLastLine="0" shrinkToFit="0" readingOrder="0"/>
      <protection locked="1" hidden="1"/>
    </dxf>
    <dxf>
      <font>
        <b val="0"/>
        <i val="0"/>
        <strike val="0"/>
        <condense val="0"/>
        <extend val="0"/>
        <outline val="0"/>
        <shadow val="0"/>
        <u val="none"/>
        <vertAlign val="baseline"/>
        <sz val="11"/>
        <color theme="1"/>
        <name val="Calibri"/>
        <family val="2"/>
        <charset val="238"/>
        <scheme val="minor"/>
      </font>
      <numFmt numFmtId="170" formatCode="0.000\ %"/>
      <fill>
        <patternFill patternType="solid">
          <fgColor indexed="64"/>
          <bgColor theme="0" tint="-4.9989318521683403E-2"/>
        </patternFill>
      </fill>
      <alignment horizontal="right" vertical="center" textRotation="0" wrapText="0" indent="1" justifyLastLine="0" shrinkToFit="0" readingOrder="0"/>
      <border diagonalUp="0" diagonalDown="0" outline="0">
        <left/>
        <right style="medium">
          <color auto="1"/>
        </right>
        <top style="thin">
          <color indexed="64"/>
        </top>
        <bottom/>
      </border>
      <protection locked="1" hidden="1"/>
    </dxf>
    <dxf>
      <font>
        <b/>
        <i val="0"/>
        <strike val="0"/>
        <condense val="0"/>
        <extend val="0"/>
        <outline val="0"/>
        <shadow val="0"/>
        <u val="none"/>
        <vertAlign val="baseline"/>
        <sz val="11"/>
        <color auto="1"/>
        <name val="Calibri"/>
        <scheme val="minor"/>
      </font>
      <numFmt numFmtId="170" formatCode="0.000\ %"/>
      <fill>
        <patternFill patternType="solid">
          <fgColor indexed="64"/>
          <bgColor theme="0" tint="-4.9989318521683403E-2"/>
        </patternFill>
      </fill>
      <alignment horizontal="right" vertical="center" textRotation="0" wrapText="0" indent="1" justifyLastLine="0" shrinkToFit="0" readingOrder="0"/>
      <protection locked="1" hidden="1"/>
    </dxf>
    <dxf>
      <font>
        <b/>
        <i val="0"/>
        <strike val="0"/>
        <condense val="0"/>
        <extend val="0"/>
        <outline val="0"/>
        <shadow val="0"/>
        <u val="none"/>
        <vertAlign val="baseline"/>
        <sz val="11"/>
        <color theme="1"/>
        <name val="Calibri"/>
        <family val="2"/>
        <charset val="238"/>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4" formatCode="#,##0.00"/>
      <fill>
        <patternFill patternType="solid">
          <fgColor indexed="64"/>
          <bgColor theme="0" tint="-4.9989318521683403E-2"/>
        </patternFill>
      </fill>
      <alignment horizontal="right" vertical="center" textRotation="0" wrapText="0" indent="1" justifyLastLine="0" shrinkToFit="0" readingOrder="0"/>
      <protection locked="1"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theme="0" tint="-4.9989318521683403E-2"/>
        </patternFill>
      </fill>
      <alignment horizontal="left" vertical="center" textRotation="0" wrapText="0" indent="1" justifyLastLine="0" shrinkToFit="0" readingOrder="0"/>
      <protection locked="1" hidden="1"/>
    </dxf>
    <dxf>
      <font>
        <b val="0"/>
        <i val="0"/>
        <strike val="0"/>
        <condense val="0"/>
        <extend val="0"/>
        <outline val="0"/>
        <shadow val="0"/>
        <u val="none"/>
        <vertAlign val="baseline"/>
        <sz val="11"/>
        <color theme="1"/>
        <name val="Calibri"/>
        <family val="2"/>
        <charset val="238"/>
        <scheme val="minor"/>
      </font>
      <numFmt numFmtId="166" formatCode="#,##0.00000"/>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rgb="FFFFFFCC"/>
        </patternFill>
      </fill>
      <alignment horizontal="right" vertical="center" textRotation="0" wrapText="0" indent="1" justifyLastLine="0" shrinkToFit="0" readingOrder="0"/>
      <protection locked="0" hidden="0"/>
    </dxf>
    <dxf>
      <font>
        <b val="0"/>
        <i val="0"/>
        <strike val="0"/>
        <condense val="0"/>
        <extend val="0"/>
        <outline val="0"/>
        <shadow val="0"/>
        <u val="none"/>
        <vertAlign val="baseline"/>
        <sz val="11"/>
        <color theme="1"/>
        <name val="Calibri"/>
        <family val="2"/>
        <charset val="238"/>
        <scheme val="minor"/>
      </font>
      <numFmt numFmtId="166" formatCode="#,##0.00000"/>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4" formatCode="#,##0.00"/>
      <fill>
        <patternFill patternType="solid">
          <fgColor indexed="64"/>
          <bgColor rgb="FFFFFFCC"/>
        </patternFill>
      </fill>
      <alignment horizontal="right" vertical="center" textRotation="0" wrapText="0" relativeIndent="1" justifyLastLine="0" shrinkToFit="0" readingOrder="0"/>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style="dashed">
          <color indexed="64"/>
        </left>
        <right style="thin">
          <color indexed="64"/>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theme="0" tint="-4.9989318521683403E-2"/>
        </patternFill>
      </fill>
      <alignment horizontal="left" vertical="center" textRotation="0" wrapText="1" indent="1" justifyLastLine="0" shrinkToFit="0" readingOrder="0"/>
      <border diagonalUp="0" diagonalDown="0">
        <left style="dashed">
          <color indexed="64"/>
        </left>
        <right style="thin">
          <color indexed="64"/>
        </right>
        <vertical/>
      </border>
      <protection locked="1"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theme="0" tint="-4.9989318521683403E-2"/>
        </patternFill>
      </fill>
      <alignment horizontal="left" vertical="center" textRotation="0" wrapText="1" indent="1" justifyLastLine="0" shrinkToFit="0" readingOrder="0"/>
      <border diagonalUp="0" diagonalDown="0">
        <left/>
        <right style="thin">
          <color indexed="64"/>
        </right>
      </border>
      <protection locked="1"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theme="0" tint="-4.9989318521683403E-2"/>
        </patternFill>
      </fill>
      <alignment horizontal="left" vertical="center" textRotation="0" wrapText="1" indent="1" justifyLastLine="0" shrinkToFit="0" readingOrder="0"/>
      <protection locked="1"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style="thin">
          <color indexed="64"/>
        </left>
        <right style="dashed">
          <color theme="0" tint="-0.24994659260841701"/>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theme="0" tint="-4.9989318521683403E-2"/>
        </patternFill>
      </fill>
      <alignment horizontal="left" vertical="center" textRotation="0" wrapText="1" indent="1" justifyLastLine="0" shrinkToFit="0" readingOrder="0"/>
      <border diagonalUp="0" diagonalDown="0">
        <left style="thin">
          <color indexed="64"/>
        </left>
        <right style="dashed">
          <color theme="0" tint="-0.24994659260841701"/>
        </right>
      </border>
      <protection locked="1"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rgb="FFFFFFCC"/>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rgb="FFFFFFCC"/>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style="dashed">
          <color theme="0" tint="-0.24994659260841701"/>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rgb="FFFFFFCC"/>
        </patternFill>
      </fill>
      <alignment horizontal="left" vertical="center" textRotation="0" wrapText="1" indent="1" justifyLastLine="0" shrinkToFit="0" readingOrder="0"/>
      <border diagonalUp="0" diagonalDown="0">
        <left/>
        <right style="dashed">
          <color theme="0" tint="-0.24994659260841701"/>
        </right>
      </border>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theme="0" tint="-4.9989318521683403E-2"/>
        </patternFill>
      </fill>
      <alignment horizontal="left" vertical="center" textRotation="0" wrapText="1" indent="1" justifyLastLine="0" shrinkToFit="0" readingOrder="0"/>
      <protection locked="1" hidden="1"/>
    </dxf>
    <dxf>
      <font>
        <b val="0"/>
        <i val="0"/>
        <strike val="0"/>
        <condense val="0"/>
        <extend val="0"/>
        <outline val="0"/>
        <shadow val="0"/>
        <u val="none"/>
        <vertAlign val="baseline"/>
        <sz val="11"/>
        <color theme="1"/>
        <name val="Calibri"/>
        <family val="2"/>
        <charset val="238"/>
        <scheme val="minor"/>
      </font>
      <numFmt numFmtId="4" formatCode="#,##0.00"/>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rgb="FFFFFFCC"/>
        </patternFill>
      </fill>
      <alignment horizontal="right" vertical="center" textRotation="0" wrapText="1" indent="1" justifyLastLine="0" shrinkToFit="0" readingOrder="0"/>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0" formatCode="General"/>
      <fill>
        <patternFill patternType="solid">
          <fgColor indexed="64"/>
          <bgColor rgb="FFFFFFCC"/>
        </patternFill>
      </fill>
      <alignment horizontal="left" vertical="center" textRotation="0" wrapText="1" relativeIndent="1" justifyLastLine="0" shrinkToFit="0" readingOrder="0"/>
      <protection locked="0" hidden="0"/>
    </dxf>
    <dxf>
      <font>
        <b/>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style="medium">
          <color auto="1"/>
        </left>
        <right/>
        <top style="thin">
          <color indexed="64"/>
        </top>
        <bottom/>
      </border>
      <protection locked="1" hidden="1"/>
    </dxf>
    <dxf>
      <font>
        <b/>
        <i val="0"/>
        <strike val="0"/>
        <condense val="0"/>
        <extend val="0"/>
        <outline val="0"/>
        <shadow val="0"/>
        <u val="none"/>
        <vertAlign val="baseline"/>
        <sz val="11"/>
        <color auto="1"/>
        <name val="Calibri"/>
        <scheme val="minor"/>
      </font>
      <numFmt numFmtId="0" formatCode="General"/>
      <fill>
        <patternFill patternType="solid">
          <fgColor indexed="64"/>
          <bgColor theme="0" tint="-4.9989318521683403E-2"/>
        </patternFill>
      </fill>
      <alignment horizontal="left" vertical="center" textRotation="0" wrapText="1" relativeIndent="1" justifyLastLine="0" shrinkToFit="0" readingOrder="0"/>
      <border diagonalUp="0" diagonalDown="0">
        <left style="medium">
          <color auto="1"/>
        </left>
        <right/>
        <vertical/>
      </border>
      <protection locked="1" hidden="1"/>
    </dxf>
    <dxf>
      <fill>
        <patternFill patternType="solid">
          <fgColor rgb="FF000000"/>
          <bgColor rgb="FFF2F2F2"/>
        </patternFill>
      </fill>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none"/>
      </font>
      <numFmt numFmtId="0" formatCode="General"/>
      <fill>
        <patternFill patternType="none">
          <fgColor rgb="FF000000"/>
          <bgColor rgb="FFFFFFFF"/>
        </patternFill>
      </fill>
      <alignment horizontal="left" vertical="center" textRotation="0" wrapText="0" indent="1" justifyLastLine="0" shrinkToFit="0" readingOrder="0"/>
      <protection locked="1" hidden="1"/>
    </dxf>
    <dxf>
      <fill>
        <patternFill patternType="solid">
          <fgColor rgb="FF000000"/>
          <bgColor rgb="FFF2F2F2"/>
        </patternFill>
      </fill>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none"/>
      </font>
      <numFmt numFmtId="0" formatCode="General"/>
      <fill>
        <patternFill patternType="none">
          <fgColor rgb="FF000000"/>
          <bgColor rgb="FFFFFFFF"/>
        </patternFill>
      </fill>
      <alignment horizontal="left" vertical="center" textRotation="0" wrapText="0" indent="1" justifyLastLine="0" shrinkToFit="0" readingOrder="0"/>
      <protection locked="1" hidden="1"/>
    </dxf>
    <dxf>
      <border>
        <top style="thin">
          <color auto="1"/>
        </top>
      </border>
    </dxf>
    <dxf>
      <fill>
        <patternFill>
          <fgColor rgb="FF000000"/>
          <bgColor rgb="FFF2F2F2"/>
        </patternFill>
      </fill>
      <protection locked="1" hidden="1"/>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auto="1"/>
        <name val="Calibri"/>
        <scheme val="none"/>
      </font>
      <fill>
        <patternFill patternType="none">
          <fgColor rgb="FF000000"/>
          <bgColor rgb="FFFFFFFF"/>
        </patternFill>
      </fill>
      <alignment horizontal="left" vertical="center" textRotation="0" wrapText="0" indent="1" justifyLastLine="0" shrinkToFit="0" readingOrder="0"/>
      <protection locked="1" hidden="1"/>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protection locked="1" hidden="1"/>
    </dxf>
    <dxf>
      <alignment horizontal="center"/>
    </dxf>
    <dxf>
      <alignment horizontal="general" indent="0"/>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alignment horizontal="center" readingOrder="0"/>
    </dxf>
    <dxf>
      <alignment horizontal="center" readingOrder="0"/>
    </dxf>
    <dxf>
      <alignment horizontal="center" readingOrder="0"/>
    </dxf>
    <dxf>
      <alignment horizontal="center" indent="0" readingOrder="0"/>
    </dxf>
    <dxf>
      <alignment horizontal="center" inden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color theme="0"/>
      </font>
      <fill>
        <patternFill>
          <bgColor rgb="FFC00000"/>
        </patternFill>
      </fill>
      <border>
        <left/>
        <right/>
        <top/>
        <bottom/>
      </border>
    </dxf>
    <dxf>
      <font>
        <color theme="0"/>
      </font>
      <fill>
        <patternFill>
          <bgColor rgb="FFC0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bgColor theme="3" tint="0.79998168889431442"/>
        </patternFill>
      </fill>
    </dxf>
    <dxf>
      <alignment relativeIndent="1"/>
    </dxf>
    <dxf>
      <alignment relativeIndent="1"/>
    </dxf>
    <dxf>
      <alignment relativeIndent="1"/>
    </dxf>
    <dxf>
      <alignment horizontal="left" relativeIndent="1"/>
    </dxf>
    <dxf>
      <alignment horizontal="left" relativeIndent="1"/>
    </dxf>
    <dxf>
      <alignment horizontal="left" relativeIndent="1"/>
    </dxf>
    <dxf>
      <alignment vertical="center"/>
    </dxf>
    <dxf>
      <alignment vertical="center"/>
    </dxf>
    <dxf>
      <alignment vertical="center"/>
    </dxf>
    <dxf>
      <alignment vertical="center"/>
    </dxf>
    <dxf>
      <alignment vertical="center"/>
    </dxf>
    <dxf>
      <alignment relativeIndent="1"/>
    </dxf>
    <dxf>
      <alignment relativeIndent="1"/>
    </dxf>
    <dxf>
      <alignment horizontal="left"/>
    </dxf>
    <dxf>
      <alignment horizontal="left"/>
    </dxf>
    <dxf>
      <font>
        <b val="0"/>
      </font>
    </dxf>
    <dxf>
      <fill>
        <patternFill patternType="solid">
          <bgColor theme="4" tint="0.79998168889431442"/>
        </patternFill>
      </fill>
    </dxf>
    <dxf>
      <numFmt numFmtId="167" formatCode="#,##0.000"/>
    </dxf>
    <dxf>
      <numFmt numFmtId="167" formatCode="#,##0.000"/>
    </dxf>
    <dxf>
      <alignment horizontal="center" vertical="center" textRotation="90" wrapText="1"/>
    </dxf>
    <dxf>
      <numFmt numFmtId="166" formatCode="#,##0.00000"/>
    </dxf>
    <dxf>
      <numFmt numFmtId="4" formatCode="#,##0.00"/>
    </dxf>
    <dxf>
      <alignment horizontal="center" vertical="center" textRotation="90" wrapText="1"/>
    </dxf>
    <dxf>
      <alignment relativeIndent="1"/>
    </dxf>
    <dxf>
      <alignment horizontal="right"/>
    </dxf>
    <dxf>
      <alignment horizontal="left" relativeIndent="1"/>
    </dxf>
    <dxf>
      <alignment horizontal="left" relativeIndent="1"/>
    </dxf>
    <dxf>
      <alignment horizontal="center" vertical="center" textRotation="90" wrapText="1"/>
    </dxf>
    <dxf>
      <numFmt numFmtId="14" formatCode="0.00%"/>
    </dxf>
    <dxf>
      <numFmt numFmtId="4" formatCode="#,##0.00"/>
    </dxf>
    <dxf>
      <numFmt numFmtId="167" formatCode="#,##0.000"/>
    </dxf>
    <dxf>
      <numFmt numFmtId="167" formatCode="#,##0.000"/>
    </dxf>
    <dxf>
      <numFmt numFmtId="167" formatCode="#,##0.000"/>
    </dxf>
    <dxf>
      <numFmt numFmtId="167" formatCode="#,##0.000"/>
    </dxf>
    <dxf>
      <numFmt numFmtId="167" formatCode="#,##0.000"/>
    </dxf>
    <dxf>
      <alignment vertical="center"/>
    </dxf>
    <dxf>
      <alignment horizontal="center"/>
    </dxf>
    <dxf>
      <alignment wrapText="1"/>
    </dxf>
    <dxf>
      <alignment textRotation="90"/>
    </dxf>
    <dxf>
      <numFmt numFmtId="167" formatCode="#,##0.000"/>
    </dxf>
    <dxf>
      <fill>
        <patternFill>
          <bgColor theme="2" tint="-9.9978637043366805E-2"/>
        </patternFill>
      </fill>
    </dxf>
    <dxf>
      <font>
        <sz val="12"/>
        <color theme="0"/>
      </font>
      <fill>
        <patternFill patternType="solid">
          <fgColor indexed="64"/>
          <bgColor theme="9" tint="-0.249977111117893"/>
        </patternFill>
      </fill>
      <alignment horizontal="center" vertical="center" textRotation="90" wrapText="1"/>
    </dxf>
    <dxf>
      <font>
        <sz val="12"/>
      </font>
    </dxf>
    <dxf>
      <font>
        <b val="0"/>
      </font>
    </dxf>
    <dxf>
      <fill>
        <patternFill>
          <bgColor theme="9" tint="-0.249977111117893"/>
        </patternFill>
      </fill>
    </dxf>
    <dxf>
      <font>
        <color theme="0"/>
      </font>
    </dxf>
    <dxf>
      <fill>
        <patternFill>
          <bgColor theme="9" tint="-0.499984740745262"/>
        </patternFill>
      </fill>
    </dxf>
    <dxf>
      <fill>
        <patternFill patternType="solid">
          <bgColor theme="9" tint="0.79998168889431442"/>
        </patternFill>
      </fill>
    </dxf>
    <dxf>
      <fill>
        <patternFill patternType="solid">
          <bgColor theme="4" tint="0.79998168889431442"/>
        </patternFill>
      </fill>
    </dxf>
    <dxf>
      <alignment relativeIndent="1"/>
    </dxf>
    <dxf>
      <alignment relativeIndent="1"/>
    </dxf>
    <dxf>
      <alignment relativeIndent="1"/>
    </dxf>
    <dxf>
      <alignment horizontal="left" relativeIndent="1"/>
    </dxf>
    <dxf>
      <alignment horizontal="left" relativeIndent="1"/>
    </dxf>
    <dxf>
      <alignment horizontal="left" relativeIndent="1"/>
    </dxf>
    <dxf>
      <alignment vertical="center"/>
    </dxf>
    <dxf>
      <alignment vertical="center"/>
    </dxf>
    <dxf>
      <alignment vertical="center"/>
    </dxf>
    <dxf>
      <numFmt numFmtId="166" formatCode="#,##0.00000"/>
    </dxf>
    <dxf>
      <alignment horizontal="center" vertical="center" textRotation="90" wrapText="1"/>
    </dxf>
    <dxf>
      <alignment relativeIndent="1"/>
    </dxf>
    <dxf>
      <alignment horizontal="right"/>
    </dxf>
    <dxf>
      <alignment horizontal="left" relativeIndent="1"/>
    </dxf>
    <dxf>
      <alignment horizontal="center" vertical="center" textRotation="90" wrapText="1"/>
    </dxf>
    <dxf>
      <numFmt numFmtId="14" formatCode="0.00%"/>
    </dxf>
    <dxf>
      <numFmt numFmtId="4" formatCode="#,##0.00"/>
    </dxf>
    <dxf>
      <numFmt numFmtId="167" formatCode="#,##0.000"/>
    </dxf>
    <dxf>
      <alignment vertical="center"/>
    </dxf>
    <dxf>
      <alignment horizontal="center"/>
    </dxf>
    <dxf>
      <alignment wrapText="1"/>
    </dxf>
    <dxf>
      <alignment textRotation="90"/>
    </dxf>
    <dxf>
      <numFmt numFmtId="167" formatCode="#,##0.000"/>
    </dxf>
    <dxf>
      <fill>
        <patternFill patternType="solid">
          <bgColor theme="3" tint="0.79998168889431442"/>
        </patternFill>
      </fill>
    </dxf>
    <dxf>
      <alignment relativeIndent="1"/>
    </dxf>
    <dxf>
      <alignment relativeIndent="1"/>
    </dxf>
    <dxf>
      <alignment relativeIndent="1"/>
    </dxf>
    <dxf>
      <alignment horizontal="left" relativeIndent="1"/>
    </dxf>
    <dxf>
      <alignment horizontal="left" relativeIndent="1"/>
    </dxf>
    <dxf>
      <alignment horizontal="left" relativeIndent="1"/>
    </dxf>
    <dxf>
      <alignment vertical="center"/>
    </dxf>
    <dxf>
      <alignment vertical="center"/>
    </dxf>
    <dxf>
      <alignment vertical="center"/>
    </dxf>
    <dxf>
      <alignment vertical="center"/>
    </dxf>
    <dxf>
      <alignment vertical="center"/>
    </dxf>
    <dxf>
      <alignment relativeIndent="1"/>
    </dxf>
    <dxf>
      <alignment relativeIndent="1"/>
    </dxf>
    <dxf>
      <alignment horizontal="left"/>
    </dxf>
    <dxf>
      <alignment horizontal="left"/>
    </dxf>
    <dxf>
      <font>
        <b val="0"/>
      </font>
    </dxf>
    <dxf>
      <fill>
        <patternFill patternType="solid">
          <bgColor theme="4" tint="0.79998168889431442"/>
        </patternFill>
      </fill>
    </dxf>
    <dxf>
      <numFmt numFmtId="167" formatCode="#,##0.000"/>
    </dxf>
    <dxf>
      <numFmt numFmtId="167" formatCode="#,##0.000"/>
    </dxf>
    <dxf>
      <alignment horizontal="center" vertical="center" textRotation="90" wrapText="1"/>
    </dxf>
    <dxf>
      <numFmt numFmtId="166" formatCode="#,##0.00000"/>
    </dxf>
    <dxf>
      <numFmt numFmtId="4" formatCode="#,##0.00"/>
    </dxf>
    <dxf>
      <alignment horizontal="center" vertical="center" textRotation="90" wrapText="1"/>
    </dxf>
    <dxf>
      <alignment relativeIndent="1"/>
    </dxf>
    <dxf>
      <alignment horizontal="right"/>
    </dxf>
    <dxf>
      <alignment horizontal="left" relativeIndent="1"/>
    </dxf>
    <dxf>
      <alignment horizontal="left" relativeIndent="1"/>
    </dxf>
    <dxf>
      <alignment horizontal="center" vertical="center" textRotation="90" wrapText="1"/>
    </dxf>
    <dxf>
      <numFmt numFmtId="14" formatCode="0.00%"/>
    </dxf>
    <dxf>
      <numFmt numFmtId="4" formatCode="#,##0.00"/>
    </dxf>
    <dxf>
      <numFmt numFmtId="167" formatCode="#,##0.000"/>
    </dxf>
    <dxf>
      <numFmt numFmtId="167" formatCode="#,##0.000"/>
    </dxf>
    <dxf>
      <numFmt numFmtId="167" formatCode="#,##0.000"/>
    </dxf>
    <dxf>
      <numFmt numFmtId="167" formatCode="#,##0.000"/>
    </dxf>
    <dxf>
      <numFmt numFmtId="167" formatCode="#,##0.000"/>
    </dxf>
    <dxf>
      <alignment vertical="center"/>
    </dxf>
    <dxf>
      <alignment horizontal="center"/>
    </dxf>
    <dxf>
      <alignment wrapText="1"/>
    </dxf>
    <dxf>
      <alignment textRotation="90"/>
    </dxf>
    <dxf>
      <numFmt numFmtId="167" formatCode="#,##0.000"/>
    </dxf>
    <dxf>
      <fill>
        <patternFill patternType="solid">
          <bgColor theme="3" tint="0.79998168889431442"/>
        </patternFill>
      </fill>
    </dxf>
    <dxf>
      <alignment horizontal="center"/>
    </dxf>
    <dxf>
      <alignment vertical="center"/>
    </dxf>
    <dxf>
      <alignment relativeIndent="1"/>
    </dxf>
    <dxf>
      <alignment relativeIndent="1"/>
    </dxf>
    <dxf>
      <alignment relativeIndent="1"/>
    </dxf>
    <dxf>
      <alignment horizontal="left" relativeIndent="1"/>
    </dxf>
    <dxf>
      <alignment horizontal="left" relativeIndent="1"/>
    </dxf>
    <dxf>
      <alignment horizontal="left" relativeIndent="1"/>
    </dxf>
    <dxf>
      <alignment vertical="center"/>
    </dxf>
    <dxf>
      <alignment vertical="center"/>
    </dxf>
    <dxf>
      <alignment vertical="center"/>
    </dxf>
    <dxf>
      <font>
        <b val="0"/>
      </font>
    </dxf>
    <dxf>
      <fill>
        <patternFill patternType="solid">
          <bgColor theme="4" tint="0.79998168889431442"/>
        </patternFill>
      </fill>
    </dxf>
    <dxf>
      <numFmt numFmtId="167" formatCode="#,##0.000"/>
    </dxf>
    <dxf>
      <numFmt numFmtId="167" formatCode="#,##0.000"/>
    </dxf>
    <dxf>
      <alignment horizontal="center" vertical="center" textRotation="90" wrapText="1"/>
    </dxf>
    <dxf>
      <numFmt numFmtId="166" formatCode="#,##0.00000"/>
    </dxf>
    <dxf>
      <numFmt numFmtId="4" formatCode="#,##0.00"/>
    </dxf>
    <dxf>
      <alignment horizontal="center" vertical="center" textRotation="90" wrapText="1"/>
    </dxf>
    <dxf>
      <alignment relativeIndent="1"/>
    </dxf>
    <dxf>
      <alignment horizontal="right"/>
    </dxf>
    <dxf>
      <alignment horizontal="left" relativeIndent="1"/>
    </dxf>
    <dxf>
      <alignment horizontal="left" relativeIndent="1"/>
    </dxf>
    <dxf>
      <alignment horizontal="center" vertical="center" textRotation="90" wrapText="1"/>
    </dxf>
    <dxf>
      <numFmt numFmtId="14" formatCode="0.00%"/>
    </dxf>
    <dxf>
      <numFmt numFmtId="4" formatCode="#,##0.00"/>
    </dxf>
    <dxf>
      <numFmt numFmtId="167" formatCode="#,##0.000"/>
    </dxf>
    <dxf>
      <numFmt numFmtId="167" formatCode="#,##0.000"/>
    </dxf>
    <dxf>
      <numFmt numFmtId="167" formatCode="#,##0.000"/>
    </dxf>
    <dxf>
      <numFmt numFmtId="167" formatCode="#,##0.000"/>
    </dxf>
    <dxf>
      <numFmt numFmtId="167" formatCode="#,##0.000"/>
    </dxf>
    <dxf>
      <alignment vertical="center"/>
    </dxf>
    <dxf>
      <alignment horizontal="center"/>
    </dxf>
    <dxf>
      <alignment wrapText="1"/>
    </dxf>
    <dxf>
      <alignment textRotation="90"/>
    </dxf>
    <dxf>
      <numFmt numFmtId="167" formatCode="#,##0.000"/>
    </dxf>
    <dxf>
      <fill>
        <patternFill>
          <bgColor theme="2" tint="-9.9978637043366805E-2"/>
        </patternFill>
      </fill>
    </dxf>
    <dxf>
      <fill>
        <patternFill patternType="solid">
          <bgColor theme="4" tint="0.79998168889431442"/>
        </patternFill>
      </fill>
    </dxf>
    <dxf>
      <alignment relativeIndent="1"/>
    </dxf>
    <dxf>
      <alignment relativeIndent="1"/>
    </dxf>
    <dxf>
      <alignment relativeIndent="1"/>
    </dxf>
    <dxf>
      <alignment horizontal="left" relativeIndent="1"/>
    </dxf>
    <dxf>
      <alignment horizontal="left" relativeIndent="1"/>
    </dxf>
    <dxf>
      <alignment horizontal="left" relativeIndent="1"/>
    </dxf>
    <dxf>
      <alignment vertical="center"/>
    </dxf>
    <dxf>
      <alignment vertical="center"/>
    </dxf>
    <dxf>
      <alignment vertical="center"/>
    </dxf>
    <dxf>
      <font>
        <b val="0"/>
      </font>
    </dxf>
    <dxf>
      <fill>
        <patternFill patternType="solid">
          <bgColor theme="4" tint="0.79998168889431442"/>
        </patternFill>
      </fill>
    </dxf>
    <dxf>
      <numFmt numFmtId="167" formatCode="#,##0.000"/>
    </dxf>
    <dxf>
      <numFmt numFmtId="167" formatCode="#,##0.000"/>
    </dxf>
    <dxf>
      <alignment horizontal="center" vertical="center" textRotation="90" wrapText="1"/>
    </dxf>
    <dxf>
      <numFmt numFmtId="166" formatCode="#,##0.00000"/>
    </dxf>
    <dxf>
      <numFmt numFmtId="4" formatCode="#,##0.00"/>
    </dxf>
    <dxf>
      <alignment horizontal="center" vertical="center" textRotation="90" wrapText="1"/>
    </dxf>
    <dxf>
      <alignment relativeIndent="1"/>
    </dxf>
    <dxf>
      <alignment horizontal="right"/>
    </dxf>
    <dxf>
      <alignment horizontal="left" relativeIndent="1"/>
    </dxf>
    <dxf>
      <alignment horizontal="left" relativeIndent="1"/>
    </dxf>
    <dxf>
      <alignment horizontal="center" vertical="center" textRotation="90" wrapText="1"/>
    </dxf>
    <dxf>
      <numFmt numFmtId="14" formatCode="0.00%"/>
    </dxf>
    <dxf>
      <numFmt numFmtId="4" formatCode="#,##0.00"/>
    </dxf>
    <dxf>
      <numFmt numFmtId="167" formatCode="#,##0.000"/>
    </dxf>
    <dxf>
      <numFmt numFmtId="167" formatCode="#,##0.000"/>
    </dxf>
    <dxf>
      <numFmt numFmtId="167" formatCode="#,##0.000"/>
    </dxf>
    <dxf>
      <numFmt numFmtId="167" formatCode="#,##0.000"/>
    </dxf>
    <dxf>
      <numFmt numFmtId="167" formatCode="#,##0.000"/>
    </dxf>
    <dxf>
      <alignment vertical="center"/>
    </dxf>
    <dxf>
      <alignment horizontal="center"/>
    </dxf>
    <dxf>
      <alignment wrapText="1"/>
    </dxf>
    <dxf>
      <alignment textRotation="90"/>
    </dxf>
    <dxf>
      <numFmt numFmtId="167" formatCode="#,##0.000"/>
    </dxf>
    <dxf>
      <fill>
        <patternFill patternType="solid">
          <bgColor theme="3" tint="0.79998168889431442"/>
        </patternFill>
      </fill>
    </dxf>
    <dxf>
      <alignment relativeIndent="1"/>
    </dxf>
    <dxf>
      <alignment relativeIndent="1"/>
    </dxf>
    <dxf>
      <alignment relativeIndent="1"/>
    </dxf>
    <dxf>
      <alignment horizontal="left" relativeIndent="1"/>
    </dxf>
    <dxf>
      <alignment horizontal="left" relativeIndent="1"/>
    </dxf>
    <dxf>
      <alignment horizontal="left" relativeIndent="1"/>
    </dxf>
    <dxf>
      <alignment vertical="center"/>
    </dxf>
    <dxf>
      <alignment vertical="center"/>
    </dxf>
    <dxf>
      <alignment vertical="center"/>
    </dxf>
    <dxf>
      <alignment vertical="center"/>
    </dxf>
    <dxf>
      <alignment vertical="center"/>
    </dxf>
    <dxf>
      <alignment relativeIndent="1"/>
    </dxf>
    <dxf>
      <alignment relativeIndent="1"/>
    </dxf>
    <dxf>
      <alignment horizontal="left"/>
    </dxf>
    <dxf>
      <alignment horizontal="left"/>
    </dxf>
    <dxf>
      <font>
        <b val="0"/>
      </font>
    </dxf>
    <dxf>
      <fill>
        <patternFill patternType="solid">
          <bgColor theme="4" tint="0.79998168889431442"/>
        </patternFill>
      </fill>
    </dxf>
    <dxf>
      <numFmt numFmtId="167" formatCode="#,##0.000"/>
    </dxf>
    <dxf>
      <numFmt numFmtId="167" formatCode="#,##0.000"/>
    </dxf>
    <dxf>
      <alignment horizontal="center" vertical="center" textRotation="90" wrapText="1"/>
    </dxf>
    <dxf>
      <numFmt numFmtId="166" formatCode="#,##0.00000"/>
    </dxf>
    <dxf>
      <numFmt numFmtId="4" formatCode="#,##0.00"/>
    </dxf>
    <dxf>
      <alignment horizontal="center" vertical="center" textRotation="90" wrapText="1"/>
    </dxf>
    <dxf>
      <alignment relativeIndent="1"/>
    </dxf>
    <dxf>
      <alignment horizontal="right"/>
    </dxf>
    <dxf>
      <alignment horizontal="left" relativeIndent="1"/>
    </dxf>
    <dxf>
      <alignment horizontal="left" relativeIndent="1"/>
    </dxf>
    <dxf>
      <alignment horizontal="center" vertical="center" textRotation="90" wrapText="1"/>
    </dxf>
    <dxf>
      <numFmt numFmtId="14" formatCode="0.00%"/>
    </dxf>
    <dxf>
      <numFmt numFmtId="4" formatCode="#,##0.00"/>
    </dxf>
    <dxf>
      <numFmt numFmtId="167" formatCode="#,##0.000"/>
    </dxf>
    <dxf>
      <numFmt numFmtId="167" formatCode="#,##0.000"/>
    </dxf>
    <dxf>
      <numFmt numFmtId="167" formatCode="#,##0.000"/>
    </dxf>
    <dxf>
      <numFmt numFmtId="167" formatCode="#,##0.000"/>
    </dxf>
    <dxf>
      <numFmt numFmtId="167" formatCode="#,##0.000"/>
    </dxf>
    <dxf>
      <alignment vertical="center"/>
    </dxf>
    <dxf>
      <alignment horizontal="center"/>
    </dxf>
    <dxf>
      <alignment wrapText="1"/>
    </dxf>
    <dxf>
      <alignment textRotation="90"/>
    </dxf>
    <dxf>
      <numFmt numFmtId="167" formatCode="#,##0.000"/>
    </dxf>
    <dxf>
      <fill>
        <patternFill>
          <bgColor theme="3" tint="0.79998168889431442"/>
        </patternFill>
      </fill>
    </dxf>
    <dxf>
      <fill>
        <patternFill patternType="solid">
          <bgColor theme="4" tint="0.79998168889431442"/>
        </patternFill>
      </fill>
    </dxf>
    <dxf>
      <alignment relativeIndent="1"/>
    </dxf>
    <dxf>
      <alignment relativeIndent="1"/>
    </dxf>
    <dxf>
      <alignment relativeIndent="1"/>
    </dxf>
    <dxf>
      <alignment horizontal="left" relativeIndent="1"/>
    </dxf>
    <dxf>
      <alignment horizontal="left" relativeIndent="1"/>
    </dxf>
    <dxf>
      <alignment horizontal="left" relativeIndent="1"/>
    </dxf>
    <dxf>
      <alignment vertical="center"/>
    </dxf>
    <dxf>
      <alignment vertical="center"/>
    </dxf>
    <dxf>
      <alignment vertical="center"/>
    </dxf>
    <dxf>
      <font>
        <b val="0"/>
      </font>
    </dxf>
    <dxf>
      <fill>
        <patternFill patternType="solid">
          <bgColor theme="4" tint="0.79998168889431442"/>
        </patternFill>
      </fill>
    </dxf>
    <dxf>
      <numFmt numFmtId="167" formatCode="#,##0.000"/>
    </dxf>
    <dxf>
      <numFmt numFmtId="167" formatCode="#,##0.000"/>
    </dxf>
    <dxf>
      <alignment horizontal="center" vertical="center" textRotation="90" wrapText="1"/>
    </dxf>
    <dxf>
      <numFmt numFmtId="166" formatCode="#,##0.00000"/>
    </dxf>
    <dxf>
      <numFmt numFmtId="4" formatCode="#,##0.00"/>
    </dxf>
    <dxf>
      <alignment horizontal="center" vertical="center" textRotation="90" wrapText="1"/>
    </dxf>
    <dxf>
      <alignment relativeIndent="1"/>
    </dxf>
    <dxf>
      <alignment horizontal="right"/>
    </dxf>
    <dxf>
      <alignment horizontal="left" relativeIndent="1"/>
    </dxf>
    <dxf>
      <alignment horizontal="left" relativeIndent="1"/>
    </dxf>
    <dxf>
      <alignment horizontal="center" vertical="center" textRotation="90" wrapText="1"/>
    </dxf>
    <dxf>
      <numFmt numFmtId="14" formatCode="0.00%"/>
    </dxf>
    <dxf>
      <numFmt numFmtId="4" formatCode="#,##0.00"/>
    </dxf>
    <dxf>
      <numFmt numFmtId="167" formatCode="#,##0.000"/>
    </dxf>
    <dxf>
      <numFmt numFmtId="167" formatCode="#,##0.000"/>
    </dxf>
    <dxf>
      <numFmt numFmtId="167" formatCode="#,##0.000"/>
    </dxf>
    <dxf>
      <numFmt numFmtId="167" formatCode="#,##0.000"/>
    </dxf>
    <dxf>
      <numFmt numFmtId="167" formatCode="#,##0.000"/>
    </dxf>
    <dxf>
      <alignment vertical="center"/>
    </dxf>
    <dxf>
      <alignment horizontal="center"/>
    </dxf>
    <dxf>
      <alignment wrapText="1"/>
    </dxf>
    <dxf>
      <alignment textRotation="90"/>
    </dxf>
    <dxf>
      <numFmt numFmtId="167" formatCode="#,##0.000"/>
    </dxf>
    <dxf>
      <font>
        <b val="0"/>
        <i val="0"/>
        <strike val="0"/>
        <condense val="0"/>
        <extend val="0"/>
        <outline val="0"/>
        <shadow val="0"/>
        <u val="none"/>
        <vertAlign val="baseline"/>
        <sz val="11"/>
        <color auto="1"/>
        <name val="Calibri"/>
        <family val="2"/>
        <charset val="238"/>
        <scheme val="minor"/>
      </font>
      <numFmt numFmtId="168" formatCode="0.00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8" formatCode="0.00000"/>
      <fill>
        <patternFill patternType="solid">
          <fgColor indexed="64"/>
          <bgColor theme="0" tint="-4.9989318521683403E-2"/>
        </patternFill>
      </fill>
      <alignment horizontal="right" vertical="center" textRotation="0" wrapText="0" indent="1" justifyLastLine="0" shrinkToFit="0" readingOrder="0"/>
      <protection locked="1" hidden="1"/>
    </dxf>
    <dxf>
      <font>
        <b val="0"/>
        <i val="0"/>
        <strike val="0"/>
        <condense val="0"/>
        <extend val="0"/>
        <outline val="0"/>
        <shadow val="0"/>
        <u val="none"/>
        <vertAlign val="baseline"/>
        <sz val="11"/>
        <color auto="1"/>
        <name val="Calibri"/>
        <family val="2"/>
        <charset val="238"/>
        <scheme val="none"/>
      </font>
      <numFmt numFmtId="171" formatCode="0.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i val="0"/>
        <strike val="0"/>
        <condense val="0"/>
        <extend val="0"/>
        <outline val="0"/>
        <shadow val="0"/>
        <u val="none"/>
        <vertAlign val="baseline"/>
        <sz val="11"/>
        <color auto="1"/>
        <name val="Calibri"/>
        <scheme val="none"/>
      </font>
      <numFmt numFmtId="171" formatCode="0.000%"/>
      <fill>
        <patternFill patternType="solid">
          <fgColor indexed="64"/>
          <bgColor theme="0" tint="-4.9989318521683403E-2"/>
        </patternFill>
      </fill>
      <alignment horizontal="right" vertical="center" textRotation="0" wrapText="0" indent="1" justifyLastLine="0" shrinkToFit="0" readingOrder="0"/>
      <protection locked="1" hidden="1"/>
    </dxf>
    <dxf>
      <font>
        <b/>
        <i val="0"/>
        <strike val="0"/>
        <condense val="0"/>
        <extend val="0"/>
        <outline val="0"/>
        <shadow val="0"/>
        <u val="none"/>
        <vertAlign val="baseline"/>
        <sz val="11"/>
        <color auto="1"/>
        <name val="Calibri"/>
        <family val="2"/>
        <charset val="238"/>
        <scheme val="minor"/>
      </font>
      <numFmt numFmtId="3" formatCode="#,##0"/>
      <fill>
        <patternFill patternType="solid">
          <fgColor indexed="64"/>
          <bgColor theme="0" tint="-4.9989318521683403E-2"/>
        </patternFill>
      </fill>
      <alignment horizontal="center" vertical="center" textRotation="0" wrapText="0" indent="0" justifyLastLine="0" shrinkToFit="0" readingOrder="0"/>
      <border diagonalUp="0" diagonalDown="0" outline="0">
        <left/>
        <right/>
        <top style="thin">
          <color indexed="64"/>
        </top>
        <bottom/>
      </border>
      <protection locked="1" hidden="1"/>
    </dxf>
    <dxf>
      <font>
        <b/>
        <i val="0"/>
        <strike val="0"/>
        <condense val="0"/>
        <extend val="0"/>
        <outline val="0"/>
        <shadow val="0"/>
        <u val="none"/>
        <vertAlign val="baseline"/>
        <sz val="11"/>
        <color auto="1"/>
        <name val="Calibri"/>
        <scheme val="minor"/>
      </font>
      <numFmt numFmtId="3" formatCode="#,##0"/>
      <fill>
        <patternFill patternType="solid">
          <fgColor indexed="64"/>
          <bgColor theme="0" tint="-4.9989318521683403E-2"/>
        </patternFill>
      </fill>
      <alignment horizontal="center" vertical="center" textRotation="0" wrapText="0" indent="0" justifyLastLine="0" shrinkToFit="0" readingOrder="0"/>
      <protection locked="1" hidden="1"/>
    </dxf>
    <dxf>
      <font>
        <b val="0"/>
        <i val="0"/>
        <strike val="0"/>
        <condense val="0"/>
        <extend val="0"/>
        <outline val="0"/>
        <shadow val="0"/>
        <u val="none"/>
        <vertAlign val="baseline"/>
        <sz val="11"/>
        <color auto="1"/>
        <name val="Calibri"/>
        <family val="2"/>
        <charset val="238"/>
        <scheme val="minor"/>
      </font>
      <numFmt numFmtId="170" formatCode="0.000\ %"/>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70" formatCode="0.000\ %"/>
      <fill>
        <patternFill patternType="solid">
          <fgColor indexed="64"/>
          <bgColor theme="0" tint="-4.9989318521683403E-2"/>
        </patternFill>
      </fill>
      <alignment horizontal="right" vertical="center" textRotation="0" wrapText="0" indent="1" justifyLastLine="0" shrinkToFit="0" readingOrder="0"/>
      <border diagonalUp="0" diagonalDown="0">
        <left/>
        <right style="medium">
          <color auto="1"/>
        </right>
        <vertical/>
      </border>
      <protection locked="1" hidden="1"/>
    </dxf>
    <dxf>
      <font>
        <b/>
        <i val="0"/>
        <strike val="0"/>
        <condense val="0"/>
        <extend val="0"/>
        <outline val="0"/>
        <shadow val="0"/>
        <u val="none"/>
        <vertAlign val="baseline"/>
        <sz val="11"/>
        <color auto="1"/>
        <name val="Calibri"/>
        <family val="2"/>
        <charset val="238"/>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4" formatCode="#,##0.00"/>
      <fill>
        <patternFill patternType="solid">
          <fgColor indexed="64"/>
          <bgColor theme="0" tint="-4.9989318521683403E-2"/>
        </patternFill>
      </fill>
      <alignment horizontal="right" vertical="center" textRotation="0" wrapText="0" indent="1" justifyLastLine="0" shrinkToFit="0" readingOrder="0"/>
      <protection locked="1" hidden="0"/>
    </dxf>
    <dxf>
      <font>
        <b val="0"/>
        <i val="0"/>
        <strike val="0"/>
        <condense val="0"/>
        <extend val="0"/>
        <outline val="0"/>
        <shadow val="0"/>
        <u val="none"/>
        <vertAlign val="baseline"/>
        <sz val="11"/>
        <color auto="1"/>
        <name val="Calibri"/>
        <family val="2"/>
        <charset val="238"/>
        <scheme val="minor"/>
      </font>
      <numFmt numFmtId="166" formatCode="#,##0.00000"/>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theme="0" tint="-4.9989318521683403E-2"/>
        </patternFill>
      </fill>
      <alignment horizontal="left" vertical="center" textRotation="0" wrapText="0" indent="1" justifyLastLine="0" shrinkToFit="0" readingOrder="0"/>
      <protection locked="1" hidden="1"/>
    </dxf>
    <dxf>
      <font>
        <b val="0"/>
        <i val="0"/>
        <strike val="0"/>
        <condense val="0"/>
        <extend val="0"/>
        <outline val="0"/>
        <shadow val="0"/>
        <u val="none"/>
        <vertAlign val="baseline"/>
        <sz val="11"/>
        <color auto="1"/>
        <name val="Calibri"/>
        <family val="2"/>
        <charset val="238"/>
        <scheme val="minor"/>
      </font>
      <numFmt numFmtId="166" formatCode="#,##0.00000"/>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none"/>
      </font>
      <numFmt numFmtId="166" formatCode="#,##0.00000"/>
      <fill>
        <patternFill patternType="solid">
          <fgColor indexed="64"/>
          <bgColor rgb="FFFFFFCC"/>
        </patternFill>
      </fill>
      <alignment horizontal="right" vertical="center" textRotation="0" wrapText="0" indent="1" justifyLastLine="0" shrinkToFit="0" readingOrder="0"/>
      <protection locked="0" hidden="0"/>
    </dxf>
    <dxf>
      <font>
        <b val="0"/>
        <i val="0"/>
        <strike val="0"/>
        <condense val="0"/>
        <extend val="0"/>
        <outline val="0"/>
        <shadow val="0"/>
        <u val="none"/>
        <vertAlign val="baseline"/>
        <sz val="11"/>
        <color auto="1"/>
        <name val="Calibri"/>
        <family val="2"/>
        <charset val="238"/>
        <scheme val="minor"/>
      </font>
      <numFmt numFmtId="166" formatCode="#,##0.00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4" formatCode="#,##0.00"/>
      <fill>
        <patternFill patternType="solid">
          <fgColor indexed="64"/>
          <bgColor rgb="FFFFFFCC"/>
        </patternFill>
      </fill>
      <alignment horizontal="right" vertical="center" textRotation="0" wrapText="0" relativeIndent="1" justifyLastLine="0" shrinkToFit="0" readingOrder="0"/>
      <protection locked="0"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style="dashed">
          <color indexed="64"/>
        </left>
        <right style="thin">
          <color indexed="64"/>
        </right>
        <top style="thin">
          <color indexed="64"/>
        </top>
        <bottom/>
      </border>
      <protection locked="1" hidden="1"/>
    </dxf>
    <dxf>
      <font>
        <b val="0"/>
        <i val="0"/>
        <strike val="0"/>
        <condense val="0"/>
        <extend val="0"/>
        <outline val="0"/>
        <shadow val="0"/>
        <u val="none"/>
        <vertAlign val="baseline"/>
        <sz val="11.5"/>
        <color auto="1"/>
        <name val="Calibri"/>
        <scheme val="minor"/>
      </font>
      <numFmt numFmtId="181" formatCode="m/d/yyyy"/>
      <fill>
        <patternFill patternType="solid">
          <fgColor indexed="64"/>
          <bgColor theme="0" tint="-4.9989318521683403E-2"/>
        </patternFill>
      </fill>
      <alignment horizontal="left" vertical="center" textRotation="0" wrapText="1" indent="1" justifyLastLine="0" shrinkToFit="0" readingOrder="0"/>
      <border diagonalUp="0" diagonalDown="0">
        <left style="dashed">
          <color indexed="64"/>
        </left>
        <right style="thin">
          <color indexed="64"/>
        </right>
        <top style="hair">
          <color auto="1"/>
        </top>
        <bottom style="thin">
          <color indexed="64"/>
        </bottom>
        <vertical/>
        <horizontal/>
      </border>
      <protection locked="1"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5"/>
        <color auto="1"/>
        <name val="Calibri"/>
        <scheme val="minor"/>
      </font>
      <numFmt numFmtId="181" formatCode="m/d/yyyy"/>
      <fill>
        <patternFill patternType="solid">
          <fgColor indexed="64"/>
          <bgColor rgb="FFFFFFCC"/>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5"/>
        <color auto="1"/>
        <name val="Calibri"/>
        <scheme val="minor"/>
      </font>
      <numFmt numFmtId="181" formatCode="m/d/yyyy"/>
      <fill>
        <patternFill patternType="solid">
          <fgColor indexed="64"/>
          <bgColor rgb="FFFFFFCC"/>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style="thin">
          <color indexed="64"/>
        </left>
        <right style="dashed">
          <color theme="0" tint="-0.24994659260841701"/>
        </right>
        <top style="thin">
          <color indexed="64"/>
        </top>
        <bottom/>
      </border>
      <protection locked="1" hidden="1"/>
    </dxf>
    <dxf>
      <font>
        <b val="0"/>
        <i val="0"/>
        <strike val="0"/>
        <condense val="0"/>
        <extend val="0"/>
        <outline val="0"/>
        <shadow val="0"/>
        <u val="none"/>
        <vertAlign val="baseline"/>
        <sz val="11.5"/>
        <color auto="1"/>
        <name val="Calibri"/>
        <scheme val="minor"/>
      </font>
      <numFmt numFmtId="181" formatCode="m/d/yyyy"/>
      <fill>
        <patternFill patternType="solid">
          <fgColor indexed="64"/>
          <bgColor rgb="FFFFFFCC"/>
        </patternFill>
      </fill>
      <alignment horizontal="left" vertical="center" textRotation="0" wrapText="1" indent="1" justifyLastLine="0" shrinkToFit="0" readingOrder="0"/>
      <border diagonalUp="0" diagonalDown="0">
        <left style="thin">
          <color indexed="64"/>
        </left>
        <right style="dashed">
          <color theme="0" tint="-0.24994659260841701"/>
        </right>
        <vertical/>
      </border>
      <protection locked="0"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5"/>
        <color auto="1"/>
        <name val="Calibri"/>
        <scheme val="minor"/>
      </font>
      <numFmt numFmtId="181" formatCode="m/d/yyyy"/>
      <fill>
        <patternFill patternType="solid">
          <fgColor indexed="64"/>
          <bgColor rgb="FFFFFFCC"/>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5"/>
        <color auto="1"/>
        <name val="Calibri"/>
        <scheme val="minor"/>
      </font>
      <numFmt numFmtId="181" formatCode="m/d/yyyy"/>
      <fill>
        <patternFill patternType="solid">
          <fgColor indexed="64"/>
          <bgColor rgb="FFFFFFCC"/>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right style="dashed">
          <color theme="0" tint="-0.24994659260841701"/>
        </right>
        <top style="thin">
          <color indexed="64"/>
        </top>
        <bottom/>
      </border>
      <protection locked="1" hidden="1"/>
    </dxf>
    <dxf>
      <font>
        <b val="0"/>
        <i val="0"/>
        <strike val="0"/>
        <condense val="0"/>
        <extend val="0"/>
        <outline val="0"/>
        <shadow val="0"/>
        <u val="none"/>
        <vertAlign val="baseline"/>
        <sz val="11.5"/>
        <color auto="1"/>
        <name val="Calibri"/>
        <scheme val="minor"/>
      </font>
      <numFmt numFmtId="167" formatCode="#,##0.000"/>
      <fill>
        <patternFill patternType="solid">
          <fgColor indexed="64"/>
          <bgColor rgb="FFFFFFCC"/>
        </patternFill>
      </fill>
      <alignment horizontal="left" vertical="center" textRotation="0" wrapText="1" indent="1" justifyLastLine="0" shrinkToFit="0" readingOrder="0"/>
      <border diagonalUp="0" diagonalDown="0">
        <left/>
        <right style="dashed">
          <color theme="0" tint="-0.24994659260841701"/>
        </right>
        <vertical/>
      </border>
      <protection locked="0" hidden="0"/>
    </dxf>
    <dxf>
      <font>
        <b val="0"/>
        <i val="0"/>
        <strike val="0"/>
        <condense val="0"/>
        <extend val="0"/>
        <outline val="0"/>
        <shadow val="0"/>
        <u val="none"/>
        <vertAlign val="baseline"/>
        <sz val="11"/>
        <color auto="1"/>
        <name val="Calibri"/>
        <family val="2"/>
        <charset val="238"/>
        <scheme val="minor"/>
      </font>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0" formatCode="General"/>
      <fill>
        <patternFill patternType="solid">
          <fgColor indexed="64"/>
          <bgColor theme="0" tint="-4.9989318521683403E-2"/>
        </patternFill>
      </fill>
      <alignment horizontal="left" vertical="center" textRotation="0" wrapText="1" indent="1" justifyLastLine="0" shrinkToFit="0" readingOrder="0"/>
      <protection locked="1" hidden="1"/>
    </dxf>
    <dxf>
      <font>
        <b val="0"/>
        <i val="0"/>
        <strike val="0"/>
        <condense val="0"/>
        <extend val="0"/>
        <outline val="0"/>
        <shadow val="0"/>
        <u val="none"/>
        <vertAlign val="baseline"/>
        <sz val="11"/>
        <color auto="1"/>
        <name val="Calibri"/>
        <family val="2"/>
        <charset val="238"/>
        <scheme val="minor"/>
      </font>
      <numFmt numFmtId="167" formatCode="#,##0.000"/>
      <fill>
        <patternFill patternType="solid">
          <fgColor indexed="64"/>
          <bgColor theme="0" tint="-4.9989318521683403E-2"/>
        </patternFill>
      </fill>
      <alignment horizontal="right" vertical="center" textRotation="0" wrapText="1" indent="1" justifyLastLine="0" shrinkToFit="0" readingOrder="0"/>
      <border diagonalUp="0" diagonalDown="0" outline="0">
        <left/>
        <right/>
        <top style="thin">
          <color indexed="64"/>
        </top>
        <bottom/>
      </border>
      <protection locked="0" hidden="0"/>
    </dxf>
    <dxf>
      <font>
        <b val="0"/>
        <i val="0"/>
        <strike val="0"/>
        <condense val="0"/>
        <extend val="0"/>
        <outline val="0"/>
        <shadow val="0"/>
        <u val="none"/>
        <vertAlign val="baseline"/>
        <sz val="11"/>
        <color auto="1"/>
        <name val="Calibri"/>
        <scheme val="minor"/>
      </font>
      <numFmt numFmtId="167" formatCode="#,##0.000"/>
      <fill>
        <patternFill patternType="solid">
          <fgColor indexed="64"/>
          <bgColor rgb="FFFFFFCC"/>
        </patternFill>
      </fill>
      <alignment horizontal="right" vertical="center" textRotation="0" wrapText="1" indent="1" justifyLastLine="0" shrinkToFit="0" readingOrder="0"/>
      <protection locked="0" hidden="0"/>
    </dxf>
    <dxf>
      <font>
        <b val="0"/>
        <i val="0"/>
        <strike val="0"/>
        <condense val="0"/>
        <extend val="0"/>
        <outline val="0"/>
        <shadow val="0"/>
        <u val="none"/>
        <vertAlign val="baseline"/>
        <sz val="11"/>
        <color auto="1"/>
        <name val="Calibri"/>
        <family val="2"/>
        <charset val="238"/>
        <scheme val="minor"/>
      </font>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0" formatCode="General"/>
      <fill>
        <patternFill patternType="solid">
          <fgColor indexed="64"/>
          <bgColor theme="0" tint="-4.9989318521683403E-2"/>
        </patternFill>
      </fill>
      <alignment horizontal="left" vertical="center" textRotation="0" wrapText="1" relativeIndent="1" justifyLastLine="0" shrinkToFit="0" readingOrder="0"/>
      <protection locked="1" hidden="1"/>
    </dxf>
    <dxf>
      <font>
        <b val="0"/>
        <i val="0"/>
        <strike val="0"/>
        <condense val="0"/>
        <extend val="0"/>
        <outline val="0"/>
        <shadow val="0"/>
        <u val="none"/>
        <vertAlign val="baseline"/>
        <sz val="11"/>
        <color auto="1"/>
        <name val="Calibri"/>
        <family val="2"/>
        <charset val="238"/>
        <scheme val="minor"/>
      </font>
      <fill>
        <patternFill patternType="solid">
          <fgColor indexed="64"/>
          <bgColor theme="0" tint="-4.9989318521683403E-2"/>
        </patternFill>
      </fill>
      <alignment horizontal="left" vertical="center" textRotation="0" wrapText="1" indent="1" justifyLastLine="0" shrinkToFit="0" readingOrder="0"/>
      <border diagonalUp="0" diagonalDown="0" outline="0">
        <left style="medium">
          <color auto="1"/>
        </left>
        <right/>
        <top style="thin">
          <color indexed="64"/>
        </top>
        <bottom/>
      </border>
      <protection locked="1" hidden="1"/>
    </dxf>
    <dxf>
      <font>
        <b/>
        <i val="0"/>
        <strike val="0"/>
        <condense val="0"/>
        <extend val="0"/>
        <outline val="0"/>
        <shadow val="0"/>
        <u val="none"/>
        <vertAlign val="baseline"/>
        <sz val="11"/>
        <color auto="1"/>
        <name val="Calibri"/>
        <scheme val="minor"/>
      </font>
      <numFmt numFmtId="0" formatCode="General"/>
      <fill>
        <patternFill patternType="solid">
          <fgColor indexed="64"/>
          <bgColor theme="0" tint="-4.9989318521683403E-2"/>
        </patternFill>
      </fill>
      <alignment horizontal="left" vertical="center" textRotation="0" wrapText="1" relativeIndent="1" justifyLastLine="0" shrinkToFit="0" readingOrder="0"/>
      <border diagonalUp="0" diagonalDown="0">
        <left style="medium">
          <color indexed="64"/>
        </left>
        <right/>
        <vertical/>
      </border>
      <protection locked="1" hidden="1"/>
    </dxf>
    <dxf>
      <border diagonalUp="0" diagonalDown="0" outline="0">
        <left/>
        <right style="medium">
          <color auto="1"/>
        </right>
        <top style="thin">
          <color indexed="64"/>
        </top>
        <bottom/>
      </border>
    </dxf>
    <dxf>
      <font>
        <b val="0"/>
        <i val="0"/>
        <strike val="0"/>
        <condense val="0"/>
        <extend val="0"/>
        <outline val="0"/>
        <shadow val="0"/>
        <u val="none"/>
        <vertAlign val="baseline"/>
        <sz val="11"/>
        <color auto="1"/>
        <name val="Calibri"/>
        <scheme val="none"/>
      </font>
      <numFmt numFmtId="0" formatCode="General"/>
      <fill>
        <patternFill patternType="none">
          <fgColor rgb="FF000000"/>
          <bgColor rgb="FFFFFFFF"/>
        </patternFill>
      </fill>
      <alignment horizontal="left" vertical="center" textRotation="0" wrapText="0" indent="1" justifyLastLine="0" shrinkToFit="0" readingOrder="0"/>
      <border diagonalUp="0" diagonalDown="0">
        <left/>
        <right style="medium">
          <color auto="1"/>
        </right>
        <vertical/>
      </border>
      <protection locked="1" hidden="1"/>
    </dxf>
    <dxf>
      <border diagonalUp="0" diagonalDown="0" outline="0">
        <left/>
        <right/>
        <top style="thin">
          <color indexed="64"/>
        </top>
        <bottom/>
      </border>
    </dxf>
    <dxf>
      <font>
        <b val="0"/>
        <i val="0"/>
        <strike val="0"/>
        <condense val="0"/>
        <extend val="0"/>
        <outline val="0"/>
        <shadow val="0"/>
        <u val="none"/>
        <vertAlign val="baseline"/>
        <sz val="11"/>
        <color auto="1"/>
        <name val="Calibri"/>
        <scheme val="none"/>
      </font>
      <numFmt numFmtId="0" formatCode="General"/>
      <fill>
        <patternFill patternType="none">
          <fgColor rgb="FF000000"/>
          <bgColor rgb="FFFFFFFF"/>
        </patternFill>
      </fill>
      <alignment horizontal="left" vertical="center" textRotation="0" wrapText="0" indent="1" justifyLastLine="0" shrinkToFit="0" readingOrder="0"/>
      <protection locked="1" hidden="1"/>
    </dxf>
    <dxf>
      <border outline="0">
        <top style="thin">
          <color indexed="64"/>
        </top>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auto="1"/>
        <name val="Calibri"/>
        <scheme val="none"/>
      </font>
      <fill>
        <patternFill patternType="none">
          <fgColor rgb="FF000000"/>
          <bgColor rgb="FFFFFFFF"/>
        </patternFill>
      </fill>
      <alignment horizontal="left" vertical="center" textRotation="0" wrapText="0" indent="1" justifyLastLine="0" shrinkToFit="0" readingOrder="0"/>
      <protection locked="1" hidden="1"/>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1"/>
        <color auto="1"/>
        <name val="Calibri"/>
        <family val="2"/>
        <charset val="238"/>
        <scheme val="minor"/>
      </font>
      <numFmt numFmtId="168" formatCode="0.00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8" formatCode="0.00000"/>
      <fill>
        <patternFill patternType="solid">
          <fgColor indexed="64"/>
          <bgColor theme="0" tint="-4.9989318521683403E-2"/>
        </patternFill>
      </fill>
      <alignment horizontal="right" vertical="center" textRotation="0" wrapText="0" indent="1" justifyLastLine="0" shrinkToFit="0" readingOrder="0"/>
      <protection locked="1" hidden="1"/>
    </dxf>
    <dxf>
      <font>
        <b val="0"/>
        <i val="0"/>
        <strike val="0"/>
        <condense val="0"/>
        <extend val="0"/>
        <outline val="0"/>
        <shadow val="0"/>
        <u val="none"/>
        <vertAlign val="baseline"/>
        <sz val="11"/>
        <color auto="1"/>
        <name val="Calibri"/>
        <family val="2"/>
        <charset val="238"/>
        <scheme val="none"/>
      </font>
      <numFmt numFmtId="171" formatCode="0.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i val="0"/>
        <strike val="0"/>
        <condense val="0"/>
        <extend val="0"/>
        <outline val="0"/>
        <shadow val="0"/>
        <u val="none"/>
        <vertAlign val="baseline"/>
        <sz val="11"/>
        <color auto="1"/>
        <name val="Calibri"/>
        <scheme val="none"/>
      </font>
      <numFmt numFmtId="171" formatCode="0.000%"/>
      <fill>
        <patternFill patternType="solid">
          <fgColor indexed="64"/>
          <bgColor theme="0" tint="-4.9989318521683403E-2"/>
        </patternFill>
      </fill>
      <alignment horizontal="right" vertical="center" textRotation="0" wrapText="0" indent="1" justifyLastLine="0" shrinkToFit="0" readingOrder="0"/>
      <protection locked="1" hidden="1"/>
    </dxf>
    <dxf>
      <font>
        <b/>
        <i val="0"/>
        <strike val="0"/>
        <condense val="0"/>
        <extend val="0"/>
        <outline val="0"/>
        <shadow val="0"/>
        <u val="none"/>
        <vertAlign val="baseline"/>
        <sz val="11"/>
        <color auto="1"/>
        <name val="Calibri"/>
        <family val="2"/>
        <charset val="238"/>
        <scheme val="minor"/>
      </font>
      <numFmt numFmtId="3" formatCode="#,##0"/>
      <fill>
        <patternFill patternType="solid">
          <fgColor indexed="64"/>
          <bgColor theme="0" tint="-4.9989318521683403E-2"/>
        </patternFill>
      </fill>
      <alignment horizontal="center" vertical="center" textRotation="0" wrapText="0" indent="0" justifyLastLine="0" shrinkToFit="0" readingOrder="0"/>
      <border diagonalUp="0" diagonalDown="0" outline="0">
        <left/>
        <right/>
        <top style="thin">
          <color indexed="64"/>
        </top>
        <bottom/>
      </border>
      <protection locked="1" hidden="1"/>
    </dxf>
    <dxf>
      <font>
        <b/>
        <i val="0"/>
        <strike val="0"/>
        <condense val="0"/>
        <extend val="0"/>
        <outline val="0"/>
        <shadow val="0"/>
        <u val="none"/>
        <vertAlign val="baseline"/>
        <sz val="11"/>
        <color auto="1"/>
        <name val="Calibri"/>
        <scheme val="minor"/>
      </font>
      <numFmt numFmtId="3" formatCode="#,##0"/>
      <fill>
        <patternFill patternType="solid">
          <fgColor indexed="64"/>
          <bgColor theme="0" tint="-4.9989318521683403E-2"/>
        </patternFill>
      </fill>
      <alignment horizontal="center" vertical="center" textRotation="0" wrapText="0" indent="0" justifyLastLine="0" shrinkToFit="0" readingOrder="0"/>
      <protection locked="1" hidden="1"/>
    </dxf>
    <dxf>
      <font>
        <b val="0"/>
        <i val="0"/>
        <strike val="0"/>
        <condense val="0"/>
        <extend val="0"/>
        <outline val="0"/>
        <shadow val="0"/>
        <u val="none"/>
        <vertAlign val="baseline"/>
        <sz val="11"/>
        <color auto="1"/>
        <name val="Calibri"/>
        <family val="2"/>
        <charset val="238"/>
        <scheme val="minor"/>
      </font>
      <numFmt numFmtId="170" formatCode="0.000\ %"/>
      <fill>
        <patternFill patternType="solid">
          <fgColor indexed="64"/>
          <bgColor theme="0" tint="-4.9989318521683403E-2"/>
        </patternFill>
      </fill>
      <alignment horizontal="right" vertical="center" textRotation="0" wrapText="0" indent="1" justifyLastLine="0" shrinkToFit="0" readingOrder="0"/>
      <border diagonalUp="0" diagonalDown="0">
        <left/>
        <right style="medium">
          <color indexed="64"/>
        </right>
        <top style="thin">
          <color indexed="64"/>
        </top>
        <bottom/>
        <vertical/>
        <horizontal/>
      </border>
      <protection locked="1" hidden="1"/>
    </dxf>
    <dxf>
      <font>
        <b val="0"/>
        <i val="0"/>
        <strike val="0"/>
        <condense val="0"/>
        <extend val="0"/>
        <outline val="0"/>
        <shadow val="0"/>
        <u val="none"/>
        <vertAlign val="baseline"/>
        <sz val="11"/>
        <color auto="1"/>
        <name val="Calibri"/>
        <scheme val="minor"/>
      </font>
      <numFmt numFmtId="170" formatCode="0.000\ %"/>
      <fill>
        <patternFill patternType="solid">
          <fgColor indexed="64"/>
          <bgColor theme="0" tint="-4.9989318521683403E-2"/>
        </patternFill>
      </fill>
      <alignment horizontal="right" vertical="center" textRotation="0" wrapText="0" indent="1" justifyLastLine="0" shrinkToFit="0" readingOrder="0"/>
      <protection locked="1" hidden="1"/>
    </dxf>
    <dxf>
      <font>
        <b/>
        <i val="0"/>
        <strike val="0"/>
        <condense val="0"/>
        <extend val="0"/>
        <outline val="0"/>
        <shadow val="0"/>
        <u val="none"/>
        <vertAlign val="baseline"/>
        <sz val="11"/>
        <color auto="1"/>
        <name val="Calibri"/>
        <family val="2"/>
        <charset val="238"/>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4" formatCode="#,##0.00"/>
      <fill>
        <patternFill patternType="solid">
          <fgColor indexed="64"/>
          <bgColor theme="0" tint="-4.9989318521683403E-2"/>
        </patternFill>
      </fill>
      <alignment horizontal="right" vertical="center" textRotation="0" wrapText="0" indent="1" justifyLastLine="0" shrinkToFit="0" readingOrder="0"/>
      <protection locked="1" hidden="0"/>
    </dxf>
    <dxf>
      <font>
        <b val="0"/>
        <i val="0"/>
        <strike val="0"/>
        <condense val="0"/>
        <extend val="0"/>
        <outline val="0"/>
        <shadow val="0"/>
        <u val="none"/>
        <vertAlign val="baseline"/>
        <sz val="11"/>
        <color auto="1"/>
        <name val="Calibri"/>
        <family val="2"/>
        <charset val="238"/>
        <scheme val="minor"/>
      </font>
      <numFmt numFmtId="166" formatCode="#,##0.00000"/>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theme="0" tint="-4.9989318521683403E-2"/>
        </patternFill>
      </fill>
      <alignment horizontal="left" vertical="center" textRotation="0" wrapText="0" indent="1" justifyLastLine="0" shrinkToFit="0" readingOrder="0"/>
      <protection locked="1" hidden="1"/>
    </dxf>
    <dxf>
      <font>
        <b val="0"/>
        <i val="0"/>
        <strike val="0"/>
        <condense val="0"/>
        <extend val="0"/>
        <outline val="0"/>
        <shadow val="0"/>
        <u val="none"/>
        <vertAlign val="baseline"/>
        <sz val="11"/>
        <color auto="1"/>
        <name val="Calibri"/>
        <family val="2"/>
        <charset val="238"/>
        <scheme val="minor"/>
      </font>
      <numFmt numFmtId="166" formatCode="#,##0.00000"/>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none"/>
      </font>
      <numFmt numFmtId="166" formatCode="#,##0.00000"/>
      <fill>
        <patternFill patternType="solid">
          <fgColor indexed="64"/>
          <bgColor rgb="FFFFFFCC"/>
        </patternFill>
      </fill>
      <alignment horizontal="right" vertical="center" textRotation="0" wrapText="0" indent="1" justifyLastLine="0" shrinkToFit="0" readingOrder="0"/>
      <protection locked="0" hidden="0"/>
    </dxf>
    <dxf>
      <font>
        <b val="0"/>
        <i val="0"/>
        <strike val="0"/>
        <condense val="0"/>
        <extend val="0"/>
        <outline val="0"/>
        <shadow val="0"/>
        <u val="none"/>
        <vertAlign val="baseline"/>
        <sz val="11"/>
        <color auto="1"/>
        <name val="Calibri"/>
        <family val="2"/>
        <charset val="238"/>
        <scheme val="minor"/>
      </font>
      <numFmt numFmtId="166" formatCode="#,##0.00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4" formatCode="#,##0.00"/>
      <fill>
        <patternFill patternType="solid">
          <fgColor indexed="64"/>
          <bgColor rgb="FFFFFFCC"/>
        </patternFill>
      </fill>
      <alignment horizontal="right" vertical="center" textRotation="0" wrapText="0" relativeIndent="1" justifyLastLine="0" shrinkToFit="0" readingOrder="0"/>
      <protection locked="0"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style="dashed">
          <color indexed="64"/>
        </left>
        <right style="thin">
          <color indexed="64"/>
        </right>
        <top style="thin">
          <color indexed="64"/>
        </top>
        <bottom/>
      </border>
      <protection locked="1" hidden="1"/>
    </dxf>
    <dxf>
      <font>
        <b val="0"/>
        <i val="0"/>
        <strike val="0"/>
        <condense val="0"/>
        <extend val="0"/>
        <outline val="0"/>
        <shadow val="0"/>
        <u val="none"/>
        <vertAlign val="baseline"/>
        <sz val="11.5"/>
        <color auto="1"/>
        <name val="Calibri"/>
        <scheme val="minor"/>
      </font>
      <numFmt numFmtId="181" formatCode="m/d/yyyy"/>
      <fill>
        <patternFill patternType="solid">
          <fgColor indexed="64"/>
          <bgColor theme="0" tint="-4.9989318521683403E-2"/>
        </patternFill>
      </fill>
      <alignment horizontal="left" vertical="center" textRotation="0" wrapText="1" indent="1" justifyLastLine="0" shrinkToFit="0" readingOrder="0"/>
      <border diagonalUp="0" diagonalDown="0">
        <left style="dashed">
          <color indexed="64"/>
        </left>
        <right style="thin">
          <color indexed="64"/>
        </right>
        <top style="hair">
          <color indexed="64"/>
        </top>
        <bottom style="hair">
          <color indexed="64"/>
        </bottom>
        <vertical/>
        <horizontal/>
      </border>
      <protection locked="1"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5"/>
        <color auto="1"/>
        <name val="Calibri"/>
        <scheme val="minor"/>
      </font>
      <numFmt numFmtId="181" formatCode="m/d/yyyy"/>
      <fill>
        <patternFill patternType="solid">
          <fgColor indexed="64"/>
          <bgColor rgb="FFFFFFCC"/>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5"/>
        <color auto="1"/>
        <name val="Calibri"/>
        <scheme val="minor"/>
      </font>
      <numFmt numFmtId="181" formatCode="m/d/yyyy"/>
      <fill>
        <patternFill patternType="solid">
          <fgColor indexed="64"/>
          <bgColor rgb="FFFFFFCC"/>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style="thin">
          <color indexed="64"/>
        </left>
        <right style="dashed">
          <color theme="0" tint="-0.24994659260841701"/>
        </right>
        <top style="thin">
          <color indexed="64"/>
        </top>
        <bottom/>
      </border>
      <protection locked="1" hidden="1"/>
    </dxf>
    <dxf>
      <font>
        <b val="0"/>
        <i val="0"/>
        <strike val="0"/>
        <condense val="0"/>
        <extend val="0"/>
        <outline val="0"/>
        <shadow val="0"/>
        <u val="none"/>
        <vertAlign val="baseline"/>
        <sz val="11.5"/>
        <color auto="1"/>
        <name val="Calibri"/>
        <scheme val="minor"/>
      </font>
      <numFmt numFmtId="181" formatCode="m/d/yyyy"/>
      <fill>
        <patternFill patternType="solid">
          <fgColor indexed="64"/>
          <bgColor rgb="FFFFFFCC"/>
        </patternFill>
      </fill>
      <alignment horizontal="left" vertical="center" textRotation="0" wrapText="1" indent="1" justifyLastLine="0" shrinkToFit="0" readingOrder="0"/>
      <border diagonalUp="0" diagonalDown="0">
        <left style="thin">
          <color indexed="64"/>
        </left>
        <right style="dashed">
          <color theme="0" tint="-0.24994659260841701"/>
        </right>
        <vertical/>
      </border>
      <protection locked="0"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5"/>
        <color auto="1"/>
        <name val="Calibri"/>
        <scheme val="minor"/>
      </font>
      <numFmt numFmtId="181" formatCode="m/d/yyyy"/>
      <fill>
        <patternFill patternType="solid">
          <fgColor indexed="64"/>
          <bgColor rgb="FFFFFFCC"/>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5"/>
        <color auto="1"/>
        <name val="Calibri"/>
        <scheme val="minor"/>
      </font>
      <numFmt numFmtId="181" formatCode="m/d/yyyy"/>
      <fill>
        <patternFill patternType="solid">
          <fgColor indexed="64"/>
          <bgColor rgb="FFFFFFCC"/>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1.5"/>
        <color auto="1"/>
        <name val="Calibri"/>
        <family val="2"/>
        <charset val="238"/>
        <scheme val="minor"/>
      </font>
      <numFmt numFmtId="19" formatCode="dd/mm/yyyy"/>
      <fill>
        <patternFill patternType="solid">
          <fgColor indexed="64"/>
          <bgColor theme="0" tint="-4.9989318521683403E-2"/>
        </patternFill>
      </fill>
      <alignment horizontal="left" vertical="center" textRotation="0" wrapText="1" indent="1" justifyLastLine="0" shrinkToFit="0" readingOrder="0"/>
      <border diagonalUp="0" diagonalDown="0" outline="0">
        <left/>
        <right style="dashed">
          <color theme="0" tint="-0.24994659260841701"/>
        </right>
        <top style="thin">
          <color indexed="64"/>
        </top>
        <bottom/>
      </border>
      <protection locked="1" hidden="1"/>
    </dxf>
    <dxf>
      <font>
        <b val="0"/>
        <i val="0"/>
        <strike val="0"/>
        <condense val="0"/>
        <extend val="0"/>
        <outline val="0"/>
        <shadow val="0"/>
        <u val="none"/>
        <vertAlign val="baseline"/>
        <sz val="11.5"/>
        <color auto="1"/>
        <name val="Calibri"/>
        <scheme val="minor"/>
      </font>
      <numFmt numFmtId="181" formatCode="m/d/yyyy"/>
      <fill>
        <patternFill patternType="solid">
          <fgColor indexed="64"/>
          <bgColor rgb="FFFFFFCC"/>
        </patternFill>
      </fill>
      <alignment horizontal="left" vertical="center" textRotation="0" wrapText="1" indent="1" justifyLastLine="0" shrinkToFit="0" readingOrder="0"/>
      <border diagonalUp="0" diagonalDown="0">
        <left/>
        <right style="dashed">
          <color theme="0" tint="-0.24994659260841701"/>
        </right>
        <vertical/>
      </border>
      <protection locked="0" hidden="0"/>
    </dxf>
    <dxf>
      <font>
        <b val="0"/>
        <i val="0"/>
        <strike val="0"/>
        <condense val="0"/>
        <extend val="0"/>
        <outline val="0"/>
        <shadow val="0"/>
        <u val="none"/>
        <vertAlign val="baseline"/>
        <sz val="11"/>
        <color auto="1"/>
        <name val="Calibri"/>
        <family val="2"/>
        <charset val="238"/>
        <scheme val="minor"/>
      </font>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0" formatCode="General"/>
      <fill>
        <patternFill patternType="solid">
          <fgColor indexed="64"/>
          <bgColor theme="0" tint="-4.9989318521683403E-2"/>
        </patternFill>
      </fill>
      <alignment horizontal="left" vertical="center" textRotation="0" wrapText="1" indent="1" justifyLastLine="0" shrinkToFit="0" readingOrder="0"/>
      <protection locked="1" hidden="1"/>
    </dxf>
    <dxf>
      <font>
        <b val="0"/>
        <i val="0"/>
        <strike val="0"/>
        <condense val="0"/>
        <extend val="0"/>
        <outline val="0"/>
        <shadow val="0"/>
        <u val="none"/>
        <vertAlign val="baseline"/>
        <sz val="11"/>
        <color auto="1"/>
        <name val="Calibri"/>
        <family val="2"/>
        <charset val="238"/>
        <scheme val="minor"/>
      </font>
      <numFmt numFmtId="167" formatCode="#,##0.000"/>
      <fill>
        <patternFill patternType="solid">
          <fgColor indexed="64"/>
          <bgColor theme="0" tint="-4.9989318521683403E-2"/>
        </patternFill>
      </fill>
      <alignment horizontal="right" vertical="center" textRotation="0" wrapText="1" indent="1" justifyLastLine="0" shrinkToFit="0" readingOrder="0"/>
      <border diagonalUp="0" diagonalDown="0" outline="0">
        <left/>
        <right/>
        <top style="thin">
          <color indexed="64"/>
        </top>
        <bottom/>
      </border>
      <protection locked="0" hidden="0"/>
    </dxf>
    <dxf>
      <font>
        <b val="0"/>
        <i val="0"/>
        <strike val="0"/>
        <condense val="0"/>
        <extend val="0"/>
        <outline val="0"/>
        <shadow val="0"/>
        <u val="none"/>
        <vertAlign val="baseline"/>
        <sz val="11"/>
        <color auto="1"/>
        <name val="Calibri"/>
        <scheme val="minor"/>
      </font>
      <numFmt numFmtId="167" formatCode="#,##0.000"/>
      <fill>
        <patternFill patternType="solid">
          <fgColor indexed="64"/>
          <bgColor rgb="FFFFFFCC"/>
        </patternFill>
      </fill>
      <alignment horizontal="right" vertical="center" textRotation="0" wrapText="1" indent="1" justifyLastLine="0" shrinkToFit="0" readingOrder="0"/>
      <protection locked="0" hidden="0"/>
    </dxf>
    <dxf>
      <font>
        <b val="0"/>
        <i val="0"/>
        <strike val="0"/>
        <condense val="0"/>
        <extend val="0"/>
        <outline val="0"/>
        <shadow val="0"/>
        <u val="none"/>
        <vertAlign val="baseline"/>
        <sz val="11"/>
        <color auto="1"/>
        <name val="Calibri"/>
        <family val="2"/>
        <charset val="238"/>
        <scheme val="minor"/>
      </font>
      <fill>
        <patternFill patternType="solid">
          <fgColor indexed="64"/>
          <bgColor theme="0" tint="-4.9989318521683403E-2"/>
        </patternFill>
      </fill>
      <alignment horizontal="left" vertical="center" textRotation="0" wrapText="1"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0" formatCode="General"/>
      <fill>
        <patternFill patternType="solid">
          <fgColor indexed="64"/>
          <bgColor theme="0" tint="-4.9989318521683403E-2"/>
        </patternFill>
      </fill>
      <alignment horizontal="left" vertical="center" textRotation="0" wrapText="1" relativeIndent="1" justifyLastLine="0" shrinkToFit="0" readingOrder="0"/>
      <protection locked="1" hidden="1"/>
    </dxf>
    <dxf>
      <font>
        <b val="0"/>
        <i val="0"/>
        <strike val="0"/>
        <condense val="0"/>
        <extend val="0"/>
        <outline val="0"/>
        <shadow val="0"/>
        <u val="none"/>
        <vertAlign val="baseline"/>
        <sz val="11"/>
        <color auto="1"/>
        <name val="Calibri"/>
        <family val="2"/>
        <charset val="238"/>
        <scheme val="minor"/>
      </font>
      <fill>
        <patternFill patternType="solid">
          <fgColor indexed="64"/>
          <bgColor theme="0" tint="-4.9989318521683403E-2"/>
        </patternFill>
      </fill>
      <alignment horizontal="left" vertical="center" textRotation="0" wrapText="1" indent="1" justifyLastLine="0" shrinkToFit="0" readingOrder="0"/>
      <border diagonalUp="0" diagonalDown="0">
        <left style="medium">
          <color auto="1"/>
        </left>
        <right/>
        <top style="thin">
          <color indexed="64"/>
        </top>
        <bottom/>
        <vertical/>
        <horizontal/>
      </border>
      <protection locked="1" hidden="1"/>
    </dxf>
    <dxf>
      <font>
        <b/>
        <i val="0"/>
        <strike val="0"/>
        <condense val="0"/>
        <extend val="0"/>
        <outline val="0"/>
        <shadow val="0"/>
        <u val="none"/>
        <vertAlign val="baseline"/>
        <sz val="11"/>
        <color auto="1"/>
        <name val="Calibri"/>
        <scheme val="minor"/>
      </font>
      <numFmt numFmtId="0" formatCode="General"/>
      <fill>
        <patternFill patternType="solid">
          <fgColor indexed="64"/>
          <bgColor theme="0" tint="-4.9989318521683403E-2"/>
        </patternFill>
      </fill>
      <alignment horizontal="left" vertical="center" textRotation="0" wrapText="1" relativeIndent="1" justifyLastLine="0" shrinkToFit="0" readingOrder="0"/>
      <border diagonalUp="0" diagonalDown="0">
        <left style="medium">
          <color indexed="64"/>
        </left>
        <right/>
        <vertical/>
      </border>
      <protection locked="1" hidden="1"/>
    </dxf>
    <dxf>
      <border diagonalUp="0" diagonalDown="0" outline="0">
        <left/>
        <right style="medium">
          <color auto="1"/>
        </right>
        <top style="thin">
          <color indexed="64"/>
        </top>
        <bottom/>
      </border>
    </dxf>
    <dxf>
      <font>
        <b val="0"/>
        <i val="0"/>
        <strike val="0"/>
        <condense val="0"/>
        <extend val="0"/>
        <outline val="0"/>
        <shadow val="0"/>
        <u val="none"/>
        <vertAlign val="baseline"/>
        <sz val="11"/>
        <color auto="1"/>
        <name val="Calibri"/>
        <scheme val="none"/>
      </font>
      <numFmt numFmtId="0" formatCode="General"/>
      <fill>
        <patternFill patternType="none">
          <fgColor rgb="FF000000"/>
          <bgColor rgb="FFFFFFFF"/>
        </patternFill>
      </fill>
      <alignment horizontal="left" vertical="center" textRotation="0" wrapText="0" indent="1" justifyLastLine="0" shrinkToFit="0" readingOrder="0"/>
      <border diagonalUp="0" diagonalDown="0">
        <left/>
        <right style="medium">
          <color auto="1"/>
        </right>
        <vertical/>
      </border>
      <protection locked="1" hidden="1"/>
    </dxf>
    <dxf>
      <border diagonalUp="0" diagonalDown="0" outline="0">
        <left/>
        <right/>
        <top style="thin">
          <color indexed="64"/>
        </top>
        <bottom/>
      </border>
    </dxf>
    <dxf>
      <font>
        <b val="0"/>
        <i val="0"/>
        <strike val="0"/>
        <condense val="0"/>
        <extend val="0"/>
        <outline val="0"/>
        <shadow val="0"/>
        <u val="none"/>
        <vertAlign val="baseline"/>
        <sz val="11"/>
        <color auto="1"/>
        <name val="Calibri"/>
        <scheme val="none"/>
      </font>
      <numFmt numFmtId="0" formatCode="General"/>
      <fill>
        <patternFill patternType="none">
          <fgColor rgb="FF000000"/>
          <bgColor rgb="FFFFFFFF"/>
        </patternFill>
      </fill>
      <alignment horizontal="left" vertical="center" textRotation="0" wrapText="0" indent="1" justifyLastLine="0" shrinkToFit="0" readingOrder="0"/>
      <protection locked="1" hidden="1"/>
    </dxf>
    <dxf>
      <border outline="0">
        <top style="thin">
          <color indexed="64"/>
        </top>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auto="1"/>
        <name val="Calibri"/>
        <scheme val="none"/>
      </font>
      <fill>
        <patternFill patternType="none">
          <fgColor rgb="FF000000"/>
          <bgColor rgb="FFFFFFFF"/>
        </patternFill>
      </fill>
      <alignment horizontal="left" vertical="center" textRotation="0" wrapText="0" indent="1" justifyLastLine="0" shrinkToFit="0" readingOrder="0"/>
      <protection locked="1" hidden="1"/>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11"/>
        <color theme="1"/>
        <name val="Calibri"/>
        <family val="2"/>
        <charset val="238"/>
        <scheme val="minor"/>
      </font>
      <numFmt numFmtId="168" formatCode="0.00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none"/>
      </font>
      <numFmt numFmtId="168" formatCode="0.00000"/>
      <fill>
        <patternFill patternType="solid">
          <fgColor indexed="64"/>
          <bgColor theme="0" tint="-4.9989318521683403E-2"/>
        </patternFill>
      </fill>
      <alignment horizontal="right" vertical="center" textRotation="0" wrapText="0" indent="1" justifyLastLine="0" shrinkToFit="0" readingOrder="0"/>
      <protection locked="1" hidden="1"/>
    </dxf>
    <dxf>
      <font>
        <b/>
        <i val="0"/>
        <strike val="0"/>
        <condense val="0"/>
        <extend val="0"/>
        <outline val="0"/>
        <shadow val="0"/>
        <u val="none"/>
        <vertAlign val="baseline"/>
        <sz val="11"/>
        <color theme="1"/>
        <name val="Calibri"/>
        <family val="2"/>
        <charset val="238"/>
        <scheme val="minor"/>
      </font>
      <numFmt numFmtId="3" formatCode="#,##0"/>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i val="0"/>
        <strike val="0"/>
        <condense val="0"/>
        <extend val="0"/>
        <outline val="0"/>
        <shadow val="0"/>
        <u val="none"/>
        <vertAlign val="baseline"/>
        <sz val="11"/>
        <color auto="1"/>
        <name val="Calibri"/>
        <scheme val="minor"/>
      </font>
      <numFmt numFmtId="3" formatCode="#,##0"/>
      <fill>
        <patternFill patternType="solid">
          <fgColor indexed="64"/>
          <bgColor theme="0" tint="-4.9989318521683403E-2"/>
        </patternFill>
      </fill>
      <alignment horizontal="center" vertical="center" textRotation="0" wrapText="0" indent="0" justifyLastLine="0" shrinkToFit="0" readingOrder="0"/>
      <protection locked="1" hidden="1"/>
    </dxf>
    <dxf>
      <font>
        <b val="0"/>
        <i val="0"/>
        <strike val="0"/>
        <condense val="0"/>
        <extend val="0"/>
        <outline val="0"/>
        <shadow val="0"/>
        <u val="none"/>
        <vertAlign val="baseline"/>
        <sz val="11"/>
        <color theme="1"/>
        <name val="Calibri"/>
        <family val="2"/>
        <charset val="238"/>
        <scheme val="minor"/>
      </font>
      <numFmt numFmtId="170" formatCode="0.000\ %"/>
      <fill>
        <patternFill patternType="solid">
          <fgColor indexed="64"/>
          <bgColor theme="0" tint="-4.9989318521683403E-2"/>
        </patternFill>
      </fill>
      <alignment horizontal="right" vertical="center" textRotation="0" wrapText="0" indent="1" justifyLastLine="0" shrinkToFit="0" readingOrder="0"/>
      <border diagonalUp="0" diagonalDown="0" outline="0">
        <left/>
        <right style="medium">
          <color auto="1"/>
        </right>
        <top style="thin">
          <color indexed="64"/>
        </top>
        <bottom/>
      </border>
      <protection locked="1" hidden="1"/>
    </dxf>
    <dxf>
      <font>
        <b/>
        <i val="0"/>
        <strike val="0"/>
        <condense val="0"/>
        <extend val="0"/>
        <outline val="0"/>
        <shadow val="0"/>
        <u val="none"/>
        <vertAlign val="baseline"/>
        <sz val="11"/>
        <color auto="1"/>
        <name val="Calibri"/>
        <scheme val="minor"/>
      </font>
      <numFmt numFmtId="170" formatCode="0.000\ %"/>
      <fill>
        <patternFill patternType="solid">
          <fgColor indexed="64"/>
          <bgColor theme="0" tint="-4.9989318521683403E-2"/>
        </patternFill>
      </fill>
      <alignment horizontal="right" vertical="center" textRotation="0" wrapText="0" indent="1" justifyLastLine="0" shrinkToFit="0" readingOrder="0"/>
      <protection locked="1" hidden="1"/>
    </dxf>
    <dxf>
      <font>
        <b/>
        <i val="0"/>
        <strike val="0"/>
        <condense val="0"/>
        <extend val="0"/>
        <outline val="0"/>
        <shadow val="0"/>
        <u val="none"/>
        <vertAlign val="baseline"/>
        <sz val="11"/>
        <color theme="1"/>
        <name val="Calibri"/>
        <family val="2"/>
        <charset val="238"/>
        <scheme val="minor"/>
      </font>
      <numFmt numFmtId="4" formatCode="#,##0.00"/>
      <fill>
        <patternFill patternType="solid">
          <fgColor indexed="64"/>
          <bgColor theme="0" tint="-4.9989318521683403E-2"/>
        </patternFill>
      </fill>
      <alignment horizontal="righ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4" formatCode="#,##0.00"/>
      <fill>
        <patternFill patternType="solid">
          <fgColor indexed="64"/>
          <bgColor theme="0" tint="-4.9989318521683403E-2"/>
        </patternFill>
      </fill>
      <alignment horizontal="right" vertical="center" textRotation="0" wrapText="0" indent="1" justifyLastLine="0" shrinkToFit="0" readingOrder="0"/>
      <protection locked="1"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theme="0" tint="-4.9989318521683403E-2"/>
        </patternFill>
      </fill>
      <alignment horizontal="left" vertical="center" textRotation="0" wrapText="0" indent="1" justifyLastLine="0" shrinkToFit="0" readingOrder="0"/>
      <protection locked="1" hidden="1"/>
    </dxf>
    <dxf>
      <font>
        <b val="0"/>
        <i val="0"/>
        <strike val="0"/>
        <condense val="0"/>
        <extend val="0"/>
        <outline val="0"/>
        <shadow val="0"/>
        <u val="none"/>
        <vertAlign val="baseline"/>
        <sz val="11"/>
        <color theme="1"/>
        <name val="Calibri"/>
        <family val="2"/>
        <charset val="238"/>
        <scheme val="minor"/>
      </font>
      <numFmt numFmtId="166" formatCode="#,##0.00000"/>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6" formatCode="#,##0.00000"/>
      <fill>
        <patternFill patternType="solid">
          <fgColor indexed="64"/>
          <bgColor rgb="FFFFFFCC"/>
        </patternFill>
      </fill>
      <alignment horizontal="right" vertical="center" textRotation="0" wrapText="0" indent="1" justifyLastLine="0" shrinkToFit="0" readingOrder="0"/>
      <protection locked="0" hidden="0"/>
    </dxf>
    <dxf>
      <font>
        <b val="0"/>
        <i val="0"/>
        <strike val="0"/>
        <condense val="0"/>
        <extend val="0"/>
        <outline val="0"/>
        <shadow val="0"/>
        <u val="none"/>
        <vertAlign val="baseline"/>
        <sz val="11"/>
        <color theme="1"/>
        <name val="Calibri"/>
        <family val="2"/>
        <charset val="238"/>
        <scheme val="minor"/>
      </font>
      <numFmt numFmtId="166" formatCode="#,##0.00000"/>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4" formatCode="#,##0.00"/>
      <fill>
        <patternFill patternType="solid">
          <fgColor indexed="64"/>
          <bgColor rgb="FFFFFFCC"/>
        </patternFill>
      </fill>
      <alignment horizontal="right" vertical="center" textRotation="0" wrapText="0" relativeIndent="1" justifyLastLine="0" shrinkToFit="0" readingOrder="0"/>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style="dashed">
          <color indexed="64"/>
        </left>
        <right style="thin">
          <color indexed="64"/>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theme="0" tint="-4.9989318521683403E-2"/>
        </patternFill>
      </fill>
      <alignment horizontal="left" vertical="center" textRotation="0" wrapText="1" indent="1" justifyLastLine="0" shrinkToFit="0" readingOrder="0"/>
      <border diagonalUp="0" diagonalDown="0">
        <left style="dashed">
          <color indexed="64"/>
        </left>
        <right style="thin">
          <color indexed="64"/>
        </right>
        <vertical/>
      </border>
      <protection locked="1"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theme="0" tint="-4.9989318521683403E-2"/>
        </patternFill>
      </fill>
      <alignment horizontal="left" vertical="center" textRotation="0" wrapText="1" indent="1" justifyLastLine="0" shrinkToFit="0" readingOrder="0"/>
      <border diagonalUp="0" diagonalDown="0">
        <left/>
        <right style="thin">
          <color indexed="64"/>
        </right>
      </border>
      <protection locked="1"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theme="0" tint="-4.9989318521683403E-2"/>
        </patternFill>
      </fill>
      <alignment horizontal="left" vertical="center" textRotation="0" wrapText="1" indent="1" justifyLastLine="0" shrinkToFit="0" readingOrder="0"/>
      <protection locked="1"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style="thin">
          <color indexed="64"/>
        </left>
        <right style="dashed">
          <color theme="0" tint="-0.24994659260841701"/>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theme="0" tint="-4.9989318521683403E-2"/>
        </patternFill>
      </fill>
      <alignment horizontal="left" vertical="center" textRotation="0" wrapText="1" indent="1" justifyLastLine="0" shrinkToFit="0" readingOrder="0"/>
      <border diagonalUp="0" diagonalDown="0">
        <left style="thin">
          <color indexed="64"/>
        </left>
        <right style="dashed">
          <color theme="0" tint="-0.24994659260841701"/>
        </right>
      </border>
      <protection locked="1"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rgb="FFFFFFCC"/>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rgb="FFFFFFCC"/>
        </patternFill>
      </fill>
      <alignment horizontal="left" vertical="center" textRotation="0" wrapText="1" indent="1" justifyLastLine="0" shrinkToFit="0" readingOrder="0"/>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style="dashed">
          <color theme="0" tint="-0.24994659260841701"/>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rgb="FFFFFFCC"/>
        </patternFill>
      </fill>
      <alignment horizontal="left" vertical="center" textRotation="0" wrapText="1" indent="1" justifyLastLine="0" shrinkToFit="0" readingOrder="0"/>
      <border diagonalUp="0" diagonalDown="0">
        <left/>
        <right style="dashed">
          <color theme="0" tint="-0.24994659260841701"/>
        </right>
      </border>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theme="0" tint="-4.9989318521683403E-2"/>
        </patternFill>
      </fill>
      <alignment horizontal="left" vertical="center" textRotation="0" wrapText="1" indent="1" justifyLastLine="0" shrinkToFit="0" readingOrder="0"/>
      <protection locked="1" hidden="1"/>
    </dxf>
    <dxf>
      <font>
        <b val="0"/>
        <i val="0"/>
        <strike val="0"/>
        <condense val="0"/>
        <extend val="0"/>
        <outline val="0"/>
        <shadow val="0"/>
        <u val="none"/>
        <vertAlign val="baseline"/>
        <sz val="11"/>
        <color theme="1"/>
        <name val="Calibri"/>
        <family val="2"/>
        <charset val="238"/>
        <scheme val="minor"/>
      </font>
      <numFmt numFmtId="4" formatCode="#,##0.00"/>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167" formatCode="#,##0.000"/>
      <fill>
        <patternFill patternType="solid">
          <fgColor indexed="64"/>
          <bgColor rgb="FFFFFFCC"/>
        </patternFill>
      </fill>
      <alignment horizontal="right" vertical="center" textRotation="0" wrapText="1" indent="1" justifyLastLine="0" shrinkToFit="0" readingOrder="0"/>
      <protection locked="0" hidden="0"/>
    </dxf>
    <dxf>
      <font>
        <b val="0"/>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minor"/>
      </font>
      <numFmt numFmtId="0" formatCode="General"/>
      <fill>
        <patternFill patternType="solid">
          <fgColor indexed="64"/>
          <bgColor rgb="FFFFFFCC"/>
        </patternFill>
      </fill>
      <alignment horizontal="left" vertical="center" textRotation="0" wrapText="1" relativeIndent="1" justifyLastLine="0" shrinkToFit="0" readingOrder="0"/>
      <protection locked="0" hidden="0"/>
    </dxf>
    <dxf>
      <font>
        <b/>
        <i val="0"/>
        <strike val="0"/>
        <condense val="0"/>
        <extend val="0"/>
        <outline val="0"/>
        <shadow val="0"/>
        <u val="none"/>
        <vertAlign val="baseline"/>
        <sz val="11"/>
        <color theme="1"/>
        <name val="Calibri"/>
        <family val="2"/>
        <charset val="238"/>
        <scheme val="minor"/>
      </font>
      <fill>
        <patternFill patternType="solid">
          <fgColor indexed="64"/>
          <bgColor theme="0" tint="-4.9989318521683403E-2"/>
        </patternFill>
      </fill>
      <alignment horizontal="left" vertical="center" textRotation="0" wrapText="0" indent="1" justifyLastLine="0" shrinkToFit="0" readingOrder="0"/>
      <border diagonalUp="0" diagonalDown="0" outline="0">
        <left style="medium">
          <color auto="1"/>
        </left>
        <right/>
        <top style="thin">
          <color indexed="64"/>
        </top>
        <bottom/>
      </border>
      <protection locked="1" hidden="1"/>
    </dxf>
    <dxf>
      <font>
        <b/>
        <i val="0"/>
        <strike val="0"/>
        <condense val="0"/>
        <extend val="0"/>
        <outline val="0"/>
        <shadow val="0"/>
        <u val="none"/>
        <vertAlign val="baseline"/>
        <sz val="11"/>
        <color auto="1"/>
        <name val="Calibri"/>
        <scheme val="minor"/>
      </font>
      <numFmt numFmtId="0" formatCode="General"/>
      <fill>
        <patternFill patternType="solid">
          <fgColor indexed="64"/>
          <bgColor theme="0" tint="-4.9989318521683403E-2"/>
        </patternFill>
      </fill>
      <alignment horizontal="left" vertical="center" textRotation="0" wrapText="1" relativeIndent="1" justifyLastLine="0" shrinkToFit="0" readingOrder="0"/>
      <border diagonalUp="0" diagonalDown="0">
        <left style="medium">
          <color auto="1"/>
        </left>
        <right/>
        <vertical/>
      </border>
      <protection locked="1" hidden="1"/>
    </dxf>
    <dxf>
      <fill>
        <patternFill patternType="solid">
          <fgColor rgb="FF000000"/>
          <bgColor rgb="FFF2F2F2"/>
        </patternFill>
      </fill>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none"/>
      </font>
      <numFmt numFmtId="0" formatCode="General"/>
      <fill>
        <patternFill patternType="none">
          <fgColor rgb="FF000000"/>
          <bgColor rgb="FFFFFFFF"/>
        </patternFill>
      </fill>
      <alignment horizontal="left" vertical="center" textRotation="0" wrapText="0" indent="1" justifyLastLine="0" shrinkToFit="0" readingOrder="0"/>
      <protection locked="1" hidden="1"/>
    </dxf>
    <dxf>
      <fill>
        <patternFill patternType="solid">
          <fgColor rgb="FF000000"/>
          <bgColor rgb="FFF2F2F2"/>
        </patternFill>
      </fill>
      <border diagonalUp="0" diagonalDown="0" outline="0">
        <left/>
        <right/>
        <top style="thin">
          <color indexed="64"/>
        </top>
        <bottom/>
      </border>
      <protection locked="1" hidden="1"/>
    </dxf>
    <dxf>
      <font>
        <b val="0"/>
        <i val="0"/>
        <strike val="0"/>
        <condense val="0"/>
        <extend val="0"/>
        <outline val="0"/>
        <shadow val="0"/>
        <u val="none"/>
        <vertAlign val="baseline"/>
        <sz val="11"/>
        <color auto="1"/>
        <name val="Calibri"/>
        <scheme val="none"/>
      </font>
      <numFmt numFmtId="0" formatCode="General"/>
      <fill>
        <patternFill patternType="none">
          <fgColor rgb="FF000000"/>
          <bgColor rgb="FFFFFFFF"/>
        </patternFill>
      </fill>
      <alignment horizontal="left" vertical="center" textRotation="0" wrapText="0" indent="1" justifyLastLine="0" shrinkToFit="0" readingOrder="0"/>
      <protection locked="1" hidden="1"/>
    </dxf>
    <dxf>
      <border>
        <top style="thin">
          <color auto="1"/>
        </top>
      </border>
    </dxf>
    <dxf>
      <fill>
        <patternFill>
          <fgColor rgb="FF000000"/>
          <bgColor rgb="FFF2F2F2"/>
        </patternFill>
      </fill>
      <protection locked="1" hidden="1"/>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auto="1"/>
        <name val="Calibri"/>
        <scheme val="none"/>
      </font>
      <fill>
        <patternFill patternType="none">
          <fgColor rgb="FF000000"/>
          <bgColor rgb="FFFFFFFF"/>
        </patternFill>
      </fill>
      <alignment horizontal="left" vertical="center" textRotation="0" wrapText="0" indent="1" justifyLastLine="0" shrinkToFit="0" readingOrder="0"/>
      <protection locked="1" hidden="1"/>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protection locked="1" hidden="1"/>
    </dxf>
    <dxf>
      <alignment horizontal="center"/>
    </dxf>
    <dxf>
      <alignment horizontal="general" indent="0"/>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protection locked="0" hidden="1"/>
    </dxf>
    <dxf>
      <alignment horizontal="center" readingOrder="0"/>
    </dxf>
    <dxf>
      <alignment horizontal="center" readingOrder="0"/>
    </dxf>
    <dxf>
      <alignment horizontal="center" readingOrder="0"/>
    </dxf>
    <dxf>
      <alignment horizontal="center" indent="0" readingOrder="0"/>
    </dxf>
    <dxf>
      <alignment horizontal="center" inden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color theme="0"/>
      </font>
      <fill>
        <patternFill>
          <bgColor rgb="FFC00000"/>
        </patternFill>
      </fill>
      <border>
        <left/>
        <right/>
        <top/>
        <bottom/>
      </border>
    </dxf>
    <dxf>
      <font>
        <color theme="0"/>
      </font>
      <fill>
        <patternFill>
          <bgColor rgb="FFC0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theme="0"/>
        <name val="Bahnschrift Light"/>
        <family val="2"/>
        <charset val="238"/>
        <scheme val="none"/>
      </font>
      <numFmt numFmtId="0" formatCode="General"/>
      <fill>
        <patternFill patternType="solid">
          <fgColor indexed="64"/>
          <bgColor rgb="FF4D5058"/>
        </patternFill>
      </fill>
    </dxf>
    <dxf>
      <font>
        <b val="0"/>
        <i val="0"/>
        <strike val="0"/>
        <condense val="0"/>
        <extend val="0"/>
        <outline val="0"/>
        <shadow val="0"/>
        <u val="none"/>
        <vertAlign val="baseline"/>
        <sz val="10"/>
        <color theme="1"/>
        <name val="Bahnschrift Light"/>
        <family val="2"/>
        <charset val="238"/>
        <scheme val="none"/>
      </font>
      <numFmt numFmtId="182" formatCode=";;;"/>
    </dxf>
    <dxf>
      <font>
        <b val="0"/>
        <i val="0"/>
        <strike val="0"/>
        <condense val="0"/>
        <extend val="0"/>
        <outline val="0"/>
        <shadow val="0"/>
        <u val="none"/>
        <vertAlign val="baseline"/>
        <sz val="10"/>
        <color theme="0"/>
        <name val="Bahnschrift Light"/>
        <family val="2"/>
        <charset val="238"/>
        <scheme val="none"/>
      </font>
      <numFmt numFmtId="0" formatCode="General"/>
      <fill>
        <patternFill patternType="solid">
          <fgColor indexed="64"/>
          <bgColor rgb="FF4D5058"/>
        </patternFill>
      </fill>
    </dxf>
    <dxf>
      <font>
        <b val="0"/>
        <i val="0"/>
        <strike val="0"/>
        <condense val="0"/>
        <extend val="0"/>
        <outline val="0"/>
        <shadow val="0"/>
        <u val="none"/>
        <vertAlign val="baseline"/>
        <sz val="10"/>
        <color theme="0"/>
        <name val="Bahnschrift Light"/>
        <family val="2"/>
        <charset val="238"/>
        <scheme val="none"/>
      </font>
      <numFmt numFmtId="0" formatCode="General"/>
      <fill>
        <patternFill patternType="solid">
          <fgColor indexed="64"/>
          <bgColor rgb="FF4D5058"/>
        </patternFill>
      </fill>
    </dxf>
    <dxf>
      <font>
        <b/>
        <i val="0"/>
        <color rgb="FFC00000"/>
      </font>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
      <fill>
        <patternFill>
          <bgColor rgb="FFF0F0F0"/>
        </patternFill>
      </fill>
    </dxf>
    <dxf>
      <font>
        <b/>
        <i val="0"/>
        <color rgb="FFFFFFFF"/>
      </font>
      <fill>
        <patternFill>
          <bgColor rgb="FFABABAB"/>
        </patternFill>
      </fill>
    </dxf>
    <dxf>
      <border>
        <left style="thin">
          <color rgb="FFC6C6C6"/>
        </left>
        <right style="thin">
          <color rgb="FFC6C6C6"/>
        </right>
        <top style="thin">
          <color rgb="FFC6C6C6"/>
        </top>
        <bottom style="thin">
          <color rgb="FFC6C6C6"/>
        </bottom>
        <horizontal style="thin">
          <color rgb="FFC6C6C6"/>
        </horizontal>
      </border>
    </dxf>
    <dxf>
      <font>
        <color auto="1"/>
      </font>
      <fill>
        <patternFill>
          <bgColor theme="5" tint="0.79998168889431442"/>
        </patternFill>
      </fill>
      <border>
        <top/>
        <bottom style="thin">
          <color auto="1"/>
        </bottom>
      </border>
    </dxf>
    <dxf>
      <fill>
        <patternFill patternType="none">
          <bgColor auto="1"/>
        </patternFill>
      </fill>
      <border diagonalUp="0" diagonalDown="0">
        <left style="medium">
          <color auto="1"/>
        </left>
        <right style="medium">
          <color auto="1"/>
        </right>
        <top style="medium">
          <color auto="1"/>
        </top>
        <bottom style="medium">
          <color auto="1"/>
        </bottom>
        <vertical style="hair">
          <color auto="1"/>
        </vertical>
        <horizontal style="hair">
          <color auto="1"/>
        </horizontal>
      </border>
    </dxf>
  </dxfs>
  <tableStyles count="3" defaultTableStyle="TableStyleMedium9" defaultPivotStyle="PivotStyleLight16">
    <tableStyle name="DT2014" pivot="0" count="2" xr9:uid="{00000000-0011-0000-FFFF-FFFF00000000}">
      <tableStyleElement type="wholeTable" dxfId="2246"/>
      <tableStyleElement type="headerRow" dxfId="2245"/>
    </tableStyle>
    <tableStyle name="TableStyleQueryPreview" pivot="0" count="3" xr9:uid="{00000000-0011-0000-FFFF-FFFF01000000}">
      <tableStyleElement type="wholeTable" dxfId="2244"/>
      <tableStyleElement type="headerRow" dxfId="2243"/>
      <tableStyleElement type="firstRowStripe" dxfId="2242"/>
    </tableStyle>
    <tableStyle name="TableStyleQueryResult" pivot="0" count="3" xr9:uid="{00000000-0011-0000-FFFF-FFFF02000000}">
      <tableStyleElement type="wholeTable" dxfId="2241"/>
      <tableStyleElement type="headerRow" dxfId="2240"/>
      <tableStyleElement type="firstRowStripe" dxfId="2239"/>
    </tableStyle>
  </tableStyles>
  <colors>
    <mruColors>
      <color rgb="FFBB2649"/>
      <color rgb="FF4D5058"/>
      <color rgb="FFFFFFDD"/>
      <color rgb="FFF7D9E0"/>
      <color rgb="FFFFFFCC"/>
      <color rgb="FFCCFFCC"/>
      <color rgb="FF008A3E"/>
      <color rgb="FF00A84C"/>
      <color rgb="FF0000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microsoft.com/office/2007/relationships/slicerCache" Target="slicerCaches/slicerCache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pivotCacheDefinition" Target="pivotCache/pivotCacheDefinition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pivotCacheDefinition" Target="pivotCache/pivotCacheDefinition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pivotCacheDefinition" Target="pivotCache/pivotCacheDefinition1.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theme" Target="theme/theme1.xml"/><Relationship Id="rId30"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CheckBox" fmlaLink="$AA$73" noThreeD="1"/>
</file>

<file path=xl/ctrlProps/ctrlProp2.xml><?xml version="1.0" encoding="utf-8"?>
<formControlPr xmlns="http://schemas.microsoft.com/office/spreadsheetml/2009/9/main" objectType="CheckBox" fmlaLink="$AA$72" noThreeD="1"/>
</file>

<file path=xl/ctrlProps/ctrlProp3.xml><?xml version="1.0" encoding="utf-8"?>
<formControlPr xmlns="http://schemas.microsoft.com/office/spreadsheetml/2009/9/main" objectType="Radio" firstButton="1" fmlaLink="$AA$66" lockText="1" noThreeD="1"/>
</file>

<file path=xl/ctrlProps/ctrlProp4.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ZJAVA!I9"/><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3" Type="http://schemas.openxmlformats.org/officeDocument/2006/relationships/hyperlink" Target="#NAVODILA!A16"/><Relationship Id="rId2" Type="http://schemas.openxmlformats.org/officeDocument/2006/relationships/hyperlink" Target="#PRIHODKI!E1"/><Relationship Id="rId1" Type="http://schemas.openxmlformats.org/officeDocument/2006/relationships/image" Target="../media/image2.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hyperlink" Target="#STRO&#352;KI_01!A1"/><Relationship Id="rId2" Type="http://schemas.openxmlformats.org/officeDocument/2006/relationships/image" Target="../media/image4.png"/><Relationship Id="rId1" Type="http://schemas.openxmlformats.org/officeDocument/2006/relationships/hyperlink" Target="#NAVODILA!A16"/><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hyperlink" Target="#STRO&#352;KI_02!A1"/><Relationship Id="rId7" Type="http://schemas.openxmlformats.org/officeDocument/2006/relationships/hyperlink" Target="#STRO&#352;KI_01!T174"/><Relationship Id="rId2" Type="http://schemas.openxmlformats.org/officeDocument/2006/relationships/image" Target="../media/image4.png"/><Relationship Id="rId1" Type="http://schemas.openxmlformats.org/officeDocument/2006/relationships/hyperlink" Target="#NAVODILA!A16"/><Relationship Id="rId6" Type="http://schemas.openxmlformats.org/officeDocument/2006/relationships/hyperlink" Target="#STRO&#352;KI_01!I128"/><Relationship Id="rId5" Type="http://schemas.openxmlformats.org/officeDocument/2006/relationships/hyperlink" Target="#STRO&#352;KI_01!I73"/><Relationship Id="rId4" Type="http://schemas.openxmlformats.org/officeDocument/2006/relationships/hyperlink" Target="#IZJAVA!I9"/></Relationships>
</file>

<file path=xl/drawings/_rels/drawing5.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hyperlink" Target="#STRO&#352;KI_03!A1"/><Relationship Id="rId7" Type="http://schemas.openxmlformats.org/officeDocument/2006/relationships/hyperlink" Target="#STRO&#352;KI_02!T174"/><Relationship Id="rId2" Type="http://schemas.openxmlformats.org/officeDocument/2006/relationships/image" Target="../media/image4.png"/><Relationship Id="rId1" Type="http://schemas.openxmlformats.org/officeDocument/2006/relationships/hyperlink" Target="#NAVODILA!A16"/><Relationship Id="rId6" Type="http://schemas.openxmlformats.org/officeDocument/2006/relationships/hyperlink" Target="#STRO&#352;KI_02!I128"/><Relationship Id="rId5" Type="http://schemas.openxmlformats.org/officeDocument/2006/relationships/hyperlink" Target="#STRO&#352;KI_02!I73"/><Relationship Id="rId4" Type="http://schemas.openxmlformats.org/officeDocument/2006/relationships/hyperlink" Target="#STRO&#352;KI_01!A1"/></Relationships>
</file>

<file path=xl/drawings/_rels/drawing6.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hyperlink" Target="#STRO&#352;KI_04!A1"/><Relationship Id="rId7" Type="http://schemas.openxmlformats.org/officeDocument/2006/relationships/hyperlink" Target="#STRO&#352;KI_03!T174"/><Relationship Id="rId2" Type="http://schemas.openxmlformats.org/officeDocument/2006/relationships/image" Target="../media/image4.png"/><Relationship Id="rId1" Type="http://schemas.openxmlformats.org/officeDocument/2006/relationships/hyperlink" Target="#NAVODILA!A16"/><Relationship Id="rId6" Type="http://schemas.openxmlformats.org/officeDocument/2006/relationships/hyperlink" Target="#STRO&#352;KI_03!I128"/><Relationship Id="rId5" Type="http://schemas.openxmlformats.org/officeDocument/2006/relationships/hyperlink" Target="#STRO&#352;KI_03!I73"/><Relationship Id="rId4" Type="http://schemas.openxmlformats.org/officeDocument/2006/relationships/hyperlink" Target="#STRO&#352;KI_02!A1"/></Relationships>
</file>

<file path=xl/drawings/_rels/drawing7.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hyperlink" Target="#PRIHODKI!A1"/><Relationship Id="rId7" Type="http://schemas.openxmlformats.org/officeDocument/2006/relationships/hyperlink" Target="#STRO&#352;KI_04!T174"/><Relationship Id="rId2" Type="http://schemas.openxmlformats.org/officeDocument/2006/relationships/image" Target="../media/image4.png"/><Relationship Id="rId1" Type="http://schemas.openxmlformats.org/officeDocument/2006/relationships/hyperlink" Target="#NAVODILA!A16"/><Relationship Id="rId6" Type="http://schemas.openxmlformats.org/officeDocument/2006/relationships/hyperlink" Target="#STRO&#352;KI_04!I128"/><Relationship Id="rId5" Type="http://schemas.openxmlformats.org/officeDocument/2006/relationships/hyperlink" Target="#STRO&#352;KI_04!I73"/><Relationship Id="rId4" Type="http://schemas.openxmlformats.org/officeDocument/2006/relationships/hyperlink" Target="#STRO&#352;KI_03!A1"/></Relationships>
</file>

<file path=xl/drawings/_rels/drawing9.xml.rels><?xml version="1.0" encoding="UTF-8" standalone="yes"?>
<Relationships xmlns="http://schemas.openxmlformats.org/package/2006/relationships"><Relationship Id="rId8" Type="http://schemas.openxmlformats.org/officeDocument/2006/relationships/hyperlink" Target="#PRIHODKI!I202"/><Relationship Id="rId3" Type="http://schemas.openxmlformats.org/officeDocument/2006/relationships/hyperlink" Target="#NADOMESTILO!A1"/><Relationship Id="rId7" Type="http://schemas.openxmlformats.org/officeDocument/2006/relationships/hyperlink" Target="#PRIHODKI!I156"/><Relationship Id="rId2" Type="http://schemas.openxmlformats.org/officeDocument/2006/relationships/image" Target="../media/image4.png"/><Relationship Id="rId1" Type="http://schemas.openxmlformats.org/officeDocument/2006/relationships/hyperlink" Target="#NAVODILA!A16"/><Relationship Id="rId6" Type="http://schemas.openxmlformats.org/officeDocument/2006/relationships/hyperlink" Target="#PRIHODKI!I110"/><Relationship Id="rId5" Type="http://schemas.openxmlformats.org/officeDocument/2006/relationships/hyperlink" Target="#PRIHODKI!I64"/><Relationship Id="rId4" Type="http://schemas.openxmlformats.org/officeDocument/2006/relationships/hyperlink" Target="#STRO&#352;KI_04!A1"/><Relationship Id="rId9"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5.v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8.emf"/><Relationship Id="rId1" Type="http://schemas.openxmlformats.org/officeDocument/2006/relationships/image" Target="../media/image9.emf"/><Relationship Id="rId4" Type="http://schemas.openxmlformats.org/officeDocument/2006/relationships/image" Target="../media/image6.emf"/></Relationships>
</file>

<file path=xl/drawings/_rels/vmlDrawing16.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absolute">
    <xdr:from>
      <xdr:col>0</xdr:col>
      <xdr:colOff>158750</xdr:colOff>
      <xdr:row>0</xdr:row>
      <xdr:rowOff>84667</xdr:rowOff>
    </xdr:from>
    <xdr:to>
      <xdr:col>2</xdr:col>
      <xdr:colOff>412639</xdr:colOff>
      <xdr:row>0</xdr:row>
      <xdr:rowOff>567890</xdr:rowOff>
    </xdr:to>
    <xdr:pic>
      <xdr:nvPicPr>
        <xdr:cNvPr id="3" name="Slika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8750" y="84667"/>
          <a:ext cx="1723423" cy="483223"/>
        </a:xfrm>
        <a:prstGeom prst="rect">
          <a:avLst/>
        </a:prstGeom>
      </xdr:spPr>
    </xdr:pic>
    <xdr:clientData fPrintsWithSheet="0"/>
  </xdr:twoCellAnchor>
  <xdr:twoCellAnchor editAs="absolute">
    <xdr:from>
      <xdr:col>3</xdr:col>
      <xdr:colOff>3108418</xdr:colOff>
      <xdr:row>0</xdr:row>
      <xdr:rowOff>208812</xdr:rowOff>
    </xdr:from>
    <xdr:to>
      <xdr:col>3</xdr:col>
      <xdr:colOff>3462902</xdr:colOff>
      <xdr:row>0</xdr:row>
      <xdr:rowOff>477753</xdr:rowOff>
    </xdr:to>
    <xdr:sp macro="" textlink="">
      <xdr:nvSpPr>
        <xdr:cNvPr id="4" name="Desna puščica 3">
          <a:hlinkClick xmlns:r="http://schemas.openxmlformats.org/officeDocument/2006/relationships" r:id="rId2" tooltip="IZJAVA"/>
          <a:extLst>
            <a:ext uri="{FF2B5EF4-FFF2-40B4-BE49-F238E27FC236}">
              <a16:creationId xmlns:a16="http://schemas.microsoft.com/office/drawing/2014/main" id="{00000000-0008-0000-0000-000004000000}"/>
            </a:ext>
          </a:extLst>
        </xdr:cNvPr>
        <xdr:cNvSpPr>
          <a:spLocks noChangeAspect="1"/>
        </xdr:cNvSpPr>
      </xdr:nvSpPr>
      <xdr:spPr>
        <a:xfrm>
          <a:off x="7568906" y="208812"/>
          <a:ext cx="354484" cy="268941"/>
        </a:xfrm>
        <a:prstGeom prst="righ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sl-SI" sz="1100"/>
        </a:p>
      </xdr:txBody>
    </xdr:sp>
    <xdr:clientData fPrintsWithSheet="0"/>
  </xdr:twoCellAnchor>
  <xdr:twoCellAnchor editAs="oneCell">
    <xdr:from>
      <xdr:col>0</xdr:col>
      <xdr:colOff>158750</xdr:colOff>
      <xdr:row>0</xdr:row>
      <xdr:rowOff>84667</xdr:rowOff>
    </xdr:from>
    <xdr:to>
      <xdr:col>2</xdr:col>
      <xdr:colOff>983677</xdr:colOff>
      <xdr:row>0</xdr:row>
      <xdr:rowOff>567067</xdr:rowOff>
    </xdr:to>
    <xdr:pic>
      <xdr:nvPicPr>
        <xdr:cNvPr id="6" name="Slika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a:stretch>
          <a:fillRect/>
        </a:stretch>
      </xdr:blipFill>
      <xdr:spPr>
        <a:xfrm>
          <a:off x="158750" y="84667"/>
          <a:ext cx="2300140" cy="482400"/>
        </a:xfrm>
        <a:prstGeom prst="rect">
          <a:avLst/>
        </a:prstGeom>
      </xdr:spPr>
    </xdr:pic>
    <xdr:clientData fPrintsWithSheet="0"/>
  </xdr:twoCellAnchor>
  <xdr:oneCellAnchor>
    <xdr:from>
      <xdr:col>3</xdr:col>
      <xdr:colOff>987348</xdr:colOff>
      <xdr:row>34</xdr:row>
      <xdr:rowOff>394940</xdr:rowOff>
    </xdr:from>
    <xdr:ext cx="2578720" cy="940964"/>
    <xdr:sp macro="" textlink="">
      <xdr:nvSpPr>
        <xdr:cNvPr id="5" name="Oblaček govora: pravokotnik z zaobljenimi vogali 4">
          <a:extLst>
            <a:ext uri="{FF2B5EF4-FFF2-40B4-BE49-F238E27FC236}">
              <a16:creationId xmlns:a16="http://schemas.microsoft.com/office/drawing/2014/main" id="{00000000-0008-0000-0000-000005000000}"/>
            </a:ext>
          </a:extLst>
        </xdr:cNvPr>
        <xdr:cNvSpPr/>
      </xdr:nvSpPr>
      <xdr:spPr>
        <a:xfrm>
          <a:off x="5447836" y="11929483"/>
          <a:ext cx="2578720" cy="940964"/>
        </a:xfrm>
        <a:prstGeom prst="wedgeRoundRectCallout">
          <a:avLst>
            <a:gd name="adj1" fmla="val -43356"/>
            <a:gd name="adj2" fmla="val -85417"/>
            <a:gd name="adj3" fmla="val 16667"/>
          </a:avLst>
        </a:prstGeom>
        <a:noFill/>
        <a:ln w="3175">
          <a:solidFill>
            <a:srgbClr val="BB2649"/>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noAutofit/>
        </a:bodyPr>
        <a:lstStyle/>
        <a:p>
          <a:pPr algn="l"/>
          <a:r>
            <a:rPr lang="sl-SI" sz="1100" b="0" i="1">
              <a:solidFill>
                <a:sysClr val="windowText" lastClr="000000"/>
              </a:solidFill>
            </a:rPr>
            <a:t>Vprašanja v zvezi z izpolnjevanjem elektronskega obrazca naslovite na info@agen-rs.si (tel. št. 02/234-03-00).</a:t>
          </a:r>
        </a:p>
      </xdr:txBody>
    </xdr:sp>
    <xdr:clientData/>
  </xdr:oneCellAnchor>
</xdr:wsDr>
</file>

<file path=xl/drawings/drawing10.xml><?xml version="1.0" encoding="utf-8"?>
<xdr:wsDr xmlns:xdr="http://schemas.openxmlformats.org/drawingml/2006/spreadsheetDrawing" xmlns:a="http://schemas.openxmlformats.org/drawingml/2006/main">
  <xdr:twoCellAnchor editAs="oneCell">
    <xdr:from>
      <xdr:col>21</xdr:col>
      <xdr:colOff>35719</xdr:colOff>
      <xdr:row>1</xdr:row>
      <xdr:rowOff>59531</xdr:rowOff>
    </xdr:from>
    <xdr:to>
      <xdr:col>24</xdr:col>
      <xdr:colOff>26666</xdr:colOff>
      <xdr:row>2</xdr:row>
      <xdr:rowOff>80976</xdr:rowOff>
    </xdr:to>
    <xdr:pic>
      <xdr:nvPicPr>
        <xdr:cNvPr id="2" name="Slika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19061907" y="238125"/>
          <a:ext cx="2300759" cy="473882"/>
        </a:xfrm>
        <a:prstGeom prst="rect">
          <a:avLst/>
        </a:prstGeom>
      </xdr:spPr>
    </xdr:pic>
    <xdr:clientData fPrintsWithSheet="0"/>
  </xdr:twoCellAnchor>
  <xdr:twoCellAnchor editAs="absolute">
    <xdr:from>
      <xdr:col>25</xdr:col>
      <xdr:colOff>35720</xdr:colOff>
      <xdr:row>8</xdr:row>
      <xdr:rowOff>71438</xdr:rowOff>
    </xdr:from>
    <xdr:to>
      <xdr:col>25</xdr:col>
      <xdr:colOff>406861</xdr:colOff>
      <xdr:row>9</xdr:row>
      <xdr:rowOff>162909</xdr:rowOff>
    </xdr:to>
    <xdr:sp macro="" textlink="">
      <xdr:nvSpPr>
        <xdr:cNvPr id="11" name="Desna puščica 6">
          <a:hlinkClick xmlns:r="http://schemas.openxmlformats.org/officeDocument/2006/relationships" r:id="rId2" tooltip="PRIHODKI"/>
          <a:extLst>
            <a:ext uri="{FF2B5EF4-FFF2-40B4-BE49-F238E27FC236}">
              <a16:creationId xmlns:a16="http://schemas.microsoft.com/office/drawing/2014/main" id="{00000000-0008-0000-0B00-00000B000000}"/>
            </a:ext>
          </a:extLst>
        </xdr:cNvPr>
        <xdr:cNvSpPr>
          <a:spLocks noChangeAspect="1"/>
        </xdr:cNvSpPr>
      </xdr:nvSpPr>
      <xdr:spPr>
        <a:xfrm rot="10800000">
          <a:off x="21431251" y="2416969"/>
          <a:ext cx="371141" cy="258159"/>
        </a:xfrm>
        <a:prstGeom prst="rightArrow">
          <a:avLst/>
        </a:prstGeom>
        <a:solidFill>
          <a:srgbClr val="BB2649"/>
        </a:solidFill>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sl-SI" sz="1100"/>
        </a:p>
      </xdr:txBody>
    </xdr:sp>
    <xdr:clientData fPrintsWithSheet="0"/>
  </xdr:twoCellAnchor>
  <xdr:twoCellAnchor editAs="absolute">
    <xdr:from>
      <xdr:col>25</xdr:col>
      <xdr:colOff>440532</xdr:colOff>
      <xdr:row>6</xdr:row>
      <xdr:rowOff>71437</xdr:rowOff>
    </xdr:from>
    <xdr:to>
      <xdr:col>26</xdr:col>
      <xdr:colOff>336903</xdr:colOff>
      <xdr:row>8</xdr:row>
      <xdr:rowOff>44800</xdr:rowOff>
    </xdr:to>
    <xdr:pic>
      <xdr:nvPicPr>
        <xdr:cNvPr id="12" name="Slika 11">
          <a:hlinkClick xmlns:r="http://schemas.openxmlformats.org/officeDocument/2006/relationships" r:id="rId3" tooltip="Pomoč"/>
          <a:extLst>
            <a:ext uri="{FF2B5EF4-FFF2-40B4-BE49-F238E27FC236}">
              <a16:creationId xmlns:a16="http://schemas.microsoft.com/office/drawing/2014/main" id="{00000000-0008-0000-0B00-00000C000000}"/>
            </a:ext>
          </a:extLst>
        </xdr:cNvPr>
        <xdr:cNvPicPr>
          <a:picLocks noChangeAspect="1"/>
        </xdr:cNvPicPr>
      </xdr:nvPicPr>
      <xdr:blipFill>
        <a:blip xmlns:r="http://schemas.openxmlformats.org/officeDocument/2006/relationships" r:embed="rId4" cstate="print"/>
        <a:stretch>
          <a:fillRect/>
        </a:stretch>
      </xdr:blipFill>
      <xdr:spPr>
        <a:xfrm>
          <a:off x="21836063" y="1869281"/>
          <a:ext cx="503590" cy="521050"/>
        </a:xfrm>
        <a:prstGeom prst="rect">
          <a:avLst/>
        </a:prstGeom>
      </xdr:spPr>
    </xdr:pic>
    <xdr:clientData fPrintsWithSheet="0"/>
  </xdr:twoCellAnchor>
</xdr:wsDr>
</file>

<file path=xl/drawings/drawing11.xml><?xml version="1.0" encoding="utf-8"?>
<xdr:wsDr xmlns:xdr="http://schemas.openxmlformats.org/drawingml/2006/spreadsheetDrawing" xmlns:a="http://schemas.openxmlformats.org/drawingml/2006/main">
  <xdr:twoCellAnchor>
    <xdr:from>
      <xdr:col>77</xdr:col>
      <xdr:colOff>291353</xdr:colOff>
      <xdr:row>1</xdr:row>
      <xdr:rowOff>44823</xdr:rowOff>
    </xdr:from>
    <xdr:to>
      <xdr:col>79</xdr:col>
      <xdr:colOff>1086969</xdr:colOff>
      <xdr:row>5</xdr:row>
      <xdr:rowOff>100853</xdr:rowOff>
    </xdr:to>
    <xdr:sp macro="" textlink="">
      <xdr:nvSpPr>
        <xdr:cNvPr id="3" name="Pravokotnik: zaokroženi vogali 2">
          <a:extLst>
            <a:ext uri="{FF2B5EF4-FFF2-40B4-BE49-F238E27FC236}">
              <a16:creationId xmlns:a16="http://schemas.microsoft.com/office/drawing/2014/main" id="{00000000-0008-0000-0D00-000003000000}"/>
            </a:ext>
          </a:extLst>
        </xdr:cNvPr>
        <xdr:cNvSpPr/>
      </xdr:nvSpPr>
      <xdr:spPr>
        <a:xfrm>
          <a:off x="76637029" y="201705"/>
          <a:ext cx="3193675" cy="683560"/>
        </a:xfrm>
        <a:prstGeom prst="roundRect">
          <a:avLst/>
        </a:prstGeom>
        <a:noFill/>
        <a:ln w="9525" cap="flat" cmpd="sng" algn="ctr">
          <a:solidFill>
            <a:schemeClr val="accent2"/>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r>
            <a:rPr lang="sl-SI" sz="1100"/>
            <a:t>DIREKTIVA 2012/27/EU</a:t>
          </a:r>
        </a:p>
        <a:p>
          <a:r>
            <a:rPr lang="sl-SI" sz="1100"/>
            <a:t> </a:t>
          </a:r>
          <a:r>
            <a:rPr lang="sl-SI" sz="1100" b="0" i="0" u="none" strike="noStrike" baseline="0">
              <a:solidFill>
                <a:schemeClr val="accent2"/>
              </a:solidFill>
              <a:latin typeface="+mn-lt"/>
              <a:ea typeface="+mn-ea"/>
              <a:cs typeface="+mn-cs"/>
            </a:rPr>
            <a:t>E </a:t>
          </a:r>
          <a:r>
            <a:rPr lang="sl-SI" sz="1100" b="0" i="0" u="none" strike="noStrike" baseline="-25000">
              <a:solidFill>
                <a:schemeClr val="accent2"/>
              </a:solidFill>
              <a:latin typeface="+mn-lt"/>
              <a:ea typeface="+mn-ea"/>
              <a:cs typeface="+mn-cs"/>
            </a:rPr>
            <a:t>CHP</a:t>
          </a:r>
          <a:r>
            <a:rPr lang="sl-SI" sz="1100" b="0" i="0" u="none" strike="noStrike" baseline="0">
              <a:solidFill>
                <a:schemeClr val="accent2"/>
              </a:solidFill>
              <a:latin typeface="+mn-lt"/>
              <a:ea typeface="+mn-ea"/>
              <a:cs typeface="+mn-cs"/>
            </a:rPr>
            <a:t> =H </a:t>
          </a:r>
          <a:r>
            <a:rPr lang="sl-SI" sz="1100" b="0" i="0" u="none" strike="noStrike" baseline="-25000">
              <a:solidFill>
                <a:schemeClr val="accent2"/>
              </a:solidFill>
              <a:latin typeface="+mn-lt"/>
              <a:ea typeface="+mn-ea"/>
              <a:cs typeface="+mn-cs"/>
            </a:rPr>
            <a:t>CHP</a:t>
          </a:r>
          <a:r>
            <a:rPr lang="sl-SI" sz="1100" b="0" i="0" u="none" strike="noStrike" baseline="0">
              <a:solidFill>
                <a:schemeClr val="accent2"/>
              </a:solidFill>
              <a:latin typeface="+mn-lt"/>
              <a:ea typeface="+mn-ea"/>
              <a:cs typeface="+mn-cs"/>
            </a:rPr>
            <a:t> *C</a:t>
          </a:r>
        </a:p>
        <a:p>
          <a:r>
            <a:rPr lang="sl-SI" sz="1100" b="0" i="0" u="none" strike="noStrike" baseline="0">
              <a:solidFill>
                <a:schemeClr val="accent2"/>
              </a:solidFill>
              <a:latin typeface="+mn-lt"/>
              <a:ea typeface="+mn-ea"/>
              <a:cs typeface="+mn-cs"/>
            </a:rPr>
            <a:t>od 0,45 - 0,95 (0,19 za premogovno tehnologijo)</a:t>
          </a:r>
          <a:endParaRPr lang="sl-SI"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232832</xdr:colOff>
      <xdr:row>19</xdr:row>
      <xdr:rowOff>206375</xdr:rowOff>
    </xdr:from>
    <xdr:to>
      <xdr:col>7</xdr:col>
      <xdr:colOff>452609</xdr:colOff>
      <xdr:row>28</xdr:row>
      <xdr:rowOff>36789</xdr:rowOff>
    </xdr:to>
    <xdr:sp macro="" textlink="">
      <xdr:nvSpPr>
        <xdr:cNvPr id="2" name="Pravokotnik z odrezanima kotoma na diagonali 1">
          <a:extLst>
            <a:ext uri="{FF2B5EF4-FFF2-40B4-BE49-F238E27FC236}">
              <a16:creationId xmlns:a16="http://schemas.microsoft.com/office/drawing/2014/main" id="{00000000-0008-0000-0F00-000002000000}"/>
            </a:ext>
          </a:extLst>
        </xdr:cNvPr>
        <xdr:cNvSpPr/>
      </xdr:nvSpPr>
      <xdr:spPr>
        <a:xfrm>
          <a:off x="1375832" y="4429125"/>
          <a:ext cx="5871277" cy="1830664"/>
        </a:xfrm>
        <a:prstGeom prst="snip2DiagRect">
          <a:avLst>
            <a:gd name="adj1" fmla="val 0"/>
            <a:gd name="adj2" fmla="val 8449"/>
          </a:avLst>
        </a:prstGeom>
        <a:noFill/>
        <a:ln w="9525" cap="flat" cmpd="sng" algn="ctr">
          <a:solidFill>
            <a:schemeClr val="accent2"/>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ctr"/>
        <a:lstStyle/>
        <a:p>
          <a:pPr algn="ctr"/>
          <a:r>
            <a:rPr lang="sl-SI" sz="1100"/>
            <a:t>Primarna validacija izpolnjenosti obrazca temelji</a:t>
          </a:r>
          <a:r>
            <a:rPr lang="sl-SI" sz="1100" baseline="0"/>
            <a:t> </a:t>
          </a:r>
          <a:r>
            <a:rPr lang="sl-SI" sz="1100" b="1" baseline="0"/>
            <a:t>na validaciji verzije obrazca </a:t>
          </a:r>
          <a:r>
            <a:rPr lang="sl-SI" sz="1100" baseline="0"/>
            <a:t>in </a:t>
          </a:r>
          <a:r>
            <a:rPr lang="sl-SI" sz="1100" b="1" baseline="0"/>
            <a:t>validaciji števila napak </a:t>
          </a:r>
          <a:r>
            <a:rPr lang="sl-SI" sz="1100" baseline="0"/>
            <a:t>zaznanih pri izpolnjevanju obrazca.</a:t>
          </a:r>
        </a:p>
        <a:p>
          <a:pPr algn="ctr"/>
          <a:endParaRPr lang="sl-SI" sz="1100" baseline="0"/>
        </a:p>
        <a:p>
          <a:pPr algn="ctr"/>
          <a:r>
            <a:rPr lang="sl-SI" sz="1100" baseline="0"/>
            <a:t> Vsaka nadalnja verzija  (korakom je -1) zmanjšuje vrednost validacijskega števila! </a:t>
          </a:r>
        </a:p>
        <a:p>
          <a:pPr algn="ctr"/>
          <a:r>
            <a:rPr lang="sl-SI" sz="1100" baseline="0"/>
            <a:t>npr. obrazec v.01 ima vrednost (-1), v.02 (-2) itd. število dopisznih napak =0. Pri primarni validaciji obrazca v.01 je validacijsko število V= -1 + 0 = -1, pri brazcu v.02 V= -2 + 0 = -2 itd.</a:t>
          </a:r>
        </a:p>
        <a:p>
          <a:pPr algn="ctr"/>
          <a:endParaRPr lang="sl-SI" sz="1100" baseline="0"/>
        </a:p>
        <a:p>
          <a:pPr algn="ctr"/>
          <a:r>
            <a:rPr lang="sl-SI" sz="1100" baseline="0"/>
            <a:t>(</a:t>
          </a:r>
          <a:r>
            <a:rPr lang="sl-SI" sz="1100" b="1" baseline="0"/>
            <a:t>Obrazec je v tem našem primeru ustrezno izpolnjen, če je vrednost validacijskega števila v polju "A8" enako -2 oz. enako zaporedni verziji obrazca pomnoženi  z -1!!!</a:t>
          </a:r>
          <a:endParaRPr lang="sl-SI" sz="1100" b="1"/>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9</xdr:col>
      <xdr:colOff>409093</xdr:colOff>
      <xdr:row>0</xdr:row>
      <xdr:rowOff>509323</xdr:rowOff>
    </xdr:from>
    <xdr:to>
      <xdr:col>10</xdr:col>
      <xdr:colOff>164520</xdr:colOff>
      <xdr:row>2</xdr:row>
      <xdr:rowOff>296503</xdr:rowOff>
    </xdr:to>
    <xdr:pic>
      <xdr:nvPicPr>
        <xdr:cNvPr id="5" name="Slika 4">
          <a:hlinkClick xmlns:r="http://schemas.openxmlformats.org/officeDocument/2006/relationships" r:id="rId1" tooltip="Pomoč"/>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stretch>
          <a:fillRect/>
        </a:stretch>
      </xdr:blipFill>
      <xdr:spPr>
        <a:xfrm>
          <a:off x="12104532" y="509323"/>
          <a:ext cx="493614" cy="513461"/>
        </a:xfrm>
        <a:prstGeom prst="rect">
          <a:avLst/>
        </a:prstGeom>
      </xdr:spPr>
    </xdr:pic>
    <xdr:clientData fPrintsWithSheet="0"/>
  </xdr:twoCellAnchor>
  <xdr:twoCellAnchor editAs="absolute">
    <xdr:from>
      <xdr:col>8</xdr:col>
      <xdr:colOff>1427113</xdr:colOff>
      <xdr:row>5</xdr:row>
      <xdr:rowOff>179170</xdr:rowOff>
    </xdr:from>
    <xdr:to>
      <xdr:col>9</xdr:col>
      <xdr:colOff>277148</xdr:colOff>
      <xdr:row>6</xdr:row>
      <xdr:rowOff>63889</xdr:rowOff>
    </xdr:to>
    <xdr:sp macro="" textlink="">
      <xdr:nvSpPr>
        <xdr:cNvPr id="6" name="Desna puščica 5">
          <a:hlinkClick xmlns:r="http://schemas.openxmlformats.org/officeDocument/2006/relationships" r:id="rId3" tooltip="STROŠKI_01"/>
          <a:extLst>
            <a:ext uri="{FF2B5EF4-FFF2-40B4-BE49-F238E27FC236}">
              <a16:creationId xmlns:a16="http://schemas.microsoft.com/office/drawing/2014/main" id="{00000000-0008-0000-0100-000006000000}"/>
            </a:ext>
          </a:extLst>
        </xdr:cNvPr>
        <xdr:cNvSpPr>
          <a:spLocks noChangeAspect="1"/>
        </xdr:cNvSpPr>
      </xdr:nvSpPr>
      <xdr:spPr>
        <a:xfrm>
          <a:off x="11623765" y="2319494"/>
          <a:ext cx="350223" cy="265719"/>
        </a:xfrm>
        <a:prstGeom prst="rightArrow">
          <a:avLst/>
        </a:prstGeom>
        <a:gradFill>
          <a:gsLst>
            <a:gs pos="0">
              <a:srgbClr val="BB2649"/>
            </a:gs>
            <a:gs pos="80000">
              <a:schemeClr val="accent2">
                <a:shade val="93000"/>
                <a:satMod val="130000"/>
              </a:schemeClr>
            </a:gs>
            <a:gs pos="100000">
              <a:schemeClr val="accent2">
                <a:shade val="94000"/>
                <a:satMod val="135000"/>
              </a:schemeClr>
            </a:gs>
          </a:gsLst>
        </a:gradFill>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sl-SI" sz="1100"/>
        </a:p>
      </xdr:txBody>
    </xdr:sp>
    <xdr:clientData fPrintsWithSheet="0"/>
  </xdr:twoCellAnchor>
  <xdr:twoCellAnchor editAs="absolute">
    <xdr:from>
      <xdr:col>8</xdr:col>
      <xdr:colOff>951577</xdr:colOff>
      <xdr:row>5</xdr:row>
      <xdr:rowOff>178049</xdr:rowOff>
    </xdr:from>
    <xdr:to>
      <xdr:col>8</xdr:col>
      <xdr:colOff>1297845</xdr:colOff>
      <xdr:row>6</xdr:row>
      <xdr:rowOff>60387</xdr:rowOff>
    </xdr:to>
    <xdr:sp macro="" textlink="">
      <xdr:nvSpPr>
        <xdr:cNvPr id="7" name="Desna puščica 6">
          <a:hlinkClick xmlns:r="http://schemas.openxmlformats.org/officeDocument/2006/relationships" r:id="rId1" tooltip="NAVODILA"/>
          <a:extLst>
            <a:ext uri="{FF2B5EF4-FFF2-40B4-BE49-F238E27FC236}">
              <a16:creationId xmlns:a16="http://schemas.microsoft.com/office/drawing/2014/main" id="{00000000-0008-0000-0100-000007000000}"/>
            </a:ext>
          </a:extLst>
        </xdr:cNvPr>
        <xdr:cNvSpPr>
          <a:spLocks noChangeAspect="1"/>
        </xdr:cNvSpPr>
      </xdr:nvSpPr>
      <xdr:spPr>
        <a:xfrm rot="10800000">
          <a:off x="11146829" y="2318373"/>
          <a:ext cx="347668" cy="263338"/>
        </a:xfrm>
        <a:prstGeom prst="rightArrow">
          <a:avLst/>
        </a:prstGeom>
        <a:solidFill>
          <a:srgbClr val="BB2649"/>
        </a:solidFill>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sl-SI" sz="1100"/>
        </a:p>
      </xdr:txBody>
    </xdr:sp>
    <xdr:clientData fPrintsWithSheet="0"/>
  </xdr:twoCellAnchor>
  <xdr:twoCellAnchor editAs="oneCell">
    <xdr:from>
      <xdr:col>1</xdr:col>
      <xdr:colOff>1</xdr:colOff>
      <xdr:row>0</xdr:row>
      <xdr:rowOff>23812</xdr:rowOff>
    </xdr:from>
    <xdr:to>
      <xdr:col>3</xdr:col>
      <xdr:colOff>1192859</xdr:colOff>
      <xdr:row>0</xdr:row>
      <xdr:rowOff>506212</xdr:rowOff>
    </xdr:to>
    <xdr:pic>
      <xdr:nvPicPr>
        <xdr:cNvPr id="9" name="Slika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4"/>
        <a:stretch>
          <a:fillRect/>
        </a:stretch>
      </xdr:blipFill>
      <xdr:spPr>
        <a:xfrm>
          <a:off x="202407" y="23812"/>
          <a:ext cx="2300140" cy="482400"/>
        </a:xfrm>
        <a:prstGeom prst="rect">
          <a:avLst/>
        </a:prstGeom>
      </xdr:spPr>
    </xdr:pic>
    <xdr:clientData fPrintsWithSheet="0"/>
  </xdr:twoCellAnchor>
  <mc:AlternateContent xmlns:mc="http://schemas.openxmlformats.org/markup-compatibility/2006">
    <mc:Choice xmlns:a14="http://schemas.microsoft.com/office/drawing/2010/main" Requires="a14">
      <xdr:twoCellAnchor>
        <xdr:from>
          <xdr:col>26</xdr:col>
          <xdr:colOff>542224</xdr:colOff>
          <xdr:row>73</xdr:row>
          <xdr:rowOff>221455</xdr:rowOff>
        </xdr:from>
        <xdr:to>
          <xdr:col>26</xdr:col>
          <xdr:colOff>976313</xdr:colOff>
          <xdr:row>78</xdr:row>
          <xdr:rowOff>130968</xdr:rowOff>
        </xdr:to>
        <xdr:grpSp>
          <xdr:nvGrpSpPr>
            <xdr:cNvPr id="2" name="Skupina 1">
              <a:extLst>
                <a:ext uri="{FF2B5EF4-FFF2-40B4-BE49-F238E27FC236}">
                  <a16:creationId xmlns:a16="http://schemas.microsoft.com/office/drawing/2014/main" id="{00000000-0008-0000-0100-000002000000}"/>
                </a:ext>
              </a:extLst>
            </xdr:cNvPr>
            <xdr:cNvGrpSpPr/>
          </xdr:nvGrpSpPr>
          <xdr:grpSpPr>
            <a:xfrm>
              <a:off x="22878349" y="18152305"/>
              <a:ext cx="434089" cy="1790833"/>
              <a:chOff x="8209849" y="18283122"/>
              <a:chExt cx="434089" cy="1409772"/>
            </a:xfrm>
          </xdr:grpSpPr>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8224838" y="19292845"/>
                <a:ext cx="419100" cy="400049"/>
              </a:xfrm>
              <a:prstGeom prst="rect">
                <a:avLst/>
              </a:prstGeom>
              <a:solidFill>
                <a:srgbClr val="FFFFDD"/>
              </a:solidFill>
              <a:ln>
                <a:noFill/>
              </a:ln>
              <a:extLst>
                <a:ext uri="{91240B29-F687-4F45-9708-019B960494DF}">
                  <a14:hiddenLine w="9525">
                    <a:solidFill>
                      <a:srgbClr val="000000" mc:Ignorable="a14" a14:legacySpreadsheetColorIndex="64"/>
                    </a:solidFill>
                    <a:miter lim="800000"/>
                    <a:headEnd/>
                    <a:tailEnd/>
                  </a14:hiddenLine>
                </a:ext>
              </a:extLst>
            </xdr:spPr>
          </xdr:sp>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8209849" y="18283122"/>
                <a:ext cx="417420" cy="397668"/>
              </a:xfrm>
              <a:prstGeom prst="rect">
                <a:avLst/>
              </a:prstGeom>
              <a:solidFill>
                <a:srgbClr val="FFFFDD"/>
              </a:solidFill>
              <a:ln>
                <a:noFill/>
              </a:ln>
              <a:extLst>
                <a:ext uri="{91240B29-F687-4F45-9708-019B960494DF}">
                  <a14:hiddenLine w="9525">
                    <a:solidFill>
                      <a:srgbClr val="000000" mc:Ignorable="a14" a14:legacySpreadsheetColorIndex="64"/>
                    </a:solidFill>
                    <a:miter lim="800000"/>
                    <a:headEnd/>
                    <a:tailEnd/>
                  </a14:hiddenLine>
                </a:ext>
              </a:extLst>
            </xdr:spPr>
          </xdr:sp>
        </xdr:grp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71</xdr:row>
          <xdr:rowOff>85725</xdr:rowOff>
        </xdr:from>
        <xdr:to>
          <xdr:col>6</xdr:col>
          <xdr:colOff>790575</xdr:colOff>
          <xdr:row>71</xdr:row>
          <xdr:rowOff>361950</xdr:rowOff>
        </xdr:to>
        <xdr:sp macro="" textlink="">
          <xdr:nvSpPr>
            <xdr:cNvPr id="2073" name="Option Button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73</xdr:row>
          <xdr:rowOff>285750</xdr:rowOff>
        </xdr:from>
        <xdr:to>
          <xdr:col>6</xdr:col>
          <xdr:colOff>781050</xdr:colOff>
          <xdr:row>73</xdr:row>
          <xdr:rowOff>571500</xdr:rowOff>
        </xdr:to>
        <xdr:sp macro="" textlink="">
          <xdr:nvSpPr>
            <xdr:cNvPr id="2074" name="Option Button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solidFill>
              <a:srgbClr val="FFFFDD"/>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31</xdr:col>
      <xdr:colOff>142267</xdr:colOff>
      <xdr:row>10</xdr:row>
      <xdr:rowOff>116115</xdr:rowOff>
    </xdr:from>
    <xdr:to>
      <xdr:col>32</xdr:col>
      <xdr:colOff>163257</xdr:colOff>
      <xdr:row>12</xdr:row>
      <xdr:rowOff>141865</xdr:rowOff>
    </xdr:to>
    <xdr:pic>
      <xdr:nvPicPr>
        <xdr:cNvPr id="4" name="Slika 3">
          <a:hlinkClick xmlns:r="http://schemas.openxmlformats.org/officeDocument/2006/relationships" r:id="rId1" tooltip="Pomoč"/>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cstate="print"/>
        <a:stretch>
          <a:fillRect/>
        </a:stretch>
      </xdr:blipFill>
      <xdr:spPr>
        <a:xfrm>
          <a:off x="23395967" y="2529115"/>
          <a:ext cx="503590" cy="521050"/>
        </a:xfrm>
        <a:prstGeom prst="rect">
          <a:avLst/>
        </a:prstGeom>
      </xdr:spPr>
    </xdr:pic>
    <xdr:clientData fPrintsWithSheet="0"/>
  </xdr:twoCellAnchor>
  <xdr:twoCellAnchor>
    <xdr:from>
      <xdr:col>25</xdr:col>
      <xdr:colOff>221744</xdr:colOff>
      <xdr:row>11</xdr:row>
      <xdr:rowOff>91333</xdr:rowOff>
    </xdr:from>
    <xdr:to>
      <xdr:col>26</xdr:col>
      <xdr:colOff>192343</xdr:colOff>
      <xdr:row>12</xdr:row>
      <xdr:rowOff>31059</xdr:rowOff>
    </xdr:to>
    <xdr:sp macro="" textlink="">
      <xdr:nvSpPr>
        <xdr:cNvPr id="5" name="Desna puščica 4">
          <a:hlinkClick xmlns:r="http://schemas.openxmlformats.org/officeDocument/2006/relationships" r:id="rId3" tooltip="STROŠKI_02"/>
          <a:extLst>
            <a:ext uri="{FF2B5EF4-FFF2-40B4-BE49-F238E27FC236}">
              <a16:creationId xmlns:a16="http://schemas.microsoft.com/office/drawing/2014/main" id="{00000000-0008-0000-0200-000005000000}"/>
            </a:ext>
          </a:extLst>
        </xdr:cNvPr>
        <xdr:cNvSpPr>
          <a:spLocks noChangeAspect="1"/>
        </xdr:cNvSpPr>
      </xdr:nvSpPr>
      <xdr:spPr>
        <a:xfrm>
          <a:off x="22713444" y="2682133"/>
          <a:ext cx="351599" cy="257226"/>
        </a:xfrm>
        <a:prstGeom prst="rightArrow">
          <a:avLst/>
        </a:prstGeom>
        <a:solidFill>
          <a:srgbClr val="BB2649"/>
        </a:solidFill>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sl-SI" sz="1100"/>
        </a:p>
      </xdr:txBody>
    </xdr:sp>
    <xdr:clientData fPrintsWithSheet="0"/>
  </xdr:twoCellAnchor>
  <xdr:twoCellAnchor>
    <xdr:from>
      <xdr:col>24</xdr:col>
      <xdr:colOff>133138</xdr:colOff>
      <xdr:row>11</xdr:row>
      <xdr:rowOff>90212</xdr:rowOff>
    </xdr:from>
    <xdr:to>
      <xdr:col>25</xdr:col>
      <xdr:colOff>121918</xdr:colOff>
      <xdr:row>12</xdr:row>
      <xdr:rowOff>25457</xdr:rowOff>
    </xdr:to>
    <xdr:sp macro="" textlink="">
      <xdr:nvSpPr>
        <xdr:cNvPr id="7" name="Desna puščica 6">
          <a:hlinkClick xmlns:r="http://schemas.openxmlformats.org/officeDocument/2006/relationships" r:id="rId4" tooltip="IZJAVA"/>
          <a:extLst>
            <a:ext uri="{FF2B5EF4-FFF2-40B4-BE49-F238E27FC236}">
              <a16:creationId xmlns:a16="http://schemas.microsoft.com/office/drawing/2014/main" id="{00000000-0008-0000-0200-000007000000}"/>
            </a:ext>
          </a:extLst>
        </xdr:cNvPr>
        <xdr:cNvSpPr>
          <a:spLocks noChangeAspect="1"/>
        </xdr:cNvSpPr>
      </xdr:nvSpPr>
      <xdr:spPr>
        <a:xfrm rot="10800000">
          <a:off x="22243838" y="2681012"/>
          <a:ext cx="369780" cy="252745"/>
        </a:xfrm>
        <a:prstGeom prst="rightArrow">
          <a:avLst/>
        </a:prstGeom>
        <a:solidFill>
          <a:srgbClr val="BB2649"/>
        </a:solidFill>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sl-SI" sz="1100"/>
        </a:p>
      </xdr:txBody>
    </xdr:sp>
    <xdr:clientData fPrintsWithSheet="0"/>
  </xdr:twoCellAnchor>
  <xdr:twoCellAnchor>
    <xdr:from>
      <xdr:col>13</xdr:col>
      <xdr:colOff>787401</xdr:colOff>
      <xdr:row>5</xdr:row>
      <xdr:rowOff>85747</xdr:rowOff>
    </xdr:from>
    <xdr:to>
      <xdr:col>20</xdr:col>
      <xdr:colOff>7927</xdr:colOff>
      <xdr:row>12</xdr:row>
      <xdr:rowOff>63500</xdr:rowOff>
    </xdr:to>
    <xdr:sp macro="" textlink="">
      <xdr:nvSpPr>
        <xdr:cNvPr id="10" name="Pravokotnik: zaokroženi vogali 9">
          <a:extLst>
            <a:ext uri="{FF2B5EF4-FFF2-40B4-BE49-F238E27FC236}">
              <a16:creationId xmlns:a16="http://schemas.microsoft.com/office/drawing/2014/main" id="{00000000-0008-0000-0200-00000A000000}"/>
            </a:ext>
          </a:extLst>
        </xdr:cNvPr>
        <xdr:cNvSpPr/>
      </xdr:nvSpPr>
      <xdr:spPr>
        <a:xfrm>
          <a:off x="15214601" y="1863747"/>
          <a:ext cx="6611926" cy="1108053"/>
        </a:xfrm>
        <a:prstGeom prst="roundRect">
          <a:avLst/>
        </a:prstGeom>
        <a:noFill/>
        <a:ln w="9525" cap="flat" cmpd="sng" algn="ctr">
          <a:solidFill>
            <a:srgbClr val="4D5058"/>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1"/>
        </a:fontRef>
      </xdr:style>
      <xdr:txBody>
        <a:bodyPr vertOverflow="clip" horzOverflow="clip" rtlCol="0" anchor="t"/>
        <a:lstStyle/>
        <a:p>
          <a:pPr algn="l"/>
          <a:r>
            <a:rPr lang="sl-SI" sz="1100">
              <a:solidFill>
                <a:srgbClr val="4D5058"/>
              </a:solidFill>
            </a:rPr>
            <a:t>Legenda uporabljenih okrajšav:</a:t>
          </a:r>
        </a:p>
        <a:p>
          <a:pPr algn="l"/>
          <a:endParaRPr lang="sl-SI" sz="1100">
            <a:solidFill>
              <a:srgbClr val="4D5058"/>
            </a:solidFill>
          </a:endParaRPr>
        </a:p>
        <a:p>
          <a:pPr algn="l"/>
          <a:r>
            <a:rPr lang="sl-SI" sz="1100" b="1">
              <a:solidFill>
                <a:srgbClr val="4D5058"/>
              </a:solidFill>
            </a:rPr>
            <a:t>GO</a:t>
          </a:r>
          <a:r>
            <a:rPr lang="sl-SI" sz="1100">
              <a:solidFill>
                <a:srgbClr val="4D5058"/>
              </a:solidFill>
            </a:rPr>
            <a:t> - Gospodinjski</a:t>
          </a:r>
          <a:r>
            <a:rPr lang="sl-SI" sz="1100" baseline="0">
              <a:solidFill>
                <a:srgbClr val="4D5058"/>
              </a:solidFill>
            </a:rPr>
            <a:t> odjemalci (odjem za ogrevanje prostorov in priprava sanitarne tople vode)</a:t>
          </a:r>
        </a:p>
        <a:p>
          <a:pPr marL="0" marR="0" lvl="0" indent="0" algn="l" defTabSz="914400" eaLnBrk="1" fontAlgn="auto" latinLnBrk="0" hangingPunct="1">
            <a:lnSpc>
              <a:spcPct val="100000"/>
            </a:lnSpc>
            <a:spcBef>
              <a:spcPts val="0"/>
            </a:spcBef>
            <a:spcAft>
              <a:spcPts val="0"/>
            </a:spcAft>
            <a:buClrTx/>
            <a:buSzTx/>
            <a:buFontTx/>
            <a:buNone/>
            <a:tabLst/>
            <a:defRPr/>
          </a:pPr>
          <a:r>
            <a:rPr lang="sl-SI" sz="1100" b="1" baseline="0">
              <a:solidFill>
                <a:srgbClr val="4D5058"/>
              </a:solidFill>
            </a:rPr>
            <a:t>ZNGO</a:t>
          </a:r>
          <a:r>
            <a:rPr lang="sl-SI" sz="1100" baseline="0">
              <a:solidFill>
                <a:srgbClr val="4D5058"/>
              </a:solidFill>
            </a:rPr>
            <a:t> - Zaščiteni negospodinjski odjemalci </a:t>
          </a:r>
          <a:r>
            <a:rPr lang="sl-SI" sz="1100" baseline="0">
              <a:solidFill>
                <a:srgbClr val="4D5058"/>
              </a:solidFill>
              <a:effectLst/>
              <a:latin typeface="+mn-lt"/>
              <a:ea typeface="+mn-ea"/>
              <a:cs typeface="+mn-cs"/>
            </a:rPr>
            <a:t>(odjem za ogrevanje prostorov in priprava sanitarne tople vode)</a:t>
          </a:r>
        </a:p>
        <a:p>
          <a:pPr marL="0" marR="0" lvl="0" indent="0" algn="l" defTabSz="914400" eaLnBrk="1" fontAlgn="auto" latinLnBrk="0" hangingPunct="1">
            <a:lnSpc>
              <a:spcPct val="100000"/>
            </a:lnSpc>
            <a:spcBef>
              <a:spcPts val="0"/>
            </a:spcBef>
            <a:spcAft>
              <a:spcPts val="0"/>
            </a:spcAft>
            <a:buClrTx/>
            <a:buSzTx/>
            <a:buFontTx/>
            <a:buNone/>
            <a:tabLst/>
            <a:defRPr/>
          </a:pPr>
          <a:r>
            <a:rPr lang="sl-SI" sz="1100" b="1" baseline="0">
              <a:solidFill>
                <a:srgbClr val="4D5058"/>
              </a:solidFill>
              <a:effectLst/>
              <a:latin typeface="+mn-lt"/>
              <a:ea typeface="+mn-ea"/>
              <a:cs typeface="+mn-cs"/>
            </a:rPr>
            <a:t>NNGO</a:t>
          </a:r>
          <a:r>
            <a:rPr lang="sl-SI" sz="1100" baseline="0">
              <a:solidFill>
                <a:srgbClr val="4D5058"/>
              </a:solidFill>
              <a:effectLst/>
              <a:latin typeface="+mn-lt"/>
              <a:ea typeface="+mn-ea"/>
              <a:cs typeface="+mn-cs"/>
            </a:rPr>
            <a:t> - Nezaščiteni negospodinjski odjemalci (neodvisno od namena odjema toplote)</a:t>
          </a:r>
          <a:endParaRPr lang="sl-SI" sz="1100">
            <a:solidFill>
              <a:srgbClr val="4D5058"/>
            </a:solidFill>
          </a:endParaRPr>
        </a:p>
        <a:p>
          <a:pPr algn="l"/>
          <a:endParaRPr lang="sl-SI" sz="1100">
            <a:solidFill>
              <a:srgbClr val="4D5058"/>
            </a:solidFill>
          </a:endParaRPr>
        </a:p>
      </xdr:txBody>
    </xdr:sp>
    <xdr:clientData/>
  </xdr:twoCellAnchor>
  <xdr:twoCellAnchor>
    <xdr:from>
      <xdr:col>24</xdr:col>
      <xdr:colOff>86148</xdr:colOff>
      <xdr:row>14</xdr:row>
      <xdr:rowOff>162980</xdr:rowOff>
    </xdr:from>
    <xdr:to>
      <xdr:col>24</xdr:col>
      <xdr:colOff>341467</xdr:colOff>
      <xdr:row>16</xdr:row>
      <xdr:rowOff>42515</xdr:rowOff>
    </xdr:to>
    <xdr:sp macro="" textlink="">
      <xdr:nvSpPr>
        <xdr:cNvPr id="11" name="Desna puščica 4">
          <a:hlinkClick xmlns:r="http://schemas.openxmlformats.org/officeDocument/2006/relationships" r:id="rId5"/>
          <a:extLst>
            <a:ext uri="{FF2B5EF4-FFF2-40B4-BE49-F238E27FC236}">
              <a16:creationId xmlns:a16="http://schemas.microsoft.com/office/drawing/2014/main" id="{00000000-0008-0000-0200-00000B000000}"/>
            </a:ext>
          </a:extLst>
        </xdr:cNvPr>
        <xdr:cNvSpPr>
          <a:spLocks noChangeAspect="1"/>
        </xdr:cNvSpPr>
      </xdr:nvSpPr>
      <xdr:spPr>
        <a:xfrm rot="5400000">
          <a:off x="23920888" y="3569740"/>
          <a:ext cx="343361" cy="255319"/>
        </a:xfrm>
        <a:prstGeom prst="rightArrow">
          <a:avLst/>
        </a:prstGeom>
        <a:solidFill>
          <a:srgbClr val="BB2649"/>
        </a:solidFill>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sl-SI" sz="1100"/>
        </a:p>
      </xdr:txBody>
    </xdr:sp>
    <xdr:clientData fPrintsWithSheet="0"/>
  </xdr:twoCellAnchor>
  <xdr:twoCellAnchor>
    <xdr:from>
      <xdr:col>24</xdr:col>
      <xdr:colOff>102079</xdr:colOff>
      <xdr:row>69</xdr:row>
      <xdr:rowOff>4751</xdr:rowOff>
    </xdr:from>
    <xdr:to>
      <xdr:col>24</xdr:col>
      <xdr:colOff>357679</xdr:colOff>
      <xdr:row>70</xdr:row>
      <xdr:rowOff>87251</xdr:rowOff>
    </xdr:to>
    <xdr:sp macro="" textlink="">
      <xdr:nvSpPr>
        <xdr:cNvPr id="12" name="Desna puščica 4">
          <a:hlinkClick xmlns:r="http://schemas.openxmlformats.org/officeDocument/2006/relationships" r:id="rId6"/>
          <a:extLst>
            <a:ext uri="{FF2B5EF4-FFF2-40B4-BE49-F238E27FC236}">
              <a16:creationId xmlns:a16="http://schemas.microsoft.com/office/drawing/2014/main" id="{00000000-0008-0000-0200-00000C000000}"/>
            </a:ext>
          </a:extLst>
        </xdr:cNvPr>
        <xdr:cNvSpPr>
          <a:spLocks noChangeAspect="1"/>
        </xdr:cNvSpPr>
      </xdr:nvSpPr>
      <xdr:spPr>
        <a:xfrm rot="5400000">
          <a:off x="22165979" y="16942551"/>
          <a:ext cx="349200" cy="255600"/>
        </a:xfrm>
        <a:prstGeom prst="rightArrow">
          <a:avLst/>
        </a:prstGeom>
        <a:solidFill>
          <a:srgbClr val="BB2649"/>
        </a:solidFill>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sl-SI" sz="1100"/>
        </a:p>
      </xdr:txBody>
    </xdr:sp>
    <xdr:clientData fPrintsWithSheet="0"/>
  </xdr:twoCellAnchor>
  <xdr:twoCellAnchor>
    <xdr:from>
      <xdr:col>24</xdr:col>
      <xdr:colOff>87559</xdr:colOff>
      <xdr:row>124</xdr:row>
      <xdr:rowOff>10088</xdr:rowOff>
    </xdr:from>
    <xdr:to>
      <xdr:col>24</xdr:col>
      <xdr:colOff>369553</xdr:colOff>
      <xdr:row>125</xdr:row>
      <xdr:rowOff>92588</xdr:rowOff>
    </xdr:to>
    <xdr:sp macro="" textlink="">
      <xdr:nvSpPr>
        <xdr:cNvPr id="13" name="Desna puščica 4">
          <a:hlinkClick xmlns:r="http://schemas.openxmlformats.org/officeDocument/2006/relationships" r:id="rId7"/>
          <a:extLst>
            <a:ext uri="{FF2B5EF4-FFF2-40B4-BE49-F238E27FC236}">
              <a16:creationId xmlns:a16="http://schemas.microsoft.com/office/drawing/2014/main" id="{00000000-0008-0000-0200-00000D000000}"/>
            </a:ext>
          </a:extLst>
        </xdr:cNvPr>
        <xdr:cNvSpPr>
          <a:spLocks noChangeAspect="1"/>
        </xdr:cNvSpPr>
      </xdr:nvSpPr>
      <xdr:spPr>
        <a:xfrm rot="5400000">
          <a:off x="22164656" y="30472891"/>
          <a:ext cx="349200" cy="281994"/>
        </a:xfrm>
        <a:prstGeom prst="rightArrow">
          <a:avLst/>
        </a:prstGeom>
        <a:solidFill>
          <a:srgbClr val="BB2649"/>
        </a:solidFill>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sl-SI" sz="1100"/>
        </a:p>
      </xdr:txBody>
    </xdr:sp>
    <xdr:clientData fPrintsWithSheet="0"/>
  </xdr:twoCellAnchor>
  <xdr:twoCellAnchor editAs="oneCell">
    <xdr:from>
      <xdr:col>18</xdr:col>
      <xdr:colOff>901700</xdr:colOff>
      <xdr:row>1</xdr:row>
      <xdr:rowOff>50800</xdr:rowOff>
    </xdr:from>
    <xdr:to>
      <xdr:col>25</xdr:col>
      <xdr:colOff>331640</xdr:colOff>
      <xdr:row>2</xdr:row>
      <xdr:rowOff>88700</xdr:rowOff>
    </xdr:to>
    <xdr:pic>
      <xdr:nvPicPr>
        <xdr:cNvPr id="24" name="Slika 23">
          <a:extLst>
            <a:ext uri="{FF2B5EF4-FFF2-40B4-BE49-F238E27FC236}">
              <a16:creationId xmlns:a16="http://schemas.microsoft.com/office/drawing/2014/main" id="{00000000-0008-0000-0200-000018000000}"/>
            </a:ext>
          </a:extLst>
        </xdr:cNvPr>
        <xdr:cNvPicPr>
          <a:picLocks noChangeAspect="1"/>
        </xdr:cNvPicPr>
      </xdr:nvPicPr>
      <xdr:blipFill>
        <a:blip xmlns:r="http://schemas.openxmlformats.org/officeDocument/2006/relationships" r:embed="rId8"/>
        <a:stretch>
          <a:fillRect/>
        </a:stretch>
      </xdr:blipFill>
      <xdr:spPr>
        <a:xfrm>
          <a:off x="20523200" y="228600"/>
          <a:ext cx="2300140" cy="482400"/>
        </a:xfrm>
        <a:prstGeom prst="rect">
          <a:avLst/>
        </a:prstGeom>
      </xdr:spPr>
    </xdr:pic>
    <xdr:clientData fPrintsWithSheet="0"/>
  </xdr:twoCellAnchor>
</xdr:wsDr>
</file>

<file path=xl/drawings/drawing4.xml><?xml version="1.0" encoding="utf-8"?>
<xdr:wsDr xmlns:xdr="http://schemas.openxmlformats.org/drawingml/2006/spreadsheetDrawing" xmlns:a="http://schemas.openxmlformats.org/drawingml/2006/main">
  <xdr:twoCellAnchor>
    <xdr:from>
      <xdr:col>11</xdr:col>
      <xdr:colOff>801</xdr:colOff>
      <xdr:row>0</xdr:row>
      <xdr:rowOff>565898</xdr:rowOff>
    </xdr:from>
    <xdr:to>
      <xdr:col>17</xdr:col>
      <xdr:colOff>165688</xdr:colOff>
      <xdr:row>0</xdr:row>
      <xdr:rowOff>1728108</xdr:rowOff>
    </xdr:to>
    <xdr:sp macro="" textlink="">
      <xdr:nvSpPr>
        <xdr:cNvPr id="2" name="Pravokotnik: zaokroženi vogali 1">
          <a:extLst>
            <a:ext uri="{FF2B5EF4-FFF2-40B4-BE49-F238E27FC236}">
              <a16:creationId xmlns:a16="http://schemas.microsoft.com/office/drawing/2014/main" id="{00000000-0008-0000-0400-000002000000}"/>
            </a:ext>
          </a:extLst>
        </xdr:cNvPr>
        <xdr:cNvSpPr/>
      </xdr:nvSpPr>
      <xdr:spPr>
        <a:xfrm>
          <a:off x="16547087" y="565898"/>
          <a:ext cx="4750494" cy="1162210"/>
        </a:xfrm>
        <a:prstGeom prst="roundRect">
          <a:avLst/>
        </a:prstGeom>
        <a:noFill/>
        <a:ln w="9525" cap="flat" cmpd="sng" algn="ctr">
          <a:solidFill>
            <a:schemeClr val="accent1"/>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1"/>
        </a:fontRef>
      </xdr:style>
      <xdr:txBody>
        <a:bodyPr vertOverflow="clip" horzOverflow="clip" rtlCol="0" anchor="ctr"/>
        <a:lstStyle/>
        <a:p>
          <a:pPr algn="ctr"/>
          <a:r>
            <a:rPr lang="sl-SI" sz="1100"/>
            <a:t>Pomožni skriti</a:t>
          </a:r>
          <a:r>
            <a:rPr lang="sl-SI" sz="1100" baseline="0"/>
            <a:t> kontrolni list!</a:t>
          </a:r>
          <a:endParaRPr lang="sl-SI" sz="1100"/>
        </a:p>
      </xdr:txBody>
    </xdr:sp>
    <xdr:clientData/>
  </xdr:twoCellAnchor>
  <xdr:twoCellAnchor>
    <xdr:from>
      <xdr:col>45</xdr:col>
      <xdr:colOff>297758</xdr:colOff>
      <xdr:row>0</xdr:row>
      <xdr:rowOff>544286</xdr:rowOff>
    </xdr:from>
    <xdr:to>
      <xdr:col>50</xdr:col>
      <xdr:colOff>23215</xdr:colOff>
      <xdr:row>0</xdr:row>
      <xdr:rowOff>1706496</xdr:rowOff>
    </xdr:to>
    <xdr:sp macro="" textlink="">
      <xdr:nvSpPr>
        <xdr:cNvPr id="3" name="Pravokotnik: zaokroženi vogali 2">
          <a:extLst>
            <a:ext uri="{FF2B5EF4-FFF2-40B4-BE49-F238E27FC236}">
              <a16:creationId xmlns:a16="http://schemas.microsoft.com/office/drawing/2014/main" id="{00000000-0008-0000-0400-000003000000}"/>
            </a:ext>
          </a:extLst>
        </xdr:cNvPr>
        <xdr:cNvSpPr/>
      </xdr:nvSpPr>
      <xdr:spPr>
        <a:xfrm>
          <a:off x="54881611" y="544286"/>
          <a:ext cx="4734486" cy="1162210"/>
        </a:xfrm>
        <a:prstGeom prst="roundRect">
          <a:avLst/>
        </a:prstGeom>
        <a:noFill/>
        <a:ln w="9525" cap="flat" cmpd="sng" algn="ctr">
          <a:solidFill>
            <a:schemeClr val="accent1"/>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1"/>
        </a:fontRef>
      </xdr:style>
      <xdr:txBody>
        <a:bodyPr vertOverflow="clip" horzOverflow="clip" rtlCol="0" anchor="ctr"/>
        <a:lstStyle/>
        <a:p>
          <a:pPr algn="ctr"/>
          <a:r>
            <a:rPr lang="sl-SI" sz="1100"/>
            <a:t>Pomožni skriti</a:t>
          </a:r>
          <a:r>
            <a:rPr lang="sl-SI" sz="1100" baseline="0"/>
            <a:t> kontrolni list!</a:t>
          </a:r>
          <a:endParaRPr lang="sl-SI" sz="1100"/>
        </a:p>
      </xdr:txBody>
    </xdr:sp>
    <xdr:clientData/>
  </xdr:twoCellAnchor>
  <xdr:twoCellAnchor>
    <xdr:from>
      <xdr:col>28</xdr:col>
      <xdr:colOff>190500</xdr:colOff>
      <xdr:row>0</xdr:row>
      <xdr:rowOff>582706</xdr:rowOff>
    </xdr:from>
    <xdr:to>
      <xdr:col>32</xdr:col>
      <xdr:colOff>804422</xdr:colOff>
      <xdr:row>0</xdr:row>
      <xdr:rowOff>1748118</xdr:rowOff>
    </xdr:to>
    <xdr:sp macro="" textlink="">
      <xdr:nvSpPr>
        <xdr:cNvPr id="4" name="Pravokotnik: zaokroženi vogali 3">
          <a:extLst>
            <a:ext uri="{FF2B5EF4-FFF2-40B4-BE49-F238E27FC236}">
              <a16:creationId xmlns:a16="http://schemas.microsoft.com/office/drawing/2014/main" id="{00000000-0008-0000-0400-000004000000}"/>
            </a:ext>
          </a:extLst>
        </xdr:cNvPr>
        <xdr:cNvSpPr/>
      </xdr:nvSpPr>
      <xdr:spPr>
        <a:xfrm>
          <a:off x="35578676" y="582706"/>
          <a:ext cx="4737687" cy="1165412"/>
        </a:xfrm>
        <a:prstGeom prst="roundRect">
          <a:avLst/>
        </a:prstGeom>
        <a:noFill/>
        <a:ln w="9525" cap="flat" cmpd="sng" algn="ctr">
          <a:solidFill>
            <a:schemeClr val="accent1"/>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1"/>
        </a:fontRef>
      </xdr:style>
      <xdr:txBody>
        <a:bodyPr vertOverflow="clip" horzOverflow="clip" rtlCol="0" anchor="ctr"/>
        <a:lstStyle/>
        <a:p>
          <a:pPr algn="ctr"/>
          <a:r>
            <a:rPr lang="sl-SI" sz="1100"/>
            <a:t>Pomožni skriti</a:t>
          </a:r>
          <a:r>
            <a:rPr lang="sl-SI" sz="1100" baseline="0"/>
            <a:t> kontrolni list!</a:t>
          </a:r>
          <a:endParaRPr lang="sl-SI" sz="1100"/>
        </a:p>
      </xdr:txBody>
    </xdr:sp>
    <xdr:clientData/>
  </xdr:twoCellAnchor>
  <xdr:twoCellAnchor>
    <xdr:from>
      <xdr:col>62</xdr:col>
      <xdr:colOff>340980</xdr:colOff>
      <xdr:row>0</xdr:row>
      <xdr:rowOff>539484</xdr:rowOff>
    </xdr:from>
    <xdr:to>
      <xdr:col>67</xdr:col>
      <xdr:colOff>69637</xdr:colOff>
      <xdr:row>0</xdr:row>
      <xdr:rowOff>1701694</xdr:rowOff>
    </xdr:to>
    <xdr:sp macro="" textlink="">
      <xdr:nvSpPr>
        <xdr:cNvPr id="5" name="Pravokotnik: zaokroženi vogali 4">
          <a:extLst>
            <a:ext uri="{FF2B5EF4-FFF2-40B4-BE49-F238E27FC236}">
              <a16:creationId xmlns:a16="http://schemas.microsoft.com/office/drawing/2014/main" id="{00000000-0008-0000-0400-000005000000}"/>
            </a:ext>
          </a:extLst>
        </xdr:cNvPr>
        <xdr:cNvSpPr/>
      </xdr:nvSpPr>
      <xdr:spPr>
        <a:xfrm>
          <a:off x="74120509" y="539484"/>
          <a:ext cx="4737687" cy="1162210"/>
        </a:xfrm>
        <a:prstGeom prst="roundRect">
          <a:avLst/>
        </a:prstGeom>
        <a:noFill/>
        <a:ln w="9525" cap="flat" cmpd="sng" algn="ctr">
          <a:solidFill>
            <a:schemeClr val="accent1"/>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1"/>
        </a:fontRef>
      </xdr:style>
      <xdr:txBody>
        <a:bodyPr vertOverflow="clip" horzOverflow="clip" rtlCol="0" anchor="ctr"/>
        <a:lstStyle/>
        <a:p>
          <a:pPr algn="ctr"/>
          <a:r>
            <a:rPr lang="sl-SI" sz="1100"/>
            <a:t>Pomožni skriti</a:t>
          </a:r>
          <a:r>
            <a:rPr lang="sl-SI" sz="1100" baseline="0"/>
            <a:t> kontrolni list!</a:t>
          </a:r>
          <a:endParaRPr lang="sl-SI" sz="1100"/>
        </a:p>
      </xdr:txBody>
    </xdr:sp>
    <xdr:clientData/>
  </xdr:twoCellAnchor>
  <xdr:twoCellAnchor>
    <xdr:from>
      <xdr:col>93</xdr:col>
      <xdr:colOff>801</xdr:colOff>
      <xdr:row>0</xdr:row>
      <xdr:rowOff>565898</xdr:rowOff>
    </xdr:from>
    <xdr:to>
      <xdr:col>99</xdr:col>
      <xdr:colOff>165688</xdr:colOff>
      <xdr:row>0</xdr:row>
      <xdr:rowOff>1728108</xdr:rowOff>
    </xdr:to>
    <xdr:sp macro="" textlink="">
      <xdr:nvSpPr>
        <xdr:cNvPr id="6" name="Pravokotnik: zaokroženi vogali 5">
          <a:extLst>
            <a:ext uri="{FF2B5EF4-FFF2-40B4-BE49-F238E27FC236}">
              <a16:creationId xmlns:a16="http://schemas.microsoft.com/office/drawing/2014/main" id="{00000000-0008-0000-0400-000006000000}"/>
            </a:ext>
          </a:extLst>
        </xdr:cNvPr>
        <xdr:cNvSpPr/>
      </xdr:nvSpPr>
      <xdr:spPr>
        <a:xfrm>
          <a:off x="16655944" y="565898"/>
          <a:ext cx="5526101" cy="1162210"/>
        </a:xfrm>
        <a:prstGeom prst="roundRect">
          <a:avLst/>
        </a:prstGeom>
        <a:noFill/>
        <a:ln w="9525" cap="flat" cmpd="sng" algn="ctr">
          <a:solidFill>
            <a:schemeClr val="accent1"/>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1"/>
        </a:fontRef>
      </xdr:style>
      <xdr:txBody>
        <a:bodyPr vertOverflow="clip" horzOverflow="clip" rtlCol="0" anchor="ctr"/>
        <a:lstStyle/>
        <a:p>
          <a:pPr algn="ctr"/>
          <a:r>
            <a:rPr lang="sl-SI" sz="1100"/>
            <a:t>Pomožni skriti</a:t>
          </a:r>
          <a:r>
            <a:rPr lang="sl-SI" sz="1100" baseline="0"/>
            <a:t> kontrolni list!</a:t>
          </a:r>
          <a:endParaRPr lang="sl-SI" sz="1100"/>
        </a:p>
      </xdr:txBody>
    </xdr:sp>
    <xdr:clientData/>
  </xdr:twoCellAnchor>
  <xdr:twoCellAnchor>
    <xdr:from>
      <xdr:col>112</xdr:col>
      <xdr:colOff>801</xdr:colOff>
      <xdr:row>0</xdr:row>
      <xdr:rowOff>565898</xdr:rowOff>
    </xdr:from>
    <xdr:to>
      <xdr:col>118</xdr:col>
      <xdr:colOff>165688</xdr:colOff>
      <xdr:row>0</xdr:row>
      <xdr:rowOff>1728108</xdr:rowOff>
    </xdr:to>
    <xdr:sp macro="" textlink="">
      <xdr:nvSpPr>
        <xdr:cNvPr id="7" name="Pravokotnik: zaokroženi vogali 6">
          <a:extLst>
            <a:ext uri="{FF2B5EF4-FFF2-40B4-BE49-F238E27FC236}">
              <a16:creationId xmlns:a16="http://schemas.microsoft.com/office/drawing/2014/main" id="{00000000-0008-0000-0400-000007000000}"/>
            </a:ext>
          </a:extLst>
        </xdr:cNvPr>
        <xdr:cNvSpPr/>
      </xdr:nvSpPr>
      <xdr:spPr>
        <a:xfrm>
          <a:off x="16655944" y="565898"/>
          <a:ext cx="5526101" cy="1162210"/>
        </a:xfrm>
        <a:prstGeom prst="roundRect">
          <a:avLst/>
        </a:prstGeom>
        <a:noFill/>
        <a:ln w="9525" cap="flat" cmpd="sng" algn="ctr">
          <a:solidFill>
            <a:schemeClr val="accent1"/>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1"/>
        </a:fontRef>
      </xdr:style>
      <xdr:txBody>
        <a:bodyPr vertOverflow="clip" horzOverflow="clip" rtlCol="0" anchor="ctr"/>
        <a:lstStyle/>
        <a:p>
          <a:pPr algn="ctr"/>
          <a:r>
            <a:rPr lang="sl-SI" sz="1100"/>
            <a:t>Pomožni skriti</a:t>
          </a:r>
          <a:r>
            <a:rPr lang="sl-SI" sz="1100" baseline="0"/>
            <a:t> kontrolni list!</a:t>
          </a:r>
          <a:endParaRPr lang="sl-SI"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31</xdr:col>
      <xdr:colOff>129567</xdr:colOff>
      <xdr:row>10</xdr:row>
      <xdr:rowOff>39915</xdr:rowOff>
    </xdr:from>
    <xdr:to>
      <xdr:col>32</xdr:col>
      <xdr:colOff>150557</xdr:colOff>
      <xdr:row>12</xdr:row>
      <xdr:rowOff>65665</xdr:rowOff>
    </xdr:to>
    <xdr:pic>
      <xdr:nvPicPr>
        <xdr:cNvPr id="2" name="Slika 1">
          <a:hlinkClick xmlns:r="http://schemas.openxmlformats.org/officeDocument/2006/relationships" r:id="rId1" tooltip="Pomoč"/>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2" cstate="print"/>
        <a:stretch>
          <a:fillRect/>
        </a:stretch>
      </xdr:blipFill>
      <xdr:spPr>
        <a:xfrm>
          <a:off x="23383267" y="2452915"/>
          <a:ext cx="503590" cy="521050"/>
        </a:xfrm>
        <a:prstGeom prst="rect">
          <a:avLst/>
        </a:prstGeom>
      </xdr:spPr>
    </xdr:pic>
    <xdr:clientData fPrintsWithSheet="0"/>
  </xdr:twoCellAnchor>
  <xdr:twoCellAnchor>
    <xdr:from>
      <xdr:col>25</xdr:col>
      <xdr:colOff>209044</xdr:colOff>
      <xdr:row>11</xdr:row>
      <xdr:rowOff>15133</xdr:rowOff>
    </xdr:from>
    <xdr:to>
      <xdr:col>26</xdr:col>
      <xdr:colOff>179643</xdr:colOff>
      <xdr:row>11</xdr:row>
      <xdr:rowOff>272359</xdr:rowOff>
    </xdr:to>
    <xdr:sp macro="" textlink="">
      <xdr:nvSpPr>
        <xdr:cNvPr id="3" name="Desna puščica 4">
          <a:hlinkClick xmlns:r="http://schemas.openxmlformats.org/officeDocument/2006/relationships" r:id="rId3" tooltip="STROŠKI_03"/>
          <a:extLst>
            <a:ext uri="{FF2B5EF4-FFF2-40B4-BE49-F238E27FC236}">
              <a16:creationId xmlns:a16="http://schemas.microsoft.com/office/drawing/2014/main" id="{00000000-0008-0000-0500-000003000000}"/>
            </a:ext>
          </a:extLst>
        </xdr:cNvPr>
        <xdr:cNvSpPr>
          <a:spLocks noChangeAspect="1"/>
        </xdr:cNvSpPr>
      </xdr:nvSpPr>
      <xdr:spPr>
        <a:xfrm>
          <a:off x="22700744" y="2605933"/>
          <a:ext cx="351599" cy="257226"/>
        </a:xfrm>
        <a:prstGeom prst="rightArrow">
          <a:avLst/>
        </a:prstGeom>
        <a:solidFill>
          <a:srgbClr val="BB2649"/>
        </a:solidFill>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sl-SI" sz="1100"/>
        </a:p>
      </xdr:txBody>
    </xdr:sp>
    <xdr:clientData fPrintsWithSheet="0"/>
  </xdr:twoCellAnchor>
  <xdr:twoCellAnchor>
    <xdr:from>
      <xdr:col>24</xdr:col>
      <xdr:colOff>120438</xdr:colOff>
      <xdr:row>11</xdr:row>
      <xdr:rowOff>14012</xdr:rowOff>
    </xdr:from>
    <xdr:to>
      <xdr:col>25</xdr:col>
      <xdr:colOff>109218</xdr:colOff>
      <xdr:row>11</xdr:row>
      <xdr:rowOff>266757</xdr:rowOff>
    </xdr:to>
    <xdr:sp macro="" textlink="">
      <xdr:nvSpPr>
        <xdr:cNvPr id="4" name="Desna puščica 6">
          <a:hlinkClick xmlns:r="http://schemas.openxmlformats.org/officeDocument/2006/relationships" r:id="rId4" tooltip="STROŠKI_01"/>
          <a:extLst>
            <a:ext uri="{FF2B5EF4-FFF2-40B4-BE49-F238E27FC236}">
              <a16:creationId xmlns:a16="http://schemas.microsoft.com/office/drawing/2014/main" id="{00000000-0008-0000-0500-000004000000}"/>
            </a:ext>
          </a:extLst>
        </xdr:cNvPr>
        <xdr:cNvSpPr>
          <a:spLocks noChangeAspect="1"/>
        </xdr:cNvSpPr>
      </xdr:nvSpPr>
      <xdr:spPr>
        <a:xfrm rot="10800000">
          <a:off x="22231138" y="2604812"/>
          <a:ext cx="369780" cy="252745"/>
        </a:xfrm>
        <a:prstGeom prst="rightArrow">
          <a:avLst/>
        </a:prstGeom>
        <a:solidFill>
          <a:srgbClr val="BB2649"/>
        </a:solidFill>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sl-SI" sz="1100"/>
        </a:p>
      </xdr:txBody>
    </xdr:sp>
    <xdr:clientData fPrintsWithSheet="0"/>
  </xdr:twoCellAnchor>
  <xdr:twoCellAnchor>
    <xdr:from>
      <xdr:col>13</xdr:col>
      <xdr:colOff>787401</xdr:colOff>
      <xdr:row>5</xdr:row>
      <xdr:rowOff>85747</xdr:rowOff>
    </xdr:from>
    <xdr:to>
      <xdr:col>20</xdr:col>
      <xdr:colOff>7927</xdr:colOff>
      <xdr:row>12</xdr:row>
      <xdr:rowOff>63500</xdr:rowOff>
    </xdr:to>
    <xdr:sp macro="" textlink="">
      <xdr:nvSpPr>
        <xdr:cNvPr id="5" name="Pravokotnik: zaokroženi vogali 4">
          <a:extLst>
            <a:ext uri="{FF2B5EF4-FFF2-40B4-BE49-F238E27FC236}">
              <a16:creationId xmlns:a16="http://schemas.microsoft.com/office/drawing/2014/main" id="{00000000-0008-0000-0500-000005000000}"/>
            </a:ext>
          </a:extLst>
        </xdr:cNvPr>
        <xdr:cNvSpPr/>
      </xdr:nvSpPr>
      <xdr:spPr>
        <a:xfrm>
          <a:off x="15189201" y="1866922"/>
          <a:ext cx="6603999" cy="1111228"/>
        </a:xfrm>
        <a:prstGeom prst="roundRect">
          <a:avLst/>
        </a:prstGeom>
        <a:noFill/>
        <a:ln w="9525" cap="flat" cmpd="sng" algn="ctr">
          <a:solidFill>
            <a:srgbClr val="4D5058"/>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1"/>
        </a:fontRef>
      </xdr:style>
      <xdr:txBody>
        <a:bodyPr vertOverflow="clip" horzOverflow="clip" rtlCol="0" anchor="t"/>
        <a:lstStyle/>
        <a:p>
          <a:pPr algn="l"/>
          <a:r>
            <a:rPr lang="sl-SI" sz="1100">
              <a:solidFill>
                <a:srgbClr val="4D5058"/>
              </a:solidFill>
            </a:rPr>
            <a:t>Legenda uporabljenih okrajšav:</a:t>
          </a:r>
        </a:p>
        <a:p>
          <a:pPr algn="l"/>
          <a:endParaRPr lang="sl-SI" sz="1100">
            <a:solidFill>
              <a:srgbClr val="4D5058"/>
            </a:solidFill>
          </a:endParaRPr>
        </a:p>
        <a:p>
          <a:pPr algn="l"/>
          <a:r>
            <a:rPr lang="sl-SI" sz="1100" b="1">
              <a:solidFill>
                <a:srgbClr val="4D5058"/>
              </a:solidFill>
            </a:rPr>
            <a:t>GO</a:t>
          </a:r>
          <a:r>
            <a:rPr lang="sl-SI" sz="1100">
              <a:solidFill>
                <a:srgbClr val="4D5058"/>
              </a:solidFill>
            </a:rPr>
            <a:t> - Gospodinjski</a:t>
          </a:r>
          <a:r>
            <a:rPr lang="sl-SI" sz="1100" baseline="0">
              <a:solidFill>
                <a:srgbClr val="4D5058"/>
              </a:solidFill>
            </a:rPr>
            <a:t> odjemalci (odjem za ogrevanje prostorov in priprava sanitarne tople vode)</a:t>
          </a:r>
        </a:p>
        <a:p>
          <a:pPr marL="0" marR="0" lvl="0" indent="0" algn="l" defTabSz="914400" eaLnBrk="1" fontAlgn="auto" latinLnBrk="0" hangingPunct="1">
            <a:lnSpc>
              <a:spcPct val="100000"/>
            </a:lnSpc>
            <a:spcBef>
              <a:spcPts val="0"/>
            </a:spcBef>
            <a:spcAft>
              <a:spcPts val="0"/>
            </a:spcAft>
            <a:buClrTx/>
            <a:buSzTx/>
            <a:buFontTx/>
            <a:buNone/>
            <a:tabLst/>
            <a:defRPr/>
          </a:pPr>
          <a:r>
            <a:rPr lang="sl-SI" sz="1100" b="1" baseline="0">
              <a:solidFill>
                <a:srgbClr val="4D5058"/>
              </a:solidFill>
            </a:rPr>
            <a:t>ZNGO</a:t>
          </a:r>
          <a:r>
            <a:rPr lang="sl-SI" sz="1100" baseline="0">
              <a:solidFill>
                <a:srgbClr val="4D5058"/>
              </a:solidFill>
            </a:rPr>
            <a:t> - Zaščiteni negospodinjski odjemalci </a:t>
          </a:r>
          <a:r>
            <a:rPr lang="sl-SI" sz="1100" baseline="0">
              <a:solidFill>
                <a:srgbClr val="4D5058"/>
              </a:solidFill>
              <a:effectLst/>
              <a:latin typeface="+mn-lt"/>
              <a:ea typeface="+mn-ea"/>
              <a:cs typeface="+mn-cs"/>
            </a:rPr>
            <a:t>(odjem za ogrevanje prostorov in priprava sanitarne tople vode)</a:t>
          </a:r>
        </a:p>
        <a:p>
          <a:pPr marL="0" marR="0" lvl="0" indent="0" algn="l" defTabSz="914400" eaLnBrk="1" fontAlgn="auto" latinLnBrk="0" hangingPunct="1">
            <a:lnSpc>
              <a:spcPct val="100000"/>
            </a:lnSpc>
            <a:spcBef>
              <a:spcPts val="0"/>
            </a:spcBef>
            <a:spcAft>
              <a:spcPts val="0"/>
            </a:spcAft>
            <a:buClrTx/>
            <a:buSzTx/>
            <a:buFontTx/>
            <a:buNone/>
            <a:tabLst/>
            <a:defRPr/>
          </a:pPr>
          <a:r>
            <a:rPr lang="sl-SI" sz="1100" b="1" baseline="0">
              <a:solidFill>
                <a:srgbClr val="4D5058"/>
              </a:solidFill>
              <a:effectLst/>
              <a:latin typeface="+mn-lt"/>
              <a:ea typeface="+mn-ea"/>
              <a:cs typeface="+mn-cs"/>
            </a:rPr>
            <a:t>NNGO</a:t>
          </a:r>
          <a:r>
            <a:rPr lang="sl-SI" sz="1100" baseline="0">
              <a:solidFill>
                <a:srgbClr val="4D5058"/>
              </a:solidFill>
              <a:effectLst/>
              <a:latin typeface="+mn-lt"/>
              <a:ea typeface="+mn-ea"/>
              <a:cs typeface="+mn-cs"/>
            </a:rPr>
            <a:t> - Nezaščiteni negospodinjski odjemalci (neodvisno od namena odjema toplote)</a:t>
          </a:r>
          <a:endParaRPr lang="sl-SI" sz="1100">
            <a:solidFill>
              <a:srgbClr val="4D5058"/>
            </a:solidFill>
          </a:endParaRPr>
        </a:p>
        <a:p>
          <a:pPr algn="l"/>
          <a:endParaRPr lang="sl-SI" sz="1100">
            <a:solidFill>
              <a:srgbClr val="4D5058"/>
            </a:solidFill>
          </a:endParaRPr>
        </a:p>
      </xdr:txBody>
    </xdr:sp>
    <xdr:clientData/>
  </xdr:twoCellAnchor>
  <xdr:twoCellAnchor>
    <xdr:from>
      <xdr:col>24</xdr:col>
      <xdr:colOff>86148</xdr:colOff>
      <xdr:row>14</xdr:row>
      <xdr:rowOff>162980</xdr:rowOff>
    </xdr:from>
    <xdr:to>
      <xdr:col>24</xdr:col>
      <xdr:colOff>341467</xdr:colOff>
      <xdr:row>16</xdr:row>
      <xdr:rowOff>42515</xdr:rowOff>
    </xdr:to>
    <xdr:sp macro="" textlink="">
      <xdr:nvSpPr>
        <xdr:cNvPr id="6" name="Desna puščica 4">
          <a:hlinkClick xmlns:r="http://schemas.openxmlformats.org/officeDocument/2006/relationships" r:id="rId5"/>
          <a:extLst>
            <a:ext uri="{FF2B5EF4-FFF2-40B4-BE49-F238E27FC236}">
              <a16:creationId xmlns:a16="http://schemas.microsoft.com/office/drawing/2014/main" id="{00000000-0008-0000-0500-000006000000}"/>
            </a:ext>
          </a:extLst>
        </xdr:cNvPr>
        <xdr:cNvSpPr>
          <a:spLocks noChangeAspect="1"/>
        </xdr:cNvSpPr>
      </xdr:nvSpPr>
      <xdr:spPr>
        <a:xfrm rot="5400000">
          <a:off x="22129153" y="3570775"/>
          <a:ext cx="346260" cy="255319"/>
        </a:xfrm>
        <a:prstGeom prst="rightArrow">
          <a:avLst/>
        </a:prstGeom>
        <a:solidFill>
          <a:srgbClr val="BB2649"/>
        </a:solidFill>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sl-SI" sz="1100"/>
        </a:p>
      </xdr:txBody>
    </xdr:sp>
    <xdr:clientData fPrintsWithSheet="0"/>
  </xdr:twoCellAnchor>
  <xdr:twoCellAnchor>
    <xdr:from>
      <xdr:col>24</xdr:col>
      <xdr:colOff>83675</xdr:colOff>
      <xdr:row>69</xdr:row>
      <xdr:rowOff>4751</xdr:rowOff>
    </xdr:from>
    <xdr:to>
      <xdr:col>24</xdr:col>
      <xdr:colOff>357679</xdr:colOff>
      <xdr:row>70</xdr:row>
      <xdr:rowOff>87251</xdr:rowOff>
    </xdr:to>
    <xdr:sp macro="" textlink="">
      <xdr:nvSpPr>
        <xdr:cNvPr id="7" name="Desna puščica 4">
          <a:hlinkClick xmlns:r="http://schemas.openxmlformats.org/officeDocument/2006/relationships" r:id="rId6"/>
          <a:extLst>
            <a:ext uri="{FF2B5EF4-FFF2-40B4-BE49-F238E27FC236}">
              <a16:creationId xmlns:a16="http://schemas.microsoft.com/office/drawing/2014/main" id="{00000000-0008-0000-0500-000007000000}"/>
            </a:ext>
          </a:extLst>
        </xdr:cNvPr>
        <xdr:cNvSpPr>
          <a:spLocks noChangeAspect="1"/>
        </xdr:cNvSpPr>
      </xdr:nvSpPr>
      <xdr:spPr>
        <a:xfrm rot="5400000">
          <a:off x="22156777" y="16933349"/>
          <a:ext cx="349200" cy="274004"/>
        </a:xfrm>
        <a:prstGeom prst="rightArrow">
          <a:avLst/>
        </a:prstGeom>
        <a:solidFill>
          <a:srgbClr val="BB2649"/>
        </a:solidFill>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sl-SI" sz="1100"/>
        </a:p>
      </xdr:txBody>
    </xdr:sp>
    <xdr:clientData fPrintsWithSheet="0"/>
  </xdr:twoCellAnchor>
  <xdr:twoCellAnchor>
    <xdr:from>
      <xdr:col>24</xdr:col>
      <xdr:colOff>88556</xdr:colOff>
      <xdr:row>124</xdr:row>
      <xdr:rowOff>22786</xdr:rowOff>
    </xdr:from>
    <xdr:to>
      <xdr:col>24</xdr:col>
      <xdr:colOff>344156</xdr:colOff>
      <xdr:row>125</xdr:row>
      <xdr:rowOff>105286</xdr:rowOff>
    </xdr:to>
    <xdr:sp macro="" textlink="">
      <xdr:nvSpPr>
        <xdr:cNvPr id="8" name="Desna puščica 4">
          <a:hlinkClick xmlns:r="http://schemas.openxmlformats.org/officeDocument/2006/relationships" r:id="rId7"/>
          <a:extLst>
            <a:ext uri="{FF2B5EF4-FFF2-40B4-BE49-F238E27FC236}">
              <a16:creationId xmlns:a16="http://schemas.microsoft.com/office/drawing/2014/main" id="{00000000-0008-0000-0500-000008000000}"/>
            </a:ext>
          </a:extLst>
        </xdr:cNvPr>
        <xdr:cNvSpPr>
          <a:spLocks/>
        </xdr:cNvSpPr>
      </xdr:nvSpPr>
      <xdr:spPr>
        <a:xfrm rot="5400000">
          <a:off x="22152456" y="30498786"/>
          <a:ext cx="349200" cy="255600"/>
        </a:xfrm>
        <a:prstGeom prst="rightArrow">
          <a:avLst/>
        </a:prstGeom>
        <a:solidFill>
          <a:srgbClr val="BB2649"/>
        </a:solidFill>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sl-SI" sz="1100"/>
        </a:p>
      </xdr:txBody>
    </xdr:sp>
    <xdr:clientData fPrintsWithSheet="0"/>
  </xdr:twoCellAnchor>
  <xdr:twoCellAnchor editAs="oneCell">
    <xdr:from>
      <xdr:col>18</xdr:col>
      <xdr:colOff>901700</xdr:colOff>
      <xdr:row>1</xdr:row>
      <xdr:rowOff>50800</xdr:rowOff>
    </xdr:from>
    <xdr:to>
      <xdr:col>25</xdr:col>
      <xdr:colOff>331640</xdr:colOff>
      <xdr:row>2</xdr:row>
      <xdr:rowOff>88700</xdr:rowOff>
    </xdr:to>
    <xdr:pic>
      <xdr:nvPicPr>
        <xdr:cNvPr id="9" name="Slika 8">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8"/>
        <a:stretch>
          <a:fillRect/>
        </a:stretch>
      </xdr:blipFill>
      <xdr:spPr>
        <a:xfrm>
          <a:off x="20494625" y="231775"/>
          <a:ext cx="2306490" cy="485575"/>
        </a:xfrm>
        <a:prstGeom prst="rect">
          <a:avLst/>
        </a:prstGeom>
      </xdr:spPr>
    </xdr:pic>
    <xdr:clientData fPrintsWithSheet="0"/>
  </xdr:twoCellAnchor>
</xdr:wsDr>
</file>

<file path=xl/drawings/drawing6.xml><?xml version="1.0" encoding="utf-8"?>
<xdr:wsDr xmlns:xdr="http://schemas.openxmlformats.org/drawingml/2006/spreadsheetDrawing" xmlns:a="http://schemas.openxmlformats.org/drawingml/2006/main">
  <xdr:twoCellAnchor>
    <xdr:from>
      <xdr:col>31</xdr:col>
      <xdr:colOff>116867</xdr:colOff>
      <xdr:row>8</xdr:row>
      <xdr:rowOff>0</xdr:rowOff>
    </xdr:from>
    <xdr:to>
      <xdr:col>32</xdr:col>
      <xdr:colOff>137857</xdr:colOff>
      <xdr:row>12</xdr:row>
      <xdr:rowOff>27565</xdr:rowOff>
    </xdr:to>
    <xdr:pic>
      <xdr:nvPicPr>
        <xdr:cNvPr id="2" name="Slika 1">
          <a:hlinkClick xmlns:r="http://schemas.openxmlformats.org/officeDocument/2006/relationships" r:id="rId1" tooltip="Pomoč"/>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cstate="print"/>
        <a:stretch>
          <a:fillRect/>
        </a:stretch>
      </xdr:blipFill>
      <xdr:spPr>
        <a:xfrm>
          <a:off x="23370567" y="2413000"/>
          <a:ext cx="503590" cy="522865"/>
        </a:xfrm>
        <a:prstGeom prst="rect">
          <a:avLst/>
        </a:prstGeom>
      </xdr:spPr>
    </xdr:pic>
    <xdr:clientData fPrintsWithSheet="0"/>
  </xdr:twoCellAnchor>
  <xdr:twoCellAnchor>
    <xdr:from>
      <xdr:col>25</xdr:col>
      <xdr:colOff>196344</xdr:colOff>
      <xdr:row>10</xdr:row>
      <xdr:rowOff>153551</xdr:rowOff>
    </xdr:from>
    <xdr:to>
      <xdr:col>26</xdr:col>
      <xdr:colOff>166943</xdr:colOff>
      <xdr:row>11</xdr:row>
      <xdr:rowOff>233873</xdr:rowOff>
    </xdr:to>
    <xdr:sp macro="" textlink="">
      <xdr:nvSpPr>
        <xdr:cNvPr id="3" name="Desna puščica 4">
          <a:hlinkClick xmlns:r="http://schemas.openxmlformats.org/officeDocument/2006/relationships" r:id="rId3" tooltip="STROŠKI_04"/>
          <a:extLst>
            <a:ext uri="{FF2B5EF4-FFF2-40B4-BE49-F238E27FC236}">
              <a16:creationId xmlns:a16="http://schemas.microsoft.com/office/drawing/2014/main" id="{00000000-0008-0000-0600-000003000000}"/>
            </a:ext>
          </a:extLst>
        </xdr:cNvPr>
        <xdr:cNvSpPr>
          <a:spLocks noChangeAspect="1"/>
        </xdr:cNvSpPr>
      </xdr:nvSpPr>
      <xdr:spPr>
        <a:xfrm>
          <a:off x="22688044" y="2566551"/>
          <a:ext cx="351599" cy="258122"/>
        </a:xfrm>
        <a:prstGeom prst="rightArrow">
          <a:avLst/>
        </a:prstGeom>
        <a:solidFill>
          <a:srgbClr val="BB2649"/>
        </a:solidFill>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sl-SI" sz="1100"/>
        </a:p>
      </xdr:txBody>
    </xdr:sp>
    <xdr:clientData fPrintsWithSheet="0"/>
  </xdr:twoCellAnchor>
  <xdr:twoCellAnchor>
    <xdr:from>
      <xdr:col>24</xdr:col>
      <xdr:colOff>107738</xdr:colOff>
      <xdr:row>10</xdr:row>
      <xdr:rowOff>152426</xdr:rowOff>
    </xdr:from>
    <xdr:to>
      <xdr:col>25</xdr:col>
      <xdr:colOff>96518</xdr:colOff>
      <xdr:row>11</xdr:row>
      <xdr:rowOff>228251</xdr:rowOff>
    </xdr:to>
    <xdr:sp macro="" textlink="">
      <xdr:nvSpPr>
        <xdr:cNvPr id="4" name="Desna puščica 6">
          <a:hlinkClick xmlns:r="http://schemas.openxmlformats.org/officeDocument/2006/relationships" r:id="rId4" tooltip="STROŠKI_02"/>
          <a:extLst>
            <a:ext uri="{FF2B5EF4-FFF2-40B4-BE49-F238E27FC236}">
              <a16:creationId xmlns:a16="http://schemas.microsoft.com/office/drawing/2014/main" id="{00000000-0008-0000-0600-000004000000}"/>
            </a:ext>
          </a:extLst>
        </xdr:cNvPr>
        <xdr:cNvSpPr>
          <a:spLocks noChangeAspect="1"/>
        </xdr:cNvSpPr>
      </xdr:nvSpPr>
      <xdr:spPr>
        <a:xfrm rot="10800000">
          <a:off x="22218438" y="2565426"/>
          <a:ext cx="369780" cy="253625"/>
        </a:xfrm>
        <a:prstGeom prst="rightArrow">
          <a:avLst/>
        </a:prstGeom>
        <a:solidFill>
          <a:srgbClr val="BB2649"/>
        </a:solidFill>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sl-SI" sz="1100"/>
        </a:p>
      </xdr:txBody>
    </xdr:sp>
    <xdr:clientData fPrintsWithSheet="0"/>
  </xdr:twoCellAnchor>
  <xdr:twoCellAnchor>
    <xdr:from>
      <xdr:col>13</xdr:col>
      <xdr:colOff>787401</xdr:colOff>
      <xdr:row>5</xdr:row>
      <xdr:rowOff>85747</xdr:rowOff>
    </xdr:from>
    <xdr:to>
      <xdr:col>20</xdr:col>
      <xdr:colOff>7927</xdr:colOff>
      <xdr:row>12</xdr:row>
      <xdr:rowOff>63500</xdr:rowOff>
    </xdr:to>
    <xdr:sp macro="" textlink="">
      <xdr:nvSpPr>
        <xdr:cNvPr id="5" name="Pravokotnik: zaokroženi vogali 4">
          <a:extLst>
            <a:ext uri="{FF2B5EF4-FFF2-40B4-BE49-F238E27FC236}">
              <a16:creationId xmlns:a16="http://schemas.microsoft.com/office/drawing/2014/main" id="{00000000-0008-0000-0600-000005000000}"/>
            </a:ext>
          </a:extLst>
        </xdr:cNvPr>
        <xdr:cNvSpPr/>
      </xdr:nvSpPr>
      <xdr:spPr>
        <a:xfrm>
          <a:off x="15189201" y="1866922"/>
          <a:ext cx="6603999" cy="1111228"/>
        </a:xfrm>
        <a:prstGeom prst="roundRect">
          <a:avLst/>
        </a:prstGeom>
        <a:noFill/>
        <a:ln w="9525" cap="flat" cmpd="sng" algn="ctr">
          <a:solidFill>
            <a:srgbClr val="4D5058"/>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1"/>
        </a:fontRef>
      </xdr:style>
      <xdr:txBody>
        <a:bodyPr vertOverflow="clip" horzOverflow="clip" rtlCol="0" anchor="t"/>
        <a:lstStyle/>
        <a:p>
          <a:pPr algn="l"/>
          <a:r>
            <a:rPr lang="sl-SI" sz="1100">
              <a:solidFill>
                <a:srgbClr val="4D5058"/>
              </a:solidFill>
            </a:rPr>
            <a:t>Legenda uporabljenih okrajšav:</a:t>
          </a:r>
        </a:p>
        <a:p>
          <a:pPr algn="l"/>
          <a:endParaRPr lang="sl-SI" sz="1100">
            <a:solidFill>
              <a:srgbClr val="4D5058"/>
            </a:solidFill>
          </a:endParaRPr>
        </a:p>
        <a:p>
          <a:pPr algn="l"/>
          <a:r>
            <a:rPr lang="sl-SI" sz="1100" b="1">
              <a:solidFill>
                <a:srgbClr val="4D5058"/>
              </a:solidFill>
            </a:rPr>
            <a:t>GO</a:t>
          </a:r>
          <a:r>
            <a:rPr lang="sl-SI" sz="1100">
              <a:solidFill>
                <a:srgbClr val="4D5058"/>
              </a:solidFill>
            </a:rPr>
            <a:t> - Gospodinjski</a:t>
          </a:r>
          <a:r>
            <a:rPr lang="sl-SI" sz="1100" baseline="0">
              <a:solidFill>
                <a:srgbClr val="4D5058"/>
              </a:solidFill>
            </a:rPr>
            <a:t> odjemalci (odjem za ogrevanje prostorov in priprava sanitarne tople vode)</a:t>
          </a:r>
        </a:p>
        <a:p>
          <a:pPr marL="0" marR="0" lvl="0" indent="0" algn="l" defTabSz="914400" eaLnBrk="1" fontAlgn="auto" latinLnBrk="0" hangingPunct="1">
            <a:lnSpc>
              <a:spcPct val="100000"/>
            </a:lnSpc>
            <a:spcBef>
              <a:spcPts val="0"/>
            </a:spcBef>
            <a:spcAft>
              <a:spcPts val="0"/>
            </a:spcAft>
            <a:buClrTx/>
            <a:buSzTx/>
            <a:buFontTx/>
            <a:buNone/>
            <a:tabLst/>
            <a:defRPr/>
          </a:pPr>
          <a:r>
            <a:rPr lang="sl-SI" sz="1100" b="1" baseline="0">
              <a:solidFill>
                <a:srgbClr val="4D5058"/>
              </a:solidFill>
            </a:rPr>
            <a:t>ZNGO</a:t>
          </a:r>
          <a:r>
            <a:rPr lang="sl-SI" sz="1100" baseline="0">
              <a:solidFill>
                <a:srgbClr val="4D5058"/>
              </a:solidFill>
            </a:rPr>
            <a:t> - Zaščiteni negospodinjski odjemalci </a:t>
          </a:r>
          <a:r>
            <a:rPr lang="sl-SI" sz="1100" baseline="0">
              <a:solidFill>
                <a:srgbClr val="4D5058"/>
              </a:solidFill>
              <a:effectLst/>
              <a:latin typeface="+mn-lt"/>
              <a:ea typeface="+mn-ea"/>
              <a:cs typeface="+mn-cs"/>
            </a:rPr>
            <a:t>(odjem za ogrevanje prostorov in priprava sanitarne tople vode)</a:t>
          </a:r>
        </a:p>
        <a:p>
          <a:pPr marL="0" marR="0" lvl="0" indent="0" algn="l" defTabSz="914400" eaLnBrk="1" fontAlgn="auto" latinLnBrk="0" hangingPunct="1">
            <a:lnSpc>
              <a:spcPct val="100000"/>
            </a:lnSpc>
            <a:spcBef>
              <a:spcPts val="0"/>
            </a:spcBef>
            <a:spcAft>
              <a:spcPts val="0"/>
            </a:spcAft>
            <a:buClrTx/>
            <a:buSzTx/>
            <a:buFontTx/>
            <a:buNone/>
            <a:tabLst/>
            <a:defRPr/>
          </a:pPr>
          <a:r>
            <a:rPr lang="sl-SI" sz="1100" b="1" baseline="0">
              <a:solidFill>
                <a:srgbClr val="4D5058"/>
              </a:solidFill>
              <a:effectLst/>
              <a:latin typeface="+mn-lt"/>
              <a:ea typeface="+mn-ea"/>
              <a:cs typeface="+mn-cs"/>
            </a:rPr>
            <a:t>NNGO</a:t>
          </a:r>
          <a:r>
            <a:rPr lang="sl-SI" sz="1100" baseline="0">
              <a:solidFill>
                <a:srgbClr val="4D5058"/>
              </a:solidFill>
              <a:effectLst/>
              <a:latin typeface="+mn-lt"/>
              <a:ea typeface="+mn-ea"/>
              <a:cs typeface="+mn-cs"/>
            </a:rPr>
            <a:t> - Nezaščiteni negospodinjski odjemalci (neodvisno od namena odjema toplote)</a:t>
          </a:r>
          <a:endParaRPr lang="sl-SI" sz="1100">
            <a:solidFill>
              <a:srgbClr val="4D5058"/>
            </a:solidFill>
          </a:endParaRPr>
        </a:p>
        <a:p>
          <a:pPr algn="l"/>
          <a:endParaRPr lang="sl-SI" sz="1100">
            <a:solidFill>
              <a:srgbClr val="4D5058"/>
            </a:solidFill>
          </a:endParaRPr>
        </a:p>
      </xdr:txBody>
    </xdr:sp>
    <xdr:clientData/>
  </xdr:twoCellAnchor>
  <xdr:twoCellAnchor>
    <xdr:from>
      <xdr:col>24</xdr:col>
      <xdr:colOff>86148</xdr:colOff>
      <xdr:row>14</xdr:row>
      <xdr:rowOff>162980</xdr:rowOff>
    </xdr:from>
    <xdr:to>
      <xdr:col>24</xdr:col>
      <xdr:colOff>341467</xdr:colOff>
      <xdr:row>16</xdr:row>
      <xdr:rowOff>42515</xdr:rowOff>
    </xdr:to>
    <xdr:sp macro="" textlink="">
      <xdr:nvSpPr>
        <xdr:cNvPr id="6" name="Desna puščica 4">
          <a:hlinkClick xmlns:r="http://schemas.openxmlformats.org/officeDocument/2006/relationships" r:id="rId5"/>
          <a:extLst>
            <a:ext uri="{FF2B5EF4-FFF2-40B4-BE49-F238E27FC236}">
              <a16:creationId xmlns:a16="http://schemas.microsoft.com/office/drawing/2014/main" id="{00000000-0008-0000-0600-000006000000}"/>
            </a:ext>
          </a:extLst>
        </xdr:cNvPr>
        <xdr:cNvSpPr>
          <a:spLocks noChangeAspect="1"/>
        </xdr:cNvSpPr>
      </xdr:nvSpPr>
      <xdr:spPr>
        <a:xfrm rot="5400000">
          <a:off x="22129153" y="3570775"/>
          <a:ext cx="346260" cy="255319"/>
        </a:xfrm>
        <a:prstGeom prst="rightArrow">
          <a:avLst/>
        </a:prstGeom>
        <a:solidFill>
          <a:srgbClr val="BB2649"/>
        </a:solidFill>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sl-SI" sz="1100"/>
        </a:p>
      </xdr:txBody>
    </xdr:sp>
    <xdr:clientData fPrintsWithSheet="0"/>
  </xdr:twoCellAnchor>
  <xdr:twoCellAnchor>
    <xdr:from>
      <xdr:col>24</xdr:col>
      <xdr:colOff>89378</xdr:colOff>
      <xdr:row>69</xdr:row>
      <xdr:rowOff>55553</xdr:rowOff>
    </xdr:from>
    <xdr:to>
      <xdr:col>24</xdr:col>
      <xdr:colOff>344978</xdr:colOff>
      <xdr:row>70</xdr:row>
      <xdr:rowOff>138053</xdr:rowOff>
    </xdr:to>
    <xdr:sp macro="" textlink="">
      <xdr:nvSpPr>
        <xdr:cNvPr id="7" name="Desna puščica 4">
          <a:hlinkClick xmlns:r="http://schemas.openxmlformats.org/officeDocument/2006/relationships" r:id="rId6"/>
          <a:extLst>
            <a:ext uri="{FF2B5EF4-FFF2-40B4-BE49-F238E27FC236}">
              <a16:creationId xmlns:a16="http://schemas.microsoft.com/office/drawing/2014/main" id="{00000000-0008-0000-0600-000007000000}"/>
            </a:ext>
          </a:extLst>
        </xdr:cNvPr>
        <xdr:cNvSpPr>
          <a:spLocks/>
        </xdr:cNvSpPr>
      </xdr:nvSpPr>
      <xdr:spPr>
        <a:xfrm rot="5400000">
          <a:off x="22153278" y="16993353"/>
          <a:ext cx="349200" cy="255600"/>
        </a:xfrm>
        <a:prstGeom prst="rightArrow">
          <a:avLst/>
        </a:prstGeom>
        <a:solidFill>
          <a:srgbClr val="BB2649"/>
        </a:solidFill>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sl-SI" sz="1100"/>
        </a:p>
      </xdr:txBody>
    </xdr:sp>
    <xdr:clientData fPrintsWithSheet="0"/>
  </xdr:twoCellAnchor>
  <xdr:twoCellAnchor>
    <xdr:from>
      <xdr:col>24</xdr:col>
      <xdr:colOff>88553</xdr:colOff>
      <xdr:row>124</xdr:row>
      <xdr:rowOff>22787</xdr:rowOff>
    </xdr:from>
    <xdr:to>
      <xdr:col>24</xdr:col>
      <xdr:colOff>344153</xdr:colOff>
      <xdr:row>125</xdr:row>
      <xdr:rowOff>105287</xdr:rowOff>
    </xdr:to>
    <xdr:sp macro="" textlink="">
      <xdr:nvSpPr>
        <xdr:cNvPr id="8" name="Desna puščica 4">
          <a:hlinkClick xmlns:r="http://schemas.openxmlformats.org/officeDocument/2006/relationships" r:id="rId7"/>
          <a:extLst>
            <a:ext uri="{FF2B5EF4-FFF2-40B4-BE49-F238E27FC236}">
              <a16:creationId xmlns:a16="http://schemas.microsoft.com/office/drawing/2014/main" id="{00000000-0008-0000-0600-000008000000}"/>
            </a:ext>
          </a:extLst>
        </xdr:cNvPr>
        <xdr:cNvSpPr>
          <a:spLocks/>
        </xdr:cNvSpPr>
      </xdr:nvSpPr>
      <xdr:spPr>
        <a:xfrm rot="5400000">
          <a:off x="22152453" y="30498787"/>
          <a:ext cx="349200" cy="255600"/>
        </a:xfrm>
        <a:prstGeom prst="rightArrow">
          <a:avLst/>
        </a:prstGeom>
        <a:solidFill>
          <a:srgbClr val="BB2649"/>
        </a:solidFill>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sl-SI" sz="1100"/>
        </a:p>
      </xdr:txBody>
    </xdr:sp>
    <xdr:clientData fPrintsWithSheet="0"/>
  </xdr:twoCellAnchor>
  <xdr:twoCellAnchor editAs="oneCell">
    <xdr:from>
      <xdr:col>18</xdr:col>
      <xdr:colOff>901700</xdr:colOff>
      <xdr:row>1</xdr:row>
      <xdr:rowOff>50800</xdr:rowOff>
    </xdr:from>
    <xdr:to>
      <xdr:col>25</xdr:col>
      <xdr:colOff>331640</xdr:colOff>
      <xdr:row>2</xdr:row>
      <xdr:rowOff>88700</xdr:rowOff>
    </xdr:to>
    <xdr:pic>
      <xdr:nvPicPr>
        <xdr:cNvPr id="9" name="Slika 8">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8"/>
        <a:stretch>
          <a:fillRect/>
        </a:stretch>
      </xdr:blipFill>
      <xdr:spPr>
        <a:xfrm>
          <a:off x="20494625" y="231775"/>
          <a:ext cx="2306490" cy="485575"/>
        </a:xfrm>
        <a:prstGeom prst="rect">
          <a:avLst/>
        </a:prstGeom>
      </xdr:spPr>
    </xdr:pic>
    <xdr:clientData fPrintsWithSheet="0"/>
  </xdr:twoCellAnchor>
</xdr:wsDr>
</file>

<file path=xl/drawings/drawing7.xml><?xml version="1.0" encoding="utf-8"?>
<xdr:wsDr xmlns:xdr="http://schemas.openxmlformats.org/drawingml/2006/spreadsheetDrawing" xmlns:a="http://schemas.openxmlformats.org/drawingml/2006/main">
  <xdr:twoCellAnchor>
    <xdr:from>
      <xdr:col>31</xdr:col>
      <xdr:colOff>129567</xdr:colOff>
      <xdr:row>8</xdr:row>
      <xdr:rowOff>0</xdr:rowOff>
    </xdr:from>
    <xdr:to>
      <xdr:col>32</xdr:col>
      <xdr:colOff>150557</xdr:colOff>
      <xdr:row>12</xdr:row>
      <xdr:rowOff>27565</xdr:rowOff>
    </xdr:to>
    <xdr:pic>
      <xdr:nvPicPr>
        <xdr:cNvPr id="2" name="Slika 1">
          <a:hlinkClick xmlns:r="http://schemas.openxmlformats.org/officeDocument/2006/relationships" r:id="rId1" tooltip="Pomoč"/>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cstate="print"/>
        <a:stretch>
          <a:fillRect/>
        </a:stretch>
      </xdr:blipFill>
      <xdr:spPr>
        <a:xfrm>
          <a:off x="23383267" y="2413000"/>
          <a:ext cx="503590" cy="522865"/>
        </a:xfrm>
        <a:prstGeom prst="rect">
          <a:avLst/>
        </a:prstGeom>
      </xdr:spPr>
    </xdr:pic>
    <xdr:clientData fPrintsWithSheet="0"/>
  </xdr:twoCellAnchor>
  <xdr:twoCellAnchor>
    <xdr:from>
      <xdr:col>25</xdr:col>
      <xdr:colOff>209044</xdr:colOff>
      <xdr:row>10</xdr:row>
      <xdr:rowOff>153551</xdr:rowOff>
    </xdr:from>
    <xdr:to>
      <xdr:col>26</xdr:col>
      <xdr:colOff>179643</xdr:colOff>
      <xdr:row>11</xdr:row>
      <xdr:rowOff>233873</xdr:rowOff>
    </xdr:to>
    <xdr:sp macro="" textlink="">
      <xdr:nvSpPr>
        <xdr:cNvPr id="3" name="Desna puščica 4">
          <a:hlinkClick xmlns:r="http://schemas.openxmlformats.org/officeDocument/2006/relationships" r:id="rId3" tooltip="PRIHODKI"/>
          <a:extLst>
            <a:ext uri="{FF2B5EF4-FFF2-40B4-BE49-F238E27FC236}">
              <a16:creationId xmlns:a16="http://schemas.microsoft.com/office/drawing/2014/main" id="{00000000-0008-0000-0700-000003000000}"/>
            </a:ext>
          </a:extLst>
        </xdr:cNvPr>
        <xdr:cNvSpPr>
          <a:spLocks noChangeAspect="1"/>
        </xdr:cNvSpPr>
      </xdr:nvSpPr>
      <xdr:spPr>
        <a:xfrm>
          <a:off x="22700744" y="2566551"/>
          <a:ext cx="351599" cy="258122"/>
        </a:xfrm>
        <a:prstGeom prst="rightArrow">
          <a:avLst/>
        </a:prstGeom>
        <a:solidFill>
          <a:srgbClr val="BB2649"/>
        </a:solidFill>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sl-SI" sz="1100"/>
        </a:p>
      </xdr:txBody>
    </xdr:sp>
    <xdr:clientData fPrintsWithSheet="0"/>
  </xdr:twoCellAnchor>
  <xdr:twoCellAnchor>
    <xdr:from>
      <xdr:col>24</xdr:col>
      <xdr:colOff>120438</xdr:colOff>
      <xdr:row>10</xdr:row>
      <xdr:rowOff>152426</xdr:rowOff>
    </xdr:from>
    <xdr:to>
      <xdr:col>25</xdr:col>
      <xdr:colOff>109218</xdr:colOff>
      <xdr:row>11</xdr:row>
      <xdr:rowOff>228251</xdr:rowOff>
    </xdr:to>
    <xdr:sp macro="" textlink="">
      <xdr:nvSpPr>
        <xdr:cNvPr id="4" name="Desna puščica 6">
          <a:hlinkClick xmlns:r="http://schemas.openxmlformats.org/officeDocument/2006/relationships" r:id="rId4" tooltip="STROŠKI_03"/>
          <a:extLst>
            <a:ext uri="{FF2B5EF4-FFF2-40B4-BE49-F238E27FC236}">
              <a16:creationId xmlns:a16="http://schemas.microsoft.com/office/drawing/2014/main" id="{00000000-0008-0000-0700-000004000000}"/>
            </a:ext>
          </a:extLst>
        </xdr:cNvPr>
        <xdr:cNvSpPr>
          <a:spLocks noChangeAspect="1"/>
        </xdr:cNvSpPr>
      </xdr:nvSpPr>
      <xdr:spPr>
        <a:xfrm rot="10800000">
          <a:off x="22231138" y="2565426"/>
          <a:ext cx="369780" cy="253625"/>
        </a:xfrm>
        <a:prstGeom prst="rightArrow">
          <a:avLst/>
        </a:prstGeom>
        <a:solidFill>
          <a:srgbClr val="BB2649"/>
        </a:solidFill>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sl-SI" sz="1100"/>
        </a:p>
      </xdr:txBody>
    </xdr:sp>
    <xdr:clientData fPrintsWithSheet="0"/>
  </xdr:twoCellAnchor>
  <xdr:twoCellAnchor>
    <xdr:from>
      <xdr:col>13</xdr:col>
      <xdr:colOff>787401</xdr:colOff>
      <xdr:row>5</xdr:row>
      <xdr:rowOff>85747</xdr:rowOff>
    </xdr:from>
    <xdr:to>
      <xdr:col>20</xdr:col>
      <xdr:colOff>7927</xdr:colOff>
      <xdr:row>12</xdr:row>
      <xdr:rowOff>63500</xdr:rowOff>
    </xdr:to>
    <xdr:sp macro="" textlink="">
      <xdr:nvSpPr>
        <xdr:cNvPr id="5" name="Pravokotnik: zaokroženi vogali 4">
          <a:extLst>
            <a:ext uri="{FF2B5EF4-FFF2-40B4-BE49-F238E27FC236}">
              <a16:creationId xmlns:a16="http://schemas.microsoft.com/office/drawing/2014/main" id="{00000000-0008-0000-0700-000005000000}"/>
            </a:ext>
          </a:extLst>
        </xdr:cNvPr>
        <xdr:cNvSpPr/>
      </xdr:nvSpPr>
      <xdr:spPr>
        <a:xfrm>
          <a:off x="15189201" y="1866922"/>
          <a:ext cx="6603999" cy="1111228"/>
        </a:xfrm>
        <a:prstGeom prst="roundRect">
          <a:avLst/>
        </a:prstGeom>
        <a:noFill/>
        <a:ln w="9525" cap="flat" cmpd="sng" algn="ctr">
          <a:solidFill>
            <a:srgbClr val="4D5058"/>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1"/>
        </a:fontRef>
      </xdr:style>
      <xdr:txBody>
        <a:bodyPr vertOverflow="clip" horzOverflow="clip" rtlCol="0" anchor="t"/>
        <a:lstStyle/>
        <a:p>
          <a:pPr algn="l"/>
          <a:r>
            <a:rPr lang="sl-SI" sz="1100">
              <a:solidFill>
                <a:srgbClr val="4D5058"/>
              </a:solidFill>
            </a:rPr>
            <a:t>Legenda uporabljenih okrajšav:</a:t>
          </a:r>
        </a:p>
        <a:p>
          <a:pPr algn="l"/>
          <a:endParaRPr lang="sl-SI" sz="1100">
            <a:solidFill>
              <a:srgbClr val="4D5058"/>
            </a:solidFill>
          </a:endParaRPr>
        </a:p>
        <a:p>
          <a:pPr algn="l"/>
          <a:r>
            <a:rPr lang="sl-SI" sz="1100" b="1">
              <a:solidFill>
                <a:srgbClr val="4D5058"/>
              </a:solidFill>
            </a:rPr>
            <a:t>GO</a:t>
          </a:r>
          <a:r>
            <a:rPr lang="sl-SI" sz="1100">
              <a:solidFill>
                <a:srgbClr val="4D5058"/>
              </a:solidFill>
            </a:rPr>
            <a:t> - Gospodinjski</a:t>
          </a:r>
          <a:r>
            <a:rPr lang="sl-SI" sz="1100" baseline="0">
              <a:solidFill>
                <a:srgbClr val="4D5058"/>
              </a:solidFill>
            </a:rPr>
            <a:t> odjemalci (odjem za ogrevanje prostorov in priprava sanitarne tople vode)</a:t>
          </a:r>
        </a:p>
        <a:p>
          <a:pPr marL="0" marR="0" lvl="0" indent="0" algn="l" defTabSz="914400" eaLnBrk="1" fontAlgn="auto" latinLnBrk="0" hangingPunct="1">
            <a:lnSpc>
              <a:spcPct val="100000"/>
            </a:lnSpc>
            <a:spcBef>
              <a:spcPts val="0"/>
            </a:spcBef>
            <a:spcAft>
              <a:spcPts val="0"/>
            </a:spcAft>
            <a:buClrTx/>
            <a:buSzTx/>
            <a:buFontTx/>
            <a:buNone/>
            <a:tabLst/>
            <a:defRPr/>
          </a:pPr>
          <a:r>
            <a:rPr lang="sl-SI" sz="1100" b="1" baseline="0">
              <a:solidFill>
                <a:srgbClr val="4D5058"/>
              </a:solidFill>
            </a:rPr>
            <a:t>ZNGO</a:t>
          </a:r>
          <a:r>
            <a:rPr lang="sl-SI" sz="1100" baseline="0">
              <a:solidFill>
                <a:srgbClr val="4D5058"/>
              </a:solidFill>
            </a:rPr>
            <a:t> - Zaščiteni negospodinjski odjemalci </a:t>
          </a:r>
          <a:r>
            <a:rPr lang="sl-SI" sz="1100" baseline="0">
              <a:solidFill>
                <a:srgbClr val="4D5058"/>
              </a:solidFill>
              <a:effectLst/>
              <a:latin typeface="+mn-lt"/>
              <a:ea typeface="+mn-ea"/>
              <a:cs typeface="+mn-cs"/>
            </a:rPr>
            <a:t>(odjem za ogrevanje prostorov in priprava sanitarne tople vode)</a:t>
          </a:r>
        </a:p>
        <a:p>
          <a:pPr marL="0" marR="0" lvl="0" indent="0" algn="l" defTabSz="914400" eaLnBrk="1" fontAlgn="auto" latinLnBrk="0" hangingPunct="1">
            <a:lnSpc>
              <a:spcPct val="100000"/>
            </a:lnSpc>
            <a:spcBef>
              <a:spcPts val="0"/>
            </a:spcBef>
            <a:spcAft>
              <a:spcPts val="0"/>
            </a:spcAft>
            <a:buClrTx/>
            <a:buSzTx/>
            <a:buFontTx/>
            <a:buNone/>
            <a:tabLst/>
            <a:defRPr/>
          </a:pPr>
          <a:r>
            <a:rPr lang="sl-SI" sz="1100" b="1" baseline="0">
              <a:solidFill>
                <a:srgbClr val="4D5058"/>
              </a:solidFill>
              <a:effectLst/>
              <a:latin typeface="+mn-lt"/>
              <a:ea typeface="+mn-ea"/>
              <a:cs typeface="+mn-cs"/>
            </a:rPr>
            <a:t>NNGO</a:t>
          </a:r>
          <a:r>
            <a:rPr lang="sl-SI" sz="1100" baseline="0">
              <a:solidFill>
                <a:srgbClr val="4D5058"/>
              </a:solidFill>
              <a:effectLst/>
              <a:latin typeface="+mn-lt"/>
              <a:ea typeface="+mn-ea"/>
              <a:cs typeface="+mn-cs"/>
            </a:rPr>
            <a:t> - Nezaščiteni negospodinjski odjemalci (neodvisno od namena odjema toplote)</a:t>
          </a:r>
          <a:endParaRPr lang="sl-SI" sz="1100">
            <a:solidFill>
              <a:srgbClr val="4D5058"/>
            </a:solidFill>
          </a:endParaRPr>
        </a:p>
        <a:p>
          <a:pPr algn="l"/>
          <a:endParaRPr lang="sl-SI" sz="1100">
            <a:solidFill>
              <a:srgbClr val="4D5058"/>
            </a:solidFill>
          </a:endParaRPr>
        </a:p>
      </xdr:txBody>
    </xdr:sp>
    <xdr:clientData/>
  </xdr:twoCellAnchor>
  <xdr:twoCellAnchor>
    <xdr:from>
      <xdr:col>24</xdr:col>
      <xdr:colOff>86148</xdr:colOff>
      <xdr:row>14</xdr:row>
      <xdr:rowOff>162980</xdr:rowOff>
    </xdr:from>
    <xdr:to>
      <xdr:col>24</xdr:col>
      <xdr:colOff>341467</xdr:colOff>
      <xdr:row>16</xdr:row>
      <xdr:rowOff>42515</xdr:rowOff>
    </xdr:to>
    <xdr:sp macro="" textlink="">
      <xdr:nvSpPr>
        <xdr:cNvPr id="6" name="Desna puščica 4">
          <a:hlinkClick xmlns:r="http://schemas.openxmlformats.org/officeDocument/2006/relationships" r:id="rId5"/>
          <a:extLst>
            <a:ext uri="{FF2B5EF4-FFF2-40B4-BE49-F238E27FC236}">
              <a16:creationId xmlns:a16="http://schemas.microsoft.com/office/drawing/2014/main" id="{00000000-0008-0000-0700-000006000000}"/>
            </a:ext>
          </a:extLst>
        </xdr:cNvPr>
        <xdr:cNvSpPr>
          <a:spLocks noChangeAspect="1"/>
        </xdr:cNvSpPr>
      </xdr:nvSpPr>
      <xdr:spPr>
        <a:xfrm rot="5400000">
          <a:off x="22129153" y="3570775"/>
          <a:ext cx="346260" cy="255319"/>
        </a:xfrm>
        <a:prstGeom prst="rightArrow">
          <a:avLst/>
        </a:prstGeom>
        <a:solidFill>
          <a:srgbClr val="BB2649"/>
        </a:solidFill>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sl-SI" sz="1100"/>
        </a:p>
      </xdr:txBody>
    </xdr:sp>
    <xdr:clientData fPrintsWithSheet="0"/>
  </xdr:twoCellAnchor>
  <xdr:twoCellAnchor>
    <xdr:from>
      <xdr:col>24</xdr:col>
      <xdr:colOff>76679</xdr:colOff>
      <xdr:row>69</xdr:row>
      <xdr:rowOff>30151</xdr:rowOff>
    </xdr:from>
    <xdr:to>
      <xdr:col>24</xdr:col>
      <xdr:colOff>332279</xdr:colOff>
      <xdr:row>70</xdr:row>
      <xdr:rowOff>112651</xdr:rowOff>
    </xdr:to>
    <xdr:sp macro="" textlink="">
      <xdr:nvSpPr>
        <xdr:cNvPr id="7" name="Desna puščica 4">
          <a:hlinkClick xmlns:r="http://schemas.openxmlformats.org/officeDocument/2006/relationships" r:id="rId6"/>
          <a:extLst>
            <a:ext uri="{FF2B5EF4-FFF2-40B4-BE49-F238E27FC236}">
              <a16:creationId xmlns:a16="http://schemas.microsoft.com/office/drawing/2014/main" id="{00000000-0008-0000-0700-000007000000}"/>
            </a:ext>
          </a:extLst>
        </xdr:cNvPr>
        <xdr:cNvSpPr>
          <a:spLocks/>
        </xdr:cNvSpPr>
      </xdr:nvSpPr>
      <xdr:spPr>
        <a:xfrm rot="5400000">
          <a:off x="22140579" y="16967951"/>
          <a:ext cx="349200" cy="255600"/>
        </a:xfrm>
        <a:prstGeom prst="rightArrow">
          <a:avLst/>
        </a:prstGeom>
        <a:solidFill>
          <a:srgbClr val="BB2649"/>
        </a:solidFill>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sl-SI" sz="1100"/>
        </a:p>
      </xdr:txBody>
    </xdr:sp>
    <xdr:clientData fPrintsWithSheet="0"/>
  </xdr:twoCellAnchor>
  <xdr:twoCellAnchor>
    <xdr:from>
      <xdr:col>24</xdr:col>
      <xdr:colOff>88553</xdr:colOff>
      <xdr:row>124</xdr:row>
      <xdr:rowOff>111687</xdr:rowOff>
    </xdr:from>
    <xdr:to>
      <xdr:col>24</xdr:col>
      <xdr:colOff>344153</xdr:colOff>
      <xdr:row>125</xdr:row>
      <xdr:rowOff>194187</xdr:rowOff>
    </xdr:to>
    <xdr:sp macro="" textlink="">
      <xdr:nvSpPr>
        <xdr:cNvPr id="8" name="Desna puščica 4">
          <a:hlinkClick xmlns:r="http://schemas.openxmlformats.org/officeDocument/2006/relationships" r:id="rId7"/>
          <a:extLst>
            <a:ext uri="{FF2B5EF4-FFF2-40B4-BE49-F238E27FC236}">
              <a16:creationId xmlns:a16="http://schemas.microsoft.com/office/drawing/2014/main" id="{00000000-0008-0000-0700-000008000000}"/>
            </a:ext>
          </a:extLst>
        </xdr:cNvPr>
        <xdr:cNvSpPr>
          <a:spLocks/>
        </xdr:cNvSpPr>
      </xdr:nvSpPr>
      <xdr:spPr>
        <a:xfrm rot="5400000">
          <a:off x="22152453" y="30587687"/>
          <a:ext cx="349200" cy="255600"/>
        </a:xfrm>
        <a:prstGeom prst="rightArrow">
          <a:avLst/>
        </a:prstGeom>
        <a:solidFill>
          <a:srgbClr val="BB2649"/>
        </a:solidFill>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sl-SI" sz="1100"/>
        </a:p>
      </xdr:txBody>
    </xdr:sp>
    <xdr:clientData fPrintsWithSheet="0"/>
  </xdr:twoCellAnchor>
  <xdr:twoCellAnchor editAs="oneCell">
    <xdr:from>
      <xdr:col>18</xdr:col>
      <xdr:colOff>901700</xdr:colOff>
      <xdr:row>1</xdr:row>
      <xdr:rowOff>50800</xdr:rowOff>
    </xdr:from>
    <xdr:to>
      <xdr:col>25</xdr:col>
      <xdr:colOff>331640</xdr:colOff>
      <xdr:row>2</xdr:row>
      <xdr:rowOff>88700</xdr:rowOff>
    </xdr:to>
    <xdr:pic>
      <xdr:nvPicPr>
        <xdr:cNvPr id="9" name="Slika 8">
          <a:extLst>
            <a:ext uri="{FF2B5EF4-FFF2-40B4-BE49-F238E27FC236}">
              <a16:creationId xmlns:a16="http://schemas.microsoft.com/office/drawing/2014/main" id="{00000000-0008-0000-0700-000009000000}"/>
            </a:ext>
          </a:extLst>
        </xdr:cNvPr>
        <xdr:cNvPicPr>
          <a:picLocks noChangeAspect="1"/>
        </xdr:cNvPicPr>
      </xdr:nvPicPr>
      <xdr:blipFill>
        <a:blip xmlns:r="http://schemas.openxmlformats.org/officeDocument/2006/relationships" r:embed="rId8"/>
        <a:stretch>
          <a:fillRect/>
        </a:stretch>
      </xdr:blipFill>
      <xdr:spPr>
        <a:xfrm>
          <a:off x="20494625" y="231775"/>
          <a:ext cx="2306490" cy="485575"/>
        </a:xfrm>
        <a:prstGeom prst="rect">
          <a:avLst/>
        </a:prstGeom>
      </xdr:spPr>
    </xdr:pic>
    <xdr:clientData fPrintsWithSheet="0"/>
  </xdr:twoCellAnchor>
</xdr:wsDr>
</file>

<file path=xl/drawings/drawing8.xml><?xml version="1.0" encoding="utf-8"?>
<xdr:wsDr xmlns:xdr="http://schemas.openxmlformats.org/drawingml/2006/spreadsheetDrawing" xmlns:a="http://schemas.openxmlformats.org/drawingml/2006/main">
  <xdr:twoCellAnchor>
    <xdr:from>
      <xdr:col>10</xdr:col>
      <xdr:colOff>381001</xdr:colOff>
      <xdr:row>1</xdr:row>
      <xdr:rowOff>100853</xdr:rowOff>
    </xdr:from>
    <xdr:to>
      <xdr:col>14</xdr:col>
      <xdr:colOff>905276</xdr:colOff>
      <xdr:row>3</xdr:row>
      <xdr:rowOff>0</xdr:rowOff>
    </xdr:to>
    <xdr:sp macro="" textlink="">
      <xdr:nvSpPr>
        <xdr:cNvPr id="2" name="Pravokotnik: zaokroženi vogali 1">
          <a:extLst>
            <a:ext uri="{FF2B5EF4-FFF2-40B4-BE49-F238E27FC236}">
              <a16:creationId xmlns:a16="http://schemas.microsoft.com/office/drawing/2014/main" id="{00000000-0008-0000-0900-000002000000}"/>
            </a:ext>
          </a:extLst>
        </xdr:cNvPr>
        <xdr:cNvSpPr/>
      </xdr:nvSpPr>
      <xdr:spPr>
        <a:xfrm>
          <a:off x="14590060" y="291353"/>
          <a:ext cx="4737687" cy="994922"/>
        </a:xfrm>
        <a:prstGeom prst="roundRect">
          <a:avLst/>
        </a:prstGeom>
        <a:noFill/>
        <a:ln w="9525" cap="flat" cmpd="sng" algn="ctr">
          <a:solidFill>
            <a:schemeClr val="accent1"/>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1"/>
        </a:fontRef>
      </xdr:style>
      <xdr:txBody>
        <a:bodyPr vertOverflow="clip" horzOverflow="clip" rtlCol="0" anchor="ctr"/>
        <a:lstStyle/>
        <a:p>
          <a:pPr algn="ctr"/>
          <a:r>
            <a:rPr lang="sl-SI" sz="1100"/>
            <a:t>Pomožni skriti</a:t>
          </a:r>
          <a:r>
            <a:rPr lang="sl-SI" sz="1100" baseline="0"/>
            <a:t> kontrolni list!</a:t>
          </a:r>
          <a:endParaRPr lang="sl-SI" sz="1100"/>
        </a:p>
      </xdr:txBody>
    </xdr:sp>
    <xdr:clientData/>
  </xdr:twoCellAnchor>
  <xdr:twoCellAnchor>
    <xdr:from>
      <xdr:col>28</xdr:col>
      <xdr:colOff>381001</xdr:colOff>
      <xdr:row>1</xdr:row>
      <xdr:rowOff>100853</xdr:rowOff>
    </xdr:from>
    <xdr:to>
      <xdr:col>32</xdr:col>
      <xdr:colOff>905276</xdr:colOff>
      <xdr:row>3</xdr:row>
      <xdr:rowOff>0</xdr:rowOff>
    </xdr:to>
    <xdr:sp macro="" textlink="">
      <xdr:nvSpPr>
        <xdr:cNvPr id="3" name="Pravokotnik: zaokroženi vogali 2">
          <a:extLst>
            <a:ext uri="{FF2B5EF4-FFF2-40B4-BE49-F238E27FC236}">
              <a16:creationId xmlns:a16="http://schemas.microsoft.com/office/drawing/2014/main" id="{00000000-0008-0000-0900-000003000000}"/>
            </a:ext>
          </a:extLst>
        </xdr:cNvPr>
        <xdr:cNvSpPr/>
      </xdr:nvSpPr>
      <xdr:spPr>
        <a:xfrm>
          <a:off x="14287501" y="291353"/>
          <a:ext cx="4715275" cy="361790"/>
        </a:xfrm>
        <a:prstGeom prst="roundRect">
          <a:avLst/>
        </a:prstGeom>
        <a:noFill/>
        <a:ln w="9525" cap="flat" cmpd="sng" algn="ctr">
          <a:solidFill>
            <a:schemeClr val="accent1"/>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1"/>
        </a:fontRef>
      </xdr:style>
      <xdr:txBody>
        <a:bodyPr vertOverflow="clip" horzOverflow="clip" rtlCol="0" anchor="ctr"/>
        <a:lstStyle/>
        <a:p>
          <a:pPr algn="ctr"/>
          <a:r>
            <a:rPr lang="sl-SI" sz="1100"/>
            <a:t>Pomožni skriti</a:t>
          </a:r>
          <a:r>
            <a:rPr lang="sl-SI" sz="1100" baseline="0"/>
            <a:t> kontrolni list!</a:t>
          </a:r>
          <a:endParaRPr lang="sl-SI" sz="1100"/>
        </a:p>
      </xdr:txBody>
    </xdr:sp>
    <xdr:clientData/>
  </xdr:twoCellAnchor>
  <xdr:twoCellAnchor>
    <xdr:from>
      <xdr:col>45</xdr:col>
      <xdr:colOff>381001</xdr:colOff>
      <xdr:row>1</xdr:row>
      <xdr:rowOff>100853</xdr:rowOff>
    </xdr:from>
    <xdr:to>
      <xdr:col>49</xdr:col>
      <xdr:colOff>905276</xdr:colOff>
      <xdr:row>3</xdr:row>
      <xdr:rowOff>0</xdr:rowOff>
    </xdr:to>
    <xdr:sp macro="" textlink="">
      <xdr:nvSpPr>
        <xdr:cNvPr id="4" name="Pravokotnik: zaokroženi vogali 3">
          <a:extLst>
            <a:ext uri="{FF2B5EF4-FFF2-40B4-BE49-F238E27FC236}">
              <a16:creationId xmlns:a16="http://schemas.microsoft.com/office/drawing/2014/main" id="{00000000-0008-0000-0900-000004000000}"/>
            </a:ext>
          </a:extLst>
        </xdr:cNvPr>
        <xdr:cNvSpPr/>
      </xdr:nvSpPr>
      <xdr:spPr>
        <a:xfrm>
          <a:off x="34358037" y="291353"/>
          <a:ext cx="4715275" cy="361790"/>
        </a:xfrm>
        <a:prstGeom prst="roundRect">
          <a:avLst/>
        </a:prstGeom>
        <a:noFill/>
        <a:ln w="9525" cap="flat" cmpd="sng" algn="ctr">
          <a:solidFill>
            <a:schemeClr val="accent1"/>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1"/>
        </a:fontRef>
      </xdr:style>
      <xdr:txBody>
        <a:bodyPr vertOverflow="clip" horzOverflow="clip" rtlCol="0" anchor="ctr"/>
        <a:lstStyle/>
        <a:p>
          <a:pPr algn="ctr"/>
          <a:r>
            <a:rPr lang="sl-SI" sz="1100"/>
            <a:t>Pomožni skriti</a:t>
          </a:r>
          <a:r>
            <a:rPr lang="sl-SI" sz="1100" baseline="0"/>
            <a:t> kontrolni list!</a:t>
          </a:r>
          <a:endParaRPr lang="sl-SI" sz="1100"/>
        </a:p>
      </xdr:txBody>
    </xdr:sp>
    <xdr:clientData/>
  </xdr:twoCellAnchor>
  <xdr:twoCellAnchor editAs="oneCell">
    <xdr:from>
      <xdr:col>1</xdr:col>
      <xdr:colOff>44903</xdr:colOff>
      <xdr:row>0</xdr:row>
      <xdr:rowOff>131989</xdr:rowOff>
    </xdr:from>
    <xdr:to>
      <xdr:col>3</xdr:col>
      <xdr:colOff>493939</xdr:colOff>
      <xdr:row>0</xdr:row>
      <xdr:rowOff>2068286</xdr:rowOff>
    </xdr:to>
    <mc:AlternateContent xmlns:mc="http://schemas.openxmlformats.org/markup-compatibility/2006" xmlns:a14="http://schemas.microsoft.com/office/drawing/2010/main">
      <mc:Choice Requires="a14">
        <xdr:graphicFrame macro="">
          <xdr:nvGraphicFramePr>
            <xdr:cNvPr id="5" name="Tarifni sistem">
              <a:extLst>
                <a:ext uri="{FF2B5EF4-FFF2-40B4-BE49-F238E27FC236}">
                  <a16:creationId xmlns:a16="http://schemas.microsoft.com/office/drawing/2014/main" id="{00000000-0008-0000-0900-000005000000}"/>
                </a:ext>
              </a:extLst>
            </xdr:cNvPr>
            <xdr:cNvGraphicFramePr/>
          </xdr:nvGraphicFramePr>
          <xdr:xfrm>
            <a:off x="0" y="0"/>
            <a:ext cx="0" cy="0"/>
          </xdr:xfrm>
          <a:graphic>
            <a:graphicData uri="http://schemas.microsoft.com/office/drawing/2010/slicer">
              <sle:slicer xmlns:sle="http://schemas.microsoft.com/office/drawing/2010/slicer" name="Tarifni sistem"/>
            </a:graphicData>
          </a:graphic>
        </xdr:graphicFrame>
      </mc:Choice>
      <mc:Fallback xmlns="">
        <xdr:sp macro="" textlink="">
          <xdr:nvSpPr>
            <xdr:cNvPr id="0" name=""/>
            <xdr:cNvSpPr>
              <a:spLocks noTextEdit="1"/>
            </xdr:cNvSpPr>
          </xdr:nvSpPr>
          <xdr:spPr>
            <a:xfrm>
              <a:off x="357867" y="131989"/>
              <a:ext cx="4336597" cy="1936297"/>
            </a:xfrm>
            <a:prstGeom prst="rect">
              <a:avLst/>
            </a:prstGeom>
            <a:solidFill>
              <a:prstClr val="white"/>
            </a:solidFill>
            <a:ln w="1">
              <a:solidFill>
                <a:prstClr val="green"/>
              </a:solidFill>
            </a:ln>
          </xdr:spPr>
          <xdr:txBody>
            <a:bodyPr vertOverflow="clip" horzOverflow="clip"/>
            <a:lstStyle/>
            <a:p>
              <a:r>
                <a:rPr lang="sl-SI" sz="1100"/>
                <a:t>Ta oblika predstavlja razčlenjevalnik. Razčlenjevalniki so podprti v različici Excel 2010 ali novejših različicah.
Če je bila oblika spremenjena v starejši različici Excela ali pa je bil delovni zvezek shranjen v programu Excel 2003 ali starejši različici, razčlenjevalnika ni mogoče uporabiti.</a:t>
              </a:r>
            </a:p>
          </xdr:txBody>
        </xdr:sp>
      </mc:Fallback>
    </mc:AlternateContent>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5</xdr:col>
          <xdr:colOff>2106241</xdr:colOff>
          <xdr:row>8</xdr:row>
          <xdr:rowOff>751</xdr:rowOff>
        </xdr:from>
        <xdr:to>
          <xdr:col>16</xdr:col>
          <xdr:colOff>153537</xdr:colOff>
          <xdr:row>9</xdr:row>
          <xdr:rowOff>2481</xdr:rowOff>
        </xdr:to>
        <xdr:grpSp>
          <xdr:nvGrpSpPr>
            <xdr:cNvPr id="2" name="Skupina 1">
              <a:extLst>
                <a:ext uri="{FF2B5EF4-FFF2-40B4-BE49-F238E27FC236}">
                  <a16:creationId xmlns:a16="http://schemas.microsoft.com/office/drawing/2014/main" id="{00000000-0008-0000-0A00-000002000000}"/>
                </a:ext>
              </a:extLst>
            </xdr:cNvPr>
            <xdr:cNvGrpSpPr/>
          </xdr:nvGrpSpPr>
          <xdr:grpSpPr>
            <a:xfrm>
              <a:off x="3221362" y="2521391"/>
              <a:ext cx="9628302" cy="419901"/>
              <a:chOff x="1522575" y="931023"/>
              <a:chExt cx="5203012" cy="178168"/>
            </a:xfrm>
            <a:noFill/>
            <a:effectLst>
              <a:outerShdw blurRad="50800" dist="38100" dir="2700000" algn="tl" rotWithShape="0">
                <a:prstClr val="black">
                  <a:alpha val="40000"/>
                </a:prstClr>
              </a:outerShdw>
            </a:effectLst>
          </xdr:grpSpPr>
          <xdr:sp macro="" textlink="">
            <xdr:nvSpPr>
              <xdr:cNvPr id="51201" name="CheckBox1" hidden="1">
                <a:extLst>
                  <a:ext uri="{63B3BB69-23CF-44E3-9099-C40C66FF867C}">
                    <a14:compatExt spid="_x0000_s51201"/>
                  </a:ext>
                  <a:ext uri="{FF2B5EF4-FFF2-40B4-BE49-F238E27FC236}">
                    <a16:creationId xmlns:a16="http://schemas.microsoft.com/office/drawing/2014/main" id="{00000000-0008-0000-0A00-000001C80000}"/>
                  </a:ext>
                </a:extLst>
              </xdr:cNvPr>
              <xdr:cNvSpPr/>
            </xdr:nvSpPr>
            <xdr:spPr bwMode="auto">
              <a:xfrm>
                <a:off x="1522575" y="931023"/>
                <a:ext cx="1123976" cy="178168"/>
              </a:xfrm>
              <a:prstGeom prst="rect">
                <a:avLst/>
              </a:prstGeom>
              <a:noFill/>
              <a:ln>
                <a:noFill/>
              </a:ln>
              <a:extLst>
                <a:ext uri="{91240B29-F687-4F45-9708-019B960494DF}">
                  <a14:hiddenLine w="9525">
                    <a:noFill/>
                    <a:miter lim="800000"/>
                    <a:headEnd/>
                    <a:tailEnd/>
                  </a14:hiddenLine>
                </a:ext>
              </a:extLst>
            </xdr:spPr>
          </xdr:sp>
          <xdr:sp macro="" textlink="">
            <xdr:nvSpPr>
              <xdr:cNvPr id="51202" name="CheckBox2" hidden="1">
                <a:extLst>
                  <a:ext uri="{63B3BB69-23CF-44E3-9099-C40C66FF867C}">
                    <a14:compatExt spid="_x0000_s51202"/>
                  </a:ext>
                  <a:ext uri="{FF2B5EF4-FFF2-40B4-BE49-F238E27FC236}">
                    <a16:creationId xmlns:a16="http://schemas.microsoft.com/office/drawing/2014/main" id="{00000000-0008-0000-0A00-000002C80000}"/>
                  </a:ext>
                </a:extLst>
              </xdr:cNvPr>
              <xdr:cNvSpPr/>
            </xdr:nvSpPr>
            <xdr:spPr bwMode="auto">
              <a:xfrm>
                <a:off x="2646549" y="931023"/>
                <a:ext cx="1438309" cy="178168"/>
              </a:xfrm>
              <a:prstGeom prst="rect">
                <a:avLst/>
              </a:prstGeom>
              <a:noFill/>
              <a:ln>
                <a:noFill/>
              </a:ln>
              <a:extLst>
                <a:ext uri="{91240B29-F687-4F45-9708-019B960494DF}">
                  <a14:hiddenLine w="9525">
                    <a:noFill/>
                    <a:miter lim="800000"/>
                    <a:headEnd/>
                    <a:tailEnd/>
                  </a14:hiddenLine>
                </a:ext>
              </a:extLst>
            </xdr:spPr>
          </xdr:sp>
          <xdr:sp macro="" textlink="">
            <xdr:nvSpPr>
              <xdr:cNvPr id="51203" name="CheckBox3" hidden="1">
                <a:extLst>
                  <a:ext uri="{63B3BB69-23CF-44E3-9099-C40C66FF867C}">
                    <a14:compatExt spid="_x0000_s51203"/>
                  </a:ext>
                  <a:ext uri="{FF2B5EF4-FFF2-40B4-BE49-F238E27FC236}">
                    <a16:creationId xmlns:a16="http://schemas.microsoft.com/office/drawing/2014/main" id="{00000000-0008-0000-0A00-000003C80000}"/>
                  </a:ext>
                </a:extLst>
              </xdr:cNvPr>
              <xdr:cNvSpPr/>
            </xdr:nvSpPr>
            <xdr:spPr bwMode="auto">
              <a:xfrm>
                <a:off x="4096625" y="931023"/>
                <a:ext cx="990623" cy="178168"/>
              </a:xfrm>
              <a:prstGeom prst="rect">
                <a:avLst/>
              </a:prstGeom>
              <a:noFill/>
              <a:ln>
                <a:noFill/>
              </a:ln>
              <a:extLst>
                <a:ext uri="{91240B29-F687-4F45-9708-019B960494DF}">
                  <a14:hiddenLine w="9525">
                    <a:noFill/>
                    <a:miter lim="800000"/>
                    <a:headEnd/>
                    <a:tailEnd/>
                  </a14:hiddenLine>
                </a:ext>
              </a:extLst>
            </xdr:spPr>
          </xdr:sp>
          <xdr:sp macro="" textlink="">
            <xdr:nvSpPr>
              <xdr:cNvPr id="51204" name="CheckBox4" hidden="1">
                <a:extLst>
                  <a:ext uri="{63B3BB69-23CF-44E3-9099-C40C66FF867C}">
                    <a14:compatExt spid="_x0000_s51204"/>
                  </a:ext>
                  <a:ext uri="{FF2B5EF4-FFF2-40B4-BE49-F238E27FC236}">
                    <a16:creationId xmlns:a16="http://schemas.microsoft.com/office/drawing/2014/main" id="{00000000-0008-0000-0A00-000004C80000}"/>
                  </a:ext>
                </a:extLst>
              </xdr:cNvPr>
              <xdr:cNvSpPr/>
            </xdr:nvSpPr>
            <xdr:spPr bwMode="auto">
              <a:xfrm>
                <a:off x="5096774" y="931023"/>
                <a:ext cx="1628813" cy="178168"/>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xdr:twoCellAnchor>
    <xdr:from>
      <xdr:col>13</xdr:col>
      <xdr:colOff>1051493</xdr:colOff>
      <xdr:row>3</xdr:row>
      <xdr:rowOff>63888</xdr:rowOff>
    </xdr:from>
    <xdr:to>
      <xdr:col>14</xdr:col>
      <xdr:colOff>923955</xdr:colOff>
      <xdr:row>3</xdr:row>
      <xdr:rowOff>359863</xdr:rowOff>
    </xdr:to>
    <xdr:sp macro="" textlink="[1]XML!E3">
      <xdr:nvSpPr>
        <xdr:cNvPr id="10" name="PoljeZBesedilom 9">
          <a:extLst>
            <a:ext uri="{FF2B5EF4-FFF2-40B4-BE49-F238E27FC236}">
              <a16:creationId xmlns:a16="http://schemas.microsoft.com/office/drawing/2014/main" id="{00000000-0008-0000-0A00-00000A000000}"/>
            </a:ext>
          </a:extLst>
        </xdr:cNvPr>
        <xdr:cNvSpPr txBox="1"/>
      </xdr:nvSpPr>
      <xdr:spPr>
        <a:xfrm>
          <a:off x="16291493" y="1159263"/>
          <a:ext cx="1024987" cy="295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fld id="{F56FD9CF-9BCA-4063-8A29-07EE2C22F6E5}" type="TxLink">
            <a:rPr lang="en-US" sz="900" b="0" i="0" u="none" strike="noStrike">
              <a:solidFill>
                <a:schemeClr val="tx1"/>
              </a:solidFill>
              <a:latin typeface="Calibri"/>
            </a:rPr>
            <a:pPr algn="r"/>
            <a:t>Obr.ver. 20.00.12</a:t>
          </a:fld>
          <a:endParaRPr lang="sl-SI" sz="1050">
            <a:solidFill>
              <a:schemeClr val="tx1"/>
            </a:solidFill>
          </a:endParaRPr>
        </a:p>
      </xdr:txBody>
    </xdr:sp>
    <xdr:clientData/>
  </xdr:twoCellAnchor>
  <xdr:twoCellAnchor>
    <xdr:from>
      <xdr:col>22</xdr:col>
      <xdr:colOff>386025</xdr:colOff>
      <xdr:row>10</xdr:row>
      <xdr:rowOff>128127</xdr:rowOff>
    </xdr:from>
    <xdr:to>
      <xdr:col>23</xdr:col>
      <xdr:colOff>58013</xdr:colOff>
      <xdr:row>12</xdr:row>
      <xdr:rowOff>172820</xdr:rowOff>
    </xdr:to>
    <xdr:pic>
      <xdr:nvPicPr>
        <xdr:cNvPr id="9" name="Slika 8">
          <a:hlinkClick xmlns:r="http://schemas.openxmlformats.org/officeDocument/2006/relationships" r:id="rId1" tooltip="Pomoč"/>
          <a:extLst>
            <a:ext uri="{FF2B5EF4-FFF2-40B4-BE49-F238E27FC236}">
              <a16:creationId xmlns:a16="http://schemas.microsoft.com/office/drawing/2014/main" id="{00000000-0008-0000-0A00-000009000000}"/>
            </a:ext>
          </a:extLst>
        </xdr:cNvPr>
        <xdr:cNvPicPr>
          <a:picLocks noChangeAspect="1"/>
        </xdr:cNvPicPr>
      </xdr:nvPicPr>
      <xdr:blipFill>
        <a:blip xmlns:r="http://schemas.openxmlformats.org/officeDocument/2006/relationships" r:embed="rId2" cstate="print"/>
        <a:stretch>
          <a:fillRect/>
        </a:stretch>
      </xdr:blipFill>
      <xdr:spPr>
        <a:xfrm>
          <a:off x="14499287" y="3252792"/>
          <a:ext cx="496714" cy="520943"/>
        </a:xfrm>
        <a:prstGeom prst="rect">
          <a:avLst/>
        </a:prstGeom>
      </xdr:spPr>
    </xdr:pic>
    <xdr:clientData fPrintsWithSheet="0"/>
  </xdr:twoCellAnchor>
  <xdr:twoCellAnchor>
    <xdr:from>
      <xdr:col>21</xdr:col>
      <xdr:colOff>267641</xdr:colOff>
      <xdr:row>11</xdr:row>
      <xdr:rowOff>84424</xdr:rowOff>
    </xdr:from>
    <xdr:to>
      <xdr:col>22</xdr:col>
      <xdr:colOff>298225</xdr:colOff>
      <xdr:row>12</xdr:row>
      <xdr:rowOff>54964</xdr:rowOff>
    </xdr:to>
    <xdr:sp macro="" textlink="">
      <xdr:nvSpPr>
        <xdr:cNvPr id="11" name="Desna puščica 4">
          <a:hlinkClick xmlns:r="http://schemas.openxmlformats.org/officeDocument/2006/relationships" r:id="rId3" tooltip="NADOMESTILO"/>
          <a:extLst>
            <a:ext uri="{FF2B5EF4-FFF2-40B4-BE49-F238E27FC236}">
              <a16:creationId xmlns:a16="http://schemas.microsoft.com/office/drawing/2014/main" id="{00000000-0008-0000-0A00-00000B000000}"/>
            </a:ext>
          </a:extLst>
        </xdr:cNvPr>
        <xdr:cNvSpPr>
          <a:spLocks noChangeAspect="1"/>
        </xdr:cNvSpPr>
      </xdr:nvSpPr>
      <xdr:spPr>
        <a:xfrm>
          <a:off x="14067275" y="3394942"/>
          <a:ext cx="344212" cy="260937"/>
        </a:xfrm>
        <a:prstGeom prst="rightArrow">
          <a:avLst/>
        </a:prstGeom>
        <a:gradFill>
          <a:gsLst>
            <a:gs pos="0">
              <a:srgbClr val="BB2649"/>
            </a:gs>
            <a:gs pos="80000">
              <a:schemeClr val="accent2">
                <a:shade val="93000"/>
                <a:satMod val="130000"/>
              </a:schemeClr>
            </a:gs>
            <a:gs pos="100000">
              <a:schemeClr val="accent2">
                <a:shade val="94000"/>
                <a:satMod val="135000"/>
              </a:schemeClr>
            </a:gs>
          </a:gsLst>
        </a:gradFill>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sl-SI" sz="1100"/>
        </a:p>
      </xdr:txBody>
    </xdr:sp>
    <xdr:clientData fPrintsWithSheet="0"/>
  </xdr:twoCellAnchor>
  <xdr:twoCellAnchor>
    <xdr:from>
      <xdr:col>20</xdr:col>
      <xdr:colOff>98072</xdr:colOff>
      <xdr:row>11</xdr:row>
      <xdr:rowOff>83303</xdr:rowOff>
    </xdr:from>
    <xdr:to>
      <xdr:col>21</xdr:col>
      <xdr:colOff>164413</xdr:colOff>
      <xdr:row>12</xdr:row>
      <xdr:rowOff>49362</xdr:rowOff>
    </xdr:to>
    <xdr:sp macro="" textlink="">
      <xdr:nvSpPr>
        <xdr:cNvPr id="12" name="Desna puščica 6">
          <a:hlinkClick xmlns:r="http://schemas.openxmlformats.org/officeDocument/2006/relationships" r:id="rId4" tooltip="STROŠKI_04"/>
          <a:extLst>
            <a:ext uri="{FF2B5EF4-FFF2-40B4-BE49-F238E27FC236}">
              <a16:creationId xmlns:a16="http://schemas.microsoft.com/office/drawing/2014/main" id="{00000000-0008-0000-0A00-00000C000000}"/>
            </a:ext>
          </a:extLst>
        </xdr:cNvPr>
        <xdr:cNvSpPr>
          <a:spLocks noChangeAspect="1"/>
        </xdr:cNvSpPr>
      </xdr:nvSpPr>
      <xdr:spPr>
        <a:xfrm rot="10800000">
          <a:off x="13595694" y="3393821"/>
          <a:ext cx="368353" cy="256456"/>
        </a:xfrm>
        <a:prstGeom prst="rightArrow">
          <a:avLst/>
        </a:prstGeom>
        <a:gradFill>
          <a:gsLst>
            <a:gs pos="0">
              <a:srgbClr val="BB2649"/>
            </a:gs>
            <a:gs pos="80000">
              <a:schemeClr val="accent2">
                <a:shade val="93000"/>
                <a:satMod val="130000"/>
              </a:schemeClr>
            </a:gs>
            <a:gs pos="100000">
              <a:schemeClr val="accent2">
                <a:shade val="94000"/>
                <a:satMod val="135000"/>
              </a:schemeClr>
            </a:gs>
          </a:gsLst>
        </a:gradFill>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sl-SI" sz="1100"/>
        </a:p>
      </xdr:txBody>
    </xdr:sp>
    <xdr:clientData fPrintsWithSheet="0"/>
  </xdr:twoCellAnchor>
  <xdr:twoCellAnchor>
    <xdr:from>
      <xdr:col>20</xdr:col>
      <xdr:colOff>46310</xdr:colOff>
      <xdr:row>15</xdr:row>
      <xdr:rowOff>23165</xdr:rowOff>
    </xdr:from>
    <xdr:to>
      <xdr:col>21</xdr:col>
      <xdr:colOff>5234</xdr:colOff>
      <xdr:row>16</xdr:row>
      <xdr:rowOff>181939</xdr:rowOff>
    </xdr:to>
    <xdr:sp macro="" textlink="">
      <xdr:nvSpPr>
        <xdr:cNvPr id="13" name="Desna puščica 4">
          <a:hlinkClick xmlns:r="http://schemas.openxmlformats.org/officeDocument/2006/relationships" r:id="rId5"/>
          <a:extLst>
            <a:ext uri="{FF2B5EF4-FFF2-40B4-BE49-F238E27FC236}">
              <a16:creationId xmlns:a16="http://schemas.microsoft.com/office/drawing/2014/main" id="{00000000-0008-0000-0A00-00000D000000}"/>
            </a:ext>
          </a:extLst>
        </xdr:cNvPr>
        <xdr:cNvSpPr>
          <a:spLocks noChangeAspect="1"/>
        </xdr:cNvSpPr>
      </xdr:nvSpPr>
      <xdr:spPr>
        <a:xfrm rot="5400000">
          <a:off x="13496278" y="4147984"/>
          <a:ext cx="356243" cy="260936"/>
        </a:xfrm>
        <a:prstGeom prst="rightArrow">
          <a:avLst/>
        </a:prstGeom>
        <a:gradFill>
          <a:gsLst>
            <a:gs pos="0">
              <a:srgbClr val="BB2649"/>
            </a:gs>
            <a:gs pos="80000">
              <a:schemeClr val="accent2">
                <a:shade val="93000"/>
                <a:satMod val="130000"/>
              </a:schemeClr>
            </a:gs>
            <a:gs pos="100000">
              <a:schemeClr val="accent2">
                <a:shade val="94000"/>
                <a:satMod val="135000"/>
              </a:schemeClr>
            </a:gs>
          </a:gsLst>
        </a:gradFill>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sl-SI" sz="1100"/>
        </a:p>
      </xdr:txBody>
    </xdr:sp>
    <xdr:clientData fPrintsWithSheet="0"/>
  </xdr:twoCellAnchor>
  <xdr:twoCellAnchor editAs="absolute">
    <xdr:from>
      <xdr:col>20</xdr:col>
      <xdr:colOff>32026</xdr:colOff>
      <xdr:row>61</xdr:row>
      <xdr:rowOff>10291</xdr:rowOff>
    </xdr:from>
    <xdr:to>
      <xdr:col>20</xdr:col>
      <xdr:colOff>290396</xdr:colOff>
      <xdr:row>62</xdr:row>
      <xdr:rowOff>173379</xdr:rowOff>
    </xdr:to>
    <xdr:sp macro="" textlink="">
      <xdr:nvSpPr>
        <xdr:cNvPr id="14" name="Desna puščica 4">
          <a:hlinkClick xmlns:r="http://schemas.openxmlformats.org/officeDocument/2006/relationships" r:id="rId6"/>
          <a:extLst>
            <a:ext uri="{FF2B5EF4-FFF2-40B4-BE49-F238E27FC236}">
              <a16:creationId xmlns:a16="http://schemas.microsoft.com/office/drawing/2014/main" id="{00000000-0008-0000-0A00-00000E000000}"/>
            </a:ext>
          </a:extLst>
        </xdr:cNvPr>
        <xdr:cNvSpPr>
          <a:spLocks noChangeAspect="1"/>
        </xdr:cNvSpPr>
      </xdr:nvSpPr>
      <xdr:spPr>
        <a:xfrm rot="5400000">
          <a:off x="13954804" y="13988794"/>
          <a:ext cx="360557" cy="258370"/>
        </a:xfrm>
        <a:prstGeom prst="righ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sl-SI" sz="1100"/>
        </a:p>
      </xdr:txBody>
    </xdr:sp>
    <xdr:clientData fPrintsWithSheet="0"/>
  </xdr:twoCellAnchor>
  <xdr:twoCellAnchor editAs="absolute">
    <xdr:from>
      <xdr:col>20</xdr:col>
      <xdr:colOff>34020</xdr:colOff>
      <xdr:row>107</xdr:row>
      <xdr:rowOff>19913</xdr:rowOff>
    </xdr:from>
    <xdr:to>
      <xdr:col>20</xdr:col>
      <xdr:colOff>294957</xdr:colOff>
      <xdr:row>108</xdr:row>
      <xdr:rowOff>183000</xdr:rowOff>
    </xdr:to>
    <xdr:sp macro="" textlink="">
      <xdr:nvSpPr>
        <xdr:cNvPr id="15" name="Desna puščica 4">
          <a:hlinkClick xmlns:r="http://schemas.openxmlformats.org/officeDocument/2006/relationships" r:id="rId7"/>
          <a:extLst>
            <a:ext uri="{FF2B5EF4-FFF2-40B4-BE49-F238E27FC236}">
              <a16:creationId xmlns:a16="http://schemas.microsoft.com/office/drawing/2014/main" id="{00000000-0008-0000-0A00-00000F000000}"/>
            </a:ext>
          </a:extLst>
        </xdr:cNvPr>
        <xdr:cNvSpPr>
          <a:spLocks noChangeAspect="1"/>
        </xdr:cNvSpPr>
      </xdr:nvSpPr>
      <xdr:spPr>
        <a:xfrm rot="5400000">
          <a:off x="13958082" y="23847375"/>
          <a:ext cx="360557" cy="260937"/>
        </a:xfrm>
        <a:prstGeom prst="righ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sl-SI" sz="1100"/>
        </a:p>
      </xdr:txBody>
    </xdr:sp>
    <xdr:clientData fPrintsWithSheet="0"/>
  </xdr:twoCellAnchor>
  <xdr:twoCellAnchor editAs="absolute">
    <xdr:from>
      <xdr:col>20</xdr:col>
      <xdr:colOff>22402</xdr:colOff>
      <xdr:row>153</xdr:row>
      <xdr:rowOff>31530</xdr:rowOff>
    </xdr:from>
    <xdr:to>
      <xdr:col>20</xdr:col>
      <xdr:colOff>283339</xdr:colOff>
      <xdr:row>154</xdr:row>
      <xdr:rowOff>194617</xdr:rowOff>
    </xdr:to>
    <xdr:sp macro="" textlink="">
      <xdr:nvSpPr>
        <xdr:cNvPr id="16" name="Desna puščica 4">
          <a:hlinkClick xmlns:r="http://schemas.openxmlformats.org/officeDocument/2006/relationships" r:id="rId8"/>
          <a:extLst>
            <a:ext uri="{FF2B5EF4-FFF2-40B4-BE49-F238E27FC236}">
              <a16:creationId xmlns:a16="http://schemas.microsoft.com/office/drawing/2014/main" id="{00000000-0008-0000-0A00-000010000000}"/>
            </a:ext>
          </a:extLst>
        </xdr:cNvPr>
        <xdr:cNvSpPr>
          <a:spLocks noChangeAspect="1"/>
        </xdr:cNvSpPr>
      </xdr:nvSpPr>
      <xdr:spPr>
        <a:xfrm rot="5400000">
          <a:off x="13946464" y="33709236"/>
          <a:ext cx="360557" cy="260937"/>
        </a:xfrm>
        <a:prstGeom prst="righ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sl-SI" sz="1100"/>
        </a:p>
      </xdr:txBody>
    </xdr:sp>
    <xdr:clientData fPrintsWithSheet="0"/>
  </xdr:twoCellAnchor>
  <xdr:twoCellAnchor editAs="oneCell">
    <xdr:from>
      <xdr:col>20</xdr:col>
      <xdr:colOff>46463</xdr:colOff>
      <xdr:row>0</xdr:row>
      <xdr:rowOff>139392</xdr:rowOff>
    </xdr:from>
    <xdr:to>
      <xdr:col>24</xdr:col>
      <xdr:colOff>81512</xdr:colOff>
      <xdr:row>1</xdr:row>
      <xdr:rowOff>435938</xdr:rowOff>
    </xdr:to>
    <xdr:pic>
      <xdr:nvPicPr>
        <xdr:cNvPr id="26" name="Slika 25">
          <a:extLst>
            <a:ext uri="{FF2B5EF4-FFF2-40B4-BE49-F238E27FC236}">
              <a16:creationId xmlns:a16="http://schemas.microsoft.com/office/drawing/2014/main" id="{00000000-0008-0000-0A00-00001A000000}"/>
            </a:ext>
          </a:extLst>
        </xdr:cNvPr>
        <xdr:cNvPicPr>
          <a:picLocks noChangeAspect="1"/>
        </xdr:cNvPicPr>
      </xdr:nvPicPr>
      <xdr:blipFill>
        <a:blip xmlns:r="http://schemas.openxmlformats.org/officeDocument/2006/relationships" r:embed="rId9"/>
        <a:stretch>
          <a:fillRect/>
        </a:stretch>
      </xdr:blipFill>
      <xdr:spPr>
        <a:xfrm>
          <a:off x="13544085" y="139392"/>
          <a:ext cx="2300140" cy="482400"/>
        </a:xfrm>
        <a:prstGeom prst="rect">
          <a:avLst/>
        </a:prstGeom>
      </xdr:spPr>
    </xdr:pic>
    <xdr:clientData fPrintsWithSheet="0"/>
  </xdr:twoCellAnchor>
  <xdr:twoCellAnchor>
    <xdr:from>
      <xdr:col>7</xdr:col>
      <xdr:colOff>2334786</xdr:colOff>
      <xdr:row>9</xdr:row>
      <xdr:rowOff>92929</xdr:rowOff>
    </xdr:from>
    <xdr:to>
      <xdr:col>19</xdr:col>
      <xdr:colOff>23134</xdr:colOff>
      <xdr:row>14</xdr:row>
      <xdr:rowOff>162622</xdr:rowOff>
    </xdr:to>
    <xdr:sp macro="" textlink="">
      <xdr:nvSpPr>
        <xdr:cNvPr id="27" name="Pravokotnik: zaokroženi vogali 26">
          <a:extLst>
            <a:ext uri="{FF2B5EF4-FFF2-40B4-BE49-F238E27FC236}">
              <a16:creationId xmlns:a16="http://schemas.microsoft.com/office/drawing/2014/main" id="{00000000-0008-0000-0A00-00001B000000}"/>
            </a:ext>
          </a:extLst>
        </xdr:cNvPr>
        <xdr:cNvSpPr/>
      </xdr:nvSpPr>
      <xdr:spPr>
        <a:xfrm>
          <a:off x="9176524" y="3031740"/>
          <a:ext cx="4158378" cy="917650"/>
        </a:xfrm>
        <a:prstGeom prst="roundRect">
          <a:avLst/>
        </a:prstGeom>
        <a:noFill/>
        <a:ln w="9525" cap="flat" cmpd="sng" algn="ctr">
          <a:solidFill>
            <a:srgbClr val="4D5058"/>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1"/>
        </a:fontRef>
      </xdr:style>
      <xdr:txBody>
        <a:bodyPr vertOverflow="clip" horzOverflow="clip" rtlCol="0" anchor="t"/>
        <a:lstStyle/>
        <a:p>
          <a:pPr algn="l"/>
          <a:r>
            <a:rPr lang="sl-SI" sz="1100">
              <a:solidFill>
                <a:srgbClr val="4D5058"/>
              </a:solidFill>
            </a:rPr>
            <a:t>Legenda uporabljenih okrajšav:</a:t>
          </a:r>
        </a:p>
        <a:p>
          <a:pPr algn="l"/>
          <a:endParaRPr lang="sl-SI" sz="1100">
            <a:solidFill>
              <a:srgbClr val="4D5058"/>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lang="sl-SI" sz="1100" b="1" baseline="0">
              <a:solidFill>
                <a:srgbClr val="4D5058"/>
              </a:solidFill>
            </a:rPr>
            <a:t>ZNGO</a:t>
          </a:r>
          <a:r>
            <a:rPr lang="sl-SI" sz="1100" baseline="0">
              <a:solidFill>
                <a:srgbClr val="4D5058"/>
              </a:solidFill>
            </a:rPr>
            <a:t> - Zaščiteni negospodinjski odjemalci </a:t>
          </a:r>
          <a:r>
            <a:rPr lang="sl-SI" sz="1100" baseline="0">
              <a:solidFill>
                <a:srgbClr val="4D5058"/>
              </a:solidFill>
              <a:effectLst/>
              <a:latin typeface="+mn-lt"/>
              <a:ea typeface="+mn-ea"/>
              <a:cs typeface="+mn-cs"/>
            </a:rPr>
            <a:t>(odjem za ogrevanje prostorov in priprava sanitarne tople vode)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Obrazec_AE-DT_SPRCEN_2023_20.00.1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Moji%20dokumenti\Dvig%20TPv%20za%20NNGO_Uredba%20DT_MOPE%2020230206\NADOMESTILO_TOPLOTA\Obrazec_AE-DT_SPRCEN_2023_20.00.12.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JPE\obrazci_toplota\2023\agregacija_v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JPE-PAK14\DEJANSKO%202023\C%20E%20N%20E%202023\TOPLOTA\ZA%20PRERA&#268;UN%20CENE%20VV\ENERGETSKO%20GORIVO%20MOSTE%20-%201-2%20dejansko%20ostalo%20plan%202023%20-%20pli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JPE-PAK14\DEJANSKO%202023\C%20E%20N%20E%202023\TOPLOTA\NOV%20PLAN%20PROIZVODNJE%20zaradi%20PPE-TOL-%20PLIN%20v%20BKG%20in%20VKL-za%20OBRAZEC%20AE\TO&#352;%20N2023-GORIVO%20NOVO-PPE%20od%20junija-za%20ce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ODILA"/>
      <sheetName val="POVZETEK"/>
      <sheetName val="VARIABILNI_DEL"/>
      <sheetName val="VUS_CALC"/>
      <sheetName val="VUS_CALC_01"/>
      <sheetName val="FIKSNI_DEL"/>
      <sheetName val="PRIHODKI"/>
      <sheetName val="TAR_CAL"/>
      <sheetName val="TAR_CAL_01"/>
      <sheetName val="VARIABILNI_SUM"/>
      <sheetName val="PRIHODKI_SUM"/>
      <sheetName val="FILTRI"/>
      <sheetName val="BAZA_Sifranti"/>
      <sheetName val="BAZA"/>
      <sheetName val="BAZA_AEControl"/>
      <sheetName val="XML"/>
      <sheetName val="Obrazec_AE-DT_SPRCEN_2023_20"/>
    </sheetNames>
    <sheetDataSet>
      <sheetData sheetId="0"/>
      <sheetData sheetId="1">
        <row r="10">
          <cell r="D10" t="str">
            <v/>
          </cell>
        </row>
        <row r="23">
          <cell r="AA23">
            <v>0</v>
          </cell>
        </row>
        <row r="41">
          <cell r="H41" t="str">
            <v/>
          </cell>
        </row>
      </sheetData>
      <sheetData sheetId="2"/>
      <sheetData sheetId="3"/>
      <sheetData sheetId="4"/>
      <sheetData sheetId="5"/>
      <sheetData sheetId="6"/>
      <sheetData sheetId="7"/>
      <sheetData sheetId="8"/>
      <sheetData sheetId="9"/>
      <sheetData sheetId="10"/>
      <sheetData sheetId="11"/>
      <sheetData sheetId="12">
        <row r="3">
          <cell r="AN3" t="str">
            <v>XXXX</v>
          </cell>
        </row>
      </sheetData>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ODILA"/>
      <sheetName val="POVZETEK"/>
      <sheetName val="VARIABILNI_DEL"/>
      <sheetName val="VUS_CALC"/>
      <sheetName val="VUS_CALC_01"/>
      <sheetName val="FIKSNI_DEL"/>
      <sheetName val="PRIHODKI"/>
      <sheetName val="TAR_CAL"/>
      <sheetName val="TAR_CAL_01"/>
      <sheetName val="VARIABILNI_SUM"/>
      <sheetName val="PRIHODKI_SUM"/>
      <sheetName val="FILTRI"/>
      <sheetName val="BAZA_Sifranti"/>
      <sheetName val="BAZA"/>
      <sheetName val="BAZA_AEControl"/>
      <sheetName val="XML"/>
      <sheetName val="Obrazec_AE-DT_SPRCEN_2023_20"/>
    </sheetNames>
    <sheetDataSet>
      <sheetData sheetId="0"/>
      <sheetData sheetId="1">
        <row r="10">
          <cell r="D10" t="str">
            <v/>
          </cell>
        </row>
      </sheetData>
      <sheetData sheetId="2"/>
      <sheetData sheetId="3"/>
      <sheetData sheetId="4"/>
      <sheetData sheetId="5"/>
      <sheetData sheetId="6"/>
      <sheetData sheetId="7"/>
      <sheetData sheetId="8"/>
      <sheetData sheetId="9"/>
      <sheetData sheetId="10"/>
      <sheetData sheetId="11"/>
      <sheetData sheetId="12">
        <row r="3">
          <cell r="AN3" t="str">
            <v>XXXX</v>
          </cell>
        </row>
      </sheetData>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1"/>
    </sheetNames>
    <sheetDataSet>
      <sheetData sheetId="0">
        <row r="6">
          <cell r="E6">
            <v>29348.055555555555</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G plan 23 - jan"/>
      <sheetName val="LETO 2023 SKUPAJ"/>
      <sheetName val="Januar"/>
      <sheetName val="Februar"/>
      <sheetName val="Marec"/>
      <sheetName val="April"/>
      <sheetName val="Maj"/>
      <sheetName val="Junij"/>
      <sheetName val="Julij"/>
      <sheetName val="Avgust"/>
      <sheetName val="September"/>
      <sheetName val="Oktober"/>
      <sheetName val="November"/>
      <sheetName val="December"/>
      <sheetName val="EG plan 23 - feb"/>
      <sheetName val="EG plan 23- mar"/>
      <sheetName val="EG plan 23 - apr"/>
      <sheetName val="EG plan 23 - maj"/>
      <sheetName val="EG plan 23 - jun"/>
      <sheetName val="EG plan 23 - julij"/>
      <sheetName val="EG plan 23 - avg"/>
      <sheetName val="EG plan 23 - sep"/>
      <sheetName val="EG plan 23 - okt"/>
      <sheetName val="EG plan 23 - nov"/>
      <sheetName val="EG plan 23 - dec"/>
      <sheetName val="EG PLAN SKUPAJ"/>
      <sheetName val="List1"/>
      <sheetName val="EG po energentih skupaj"/>
      <sheetName val="kemikalije"/>
      <sheetName val="gorivo za delovne stroje"/>
      <sheetName val="pepel"/>
      <sheetName val="List2"/>
      <sheetName val="Elektrika po mesecih"/>
      <sheetName val="Vroča voda po mesecih"/>
      <sheetName val="Para po meseci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ow r="9">
          <cell r="D9">
            <v>57496.800000000003</v>
          </cell>
        </row>
      </sheetData>
      <sheetData sheetId="3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Š  JANUAR"/>
      <sheetName val="TOŠ  FEBRUAR"/>
      <sheetName val="TOŠ   MAREC"/>
      <sheetName val="TOŠ   APRIL"/>
      <sheetName val="TOŠ   MAJ"/>
      <sheetName val="TOŠ  JUNIJ"/>
      <sheetName val="TOŠ  JULIJ"/>
      <sheetName val="TOŠ  AVGUST"/>
      <sheetName val="TOŠ  SEPTEMBER"/>
      <sheetName val="TOŠ  OKTOBER"/>
      <sheetName val="TOŠ  NOVEMBER"/>
      <sheetName val="TOŠ  DECEMBER"/>
      <sheetName val="SKUPAJ 2023"/>
      <sheetName val="VV po MESECIH 2023"/>
      <sheetName val="PARA po MESECIH 2023"/>
      <sheetName val="ELEKTRIKA po MESECIH 202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7">
          <cell r="H7">
            <v>260816.02095875196</v>
          </cell>
        </row>
      </sheetData>
      <sheetData sheetId="14"/>
      <sheetData sheetId="15">
        <row r="77">
          <cell r="H77">
            <v>251.51319396012292</v>
          </cell>
        </row>
      </sheetData>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adej Fajfar" refreshedDate="45126.578404745371" missingItemsLimit="0" createdVersion="6" refreshedVersion="6" minRefreshableVersion="3" recordCount="432" xr:uid="{00000000-000A-0000-FFFF-FFFF02000000}">
  <cacheSource type="worksheet">
    <worksheetSource ref="B1:R433" sheet="TAR_CAL"/>
  </cacheSource>
  <cacheFields count="20">
    <cacheField name="ID_PP" numFmtId="0">
      <sharedItems count="2">
        <e v="#REF!"/>
        <s v=""/>
      </sharedItems>
    </cacheField>
    <cacheField name="ID_PR" numFmtId="0">
      <sharedItems count="3">
        <s v="PLAN"/>
        <e v="#REF!"/>
        <s v=""/>
      </sharedItems>
    </cacheField>
    <cacheField name="ID" numFmtId="0">
      <sharedItems/>
    </cacheField>
    <cacheField name="Tarifni sistem" numFmtId="0">
      <sharedItems count="7">
        <s v="Ogrevanje prostorov"/>
        <s v="Priprava sanitarne tople vode"/>
        <s v="Hlajenje prostorov"/>
        <s v="Reguliran proizvajalec toplote"/>
        <s v="Uporaba pare v industrijskih procesih"/>
        <e v="#REF!"/>
        <s v=""/>
      </sharedItems>
    </cacheField>
    <cacheField name="Tarifna skupina" numFmtId="0">
      <sharedItems count="13">
        <s v="Gospodinjski odjem"/>
        <s v="Industrijski odjem"/>
        <s v="Poslovni in ostali odjem"/>
        <s v="Zaščiteni negospodinjski odjemalci (ZNGO)"/>
        <s v="Lastna raba"/>
        <s v="Oskrba distributerja toplote (GO)"/>
        <s v="Oskrba distributerja toplote (ZNGO)"/>
        <s v="Oskrba distributerja toplote (NNGO)"/>
        <s v="Industrijski procesi / vodna para"/>
        <s v="Odjem toplote za namen hlajenja / vodna para"/>
        <s v="Odjem toplote za namen hlajenja / vroča-topla voda"/>
        <e v="#REF!"/>
        <s v=""/>
      </sharedItems>
    </cacheField>
    <cacheField name="Tarifna podskupina" numFmtId="0">
      <sharedItems/>
    </cacheField>
    <cacheField name="Variabilna tarifna postavka _x000a_(Toplota) _x000a_[EUR/MWh]" numFmtId="0">
      <sharedItems/>
    </cacheField>
    <cacheField name="Variabilna količina (Dobavljena toplota)_x000a_[MWh]" numFmtId="0">
      <sharedItems/>
    </cacheField>
    <cacheField name="Variabilna količina (Dobavljena toplota)_x000a_[MWh]2" numFmtId="0">
      <sharedItems/>
    </cacheField>
    <cacheField name="Variabilna količina (Dobavljena toplota)_x000a_[MWh]3" numFmtId="0">
      <sharedItems/>
    </cacheField>
    <cacheField name="Variabilna količina (Dobavljena toplota)_x000a_[MWh]4" numFmtId="0">
      <sharedItems/>
    </cacheField>
    <cacheField name="Prihodek_x000a_VARIABILNI_x000a_del _x000a_[EUR/leto]" numFmtId="0">
      <sharedItems/>
    </cacheField>
    <cacheField name="Prihodek_x000a_VARIABILNI_x000a_del _x000a_[EUR/leto]2" numFmtId="0">
      <sharedItems/>
    </cacheField>
    <cacheField name="Prihodek_x000a_VARIABILNI_x000a_del _x000a_[EUR/leto]3" numFmtId="0">
      <sharedItems/>
    </cacheField>
    <cacheField name="Prihodek_x000a_VARIABILNI_x000a_del _x000a_[EUR/leto]4" numFmtId="0">
      <sharedItems/>
    </cacheField>
    <cacheField name="Prihodek števnina [EUR/leto]" numFmtId="0">
      <sharedItems/>
    </cacheField>
    <cacheField name="Prihodek števnina [EUR/leto]2" numFmtId="0">
      <sharedItems/>
    </cacheField>
    <cacheField name="ObračunskaMoč" numFmtId="0" formula="#NAME?/12" databaseField="0"/>
    <cacheField name="MerilnaMesta" numFmtId="0" formula="#NAME?/12" databaseField="0"/>
    <cacheField name="OdjemnaMesta" numFmtId="0" formula="#NAME?/12" databaseField="0"/>
  </cacheFields>
  <extLst>
    <ext xmlns:x14="http://schemas.microsoft.com/office/spreadsheetml/2009/9/main" uri="{725AE2AE-9491-48be-B2B4-4EB974FC3084}">
      <x14:pivotCacheDefinition pivotCacheId="1732885019"/>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adej Fajfar" refreshedDate="45126.578407638888" missingItemsLimit="0" createdVersion="6" refreshedVersion="6" minRefreshableVersion="3" recordCount="540" xr:uid="{00000000-000A-0000-FFFF-FFFF01000000}">
  <cacheSource type="worksheet">
    <worksheetSource name="tbl_VUS_CALC"/>
  </cacheSource>
  <cacheFields count="20">
    <cacheField name="ID_tbl_UVS" numFmtId="0">
      <sharedItems containsSemiMixedTypes="0" containsString="0" containsNumber="1" containsInteger="1" minValue="1" maxValue="12"/>
    </cacheField>
    <cacheField name="ID_PP" numFmtId="0">
      <sharedItems count="3">
        <s v="PO"/>
        <e v="#REF!"/>
        <s v=""/>
      </sharedItems>
    </cacheField>
    <cacheField name="ID_PR" numFmtId="0">
      <sharedItems count="3">
        <s v="PLAN"/>
        <e v="#REF!"/>
        <s v=""/>
      </sharedItems>
    </cacheField>
    <cacheField name="ID" numFmtId="0">
      <sharedItems count="2">
        <s v=""/>
        <e v="#REF!"/>
      </sharedItems>
    </cacheField>
    <cacheField name="Naziv upravičenega variabilnega stroška" numFmtId="0">
      <sharedItems count="2">
        <s v=""/>
        <e v="#REF!"/>
      </sharedItems>
    </cacheField>
    <cacheField name="Skupna poraba _x000a_[enot]" numFmtId="0">
      <sharedItems/>
    </cacheField>
    <cacheField name="Enota" numFmtId="0">
      <sharedItems count="4">
        <s v=""/>
        <s v="MWh"/>
        <s v="MW/leto"/>
        <e v="#REF!"/>
      </sharedItems>
    </cacheField>
    <cacheField name="Poraba SPTE Proizvodnja EE [enot]" numFmtId="0">
      <sharedItems/>
    </cacheField>
    <cacheField name="Poraba SPTE Proizvodnja TE [enot]" numFmtId="0">
      <sharedItems/>
    </cacheField>
    <cacheField name="Poraba Kotli/Ostalo Proizvodnja TE [enot]" numFmtId="0">
      <sharedItems/>
    </cacheField>
    <cacheField name="SPTE_x000a_Proizvedena EE [MWh]" numFmtId="0">
      <sharedItems/>
    </cacheField>
    <cacheField name="SPTE_x000a_Proizvedena TE [MWh]" numFmtId="0">
      <sharedItems/>
    </cacheField>
    <cacheField name="Kotli/Ostalo_x000a_Proizvedena TE [MWh]" numFmtId="0">
      <sharedItems/>
    </cacheField>
    <cacheField name="Lastna raba TE [MWh]" numFmtId="0">
      <sharedItems/>
    </cacheField>
    <cacheField name="Znesek omrežnine, dajatev, prispevkov in dodatkov _x000a_[EUR]" numFmtId="0">
      <sharedItems/>
    </cacheField>
    <cacheField name="Pogodbena cena UVS _x000a_(brez omrežnine, dajatev in prispevkov)_x000a_[enoto UVS]" numFmtId="0">
      <sharedItems/>
    </cacheField>
    <cacheField name="Enota UVS" numFmtId="0">
      <sharedItems/>
    </cacheField>
    <cacheField name="Znesek upravičenega stroška _x000a_[EUR]" numFmtId="0">
      <sharedItems/>
    </cacheField>
    <cacheField name="Strukturni delež upravičenega stroška _x000a_[%]" numFmtId="0">
      <sharedItems/>
    </cacheField>
    <cacheField name="Ponder" numFmtId="0">
      <sharedItems/>
    </cacheField>
  </cacheFields>
  <extLst>
    <ext xmlns:x14="http://schemas.microsoft.com/office/spreadsheetml/2009/9/main" uri="{725AE2AE-9491-48be-B2B4-4EB974FC3084}">
      <x14:pivotCacheDefinition pivotCacheId="247472705"/>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adej Fajfar" refreshedDate="45126.578413888892" createdVersion="5" refreshedVersion="6" minRefreshableVersion="3" recordCount="35" xr:uid="{00000000-000A-0000-FFFF-FFFF00000000}">
  <cacheSource type="worksheet">
    <worksheetSource name="tblS_VarStroški_SD"/>
  </cacheSource>
  <cacheFields count="7">
    <cacheField name="ID" numFmtId="0">
      <sharedItems containsSemiMixedTypes="0" containsString="0" containsNumber="1" containsInteger="1" minValue="0" maxValue="34" count="35">
        <n v="0"/>
        <n v="1"/>
        <n v="2"/>
        <n v="3"/>
        <n v="4"/>
        <n v="5"/>
        <n v="6"/>
        <n v="7"/>
        <n v="8"/>
        <n v="9"/>
        <n v="10"/>
        <n v="11"/>
        <n v="12"/>
        <n v="13"/>
        <n v="14"/>
        <n v="15"/>
        <n v="16"/>
        <n v="17"/>
        <n v="18"/>
        <n v="19"/>
        <n v="20"/>
        <n v="21"/>
        <n v="22"/>
        <n v="23"/>
        <n v="24"/>
        <n v="25"/>
        <n v="26"/>
        <n v="27"/>
        <n v="28"/>
        <n v="29"/>
        <n v="30"/>
        <n v="31"/>
        <n v="32"/>
        <n v="33"/>
        <n v="34"/>
      </sharedItems>
    </cacheField>
    <cacheField name="ID_STRO_PD" numFmtId="0">
      <sharedItems containsBlank="1"/>
    </cacheField>
    <cacheField name="ID_STRO_SD" numFmtId="0">
      <sharedItems containsBlank="1" count="66">
        <s v="AXX-XX"/>
        <s v="A01-1"/>
        <s v="A01-2"/>
        <s v="A01-3"/>
        <s v="A01-4"/>
        <s v="A01-5"/>
        <s v="A01-6"/>
        <s v="A01-7-1"/>
        <s v="A01-7-2"/>
        <s v="A01-7-3"/>
        <s v="A01-7-4"/>
        <s v="A01-8"/>
        <s v="A01-9"/>
        <s v="A01-10"/>
        <s v="A01-11"/>
        <s v="A01-12"/>
        <s v="A01-13"/>
        <s v="A01-14"/>
        <s v="A01-15"/>
        <s v="A01-16"/>
        <s v="A02-1"/>
        <s v="A02-2"/>
        <s v="A03-1"/>
        <s v="A03-2"/>
        <s v="A04-1"/>
        <s v="A04-2"/>
        <s v="A04-3"/>
        <s v="A04-4"/>
        <s v="A04-5"/>
        <s v="A04-6"/>
        <s v="A04-7"/>
        <s v="A04-8"/>
        <s v="A04-9"/>
        <s v="A05-1"/>
        <s v="A05-2"/>
        <m u="1"/>
        <s v="A02-16" u="1"/>
        <s v="A04-21" u="1"/>
        <s v="A01-01" u="1"/>
        <s v="A04-24" u="1"/>
        <s v="A01-04" u="1"/>
        <s v="A04-19" u="1"/>
        <s v="A01-7" u="1"/>
        <s v="A04-27" u="1"/>
        <s v="A01-07" u="1"/>
        <s v="A06-32" u="1"/>
        <s v="A02-15" u="1"/>
        <s v="A04-20" u="1"/>
        <s v="A04-23" u="1"/>
        <s v="A01-03" u="1"/>
        <s v="A03-18" u="1"/>
        <s v="A04-26" u="1"/>
        <s v="A01-06" u="1"/>
        <s v="A06-31" u="1"/>
        <s v="AXX-X" u="1"/>
        <s v="A01-09" u="1"/>
        <s v="A05-29" u="1"/>
        <s v="A04-22" u="1"/>
        <s v="A01-02" u="1"/>
        <s v="A03-17" u="1"/>
        <s v="A04-25" u="1"/>
        <s v="A01-05" u="1"/>
        <s v="A06-30" u="1"/>
        <s v="A01-08" u="1"/>
        <s v="A06-33" u="1"/>
        <s v="A05-28" u="1"/>
      </sharedItems>
    </cacheField>
    <cacheField name="STROSEK_SD_Naziv" numFmtId="0">
      <sharedItems containsBlank="1" count="44">
        <s v="Predhodno izberite vrsto vlagatelja (tabela 2)"/>
        <s v="Strošek energenta - proizvodnja toplote / Črni premog"/>
        <s v="Strošek energenta - proizvodnja toplote / Rjavi premog"/>
        <s v="Strošek energenta - proizvodnja toplote / Lignit"/>
        <s v="Strošek energenta - proizvodnja toplote / Kurilno olje - S (mazut)"/>
        <s v="Strošek energenta - proizvodnja toplote / Kurilno olje - EL"/>
        <s v="Strošek energenta - proizvodnja toplote / Utekočinjen naftni plin (UNP)"/>
        <s v="Strošek energenta - proizvodnja toplote / Zemeljski plin (GO)"/>
        <s v="Strošek energenta - proizvodnja toplote / Zemeljski plin (ZNGO)"/>
        <s v="Strošek energenta - proizvodnja toplote / Zemeljski plin (NNGO)"/>
        <s v="Strošek energenta - proizvodnja pare / Zemeljski plin"/>
        <s v="Strošek energenta - proizvodnja toplote / Lesna biomasa - mešano"/>
        <s v="Strošek energenta - proizvodnja toplote / Lesni sekanci"/>
        <s v="Strošek energenta - proizvodnja toplote / Lesni peleti"/>
        <s v="Strošek energenta - proizvodnja toplote / Biorazgradljivi odpadki"/>
        <s v="Strošek energenta - proizvodnja toplote / Neobnovljivi odpadki"/>
        <s v="Strošek energenta - proizvodnja toplote / Odvoz pepela in žlindre"/>
        <s v="Strošek energenta - proizvodnja toplote / Deponija trdega goriva - pogonsko gorivo mehanizacije"/>
        <s v="Strošek energenta - proizvodnja toplote / Geotermalna, Solarna in ostala energija"/>
        <s v="Strošek energenta - proizvodnja toplote / Industrijska odpadna toplota"/>
        <s v="Strošek električne energije za proizvodnjo toplote / Proizvodni proces"/>
        <s v="Strošek električne energije za proizvodnjo toplote / Samoobračun trošarine (kogeneracija)"/>
        <s v="Strošek električne energije za obratovanje naprav DS / Strošek električne energije primarnega DS"/>
        <s v="Strošek električne energije za obratovanje naprav DS / Strošek električne energije sekundarnega DS"/>
        <s v="Strošek vode in kemične priprave vode / Voda za potrebe proizvodnega procesa"/>
        <s v="Strošek vode in kemične priprave vode / Voda za kritje izgub (VV in TV DS)"/>
        <s v="Strošek vode in kemične priprave vode / Voda za kritje izgub (priprava STV)"/>
        <s v="Strošek vode in kemične priprave vode / Voda za kritje izgub (parovodni DS)"/>
        <s v="Strošek vode in kemične priprave vode / Strošek kanalščine"/>
        <s v="Strošek vode in kemične priprave vode / Strošek vodnih povračil"/>
        <s v="Strošek vode in kemične priprave vode / Kemično pripravljena voda za kritje izgub (VV in TV DS)"/>
        <s v="Strošek vode in kemične priprave vode / Kemikalije za kemično pripravo vode"/>
        <s v="Strošek vode in kemične priprave vode / Električna energija za kemično pripravo vode"/>
        <s v="Strošek emisijskih kuponov / Nakup državnih emisijskih kuponov"/>
        <s v="Strošek emisijskih kuponov / Nakup emisijskih kuponov na trgu"/>
        <m u="1"/>
        <s v="Strošek energenta - proizvodnja toplote / Zemeljski plin" u="1"/>
        <s v="Strošek energenta - proizvodnja toplote / Zemeljski plin (ZO)" u="1"/>
        <s v="Strošek nabavljene toplote / Variabilni del / Dobavitelj nereguliran proizvajalec toplote" u="1"/>
        <s v="Strošek nabavljene toplote / Fiksni del / Dobavitelj nereguliran proizvajalec toplote" u="1"/>
        <s v="Strošek nabavljene toplote / Fiksni del / Dobavitelj reguliran proizvajalec toplote" u="1"/>
        <s v="Strošek nabavljene toplote / Variabilni del / Dobavitelj reguliran proizvajalec toplote" u="1"/>
        <s v="Strošek energenta - proizvodnja toplote / Zemeljski plin (OO)" u="1"/>
        <s v="Strošek energenta - proizvodnja toplote / Aditiv za čiščenje dimnih plinov" u="1"/>
      </sharedItems>
    </cacheField>
    <cacheField name="Količina_Enota" numFmtId="0">
      <sharedItems/>
    </cacheField>
    <cacheField name="Enota_Strošek/Količino" numFmtId="0">
      <sharedItems/>
    </cacheField>
    <cacheField name="SM" numFmtId="0">
      <sharedItems containsSemiMixedTypes="0" containsString="0" containsNumber="1" containsInteger="1" minValue="0" maxValue="3" count="4">
        <n v="0"/>
        <n v="1"/>
        <n v="2"/>
        <n v="3"/>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32">
  <r>
    <x v="0"/>
    <x v="0"/>
    <s v="TSOGP_G01"/>
    <x v="0"/>
    <x v="0"/>
    <s v="Podskupina I. - Pobr ≤ 0,050 [MW]"/>
    <s v=""/>
    <s v=""/>
    <s v=""/>
    <s v=""/>
    <s v=""/>
    <s v=""/>
    <s v=""/>
    <s v=""/>
    <s v=""/>
    <s v=""/>
    <s v=""/>
  </r>
  <r>
    <x v="0"/>
    <x v="0"/>
    <s v="TSOGP_G02"/>
    <x v="0"/>
    <x v="0"/>
    <s v="Podskupina II. - 0,050&lt; Pobr ≤ 0,300 [MW]"/>
    <s v=""/>
    <s v=""/>
    <s v=""/>
    <s v=""/>
    <s v=""/>
    <s v=""/>
    <s v=""/>
    <s v=""/>
    <s v=""/>
    <s v=""/>
    <s v=""/>
  </r>
  <r>
    <x v="0"/>
    <x v="0"/>
    <s v="TSOGP_G03"/>
    <x v="0"/>
    <x v="0"/>
    <s v="Podskupina III.  - Pobr &gt; 0,300 [MW]"/>
    <s v=""/>
    <s v=""/>
    <s v=""/>
    <s v=""/>
    <s v=""/>
    <s v=""/>
    <s v=""/>
    <s v=""/>
    <s v=""/>
    <s v=""/>
    <s v=""/>
  </r>
  <r>
    <x v="0"/>
    <x v="0"/>
    <s v="TSOGP_I01"/>
    <x v="0"/>
    <x v="1"/>
    <s v="Podskupina I. - Pobr ≤ 0,050 [MW]"/>
    <s v=""/>
    <s v=""/>
    <s v=""/>
    <s v=""/>
    <s v=""/>
    <s v=""/>
    <s v=""/>
    <s v=""/>
    <s v=""/>
    <s v=""/>
    <s v=""/>
  </r>
  <r>
    <x v="0"/>
    <x v="0"/>
    <s v="TSOGP_I02"/>
    <x v="0"/>
    <x v="1"/>
    <s v="Podskupina II. - 0,050&lt; Pobr ≤ 0,300 [MW]"/>
    <s v=""/>
    <s v=""/>
    <s v=""/>
    <s v=""/>
    <s v=""/>
    <s v=""/>
    <s v=""/>
    <s v=""/>
    <s v=""/>
    <s v=""/>
    <s v=""/>
  </r>
  <r>
    <x v="0"/>
    <x v="0"/>
    <s v="TSOGP_I03"/>
    <x v="0"/>
    <x v="1"/>
    <s v="Podskupina III.  - Pobr &gt; 0,300 [MW]"/>
    <s v=""/>
    <s v=""/>
    <s v=""/>
    <s v=""/>
    <s v=""/>
    <s v=""/>
    <s v=""/>
    <s v=""/>
    <s v=""/>
    <s v=""/>
    <s v=""/>
  </r>
  <r>
    <x v="0"/>
    <x v="0"/>
    <s v="TSOGP_P01"/>
    <x v="0"/>
    <x v="2"/>
    <s v="Podskupina I. - Pobr ≤ 0,050 [MW]"/>
    <s v=""/>
    <s v=""/>
    <s v=""/>
    <s v=""/>
    <s v=""/>
    <s v=""/>
    <s v=""/>
    <s v=""/>
    <s v=""/>
    <s v=""/>
    <s v=""/>
  </r>
  <r>
    <x v="0"/>
    <x v="0"/>
    <s v="TSOGP_P02"/>
    <x v="0"/>
    <x v="2"/>
    <s v="Podskupina II. - 0,050&lt; Pobr ≤ 0,300 [MW]"/>
    <s v=""/>
    <s v=""/>
    <s v=""/>
    <s v=""/>
    <s v=""/>
    <s v=""/>
    <s v=""/>
    <s v=""/>
    <s v=""/>
    <s v=""/>
    <s v=""/>
  </r>
  <r>
    <x v="0"/>
    <x v="0"/>
    <s v="TSOGP_P03"/>
    <x v="0"/>
    <x v="2"/>
    <s v="Podskupina III.  - Pobr &gt; 0,300 [MW]"/>
    <s v=""/>
    <s v=""/>
    <s v=""/>
    <s v=""/>
    <s v=""/>
    <s v=""/>
    <s v=""/>
    <s v=""/>
    <s v=""/>
    <s v=""/>
    <s v=""/>
  </r>
  <r>
    <x v="0"/>
    <x v="0"/>
    <s v="TSOGP_P04"/>
    <x v="0"/>
    <x v="3"/>
    <s v="Podskupina IV."/>
    <s v=""/>
    <s v=""/>
    <s v=""/>
    <s v=""/>
    <s v=""/>
    <s v=""/>
    <s v=""/>
    <s v=""/>
    <s v=""/>
    <s v=""/>
    <s v=""/>
  </r>
  <r>
    <x v="0"/>
    <x v="0"/>
    <s v="TSSTV_G01"/>
    <x v="1"/>
    <x v="0"/>
    <s v="Podskupina I. - Pobr ≤ 0,050 [MW]"/>
    <s v=""/>
    <s v=""/>
    <s v=""/>
    <s v=""/>
    <s v=""/>
    <s v=""/>
    <s v=""/>
    <s v=""/>
    <s v=""/>
    <s v=""/>
    <s v=""/>
  </r>
  <r>
    <x v="0"/>
    <x v="0"/>
    <s v="TSSTV_G02"/>
    <x v="1"/>
    <x v="0"/>
    <s v="Podskupina II. - 0,050&lt; Pobr ≤ 0,300 [MW]"/>
    <s v=""/>
    <s v=""/>
    <s v=""/>
    <s v=""/>
    <s v=""/>
    <s v=""/>
    <s v=""/>
    <s v=""/>
    <s v=""/>
    <s v=""/>
    <s v=""/>
  </r>
  <r>
    <x v="0"/>
    <x v="0"/>
    <s v="TSSTV_G03"/>
    <x v="1"/>
    <x v="0"/>
    <s v="Podskupina III.  - Pobr &gt; 0,300 [MW]"/>
    <s v=""/>
    <s v=""/>
    <s v=""/>
    <s v=""/>
    <s v=""/>
    <s v=""/>
    <s v=""/>
    <s v=""/>
    <s v=""/>
    <s v=""/>
    <s v=""/>
  </r>
  <r>
    <x v="0"/>
    <x v="0"/>
    <s v="TSSTV_I01"/>
    <x v="1"/>
    <x v="1"/>
    <s v="Podskupina I. - Pobr ≤ 0,050 [MW]"/>
    <s v=""/>
    <s v=""/>
    <s v=""/>
    <s v=""/>
    <s v=""/>
    <s v=""/>
    <s v=""/>
    <s v=""/>
    <s v=""/>
    <s v=""/>
    <s v=""/>
  </r>
  <r>
    <x v="0"/>
    <x v="0"/>
    <s v="TSSTV_I02"/>
    <x v="1"/>
    <x v="1"/>
    <s v="Podskupina II. - 0,050&lt; Pobr ≤ 0,300 [MW]"/>
    <s v=""/>
    <s v=""/>
    <s v=""/>
    <s v=""/>
    <s v=""/>
    <s v=""/>
    <s v=""/>
    <s v=""/>
    <s v=""/>
    <s v=""/>
    <s v=""/>
  </r>
  <r>
    <x v="0"/>
    <x v="0"/>
    <s v="TSSTV_I03"/>
    <x v="1"/>
    <x v="1"/>
    <s v="Podskupina III.  - Pobr &gt; 0,300 [MW]"/>
    <s v=""/>
    <s v=""/>
    <s v=""/>
    <s v=""/>
    <s v=""/>
    <s v=""/>
    <s v=""/>
    <s v=""/>
    <s v=""/>
    <s v=""/>
    <s v=""/>
  </r>
  <r>
    <x v="0"/>
    <x v="0"/>
    <s v="TSSTV_P01"/>
    <x v="1"/>
    <x v="2"/>
    <s v="Podskupina I. - Pobr ≤ 0,050 [MW]"/>
    <s v=""/>
    <s v=""/>
    <s v=""/>
    <s v=""/>
    <s v=""/>
    <s v=""/>
    <s v=""/>
    <s v=""/>
    <s v=""/>
    <s v=""/>
    <s v=""/>
  </r>
  <r>
    <x v="0"/>
    <x v="0"/>
    <s v="TSSTV_P02"/>
    <x v="1"/>
    <x v="2"/>
    <s v="Podskupina II. - 0,050&lt; Pobr ≤ 0,300 [MW]"/>
    <s v=""/>
    <s v=""/>
    <s v=""/>
    <s v=""/>
    <s v=""/>
    <s v=""/>
    <s v=""/>
    <s v=""/>
    <s v=""/>
    <s v=""/>
    <s v=""/>
  </r>
  <r>
    <x v="0"/>
    <x v="0"/>
    <s v="TSSTV_P03"/>
    <x v="1"/>
    <x v="2"/>
    <s v="Podskupina III.  - Pobr &gt; 0,300 [MW]"/>
    <s v=""/>
    <s v=""/>
    <s v=""/>
    <s v=""/>
    <s v=""/>
    <s v=""/>
    <s v=""/>
    <s v=""/>
    <s v=""/>
    <s v=""/>
    <s v=""/>
  </r>
  <r>
    <x v="0"/>
    <x v="0"/>
    <s v="TSSTV_P04"/>
    <x v="1"/>
    <x v="3"/>
    <s v="Podskupina IV."/>
    <s v=""/>
    <s v=""/>
    <s v=""/>
    <s v=""/>
    <s v=""/>
    <s v=""/>
    <s v=""/>
    <s v=""/>
    <s v=""/>
    <s v=""/>
    <s v=""/>
  </r>
  <r>
    <x v="0"/>
    <x v="0"/>
    <s v="TSHLP_G01"/>
    <x v="2"/>
    <x v="0"/>
    <s v="Podskupina I. - Pobr ≤ 0,050 [MW]"/>
    <s v=""/>
    <s v=""/>
    <s v=""/>
    <s v=""/>
    <s v=""/>
    <s v=""/>
    <s v=""/>
    <s v=""/>
    <s v=""/>
    <s v=""/>
    <s v=""/>
  </r>
  <r>
    <x v="0"/>
    <x v="0"/>
    <s v="TSHLP_G02"/>
    <x v="2"/>
    <x v="0"/>
    <s v="Podskupina II. - 0,050&lt; Pobr ≤ 0,300 [MW]"/>
    <s v=""/>
    <s v=""/>
    <s v=""/>
    <s v=""/>
    <s v=""/>
    <s v=""/>
    <s v=""/>
    <s v=""/>
    <s v=""/>
    <s v=""/>
    <s v=""/>
  </r>
  <r>
    <x v="0"/>
    <x v="0"/>
    <s v="TSHLP_G03"/>
    <x v="2"/>
    <x v="0"/>
    <s v="Podskupina III.  - Pobr &gt; 0,300 [MW]"/>
    <s v=""/>
    <s v=""/>
    <s v=""/>
    <s v=""/>
    <s v=""/>
    <s v=""/>
    <s v=""/>
    <s v=""/>
    <s v=""/>
    <s v=""/>
    <s v=""/>
  </r>
  <r>
    <x v="0"/>
    <x v="0"/>
    <s v="TSHLP_I01"/>
    <x v="2"/>
    <x v="1"/>
    <s v="Podskupina I. - Pobr ≤ 0,050 [MW]"/>
    <s v=""/>
    <s v=""/>
    <s v=""/>
    <s v=""/>
    <s v=""/>
    <s v=""/>
    <s v=""/>
    <s v=""/>
    <s v=""/>
    <s v=""/>
    <s v=""/>
  </r>
  <r>
    <x v="0"/>
    <x v="0"/>
    <s v="TSHLP_I02"/>
    <x v="2"/>
    <x v="1"/>
    <s v="Podskupina II. - 0,050&lt; Pobr ≤ 0,300 [MW]"/>
    <s v=""/>
    <s v=""/>
    <s v=""/>
    <s v=""/>
    <s v=""/>
    <s v=""/>
    <s v=""/>
    <s v=""/>
    <s v=""/>
    <s v=""/>
    <s v=""/>
  </r>
  <r>
    <x v="0"/>
    <x v="0"/>
    <s v="TSHLP_I03"/>
    <x v="2"/>
    <x v="1"/>
    <s v="Podskupina III.  - Pobr &gt; 0,300 [MW]"/>
    <s v=""/>
    <s v=""/>
    <s v=""/>
    <s v=""/>
    <s v=""/>
    <s v=""/>
    <s v=""/>
    <s v=""/>
    <s v=""/>
    <s v=""/>
    <s v=""/>
  </r>
  <r>
    <x v="0"/>
    <x v="0"/>
    <s v="TSHLP_P01"/>
    <x v="2"/>
    <x v="2"/>
    <s v="Podskupina I. - Pobr ≤ 0,050 [MW]"/>
    <s v=""/>
    <s v=""/>
    <s v=""/>
    <s v=""/>
    <s v=""/>
    <s v=""/>
    <s v=""/>
    <s v=""/>
    <s v=""/>
    <s v=""/>
    <s v=""/>
  </r>
  <r>
    <x v="0"/>
    <x v="0"/>
    <s v="TSHLP_P02"/>
    <x v="2"/>
    <x v="2"/>
    <s v="Podskupina II. - 0,050&lt; Pobr ≤ 0,300 [MW]"/>
    <s v=""/>
    <s v=""/>
    <s v=""/>
    <s v=""/>
    <s v=""/>
    <s v=""/>
    <s v=""/>
    <s v=""/>
    <s v=""/>
    <s v=""/>
    <s v=""/>
  </r>
  <r>
    <x v="0"/>
    <x v="0"/>
    <s v="TSHLP_P03"/>
    <x v="2"/>
    <x v="2"/>
    <s v="Podskupina III.  - Pobr &gt; 0,300 [MW]"/>
    <s v=""/>
    <s v=""/>
    <s v=""/>
    <s v=""/>
    <s v=""/>
    <s v=""/>
    <s v=""/>
    <s v=""/>
    <s v=""/>
    <s v=""/>
    <s v=""/>
  </r>
  <r>
    <x v="0"/>
    <x v="0"/>
    <s v="RPROT_01"/>
    <x v="3"/>
    <x v="4"/>
    <s v="Lastna raba"/>
    <s v=""/>
    <s v=""/>
    <s v=""/>
    <s v=""/>
    <s v=""/>
    <s v=""/>
    <s v=""/>
    <s v=""/>
    <s v=""/>
    <s v=""/>
    <s v=""/>
  </r>
  <r>
    <x v="0"/>
    <x v="0"/>
    <s v="RPROT_02"/>
    <x v="3"/>
    <x v="5"/>
    <s v="Gospodinjski odjemalci (GO)"/>
    <s v=""/>
    <s v=""/>
    <s v=""/>
    <s v=""/>
    <s v=""/>
    <s v=""/>
    <s v=""/>
    <s v=""/>
    <s v=""/>
    <s v=""/>
    <s v=""/>
  </r>
  <r>
    <x v="0"/>
    <x v="0"/>
    <s v="RPROT_03"/>
    <x v="3"/>
    <x v="6"/>
    <s v="Zaščiteni negospodinjski odjemalci (ZNGO)"/>
    <s v=""/>
    <s v=""/>
    <s v=""/>
    <s v=""/>
    <s v=""/>
    <s v=""/>
    <s v=""/>
    <s v=""/>
    <s v=""/>
    <s v=""/>
    <s v=""/>
  </r>
  <r>
    <x v="0"/>
    <x v="0"/>
    <s v="RPROT_03"/>
    <x v="3"/>
    <x v="7"/>
    <s v="Nezaščiteni negospodinjski odjemalci (NNGO)"/>
    <s v=""/>
    <s v=""/>
    <s v=""/>
    <s v=""/>
    <s v=""/>
    <s v=""/>
    <s v=""/>
    <s v=""/>
    <s v=""/>
    <s v=""/>
    <s v=""/>
  </r>
  <r>
    <x v="0"/>
    <x v="0"/>
    <s v="TSINP_01"/>
    <x v="4"/>
    <x v="8"/>
    <s v=""/>
    <s v=""/>
    <s v=""/>
    <s v=""/>
    <s v=""/>
    <s v=""/>
    <s v=""/>
    <s v=""/>
    <s v=""/>
    <s v=""/>
    <s v=""/>
    <s v=""/>
  </r>
  <r>
    <x v="0"/>
    <x v="0"/>
    <s v="TSINP_02"/>
    <x v="4"/>
    <x v="9"/>
    <s v=""/>
    <s v=""/>
    <s v=""/>
    <s v=""/>
    <s v=""/>
    <s v=""/>
    <s v=""/>
    <s v=""/>
    <s v=""/>
    <s v=""/>
    <s v=""/>
    <s v=""/>
  </r>
  <r>
    <x v="0"/>
    <x v="0"/>
    <s v="TSINP_03"/>
    <x v="4"/>
    <x v="10"/>
    <s v=""/>
    <s v=""/>
    <s v=""/>
    <s v=""/>
    <s v=""/>
    <s v=""/>
    <s v=""/>
    <s v=""/>
    <s v=""/>
    <s v=""/>
    <s v=""/>
    <s v=""/>
  </r>
  <r>
    <x v="0"/>
    <x v="0"/>
    <s v="TSOGP_G01"/>
    <x v="0"/>
    <x v="0"/>
    <s v="Podskupina I. - Pobr ≤ 0,050 [MW]"/>
    <s v=""/>
    <s v=""/>
    <s v=""/>
    <s v=""/>
    <s v=""/>
    <s v=""/>
    <s v=""/>
    <s v=""/>
    <s v=""/>
    <s v=""/>
    <s v=""/>
  </r>
  <r>
    <x v="0"/>
    <x v="0"/>
    <s v="TSOGP_G02"/>
    <x v="0"/>
    <x v="0"/>
    <s v="Podskupina II. - 0,050&lt; Pobr ≤ 0,300 [MW]"/>
    <s v=""/>
    <s v=""/>
    <s v=""/>
    <s v=""/>
    <s v=""/>
    <s v=""/>
    <s v=""/>
    <s v=""/>
    <s v=""/>
    <s v=""/>
    <s v=""/>
  </r>
  <r>
    <x v="0"/>
    <x v="0"/>
    <s v="TSOGP_G03"/>
    <x v="0"/>
    <x v="0"/>
    <s v="Podskupina III.  - Pobr &gt; 0,300 [MW]"/>
    <s v=""/>
    <s v=""/>
    <s v=""/>
    <s v=""/>
    <s v=""/>
    <s v=""/>
    <s v=""/>
    <s v=""/>
    <s v=""/>
    <s v=""/>
    <s v=""/>
  </r>
  <r>
    <x v="0"/>
    <x v="0"/>
    <s v="TSOGP_I01"/>
    <x v="0"/>
    <x v="1"/>
    <s v="Podskupina I. - Pobr ≤ 0,050 [MW]"/>
    <s v=""/>
    <s v=""/>
    <s v=""/>
    <s v=""/>
    <s v=""/>
    <s v=""/>
    <s v=""/>
    <s v=""/>
    <s v=""/>
    <s v=""/>
    <s v=""/>
  </r>
  <r>
    <x v="0"/>
    <x v="0"/>
    <s v="TSOGP_I02"/>
    <x v="0"/>
    <x v="1"/>
    <s v="Podskupina II. - 0,050&lt; Pobr ≤ 0,300 [MW]"/>
    <s v=""/>
    <s v=""/>
    <s v=""/>
    <s v=""/>
    <s v=""/>
    <s v=""/>
    <s v=""/>
    <s v=""/>
    <s v=""/>
    <s v=""/>
    <s v=""/>
  </r>
  <r>
    <x v="0"/>
    <x v="0"/>
    <s v="TSOGP_I03"/>
    <x v="0"/>
    <x v="1"/>
    <s v="Podskupina III.  - Pobr &gt; 0,300 [MW]"/>
    <s v=""/>
    <s v=""/>
    <s v=""/>
    <s v=""/>
    <s v=""/>
    <s v=""/>
    <s v=""/>
    <s v=""/>
    <s v=""/>
    <s v=""/>
    <s v=""/>
  </r>
  <r>
    <x v="0"/>
    <x v="0"/>
    <s v="TSOGP_P01"/>
    <x v="0"/>
    <x v="2"/>
    <s v="Podskupina I. - Pobr ≤ 0,050 [MW]"/>
    <s v=""/>
    <s v=""/>
    <s v=""/>
    <s v=""/>
    <s v=""/>
    <s v=""/>
    <s v=""/>
    <s v=""/>
    <s v=""/>
    <s v=""/>
    <s v=""/>
  </r>
  <r>
    <x v="0"/>
    <x v="0"/>
    <s v="TSOGP_P02"/>
    <x v="0"/>
    <x v="2"/>
    <s v="Podskupina II. - 0,050&lt; Pobr ≤ 0,300 [MW]"/>
    <s v=""/>
    <s v=""/>
    <s v=""/>
    <s v=""/>
    <s v=""/>
    <s v=""/>
    <s v=""/>
    <s v=""/>
    <s v=""/>
    <s v=""/>
    <s v=""/>
  </r>
  <r>
    <x v="0"/>
    <x v="0"/>
    <s v="TSOGP_P03"/>
    <x v="0"/>
    <x v="2"/>
    <s v="Podskupina III.  - Pobr &gt; 0,300 [MW]"/>
    <s v=""/>
    <s v=""/>
    <s v=""/>
    <s v=""/>
    <s v=""/>
    <s v=""/>
    <s v=""/>
    <s v=""/>
    <s v=""/>
    <s v=""/>
    <s v=""/>
  </r>
  <r>
    <x v="0"/>
    <x v="0"/>
    <s v="TSOGP_P04"/>
    <x v="0"/>
    <x v="3"/>
    <s v="Podskupina IV."/>
    <s v=""/>
    <s v=""/>
    <s v=""/>
    <s v=""/>
    <s v=""/>
    <s v=""/>
    <s v=""/>
    <s v=""/>
    <s v=""/>
    <s v=""/>
    <s v=""/>
  </r>
  <r>
    <x v="0"/>
    <x v="0"/>
    <s v="TSSTV_G01"/>
    <x v="1"/>
    <x v="0"/>
    <s v="Podskupina I. - Pobr ≤ 0,050 [MW]"/>
    <s v=""/>
    <s v=""/>
    <s v=""/>
    <s v=""/>
    <s v=""/>
    <s v=""/>
    <s v=""/>
    <s v=""/>
    <s v=""/>
    <s v=""/>
    <s v=""/>
  </r>
  <r>
    <x v="0"/>
    <x v="0"/>
    <s v="TSSTV_G02"/>
    <x v="1"/>
    <x v="0"/>
    <s v="Podskupina II. - 0,050&lt; Pobr ≤ 0,300 [MW]"/>
    <s v=""/>
    <s v=""/>
    <s v=""/>
    <s v=""/>
    <s v=""/>
    <s v=""/>
    <s v=""/>
    <s v=""/>
    <s v=""/>
    <s v=""/>
    <s v=""/>
  </r>
  <r>
    <x v="0"/>
    <x v="0"/>
    <s v="TSSTV_G03"/>
    <x v="1"/>
    <x v="0"/>
    <s v="Podskupina III.  - Pobr &gt; 0,300 [MW]"/>
    <s v=""/>
    <s v=""/>
    <s v=""/>
    <s v=""/>
    <s v=""/>
    <s v=""/>
    <s v=""/>
    <s v=""/>
    <s v=""/>
    <s v=""/>
    <s v=""/>
  </r>
  <r>
    <x v="0"/>
    <x v="0"/>
    <s v="TSSTV_I01"/>
    <x v="1"/>
    <x v="1"/>
    <s v="Podskupina I. - Pobr ≤ 0,050 [MW]"/>
    <s v=""/>
    <s v=""/>
    <s v=""/>
    <s v=""/>
    <s v=""/>
    <s v=""/>
    <s v=""/>
    <s v=""/>
    <s v=""/>
    <s v=""/>
    <s v=""/>
  </r>
  <r>
    <x v="0"/>
    <x v="0"/>
    <s v="TSSTV_I02"/>
    <x v="1"/>
    <x v="1"/>
    <s v="Podskupina II. - 0,050&lt; Pobr ≤ 0,300 [MW]"/>
    <s v=""/>
    <s v=""/>
    <s v=""/>
    <s v=""/>
    <s v=""/>
    <s v=""/>
    <s v=""/>
    <s v=""/>
    <s v=""/>
    <s v=""/>
    <s v=""/>
  </r>
  <r>
    <x v="0"/>
    <x v="0"/>
    <s v="TSSTV_I03"/>
    <x v="1"/>
    <x v="1"/>
    <s v="Podskupina III.  - Pobr &gt; 0,300 [MW]"/>
    <s v=""/>
    <s v=""/>
    <s v=""/>
    <s v=""/>
    <s v=""/>
    <s v=""/>
    <s v=""/>
    <s v=""/>
    <s v=""/>
    <s v=""/>
    <s v=""/>
  </r>
  <r>
    <x v="0"/>
    <x v="0"/>
    <s v="TSSTV_P01"/>
    <x v="1"/>
    <x v="2"/>
    <s v="Podskupina I. - Pobr ≤ 0,050 [MW]"/>
    <s v=""/>
    <s v=""/>
    <s v=""/>
    <s v=""/>
    <s v=""/>
    <s v=""/>
    <s v=""/>
    <s v=""/>
    <s v=""/>
    <s v=""/>
    <s v=""/>
  </r>
  <r>
    <x v="0"/>
    <x v="0"/>
    <s v="TSSTV_P02"/>
    <x v="1"/>
    <x v="2"/>
    <s v="Podskupina II. - 0,050&lt; Pobr ≤ 0,300 [MW]"/>
    <s v=""/>
    <s v=""/>
    <s v=""/>
    <s v=""/>
    <s v=""/>
    <s v=""/>
    <s v=""/>
    <s v=""/>
    <s v=""/>
    <s v=""/>
    <s v=""/>
  </r>
  <r>
    <x v="0"/>
    <x v="0"/>
    <s v="TSSTV_P03"/>
    <x v="1"/>
    <x v="2"/>
    <s v="Podskupina III.  - Pobr &gt; 0,300 [MW]"/>
    <s v=""/>
    <s v=""/>
    <s v=""/>
    <s v=""/>
    <s v=""/>
    <s v=""/>
    <s v=""/>
    <s v=""/>
    <s v=""/>
    <s v=""/>
    <s v=""/>
  </r>
  <r>
    <x v="0"/>
    <x v="0"/>
    <s v="TSSTV_P04"/>
    <x v="1"/>
    <x v="3"/>
    <s v="Podskupina IV."/>
    <s v=""/>
    <s v=""/>
    <s v=""/>
    <s v=""/>
    <s v=""/>
    <s v=""/>
    <s v=""/>
    <s v=""/>
    <s v=""/>
    <s v=""/>
    <s v=""/>
  </r>
  <r>
    <x v="0"/>
    <x v="0"/>
    <s v="TSHLP_G01"/>
    <x v="2"/>
    <x v="0"/>
    <s v="Podskupina I. - Pobr ≤ 0,050 [MW]"/>
    <s v=""/>
    <s v=""/>
    <s v=""/>
    <s v=""/>
    <s v=""/>
    <s v=""/>
    <s v=""/>
    <s v=""/>
    <s v=""/>
    <s v=""/>
    <s v=""/>
  </r>
  <r>
    <x v="0"/>
    <x v="0"/>
    <s v="TSHLP_G02"/>
    <x v="2"/>
    <x v="0"/>
    <s v="Podskupina II. - 0,050&lt; Pobr ≤ 0,300 [MW]"/>
    <s v=""/>
    <s v=""/>
    <s v=""/>
    <s v=""/>
    <s v=""/>
    <s v=""/>
    <s v=""/>
    <s v=""/>
    <s v=""/>
    <s v=""/>
    <s v=""/>
  </r>
  <r>
    <x v="0"/>
    <x v="0"/>
    <s v="TSHLP_G03"/>
    <x v="2"/>
    <x v="0"/>
    <s v="Podskupina III.  - Pobr &gt; 0,300 [MW]"/>
    <s v=""/>
    <s v=""/>
    <s v=""/>
    <s v=""/>
    <s v=""/>
    <s v=""/>
    <s v=""/>
    <s v=""/>
    <s v=""/>
    <s v=""/>
    <s v=""/>
  </r>
  <r>
    <x v="0"/>
    <x v="0"/>
    <s v="TSHLP_I01"/>
    <x v="2"/>
    <x v="1"/>
    <s v="Podskupina I. - Pobr ≤ 0,050 [MW]"/>
    <s v=""/>
    <s v=""/>
    <s v=""/>
    <s v=""/>
    <s v=""/>
    <s v=""/>
    <s v=""/>
    <s v=""/>
    <s v=""/>
    <s v=""/>
    <s v=""/>
  </r>
  <r>
    <x v="0"/>
    <x v="0"/>
    <s v="TSHLP_I02"/>
    <x v="2"/>
    <x v="1"/>
    <s v="Podskupina II. - 0,050&lt; Pobr ≤ 0,300 [MW]"/>
    <s v=""/>
    <s v=""/>
    <s v=""/>
    <s v=""/>
    <s v=""/>
    <s v=""/>
    <s v=""/>
    <s v=""/>
    <s v=""/>
    <s v=""/>
    <s v=""/>
  </r>
  <r>
    <x v="0"/>
    <x v="0"/>
    <s v="TSHLP_I03"/>
    <x v="2"/>
    <x v="1"/>
    <s v="Podskupina III.  - Pobr &gt; 0,300 [MW]"/>
    <s v=""/>
    <s v=""/>
    <s v=""/>
    <s v=""/>
    <s v=""/>
    <s v=""/>
    <s v=""/>
    <s v=""/>
    <s v=""/>
    <s v=""/>
    <s v=""/>
  </r>
  <r>
    <x v="0"/>
    <x v="0"/>
    <s v="TSHLP_P01"/>
    <x v="2"/>
    <x v="2"/>
    <s v="Podskupina I. - Pobr ≤ 0,050 [MW]"/>
    <s v=""/>
    <s v=""/>
    <s v=""/>
    <s v=""/>
    <s v=""/>
    <s v=""/>
    <s v=""/>
    <s v=""/>
    <s v=""/>
    <s v=""/>
    <s v=""/>
  </r>
  <r>
    <x v="0"/>
    <x v="0"/>
    <s v="TSHLP_P02"/>
    <x v="2"/>
    <x v="2"/>
    <s v="Podskupina II. - 0,050&lt; Pobr ≤ 0,300 [MW]"/>
    <s v=""/>
    <s v=""/>
    <s v=""/>
    <s v=""/>
    <s v=""/>
    <s v=""/>
    <s v=""/>
    <s v=""/>
    <s v=""/>
    <s v=""/>
    <s v=""/>
  </r>
  <r>
    <x v="0"/>
    <x v="0"/>
    <s v="TSHLP_P03"/>
    <x v="2"/>
    <x v="2"/>
    <s v="Podskupina III.  - Pobr &gt; 0,300 [MW]"/>
    <s v=""/>
    <s v=""/>
    <s v=""/>
    <s v=""/>
    <s v=""/>
    <s v=""/>
    <s v=""/>
    <s v=""/>
    <s v=""/>
    <s v=""/>
    <s v=""/>
  </r>
  <r>
    <x v="0"/>
    <x v="0"/>
    <s v="RPROT_01"/>
    <x v="3"/>
    <x v="4"/>
    <s v="Lastna raba"/>
    <s v=""/>
    <s v=""/>
    <s v=""/>
    <s v=""/>
    <s v=""/>
    <s v=""/>
    <s v=""/>
    <s v=""/>
    <s v=""/>
    <s v=""/>
    <s v=""/>
  </r>
  <r>
    <x v="0"/>
    <x v="0"/>
    <s v="RPROT_02"/>
    <x v="3"/>
    <x v="5"/>
    <s v="Gospodinjski odjemalci (GO)"/>
    <s v=""/>
    <s v=""/>
    <s v=""/>
    <s v=""/>
    <s v=""/>
    <s v=""/>
    <s v=""/>
    <s v=""/>
    <s v=""/>
    <s v=""/>
    <s v=""/>
  </r>
  <r>
    <x v="0"/>
    <x v="0"/>
    <s v="RPROT_03"/>
    <x v="3"/>
    <x v="6"/>
    <s v="Zaščiteni negospodinjski odjemalci (ZNGO)"/>
    <s v=""/>
    <s v=""/>
    <s v=""/>
    <s v=""/>
    <s v=""/>
    <s v=""/>
    <s v=""/>
    <s v=""/>
    <s v=""/>
    <s v=""/>
    <s v=""/>
  </r>
  <r>
    <x v="0"/>
    <x v="0"/>
    <s v="RPROT_03"/>
    <x v="3"/>
    <x v="7"/>
    <s v="Nezaščiteni negospodinjski odjemalci (NNGO)"/>
    <s v=""/>
    <s v=""/>
    <s v=""/>
    <s v=""/>
    <s v=""/>
    <s v=""/>
    <s v=""/>
    <s v=""/>
    <s v=""/>
    <s v=""/>
    <s v=""/>
  </r>
  <r>
    <x v="0"/>
    <x v="0"/>
    <s v="TSINP_01"/>
    <x v="4"/>
    <x v="8"/>
    <s v=""/>
    <s v=""/>
    <s v=""/>
    <s v=""/>
    <s v=""/>
    <s v=""/>
    <s v=""/>
    <s v=""/>
    <s v=""/>
    <s v=""/>
    <s v=""/>
    <s v=""/>
  </r>
  <r>
    <x v="0"/>
    <x v="0"/>
    <s v="TSINP_02"/>
    <x v="4"/>
    <x v="9"/>
    <s v=""/>
    <s v=""/>
    <s v=""/>
    <s v=""/>
    <s v=""/>
    <s v=""/>
    <s v=""/>
    <s v=""/>
    <s v=""/>
    <s v=""/>
    <s v=""/>
    <s v=""/>
  </r>
  <r>
    <x v="0"/>
    <x v="0"/>
    <s v="TSINP_03"/>
    <x v="4"/>
    <x v="10"/>
    <s v=""/>
    <s v=""/>
    <s v=""/>
    <s v=""/>
    <s v=""/>
    <s v=""/>
    <s v=""/>
    <s v=""/>
    <s v=""/>
    <s v=""/>
    <s v=""/>
    <s v=""/>
  </r>
  <r>
    <x v="0"/>
    <x v="0"/>
    <s v="TSOGP_G01"/>
    <x v="0"/>
    <x v="0"/>
    <s v="Podskupina I. - Pobr ≤ 0,050 [MW]"/>
    <s v=""/>
    <s v=""/>
    <s v=""/>
    <s v=""/>
    <s v=""/>
    <s v=""/>
    <s v=""/>
    <s v=""/>
    <s v=""/>
    <s v=""/>
    <s v=""/>
  </r>
  <r>
    <x v="0"/>
    <x v="0"/>
    <s v="TSOGP_G02"/>
    <x v="0"/>
    <x v="0"/>
    <s v="Podskupina II. - 0,050&lt; Pobr ≤ 0,300 [MW]"/>
    <s v=""/>
    <s v=""/>
    <s v=""/>
    <s v=""/>
    <s v=""/>
    <s v=""/>
    <s v=""/>
    <s v=""/>
    <s v=""/>
    <s v=""/>
    <s v=""/>
  </r>
  <r>
    <x v="0"/>
    <x v="0"/>
    <s v="TSOGP_G03"/>
    <x v="0"/>
    <x v="0"/>
    <s v="Podskupina III.  - Pobr &gt; 0,300 [MW]"/>
    <s v=""/>
    <s v=""/>
    <s v=""/>
    <s v=""/>
    <s v=""/>
    <s v=""/>
    <s v=""/>
    <s v=""/>
    <s v=""/>
    <s v=""/>
    <s v=""/>
  </r>
  <r>
    <x v="0"/>
    <x v="0"/>
    <s v="TSOGP_I01"/>
    <x v="0"/>
    <x v="1"/>
    <s v="Podskupina I. - Pobr ≤ 0,050 [MW]"/>
    <s v=""/>
    <s v=""/>
    <s v=""/>
    <s v=""/>
    <s v=""/>
    <s v=""/>
    <s v=""/>
    <s v=""/>
    <s v=""/>
    <s v=""/>
    <s v=""/>
  </r>
  <r>
    <x v="0"/>
    <x v="0"/>
    <s v="TSOGP_I02"/>
    <x v="0"/>
    <x v="1"/>
    <s v="Podskupina II. - 0,050&lt; Pobr ≤ 0,300 [MW]"/>
    <s v=""/>
    <s v=""/>
    <s v=""/>
    <s v=""/>
    <s v=""/>
    <s v=""/>
    <s v=""/>
    <s v=""/>
    <s v=""/>
    <s v=""/>
    <s v=""/>
  </r>
  <r>
    <x v="0"/>
    <x v="0"/>
    <s v="TSOGP_I03"/>
    <x v="0"/>
    <x v="1"/>
    <s v="Podskupina III.  - Pobr &gt; 0,300 [MW]"/>
    <s v=""/>
    <s v=""/>
    <s v=""/>
    <s v=""/>
    <s v=""/>
    <s v=""/>
    <s v=""/>
    <s v=""/>
    <s v=""/>
    <s v=""/>
    <s v=""/>
  </r>
  <r>
    <x v="0"/>
    <x v="0"/>
    <s v="TSOGP_P01"/>
    <x v="0"/>
    <x v="2"/>
    <s v="Podskupina I. - Pobr ≤ 0,050 [MW]"/>
    <s v=""/>
    <s v=""/>
    <s v=""/>
    <s v=""/>
    <s v=""/>
    <s v=""/>
    <s v=""/>
    <s v=""/>
    <s v=""/>
    <s v=""/>
    <s v=""/>
  </r>
  <r>
    <x v="0"/>
    <x v="0"/>
    <s v="TSOGP_P02"/>
    <x v="0"/>
    <x v="2"/>
    <s v="Podskupina II. - 0,050&lt; Pobr ≤ 0,300 [MW]"/>
    <s v=""/>
    <s v=""/>
    <s v=""/>
    <s v=""/>
    <s v=""/>
    <s v=""/>
    <s v=""/>
    <s v=""/>
    <s v=""/>
    <s v=""/>
    <s v=""/>
  </r>
  <r>
    <x v="0"/>
    <x v="0"/>
    <s v="TSOGP_P03"/>
    <x v="0"/>
    <x v="2"/>
    <s v="Podskupina III.  - Pobr &gt; 0,300 [MW]"/>
    <s v=""/>
    <s v=""/>
    <s v=""/>
    <s v=""/>
    <s v=""/>
    <s v=""/>
    <s v=""/>
    <s v=""/>
    <s v=""/>
    <s v=""/>
    <s v=""/>
  </r>
  <r>
    <x v="0"/>
    <x v="0"/>
    <s v="TSOGP_P04"/>
    <x v="0"/>
    <x v="3"/>
    <s v="Podskupina IV."/>
    <s v=""/>
    <s v=""/>
    <s v=""/>
    <s v=""/>
    <s v=""/>
    <s v=""/>
    <s v=""/>
    <s v=""/>
    <s v=""/>
    <s v=""/>
    <s v=""/>
  </r>
  <r>
    <x v="0"/>
    <x v="0"/>
    <s v="TSSTV_G01"/>
    <x v="1"/>
    <x v="0"/>
    <s v="Podskupina I. - Pobr ≤ 0,050 [MW]"/>
    <s v=""/>
    <s v=""/>
    <s v=""/>
    <s v=""/>
    <s v=""/>
    <s v=""/>
    <s v=""/>
    <s v=""/>
    <s v=""/>
    <s v=""/>
    <s v=""/>
  </r>
  <r>
    <x v="0"/>
    <x v="0"/>
    <s v="TSSTV_G02"/>
    <x v="1"/>
    <x v="0"/>
    <s v="Podskupina II. - 0,050&lt; Pobr ≤ 0,300 [MW]"/>
    <s v=""/>
    <s v=""/>
    <s v=""/>
    <s v=""/>
    <s v=""/>
    <s v=""/>
    <s v=""/>
    <s v=""/>
    <s v=""/>
    <s v=""/>
    <s v=""/>
  </r>
  <r>
    <x v="0"/>
    <x v="0"/>
    <s v="TSSTV_G03"/>
    <x v="1"/>
    <x v="0"/>
    <s v="Podskupina III.  - Pobr &gt; 0,300 [MW]"/>
    <s v=""/>
    <s v=""/>
    <s v=""/>
    <s v=""/>
    <s v=""/>
    <s v=""/>
    <s v=""/>
    <s v=""/>
    <s v=""/>
    <s v=""/>
    <s v=""/>
  </r>
  <r>
    <x v="0"/>
    <x v="0"/>
    <s v="TSSTV_I01"/>
    <x v="1"/>
    <x v="1"/>
    <s v="Podskupina I. - Pobr ≤ 0,050 [MW]"/>
    <s v=""/>
    <s v=""/>
    <s v=""/>
    <s v=""/>
    <s v=""/>
    <s v=""/>
    <s v=""/>
    <s v=""/>
    <s v=""/>
    <s v=""/>
    <s v=""/>
  </r>
  <r>
    <x v="0"/>
    <x v="0"/>
    <s v="TSSTV_I02"/>
    <x v="1"/>
    <x v="1"/>
    <s v="Podskupina II. - 0,050&lt; Pobr ≤ 0,300 [MW]"/>
    <s v=""/>
    <s v=""/>
    <s v=""/>
    <s v=""/>
    <s v=""/>
    <s v=""/>
    <s v=""/>
    <s v=""/>
    <s v=""/>
    <s v=""/>
    <s v=""/>
  </r>
  <r>
    <x v="0"/>
    <x v="0"/>
    <s v="TSSTV_I03"/>
    <x v="1"/>
    <x v="1"/>
    <s v="Podskupina III.  - Pobr &gt; 0,300 [MW]"/>
    <s v=""/>
    <s v=""/>
    <s v=""/>
    <s v=""/>
    <s v=""/>
    <s v=""/>
    <s v=""/>
    <s v=""/>
    <s v=""/>
    <s v=""/>
    <s v=""/>
  </r>
  <r>
    <x v="0"/>
    <x v="0"/>
    <s v="TSSTV_P01"/>
    <x v="1"/>
    <x v="2"/>
    <s v="Podskupina I. - Pobr ≤ 0,050 [MW]"/>
    <s v=""/>
    <s v=""/>
    <s v=""/>
    <s v=""/>
    <s v=""/>
    <s v=""/>
    <s v=""/>
    <s v=""/>
    <s v=""/>
    <s v=""/>
    <s v=""/>
  </r>
  <r>
    <x v="0"/>
    <x v="0"/>
    <s v="TSSTV_P02"/>
    <x v="1"/>
    <x v="2"/>
    <s v="Podskupina II. - 0,050&lt; Pobr ≤ 0,300 [MW]"/>
    <s v=""/>
    <s v=""/>
    <s v=""/>
    <s v=""/>
    <s v=""/>
    <s v=""/>
    <s v=""/>
    <s v=""/>
    <s v=""/>
    <s v=""/>
    <s v=""/>
  </r>
  <r>
    <x v="0"/>
    <x v="0"/>
    <s v="TSSTV_P03"/>
    <x v="1"/>
    <x v="2"/>
    <s v="Podskupina III.  - Pobr &gt; 0,300 [MW]"/>
    <s v=""/>
    <s v=""/>
    <s v=""/>
    <s v=""/>
    <s v=""/>
    <s v=""/>
    <s v=""/>
    <s v=""/>
    <s v=""/>
    <s v=""/>
    <s v=""/>
  </r>
  <r>
    <x v="0"/>
    <x v="0"/>
    <s v="TSSTV_P04"/>
    <x v="1"/>
    <x v="3"/>
    <s v="Podskupina IV."/>
    <s v=""/>
    <s v=""/>
    <s v=""/>
    <s v=""/>
    <s v=""/>
    <s v=""/>
    <s v=""/>
    <s v=""/>
    <s v=""/>
    <s v=""/>
    <s v=""/>
  </r>
  <r>
    <x v="0"/>
    <x v="0"/>
    <s v="TSHLP_G01"/>
    <x v="2"/>
    <x v="0"/>
    <s v="Podskupina I. - Pobr ≤ 0,050 [MW]"/>
    <s v=""/>
    <s v=""/>
    <s v=""/>
    <s v=""/>
    <s v=""/>
    <s v=""/>
    <s v=""/>
    <s v=""/>
    <s v=""/>
    <s v=""/>
    <s v=""/>
  </r>
  <r>
    <x v="0"/>
    <x v="0"/>
    <s v="TSHLP_G02"/>
    <x v="2"/>
    <x v="0"/>
    <s v="Podskupina II. - 0,050&lt; Pobr ≤ 0,300 [MW]"/>
    <s v=""/>
    <s v=""/>
    <s v=""/>
    <s v=""/>
    <s v=""/>
    <s v=""/>
    <s v=""/>
    <s v=""/>
    <s v=""/>
    <s v=""/>
    <s v=""/>
  </r>
  <r>
    <x v="0"/>
    <x v="0"/>
    <s v="TSHLP_G03"/>
    <x v="2"/>
    <x v="0"/>
    <s v="Podskupina III.  - Pobr &gt; 0,300 [MW]"/>
    <s v=""/>
    <s v=""/>
    <s v=""/>
    <s v=""/>
    <s v=""/>
    <s v=""/>
    <s v=""/>
    <s v=""/>
    <s v=""/>
    <s v=""/>
    <s v=""/>
  </r>
  <r>
    <x v="0"/>
    <x v="0"/>
    <s v="TSHLP_I01"/>
    <x v="2"/>
    <x v="1"/>
    <s v="Podskupina I. - Pobr ≤ 0,050 [MW]"/>
    <s v=""/>
    <s v=""/>
    <s v=""/>
    <s v=""/>
    <s v=""/>
    <s v=""/>
    <s v=""/>
    <s v=""/>
    <s v=""/>
    <s v=""/>
    <s v=""/>
  </r>
  <r>
    <x v="0"/>
    <x v="0"/>
    <s v="TSHLP_I02"/>
    <x v="2"/>
    <x v="1"/>
    <s v="Podskupina II. - 0,050&lt; Pobr ≤ 0,300 [MW]"/>
    <s v=""/>
    <s v=""/>
    <s v=""/>
    <s v=""/>
    <s v=""/>
    <s v=""/>
    <s v=""/>
    <s v=""/>
    <s v=""/>
    <s v=""/>
    <s v=""/>
  </r>
  <r>
    <x v="0"/>
    <x v="0"/>
    <s v="TSHLP_I03"/>
    <x v="2"/>
    <x v="1"/>
    <s v="Podskupina III.  - Pobr &gt; 0,300 [MW]"/>
    <s v=""/>
    <s v=""/>
    <s v=""/>
    <s v=""/>
    <s v=""/>
    <s v=""/>
    <s v=""/>
    <s v=""/>
    <s v=""/>
    <s v=""/>
    <s v=""/>
  </r>
  <r>
    <x v="0"/>
    <x v="0"/>
    <s v="TSHLP_P01"/>
    <x v="2"/>
    <x v="2"/>
    <s v="Podskupina I. - Pobr ≤ 0,050 [MW]"/>
    <s v=""/>
    <s v=""/>
    <s v=""/>
    <s v=""/>
    <s v=""/>
    <s v=""/>
    <s v=""/>
    <s v=""/>
    <s v=""/>
    <s v=""/>
    <s v=""/>
  </r>
  <r>
    <x v="0"/>
    <x v="0"/>
    <s v="TSHLP_P02"/>
    <x v="2"/>
    <x v="2"/>
    <s v="Podskupina II. - 0,050&lt; Pobr ≤ 0,300 [MW]"/>
    <s v=""/>
    <s v=""/>
    <s v=""/>
    <s v=""/>
    <s v=""/>
    <s v=""/>
    <s v=""/>
    <s v=""/>
    <s v=""/>
    <s v=""/>
    <s v=""/>
  </r>
  <r>
    <x v="0"/>
    <x v="0"/>
    <s v="TSHLP_P03"/>
    <x v="2"/>
    <x v="2"/>
    <s v="Podskupina III.  - Pobr &gt; 0,300 [MW]"/>
    <s v=""/>
    <s v=""/>
    <s v=""/>
    <s v=""/>
    <s v=""/>
    <s v=""/>
    <s v=""/>
    <s v=""/>
    <s v=""/>
    <s v=""/>
    <s v=""/>
  </r>
  <r>
    <x v="0"/>
    <x v="0"/>
    <s v="RPROT_01"/>
    <x v="3"/>
    <x v="4"/>
    <s v="Lastna raba"/>
    <s v=""/>
    <s v=""/>
    <s v=""/>
    <s v=""/>
    <s v=""/>
    <s v=""/>
    <s v=""/>
    <s v=""/>
    <s v=""/>
    <s v=""/>
    <s v=""/>
  </r>
  <r>
    <x v="0"/>
    <x v="0"/>
    <s v="RPROT_02"/>
    <x v="3"/>
    <x v="5"/>
    <s v="Gospodinjski odjemalci (GO)"/>
    <s v=""/>
    <s v=""/>
    <s v=""/>
    <s v=""/>
    <s v=""/>
    <s v=""/>
    <s v=""/>
    <s v=""/>
    <s v=""/>
    <s v=""/>
    <s v=""/>
  </r>
  <r>
    <x v="0"/>
    <x v="0"/>
    <s v="RPROT_03"/>
    <x v="3"/>
    <x v="6"/>
    <s v="Zaščiteni negospodinjski odjemalci (ZNGO)"/>
    <s v=""/>
    <s v=""/>
    <s v=""/>
    <s v=""/>
    <s v=""/>
    <s v=""/>
    <s v=""/>
    <s v=""/>
    <s v=""/>
    <s v=""/>
    <s v=""/>
  </r>
  <r>
    <x v="0"/>
    <x v="0"/>
    <s v="RPROT_03"/>
    <x v="3"/>
    <x v="7"/>
    <s v="Nezaščiteni negospodinjski odjemalci (NNGO)"/>
    <s v=""/>
    <s v=""/>
    <s v=""/>
    <s v=""/>
    <s v=""/>
    <s v=""/>
    <s v=""/>
    <s v=""/>
    <s v=""/>
    <s v=""/>
    <s v=""/>
  </r>
  <r>
    <x v="0"/>
    <x v="0"/>
    <s v="TSINP_01"/>
    <x v="4"/>
    <x v="8"/>
    <s v=""/>
    <s v=""/>
    <s v=""/>
    <s v=""/>
    <s v=""/>
    <s v=""/>
    <s v=""/>
    <s v=""/>
    <s v=""/>
    <s v=""/>
    <s v=""/>
    <s v=""/>
  </r>
  <r>
    <x v="0"/>
    <x v="0"/>
    <s v="TSINP_02"/>
    <x v="4"/>
    <x v="9"/>
    <s v=""/>
    <s v=""/>
    <s v=""/>
    <s v=""/>
    <s v=""/>
    <s v=""/>
    <s v=""/>
    <s v=""/>
    <s v=""/>
    <s v=""/>
    <s v=""/>
    <s v=""/>
  </r>
  <r>
    <x v="0"/>
    <x v="0"/>
    <s v="TSINP_03"/>
    <x v="4"/>
    <x v="10"/>
    <s v=""/>
    <s v=""/>
    <s v=""/>
    <s v=""/>
    <s v=""/>
    <s v=""/>
    <s v=""/>
    <s v=""/>
    <s v=""/>
    <s v=""/>
    <s v=""/>
    <s v=""/>
  </r>
  <r>
    <x v="0"/>
    <x v="0"/>
    <s v="TSOGP_G01"/>
    <x v="0"/>
    <x v="0"/>
    <s v="Podskupina I. - Pobr ≤ 0,050 [MW]"/>
    <s v=""/>
    <s v=""/>
    <s v=""/>
    <s v=""/>
    <s v=""/>
    <s v=""/>
    <s v=""/>
    <s v=""/>
    <s v=""/>
    <s v=""/>
    <s v=""/>
  </r>
  <r>
    <x v="0"/>
    <x v="0"/>
    <s v="TSOGP_G02"/>
    <x v="0"/>
    <x v="0"/>
    <s v="Podskupina II. - 0,050&lt; Pobr ≤ 0,300 [MW]"/>
    <s v=""/>
    <s v=""/>
    <s v=""/>
    <s v=""/>
    <s v=""/>
    <s v=""/>
    <s v=""/>
    <s v=""/>
    <s v=""/>
    <s v=""/>
    <s v=""/>
  </r>
  <r>
    <x v="0"/>
    <x v="0"/>
    <s v="TSOGP_G03"/>
    <x v="0"/>
    <x v="0"/>
    <s v="Podskupina III.  - Pobr &gt; 0,300 [MW]"/>
    <s v=""/>
    <s v=""/>
    <s v=""/>
    <s v=""/>
    <s v=""/>
    <s v=""/>
    <s v=""/>
    <s v=""/>
    <s v=""/>
    <s v=""/>
    <s v=""/>
  </r>
  <r>
    <x v="0"/>
    <x v="0"/>
    <s v="TSOGP_I01"/>
    <x v="0"/>
    <x v="1"/>
    <s v="Podskupina I. - Pobr ≤ 0,050 [MW]"/>
    <s v=""/>
    <s v=""/>
    <s v=""/>
    <s v=""/>
    <s v=""/>
    <s v=""/>
    <s v=""/>
    <s v=""/>
    <s v=""/>
    <s v=""/>
    <s v=""/>
  </r>
  <r>
    <x v="0"/>
    <x v="0"/>
    <s v="TSOGP_I02"/>
    <x v="0"/>
    <x v="1"/>
    <s v="Podskupina II. - 0,050&lt; Pobr ≤ 0,300 [MW]"/>
    <s v=""/>
    <s v=""/>
    <s v=""/>
    <s v=""/>
    <s v=""/>
    <s v=""/>
    <s v=""/>
    <s v=""/>
    <s v=""/>
    <s v=""/>
    <s v=""/>
  </r>
  <r>
    <x v="0"/>
    <x v="0"/>
    <s v="TSOGP_I03"/>
    <x v="0"/>
    <x v="1"/>
    <s v="Podskupina III.  - Pobr &gt; 0,300 [MW]"/>
    <s v=""/>
    <s v=""/>
    <s v=""/>
    <s v=""/>
    <s v=""/>
    <s v=""/>
    <s v=""/>
    <s v=""/>
    <s v=""/>
    <s v=""/>
    <s v=""/>
  </r>
  <r>
    <x v="0"/>
    <x v="0"/>
    <s v="TSOGP_P01"/>
    <x v="0"/>
    <x v="2"/>
    <s v="Podskupina I. - Pobr ≤ 0,050 [MW]"/>
    <s v=""/>
    <s v=""/>
    <s v=""/>
    <s v=""/>
    <s v=""/>
    <s v=""/>
    <s v=""/>
    <s v=""/>
    <s v=""/>
    <s v=""/>
    <s v=""/>
  </r>
  <r>
    <x v="0"/>
    <x v="0"/>
    <s v="TSOGP_P02"/>
    <x v="0"/>
    <x v="2"/>
    <s v="Podskupina II. - 0,050&lt; Pobr ≤ 0,300 [MW]"/>
    <s v=""/>
    <s v=""/>
    <s v=""/>
    <s v=""/>
    <s v=""/>
    <s v=""/>
    <s v=""/>
    <s v=""/>
    <s v=""/>
    <s v=""/>
    <s v=""/>
  </r>
  <r>
    <x v="0"/>
    <x v="0"/>
    <s v="TSOGP_P03"/>
    <x v="0"/>
    <x v="2"/>
    <s v="Podskupina III.  - Pobr &gt; 0,300 [MW]"/>
    <s v=""/>
    <s v=""/>
    <s v=""/>
    <s v=""/>
    <s v=""/>
    <s v=""/>
    <s v=""/>
    <s v=""/>
    <s v=""/>
    <s v=""/>
    <s v=""/>
  </r>
  <r>
    <x v="0"/>
    <x v="0"/>
    <s v="TSOGP_P04"/>
    <x v="0"/>
    <x v="3"/>
    <s v="Podskupina IV."/>
    <s v=""/>
    <s v=""/>
    <s v=""/>
    <s v=""/>
    <s v=""/>
    <s v=""/>
    <s v=""/>
    <s v=""/>
    <s v=""/>
    <s v=""/>
    <s v=""/>
  </r>
  <r>
    <x v="0"/>
    <x v="0"/>
    <s v="TSSTV_G01"/>
    <x v="1"/>
    <x v="0"/>
    <s v="Podskupina I. - Pobr ≤ 0,050 [MW]"/>
    <s v=""/>
    <s v=""/>
    <s v=""/>
    <s v=""/>
    <s v=""/>
    <s v=""/>
    <s v=""/>
    <s v=""/>
    <s v=""/>
    <s v=""/>
    <s v=""/>
  </r>
  <r>
    <x v="0"/>
    <x v="0"/>
    <s v="TSSTV_G02"/>
    <x v="1"/>
    <x v="0"/>
    <s v="Podskupina II. - 0,050&lt; Pobr ≤ 0,300 [MW]"/>
    <s v=""/>
    <s v=""/>
    <s v=""/>
    <s v=""/>
    <s v=""/>
    <s v=""/>
    <s v=""/>
    <s v=""/>
    <s v=""/>
    <s v=""/>
    <s v=""/>
  </r>
  <r>
    <x v="0"/>
    <x v="0"/>
    <s v="TSSTV_G03"/>
    <x v="1"/>
    <x v="0"/>
    <s v="Podskupina III.  - Pobr &gt; 0,300 [MW]"/>
    <s v=""/>
    <s v=""/>
    <s v=""/>
    <s v=""/>
    <s v=""/>
    <s v=""/>
    <s v=""/>
    <s v=""/>
    <s v=""/>
    <s v=""/>
    <s v=""/>
  </r>
  <r>
    <x v="0"/>
    <x v="0"/>
    <s v="TSSTV_I01"/>
    <x v="1"/>
    <x v="1"/>
    <s v="Podskupina I. - Pobr ≤ 0,050 [MW]"/>
    <s v=""/>
    <s v=""/>
    <s v=""/>
    <s v=""/>
    <s v=""/>
    <s v=""/>
    <s v=""/>
    <s v=""/>
    <s v=""/>
    <s v=""/>
    <s v=""/>
  </r>
  <r>
    <x v="0"/>
    <x v="0"/>
    <s v="TSSTV_I02"/>
    <x v="1"/>
    <x v="1"/>
    <s v="Podskupina II. - 0,050&lt; Pobr ≤ 0,300 [MW]"/>
    <s v=""/>
    <s v=""/>
    <s v=""/>
    <s v=""/>
    <s v=""/>
    <s v=""/>
    <s v=""/>
    <s v=""/>
    <s v=""/>
    <s v=""/>
    <s v=""/>
  </r>
  <r>
    <x v="0"/>
    <x v="0"/>
    <s v="TSSTV_I03"/>
    <x v="1"/>
    <x v="1"/>
    <s v="Podskupina III.  - Pobr &gt; 0,300 [MW]"/>
    <s v=""/>
    <s v=""/>
    <s v=""/>
    <s v=""/>
    <s v=""/>
    <s v=""/>
    <s v=""/>
    <s v=""/>
    <s v=""/>
    <s v=""/>
    <s v=""/>
  </r>
  <r>
    <x v="0"/>
    <x v="0"/>
    <s v="TSSTV_P01"/>
    <x v="1"/>
    <x v="2"/>
    <s v="Podskupina I. - Pobr ≤ 0,050 [MW]"/>
    <s v=""/>
    <s v=""/>
    <s v=""/>
    <s v=""/>
    <s v=""/>
    <s v=""/>
    <s v=""/>
    <s v=""/>
    <s v=""/>
    <s v=""/>
    <s v=""/>
  </r>
  <r>
    <x v="0"/>
    <x v="0"/>
    <s v="TSSTV_P02"/>
    <x v="1"/>
    <x v="2"/>
    <s v="Podskupina II. - 0,050&lt; Pobr ≤ 0,300 [MW]"/>
    <s v=""/>
    <s v=""/>
    <s v=""/>
    <s v=""/>
    <s v=""/>
    <s v=""/>
    <s v=""/>
    <s v=""/>
    <s v=""/>
    <s v=""/>
    <s v=""/>
  </r>
  <r>
    <x v="0"/>
    <x v="0"/>
    <s v="TSSTV_P03"/>
    <x v="1"/>
    <x v="2"/>
    <s v="Podskupina III.  - Pobr &gt; 0,300 [MW]"/>
    <s v=""/>
    <s v=""/>
    <s v=""/>
    <s v=""/>
    <s v=""/>
    <s v=""/>
    <s v=""/>
    <s v=""/>
    <s v=""/>
    <s v=""/>
    <s v=""/>
  </r>
  <r>
    <x v="0"/>
    <x v="0"/>
    <s v="TSSTV_P04"/>
    <x v="1"/>
    <x v="3"/>
    <s v="Podskupina IV."/>
    <s v=""/>
    <s v=""/>
    <s v=""/>
    <s v=""/>
    <s v=""/>
    <s v=""/>
    <s v=""/>
    <s v=""/>
    <s v=""/>
    <s v=""/>
    <s v=""/>
  </r>
  <r>
    <x v="0"/>
    <x v="0"/>
    <s v="TSHLP_G01"/>
    <x v="2"/>
    <x v="0"/>
    <s v="Podskupina I. - Pobr ≤ 0,050 [MW]"/>
    <s v=""/>
    <s v=""/>
    <s v=""/>
    <s v=""/>
    <s v=""/>
    <s v=""/>
    <s v=""/>
    <s v=""/>
    <s v=""/>
    <s v=""/>
    <s v=""/>
  </r>
  <r>
    <x v="0"/>
    <x v="0"/>
    <s v="TSHLP_G02"/>
    <x v="2"/>
    <x v="0"/>
    <s v="Podskupina II. - 0,050&lt; Pobr ≤ 0,300 [MW]"/>
    <s v=""/>
    <s v=""/>
    <s v=""/>
    <s v=""/>
    <s v=""/>
    <s v=""/>
    <s v=""/>
    <s v=""/>
    <s v=""/>
    <s v=""/>
    <s v=""/>
  </r>
  <r>
    <x v="0"/>
    <x v="0"/>
    <s v="TSHLP_G03"/>
    <x v="2"/>
    <x v="0"/>
    <s v="Podskupina III.  - Pobr &gt; 0,300 [MW]"/>
    <s v=""/>
    <s v=""/>
    <s v=""/>
    <s v=""/>
    <s v=""/>
    <s v=""/>
    <s v=""/>
    <s v=""/>
    <s v=""/>
    <s v=""/>
    <s v=""/>
  </r>
  <r>
    <x v="0"/>
    <x v="0"/>
    <s v="TSHLP_I01"/>
    <x v="2"/>
    <x v="1"/>
    <s v="Podskupina I. - Pobr ≤ 0,050 [MW]"/>
    <s v=""/>
    <s v=""/>
    <s v=""/>
    <s v=""/>
    <s v=""/>
    <s v=""/>
    <s v=""/>
    <s v=""/>
    <s v=""/>
    <s v=""/>
    <s v=""/>
  </r>
  <r>
    <x v="0"/>
    <x v="0"/>
    <s v="TSHLP_I02"/>
    <x v="2"/>
    <x v="1"/>
    <s v="Podskupina II. - 0,050&lt; Pobr ≤ 0,300 [MW]"/>
    <s v=""/>
    <s v=""/>
    <s v=""/>
    <s v=""/>
    <s v=""/>
    <s v=""/>
    <s v=""/>
    <s v=""/>
    <s v=""/>
    <s v=""/>
    <s v=""/>
  </r>
  <r>
    <x v="0"/>
    <x v="0"/>
    <s v="TSHLP_I03"/>
    <x v="2"/>
    <x v="1"/>
    <s v="Podskupina III.  - Pobr &gt; 0,300 [MW]"/>
    <s v=""/>
    <s v=""/>
    <s v=""/>
    <s v=""/>
    <s v=""/>
    <s v=""/>
    <s v=""/>
    <s v=""/>
    <s v=""/>
    <s v=""/>
    <s v=""/>
  </r>
  <r>
    <x v="0"/>
    <x v="0"/>
    <s v="TSHLP_P01"/>
    <x v="2"/>
    <x v="2"/>
    <s v="Podskupina I. - Pobr ≤ 0,050 [MW]"/>
    <s v=""/>
    <s v=""/>
    <s v=""/>
    <s v=""/>
    <s v=""/>
    <s v=""/>
    <s v=""/>
    <s v=""/>
    <s v=""/>
    <s v=""/>
    <s v=""/>
  </r>
  <r>
    <x v="0"/>
    <x v="0"/>
    <s v="TSHLP_P02"/>
    <x v="2"/>
    <x v="2"/>
    <s v="Podskupina II. - 0,050&lt; Pobr ≤ 0,300 [MW]"/>
    <s v=""/>
    <s v=""/>
    <s v=""/>
    <s v=""/>
    <s v=""/>
    <s v=""/>
    <s v=""/>
    <s v=""/>
    <s v=""/>
    <s v=""/>
    <s v=""/>
  </r>
  <r>
    <x v="0"/>
    <x v="0"/>
    <s v="TSHLP_P03"/>
    <x v="2"/>
    <x v="2"/>
    <s v="Podskupina III.  - Pobr &gt; 0,300 [MW]"/>
    <s v=""/>
    <s v=""/>
    <s v=""/>
    <s v=""/>
    <s v=""/>
    <s v=""/>
    <s v=""/>
    <s v=""/>
    <s v=""/>
    <s v=""/>
    <s v=""/>
  </r>
  <r>
    <x v="0"/>
    <x v="0"/>
    <s v="RPROT_01"/>
    <x v="3"/>
    <x v="4"/>
    <s v="Lastna raba"/>
    <s v=""/>
    <s v=""/>
    <s v=""/>
    <s v=""/>
    <s v=""/>
    <s v=""/>
    <s v=""/>
    <s v=""/>
    <s v=""/>
    <s v=""/>
    <s v=""/>
  </r>
  <r>
    <x v="0"/>
    <x v="0"/>
    <s v="RPROT_02"/>
    <x v="3"/>
    <x v="5"/>
    <s v="Gospodinjski odjemalci (GO)"/>
    <s v=""/>
    <s v=""/>
    <s v=""/>
    <s v=""/>
    <s v=""/>
    <s v=""/>
    <s v=""/>
    <s v=""/>
    <s v=""/>
    <s v=""/>
    <s v=""/>
  </r>
  <r>
    <x v="0"/>
    <x v="0"/>
    <s v="RPROT_03"/>
    <x v="3"/>
    <x v="6"/>
    <s v="Zaščiteni negospodinjski odjemalci (ZNGO)"/>
    <s v=""/>
    <s v=""/>
    <s v=""/>
    <s v=""/>
    <s v=""/>
    <s v=""/>
    <s v=""/>
    <s v=""/>
    <s v=""/>
    <s v=""/>
    <s v=""/>
  </r>
  <r>
    <x v="0"/>
    <x v="0"/>
    <s v="RPROT_03"/>
    <x v="3"/>
    <x v="7"/>
    <s v="Nezaščiteni negospodinjski odjemalci (NNGO)"/>
    <s v=""/>
    <s v=""/>
    <s v=""/>
    <s v=""/>
    <s v=""/>
    <s v=""/>
    <s v=""/>
    <s v=""/>
    <s v=""/>
    <s v=""/>
    <s v=""/>
  </r>
  <r>
    <x v="0"/>
    <x v="0"/>
    <s v="TSINP_01"/>
    <x v="4"/>
    <x v="8"/>
    <s v=""/>
    <s v=""/>
    <s v=""/>
    <s v=""/>
    <s v=""/>
    <s v=""/>
    <s v=""/>
    <s v=""/>
    <s v=""/>
    <s v=""/>
    <s v=""/>
    <s v=""/>
  </r>
  <r>
    <x v="0"/>
    <x v="0"/>
    <s v="TSINP_02"/>
    <x v="4"/>
    <x v="9"/>
    <s v=""/>
    <s v=""/>
    <s v=""/>
    <s v=""/>
    <s v=""/>
    <s v=""/>
    <s v=""/>
    <s v=""/>
    <s v=""/>
    <s v=""/>
    <s v=""/>
    <s v=""/>
  </r>
  <r>
    <x v="0"/>
    <x v="0"/>
    <s v="TSINP_03"/>
    <x v="4"/>
    <x v="10"/>
    <s v=""/>
    <s v=""/>
    <s v=""/>
    <s v=""/>
    <s v=""/>
    <s v=""/>
    <s v=""/>
    <s v=""/>
    <s v=""/>
    <s v=""/>
    <s v=""/>
    <s v=""/>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0"/>
    <x v="1"/>
    <e v="#REF!"/>
    <x v="5"/>
    <x v="11"/>
    <e v="#REF!"/>
    <e v="#REF!"/>
    <e v="#REF!"/>
    <e v="#REF!"/>
    <e v="#REF!"/>
    <e v="#REF!"/>
    <e v="#REF!"/>
    <e v="#REF!"/>
    <e v="#REF!"/>
    <e v="#REF!"/>
    <e v="#REF!"/>
    <e v="#REF!"/>
  </r>
  <r>
    <x v="1"/>
    <x v="2"/>
    <s v=""/>
    <x v="6"/>
    <x v="12"/>
    <s v=""/>
    <s v=""/>
    <s v=""/>
    <s v=""/>
    <s v=""/>
    <s v=""/>
    <s v=""/>
    <s v=""/>
    <s v=""/>
    <s v=""/>
    <s v=""/>
    <s v=""/>
  </r>
  <r>
    <x v="1"/>
    <x v="2"/>
    <s v=""/>
    <x v="6"/>
    <x v="12"/>
    <s v=""/>
    <s v=""/>
    <s v=""/>
    <s v=""/>
    <s v=""/>
    <s v=""/>
    <s v=""/>
    <s v=""/>
    <s v=""/>
    <s v=""/>
    <s v=""/>
    <s v=""/>
  </r>
  <r>
    <x v="1"/>
    <x v="2"/>
    <s v=""/>
    <x v="6"/>
    <x v="12"/>
    <s v=""/>
    <s v=""/>
    <s v=""/>
    <s v=""/>
    <s v=""/>
    <s v=""/>
    <s v=""/>
    <s v=""/>
    <s v=""/>
    <s v=""/>
    <s v=""/>
    <s v=""/>
  </r>
  <r>
    <x v="1"/>
    <x v="2"/>
    <s v=""/>
    <x v="6"/>
    <x v="12"/>
    <s v=""/>
    <s v=""/>
    <s v=""/>
    <s v=""/>
    <s v=""/>
    <s v=""/>
    <s v=""/>
    <s v=""/>
    <s v=""/>
    <s v=""/>
    <s v=""/>
    <s v=""/>
  </r>
  <r>
    <x v="1"/>
    <x v="2"/>
    <s v=""/>
    <x v="6"/>
    <x v="12"/>
    <s v=""/>
    <s v=""/>
    <s v=""/>
    <s v=""/>
    <s v=""/>
    <s v=""/>
    <s v=""/>
    <s v=""/>
    <s v=""/>
    <s v=""/>
    <s v=""/>
    <s v=""/>
  </r>
  <r>
    <x v="1"/>
    <x v="2"/>
    <s v=""/>
    <x v="6"/>
    <x v="12"/>
    <s v=""/>
    <s v=""/>
    <s v=""/>
    <s v=""/>
    <s v=""/>
    <s v=""/>
    <s v=""/>
    <s v=""/>
    <s v=""/>
    <s v=""/>
    <s v=""/>
    <s v=""/>
  </r>
  <r>
    <x v="1"/>
    <x v="2"/>
    <s v=""/>
    <x v="6"/>
    <x v="12"/>
    <s v=""/>
    <s v=""/>
    <s v=""/>
    <s v=""/>
    <s v=""/>
    <s v=""/>
    <s v=""/>
    <s v=""/>
    <s v=""/>
    <s v=""/>
    <s v=""/>
    <s v=""/>
  </r>
  <r>
    <x v="1"/>
    <x v="2"/>
    <s v=""/>
    <x v="6"/>
    <x v="12"/>
    <s v=""/>
    <s v=""/>
    <s v=""/>
    <s v=""/>
    <s v=""/>
    <s v=""/>
    <s v=""/>
    <s v=""/>
    <s v=""/>
    <s v=""/>
    <s v=""/>
    <s v=""/>
  </r>
  <r>
    <x v="1"/>
    <x v="2"/>
    <s v=""/>
    <x v="6"/>
    <x v="12"/>
    <s v=""/>
    <s v=""/>
    <s v=""/>
    <s v=""/>
    <s v=""/>
    <s v=""/>
    <s v=""/>
    <s v=""/>
    <s v=""/>
    <s v=""/>
    <s v=""/>
    <s v=""/>
  </r>
  <r>
    <x v="1"/>
    <x v="2"/>
    <s v=""/>
    <x v="6"/>
    <x v="12"/>
    <s v=""/>
    <s v=""/>
    <s v=""/>
    <s v=""/>
    <s v=""/>
    <s v=""/>
    <s v=""/>
    <s v=""/>
    <s v=""/>
    <s v=""/>
    <s v=""/>
    <s v=""/>
  </r>
  <r>
    <x v="1"/>
    <x v="2"/>
    <s v=""/>
    <x v="6"/>
    <x v="12"/>
    <s v=""/>
    <s v=""/>
    <s v=""/>
    <s v=""/>
    <s v=""/>
    <s v=""/>
    <s v=""/>
    <s v=""/>
    <s v=""/>
    <s v=""/>
    <s v=""/>
    <s v=""/>
  </r>
  <r>
    <x v="1"/>
    <x v="2"/>
    <s v=""/>
    <x v="6"/>
    <x v="12"/>
    <s v=""/>
    <s v=""/>
    <s v=""/>
    <s v=""/>
    <s v=""/>
    <s v=""/>
    <s v=""/>
    <s v=""/>
    <s v=""/>
    <s v=""/>
    <s v=""/>
    <s v=""/>
  </r>
  <r>
    <x v="1"/>
    <x v="2"/>
    <s v=""/>
    <x v="6"/>
    <x v="12"/>
    <s v=""/>
    <s v=""/>
    <s v=""/>
    <s v=""/>
    <s v=""/>
    <s v=""/>
    <s v=""/>
    <s v=""/>
    <s v=""/>
    <s v=""/>
    <s v=""/>
    <s v=""/>
  </r>
  <r>
    <x v="1"/>
    <x v="2"/>
    <s v=""/>
    <x v="6"/>
    <x v="12"/>
    <s v=""/>
    <s v=""/>
    <s v=""/>
    <s v=""/>
    <s v=""/>
    <s v=""/>
    <s v=""/>
    <s v=""/>
    <s v=""/>
    <s v=""/>
    <s v=""/>
    <s v=""/>
  </r>
  <r>
    <x v="1"/>
    <x v="2"/>
    <s v=""/>
    <x v="6"/>
    <x v="12"/>
    <s v=""/>
    <s v=""/>
    <s v=""/>
    <s v=""/>
    <s v=""/>
    <s v=""/>
    <s v=""/>
    <s v=""/>
    <s v=""/>
    <s v=""/>
    <s v=""/>
    <s v=""/>
  </r>
  <r>
    <x v="1"/>
    <x v="2"/>
    <s v=""/>
    <x v="6"/>
    <x v="12"/>
    <s v=""/>
    <s v=""/>
    <s v=""/>
    <s v=""/>
    <s v=""/>
    <s v=""/>
    <s v=""/>
    <s v=""/>
    <s v=""/>
    <s v=""/>
    <s v=""/>
    <s v=""/>
  </r>
  <r>
    <x v="1"/>
    <x v="2"/>
    <s v=""/>
    <x v="6"/>
    <x v="12"/>
    <s v=""/>
    <s v=""/>
    <s v=""/>
    <s v=""/>
    <s v=""/>
    <s v=""/>
    <s v=""/>
    <s v=""/>
    <s v=""/>
    <s v=""/>
    <s v=""/>
    <s v=""/>
  </r>
  <r>
    <x v="1"/>
    <x v="2"/>
    <s v=""/>
    <x v="6"/>
    <x v="12"/>
    <s v=""/>
    <s v=""/>
    <s v=""/>
    <s v=""/>
    <s v=""/>
    <s v=""/>
    <s v=""/>
    <s v=""/>
    <s v=""/>
    <s v=""/>
    <s v=""/>
    <s v=""/>
  </r>
  <r>
    <x v="1"/>
    <x v="2"/>
    <s v=""/>
    <x v="6"/>
    <x v="12"/>
    <s v=""/>
    <s v=""/>
    <s v=""/>
    <s v=""/>
    <s v=""/>
    <s v=""/>
    <s v=""/>
    <s v=""/>
    <s v=""/>
    <s v=""/>
    <s v=""/>
    <s v=""/>
  </r>
  <r>
    <x v="1"/>
    <x v="2"/>
    <s v=""/>
    <x v="6"/>
    <x v="12"/>
    <s v=""/>
    <s v=""/>
    <s v=""/>
    <s v=""/>
    <s v=""/>
    <s v=""/>
    <s v=""/>
    <s v=""/>
    <s v=""/>
    <s v=""/>
    <s v=""/>
    <s v=""/>
  </r>
  <r>
    <x v="1"/>
    <x v="2"/>
    <s v=""/>
    <x v="6"/>
    <x v="12"/>
    <s v=""/>
    <s v=""/>
    <s v=""/>
    <s v=""/>
    <s v=""/>
    <s v=""/>
    <s v=""/>
    <s v=""/>
    <s v=""/>
    <s v=""/>
    <s v=""/>
    <s v=""/>
  </r>
  <r>
    <x v="1"/>
    <x v="2"/>
    <s v=""/>
    <x v="6"/>
    <x v="12"/>
    <s v=""/>
    <s v=""/>
    <s v=""/>
    <s v=""/>
    <s v=""/>
    <s v=""/>
    <s v=""/>
    <s v=""/>
    <s v=""/>
    <s v=""/>
    <s v=""/>
    <s v=""/>
  </r>
  <r>
    <x v="1"/>
    <x v="2"/>
    <s v=""/>
    <x v="6"/>
    <x v="12"/>
    <s v=""/>
    <s v=""/>
    <s v=""/>
    <s v=""/>
    <s v=""/>
    <s v=""/>
    <s v=""/>
    <s v=""/>
    <s v=""/>
    <s v=""/>
    <s v=""/>
    <s v=""/>
  </r>
  <r>
    <x v="1"/>
    <x v="2"/>
    <s v=""/>
    <x v="6"/>
    <x v="12"/>
    <s v=""/>
    <s v=""/>
    <s v=""/>
    <s v=""/>
    <s v=""/>
    <s v=""/>
    <s v=""/>
    <s v=""/>
    <s v=""/>
    <s v=""/>
    <s v=""/>
    <s v=""/>
  </r>
  <r>
    <x v="1"/>
    <x v="2"/>
    <s v=""/>
    <x v="6"/>
    <x v="12"/>
    <s v=""/>
    <s v=""/>
    <s v=""/>
    <s v=""/>
    <s v=""/>
    <s v=""/>
    <s v=""/>
    <s v=""/>
    <s v=""/>
    <s v=""/>
    <s v=""/>
    <s v=""/>
  </r>
  <r>
    <x v="1"/>
    <x v="2"/>
    <s v=""/>
    <x v="6"/>
    <x v="12"/>
    <s v=""/>
    <s v=""/>
    <s v=""/>
    <s v=""/>
    <s v=""/>
    <s v=""/>
    <s v=""/>
    <s v=""/>
    <s v=""/>
    <s v=""/>
    <s v=""/>
    <s v=""/>
  </r>
  <r>
    <x v="1"/>
    <x v="2"/>
    <s v=""/>
    <x v="6"/>
    <x v="12"/>
    <s v=""/>
    <s v=""/>
    <s v=""/>
    <s v=""/>
    <s v=""/>
    <s v=""/>
    <s v=""/>
    <s v=""/>
    <s v=""/>
    <s v=""/>
    <s v=""/>
    <s v=""/>
  </r>
  <r>
    <x v="1"/>
    <x v="2"/>
    <s v=""/>
    <x v="6"/>
    <x v="12"/>
    <s v=""/>
    <s v=""/>
    <s v=""/>
    <s v=""/>
    <s v=""/>
    <s v=""/>
    <s v=""/>
    <s v=""/>
    <s v=""/>
    <s v=""/>
    <s v=""/>
    <s v=""/>
  </r>
  <r>
    <x v="1"/>
    <x v="2"/>
    <s v=""/>
    <x v="6"/>
    <x v="12"/>
    <s v=""/>
    <s v=""/>
    <s v=""/>
    <s v=""/>
    <s v=""/>
    <s v=""/>
    <s v=""/>
    <s v=""/>
    <s v=""/>
    <s v=""/>
    <s v=""/>
    <s v=""/>
  </r>
  <r>
    <x v="1"/>
    <x v="2"/>
    <s v=""/>
    <x v="6"/>
    <x v="12"/>
    <s v=""/>
    <s v=""/>
    <s v=""/>
    <s v=""/>
    <s v=""/>
    <s v=""/>
    <s v=""/>
    <s v=""/>
    <s v=""/>
    <s v=""/>
    <s v=""/>
    <s v=""/>
  </r>
  <r>
    <x v="1"/>
    <x v="2"/>
    <s v=""/>
    <x v="6"/>
    <x v="12"/>
    <s v=""/>
    <s v=""/>
    <s v=""/>
    <s v=""/>
    <s v=""/>
    <s v=""/>
    <s v=""/>
    <s v=""/>
    <s v=""/>
    <s v=""/>
    <s v=""/>
    <s v=""/>
  </r>
  <r>
    <x v="1"/>
    <x v="2"/>
    <s v=""/>
    <x v="6"/>
    <x v="12"/>
    <s v=""/>
    <s v=""/>
    <s v=""/>
    <s v=""/>
    <s v=""/>
    <s v=""/>
    <s v=""/>
    <s v=""/>
    <s v=""/>
    <s v=""/>
    <s v=""/>
    <s v=""/>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40">
  <r>
    <n v="1"/>
    <x v="0"/>
    <x v="0"/>
    <x v="0"/>
    <x v="0"/>
    <s v=""/>
    <x v="0"/>
    <s v=""/>
    <s v=""/>
    <s v=""/>
    <s v=""/>
    <s v=""/>
    <s v=""/>
    <s v=""/>
    <s v=""/>
    <s v=""/>
    <s v=""/>
    <s v=""/>
    <s v=""/>
    <s v=""/>
  </r>
  <r>
    <n v="1"/>
    <x v="0"/>
    <x v="0"/>
    <x v="0"/>
    <x v="0"/>
    <s v=""/>
    <x v="0"/>
    <s v=""/>
    <s v=""/>
    <s v=""/>
    <s v=""/>
    <s v=""/>
    <s v=""/>
    <s v=""/>
    <s v=""/>
    <s v=""/>
    <s v=""/>
    <s v=""/>
    <s v=""/>
    <s v=""/>
  </r>
  <r>
    <n v="1"/>
    <x v="0"/>
    <x v="0"/>
    <x v="0"/>
    <x v="0"/>
    <s v=""/>
    <x v="0"/>
    <s v=""/>
    <s v=""/>
    <s v=""/>
    <s v=""/>
    <s v=""/>
    <s v=""/>
    <s v=""/>
    <s v=""/>
    <s v=""/>
    <s v=""/>
    <s v=""/>
    <s v=""/>
    <s v=""/>
  </r>
  <r>
    <n v="1"/>
    <x v="0"/>
    <x v="0"/>
    <x v="0"/>
    <x v="0"/>
    <s v=""/>
    <x v="0"/>
    <s v=""/>
    <s v=""/>
    <s v=""/>
    <s v=""/>
    <s v=""/>
    <s v=""/>
    <s v=""/>
    <s v=""/>
    <s v=""/>
    <s v=""/>
    <s v=""/>
    <s v=""/>
    <s v=""/>
  </r>
  <r>
    <n v="1"/>
    <x v="0"/>
    <x v="0"/>
    <x v="0"/>
    <x v="0"/>
    <s v=""/>
    <x v="0"/>
    <s v=""/>
    <s v=""/>
    <s v=""/>
    <s v=""/>
    <s v=""/>
    <s v=""/>
    <s v=""/>
    <s v=""/>
    <s v=""/>
    <s v=""/>
    <s v=""/>
    <s v=""/>
    <s v=""/>
  </r>
  <r>
    <n v="1"/>
    <x v="0"/>
    <x v="0"/>
    <x v="0"/>
    <x v="0"/>
    <s v=""/>
    <x v="0"/>
    <s v=""/>
    <s v=""/>
    <s v=""/>
    <s v=""/>
    <s v=""/>
    <s v=""/>
    <s v=""/>
    <s v=""/>
    <s v=""/>
    <s v=""/>
    <s v=""/>
    <s v=""/>
    <s v=""/>
  </r>
  <r>
    <n v="1"/>
    <x v="0"/>
    <x v="0"/>
    <x v="0"/>
    <x v="0"/>
    <s v=""/>
    <x v="0"/>
    <s v=""/>
    <s v=""/>
    <s v=""/>
    <s v=""/>
    <s v=""/>
    <s v=""/>
    <s v=""/>
    <s v=""/>
    <s v=""/>
    <s v=""/>
    <s v=""/>
    <s v=""/>
    <s v=""/>
  </r>
  <r>
    <n v="1"/>
    <x v="0"/>
    <x v="0"/>
    <x v="0"/>
    <x v="0"/>
    <s v=""/>
    <x v="0"/>
    <s v=""/>
    <s v=""/>
    <s v=""/>
    <s v=""/>
    <s v=""/>
    <s v=""/>
    <s v=""/>
    <s v=""/>
    <s v=""/>
    <s v=""/>
    <s v=""/>
    <s v=""/>
    <s v=""/>
  </r>
  <r>
    <n v="1"/>
    <x v="0"/>
    <x v="0"/>
    <x v="0"/>
    <x v="0"/>
    <s v=""/>
    <x v="0"/>
    <s v=""/>
    <s v=""/>
    <s v=""/>
    <s v=""/>
    <s v=""/>
    <s v=""/>
    <s v=""/>
    <s v=""/>
    <s v=""/>
    <s v=""/>
    <s v=""/>
    <s v=""/>
    <s v=""/>
  </r>
  <r>
    <n v="1"/>
    <x v="0"/>
    <x v="0"/>
    <x v="0"/>
    <x v="0"/>
    <s v=""/>
    <x v="0"/>
    <s v=""/>
    <s v=""/>
    <s v=""/>
    <s v=""/>
    <s v=""/>
    <s v=""/>
    <s v=""/>
    <s v=""/>
    <s v=""/>
    <s v=""/>
    <s v=""/>
    <s v=""/>
    <s v=""/>
  </r>
  <r>
    <n v="1"/>
    <x v="0"/>
    <x v="0"/>
    <x v="0"/>
    <x v="0"/>
    <s v=""/>
    <x v="0"/>
    <s v=""/>
    <s v=""/>
    <s v=""/>
    <s v=""/>
    <s v=""/>
    <s v=""/>
    <s v=""/>
    <s v=""/>
    <s v=""/>
    <s v=""/>
    <s v=""/>
    <s v=""/>
    <s v=""/>
  </r>
  <r>
    <n v="1"/>
    <x v="0"/>
    <x v="0"/>
    <x v="0"/>
    <x v="0"/>
    <s v=""/>
    <x v="0"/>
    <s v=""/>
    <s v=""/>
    <s v=""/>
    <s v=""/>
    <s v=""/>
    <s v=""/>
    <s v=""/>
    <s v=""/>
    <s v=""/>
    <s v=""/>
    <s v=""/>
    <s v=""/>
    <s v=""/>
  </r>
  <r>
    <n v="1"/>
    <x v="0"/>
    <x v="0"/>
    <x v="0"/>
    <x v="0"/>
    <s v=""/>
    <x v="0"/>
    <s v=""/>
    <s v=""/>
    <s v=""/>
    <s v=""/>
    <s v=""/>
    <s v=""/>
    <s v=""/>
    <s v=""/>
    <s v=""/>
    <s v=""/>
    <s v=""/>
    <s v=""/>
    <s v=""/>
  </r>
  <r>
    <n v="1"/>
    <x v="0"/>
    <x v="0"/>
    <x v="0"/>
    <x v="0"/>
    <s v=""/>
    <x v="0"/>
    <s v=""/>
    <s v=""/>
    <s v=""/>
    <s v=""/>
    <s v=""/>
    <s v=""/>
    <s v=""/>
    <s v=""/>
    <s v=""/>
    <s v=""/>
    <s v=""/>
    <s v=""/>
    <s v=""/>
  </r>
  <r>
    <n v="1"/>
    <x v="0"/>
    <x v="0"/>
    <x v="0"/>
    <x v="0"/>
    <s v=""/>
    <x v="0"/>
    <s v=""/>
    <s v=""/>
    <s v=""/>
    <s v=""/>
    <s v=""/>
    <s v=""/>
    <s v=""/>
    <s v=""/>
    <s v=""/>
    <s v=""/>
    <s v=""/>
    <s v=""/>
    <s v=""/>
  </r>
  <r>
    <n v="1"/>
    <x v="0"/>
    <x v="0"/>
    <x v="0"/>
    <x v="0"/>
    <s v=""/>
    <x v="0"/>
    <s v=""/>
    <s v=""/>
    <s v=""/>
    <s v=""/>
    <s v=""/>
    <s v=""/>
    <s v=""/>
    <s v=""/>
    <s v=""/>
    <s v=""/>
    <s v=""/>
    <s v=""/>
    <s v=""/>
  </r>
  <r>
    <n v="1"/>
    <x v="0"/>
    <x v="0"/>
    <x v="0"/>
    <x v="0"/>
    <s v=""/>
    <x v="0"/>
    <s v=""/>
    <s v=""/>
    <s v=""/>
    <s v=""/>
    <s v=""/>
    <s v=""/>
    <s v=""/>
    <s v=""/>
    <s v=""/>
    <s v=""/>
    <s v=""/>
    <s v=""/>
    <s v=""/>
  </r>
  <r>
    <n v="1"/>
    <x v="0"/>
    <x v="0"/>
    <x v="0"/>
    <x v="0"/>
    <s v=""/>
    <x v="0"/>
    <s v=""/>
    <s v=""/>
    <s v=""/>
    <s v=""/>
    <s v=""/>
    <s v=""/>
    <s v=""/>
    <s v=""/>
    <s v=""/>
    <s v=""/>
    <s v=""/>
    <s v=""/>
    <s v=""/>
  </r>
  <r>
    <n v="1"/>
    <x v="0"/>
    <x v="0"/>
    <x v="0"/>
    <x v="0"/>
    <s v=""/>
    <x v="0"/>
    <s v=""/>
    <s v=""/>
    <s v=""/>
    <s v=""/>
    <s v=""/>
    <s v=""/>
    <s v=""/>
    <s v=""/>
    <s v=""/>
    <s v=""/>
    <s v=""/>
    <s v=""/>
    <s v=""/>
  </r>
  <r>
    <n v="1"/>
    <x v="0"/>
    <x v="0"/>
    <x v="0"/>
    <x v="0"/>
    <s v=""/>
    <x v="0"/>
    <s v=""/>
    <s v=""/>
    <s v=""/>
    <s v=""/>
    <s v=""/>
    <s v=""/>
    <s v=""/>
    <s v=""/>
    <s v=""/>
    <s v=""/>
    <s v=""/>
    <s v=""/>
    <s v=""/>
  </r>
  <r>
    <n v="1"/>
    <x v="0"/>
    <x v="0"/>
    <x v="0"/>
    <x v="0"/>
    <s v=""/>
    <x v="0"/>
    <s v=""/>
    <s v=""/>
    <s v=""/>
    <s v=""/>
    <s v=""/>
    <s v=""/>
    <s v=""/>
    <s v=""/>
    <s v=""/>
    <s v=""/>
    <s v=""/>
    <s v=""/>
    <s v=""/>
  </r>
  <r>
    <n v="1"/>
    <x v="0"/>
    <x v="0"/>
    <x v="0"/>
    <x v="0"/>
    <s v=""/>
    <x v="0"/>
    <s v=""/>
    <s v=""/>
    <s v=""/>
    <s v=""/>
    <s v=""/>
    <s v=""/>
    <s v=""/>
    <s v=""/>
    <s v=""/>
    <s v=""/>
    <s v=""/>
    <s v=""/>
    <s v=""/>
  </r>
  <r>
    <n v="1"/>
    <x v="0"/>
    <x v="0"/>
    <x v="0"/>
    <x v="0"/>
    <s v=""/>
    <x v="0"/>
    <s v=""/>
    <s v=""/>
    <s v=""/>
    <s v=""/>
    <s v=""/>
    <s v=""/>
    <s v=""/>
    <s v=""/>
    <s v=""/>
    <s v=""/>
    <s v=""/>
    <s v=""/>
    <s v=""/>
  </r>
  <r>
    <n v="1"/>
    <x v="0"/>
    <x v="0"/>
    <x v="0"/>
    <x v="0"/>
    <s v=""/>
    <x v="0"/>
    <s v=""/>
    <s v=""/>
    <s v=""/>
    <s v=""/>
    <s v=""/>
    <s v=""/>
    <s v=""/>
    <s v=""/>
    <s v=""/>
    <s v=""/>
    <s v=""/>
    <s v=""/>
    <s v=""/>
  </r>
  <r>
    <n v="1"/>
    <x v="0"/>
    <x v="0"/>
    <x v="0"/>
    <x v="0"/>
    <s v=""/>
    <x v="0"/>
    <s v=""/>
    <s v=""/>
    <s v=""/>
    <s v=""/>
    <s v=""/>
    <s v=""/>
    <s v=""/>
    <s v=""/>
    <s v=""/>
    <s v=""/>
    <s v=""/>
    <s v=""/>
    <s v=""/>
  </r>
  <r>
    <n v="1"/>
    <x v="0"/>
    <x v="0"/>
    <x v="0"/>
    <x v="0"/>
    <s v=""/>
    <x v="0"/>
    <s v=""/>
    <s v=""/>
    <s v=""/>
    <s v=""/>
    <s v=""/>
    <s v=""/>
    <s v=""/>
    <s v=""/>
    <s v=""/>
    <s v=""/>
    <s v=""/>
    <s v=""/>
    <s v=""/>
  </r>
  <r>
    <n v="1"/>
    <x v="0"/>
    <x v="0"/>
    <x v="0"/>
    <x v="0"/>
    <s v=""/>
    <x v="0"/>
    <s v=""/>
    <s v=""/>
    <s v=""/>
    <s v=""/>
    <s v=""/>
    <s v=""/>
    <s v=""/>
    <s v=""/>
    <s v=""/>
    <s v=""/>
    <s v=""/>
    <s v=""/>
    <s v=""/>
  </r>
  <r>
    <n v="1"/>
    <x v="0"/>
    <x v="0"/>
    <x v="0"/>
    <x v="0"/>
    <s v=""/>
    <x v="0"/>
    <s v=""/>
    <s v=""/>
    <s v=""/>
    <s v=""/>
    <s v=""/>
    <s v=""/>
    <s v=""/>
    <s v=""/>
    <s v=""/>
    <s v=""/>
    <s v=""/>
    <s v=""/>
    <s v=""/>
  </r>
  <r>
    <n v="1"/>
    <x v="0"/>
    <x v="0"/>
    <x v="0"/>
    <x v="0"/>
    <s v=""/>
    <x v="0"/>
    <s v=""/>
    <s v=""/>
    <s v=""/>
    <s v=""/>
    <s v=""/>
    <s v=""/>
    <s v=""/>
    <s v=""/>
    <s v=""/>
    <s v=""/>
    <s v=""/>
    <s v=""/>
    <s v=""/>
  </r>
  <r>
    <n v="1"/>
    <x v="0"/>
    <x v="0"/>
    <x v="0"/>
    <x v="0"/>
    <s v=""/>
    <x v="1"/>
    <s v=""/>
    <s v=""/>
    <s v=""/>
    <s v=""/>
    <s v=""/>
    <s v=""/>
    <s v=""/>
    <s v=""/>
    <s v=""/>
    <s v="EUR/MWh"/>
    <s v=""/>
    <s v=""/>
    <s v=""/>
  </r>
  <r>
    <n v="1"/>
    <x v="0"/>
    <x v="0"/>
    <x v="0"/>
    <x v="0"/>
    <s v=""/>
    <x v="1"/>
    <s v=""/>
    <s v=""/>
    <s v=""/>
    <s v=""/>
    <s v=""/>
    <s v=""/>
    <s v=""/>
    <s v=""/>
    <s v=""/>
    <s v="EUR/MWh"/>
    <s v=""/>
    <s v=""/>
    <s v=""/>
  </r>
  <r>
    <n v="1"/>
    <x v="0"/>
    <x v="0"/>
    <x v="0"/>
    <x v="0"/>
    <s v=""/>
    <x v="1"/>
    <s v=""/>
    <s v=""/>
    <s v=""/>
    <s v=""/>
    <s v=""/>
    <s v=""/>
    <s v=""/>
    <s v=""/>
    <s v=""/>
    <s v="EUR/MWh"/>
    <s v=""/>
    <s v=""/>
    <s v=""/>
  </r>
  <r>
    <n v="1"/>
    <x v="0"/>
    <x v="0"/>
    <x v="0"/>
    <x v="0"/>
    <s v=""/>
    <x v="2"/>
    <s v=""/>
    <s v=""/>
    <s v=""/>
    <s v=""/>
    <s v=""/>
    <s v=""/>
    <s v=""/>
    <s v=""/>
    <s v=""/>
    <s v="EUR/MW/leto"/>
    <s v=""/>
    <s v=""/>
    <s v=""/>
  </r>
  <r>
    <n v="1"/>
    <x v="0"/>
    <x v="0"/>
    <x v="0"/>
    <x v="0"/>
    <s v=""/>
    <x v="1"/>
    <s v=""/>
    <s v=""/>
    <s v=""/>
    <s v=""/>
    <s v=""/>
    <s v=""/>
    <s v=""/>
    <s v=""/>
    <s v=""/>
    <s v="EUR/MWh"/>
    <s v=""/>
    <s v=""/>
    <s v=""/>
  </r>
  <r>
    <n v="1"/>
    <x v="0"/>
    <x v="0"/>
    <x v="0"/>
    <x v="0"/>
    <s v=""/>
    <x v="1"/>
    <s v=""/>
    <s v=""/>
    <s v=""/>
    <s v=""/>
    <s v=""/>
    <s v=""/>
    <s v=""/>
    <s v=""/>
    <s v=""/>
    <s v="EUR/MWh"/>
    <s v=""/>
    <s v=""/>
    <s v=""/>
  </r>
  <r>
    <n v="1"/>
    <x v="0"/>
    <x v="0"/>
    <x v="0"/>
    <x v="0"/>
    <s v=""/>
    <x v="1"/>
    <s v=""/>
    <s v=""/>
    <s v=""/>
    <s v=""/>
    <s v=""/>
    <s v=""/>
    <s v=""/>
    <s v=""/>
    <s v=""/>
    <s v="EUR/MWh"/>
    <s v=""/>
    <s v=""/>
    <s v=""/>
  </r>
  <r>
    <n v="1"/>
    <x v="0"/>
    <x v="0"/>
    <x v="0"/>
    <x v="0"/>
    <s v=""/>
    <x v="2"/>
    <s v=""/>
    <s v=""/>
    <s v=""/>
    <s v=""/>
    <s v=""/>
    <s v=""/>
    <s v=""/>
    <s v=""/>
    <s v=""/>
    <s v="EUR/MW/leto"/>
    <s v=""/>
    <s v=""/>
    <s v=""/>
  </r>
  <r>
    <n v="1"/>
    <x v="0"/>
    <x v="0"/>
    <x v="0"/>
    <x v="0"/>
    <s v=""/>
    <x v="1"/>
    <s v=""/>
    <s v=""/>
    <s v=""/>
    <s v=""/>
    <s v=""/>
    <s v=""/>
    <s v=""/>
    <s v=""/>
    <s v=""/>
    <s v="EUR/MWh"/>
    <s v=""/>
    <s v=""/>
    <s v=""/>
  </r>
  <r>
    <n v="1"/>
    <x v="0"/>
    <x v="0"/>
    <x v="0"/>
    <x v="0"/>
    <s v=""/>
    <x v="1"/>
    <s v=""/>
    <s v=""/>
    <s v=""/>
    <s v=""/>
    <s v=""/>
    <s v=""/>
    <s v=""/>
    <s v=""/>
    <s v=""/>
    <s v="EUR/MWh"/>
    <s v=""/>
    <s v=""/>
    <s v=""/>
  </r>
  <r>
    <n v="1"/>
    <x v="0"/>
    <x v="0"/>
    <x v="0"/>
    <x v="0"/>
    <s v=""/>
    <x v="1"/>
    <s v=""/>
    <s v=""/>
    <s v=""/>
    <s v=""/>
    <s v=""/>
    <s v=""/>
    <s v=""/>
    <s v=""/>
    <s v=""/>
    <s v="EUR/MWh"/>
    <s v=""/>
    <s v=""/>
    <s v=""/>
  </r>
  <r>
    <n v="1"/>
    <x v="0"/>
    <x v="0"/>
    <x v="0"/>
    <x v="0"/>
    <s v=""/>
    <x v="2"/>
    <s v=""/>
    <s v=""/>
    <s v=""/>
    <s v=""/>
    <s v=""/>
    <s v=""/>
    <s v=""/>
    <s v=""/>
    <s v=""/>
    <s v="EUR/MW/leto"/>
    <s v=""/>
    <s v=""/>
    <s v=""/>
  </r>
  <r>
    <n v="1"/>
    <x v="0"/>
    <x v="0"/>
    <x v="0"/>
    <x v="0"/>
    <s v=""/>
    <x v="1"/>
    <s v=""/>
    <s v=""/>
    <s v=""/>
    <s v=""/>
    <s v=""/>
    <s v=""/>
    <s v=""/>
    <s v=""/>
    <s v=""/>
    <s v="EUR/MWh"/>
    <s v=""/>
    <s v=""/>
    <s v=""/>
  </r>
  <r>
    <n v="1"/>
    <x v="0"/>
    <x v="0"/>
    <x v="0"/>
    <x v="0"/>
    <s v=""/>
    <x v="1"/>
    <s v=""/>
    <s v=""/>
    <s v=""/>
    <s v=""/>
    <s v=""/>
    <s v=""/>
    <s v=""/>
    <s v=""/>
    <s v=""/>
    <s v="EUR/MWh"/>
    <s v=""/>
    <s v=""/>
    <s v=""/>
  </r>
  <r>
    <n v="1"/>
    <x v="0"/>
    <x v="0"/>
    <x v="0"/>
    <x v="0"/>
    <s v=""/>
    <x v="1"/>
    <s v=""/>
    <s v=""/>
    <s v=""/>
    <s v=""/>
    <s v=""/>
    <s v=""/>
    <s v=""/>
    <s v=""/>
    <s v=""/>
    <s v="EUR/MWh"/>
    <s v=""/>
    <s v=""/>
    <s v=""/>
  </r>
  <r>
    <n v="1"/>
    <x v="0"/>
    <x v="0"/>
    <x v="0"/>
    <x v="0"/>
    <s v=""/>
    <x v="2"/>
    <s v=""/>
    <s v=""/>
    <s v=""/>
    <s v=""/>
    <s v=""/>
    <s v=""/>
    <s v=""/>
    <s v=""/>
    <s v=""/>
    <s v="EUR/MW/leto"/>
    <s v=""/>
    <s v=""/>
    <s v=""/>
  </r>
  <r>
    <n v="2"/>
    <x v="0"/>
    <x v="0"/>
    <x v="0"/>
    <x v="0"/>
    <s v=""/>
    <x v="0"/>
    <s v=""/>
    <s v=""/>
    <s v=""/>
    <s v=""/>
    <s v=""/>
    <s v=""/>
    <s v=""/>
    <s v=""/>
    <s v=""/>
    <s v=""/>
    <s v=""/>
    <s v=""/>
    <s v=""/>
  </r>
  <r>
    <n v="2"/>
    <x v="0"/>
    <x v="0"/>
    <x v="0"/>
    <x v="0"/>
    <s v=""/>
    <x v="0"/>
    <s v=""/>
    <s v=""/>
    <s v=""/>
    <s v=""/>
    <s v=""/>
    <s v=""/>
    <s v=""/>
    <s v=""/>
    <s v=""/>
    <s v=""/>
    <s v=""/>
    <s v=""/>
    <s v=""/>
  </r>
  <r>
    <n v="2"/>
    <x v="0"/>
    <x v="0"/>
    <x v="0"/>
    <x v="0"/>
    <s v=""/>
    <x v="0"/>
    <s v=""/>
    <s v=""/>
    <s v=""/>
    <s v=""/>
    <s v=""/>
    <s v=""/>
    <s v=""/>
    <s v=""/>
    <s v=""/>
    <s v=""/>
    <s v=""/>
    <s v=""/>
    <s v=""/>
  </r>
  <r>
    <n v="2"/>
    <x v="0"/>
    <x v="0"/>
    <x v="0"/>
    <x v="0"/>
    <s v=""/>
    <x v="0"/>
    <s v=""/>
    <s v=""/>
    <s v=""/>
    <s v=""/>
    <s v=""/>
    <s v=""/>
    <s v=""/>
    <s v=""/>
    <s v=""/>
    <s v=""/>
    <s v=""/>
    <s v=""/>
    <s v=""/>
  </r>
  <r>
    <n v="2"/>
    <x v="0"/>
    <x v="0"/>
    <x v="0"/>
    <x v="0"/>
    <s v=""/>
    <x v="0"/>
    <s v=""/>
    <s v=""/>
    <s v=""/>
    <s v=""/>
    <s v=""/>
    <s v=""/>
    <s v=""/>
    <s v=""/>
    <s v=""/>
    <s v=""/>
    <s v=""/>
    <s v=""/>
    <s v=""/>
  </r>
  <r>
    <n v="2"/>
    <x v="0"/>
    <x v="0"/>
    <x v="0"/>
    <x v="0"/>
    <s v=""/>
    <x v="0"/>
    <s v=""/>
    <s v=""/>
    <s v=""/>
    <s v=""/>
    <s v=""/>
    <s v=""/>
    <s v=""/>
    <s v=""/>
    <s v=""/>
    <s v=""/>
    <s v=""/>
    <s v=""/>
    <s v=""/>
  </r>
  <r>
    <n v="2"/>
    <x v="0"/>
    <x v="0"/>
    <x v="0"/>
    <x v="0"/>
    <s v=""/>
    <x v="0"/>
    <s v=""/>
    <s v=""/>
    <s v=""/>
    <s v=""/>
    <s v=""/>
    <s v=""/>
    <s v=""/>
    <s v=""/>
    <s v=""/>
    <s v=""/>
    <s v=""/>
    <s v=""/>
    <s v=""/>
  </r>
  <r>
    <n v="2"/>
    <x v="0"/>
    <x v="0"/>
    <x v="0"/>
    <x v="0"/>
    <s v=""/>
    <x v="0"/>
    <s v=""/>
    <s v=""/>
    <s v=""/>
    <s v=""/>
    <s v=""/>
    <s v=""/>
    <s v=""/>
    <s v=""/>
    <s v=""/>
    <s v=""/>
    <s v=""/>
    <s v=""/>
    <s v=""/>
  </r>
  <r>
    <n v="2"/>
    <x v="0"/>
    <x v="0"/>
    <x v="0"/>
    <x v="0"/>
    <s v=""/>
    <x v="0"/>
    <s v=""/>
    <s v=""/>
    <s v=""/>
    <s v=""/>
    <s v=""/>
    <s v=""/>
    <s v=""/>
    <s v=""/>
    <s v=""/>
    <s v=""/>
    <s v=""/>
    <s v=""/>
    <s v=""/>
  </r>
  <r>
    <n v="2"/>
    <x v="0"/>
    <x v="0"/>
    <x v="0"/>
    <x v="0"/>
    <s v=""/>
    <x v="0"/>
    <s v=""/>
    <s v=""/>
    <s v=""/>
    <s v=""/>
    <s v=""/>
    <s v=""/>
    <s v=""/>
    <s v=""/>
    <s v=""/>
    <s v=""/>
    <s v=""/>
    <s v=""/>
    <s v=""/>
  </r>
  <r>
    <n v="2"/>
    <x v="0"/>
    <x v="0"/>
    <x v="0"/>
    <x v="0"/>
    <s v=""/>
    <x v="0"/>
    <s v=""/>
    <s v=""/>
    <s v=""/>
    <s v=""/>
    <s v=""/>
    <s v=""/>
    <s v=""/>
    <s v=""/>
    <s v=""/>
    <s v=""/>
    <s v=""/>
    <s v=""/>
    <s v=""/>
  </r>
  <r>
    <n v="2"/>
    <x v="0"/>
    <x v="0"/>
    <x v="0"/>
    <x v="0"/>
    <s v=""/>
    <x v="0"/>
    <s v=""/>
    <s v=""/>
    <s v=""/>
    <s v=""/>
    <s v=""/>
    <s v=""/>
    <s v=""/>
    <s v=""/>
    <s v=""/>
    <s v=""/>
    <s v=""/>
    <s v=""/>
    <s v=""/>
  </r>
  <r>
    <n v="2"/>
    <x v="0"/>
    <x v="0"/>
    <x v="0"/>
    <x v="0"/>
    <s v=""/>
    <x v="0"/>
    <s v=""/>
    <s v=""/>
    <s v=""/>
    <s v=""/>
    <s v=""/>
    <s v=""/>
    <s v=""/>
    <s v=""/>
    <s v=""/>
    <s v=""/>
    <s v=""/>
    <s v=""/>
    <s v=""/>
  </r>
  <r>
    <n v="2"/>
    <x v="0"/>
    <x v="0"/>
    <x v="0"/>
    <x v="0"/>
    <s v=""/>
    <x v="0"/>
    <s v=""/>
    <s v=""/>
    <s v=""/>
    <s v=""/>
    <s v=""/>
    <s v=""/>
    <s v=""/>
    <s v=""/>
    <s v=""/>
    <s v=""/>
    <s v=""/>
    <s v=""/>
    <s v=""/>
  </r>
  <r>
    <n v="2"/>
    <x v="0"/>
    <x v="0"/>
    <x v="0"/>
    <x v="0"/>
    <s v=""/>
    <x v="0"/>
    <s v=""/>
    <s v=""/>
    <s v=""/>
    <s v=""/>
    <s v=""/>
    <s v=""/>
    <s v=""/>
    <s v=""/>
    <s v=""/>
    <s v=""/>
    <s v=""/>
    <s v=""/>
    <s v=""/>
  </r>
  <r>
    <n v="2"/>
    <x v="0"/>
    <x v="0"/>
    <x v="0"/>
    <x v="0"/>
    <s v=""/>
    <x v="0"/>
    <s v=""/>
    <s v=""/>
    <s v=""/>
    <s v=""/>
    <s v=""/>
    <s v=""/>
    <s v=""/>
    <s v=""/>
    <s v=""/>
    <s v=""/>
    <s v=""/>
    <s v=""/>
    <s v=""/>
  </r>
  <r>
    <n v="2"/>
    <x v="0"/>
    <x v="0"/>
    <x v="0"/>
    <x v="0"/>
    <s v=""/>
    <x v="0"/>
    <s v=""/>
    <s v=""/>
    <s v=""/>
    <s v=""/>
    <s v=""/>
    <s v=""/>
    <s v=""/>
    <s v=""/>
    <s v=""/>
    <s v=""/>
    <s v=""/>
    <s v=""/>
    <s v=""/>
  </r>
  <r>
    <n v="2"/>
    <x v="0"/>
    <x v="0"/>
    <x v="0"/>
    <x v="0"/>
    <s v=""/>
    <x v="0"/>
    <s v=""/>
    <s v=""/>
    <s v=""/>
    <s v=""/>
    <s v=""/>
    <s v=""/>
    <s v=""/>
    <s v=""/>
    <s v=""/>
    <s v=""/>
    <s v=""/>
    <s v=""/>
    <s v=""/>
  </r>
  <r>
    <n v="2"/>
    <x v="0"/>
    <x v="0"/>
    <x v="0"/>
    <x v="0"/>
    <s v=""/>
    <x v="0"/>
    <s v=""/>
    <s v=""/>
    <s v=""/>
    <s v=""/>
    <s v=""/>
    <s v=""/>
    <s v=""/>
    <s v=""/>
    <s v=""/>
    <s v=""/>
    <s v=""/>
    <s v=""/>
    <s v=""/>
  </r>
  <r>
    <n v="2"/>
    <x v="0"/>
    <x v="0"/>
    <x v="0"/>
    <x v="0"/>
    <s v=""/>
    <x v="0"/>
    <s v=""/>
    <s v=""/>
    <s v=""/>
    <s v=""/>
    <s v=""/>
    <s v=""/>
    <s v=""/>
    <s v=""/>
    <s v=""/>
    <s v=""/>
    <s v=""/>
    <s v=""/>
    <s v=""/>
  </r>
  <r>
    <n v="2"/>
    <x v="0"/>
    <x v="0"/>
    <x v="0"/>
    <x v="0"/>
    <s v=""/>
    <x v="0"/>
    <s v=""/>
    <s v=""/>
    <s v=""/>
    <s v=""/>
    <s v=""/>
    <s v=""/>
    <s v=""/>
    <s v=""/>
    <s v=""/>
    <s v=""/>
    <s v=""/>
    <s v=""/>
    <s v=""/>
  </r>
  <r>
    <n v="2"/>
    <x v="0"/>
    <x v="0"/>
    <x v="0"/>
    <x v="0"/>
    <s v=""/>
    <x v="0"/>
    <s v=""/>
    <s v=""/>
    <s v=""/>
    <s v=""/>
    <s v=""/>
    <s v=""/>
    <s v=""/>
    <s v=""/>
    <s v=""/>
    <s v=""/>
    <s v=""/>
    <s v=""/>
    <s v=""/>
  </r>
  <r>
    <n v="2"/>
    <x v="0"/>
    <x v="0"/>
    <x v="0"/>
    <x v="0"/>
    <s v=""/>
    <x v="0"/>
    <s v=""/>
    <s v=""/>
    <s v=""/>
    <s v=""/>
    <s v=""/>
    <s v=""/>
    <s v=""/>
    <s v=""/>
    <s v=""/>
    <s v=""/>
    <s v=""/>
    <s v=""/>
    <s v=""/>
  </r>
  <r>
    <n v="2"/>
    <x v="0"/>
    <x v="0"/>
    <x v="0"/>
    <x v="0"/>
    <s v=""/>
    <x v="0"/>
    <s v=""/>
    <s v=""/>
    <s v=""/>
    <s v=""/>
    <s v=""/>
    <s v=""/>
    <s v=""/>
    <s v=""/>
    <s v=""/>
    <s v=""/>
    <s v=""/>
    <s v=""/>
    <s v=""/>
  </r>
  <r>
    <n v="2"/>
    <x v="0"/>
    <x v="0"/>
    <x v="0"/>
    <x v="0"/>
    <s v=""/>
    <x v="0"/>
    <s v=""/>
    <s v=""/>
    <s v=""/>
    <s v=""/>
    <s v=""/>
    <s v=""/>
    <s v=""/>
    <s v=""/>
    <s v=""/>
    <s v=""/>
    <s v=""/>
    <s v=""/>
    <s v=""/>
  </r>
  <r>
    <n v="2"/>
    <x v="0"/>
    <x v="0"/>
    <x v="0"/>
    <x v="0"/>
    <s v=""/>
    <x v="0"/>
    <s v=""/>
    <s v=""/>
    <s v=""/>
    <s v=""/>
    <s v=""/>
    <s v=""/>
    <s v=""/>
    <s v=""/>
    <s v=""/>
    <s v=""/>
    <s v=""/>
    <s v=""/>
    <s v=""/>
  </r>
  <r>
    <n v="2"/>
    <x v="0"/>
    <x v="0"/>
    <x v="0"/>
    <x v="0"/>
    <s v=""/>
    <x v="0"/>
    <s v=""/>
    <s v=""/>
    <s v=""/>
    <s v=""/>
    <s v=""/>
    <s v=""/>
    <s v=""/>
    <s v=""/>
    <s v=""/>
    <s v=""/>
    <s v=""/>
    <s v=""/>
    <s v=""/>
  </r>
  <r>
    <n v="2"/>
    <x v="0"/>
    <x v="0"/>
    <x v="0"/>
    <x v="0"/>
    <s v=""/>
    <x v="0"/>
    <s v=""/>
    <s v=""/>
    <s v=""/>
    <s v=""/>
    <s v=""/>
    <s v=""/>
    <s v=""/>
    <s v=""/>
    <s v=""/>
    <s v=""/>
    <s v=""/>
    <s v=""/>
    <s v=""/>
  </r>
  <r>
    <n v="2"/>
    <x v="0"/>
    <x v="0"/>
    <x v="0"/>
    <x v="0"/>
    <s v=""/>
    <x v="0"/>
    <s v=""/>
    <s v=""/>
    <s v=""/>
    <s v=""/>
    <s v=""/>
    <s v=""/>
    <s v=""/>
    <s v=""/>
    <s v=""/>
    <s v=""/>
    <s v=""/>
    <s v=""/>
    <s v=""/>
  </r>
  <r>
    <n v="2"/>
    <x v="0"/>
    <x v="0"/>
    <x v="0"/>
    <x v="0"/>
    <s v=""/>
    <x v="1"/>
    <s v=""/>
    <s v=""/>
    <s v=""/>
    <s v=""/>
    <s v=""/>
    <s v=""/>
    <s v=""/>
    <s v=""/>
    <s v=""/>
    <s v="EUR/MWh"/>
    <s v=""/>
    <s v=""/>
    <s v=""/>
  </r>
  <r>
    <n v="2"/>
    <x v="0"/>
    <x v="0"/>
    <x v="0"/>
    <x v="0"/>
    <s v=""/>
    <x v="1"/>
    <s v=""/>
    <s v=""/>
    <s v=""/>
    <s v=""/>
    <s v=""/>
    <s v=""/>
    <s v=""/>
    <s v=""/>
    <s v=""/>
    <s v="EUR/MWh"/>
    <s v=""/>
    <s v=""/>
    <s v=""/>
  </r>
  <r>
    <n v="2"/>
    <x v="0"/>
    <x v="0"/>
    <x v="0"/>
    <x v="0"/>
    <s v=""/>
    <x v="1"/>
    <s v=""/>
    <s v=""/>
    <s v=""/>
    <s v=""/>
    <s v=""/>
    <s v=""/>
    <s v=""/>
    <s v=""/>
    <s v=""/>
    <s v="EUR/MWh"/>
    <s v=""/>
    <s v=""/>
    <s v=""/>
  </r>
  <r>
    <n v="2"/>
    <x v="0"/>
    <x v="0"/>
    <x v="0"/>
    <x v="0"/>
    <s v=""/>
    <x v="2"/>
    <s v=""/>
    <s v=""/>
    <s v=""/>
    <s v=""/>
    <s v=""/>
    <s v=""/>
    <s v=""/>
    <s v=""/>
    <s v=""/>
    <s v="EUR/MW/leto"/>
    <s v=""/>
    <s v=""/>
    <s v=""/>
  </r>
  <r>
    <n v="2"/>
    <x v="0"/>
    <x v="0"/>
    <x v="0"/>
    <x v="0"/>
    <s v=""/>
    <x v="1"/>
    <s v=""/>
    <s v=""/>
    <s v=""/>
    <s v=""/>
    <s v=""/>
    <s v=""/>
    <s v=""/>
    <s v=""/>
    <s v=""/>
    <s v="EUR/MWh"/>
    <s v=""/>
    <s v=""/>
    <s v=""/>
  </r>
  <r>
    <n v="2"/>
    <x v="0"/>
    <x v="0"/>
    <x v="0"/>
    <x v="0"/>
    <s v=""/>
    <x v="1"/>
    <s v=""/>
    <s v=""/>
    <s v=""/>
    <s v=""/>
    <s v=""/>
    <s v=""/>
    <s v=""/>
    <s v=""/>
    <s v=""/>
    <s v="EUR/MWh"/>
    <s v=""/>
    <s v=""/>
    <s v=""/>
  </r>
  <r>
    <n v="2"/>
    <x v="0"/>
    <x v="0"/>
    <x v="0"/>
    <x v="0"/>
    <s v=""/>
    <x v="1"/>
    <s v=""/>
    <s v=""/>
    <s v=""/>
    <s v=""/>
    <s v=""/>
    <s v=""/>
    <s v=""/>
    <s v=""/>
    <s v=""/>
    <s v="EUR/MWh"/>
    <s v=""/>
    <s v=""/>
    <s v=""/>
  </r>
  <r>
    <n v="2"/>
    <x v="0"/>
    <x v="0"/>
    <x v="0"/>
    <x v="0"/>
    <s v=""/>
    <x v="2"/>
    <s v=""/>
    <s v=""/>
    <s v=""/>
    <s v=""/>
    <s v=""/>
    <s v=""/>
    <s v=""/>
    <s v=""/>
    <s v=""/>
    <s v="EUR/MW/leto"/>
    <s v=""/>
    <s v=""/>
    <s v=""/>
  </r>
  <r>
    <n v="2"/>
    <x v="0"/>
    <x v="0"/>
    <x v="0"/>
    <x v="0"/>
    <s v=""/>
    <x v="1"/>
    <s v=""/>
    <s v=""/>
    <s v=""/>
    <s v=""/>
    <s v=""/>
    <s v=""/>
    <s v=""/>
    <s v=""/>
    <s v=""/>
    <s v="EUR/MWh"/>
    <s v=""/>
    <s v=""/>
    <s v=""/>
  </r>
  <r>
    <n v="2"/>
    <x v="0"/>
    <x v="0"/>
    <x v="0"/>
    <x v="0"/>
    <s v=""/>
    <x v="1"/>
    <s v=""/>
    <s v=""/>
    <s v=""/>
    <s v=""/>
    <s v=""/>
    <s v=""/>
    <s v=""/>
    <s v=""/>
    <s v=""/>
    <s v="EUR/MWh"/>
    <s v=""/>
    <s v=""/>
    <s v=""/>
  </r>
  <r>
    <n v="2"/>
    <x v="0"/>
    <x v="0"/>
    <x v="0"/>
    <x v="0"/>
    <s v=""/>
    <x v="1"/>
    <s v=""/>
    <s v=""/>
    <s v=""/>
    <s v=""/>
    <s v=""/>
    <s v=""/>
    <s v=""/>
    <s v=""/>
    <s v=""/>
    <s v="EUR/MWh"/>
    <s v=""/>
    <s v=""/>
    <s v=""/>
  </r>
  <r>
    <n v="2"/>
    <x v="0"/>
    <x v="0"/>
    <x v="0"/>
    <x v="0"/>
    <s v=""/>
    <x v="2"/>
    <s v=""/>
    <s v=""/>
    <s v=""/>
    <s v=""/>
    <s v=""/>
    <s v=""/>
    <s v=""/>
    <s v=""/>
    <s v=""/>
    <s v="EUR/MW/leto"/>
    <s v=""/>
    <s v=""/>
    <s v=""/>
  </r>
  <r>
    <n v="2"/>
    <x v="0"/>
    <x v="0"/>
    <x v="0"/>
    <x v="0"/>
    <s v=""/>
    <x v="1"/>
    <s v=""/>
    <s v=""/>
    <s v=""/>
    <s v=""/>
    <s v=""/>
    <s v=""/>
    <s v=""/>
    <s v=""/>
    <s v=""/>
    <s v="EUR/MWh"/>
    <s v=""/>
    <s v=""/>
    <s v=""/>
  </r>
  <r>
    <n v="2"/>
    <x v="0"/>
    <x v="0"/>
    <x v="0"/>
    <x v="0"/>
    <s v=""/>
    <x v="1"/>
    <s v=""/>
    <s v=""/>
    <s v=""/>
    <s v=""/>
    <s v=""/>
    <s v=""/>
    <s v=""/>
    <s v=""/>
    <s v=""/>
    <s v="EUR/MWh"/>
    <s v=""/>
    <s v=""/>
    <s v=""/>
  </r>
  <r>
    <n v="2"/>
    <x v="0"/>
    <x v="0"/>
    <x v="0"/>
    <x v="0"/>
    <s v=""/>
    <x v="1"/>
    <s v=""/>
    <s v=""/>
    <s v=""/>
    <s v=""/>
    <s v=""/>
    <s v=""/>
    <s v=""/>
    <s v=""/>
    <s v=""/>
    <s v="EUR/MWh"/>
    <s v=""/>
    <s v=""/>
    <s v=""/>
  </r>
  <r>
    <n v="2"/>
    <x v="0"/>
    <x v="0"/>
    <x v="0"/>
    <x v="0"/>
    <s v=""/>
    <x v="2"/>
    <s v=""/>
    <s v=""/>
    <s v=""/>
    <s v=""/>
    <s v=""/>
    <s v=""/>
    <s v=""/>
    <s v=""/>
    <s v=""/>
    <s v="EUR/MW/leto"/>
    <s v=""/>
    <s v=""/>
    <s v=""/>
  </r>
  <r>
    <n v="3"/>
    <x v="0"/>
    <x v="0"/>
    <x v="0"/>
    <x v="0"/>
    <s v=""/>
    <x v="0"/>
    <s v=""/>
    <s v=""/>
    <s v=""/>
    <s v=""/>
    <s v=""/>
    <s v=""/>
    <s v=""/>
    <s v=""/>
    <s v=""/>
    <s v=""/>
    <s v=""/>
    <s v=""/>
    <s v=""/>
  </r>
  <r>
    <n v="3"/>
    <x v="0"/>
    <x v="0"/>
    <x v="0"/>
    <x v="0"/>
    <s v=""/>
    <x v="0"/>
    <s v=""/>
    <s v=""/>
    <s v=""/>
    <s v=""/>
    <s v=""/>
    <s v=""/>
    <s v=""/>
    <s v=""/>
    <s v=""/>
    <s v=""/>
    <s v=""/>
    <s v=""/>
    <s v=""/>
  </r>
  <r>
    <n v="3"/>
    <x v="0"/>
    <x v="0"/>
    <x v="0"/>
    <x v="0"/>
    <s v=""/>
    <x v="0"/>
    <s v=""/>
    <s v=""/>
    <s v=""/>
    <s v=""/>
    <s v=""/>
    <s v=""/>
    <s v=""/>
    <s v=""/>
    <s v=""/>
    <s v=""/>
    <s v=""/>
    <s v=""/>
    <s v=""/>
  </r>
  <r>
    <n v="3"/>
    <x v="0"/>
    <x v="0"/>
    <x v="0"/>
    <x v="0"/>
    <s v=""/>
    <x v="0"/>
    <s v=""/>
    <s v=""/>
    <s v=""/>
    <s v=""/>
    <s v=""/>
    <s v=""/>
    <s v=""/>
    <s v=""/>
    <s v=""/>
    <s v=""/>
    <s v=""/>
    <s v=""/>
    <s v=""/>
  </r>
  <r>
    <n v="3"/>
    <x v="0"/>
    <x v="0"/>
    <x v="0"/>
    <x v="0"/>
    <s v=""/>
    <x v="0"/>
    <s v=""/>
    <s v=""/>
    <s v=""/>
    <s v=""/>
    <s v=""/>
    <s v=""/>
    <s v=""/>
    <s v=""/>
    <s v=""/>
    <s v=""/>
    <s v=""/>
    <s v=""/>
    <s v=""/>
  </r>
  <r>
    <n v="3"/>
    <x v="0"/>
    <x v="0"/>
    <x v="0"/>
    <x v="0"/>
    <s v=""/>
    <x v="0"/>
    <s v=""/>
    <s v=""/>
    <s v=""/>
    <s v=""/>
    <s v=""/>
    <s v=""/>
    <s v=""/>
    <s v=""/>
    <s v=""/>
    <s v=""/>
    <s v=""/>
    <s v=""/>
    <s v=""/>
  </r>
  <r>
    <n v="3"/>
    <x v="0"/>
    <x v="0"/>
    <x v="0"/>
    <x v="0"/>
    <s v=""/>
    <x v="0"/>
    <s v=""/>
    <s v=""/>
    <s v=""/>
    <s v=""/>
    <s v=""/>
    <s v=""/>
    <s v=""/>
    <s v=""/>
    <s v=""/>
    <s v=""/>
    <s v=""/>
    <s v=""/>
    <s v=""/>
  </r>
  <r>
    <n v="3"/>
    <x v="0"/>
    <x v="0"/>
    <x v="0"/>
    <x v="0"/>
    <s v=""/>
    <x v="0"/>
    <s v=""/>
    <s v=""/>
    <s v=""/>
    <s v=""/>
    <s v=""/>
    <s v=""/>
    <s v=""/>
    <s v=""/>
    <s v=""/>
    <s v=""/>
    <s v=""/>
    <s v=""/>
    <s v=""/>
  </r>
  <r>
    <n v="3"/>
    <x v="0"/>
    <x v="0"/>
    <x v="0"/>
    <x v="0"/>
    <s v=""/>
    <x v="0"/>
    <s v=""/>
    <s v=""/>
    <s v=""/>
    <s v=""/>
    <s v=""/>
    <s v=""/>
    <s v=""/>
    <s v=""/>
    <s v=""/>
    <s v=""/>
    <s v=""/>
    <s v=""/>
    <s v=""/>
  </r>
  <r>
    <n v="3"/>
    <x v="0"/>
    <x v="0"/>
    <x v="0"/>
    <x v="0"/>
    <s v=""/>
    <x v="0"/>
    <s v=""/>
    <s v=""/>
    <s v=""/>
    <s v=""/>
    <s v=""/>
    <s v=""/>
    <s v=""/>
    <s v=""/>
    <s v=""/>
    <s v=""/>
    <s v=""/>
    <s v=""/>
    <s v=""/>
  </r>
  <r>
    <n v="3"/>
    <x v="0"/>
    <x v="0"/>
    <x v="0"/>
    <x v="0"/>
    <s v=""/>
    <x v="0"/>
    <s v=""/>
    <s v=""/>
    <s v=""/>
    <s v=""/>
    <s v=""/>
    <s v=""/>
    <s v=""/>
    <s v=""/>
    <s v=""/>
    <s v=""/>
    <s v=""/>
    <s v=""/>
    <s v=""/>
  </r>
  <r>
    <n v="3"/>
    <x v="0"/>
    <x v="0"/>
    <x v="0"/>
    <x v="0"/>
    <s v=""/>
    <x v="0"/>
    <s v=""/>
    <s v=""/>
    <s v=""/>
    <s v=""/>
    <s v=""/>
    <s v=""/>
    <s v=""/>
    <s v=""/>
    <s v=""/>
    <s v=""/>
    <s v=""/>
    <s v=""/>
    <s v=""/>
  </r>
  <r>
    <n v="3"/>
    <x v="0"/>
    <x v="0"/>
    <x v="0"/>
    <x v="0"/>
    <s v=""/>
    <x v="0"/>
    <s v=""/>
    <s v=""/>
    <s v=""/>
    <s v=""/>
    <s v=""/>
    <s v=""/>
    <s v=""/>
    <s v=""/>
    <s v=""/>
    <s v=""/>
    <s v=""/>
    <s v=""/>
    <s v=""/>
  </r>
  <r>
    <n v="3"/>
    <x v="0"/>
    <x v="0"/>
    <x v="0"/>
    <x v="0"/>
    <s v=""/>
    <x v="0"/>
    <s v=""/>
    <s v=""/>
    <s v=""/>
    <s v=""/>
    <s v=""/>
    <s v=""/>
    <s v=""/>
    <s v=""/>
    <s v=""/>
    <s v=""/>
    <s v=""/>
    <s v=""/>
    <s v=""/>
  </r>
  <r>
    <n v="3"/>
    <x v="0"/>
    <x v="0"/>
    <x v="0"/>
    <x v="0"/>
    <s v=""/>
    <x v="0"/>
    <s v=""/>
    <s v=""/>
    <s v=""/>
    <s v=""/>
    <s v=""/>
    <s v=""/>
    <s v=""/>
    <s v=""/>
    <s v=""/>
    <s v=""/>
    <s v=""/>
    <s v=""/>
    <s v=""/>
  </r>
  <r>
    <n v="3"/>
    <x v="0"/>
    <x v="0"/>
    <x v="0"/>
    <x v="0"/>
    <s v=""/>
    <x v="0"/>
    <s v=""/>
    <s v=""/>
    <s v=""/>
    <s v=""/>
    <s v=""/>
    <s v=""/>
    <s v=""/>
    <s v=""/>
    <s v=""/>
    <s v=""/>
    <s v=""/>
    <s v=""/>
    <s v=""/>
  </r>
  <r>
    <n v="3"/>
    <x v="0"/>
    <x v="0"/>
    <x v="0"/>
    <x v="0"/>
    <s v=""/>
    <x v="0"/>
    <s v=""/>
    <s v=""/>
    <s v=""/>
    <s v=""/>
    <s v=""/>
    <s v=""/>
    <s v=""/>
    <s v=""/>
    <s v=""/>
    <s v=""/>
    <s v=""/>
    <s v=""/>
    <s v=""/>
  </r>
  <r>
    <n v="3"/>
    <x v="0"/>
    <x v="0"/>
    <x v="0"/>
    <x v="0"/>
    <s v=""/>
    <x v="0"/>
    <s v=""/>
    <s v=""/>
    <s v=""/>
    <s v=""/>
    <s v=""/>
    <s v=""/>
    <s v=""/>
    <s v=""/>
    <s v=""/>
    <s v=""/>
    <s v=""/>
    <s v=""/>
    <s v=""/>
  </r>
  <r>
    <n v="3"/>
    <x v="0"/>
    <x v="0"/>
    <x v="0"/>
    <x v="0"/>
    <s v=""/>
    <x v="0"/>
    <s v=""/>
    <s v=""/>
    <s v=""/>
    <s v=""/>
    <s v=""/>
    <s v=""/>
    <s v=""/>
    <s v=""/>
    <s v=""/>
    <s v=""/>
    <s v=""/>
    <s v=""/>
    <s v=""/>
  </r>
  <r>
    <n v="3"/>
    <x v="0"/>
    <x v="0"/>
    <x v="0"/>
    <x v="0"/>
    <s v=""/>
    <x v="0"/>
    <s v=""/>
    <s v=""/>
    <s v=""/>
    <s v=""/>
    <s v=""/>
    <s v=""/>
    <s v=""/>
    <s v=""/>
    <s v=""/>
    <s v=""/>
    <s v=""/>
    <s v=""/>
    <s v=""/>
  </r>
  <r>
    <n v="3"/>
    <x v="0"/>
    <x v="0"/>
    <x v="0"/>
    <x v="0"/>
    <s v=""/>
    <x v="0"/>
    <s v=""/>
    <s v=""/>
    <s v=""/>
    <s v=""/>
    <s v=""/>
    <s v=""/>
    <s v=""/>
    <s v=""/>
    <s v=""/>
    <s v=""/>
    <s v=""/>
    <s v=""/>
    <s v=""/>
  </r>
  <r>
    <n v="3"/>
    <x v="0"/>
    <x v="0"/>
    <x v="0"/>
    <x v="0"/>
    <s v=""/>
    <x v="0"/>
    <s v=""/>
    <s v=""/>
    <s v=""/>
    <s v=""/>
    <s v=""/>
    <s v=""/>
    <s v=""/>
    <s v=""/>
    <s v=""/>
    <s v=""/>
    <s v=""/>
    <s v=""/>
    <s v=""/>
  </r>
  <r>
    <n v="3"/>
    <x v="0"/>
    <x v="0"/>
    <x v="0"/>
    <x v="0"/>
    <s v=""/>
    <x v="0"/>
    <s v=""/>
    <s v=""/>
    <s v=""/>
    <s v=""/>
    <s v=""/>
    <s v=""/>
    <s v=""/>
    <s v=""/>
    <s v=""/>
    <s v=""/>
    <s v=""/>
    <s v=""/>
    <s v=""/>
  </r>
  <r>
    <n v="3"/>
    <x v="0"/>
    <x v="0"/>
    <x v="0"/>
    <x v="0"/>
    <s v=""/>
    <x v="0"/>
    <s v=""/>
    <s v=""/>
    <s v=""/>
    <s v=""/>
    <s v=""/>
    <s v=""/>
    <s v=""/>
    <s v=""/>
    <s v=""/>
    <s v=""/>
    <s v=""/>
    <s v=""/>
    <s v=""/>
  </r>
  <r>
    <n v="3"/>
    <x v="0"/>
    <x v="0"/>
    <x v="0"/>
    <x v="0"/>
    <s v=""/>
    <x v="0"/>
    <s v=""/>
    <s v=""/>
    <s v=""/>
    <s v=""/>
    <s v=""/>
    <s v=""/>
    <s v=""/>
    <s v=""/>
    <s v=""/>
    <s v=""/>
    <s v=""/>
    <s v=""/>
    <s v=""/>
  </r>
  <r>
    <n v="3"/>
    <x v="0"/>
    <x v="0"/>
    <x v="0"/>
    <x v="0"/>
    <s v=""/>
    <x v="0"/>
    <s v=""/>
    <s v=""/>
    <s v=""/>
    <s v=""/>
    <s v=""/>
    <s v=""/>
    <s v=""/>
    <s v=""/>
    <s v=""/>
    <s v=""/>
    <s v=""/>
    <s v=""/>
    <s v=""/>
  </r>
  <r>
    <n v="3"/>
    <x v="0"/>
    <x v="0"/>
    <x v="0"/>
    <x v="0"/>
    <s v=""/>
    <x v="0"/>
    <s v=""/>
    <s v=""/>
    <s v=""/>
    <s v=""/>
    <s v=""/>
    <s v=""/>
    <s v=""/>
    <s v=""/>
    <s v=""/>
    <s v=""/>
    <s v=""/>
    <s v=""/>
    <s v=""/>
  </r>
  <r>
    <n v="3"/>
    <x v="0"/>
    <x v="0"/>
    <x v="0"/>
    <x v="0"/>
    <s v=""/>
    <x v="0"/>
    <s v=""/>
    <s v=""/>
    <s v=""/>
    <s v=""/>
    <s v=""/>
    <s v=""/>
    <s v=""/>
    <s v=""/>
    <s v=""/>
    <s v=""/>
    <s v=""/>
    <s v=""/>
    <s v=""/>
  </r>
  <r>
    <n v="3"/>
    <x v="0"/>
    <x v="0"/>
    <x v="0"/>
    <x v="0"/>
    <s v=""/>
    <x v="0"/>
    <s v=""/>
    <s v=""/>
    <s v=""/>
    <s v=""/>
    <s v=""/>
    <s v=""/>
    <s v=""/>
    <s v=""/>
    <s v=""/>
    <s v=""/>
    <s v=""/>
    <s v=""/>
    <s v=""/>
  </r>
  <r>
    <n v="3"/>
    <x v="0"/>
    <x v="0"/>
    <x v="0"/>
    <x v="0"/>
    <s v=""/>
    <x v="1"/>
    <s v=""/>
    <s v=""/>
    <s v=""/>
    <s v=""/>
    <s v=""/>
    <s v=""/>
    <s v=""/>
    <s v=""/>
    <s v=""/>
    <s v="EUR/MWh"/>
    <s v=""/>
    <s v=""/>
    <s v=""/>
  </r>
  <r>
    <n v="3"/>
    <x v="0"/>
    <x v="0"/>
    <x v="0"/>
    <x v="0"/>
    <s v=""/>
    <x v="1"/>
    <s v=""/>
    <s v=""/>
    <s v=""/>
    <s v=""/>
    <s v=""/>
    <s v=""/>
    <s v=""/>
    <s v=""/>
    <s v=""/>
    <s v="EUR/MWh"/>
    <s v=""/>
    <s v=""/>
    <s v=""/>
  </r>
  <r>
    <n v="3"/>
    <x v="0"/>
    <x v="0"/>
    <x v="0"/>
    <x v="0"/>
    <s v=""/>
    <x v="1"/>
    <s v=""/>
    <s v=""/>
    <s v=""/>
    <s v=""/>
    <s v=""/>
    <s v=""/>
    <s v=""/>
    <s v=""/>
    <s v=""/>
    <s v="EUR/MWh"/>
    <s v=""/>
    <s v=""/>
    <s v=""/>
  </r>
  <r>
    <n v="3"/>
    <x v="0"/>
    <x v="0"/>
    <x v="0"/>
    <x v="0"/>
    <s v=""/>
    <x v="2"/>
    <s v=""/>
    <s v=""/>
    <s v=""/>
    <s v=""/>
    <s v=""/>
    <s v=""/>
    <s v=""/>
    <s v=""/>
    <s v=""/>
    <s v="EUR/MW/leto"/>
    <s v=""/>
    <s v=""/>
    <s v=""/>
  </r>
  <r>
    <n v="3"/>
    <x v="0"/>
    <x v="0"/>
    <x v="0"/>
    <x v="0"/>
    <s v=""/>
    <x v="1"/>
    <s v=""/>
    <s v=""/>
    <s v=""/>
    <s v=""/>
    <s v=""/>
    <s v=""/>
    <s v=""/>
    <s v=""/>
    <s v=""/>
    <s v="EUR/MWh"/>
    <s v=""/>
    <s v=""/>
    <s v=""/>
  </r>
  <r>
    <n v="3"/>
    <x v="0"/>
    <x v="0"/>
    <x v="0"/>
    <x v="0"/>
    <s v=""/>
    <x v="1"/>
    <s v=""/>
    <s v=""/>
    <s v=""/>
    <s v=""/>
    <s v=""/>
    <s v=""/>
    <s v=""/>
    <s v=""/>
    <s v=""/>
    <s v="EUR/MWh"/>
    <s v=""/>
    <s v=""/>
    <s v=""/>
  </r>
  <r>
    <n v="3"/>
    <x v="0"/>
    <x v="0"/>
    <x v="0"/>
    <x v="0"/>
    <s v=""/>
    <x v="1"/>
    <s v=""/>
    <s v=""/>
    <s v=""/>
    <s v=""/>
    <s v=""/>
    <s v=""/>
    <s v=""/>
    <s v=""/>
    <s v=""/>
    <s v="EUR/MWh"/>
    <s v=""/>
    <s v=""/>
    <s v=""/>
  </r>
  <r>
    <n v="3"/>
    <x v="0"/>
    <x v="0"/>
    <x v="0"/>
    <x v="0"/>
    <s v=""/>
    <x v="2"/>
    <s v=""/>
    <s v=""/>
    <s v=""/>
    <s v=""/>
    <s v=""/>
    <s v=""/>
    <s v=""/>
    <s v=""/>
    <s v=""/>
    <s v="EUR/MW/leto"/>
    <s v=""/>
    <s v=""/>
    <s v=""/>
  </r>
  <r>
    <n v="3"/>
    <x v="0"/>
    <x v="0"/>
    <x v="0"/>
    <x v="0"/>
    <s v=""/>
    <x v="1"/>
    <s v=""/>
    <s v=""/>
    <s v=""/>
    <s v=""/>
    <s v=""/>
    <s v=""/>
    <s v=""/>
    <s v=""/>
    <s v=""/>
    <s v="EUR/MWh"/>
    <s v=""/>
    <s v=""/>
    <s v=""/>
  </r>
  <r>
    <n v="3"/>
    <x v="0"/>
    <x v="0"/>
    <x v="0"/>
    <x v="0"/>
    <s v=""/>
    <x v="1"/>
    <s v=""/>
    <s v=""/>
    <s v=""/>
    <s v=""/>
    <s v=""/>
    <s v=""/>
    <s v=""/>
    <s v=""/>
    <s v=""/>
    <s v="EUR/MWh"/>
    <s v=""/>
    <s v=""/>
    <s v=""/>
  </r>
  <r>
    <n v="3"/>
    <x v="0"/>
    <x v="0"/>
    <x v="0"/>
    <x v="0"/>
    <s v=""/>
    <x v="1"/>
    <s v=""/>
    <s v=""/>
    <s v=""/>
    <s v=""/>
    <s v=""/>
    <s v=""/>
    <s v=""/>
    <s v=""/>
    <s v=""/>
    <s v="EUR/MWh"/>
    <s v=""/>
    <s v=""/>
    <s v=""/>
  </r>
  <r>
    <n v="3"/>
    <x v="0"/>
    <x v="0"/>
    <x v="0"/>
    <x v="0"/>
    <s v=""/>
    <x v="2"/>
    <s v=""/>
    <s v=""/>
    <s v=""/>
    <s v=""/>
    <s v=""/>
    <s v=""/>
    <s v=""/>
    <s v=""/>
    <s v=""/>
    <s v="EUR/MW/leto"/>
    <s v=""/>
    <s v=""/>
    <s v=""/>
  </r>
  <r>
    <n v="3"/>
    <x v="0"/>
    <x v="0"/>
    <x v="0"/>
    <x v="0"/>
    <s v=""/>
    <x v="1"/>
    <s v=""/>
    <s v=""/>
    <s v=""/>
    <s v=""/>
    <s v=""/>
    <s v=""/>
    <s v=""/>
    <s v=""/>
    <s v=""/>
    <s v="EUR/MWh"/>
    <s v=""/>
    <s v=""/>
    <s v=""/>
  </r>
  <r>
    <n v="3"/>
    <x v="0"/>
    <x v="0"/>
    <x v="0"/>
    <x v="0"/>
    <s v=""/>
    <x v="1"/>
    <s v=""/>
    <s v=""/>
    <s v=""/>
    <s v=""/>
    <s v=""/>
    <s v=""/>
    <s v=""/>
    <s v=""/>
    <s v=""/>
    <s v="EUR/MWh"/>
    <s v=""/>
    <s v=""/>
    <s v=""/>
  </r>
  <r>
    <n v="3"/>
    <x v="0"/>
    <x v="0"/>
    <x v="0"/>
    <x v="0"/>
    <s v=""/>
    <x v="1"/>
    <s v=""/>
    <s v=""/>
    <s v=""/>
    <s v=""/>
    <s v=""/>
    <s v=""/>
    <s v=""/>
    <s v=""/>
    <s v=""/>
    <s v="EUR/MWh"/>
    <s v=""/>
    <s v=""/>
    <s v=""/>
  </r>
  <r>
    <n v="3"/>
    <x v="0"/>
    <x v="0"/>
    <x v="0"/>
    <x v="0"/>
    <s v=""/>
    <x v="2"/>
    <s v=""/>
    <s v=""/>
    <s v=""/>
    <s v=""/>
    <s v=""/>
    <s v=""/>
    <s v=""/>
    <s v=""/>
    <s v=""/>
    <s v="EUR/MW/leto"/>
    <s v=""/>
    <s v=""/>
    <s v=""/>
  </r>
  <r>
    <n v="4"/>
    <x v="1"/>
    <x v="1"/>
    <x v="1"/>
    <x v="1"/>
    <e v="#REF!"/>
    <x v="3"/>
    <e v="#REF!"/>
    <e v="#REF!"/>
    <e v="#REF!"/>
    <e v="#REF!"/>
    <e v="#REF!"/>
    <e v="#REF!"/>
    <e v="#REF!"/>
    <e v="#REF!"/>
    <e v="#REF!"/>
    <e v="#REF!"/>
    <e v="#REF!"/>
    <e v="#REF!"/>
    <e v="#REF!"/>
  </r>
  <r>
    <n v="4"/>
    <x v="1"/>
    <x v="1"/>
    <x v="1"/>
    <x v="1"/>
    <e v="#REF!"/>
    <x v="3"/>
    <e v="#REF!"/>
    <e v="#REF!"/>
    <e v="#REF!"/>
    <e v="#REF!"/>
    <e v="#REF!"/>
    <e v="#REF!"/>
    <e v="#REF!"/>
    <e v="#REF!"/>
    <e v="#REF!"/>
    <e v="#REF!"/>
    <e v="#REF!"/>
    <e v="#REF!"/>
    <e v="#REF!"/>
  </r>
  <r>
    <n v="4"/>
    <x v="1"/>
    <x v="1"/>
    <x v="1"/>
    <x v="1"/>
    <e v="#REF!"/>
    <x v="3"/>
    <e v="#REF!"/>
    <e v="#REF!"/>
    <e v="#REF!"/>
    <e v="#REF!"/>
    <e v="#REF!"/>
    <e v="#REF!"/>
    <e v="#REF!"/>
    <e v="#REF!"/>
    <e v="#REF!"/>
    <e v="#REF!"/>
    <e v="#REF!"/>
    <e v="#REF!"/>
    <e v="#REF!"/>
  </r>
  <r>
    <n v="4"/>
    <x v="1"/>
    <x v="1"/>
    <x v="1"/>
    <x v="1"/>
    <e v="#REF!"/>
    <x v="3"/>
    <e v="#REF!"/>
    <e v="#REF!"/>
    <e v="#REF!"/>
    <e v="#REF!"/>
    <e v="#REF!"/>
    <e v="#REF!"/>
    <e v="#REF!"/>
    <e v="#REF!"/>
    <e v="#REF!"/>
    <e v="#REF!"/>
    <e v="#REF!"/>
    <e v="#REF!"/>
    <e v="#REF!"/>
  </r>
  <r>
    <n v="4"/>
    <x v="1"/>
    <x v="1"/>
    <x v="1"/>
    <x v="1"/>
    <e v="#REF!"/>
    <x v="3"/>
    <e v="#REF!"/>
    <e v="#REF!"/>
    <e v="#REF!"/>
    <e v="#REF!"/>
    <e v="#REF!"/>
    <e v="#REF!"/>
    <e v="#REF!"/>
    <e v="#REF!"/>
    <e v="#REF!"/>
    <e v="#REF!"/>
    <e v="#REF!"/>
    <e v="#REF!"/>
    <e v="#REF!"/>
  </r>
  <r>
    <n v="4"/>
    <x v="1"/>
    <x v="1"/>
    <x v="1"/>
    <x v="1"/>
    <e v="#REF!"/>
    <x v="3"/>
    <e v="#REF!"/>
    <e v="#REF!"/>
    <e v="#REF!"/>
    <e v="#REF!"/>
    <e v="#REF!"/>
    <e v="#REF!"/>
    <e v="#REF!"/>
    <e v="#REF!"/>
    <e v="#REF!"/>
    <e v="#REF!"/>
    <e v="#REF!"/>
    <e v="#REF!"/>
    <e v="#REF!"/>
  </r>
  <r>
    <n v="4"/>
    <x v="1"/>
    <x v="1"/>
    <x v="1"/>
    <x v="1"/>
    <e v="#REF!"/>
    <x v="3"/>
    <e v="#REF!"/>
    <e v="#REF!"/>
    <e v="#REF!"/>
    <e v="#REF!"/>
    <e v="#REF!"/>
    <e v="#REF!"/>
    <e v="#REF!"/>
    <e v="#REF!"/>
    <e v="#REF!"/>
    <e v="#REF!"/>
    <e v="#REF!"/>
    <e v="#REF!"/>
    <e v="#REF!"/>
  </r>
  <r>
    <n v="4"/>
    <x v="1"/>
    <x v="1"/>
    <x v="1"/>
    <x v="1"/>
    <e v="#REF!"/>
    <x v="3"/>
    <e v="#REF!"/>
    <e v="#REF!"/>
    <e v="#REF!"/>
    <e v="#REF!"/>
    <e v="#REF!"/>
    <e v="#REF!"/>
    <e v="#REF!"/>
    <e v="#REF!"/>
    <e v="#REF!"/>
    <e v="#REF!"/>
    <e v="#REF!"/>
    <e v="#REF!"/>
    <e v="#REF!"/>
  </r>
  <r>
    <n v="4"/>
    <x v="1"/>
    <x v="1"/>
    <x v="1"/>
    <x v="1"/>
    <e v="#REF!"/>
    <x v="3"/>
    <e v="#REF!"/>
    <e v="#REF!"/>
    <e v="#REF!"/>
    <e v="#REF!"/>
    <e v="#REF!"/>
    <e v="#REF!"/>
    <e v="#REF!"/>
    <e v="#REF!"/>
    <e v="#REF!"/>
    <e v="#REF!"/>
    <e v="#REF!"/>
    <e v="#REF!"/>
    <e v="#REF!"/>
  </r>
  <r>
    <n v="4"/>
    <x v="1"/>
    <x v="1"/>
    <x v="1"/>
    <x v="1"/>
    <e v="#REF!"/>
    <x v="3"/>
    <e v="#REF!"/>
    <e v="#REF!"/>
    <e v="#REF!"/>
    <e v="#REF!"/>
    <e v="#REF!"/>
    <e v="#REF!"/>
    <e v="#REF!"/>
    <e v="#REF!"/>
    <e v="#REF!"/>
    <e v="#REF!"/>
    <e v="#REF!"/>
    <e v="#REF!"/>
    <e v="#REF!"/>
  </r>
  <r>
    <n v="4"/>
    <x v="1"/>
    <x v="1"/>
    <x v="1"/>
    <x v="1"/>
    <e v="#REF!"/>
    <x v="3"/>
    <e v="#REF!"/>
    <e v="#REF!"/>
    <e v="#REF!"/>
    <e v="#REF!"/>
    <e v="#REF!"/>
    <e v="#REF!"/>
    <e v="#REF!"/>
    <e v="#REF!"/>
    <e v="#REF!"/>
    <e v="#REF!"/>
    <e v="#REF!"/>
    <e v="#REF!"/>
    <e v="#REF!"/>
  </r>
  <r>
    <n v="4"/>
    <x v="1"/>
    <x v="1"/>
    <x v="1"/>
    <x v="1"/>
    <e v="#REF!"/>
    <x v="3"/>
    <e v="#REF!"/>
    <e v="#REF!"/>
    <e v="#REF!"/>
    <e v="#REF!"/>
    <e v="#REF!"/>
    <e v="#REF!"/>
    <e v="#REF!"/>
    <e v="#REF!"/>
    <e v="#REF!"/>
    <e v="#REF!"/>
    <e v="#REF!"/>
    <e v="#REF!"/>
    <e v="#REF!"/>
  </r>
  <r>
    <n v="4"/>
    <x v="1"/>
    <x v="1"/>
    <x v="1"/>
    <x v="1"/>
    <e v="#REF!"/>
    <x v="3"/>
    <e v="#REF!"/>
    <e v="#REF!"/>
    <e v="#REF!"/>
    <e v="#REF!"/>
    <e v="#REF!"/>
    <e v="#REF!"/>
    <e v="#REF!"/>
    <e v="#REF!"/>
    <e v="#REF!"/>
    <e v="#REF!"/>
    <e v="#REF!"/>
    <e v="#REF!"/>
    <e v="#REF!"/>
  </r>
  <r>
    <n v="4"/>
    <x v="1"/>
    <x v="1"/>
    <x v="1"/>
    <x v="1"/>
    <e v="#REF!"/>
    <x v="3"/>
    <e v="#REF!"/>
    <e v="#REF!"/>
    <e v="#REF!"/>
    <e v="#REF!"/>
    <e v="#REF!"/>
    <e v="#REF!"/>
    <e v="#REF!"/>
    <e v="#REF!"/>
    <e v="#REF!"/>
    <e v="#REF!"/>
    <e v="#REF!"/>
    <e v="#REF!"/>
    <e v="#REF!"/>
  </r>
  <r>
    <n v="4"/>
    <x v="1"/>
    <x v="1"/>
    <x v="1"/>
    <x v="1"/>
    <e v="#REF!"/>
    <x v="3"/>
    <e v="#REF!"/>
    <e v="#REF!"/>
    <e v="#REF!"/>
    <e v="#REF!"/>
    <e v="#REF!"/>
    <e v="#REF!"/>
    <e v="#REF!"/>
    <e v="#REF!"/>
    <e v="#REF!"/>
    <e v="#REF!"/>
    <e v="#REF!"/>
    <e v="#REF!"/>
    <e v="#REF!"/>
  </r>
  <r>
    <n v="4"/>
    <x v="1"/>
    <x v="1"/>
    <x v="1"/>
    <x v="1"/>
    <e v="#REF!"/>
    <x v="3"/>
    <e v="#REF!"/>
    <e v="#REF!"/>
    <e v="#REF!"/>
    <e v="#REF!"/>
    <e v="#REF!"/>
    <e v="#REF!"/>
    <e v="#REF!"/>
    <e v="#REF!"/>
    <e v="#REF!"/>
    <e v="#REF!"/>
    <e v="#REF!"/>
    <e v="#REF!"/>
    <e v="#REF!"/>
  </r>
  <r>
    <n v="4"/>
    <x v="1"/>
    <x v="1"/>
    <x v="1"/>
    <x v="1"/>
    <e v="#REF!"/>
    <x v="3"/>
    <e v="#REF!"/>
    <e v="#REF!"/>
    <e v="#REF!"/>
    <e v="#REF!"/>
    <e v="#REF!"/>
    <e v="#REF!"/>
    <e v="#REF!"/>
    <e v="#REF!"/>
    <e v="#REF!"/>
    <e v="#REF!"/>
    <e v="#REF!"/>
    <e v="#REF!"/>
    <e v="#REF!"/>
  </r>
  <r>
    <n v="4"/>
    <x v="1"/>
    <x v="1"/>
    <x v="1"/>
    <x v="1"/>
    <e v="#REF!"/>
    <x v="3"/>
    <e v="#REF!"/>
    <e v="#REF!"/>
    <e v="#REF!"/>
    <e v="#REF!"/>
    <e v="#REF!"/>
    <e v="#REF!"/>
    <e v="#REF!"/>
    <e v="#REF!"/>
    <e v="#REF!"/>
    <e v="#REF!"/>
    <e v="#REF!"/>
    <e v="#REF!"/>
    <e v="#REF!"/>
  </r>
  <r>
    <n v="4"/>
    <x v="1"/>
    <x v="1"/>
    <x v="1"/>
    <x v="1"/>
    <e v="#REF!"/>
    <x v="3"/>
    <e v="#REF!"/>
    <e v="#REF!"/>
    <e v="#REF!"/>
    <e v="#REF!"/>
    <e v="#REF!"/>
    <e v="#REF!"/>
    <e v="#REF!"/>
    <e v="#REF!"/>
    <e v="#REF!"/>
    <e v="#REF!"/>
    <e v="#REF!"/>
    <e v="#REF!"/>
    <e v="#REF!"/>
  </r>
  <r>
    <n v="4"/>
    <x v="1"/>
    <x v="1"/>
    <x v="1"/>
    <x v="1"/>
    <e v="#REF!"/>
    <x v="3"/>
    <e v="#REF!"/>
    <e v="#REF!"/>
    <e v="#REF!"/>
    <e v="#REF!"/>
    <e v="#REF!"/>
    <e v="#REF!"/>
    <e v="#REF!"/>
    <e v="#REF!"/>
    <e v="#REF!"/>
    <e v="#REF!"/>
    <e v="#REF!"/>
    <e v="#REF!"/>
    <e v="#REF!"/>
  </r>
  <r>
    <n v="4"/>
    <x v="1"/>
    <x v="1"/>
    <x v="1"/>
    <x v="1"/>
    <e v="#REF!"/>
    <x v="3"/>
    <e v="#REF!"/>
    <e v="#REF!"/>
    <e v="#REF!"/>
    <e v="#REF!"/>
    <e v="#REF!"/>
    <e v="#REF!"/>
    <e v="#REF!"/>
    <e v="#REF!"/>
    <e v="#REF!"/>
    <e v="#REF!"/>
    <e v="#REF!"/>
    <e v="#REF!"/>
    <e v="#REF!"/>
  </r>
  <r>
    <n v="4"/>
    <x v="1"/>
    <x v="1"/>
    <x v="1"/>
    <x v="1"/>
    <e v="#REF!"/>
    <x v="3"/>
    <e v="#REF!"/>
    <e v="#REF!"/>
    <e v="#REF!"/>
    <e v="#REF!"/>
    <e v="#REF!"/>
    <e v="#REF!"/>
    <e v="#REF!"/>
    <e v="#REF!"/>
    <e v="#REF!"/>
    <e v="#REF!"/>
    <e v="#REF!"/>
    <e v="#REF!"/>
    <e v="#REF!"/>
  </r>
  <r>
    <n v="4"/>
    <x v="1"/>
    <x v="1"/>
    <x v="1"/>
    <x v="1"/>
    <e v="#REF!"/>
    <x v="3"/>
    <e v="#REF!"/>
    <e v="#REF!"/>
    <e v="#REF!"/>
    <e v="#REF!"/>
    <e v="#REF!"/>
    <e v="#REF!"/>
    <e v="#REF!"/>
    <e v="#REF!"/>
    <e v="#REF!"/>
    <e v="#REF!"/>
    <e v="#REF!"/>
    <e v="#REF!"/>
    <e v="#REF!"/>
  </r>
  <r>
    <n v="4"/>
    <x v="1"/>
    <x v="1"/>
    <x v="1"/>
    <x v="1"/>
    <e v="#REF!"/>
    <x v="3"/>
    <e v="#REF!"/>
    <e v="#REF!"/>
    <e v="#REF!"/>
    <e v="#REF!"/>
    <e v="#REF!"/>
    <e v="#REF!"/>
    <e v="#REF!"/>
    <e v="#REF!"/>
    <e v="#REF!"/>
    <e v="#REF!"/>
    <e v="#REF!"/>
    <e v="#REF!"/>
    <e v="#REF!"/>
  </r>
  <r>
    <n v="4"/>
    <x v="1"/>
    <x v="1"/>
    <x v="1"/>
    <x v="1"/>
    <e v="#REF!"/>
    <x v="3"/>
    <e v="#REF!"/>
    <e v="#REF!"/>
    <e v="#REF!"/>
    <e v="#REF!"/>
    <e v="#REF!"/>
    <e v="#REF!"/>
    <e v="#REF!"/>
    <e v="#REF!"/>
    <e v="#REF!"/>
    <e v="#REF!"/>
    <e v="#REF!"/>
    <e v="#REF!"/>
    <e v="#REF!"/>
  </r>
  <r>
    <n v="4"/>
    <x v="1"/>
    <x v="1"/>
    <x v="1"/>
    <x v="1"/>
    <e v="#REF!"/>
    <x v="3"/>
    <e v="#REF!"/>
    <e v="#REF!"/>
    <e v="#REF!"/>
    <e v="#REF!"/>
    <e v="#REF!"/>
    <e v="#REF!"/>
    <e v="#REF!"/>
    <e v="#REF!"/>
    <e v="#REF!"/>
    <e v="#REF!"/>
    <e v="#REF!"/>
    <e v="#REF!"/>
    <e v="#REF!"/>
  </r>
  <r>
    <n v="4"/>
    <x v="1"/>
    <x v="1"/>
    <x v="1"/>
    <x v="1"/>
    <e v="#REF!"/>
    <x v="3"/>
    <e v="#REF!"/>
    <e v="#REF!"/>
    <e v="#REF!"/>
    <e v="#REF!"/>
    <e v="#REF!"/>
    <e v="#REF!"/>
    <e v="#REF!"/>
    <e v="#REF!"/>
    <e v="#REF!"/>
    <e v="#REF!"/>
    <e v="#REF!"/>
    <e v="#REF!"/>
    <e v="#REF!"/>
  </r>
  <r>
    <n v="4"/>
    <x v="1"/>
    <x v="1"/>
    <x v="1"/>
    <x v="1"/>
    <e v="#REF!"/>
    <x v="3"/>
    <e v="#REF!"/>
    <e v="#REF!"/>
    <e v="#REF!"/>
    <e v="#REF!"/>
    <e v="#REF!"/>
    <e v="#REF!"/>
    <e v="#REF!"/>
    <e v="#REF!"/>
    <e v="#REF!"/>
    <e v="#REF!"/>
    <e v="#REF!"/>
    <e v="#REF!"/>
    <e v="#REF!"/>
  </r>
  <r>
    <n v="4"/>
    <x v="1"/>
    <x v="1"/>
    <x v="1"/>
    <x v="1"/>
    <e v="#REF!"/>
    <x v="3"/>
    <e v="#REF!"/>
    <e v="#REF!"/>
    <e v="#REF!"/>
    <e v="#REF!"/>
    <e v="#REF!"/>
    <e v="#REF!"/>
    <e v="#REF!"/>
    <e v="#REF!"/>
    <e v="#REF!"/>
    <e v="#REF!"/>
    <e v="#REF!"/>
    <e v="#REF!"/>
    <e v="#REF!"/>
  </r>
  <r>
    <n v="4"/>
    <x v="1"/>
    <x v="1"/>
    <x v="1"/>
    <x v="1"/>
    <e v="#REF!"/>
    <x v="3"/>
    <e v="#REF!"/>
    <e v="#REF!"/>
    <e v="#REF!"/>
    <e v="#REF!"/>
    <e v="#REF!"/>
    <e v="#REF!"/>
    <e v="#REF!"/>
    <e v="#REF!"/>
    <e v="#REF!"/>
    <e v="#REF!"/>
    <e v="#REF!"/>
    <e v="#REF!"/>
    <e v="#REF!"/>
  </r>
  <r>
    <n v="4"/>
    <x v="1"/>
    <x v="1"/>
    <x v="1"/>
    <x v="1"/>
    <e v="#REF!"/>
    <x v="3"/>
    <e v="#REF!"/>
    <e v="#REF!"/>
    <e v="#REF!"/>
    <e v="#REF!"/>
    <e v="#REF!"/>
    <e v="#REF!"/>
    <e v="#REF!"/>
    <e v="#REF!"/>
    <e v="#REF!"/>
    <e v="#REF!"/>
    <e v="#REF!"/>
    <e v="#REF!"/>
    <e v="#REF!"/>
  </r>
  <r>
    <n v="4"/>
    <x v="1"/>
    <x v="1"/>
    <x v="1"/>
    <x v="1"/>
    <e v="#REF!"/>
    <x v="3"/>
    <e v="#REF!"/>
    <e v="#REF!"/>
    <e v="#REF!"/>
    <e v="#REF!"/>
    <e v="#REF!"/>
    <e v="#REF!"/>
    <e v="#REF!"/>
    <e v="#REF!"/>
    <e v="#REF!"/>
    <e v="#REF!"/>
    <e v="#REF!"/>
    <e v="#REF!"/>
    <e v="#REF!"/>
  </r>
  <r>
    <n v="4"/>
    <x v="1"/>
    <x v="1"/>
    <x v="1"/>
    <x v="1"/>
    <e v="#REF!"/>
    <x v="3"/>
    <e v="#REF!"/>
    <e v="#REF!"/>
    <e v="#REF!"/>
    <e v="#REF!"/>
    <e v="#REF!"/>
    <e v="#REF!"/>
    <e v="#REF!"/>
    <e v="#REF!"/>
    <e v="#REF!"/>
    <e v="#REF!"/>
    <e v="#REF!"/>
    <e v="#REF!"/>
    <e v="#REF!"/>
  </r>
  <r>
    <n v="4"/>
    <x v="1"/>
    <x v="1"/>
    <x v="1"/>
    <x v="1"/>
    <e v="#REF!"/>
    <x v="3"/>
    <e v="#REF!"/>
    <e v="#REF!"/>
    <e v="#REF!"/>
    <e v="#REF!"/>
    <e v="#REF!"/>
    <e v="#REF!"/>
    <e v="#REF!"/>
    <e v="#REF!"/>
    <e v="#REF!"/>
    <e v="#REF!"/>
    <e v="#REF!"/>
    <e v="#REF!"/>
    <e v="#REF!"/>
  </r>
  <r>
    <n v="4"/>
    <x v="1"/>
    <x v="1"/>
    <x v="1"/>
    <x v="1"/>
    <e v="#REF!"/>
    <x v="3"/>
    <e v="#REF!"/>
    <e v="#REF!"/>
    <e v="#REF!"/>
    <e v="#REF!"/>
    <e v="#REF!"/>
    <e v="#REF!"/>
    <e v="#REF!"/>
    <e v="#REF!"/>
    <e v="#REF!"/>
    <e v="#REF!"/>
    <e v="#REF!"/>
    <e v="#REF!"/>
    <e v="#REF!"/>
  </r>
  <r>
    <n v="4"/>
    <x v="1"/>
    <x v="1"/>
    <x v="1"/>
    <x v="1"/>
    <e v="#REF!"/>
    <x v="3"/>
    <e v="#REF!"/>
    <e v="#REF!"/>
    <e v="#REF!"/>
    <e v="#REF!"/>
    <e v="#REF!"/>
    <e v="#REF!"/>
    <e v="#REF!"/>
    <e v="#REF!"/>
    <e v="#REF!"/>
    <e v="#REF!"/>
    <e v="#REF!"/>
    <e v="#REF!"/>
    <e v="#REF!"/>
  </r>
  <r>
    <n v="4"/>
    <x v="1"/>
    <x v="1"/>
    <x v="1"/>
    <x v="1"/>
    <e v="#REF!"/>
    <x v="3"/>
    <e v="#REF!"/>
    <e v="#REF!"/>
    <e v="#REF!"/>
    <e v="#REF!"/>
    <e v="#REF!"/>
    <e v="#REF!"/>
    <e v="#REF!"/>
    <e v="#REF!"/>
    <e v="#REF!"/>
    <e v="#REF!"/>
    <e v="#REF!"/>
    <e v="#REF!"/>
    <e v="#REF!"/>
  </r>
  <r>
    <n v="4"/>
    <x v="1"/>
    <x v="1"/>
    <x v="1"/>
    <x v="1"/>
    <e v="#REF!"/>
    <x v="3"/>
    <e v="#REF!"/>
    <e v="#REF!"/>
    <e v="#REF!"/>
    <e v="#REF!"/>
    <e v="#REF!"/>
    <e v="#REF!"/>
    <e v="#REF!"/>
    <e v="#REF!"/>
    <e v="#REF!"/>
    <e v="#REF!"/>
    <e v="#REF!"/>
    <e v="#REF!"/>
    <e v="#REF!"/>
  </r>
  <r>
    <n v="4"/>
    <x v="1"/>
    <x v="1"/>
    <x v="1"/>
    <x v="1"/>
    <e v="#REF!"/>
    <x v="3"/>
    <e v="#REF!"/>
    <e v="#REF!"/>
    <e v="#REF!"/>
    <e v="#REF!"/>
    <e v="#REF!"/>
    <e v="#REF!"/>
    <e v="#REF!"/>
    <e v="#REF!"/>
    <e v="#REF!"/>
    <e v="#REF!"/>
    <e v="#REF!"/>
    <e v="#REF!"/>
    <e v="#REF!"/>
  </r>
  <r>
    <n v="4"/>
    <x v="1"/>
    <x v="1"/>
    <x v="1"/>
    <x v="1"/>
    <e v="#REF!"/>
    <x v="3"/>
    <e v="#REF!"/>
    <e v="#REF!"/>
    <e v="#REF!"/>
    <e v="#REF!"/>
    <e v="#REF!"/>
    <e v="#REF!"/>
    <e v="#REF!"/>
    <e v="#REF!"/>
    <e v="#REF!"/>
    <e v="#REF!"/>
    <e v="#REF!"/>
    <e v="#REF!"/>
    <e v="#REF!"/>
  </r>
  <r>
    <n v="4"/>
    <x v="1"/>
    <x v="1"/>
    <x v="1"/>
    <x v="1"/>
    <e v="#REF!"/>
    <x v="3"/>
    <e v="#REF!"/>
    <e v="#REF!"/>
    <e v="#REF!"/>
    <e v="#REF!"/>
    <e v="#REF!"/>
    <e v="#REF!"/>
    <e v="#REF!"/>
    <e v="#REF!"/>
    <e v="#REF!"/>
    <e v="#REF!"/>
    <e v="#REF!"/>
    <e v="#REF!"/>
    <e v="#REF!"/>
  </r>
  <r>
    <n v="4"/>
    <x v="1"/>
    <x v="1"/>
    <x v="1"/>
    <x v="1"/>
    <e v="#REF!"/>
    <x v="3"/>
    <e v="#REF!"/>
    <e v="#REF!"/>
    <e v="#REF!"/>
    <e v="#REF!"/>
    <e v="#REF!"/>
    <e v="#REF!"/>
    <e v="#REF!"/>
    <e v="#REF!"/>
    <e v="#REF!"/>
    <e v="#REF!"/>
    <e v="#REF!"/>
    <e v="#REF!"/>
    <e v="#REF!"/>
  </r>
  <r>
    <n v="4"/>
    <x v="1"/>
    <x v="1"/>
    <x v="1"/>
    <x v="1"/>
    <e v="#REF!"/>
    <x v="3"/>
    <e v="#REF!"/>
    <e v="#REF!"/>
    <e v="#REF!"/>
    <e v="#REF!"/>
    <e v="#REF!"/>
    <e v="#REF!"/>
    <e v="#REF!"/>
    <e v="#REF!"/>
    <e v="#REF!"/>
    <e v="#REF!"/>
    <e v="#REF!"/>
    <e v="#REF!"/>
    <e v="#REF!"/>
  </r>
  <r>
    <n v="4"/>
    <x v="1"/>
    <x v="1"/>
    <x v="1"/>
    <x v="1"/>
    <e v="#REF!"/>
    <x v="3"/>
    <e v="#REF!"/>
    <e v="#REF!"/>
    <e v="#REF!"/>
    <e v="#REF!"/>
    <e v="#REF!"/>
    <e v="#REF!"/>
    <e v="#REF!"/>
    <e v="#REF!"/>
    <e v="#REF!"/>
    <e v="#REF!"/>
    <e v="#REF!"/>
    <e v="#REF!"/>
    <e v="#REF!"/>
  </r>
  <r>
    <n v="4"/>
    <x v="1"/>
    <x v="1"/>
    <x v="1"/>
    <x v="1"/>
    <e v="#REF!"/>
    <x v="3"/>
    <e v="#REF!"/>
    <e v="#REF!"/>
    <e v="#REF!"/>
    <e v="#REF!"/>
    <e v="#REF!"/>
    <e v="#REF!"/>
    <e v="#REF!"/>
    <e v="#REF!"/>
    <e v="#REF!"/>
    <e v="#REF!"/>
    <e v="#REF!"/>
    <e v="#REF!"/>
    <e v="#REF!"/>
  </r>
  <r>
    <n v="5"/>
    <x v="1"/>
    <x v="1"/>
    <x v="1"/>
    <x v="1"/>
    <e v="#REF!"/>
    <x v="3"/>
    <e v="#REF!"/>
    <e v="#REF!"/>
    <e v="#REF!"/>
    <e v="#REF!"/>
    <e v="#REF!"/>
    <e v="#REF!"/>
    <e v="#REF!"/>
    <e v="#REF!"/>
    <e v="#REF!"/>
    <e v="#REF!"/>
    <e v="#REF!"/>
    <e v="#REF!"/>
    <e v="#REF!"/>
  </r>
  <r>
    <n v="5"/>
    <x v="1"/>
    <x v="1"/>
    <x v="1"/>
    <x v="1"/>
    <e v="#REF!"/>
    <x v="3"/>
    <e v="#REF!"/>
    <e v="#REF!"/>
    <e v="#REF!"/>
    <e v="#REF!"/>
    <e v="#REF!"/>
    <e v="#REF!"/>
    <e v="#REF!"/>
    <e v="#REF!"/>
    <e v="#REF!"/>
    <e v="#REF!"/>
    <e v="#REF!"/>
    <e v="#REF!"/>
    <e v="#REF!"/>
  </r>
  <r>
    <n v="5"/>
    <x v="1"/>
    <x v="1"/>
    <x v="1"/>
    <x v="1"/>
    <e v="#REF!"/>
    <x v="3"/>
    <e v="#REF!"/>
    <e v="#REF!"/>
    <e v="#REF!"/>
    <e v="#REF!"/>
    <e v="#REF!"/>
    <e v="#REF!"/>
    <e v="#REF!"/>
    <e v="#REF!"/>
    <e v="#REF!"/>
    <e v="#REF!"/>
    <e v="#REF!"/>
    <e v="#REF!"/>
    <e v="#REF!"/>
  </r>
  <r>
    <n v="5"/>
    <x v="1"/>
    <x v="1"/>
    <x v="1"/>
    <x v="1"/>
    <e v="#REF!"/>
    <x v="3"/>
    <e v="#REF!"/>
    <e v="#REF!"/>
    <e v="#REF!"/>
    <e v="#REF!"/>
    <e v="#REF!"/>
    <e v="#REF!"/>
    <e v="#REF!"/>
    <e v="#REF!"/>
    <e v="#REF!"/>
    <e v="#REF!"/>
    <e v="#REF!"/>
    <e v="#REF!"/>
    <e v="#REF!"/>
  </r>
  <r>
    <n v="5"/>
    <x v="1"/>
    <x v="1"/>
    <x v="1"/>
    <x v="1"/>
    <e v="#REF!"/>
    <x v="3"/>
    <e v="#REF!"/>
    <e v="#REF!"/>
    <e v="#REF!"/>
    <e v="#REF!"/>
    <e v="#REF!"/>
    <e v="#REF!"/>
    <e v="#REF!"/>
    <e v="#REF!"/>
    <e v="#REF!"/>
    <e v="#REF!"/>
    <e v="#REF!"/>
    <e v="#REF!"/>
    <e v="#REF!"/>
  </r>
  <r>
    <n v="5"/>
    <x v="1"/>
    <x v="1"/>
    <x v="1"/>
    <x v="1"/>
    <e v="#REF!"/>
    <x v="3"/>
    <e v="#REF!"/>
    <e v="#REF!"/>
    <e v="#REF!"/>
    <e v="#REF!"/>
    <e v="#REF!"/>
    <e v="#REF!"/>
    <e v="#REF!"/>
    <e v="#REF!"/>
    <e v="#REF!"/>
    <e v="#REF!"/>
    <e v="#REF!"/>
    <e v="#REF!"/>
    <e v="#REF!"/>
  </r>
  <r>
    <n v="5"/>
    <x v="1"/>
    <x v="1"/>
    <x v="1"/>
    <x v="1"/>
    <e v="#REF!"/>
    <x v="3"/>
    <e v="#REF!"/>
    <e v="#REF!"/>
    <e v="#REF!"/>
    <e v="#REF!"/>
    <e v="#REF!"/>
    <e v="#REF!"/>
    <e v="#REF!"/>
    <e v="#REF!"/>
    <e v="#REF!"/>
    <e v="#REF!"/>
    <e v="#REF!"/>
    <e v="#REF!"/>
    <e v="#REF!"/>
  </r>
  <r>
    <n v="5"/>
    <x v="1"/>
    <x v="1"/>
    <x v="1"/>
    <x v="1"/>
    <e v="#REF!"/>
    <x v="3"/>
    <e v="#REF!"/>
    <e v="#REF!"/>
    <e v="#REF!"/>
    <e v="#REF!"/>
    <e v="#REF!"/>
    <e v="#REF!"/>
    <e v="#REF!"/>
    <e v="#REF!"/>
    <e v="#REF!"/>
    <e v="#REF!"/>
    <e v="#REF!"/>
    <e v="#REF!"/>
    <e v="#REF!"/>
  </r>
  <r>
    <n v="5"/>
    <x v="1"/>
    <x v="1"/>
    <x v="1"/>
    <x v="1"/>
    <e v="#REF!"/>
    <x v="3"/>
    <e v="#REF!"/>
    <e v="#REF!"/>
    <e v="#REF!"/>
    <e v="#REF!"/>
    <e v="#REF!"/>
    <e v="#REF!"/>
    <e v="#REF!"/>
    <e v="#REF!"/>
    <e v="#REF!"/>
    <e v="#REF!"/>
    <e v="#REF!"/>
    <e v="#REF!"/>
    <e v="#REF!"/>
  </r>
  <r>
    <n v="5"/>
    <x v="1"/>
    <x v="1"/>
    <x v="1"/>
    <x v="1"/>
    <e v="#REF!"/>
    <x v="3"/>
    <e v="#REF!"/>
    <e v="#REF!"/>
    <e v="#REF!"/>
    <e v="#REF!"/>
    <e v="#REF!"/>
    <e v="#REF!"/>
    <e v="#REF!"/>
    <e v="#REF!"/>
    <e v="#REF!"/>
    <e v="#REF!"/>
    <e v="#REF!"/>
    <e v="#REF!"/>
    <e v="#REF!"/>
  </r>
  <r>
    <n v="5"/>
    <x v="1"/>
    <x v="1"/>
    <x v="1"/>
    <x v="1"/>
    <e v="#REF!"/>
    <x v="3"/>
    <e v="#REF!"/>
    <e v="#REF!"/>
    <e v="#REF!"/>
    <e v="#REF!"/>
    <e v="#REF!"/>
    <e v="#REF!"/>
    <e v="#REF!"/>
    <e v="#REF!"/>
    <e v="#REF!"/>
    <e v="#REF!"/>
    <e v="#REF!"/>
    <e v="#REF!"/>
    <e v="#REF!"/>
  </r>
  <r>
    <n v="5"/>
    <x v="1"/>
    <x v="1"/>
    <x v="1"/>
    <x v="1"/>
    <e v="#REF!"/>
    <x v="3"/>
    <e v="#REF!"/>
    <e v="#REF!"/>
    <e v="#REF!"/>
    <e v="#REF!"/>
    <e v="#REF!"/>
    <e v="#REF!"/>
    <e v="#REF!"/>
    <e v="#REF!"/>
    <e v="#REF!"/>
    <e v="#REF!"/>
    <e v="#REF!"/>
    <e v="#REF!"/>
    <e v="#REF!"/>
  </r>
  <r>
    <n v="5"/>
    <x v="1"/>
    <x v="1"/>
    <x v="1"/>
    <x v="1"/>
    <e v="#REF!"/>
    <x v="3"/>
    <e v="#REF!"/>
    <e v="#REF!"/>
    <e v="#REF!"/>
    <e v="#REF!"/>
    <e v="#REF!"/>
    <e v="#REF!"/>
    <e v="#REF!"/>
    <e v="#REF!"/>
    <e v="#REF!"/>
    <e v="#REF!"/>
    <e v="#REF!"/>
    <e v="#REF!"/>
    <e v="#REF!"/>
  </r>
  <r>
    <n v="5"/>
    <x v="1"/>
    <x v="1"/>
    <x v="1"/>
    <x v="1"/>
    <e v="#REF!"/>
    <x v="3"/>
    <e v="#REF!"/>
    <e v="#REF!"/>
    <e v="#REF!"/>
    <e v="#REF!"/>
    <e v="#REF!"/>
    <e v="#REF!"/>
    <e v="#REF!"/>
    <e v="#REF!"/>
    <e v="#REF!"/>
    <e v="#REF!"/>
    <e v="#REF!"/>
    <e v="#REF!"/>
    <e v="#REF!"/>
  </r>
  <r>
    <n v="5"/>
    <x v="1"/>
    <x v="1"/>
    <x v="1"/>
    <x v="1"/>
    <e v="#REF!"/>
    <x v="3"/>
    <e v="#REF!"/>
    <e v="#REF!"/>
    <e v="#REF!"/>
    <e v="#REF!"/>
    <e v="#REF!"/>
    <e v="#REF!"/>
    <e v="#REF!"/>
    <e v="#REF!"/>
    <e v="#REF!"/>
    <e v="#REF!"/>
    <e v="#REF!"/>
    <e v="#REF!"/>
    <e v="#REF!"/>
  </r>
  <r>
    <n v="5"/>
    <x v="1"/>
    <x v="1"/>
    <x v="1"/>
    <x v="1"/>
    <e v="#REF!"/>
    <x v="3"/>
    <e v="#REF!"/>
    <e v="#REF!"/>
    <e v="#REF!"/>
    <e v="#REF!"/>
    <e v="#REF!"/>
    <e v="#REF!"/>
    <e v="#REF!"/>
    <e v="#REF!"/>
    <e v="#REF!"/>
    <e v="#REF!"/>
    <e v="#REF!"/>
    <e v="#REF!"/>
    <e v="#REF!"/>
  </r>
  <r>
    <n v="5"/>
    <x v="1"/>
    <x v="1"/>
    <x v="1"/>
    <x v="1"/>
    <e v="#REF!"/>
    <x v="3"/>
    <e v="#REF!"/>
    <e v="#REF!"/>
    <e v="#REF!"/>
    <e v="#REF!"/>
    <e v="#REF!"/>
    <e v="#REF!"/>
    <e v="#REF!"/>
    <e v="#REF!"/>
    <e v="#REF!"/>
    <e v="#REF!"/>
    <e v="#REF!"/>
    <e v="#REF!"/>
    <e v="#REF!"/>
  </r>
  <r>
    <n v="5"/>
    <x v="1"/>
    <x v="1"/>
    <x v="1"/>
    <x v="1"/>
    <e v="#REF!"/>
    <x v="3"/>
    <e v="#REF!"/>
    <e v="#REF!"/>
    <e v="#REF!"/>
    <e v="#REF!"/>
    <e v="#REF!"/>
    <e v="#REF!"/>
    <e v="#REF!"/>
    <e v="#REF!"/>
    <e v="#REF!"/>
    <e v="#REF!"/>
    <e v="#REF!"/>
    <e v="#REF!"/>
    <e v="#REF!"/>
  </r>
  <r>
    <n v="5"/>
    <x v="1"/>
    <x v="1"/>
    <x v="1"/>
    <x v="1"/>
    <e v="#REF!"/>
    <x v="3"/>
    <e v="#REF!"/>
    <e v="#REF!"/>
    <e v="#REF!"/>
    <e v="#REF!"/>
    <e v="#REF!"/>
    <e v="#REF!"/>
    <e v="#REF!"/>
    <e v="#REF!"/>
    <e v="#REF!"/>
    <e v="#REF!"/>
    <e v="#REF!"/>
    <e v="#REF!"/>
    <e v="#REF!"/>
  </r>
  <r>
    <n v="5"/>
    <x v="1"/>
    <x v="1"/>
    <x v="1"/>
    <x v="1"/>
    <e v="#REF!"/>
    <x v="3"/>
    <e v="#REF!"/>
    <e v="#REF!"/>
    <e v="#REF!"/>
    <e v="#REF!"/>
    <e v="#REF!"/>
    <e v="#REF!"/>
    <e v="#REF!"/>
    <e v="#REF!"/>
    <e v="#REF!"/>
    <e v="#REF!"/>
    <e v="#REF!"/>
    <e v="#REF!"/>
    <e v="#REF!"/>
  </r>
  <r>
    <n v="5"/>
    <x v="1"/>
    <x v="1"/>
    <x v="1"/>
    <x v="1"/>
    <e v="#REF!"/>
    <x v="3"/>
    <e v="#REF!"/>
    <e v="#REF!"/>
    <e v="#REF!"/>
    <e v="#REF!"/>
    <e v="#REF!"/>
    <e v="#REF!"/>
    <e v="#REF!"/>
    <e v="#REF!"/>
    <e v="#REF!"/>
    <e v="#REF!"/>
    <e v="#REF!"/>
    <e v="#REF!"/>
    <e v="#REF!"/>
  </r>
  <r>
    <n v="5"/>
    <x v="1"/>
    <x v="1"/>
    <x v="1"/>
    <x v="1"/>
    <e v="#REF!"/>
    <x v="3"/>
    <e v="#REF!"/>
    <e v="#REF!"/>
    <e v="#REF!"/>
    <e v="#REF!"/>
    <e v="#REF!"/>
    <e v="#REF!"/>
    <e v="#REF!"/>
    <e v="#REF!"/>
    <e v="#REF!"/>
    <e v="#REF!"/>
    <e v="#REF!"/>
    <e v="#REF!"/>
    <e v="#REF!"/>
  </r>
  <r>
    <n v="5"/>
    <x v="1"/>
    <x v="1"/>
    <x v="1"/>
    <x v="1"/>
    <e v="#REF!"/>
    <x v="3"/>
    <e v="#REF!"/>
    <e v="#REF!"/>
    <e v="#REF!"/>
    <e v="#REF!"/>
    <e v="#REF!"/>
    <e v="#REF!"/>
    <e v="#REF!"/>
    <e v="#REF!"/>
    <e v="#REF!"/>
    <e v="#REF!"/>
    <e v="#REF!"/>
    <e v="#REF!"/>
    <e v="#REF!"/>
  </r>
  <r>
    <n v="5"/>
    <x v="1"/>
    <x v="1"/>
    <x v="1"/>
    <x v="1"/>
    <e v="#REF!"/>
    <x v="3"/>
    <e v="#REF!"/>
    <e v="#REF!"/>
    <e v="#REF!"/>
    <e v="#REF!"/>
    <e v="#REF!"/>
    <e v="#REF!"/>
    <e v="#REF!"/>
    <e v="#REF!"/>
    <e v="#REF!"/>
    <e v="#REF!"/>
    <e v="#REF!"/>
    <e v="#REF!"/>
    <e v="#REF!"/>
  </r>
  <r>
    <n v="5"/>
    <x v="1"/>
    <x v="1"/>
    <x v="1"/>
    <x v="1"/>
    <e v="#REF!"/>
    <x v="3"/>
    <e v="#REF!"/>
    <e v="#REF!"/>
    <e v="#REF!"/>
    <e v="#REF!"/>
    <e v="#REF!"/>
    <e v="#REF!"/>
    <e v="#REF!"/>
    <e v="#REF!"/>
    <e v="#REF!"/>
    <e v="#REF!"/>
    <e v="#REF!"/>
    <e v="#REF!"/>
    <e v="#REF!"/>
  </r>
  <r>
    <n v="5"/>
    <x v="1"/>
    <x v="1"/>
    <x v="1"/>
    <x v="1"/>
    <e v="#REF!"/>
    <x v="3"/>
    <e v="#REF!"/>
    <e v="#REF!"/>
    <e v="#REF!"/>
    <e v="#REF!"/>
    <e v="#REF!"/>
    <e v="#REF!"/>
    <e v="#REF!"/>
    <e v="#REF!"/>
    <e v="#REF!"/>
    <e v="#REF!"/>
    <e v="#REF!"/>
    <e v="#REF!"/>
    <e v="#REF!"/>
  </r>
  <r>
    <n v="5"/>
    <x v="1"/>
    <x v="1"/>
    <x v="1"/>
    <x v="1"/>
    <e v="#REF!"/>
    <x v="3"/>
    <e v="#REF!"/>
    <e v="#REF!"/>
    <e v="#REF!"/>
    <e v="#REF!"/>
    <e v="#REF!"/>
    <e v="#REF!"/>
    <e v="#REF!"/>
    <e v="#REF!"/>
    <e v="#REF!"/>
    <e v="#REF!"/>
    <e v="#REF!"/>
    <e v="#REF!"/>
    <e v="#REF!"/>
  </r>
  <r>
    <n v="5"/>
    <x v="1"/>
    <x v="1"/>
    <x v="1"/>
    <x v="1"/>
    <e v="#REF!"/>
    <x v="3"/>
    <e v="#REF!"/>
    <e v="#REF!"/>
    <e v="#REF!"/>
    <e v="#REF!"/>
    <e v="#REF!"/>
    <e v="#REF!"/>
    <e v="#REF!"/>
    <e v="#REF!"/>
    <e v="#REF!"/>
    <e v="#REF!"/>
    <e v="#REF!"/>
    <e v="#REF!"/>
    <e v="#REF!"/>
  </r>
  <r>
    <n v="5"/>
    <x v="1"/>
    <x v="1"/>
    <x v="1"/>
    <x v="1"/>
    <e v="#REF!"/>
    <x v="3"/>
    <e v="#REF!"/>
    <e v="#REF!"/>
    <e v="#REF!"/>
    <e v="#REF!"/>
    <e v="#REF!"/>
    <e v="#REF!"/>
    <e v="#REF!"/>
    <e v="#REF!"/>
    <e v="#REF!"/>
    <e v="#REF!"/>
    <e v="#REF!"/>
    <e v="#REF!"/>
    <e v="#REF!"/>
  </r>
  <r>
    <n v="5"/>
    <x v="1"/>
    <x v="1"/>
    <x v="1"/>
    <x v="1"/>
    <e v="#REF!"/>
    <x v="3"/>
    <e v="#REF!"/>
    <e v="#REF!"/>
    <e v="#REF!"/>
    <e v="#REF!"/>
    <e v="#REF!"/>
    <e v="#REF!"/>
    <e v="#REF!"/>
    <e v="#REF!"/>
    <e v="#REF!"/>
    <e v="#REF!"/>
    <e v="#REF!"/>
    <e v="#REF!"/>
    <e v="#REF!"/>
  </r>
  <r>
    <n v="5"/>
    <x v="1"/>
    <x v="1"/>
    <x v="1"/>
    <x v="1"/>
    <e v="#REF!"/>
    <x v="3"/>
    <e v="#REF!"/>
    <e v="#REF!"/>
    <e v="#REF!"/>
    <e v="#REF!"/>
    <e v="#REF!"/>
    <e v="#REF!"/>
    <e v="#REF!"/>
    <e v="#REF!"/>
    <e v="#REF!"/>
    <e v="#REF!"/>
    <e v="#REF!"/>
    <e v="#REF!"/>
    <e v="#REF!"/>
  </r>
  <r>
    <n v="5"/>
    <x v="1"/>
    <x v="1"/>
    <x v="1"/>
    <x v="1"/>
    <e v="#REF!"/>
    <x v="3"/>
    <e v="#REF!"/>
    <e v="#REF!"/>
    <e v="#REF!"/>
    <e v="#REF!"/>
    <e v="#REF!"/>
    <e v="#REF!"/>
    <e v="#REF!"/>
    <e v="#REF!"/>
    <e v="#REF!"/>
    <e v="#REF!"/>
    <e v="#REF!"/>
    <e v="#REF!"/>
    <e v="#REF!"/>
  </r>
  <r>
    <n v="5"/>
    <x v="1"/>
    <x v="1"/>
    <x v="1"/>
    <x v="1"/>
    <e v="#REF!"/>
    <x v="3"/>
    <e v="#REF!"/>
    <e v="#REF!"/>
    <e v="#REF!"/>
    <e v="#REF!"/>
    <e v="#REF!"/>
    <e v="#REF!"/>
    <e v="#REF!"/>
    <e v="#REF!"/>
    <e v="#REF!"/>
    <e v="#REF!"/>
    <e v="#REF!"/>
    <e v="#REF!"/>
    <e v="#REF!"/>
  </r>
  <r>
    <n v="5"/>
    <x v="1"/>
    <x v="1"/>
    <x v="1"/>
    <x v="1"/>
    <e v="#REF!"/>
    <x v="3"/>
    <e v="#REF!"/>
    <e v="#REF!"/>
    <e v="#REF!"/>
    <e v="#REF!"/>
    <e v="#REF!"/>
    <e v="#REF!"/>
    <e v="#REF!"/>
    <e v="#REF!"/>
    <e v="#REF!"/>
    <e v="#REF!"/>
    <e v="#REF!"/>
    <e v="#REF!"/>
    <e v="#REF!"/>
  </r>
  <r>
    <n v="5"/>
    <x v="1"/>
    <x v="1"/>
    <x v="1"/>
    <x v="1"/>
    <e v="#REF!"/>
    <x v="3"/>
    <e v="#REF!"/>
    <e v="#REF!"/>
    <e v="#REF!"/>
    <e v="#REF!"/>
    <e v="#REF!"/>
    <e v="#REF!"/>
    <e v="#REF!"/>
    <e v="#REF!"/>
    <e v="#REF!"/>
    <e v="#REF!"/>
    <e v="#REF!"/>
    <e v="#REF!"/>
    <e v="#REF!"/>
  </r>
  <r>
    <n v="5"/>
    <x v="1"/>
    <x v="1"/>
    <x v="1"/>
    <x v="1"/>
    <e v="#REF!"/>
    <x v="3"/>
    <e v="#REF!"/>
    <e v="#REF!"/>
    <e v="#REF!"/>
    <e v="#REF!"/>
    <e v="#REF!"/>
    <e v="#REF!"/>
    <e v="#REF!"/>
    <e v="#REF!"/>
    <e v="#REF!"/>
    <e v="#REF!"/>
    <e v="#REF!"/>
    <e v="#REF!"/>
    <e v="#REF!"/>
  </r>
  <r>
    <n v="5"/>
    <x v="1"/>
    <x v="1"/>
    <x v="1"/>
    <x v="1"/>
    <e v="#REF!"/>
    <x v="3"/>
    <e v="#REF!"/>
    <e v="#REF!"/>
    <e v="#REF!"/>
    <e v="#REF!"/>
    <e v="#REF!"/>
    <e v="#REF!"/>
    <e v="#REF!"/>
    <e v="#REF!"/>
    <e v="#REF!"/>
    <e v="#REF!"/>
    <e v="#REF!"/>
    <e v="#REF!"/>
    <e v="#REF!"/>
  </r>
  <r>
    <n v="5"/>
    <x v="1"/>
    <x v="1"/>
    <x v="1"/>
    <x v="1"/>
    <e v="#REF!"/>
    <x v="3"/>
    <e v="#REF!"/>
    <e v="#REF!"/>
    <e v="#REF!"/>
    <e v="#REF!"/>
    <e v="#REF!"/>
    <e v="#REF!"/>
    <e v="#REF!"/>
    <e v="#REF!"/>
    <e v="#REF!"/>
    <e v="#REF!"/>
    <e v="#REF!"/>
    <e v="#REF!"/>
    <e v="#REF!"/>
  </r>
  <r>
    <n v="5"/>
    <x v="1"/>
    <x v="1"/>
    <x v="1"/>
    <x v="1"/>
    <e v="#REF!"/>
    <x v="3"/>
    <e v="#REF!"/>
    <e v="#REF!"/>
    <e v="#REF!"/>
    <e v="#REF!"/>
    <e v="#REF!"/>
    <e v="#REF!"/>
    <e v="#REF!"/>
    <e v="#REF!"/>
    <e v="#REF!"/>
    <e v="#REF!"/>
    <e v="#REF!"/>
    <e v="#REF!"/>
    <e v="#REF!"/>
  </r>
  <r>
    <n v="5"/>
    <x v="1"/>
    <x v="1"/>
    <x v="1"/>
    <x v="1"/>
    <e v="#REF!"/>
    <x v="3"/>
    <e v="#REF!"/>
    <e v="#REF!"/>
    <e v="#REF!"/>
    <e v="#REF!"/>
    <e v="#REF!"/>
    <e v="#REF!"/>
    <e v="#REF!"/>
    <e v="#REF!"/>
    <e v="#REF!"/>
    <e v="#REF!"/>
    <e v="#REF!"/>
    <e v="#REF!"/>
    <e v="#REF!"/>
  </r>
  <r>
    <n v="5"/>
    <x v="1"/>
    <x v="1"/>
    <x v="1"/>
    <x v="1"/>
    <e v="#REF!"/>
    <x v="3"/>
    <e v="#REF!"/>
    <e v="#REF!"/>
    <e v="#REF!"/>
    <e v="#REF!"/>
    <e v="#REF!"/>
    <e v="#REF!"/>
    <e v="#REF!"/>
    <e v="#REF!"/>
    <e v="#REF!"/>
    <e v="#REF!"/>
    <e v="#REF!"/>
    <e v="#REF!"/>
    <e v="#REF!"/>
  </r>
  <r>
    <n v="5"/>
    <x v="1"/>
    <x v="1"/>
    <x v="1"/>
    <x v="1"/>
    <e v="#REF!"/>
    <x v="3"/>
    <e v="#REF!"/>
    <e v="#REF!"/>
    <e v="#REF!"/>
    <e v="#REF!"/>
    <e v="#REF!"/>
    <e v="#REF!"/>
    <e v="#REF!"/>
    <e v="#REF!"/>
    <e v="#REF!"/>
    <e v="#REF!"/>
    <e v="#REF!"/>
    <e v="#REF!"/>
    <e v="#REF!"/>
  </r>
  <r>
    <n v="5"/>
    <x v="1"/>
    <x v="1"/>
    <x v="1"/>
    <x v="1"/>
    <e v="#REF!"/>
    <x v="3"/>
    <e v="#REF!"/>
    <e v="#REF!"/>
    <e v="#REF!"/>
    <e v="#REF!"/>
    <e v="#REF!"/>
    <e v="#REF!"/>
    <e v="#REF!"/>
    <e v="#REF!"/>
    <e v="#REF!"/>
    <e v="#REF!"/>
    <e v="#REF!"/>
    <e v="#REF!"/>
    <e v="#REF!"/>
  </r>
  <r>
    <n v="5"/>
    <x v="1"/>
    <x v="1"/>
    <x v="1"/>
    <x v="1"/>
    <e v="#REF!"/>
    <x v="3"/>
    <e v="#REF!"/>
    <e v="#REF!"/>
    <e v="#REF!"/>
    <e v="#REF!"/>
    <e v="#REF!"/>
    <e v="#REF!"/>
    <e v="#REF!"/>
    <e v="#REF!"/>
    <e v="#REF!"/>
    <e v="#REF!"/>
    <e v="#REF!"/>
    <e v="#REF!"/>
    <e v="#REF!"/>
  </r>
  <r>
    <n v="5"/>
    <x v="1"/>
    <x v="1"/>
    <x v="1"/>
    <x v="1"/>
    <e v="#REF!"/>
    <x v="3"/>
    <e v="#REF!"/>
    <e v="#REF!"/>
    <e v="#REF!"/>
    <e v="#REF!"/>
    <e v="#REF!"/>
    <e v="#REF!"/>
    <e v="#REF!"/>
    <e v="#REF!"/>
    <e v="#REF!"/>
    <e v="#REF!"/>
    <e v="#REF!"/>
    <e v="#REF!"/>
    <e v="#REF!"/>
  </r>
  <r>
    <n v="6"/>
    <x v="1"/>
    <x v="1"/>
    <x v="1"/>
    <x v="1"/>
    <e v="#REF!"/>
    <x v="3"/>
    <e v="#REF!"/>
    <e v="#REF!"/>
    <e v="#REF!"/>
    <e v="#REF!"/>
    <e v="#REF!"/>
    <e v="#REF!"/>
    <e v="#REF!"/>
    <e v="#REF!"/>
    <e v="#REF!"/>
    <e v="#REF!"/>
    <e v="#REF!"/>
    <e v="#REF!"/>
    <e v="#REF!"/>
  </r>
  <r>
    <n v="6"/>
    <x v="1"/>
    <x v="1"/>
    <x v="1"/>
    <x v="1"/>
    <e v="#REF!"/>
    <x v="3"/>
    <e v="#REF!"/>
    <e v="#REF!"/>
    <e v="#REF!"/>
    <e v="#REF!"/>
    <e v="#REF!"/>
    <e v="#REF!"/>
    <e v="#REF!"/>
    <e v="#REF!"/>
    <e v="#REF!"/>
    <e v="#REF!"/>
    <e v="#REF!"/>
    <e v="#REF!"/>
    <e v="#REF!"/>
  </r>
  <r>
    <n v="6"/>
    <x v="1"/>
    <x v="1"/>
    <x v="1"/>
    <x v="1"/>
    <e v="#REF!"/>
    <x v="3"/>
    <e v="#REF!"/>
    <e v="#REF!"/>
    <e v="#REF!"/>
    <e v="#REF!"/>
    <e v="#REF!"/>
    <e v="#REF!"/>
    <e v="#REF!"/>
    <e v="#REF!"/>
    <e v="#REF!"/>
    <e v="#REF!"/>
    <e v="#REF!"/>
    <e v="#REF!"/>
    <e v="#REF!"/>
  </r>
  <r>
    <n v="6"/>
    <x v="1"/>
    <x v="1"/>
    <x v="1"/>
    <x v="1"/>
    <e v="#REF!"/>
    <x v="3"/>
    <e v="#REF!"/>
    <e v="#REF!"/>
    <e v="#REF!"/>
    <e v="#REF!"/>
    <e v="#REF!"/>
    <e v="#REF!"/>
    <e v="#REF!"/>
    <e v="#REF!"/>
    <e v="#REF!"/>
    <e v="#REF!"/>
    <e v="#REF!"/>
    <e v="#REF!"/>
    <e v="#REF!"/>
  </r>
  <r>
    <n v="6"/>
    <x v="1"/>
    <x v="1"/>
    <x v="1"/>
    <x v="1"/>
    <e v="#REF!"/>
    <x v="3"/>
    <e v="#REF!"/>
    <e v="#REF!"/>
    <e v="#REF!"/>
    <e v="#REF!"/>
    <e v="#REF!"/>
    <e v="#REF!"/>
    <e v="#REF!"/>
    <e v="#REF!"/>
    <e v="#REF!"/>
    <e v="#REF!"/>
    <e v="#REF!"/>
    <e v="#REF!"/>
    <e v="#REF!"/>
  </r>
  <r>
    <n v="6"/>
    <x v="1"/>
    <x v="1"/>
    <x v="1"/>
    <x v="1"/>
    <e v="#REF!"/>
    <x v="3"/>
    <e v="#REF!"/>
    <e v="#REF!"/>
    <e v="#REF!"/>
    <e v="#REF!"/>
    <e v="#REF!"/>
    <e v="#REF!"/>
    <e v="#REF!"/>
    <e v="#REF!"/>
    <e v="#REF!"/>
    <e v="#REF!"/>
    <e v="#REF!"/>
    <e v="#REF!"/>
    <e v="#REF!"/>
  </r>
  <r>
    <n v="6"/>
    <x v="1"/>
    <x v="1"/>
    <x v="1"/>
    <x v="1"/>
    <e v="#REF!"/>
    <x v="3"/>
    <e v="#REF!"/>
    <e v="#REF!"/>
    <e v="#REF!"/>
    <e v="#REF!"/>
    <e v="#REF!"/>
    <e v="#REF!"/>
    <e v="#REF!"/>
    <e v="#REF!"/>
    <e v="#REF!"/>
    <e v="#REF!"/>
    <e v="#REF!"/>
    <e v="#REF!"/>
    <e v="#REF!"/>
  </r>
  <r>
    <n v="6"/>
    <x v="1"/>
    <x v="1"/>
    <x v="1"/>
    <x v="1"/>
    <e v="#REF!"/>
    <x v="3"/>
    <e v="#REF!"/>
    <e v="#REF!"/>
    <e v="#REF!"/>
    <e v="#REF!"/>
    <e v="#REF!"/>
    <e v="#REF!"/>
    <e v="#REF!"/>
    <e v="#REF!"/>
    <e v="#REF!"/>
    <e v="#REF!"/>
    <e v="#REF!"/>
    <e v="#REF!"/>
    <e v="#REF!"/>
  </r>
  <r>
    <n v="6"/>
    <x v="1"/>
    <x v="1"/>
    <x v="1"/>
    <x v="1"/>
    <e v="#REF!"/>
    <x v="3"/>
    <e v="#REF!"/>
    <e v="#REF!"/>
    <e v="#REF!"/>
    <e v="#REF!"/>
    <e v="#REF!"/>
    <e v="#REF!"/>
    <e v="#REF!"/>
    <e v="#REF!"/>
    <e v="#REF!"/>
    <e v="#REF!"/>
    <e v="#REF!"/>
    <e v="#REF!"/>
    <e v="#REF!"/>
  </r>
  <r>
    <n v="6"/>
    <x v="1"/>
    <x v="1"/>
    <x v="1"/>
    <x v="1"/>
    <e v="#REF!"/>
    <x v="3"/>
    <e v="#REF!"/>
    <e v="#REF!"/>
    <e v="#REF!"/>
    <e v="#REF!"/>
    <e v="#REF!"/>
    <e v="#REF!"/>
    <e v="#REF!"/>
    <e v="#REF!"/>
    <e v="#REF!"/>
    <e v="#REF!"/>
    <e v="#REF!"/>
    <e v="#REF!"/>
    <e v="#REF!"/>
  </r>
  <r>
    <n v="6"/>
    <x v="1"/>
    <x v="1"/>
    <x v="1"/>
    <x v="1"/>
    <e v="#REF!"/>
    <x v="3"/>
    <e v="#REF!"/>
    <e v="#REF!"/>
    <e v="#REF!"/>
    <e v="#REF!"/>
    <e v="#REF!"/>
    <e v="#REF!"/>
    <e v="#REF!"/>
    <e v="#REF!"/>
    <e v="#REF!"/>
    <e v="#REF!"/>
    <e v="#REF!"/>
    <e v="#REF!"/>
    <e v="#REF!"/>
  </r>
  <r>
    <n v="6"/>
    <x v="1"/>
    <x v="1"/>
    <x v="1"/>
    <x v="1"/>
    <e v="#REF!"/>
    <x v="3"/>
    <e v="#REF!"/>
    <e v="#REF!"/>
    <e v="#REF!"/>
    <e v="#REF!"/>
    <e v="#REF!"/>
    <e v="#REF!"/>
    <e v="#REF!"/>
    <e v="#REF!"/>
    <e v="#REF!"/>
    <e v="#REF!"/>
    <e v="#REF!"/>
    <e v="#REF!"/>
    <e v="#REF!"/>
  </r>
  <r>
    <n v="6"/>
    <x v="1"/>
    <x v="1"/>
    <x v="1"/>
    <x v="1"/>
    <e v="#REF!"/>
    <x v="3"/>
    <e v="#REF!"/>
    <e v="#REF!"/>
    <e v="#REF!"/>
    <e v="#REF!"/>
    <e v="#REF!"/>
    <e v="#REF!"/>
    <e v="#REF!"/>
    <e v="#REF!"/>
    <e v="#REF!"/>
    <e v="#REF!"/>
    <e v="#REF!"/>
    <e v="#REF!"/>
    <e v="#REF!"/>
  </r>
  <r>
    <n v="6"/>
    <x v="1"/>
    <x v="1"/>
    <x v="1"/>
    <x v="1"/>
    <e v="#REF!"/>
    <x v="3"/>
    <e v="#REF!"/>
    <e v="#REF!"/>
    <e v="#REF!"/>
    <e v="#REF!"/>
    <e v="#REF!"/>
    <e v="#REF!"/>
    <e v="#REF!"/>
    <e v="#REF!"/>
    <e v="#REF!"/>
    <e v="#REF!"/>
    <e v="#REF!"/>
    <e v="#REF!"/>
    <e v="#REF!"/>
  </r>
  <r>
    <n v="6"/>
    <x v="1"/>
    <x v="1"/>
    <x v="1"/>
    <x v="1"/>
    <e v="#REF!"/>
    <x v="3"/>
    <e v="#REF!"/>
    <e v="#REF!"/>
    <e v="#REF!"/>
    <e v="#REF!"/>
    <e v="#REF!"/>
    <e v="#REF!"/>
    <e v="#REF!"/>
    <e v="#REF!"/>
    <e v="#REF!"/>
    <e v="#REF!"/>
    <e v="#REF!"/>
    <e v="#REF!"/>
    <e v="#REF!"/>
  </r>
  <r>
    <n v="6"/>
    <x v="1"/>
    <x v="1"/>
    <x v="1"/>
    <x v="1"/>
    <e v="#REF!"/>
    <x v="3"/>
    <e v="#REF!"/>
    <e v="#REF!"/>
    <e v="#REF!"/>
    <e v="#REF!"/>
    <e v="#REF!"/>
    <e v="#REF!"/>
    <e v="#REF!"/>
    <e v="#REF!"/>
    <e v="#REF!"/>
    <e v="#REF!"/>
    <e v="#REF!"/>
    <e v="#REF!"/>
    <e v="#REF!"/>
  </r>
  <r>
    <n v="6"/>
    <x v="1"/>
    <x v="1"/>
    <x v="1"/>
    <x v="1"/>
    <e v="#REF!"/>
    <x v="3"/>
    <e v="#REF!"/>
    <e v="#REF!"/>
    <e v="#REF!"/>
    <e v="#REF!"/>
    <e v="#REF!"/>
    <e v="#REF!"/>
    <e v="#REF!"/>
    <e v="#REF!"/>
    <e v="#REF!"/>
    <e v="#REF!"/>
    <e v="#REF!"/>
    <e v="#REF!"/>
    <e v="#REF!"/>
  </r>
  <r>
    <n v="6"/>
    <x v="1"/>
    <x v="1"/>
    <x v="1"/>
    <x v="1"/>
    <e v="#REF!"/>
    <x v="3"/>
    <e v="#REF!"/>
    <e v="#REF!"/>
    <e v="#REF!"/>
    <e v="#REF!"/>
    <e v="#REF!"/>
    <e v="#REF!"/>
    <e v="#REF!"/>
    <e v="#REF!"/>
    <e v="#REF!"/>
    <e v="#REF!"/>
    <e v="#REF!"/>
    <e v="#REF!"/>
    <e v="#REF!"/>
  </r>
  <r>
    <n v="6"/>
    <x v="1"/>
    <x v="1"/>
    <x v="1"/>
    <x v="1"/>
    <e v="#REF!"/>
    <x v="3"/>
    <e v="#REF!"/>
    <e v="#REF!"/>
    <e v="#REF!"/>
    <e v="#REF!"/>
    <e v="#REF!"/>
    <e v="#REF!"/>
    <e v="#REF!"/>
    <e v="#REF!"/>
    <e v="#REF!"/>
    <e v="#REF!"/>
    <e v="#REF!"/>
    <e v="#REF!"/>
    <e v="#REF!"/>
  </r>
  <r>
    <n v="6"/>
    <x v="1"/>
    <x v="1"/>
    <x v="1"/>
    <x v="1"/>
    <e v="#REF!"/>
    <x v="3"/>
    <e v="#REF!"/>
    <e v="#REF!"/>
    <e v="#REF!"/>
    <e v="#REF!"/>
    <e v="#REF!"/>
    <e v="#REF!"/>
    <e v="#REF!"/>
    <e v="#REF!"/>
    <e v="#REF!"/>
    <e v="#REF!"/>
    <e v="#REF!"/>
    <e v="#REF!"/>
    <e v="#REF!"/>
  </r>
  <r>
    <n v="6"/>
    <x v="1"/>
    <x v="1"/>
    <x v="1"/>
    <x v="1"/>
    <e v="#REF!"/>
    <x v="3"/>
    <e v="#REF!"/>
    <e v="#REF!"/>
    <e v="#REF!"/>
    <e v="#REF!"/>
    <e v="#REF!"/>
    <e v="#REF!"/>
    <e v="#REF!"/>
    <e v="#REF!"/>
    <e v="#REF!"/>
    <e v="#REF!"/>
    <e v="#REF!"/>
    <e v="#REF!"/>
    <e v="#REF!"/>
  </r>
  <r>
    <n v="6"/>
    <x v="1"/>
    <x v="1"/>
    <x v="1"/>
    <x v="1"/>
    <e v="#REF!"/>
    <x v="3"/>
    <e v="#REF!"/>
    <e v="#REF!"/>
    <e v="#REF!"/>
    <e v="#REF!"/>
    <e v="#REF!"/>
    <e v="#REF!"/>
    <e v="#REF!"/>
    <e v="#REF!"/>
    <e v="#REF!"/>
    <e v="#REF!"/>
    <e v="#REF!"/>
    <e v="#REF!"/>
    <e v="#REF!"/>
  </r>
  <r>
    <n v="6"/>
    <x v="1"/>
    <x v="1"/>
    <x v="1"/>
    <x v="1"/>
    <e v="#REF!"/>
    <x v="3"/>
    <e v="#REF!"/>
    <e v="#REF!"/>
    <e v="#REF!"/>
    <e v="#REF!"/>
    <e v="#REF!"/>
    <e v="#REF!"/>
    <e v="#REF!"/>
    <e v="#REF!"/>
    <e v="#REF!"/>
    <e v="#REF!"/>
    <e v="#REF!"/>
    <e v="#REF!"/>
    <e v="#REF!"/>
  </r>
  <r>
    <n v="6"/>
    <x v="1"/>
    <x v="1"/>
    <x v="1"/>
    <x v="1"/>
    <e v="#REF!"/>
    <x v="3"/>
    <e v="#REF!"/>
    <e v="#REF!"/>
    <e v="#REF!"/>
    <e v="#REF!"/>
    <e v="#REF!"/>
    <e v="#REF!"/>
    <e v="#REF!"/>
    <e v="#REF!"/>
    <e v="#REF!"/>
    <e v="#REF!"/>
    <e v="#REF!"/>
    <e v="#REF!"/>
    <e v="#REF!"/>
  </r>
  <r>
    <n v="6"/>
    <x v="1"/>
    <x v="1"/>
    <x v="1"/>
    <x v="1"/>
    <e v="#REF!"/>
    <x v="3"/>
    <e v="#REF!"/>
    <e v="#REF!"/>
    <e v="#REF!"/>
    <e v="#REF!"/>
    <e v="#REF!"/>
    <e v="#REF!"/>
    <e v="#REF!"/>
    <e v="#REF!"/>
    <e v="#REF!"/>
    <e v="#REF!"/>
    <e v="#REF!"/>
    <e v="#REF!"/>
    <e v="#REF!"/>
  </r>
  <r>
    <n v="6"/>
    <x v="1"/>
    <x v="1"/>
    <x v="1"/>
    <x v="1"/>
    <e v="#REF!"/>
    <x v="3"/>
    <e v="#REF!"/>
    <e v="#REF!"/>
    <e v="#REF!"/>
    <e v="#REF!"/>
    <e v="#REF!"/>
    <e v="#REF!"/>
    <e v="#REF!"/>
    <e v="#REF!"/>
    <e v="#REF!"/>
    <e v="#REF!"/>
    <e v="#REF!"/>
    <e v="#REF!"/>
    <e v="#REF!"/>
  </r>
  <r>
    <n v="6"/>
    <x v="1"/>
    <x v="1"/>
    <x v="1"/>
    <x v="1"/>
    <e v="#REF!"/>
    <x v="3"/>
    <e v="#REF!"/>
    <e v="#REF!"/>
    <e v="#REF!"/>
    <e v="#REF!"/>
    <e v="#REF!"/>
    <e v="#REF!"/>
    <e v="#REF!"/>
    <e v="#REF!"/>
    <e v="#REF!"/>
    <e v="#REF!"/>
    <e v="#REF!"/>
    <e v="#REF!"/>
    <e v="#REF!"/>
  </r>
  <r>
    <n v="6"/>
    <x v="1"/>
    <x v="1"/>
    <x v="1"/>
    <x v="1"/>
    <e v="#REF!"/>
    <x v="3"/>
    <e v="#REF!"/>
    <e v="#REF!"/>
    <e v="#REF!"/>
    <e v="#REF!"/>
    <e v="#REF!"/>
    <e v="#REF!"/>
    <e v="#REF!"/>
    <e v="#REF!"/>
    <e v="#REF!"/>
    <e v="#REF!"/>
    <e v="#REF!"/>
    <e v="#REF!"/>
    <e v="#REF!"/>
  </r>
  <r>
    <n v="6"/>
    <x v="1"/>
    <x v="1"/>
    <x v="1"/>
    <x v="1"/>
    <e v="#REF!"/>
    <x v="3"/>
    <e v="#REF!"/>
    <e v="#REF!"/>
    <e v="#REF!"/>
    <e v="#REF!"/>
    <e v="#REF!"/>
    <e v="#REF!"/>
    <e v="#REF!"/>
    <e v="#REF!"/>
    <e v="#REF!"/>
    <e v="#REF!"/>
    <e v="#REF!"/>
    <e v="#REF!"/>
    <e v="#REF!"/>
  </r>
  <r>
    <n v="6"/>
    <x v="1"/>
    <x v="1"/>
    <x v="1"/>
    <x v="1"/>
    <e v="#REF!"/>
    <x v="3"/>
    <e v="#REF!"/>
    <e v="#REF!"/>
    <e v="#REF!"/>
    <e v="#REF!"/>
    <e v="#REF!"/>
    <e v="#REF!"/>
    <e v="#REF!"/>
    <e v="#REF!"/>
    <e v="#REF!"/>
    <e v="#REF!"/>
    <e v="#REF!"/>
    <e v="#REF!"/>
    <e v="#REF!"/>
  </r>
  <r>
    <n v="6"/>
    <x v="1"/>
    <x v="1"/>
    <x v="1"/>
    <x v="1"/>
    <e v="#REF!"/>
    <x v="3"/>
    <e v="#REF!"/>
    <e v="#REF!"/>
    <e v="#REF!"/>
    <e v="#REF!"/>
    <e v="#REF!"/>
    <e v="#REF!"/>
    <e v="#REF!"/>
    <e v="#REF!"/>
    <e v="#REF!"/>
    <e v="#REF!"/>
    <e v="#REF!"/>
    <e v="#REF!"/>
    <e v="#REF!"/>
  </r>
  <r>
    <n v="6"/>
    <x v="1"/>
    <x v="1"/>
    <x v="1"/>
    <x v="1"/>
    <e v="#REF!"/>
    <x v="3"/>
    <e v="#REF!"/>
    <e v="#REF!"/>
    <e v="#REF!"/>
    <e v="#REF!"/>
    <e v="#REF!"/>
    <e v="#REF!"/>
    <e v="#REF!"/>
    <e v="#REF!"/>
    <e v="#REF!"/>
    <e v="#REF!"/>
    <e v="#REF!"/>
    <e v="#REF!"/>
    <e v="#REF!"/>
  </r>
  <r>
    <n v="6"/>
    <x v="1"/>
    <x v="1"/>
    <x v="1"/>
    <x v="1"/>
    <e v="#REF!"/>
    <x v="3"/>
    <e v="#REF!"/>
    <e v="#REF!"/>
    <e v="#REF!"/>
    <e v="#REF!"/>
    <e v="#REF!"/>
    <e v="#REF!"/>
    <e v="#REF!"/>
    <e v="#REF!"/>
    <e v="#REF!"/>
    <e v="#REF!"/>
    <e v="#REF!"/>
    <e v="#REF!"/>
    <e v="#REF!"/>
  </r>
  <r>
    <n v="6"/>
    <x v="1"/>
    <x v="1"/>
    <x v="1"/>
    <x v="1"/>
    <e v="#REF!"/>
    <x v="3"/>
    <e v="#REF!"/>
    <e v="#REF!"/>
    <e v="#REF!"/>
    <e v="#REF!"/>
    <e v="#REF!"/>
    <e v="#REF!"/>
    <e v="#REF!"/>
    <e v="#REF!"/>
    <e v="#REF!"/>
    <e v="#REF!"/>
    <e v="#REF!"/>
    <e v="#REF!"/>
    <e v="#REF!"/>
  </r>
  <r>
    <n v="6"/>
    <x v="1"/>
    <x v="1"/>
    <x v="1"/>
    <x v="1"/>
    <e v="#REF!"/>
    <x v="3"/>
    <e v="#REF!"/>
    <e v="#REF!"/>
    <e v="#REF!"/>
    <e v="#REF!"/>
    <e v="#REF!"/>
    <e v="#REF!"/>
    <e v="#REF!"/>
    <e v="#REF!"/>
    <e v="#REF!"/>
    <e v="#REF!"/>
    <e v="#REF!"/>
    <e v="#REF!"/>
    <e v="#REF!"/>
  </r>
  <r>
    <n v="6"/>
    <x v="1"/>
    <x v="1"/>
    <x v="1"/>
    <x v="1"/>
    <e v="#REF!"/>
    <x v="3"/>
    <e v="#REF!"/>
    <e v="#REF!"/>
    <e v="#REF!"/>
    <e v="#REF!"/>
    <e v="#REF!"/>
    <e v="#REF!"/>
    <e v="#REF!"/>
    <e v="#REF!"/>
    <e v="#REF!"/>
    <e v="#REF!"/>
    <e v="#REF!"/>
    <e v="#REF!"/>
    <e v="#REF!"/>
  </r>
  <r>
    <n v="6"/>
    <x v="1"/>
    <x v="1"/>
    <x v="1"/>
    <x v="1"/>
    <e v="#REF!"/>
    <x v="3"/>
    <e v="#REF!"/>
    <e v="#REF!"/>
    <e v="#REF!"/>
    <e v="#REF!"/>
    <e v="#REF!"/>
    <e v="#REF!"/>
    <e v="#REF!"/>
    <e v="#REF!"/>
    <e v="#REF!"/>
    <e v="#REF!"/>
    <e v="#REF!"/>
    <e v="#REF!"/>
    <e v="#REF!"/>
  </r>
  <r>
    <n v="6"/>
    <x v="1"/>
    <x v="1"/>
    <x v="1"/>
    <x v="1"/>
    <e v="#REF!"/>
    <x v="3"/>
    <e v="#REF!"/>
    <e v="#REF!"/>
    <e v="#REF!"/>
    <e v="#REF!"/>
    <e v="#REF!"/>
    <e v="#REF!"/>
    <e v="#REF!"/>
    <e v="#REF!"/>
    <e v="#REF!"/>
    <e v="#REF!"/>
    <e v="#REF!"/>
    <e v="#REF!"/>
    <e v="#REF!"/>
  </r>
  <r>
    <n v="6"/>
    <x v="1"/>
    <x v="1"/>
    <x v="1"/>
    <x v="1"/>
    <e v="#REF!"/>
    <x v="3"/>
    <e v="#REF!"/>
    <e v="#REF!"/>
    <e v="#REF!"/>
    <e v="#REF!"/>
    <e v="#REF!"/>
    <e v="#REF!"/>
    <e v="#REF!"/>
    <e v="#REF!"/>
    <e v="#REF!"/>
    <e v="#REF!"/>
    <e v="#REF!"/>
    <e v="#REF!"/>
    <e v="#REF!"/>
  </r>
  <r>
    <n v="6"/>
    <x v="1"/>
    <x v="1"/>
    <x v="1"/>
    <x v="1"/>
    <e v="#REF!"/>
    <x v="3"/>
    <e v="#REF!"/>
    <e v="#REF!"/>
    <e v="#REF!"/>
    <e v="#REF!"/>
    <e v="#REF!"/>
    <e v="#REF!"/>
    <e v="#REF!"/>
    <e v="#REF!"/>
    <e v="#REF!"/>
    <e v="#REF!"/>
    <e v="#REF!"/>
    <e v="#REF!"/>
    <e v="#REF!"/>
  </r>
  <r>
    <n v="6"/>
    <x v="1"/>
    <x v="1"/>
    <x v="1"/>
    <x v="1"/>
    <e v="#REF!"/>
    <x v="3"/>
    <e v="#REF!"/>
    <e v="#REF!"/>
    <e v="#REF!"/>
    <e v="#REF!"/>
    <e v="#REF!"/>
    <e v="#REF!"/>
    <e v="#REF!"/>
    <e v="#REF!"/>
    <e v="#REF!"/>
    <e v="#REF!"/>
    <e v="#REF!"/>
    <e v="#REF!"/>
    <e v="#REF!"/>
  </r>
  <r>
    <n v="6"/>
    <x v="1"/>
    <x v="1"/>
    <x v="1"/>
    <x v="1"/>
    <e v="#REF!"/>
    <x v="3"/>
    <e v="#REF!"/>
    <e v="#REF!"/>
    <e v="#REF!"/>
    <e v="#REF!"/>
    <e v="#REF!"/>
    <e v="#REF!"/>
    <e v="#REF!"/>
    <e v="#REF!"/>
    <e v="#REF!"/>
    <e v="#REF!"/>
    <e v="#REF!"/>
    <e v="#REF!"/>
    <e v="#REF!"/>
  </r>
  <r>
    <n v="6"/>
    <x v="1"/>
    <x v="1"/>
    <x v="1"/>
    <x v="1"/>
    <e v="#REF!"/>
    <x v="3"/>
    <e v="#REF!"/>
    <e v="#REF!"/>
    <e v="#REF!"/>
    <e v="#REF!"/>
    <e v="#REF!"/>
    <e v="#REF!"/>
    <e v="#REF!"/>
    <e v="#REF!"/>
    <e v="#REF!"/>
    <e v="#REF!"/>
    <e v="#REF!"/>
    <e v="#REF!"/>
    <e v="#REF!"/>
  </r>
  <r>
    <n v="6"/>
    <x v="1"/>
    <x v="1"/>
    <x v="1"/>
    <x v="1"/>
    <e v="#REF!"/>
    <x v="3"/>
    <e v="#REF!"/>
    <e v="#REF!"/>
    <e v="#REF!"/>
    <e v="#REF!"/>
    <e v="#REF!"/>
    <e v="#REF!"/>
    <e v="#REF!"/>
    <e v="#REF!"/>
    <e v="#REF!"/>
    <e v="#REF!"/>
    <e v="#REF!"/>
    <e v="#REF!"/>
    <e v="#REF!"/>
  </r>
  <r>
    <n v="6"/>
    <x v="1"/>
    <x v="1"/>
    <x v="1"/>
    <x v="1"/>
    <e v="#REF!"/>
    <x v="3"/>
    <e v="#REF!"/>
    <e v="#REF!"/>
    <e v="#REF!"/>
    <e v="#REF!"/>
    <e v="#REF!"/>
    <e v="#REF!"/>
    <e v="#REF!"/>
    <e v="#REF!"/>
    <e v="#REF!"/>
    <e v="#REF!"/>
    <e v="#REF!"/>
    <e v="#REF!"/>
    <e v="#REF!"/>
  </r>
  <r>
    <n v="7"/>
    <x v="1"/>
    <x v="1"/>
    <x v="1"/>
    <x v="1"/>
    <e v="#REF!"/>
    <x v="3"/>
    <e v="#REF!"/>
    <e v="#REF!"/>
    <e v="#REF!"/>
    <e v="#REF!"/>
    <e v="#REF!"/>
    <e v="#REF!"/>
    <e v="#REF!"/>
    <e v="#REF!"/>
    <e v="#REF!"/>
    <e v="#REF!"/>
    <e v="#REF!"/>
    <e v="#REF!"/>
    <e v="#REF!"/>
  </r>
  <r>
    <n v="7"/>
    <x v="1"/>
    <x v="1"/>
    <x v="1"/>
    <x v="1"/>
    <e v="#REF!"/>
    <x v="3"/>
    <e v="#REF!"/>
    <e v="#REF!"/>
    <e v="#REF!"/>
    <e v="#REF!"/>
    <e v="#REF!"/>
    <e v="#REF!"/>
    <e v="#REF!"/>
    <e v="#REF!"/>
    <e v="#REF!"/>
    <e v="#REF!"/>
    <e v="#REF!"/>
    <e v="#REF!"/>
    <e v="#REF!"/>
  </r>
  <r>
    <n v="7"/>
    <x v="1"/>
    <x v="1"/>
    <x v="1"/>
    <x v="1"/>
    <e v="#REF!"/>
    <x v="3"/>
    <e v="#REF!"/>
    <e v="#REF!"/>
    <e v="#REF!"/>
    <e v="#REF!"/>
    <e v="#REF!"/>
    <e v="#REF!"/>
    <e v="#REF!"/>
    <e v="#REF!"/>
    <e v="#REF!"/>
    <e v="#REF!"/>
    <e v="#REF!"/>
    <e v="#REF!"/>
    <e v="#REF!"/>
  </r>
  <r>
    <n v="7"/>
    <x v="1"/>
    <x v="1"/>
    <x v="1"/>
    <x v="1"/>
    <e v="#REF!"/>
    <x v="3"/>
    <e v="#REF!"/>
    <e v="#REF!"/>
    <e v="#REF!"/>
    <e v="#REF!"/>
    <e v="#REF!"/>
    <e v="#REF!"/>
    <e v="#REF!"/>
    <e v="#REF!"/>
    <e v="#REF!"/>
    <e v="#REF!"/>
    <e v="#REF!"/>
    <e v="#REF!"/>
    <e v="#REF!"/>
  </r>
  <r>
    <n v="7"/>
    <x v="1"/>
    <x v="1"/>
    <x v="1"/>
    <x v="1"/>
    <e v="#REF!"/>
    <x v="3"/>
    <e v="#REF!"/>
    <e v="#REF!"/>
    <e v="#REF!"/>
    <e v="#REF!"/>
    <e v="#REF!"/>
    <e v="#REF!"/>
    <e v="#REF!"/>
    <e v="#REF!"/>
    <e v="#REF!"/>
    <e v="#REF!"/>
    <e v="#REF!"/>
    <e v="#REF!"/>
    <e v="#REF!"/>
  </r>
  <r>
    <n v="7"/>
    <x v="1"/>
    <x v="1"/>
    <x v="1"/>
    <x v="1"/>
    <e v="#REF!"/>
    <x v="3"/>
    <e v="#REF!"/>
    <e v="#REF!"/>
    <e v="#REF!"/>
    <e v="#REF!"/>
    <e v="#REF!"/>
    <e v="#REF!"/>
    <e v="#REF!"/>
    <e v="#REF!"/>
    <e v="#REF!"/>
    <e v="#REF!"/>
    <e v="#REF!"/>
    <e v="#REF!"/>
    <e v="#REF!"/>
  </r>
  <r>
    <n v="7"/>
    <x v="1"/>
    <x v="1"/>
    <x v="1"/>
    <x v="1"/>
    <e v="#REF!"/>
    <x v="3"/>
    <e v="#REF!"/>
    <e v="#REF!"/>
    <e v="#REF!"/>
    <e v="#REF!"/>
    <e v="#REF!"/>
    <e v="#REF!"/>
    <e v="#REF!"/>
    <e v="#REF!"/>
    <e v="#REF!"/>
    <e v="#REF!"/>
    <e v="#REF!"/>
    <e v="#REF!"/>
    <e v="#REF!"/>
  </r>
  <r>
    <n v="7"/>
    <x v="1"/>
    <x v="1"/>
    <x v="1"/>
    <x v="1"/>
    <e v="#REF!"/>
    <x v="3"/>
    <e v="#REF!"/>
    <e v="#REF!"/>
    <e v="#REF!"/>
    <e v="#REF!"/>
    <e v="#REF!"/>
    <e v="#REF!"/>
    <e v="#REF!"/>
    <e v="#REF!"/>
    <e v="#REF!"/>
    <e v="#REF!"/>
    <e v="#REF!"/>
    <e v="#REF!"/>
    <e v="#REF!"/>
  </r>
  <r>
    <n v="7"/>
    <x v="1"/>
    <x v="1"/>
    <x v="1"/>
    <x v="1"/>
    <e v="#REF!"/>
    <x v="3"/>
    <e v="#REF!"/>
    <e v="#REF!"/>
    <e v="#REF!"/>
    <e v="#REF!"/>
    <e v="#REF!"/>
    <e v="#REF!"/>
    <e v="#REF!"/>
    <e v="#REF!"/>
    <e v="#REF!"/>
    <e v="#REF!"/>
    <e v="#REF!"/>
    <e v="#REF!"/>
    <e v="#REF!"/>
  </r>
  <r>
    <n v="7"/>
    <x v="1"/>
    <x v="1"/>
    <x v="1"/>
    <x v="1"/>
    <e v="#REF!"/>
    <x v="3"/>
    <e v="#REF!"/>
    <e v="#REF!"/>
    <e v="#REF!"/>
    <e v="#REF!"/>
    <e v="#REF!"/>
    <e v="#REF!"/>
    <e v="#REF!"/>
    <e v="#REF!"/>
    <e v="#REF!"/>
    <e v="#REF!"/>
    <e v="#REF!"/>
    <e v="#REF!"/>
    <e v="#REF!"/>
  </r>
  <r>
    <n v="7"/>
    <x v="1"/>
    <x v="1"/>
    <x v="1"/>
    <x v="1"/>
    <e v="#REF!"/>
    <x v="3"/>
    <e v="#REF!"/>
    <e v="#REF!"/>
    <e v="#REF!"/>
    <e v="#REF!"/>
    <e v="#REF!"/>
    <e v="#REF!"/>
    <e v="#REF!"/>
    <e v="#REF!"/>
    <e v="#REF!"/>
    <e v="#REF!"/>
    <e v="#REF!"/>
    <e v="#REF!"/>
    <e v="#REF!"/>
  </r>
  <r>
    <n v="7"/>
    <x v="1"/>
    <x v="1"/>
    <x v="1"/>
    <x v="1"/>
    <e v="#REF!"/>
    <x v="3"/>
    <e v="#REF!"/>
    <e v="#REF!"/>
    <e v="#REF!"/>
    <e v="#REF!"/>
    <e v="#REF!"/>
    <e v="#REF!"/>
    <e v="#REF!"/>
    <e v="#REF!"/>
    <e v="#REF!"/>
    <e v="#REF!"/>
    <e v="#REF!"/>
    <e v="#REF!"/>
    <e v="#REF!"/>
  </r>
  <r>
    <n v="7"/>
    <x v="1"/>
    <x v="1"/>
    <x v="1"/>
    <x v="1"/>
    <e v="#REF!"/>
    <x v="3"/>
    <e v="#REF!"/>
    <e v="#REF!"/>
    <e v="#REF!"/>
    <e v="#REF!"/>
    <e v="#REF!"/>
    <e v="#REF!"/>
    <e v="#REF!"/>
    <e v="#REF!"/>
    <e v="#REF!"/>
    <e v="#REF!"/>
    <e v="#REF!"/>
    <e v="#REF!"/>
    <e v="#REF!"/>
  </r>
  <r>
    <n v="7"/>
    <x v="1"/>
    <x v="1"/>
    <x v="1"/>
    <x v="1"/>
    <e v="#REF!"/>
    <x v="3"/>
    <e v="#REF!"/>
    <e v="#REF!"/>
    <e v="#REF!"/>
    <e v="#REF!"/>
    <e v="#REF!"/>
    <e v="#REF!"/>
    <e v="#REF!"/>
    <e v="#REF!"/>
    <e v="#REF!"/>
    <e v="#REF!"/>
    <e v="#REF!"/>
    <e v="#REF!"/>
    <e v="#REF!"/>
  </r>
  <r>
    <n v="7"/>
    <x v="1"/>
    <x v="1"/>
    <x v="1"/>
    <x v="1"/>
    <e v="#REF!"/>
    <x v="3"/>
    <e v="#REF!"/>
    <e v="#REF!"/>
    <e v="#REF!"/>
    <e v="#REF!"/>
    <e v="#REF!"/>
    <e v="#REF!"/>
    <e v="#REF!"/>
    <e v="#REF!"/>
    <e v="#REF!"/>
    <e v="#REF!"/>
    <e v="#REF!"/>
    <e v="#REF!"/>
    <e v="#REF!"/>
  </r>
  <r>
    <n v="7"/>
    <x v="1"/>
    <x v="1"/>
    <x v="1"/>
    <x v="1"/>
    <e v="#REF!"/>
    <x v="3"/>
    <e v="#REF!"/>
    <e v="#REF!"/>
    <e v="#REF!"/>
    <e v="#REF!"/>
    <e v="#REF!"/>
    <e v="#REF!"/>
    <e v="#REF!"/>
    <e v="#REF!"/>
    <e v="#REF!"/>
    <e v="#REF!"/>
    <e v="#REF!"/>
    <e v="#REF!"/>
    <e v="#REF!"/>
  </r>
  <r>
    <n v="7"/>
    <x v="1"/>
    <x v="1"/>
    <x v="1"/>
    <x v="1"/>
    <e v="#REF!"/>
    <x v="3"/>
    <e v="#REF!"/>
    <e v="#REF!"/>
    <e v="#REF!"/>
    <e v="#REF!"/>
    <e v="#REF!"/>
    <e v="#REF!"/>
    <e v="#REF!"/>
    <e v="#REF!"/>
    <e v="#REF!"/>
    <e v="#REF!"/>
    <e v="#REF!"/>
    <e v="#REF!"/>
    <e v="#REF!"/>
  </r>
  <r>
    <n v="7"/>
    <x v="1"/>
    <x v="1"/>
    <x v="1"/>
    <x v="1"/>
    <e v="#REF!"/>
    <x v="3"/>
    <e v="#REF!"/>
    <e v="#REF!"/>
    <e v="#REF!"/>
    <e v="#REF!"/>
    <e v="#REF!"/>
    <e v="#REF!"/>
    <e v="#REF!"/>
    <e v="#REF!"/>
    <e v="#REF!"/>
    <e v="#REF!"/>
    <e v="#REF!"/>
    <e v="#REF!"/>
    <e v="#REF!"/>
  </r>
  <r>
    <n v="7"/>
    <x v="1"/>
    <x v="1"/>
    <x v="1"/>
    <x v="1"/>
    <e v="#REF!"/>
    <x v="3"/>
    <e v="#REF!"/>
    <e v="#REF!"/>
    <e v="#REF!"/>
    <e v="#REF!"/>
    <e v="#REF!"/>
    <e v="#REF!"/>
    <e v="#REF!"/>
    <e v="#REF!"/>
    <e v="#REF!"/>
    <e v="#REF!"/>
    <e v="#REF!"/>
    <e v="#REF!"/>
    <e v="#REF!"/>
  </r>
  <r>
    <n v="7"/>
    <x v="1"/>
    <x v="1"/>
    <x v="1"/>
    <x v="1"/>
    <e v="#REF!"/>
    <x v="3"/>
    <e v="#REF!"/>
    <e v="#REF!"/>
    <e v="#REF!"/>
    <e v="#REF!"/>
    <e v="#REF!"/>
    <e v="#REF!"/>
    <e v="#REF!"/>
    <e v="#REF!"/>
    <e v="#REF!"/>
    <e v="#REF!"/>
    <e v="#REF!"/>
    <e v="#REF!"/>
    <e v="#REF!"/>
  </r>
  <r>
    <n v="7"/>
    <x v="1"/>
    <x v="1"/>
    <x v="1"/>
    <x v="1"/>
    <e v="#REF!"/>
    <x v="3"/>
    <e v="#REF!"/>
    <e v="#REF!"/>
    <e v="#REF!"/>
    <e v="#REF!"/>
    <e v="#REF!"/>
    <e v="#REF!"/>
    <e v="#REF!"/>
    <e v="#REF!"/>
    <e v="#REF!"/>
    <e v="#REF!"/>
    <e v="#REF!"/>
    <e v="#REF!"/>
    <e v="#REF!"/>
  </r>
  <r>
    <n v="7"/>
    <x v="1"/>
    <x v="1"/>
    <x v="1"/>
    <x v="1"/>
    <e v="#REF!"/>
    <x v="3"/>
    <e v="#REF!"/>
    <e v="#REF!"/>
    <e v="#REF!"/>
    <e v="#REF!"/>
    <e v="#REF!"/>
    <e v="#REF!"/>
    <e v="#REF!"/>
    <e v="#REF!"/>
    <e v="#REF!"/>
    <e v="#REF!"/>
    <e v="#REF!"/>
    <e v="#REF!"/>
    <e v="#REF!"/>
  </r>
  <r>
    <n v="7"/>
    <x v="1"/>
    <x v="1"/>
    <x v="1"/>
    <x v="1"/>
    <e v="#REF!"/>
    <x v="3"/>
    <e v="#REF!"/>
    <e v="#REF!"/>
    <e v="#REF!"/>
    <e v="#REF!"/>
    <e v="#REF!"/>
    <e v="#REF!"/>
    <e v="#REF!"/>
    <e v="#REF!"/>
    <e v="#REF!"/>
    <e v="#REF!"/>
    <e v="#REF!"/>
    <e v="#REF!"/>
    <e v="#REF!"/>
  </r>
  <r>
    <n v="7"/>
    <x v="1"/>
    <x v="1"/>
    <x v="1"/>
    <x v="1"/>
    <e v="#REF!"/>
    <x v="3"/>
    <e v="#REF!"/>
    <e v="#REF!"/>
    <e v="#REF!"/>
    <e v="#REF!"/>
    <e v="#REF!"/>
    <e v="#REF!"/>
    <e v="#REF!"/>
    <e v="#REF!"/>
    <e v="#REF!"/>
    <e v="#REF!"/>
    <e v="#REF!"/>
    <e v="#REF!"/>
    <e v="#REF!"/>
  </r>
  <r>
    <n v="7"/>
    <x v="1"/>
    <x v="1"/>
    <x v="1"/>
    <x v="1"/>
    <e v="#REF!"/>
    <x v="3"/>
    <e v="#REF!"/>
    <e v="#REF!"/>
    <e v="#REF!"/>
    <e v="#REF!"/>
    <e v="#REF!"/>
    <e v="#REF!"/>
    <e v="#REF!"/>
    <e v="#REF!"/>
    <e v="#REF!"/>
    <e v="#REF!"/>
    <e v="#REF!"/>
    <e v="#REF!"/>
    <e v="#REF!"/>
  </r>
  <r>
    <n v="7"/>
    <x v="1"/>
    <x v="1"/>
    <x v="1"/>
    <x v="1"/>
    <e v="#REF!"/>
    <x v="3"/>
    <e v="#REF!"/>
    <e v="#REF!"/>
    <e v="#REF!"/>
    <e v="#REF!"/>
    <e v="#REF!"/>
    <e v="#REF!"/>
    <e v="#REF!"/>
    <e v="#REF!"/>
    <e v="#REF!"/>
    <e v="#REF!"/>
    <e v="#REF!"/>
    <e v="#REF!"/>
    <e v="#REF!"/>
  </r>
  <r>
    <n v="7"/>
    <x v="1"/>
    <x v="1"/>
    <x v="1"/>
    <x v="1"/>
    <e v="#REF!"/>
    <x v="3"/>
    <e v="#REF!"/>
    <e v="#REF!"/>
    <e v="#REF!"/>
    <e v="#REF!"/>
    <e v="#REF!"/>
    <e v="#REF!"/>
    <e v="#REF!"/>
    <e v="#REF!"/>
    <e v="#REF!"/>
    <e v="#REF!"/>
    <e v="#REF!"/>
    <e v="#REF!"/>
    <e v="#REF!"/>
  </r>
  <r>
    <n v="7"/>
    <x v="1"/>
    <x v="1"/>
    <x v="1"/>
    <x v="1"/>
    <e v="#REF!"/>
    <x v="3"/>
    <e v="#REF!"/>
    <e v="#REF!"/>
    <e v="#REF!"/>
    <e v="#REF!"/>
    <e v="#REF!"/>
    <e v="#REF!"/>
    <e v="#REF!"/>
    <e v="#REF!"/>
    <e v="#REF!"/>
    <e v="#REF!"/>
    <e v="#REF!"/>
    <e v="#REF!"/>
    <e v="#REF!"/>
  </r>
  <r>
    <n v="7"/>
    <x v="1"/>
    <x v="1"/>
    <x v="1"/>
    <x v="1"/>
    <e v="#REF!"/>
    <x v="3"/>
    <e v="#REF!"/>
    <e v="#REF!"/>
    <e v="#REF!"/>
    <e v="#REF!"/>
    <e v="#REF!"/>
    <e v="#REF!"/>
    <e v="#REF!"/>
    <e v="#REF!"/>
    <e v="#REF!"/>
    <e v="#REF!"/>
    <e v="#REF!"/>
    <e v="#REF!"/>
    <e v="#REF!"/>
  </r>
  <r>
    <n v="7"/>
    <x v="1"/>
    <x v="1"/>
    <x v="1"/>
    <x v="1"/>
    <e v="#REF!"/>
    <x v="3"/>
    <e v="#REF!"/>
    <e v="#REF!"/>
    <e v="#REF!"/>
    <e v="#REF!"/>
    <e v="#REF!"/>
    <e v="#REF!"/>
    <e v="#REF!"/>
    <e v="#REF!"/>
    <e v="#REF!"/>
    <e v="#REF!"/>
    <e v="#REF!"/>
    <e v="#REF!"/>
    <e v="#REF!"/>
  </r>
  <r>
    <n v="7"/>
    <x v="1"/>
    <x v="1"/>
    <x v="1"/>
    <x v="1"/>
    <e v="#REF!"/>
    <x v="3"/>
    <e v="#REF!"/>
    <e v="#REF!"/>
    <e v="#REF!"/>
    <e v="#REF!"/>
    <e v="#REF!"/>
    <e v="#REF!"/>
    <e v="#REF!"/>
    <e v="#REF!"/>
    <e v="#REF!"/>
    <e v="#REF!"/>
    <e v="#REF!"/>
    <e v="#REF!"/>
    <e v="#REF!"/>
  </r>
  <r>
    <n v="7"/>
    <x v="1"/>
    <x v="1"/>
    <x v="1"/>
    <x v="1"/>
    <e v="#REF!"/>
    <x v="3"/>
    <e v="#REF!"/>
    <e v="#REF!"/>
    <e v="#REF!"/>
    <e v="#REF!"/>
    <e v="#REF!"/>
    <e v="#REF!"/>
    <e v="#REF!"/>
    <e v="#REF!"/>
    <e v="#REF!"/>
    <e v="#REF!"/>
    <e v="#REF!"/>
    <e v="#REF!"/>
    <e v="#REF!"/>
  </r>
  <r>
    <n v="7"/>
    <x v="1"/>
    <x v="1"/>
    <x v="1"/>
    <x v="1"/>
    <e v="#REF!"/>
    <x v="3"/>
    <e v="#REF!"/>
    <e v="#REF!"/>
    <e v="#REF!"/>
    <e v="#REF!"/>
    <e v="#REF!"/>
    <e v="#REF!"/>
    <e v="#REF!"/>
    <e v="#REF!"/>
    <e v="#REF!"/>
    <e v="#REF!"/>
    <e v="#REF!"/>
    <e v="#REF!"/>
    <e v="#REF!"/>
  </r>
  <r>
    <n v="7"/>
    <x v="1"/>
    <x v="1"/>
    <x v="1"/>
    <x v="1"/>
    <e v="#REF!"/>
    <x v="3"/>
    <e v="#REF!"/>
    <e v="#REF!"/>
    <e v="#REF!"/>
    <e v="#REF!"/>
    <e v="#REF!"/>
    <e v="#REF!"/>
    <e v="#REF!"/>
    <e v="#REF!"/>
    <e v="#REF!"/>
    <e v="#REF!"/>
    <e v="#REF!"/>
    <e v="#REF!"/>
    <e v="#REF!"/>
  </r>
  <r>
    <n v="7"/>
    <x v="1"/>
    <x v="1"/>
    <x v="1"/>
    <x v="1"/>
    <e v="#REF!"/>
    <x v="3"/>
    <e v="#REF!"/>
    <e v="#REF!"/>
    <e v="#REF!"/>
    <e v="#REF!"/>
    <e v="#REF!"/>
    <e v="#REF!"/>
    <e v="#REF!"/>
    <e v="#REF!"/>
    <e v="#REF!"/>
    <e v="#REF!"/>
    <e v="#REF!"/>
    <e v="#REF!"/>
    <e v="#REF!"/>
  </r>
  <r>
    <n v="7"/>
    <x v="1"/>
    <x v="1"/>
    <x v="1"/>
    <x v="1"/>
    <e v="#REF!"/>
    <x v="3"/>
    <e v="#REF!"/>
    <e v="#REF!"/>
    <e v="#REF!"/>
    <e v="#REF!"/>
    <e v="#REF!"/>
    <e v="#REF!"/>
    <e v="#REF!"/>
    <e v="#REF!"/>
    <e v="#REF!"/>
    <e v="#REF!"/>
    <e v="#REF!"/>
    <e v="#REF!"/>
    <e v="#REF!"/>
  </r>
  <r>
    <n v="7"/>
    <x v="1"/>
    <x v="1"/>
    <x v="1"/>
    <x v="1"/>
    <e v="#REF!"/>
    <x v="3"/>
    <e v="#REF!"/>
    <e v="#REF!"/>
    <e v="#REF!"/>
    <e v="#REF!"/>
    <e v="#REF!"/>
    <e v="#REF!"/>
    <e v="#REF!"/>
    <e v="#REF!"/>
    <e v="#REF!"/>
    <e v="#REF!"/>
    <e v="#REF!"/>
    <e v="#REF!"/>
    <e v="#REF!"/>
  </r>
  <r>
    <n v="7"/>
    <x v="1"/>
    <x v="1"/>
    <x v="1"/>
    <x v="1"/>
    <e v="#REF!"/>
    <x v="3"/>
    <e v="#REF!"/>
    <e v="#REF!"/>
    <e v="#REF!"/>
    <e v="#REF!"/>
    <e v="#REF!"/>
    <e v="#REF!"/>
    <e v="#REF!"/>
    <e v="#REF!"/>
    <e v="#REF!"/>
    <e v="#REF!"/>
    <e v="#REF!"/>
    <e v="#REF!"/>
    <e v="#REF!"/>
  </r>
  <r>
    <n v="7"/>
    <x v="1"/>
    <x v="1"/>
    <x v="1"/>
    <x v="1"/>
    <e v="#REF!"/>
    <x v="3"/>
    <e v="#REF!"/>
    <e v="#REF!"/>
    <e v="#REF!"/>
    <e v="#REF!"/>
    <e v="#REF!"/>
    <e v="#REF!"/>
    <e v="#REF!"/>
    <e v="#REF!"/>
    <e v="#REF!"/>
    <e v="#REF!"/>
    <e v="#REF!"/>
    <e v="#REF!"/>
    <e v="#REF!"/>
  </r>
  <r>
    <n v="7"/>
    <x v="1"/>
    <x v="1"/>
    <x v="1"/>
    <x v="1"/>
    <e v="#REF!"/>
    <x v="3"/>
    <e v="#REF!"/>
    <e v="#REF!"/>
    <e v="#REF!"/>
    <e v="#REF!"/>
    <e v="#REF!"/>
    <e v="#REF!"/>
    <e v="#REF!"/>
    <e v="#REF!"/>
    <e v="#REF!"/>
    <e v="#REF!"/>
    <e v="#REF!"/>
    <e v="#REF!"/>
    <e v="#REF!"/>
  </r>
  <r>
    <n v="7"/>
    <x v="1"/>
    <x v="1"/>
    <x v="1"/>
    <x v="1"/>
    <e v="#REF!"/>
    <x v="3"/>
    <e v="#REF!"/>
    <e v="#REF!"/>
    <e v="#REF!"/>
    <e v="#REF!"/>
    <e v="#REF!"/>
    <e v="#REF!"/>
    <e v="#REF!"/>
    <e v="#REF!"/>
    <e v="#REF!"/>
    <e v="#REF!"/>
    <e v="#REF!"/>
    <e v="#REF!"/>
    <e v="#REF!"/>
  </r>
  <r>
    <n v="7"/>
    <x v="1"/>
    <x v="1"/>
    <x v="1"/>
    <x v="1"/>
    <e v="#REF!"/>
    <x v="3"/>
    <e v="#REF!"/>
    <e v="#REF!"/>
    <e v="#REF!"/>
    <e v="#REF!"/>
    <e v="#REF!"/>
    <e v="#REF!"/>
    <e v="#REF!"/>
    <e v="#REF!"/>
    <e v="#REF!"/>
    <e v="#REF!"/>
    <e v="#REF!"/>
    <e v="#REF!"/>
    <e v="#REF!"/>
  </r>
  <r>
    <n v="7"/>
    <x v="1"/>
    <x v="1"/>
    <x v="1"/>
    <x v="1"/>
    <e v="#REF!"/>
    <x v="3"/>
    <e v="#REF!"/>
    <e v="#REF!"/>
    <e v="#REF!"/>
    <e v="#REF!"/>
    <e v="#REF!"/>
    <e v="#REF!"/>
    <e v="#REF!"/>
    <e v="#REF!"/>
    <e v="#REF!"/>
    <e v="#REF!"/>
    <e v="#REF!"/>
    <e v="#REF!"/>
    <e v="#REF!"/>
  </r>
  <r>
    <n v="7"/>
    <x v="1"/>
    <x v="1"/>
    <x v="1"/>
    <x v="1"/>
    <e v="#REF!"/>
    <x v="3"/>
    <e v="#REF!"/>
    <e v="#REF!"/>
    <e v="#REF!"/>
    <e v="#REF!"/>
    <e v="#REF!"/>
    <e v="#REF!"/>
    <e v="#REF!"/>
    <e v="#REF!"/>
    <e v="#REF!"/>
    <e v="#REF!"/>
    <e v="#REF!"/>
    <e v="#REF!"/>
    <e v="#REF!"/>
  </r>
  <r>
    <n v="7"/>
    <x v="1"/>
    <x v="1"/>
    <x v="1"/>
    <x v="1"/>
    <e v="#REF!"/>
    <x v="3"/>
    <e v="#REF!"/>
    <e v="#REF!"/>
    <e v="#REF!"/>
    <e v="#REF!"/>
    <e v="#REF!"/>
    <e v="#REF!"/>
    <e v="#REF!"/>
    <e v="#REF!"/>
    <e v="#REF!"/>
    <e v="#REF!"/>
    <e v="#REF!"/>
    <e v="#REF!"/>
    <e v="#REF!"/>
  </r>
  <r>
    <n v="8"/>
    <x v="1"/>
    <x v="1"/>
    <x v="1"/>
    <x v="1"/>
    <e v="#REF!"/>
    <x v="3"/>
    <e v="#REF!"/>
    <e v="#REF!"/>
    <e v="#REF!"/>
    <e v="#REF!"/>
    <e v="#REF!"/>
    <e v="#REF!"/>
    <e v="#REF!"/>
    <e v="#REF!"/>
    <e v="#REF!"/>
    <e v="#REF!"/>
    <e v="#REF!"/>
    <e v="#REF!"/>
    <e v="#REF!"/>
  </r>
  <r>
    <n v="8"/>
    <x v="1"/>
    <x v="1"/>
    <x v="1"/>
    <x v="1"/>
    <e v="#REF!"/>
    <x v="3"/>
    <e v="#REF!"/>
    <e v="#REF!"/>
    <e v="#REF!"/>
    <e v="#REF!"/>
    <e v="#REF!"/>
    <e v="#REF!"/>
    <e v="#REF!"/>
    <e v="#REF!"/>
    <e v="#REF!"/>
    <e v="#REF!"/>
    <e v="#REF!"/>
    <e v="#REF!"/>
    <e v="#REF!"/>
  </r>
  <r>
    <n v="8"/>
    <x v="1"/>
    <x v="1"/>
    <x v="1"/>
    <x v="1"/>
    <e v="#REF!"/>
    <x v="3"/>
    <e v="#REF!"/>
    <e v="#REF!"/>
    <e v="#REF!"/>
    <e v="#REF!"/>
    <e v="#REF!"/>
    <e v="#REF!"/>
    <e v="#REF!"/>
    <e v="#REF!"/>
    <e v="#REF!"/>
    <e v="#REF!"/>
    <e v="#REF!"/>
    <e v="#REF!"/>
    <e v="#REF!"/>
  </r>
  <r>
    <n v="8"/>
    <x v="1"/>
    <x v="1"/>
    <x v="1"/>
    <x v="1"/>
    <e v="#REF!"/>
    <x v="3"/>
    <e v="#REF!"/>
    <e v="#REF!"/>
    <e v="#REF!"/>
    <e v="#REF!"/>
    <e v="#REF!"/>
    <e v="#REF!"/>
    <e v="#REF!"/>
    <e v="#REF!"/>
    <e v="#REF!"/>
    <e v="#REF!"/>
    <e v="#REF!"/>
    <e v="#REF!"/>
    <e v="#REF!"/>
  </r>
  <r>
    <n v="8"/>
    <x v="1"/>
    <x v="1"/>
    <x v="1"/>
    <x v="1"/>
    <e v="#REF!"/>
    <x v="3"/>
    <e v="#REF!"/>
    <e v="#REF!"/>
    <e v="#REF!"/>
    <e v="#REF!"/>
    <e v="#REF!"/>
    <e v="#REF!"/>
    <e v="#REF!"/>
    <e v="#REF!"/>
    <e v="#REF!"/>
    <e v="#REF!"/>
    <e v="#REF!"/>
    <e v="#REF!"/>
    <e v="#REF!"/>
  </r>
  <r>
    <n v="8"/>
    <x v="1"/>
    <x v="1"/>
    <x v="1"/>
    <x v="1"/>
    <e v="#REF!"/>
    <x v="3"/>
    <e v="#REF!"/>
    <e v="#REF!"/>
    <e v="#REF!"/>
    <e v="#REF!"/>
    <e v="#REF!"/>
    <e v="#REF!"/>
    <e v="#REF!"/>
    <e v="#REF!"/>
    <e v="#REF!"/>
    <e v="#REF!"/>
    <e v="#REF!"/>
    <e v="#REF!"/>
    <e v="#REF!"/>
  </r>
  <r>
    <n v="8"/>
    <x v="1"/>
    <x v="1"/>
    <x v="1"/>
    <x v="1"/>
    <e v="#REF!"/>
    <x v="3"/>
    <e v="#REF!"/>
    <e v="#REF!"/>
    <e v="#REF!"/>
    <e v="#REF!"/>
    <e v="#REF!"/>
    <e v="#REF!"/>
    <e v="#REF!"/>
    <e v="#REF!"/>
    <e v="#REF!"/>
    <e v="#REF!"/>
    <e v="#REF!"/>
    <e v="#REF!"/>
    <e v="#REF!"/>
  </r>
  <r>
    <n v="8"/>
    <x v="1"/>
    <x v="1"/>
    <x v="1"/>
    <x v="1"/>
    <e v="#REF!"/>
    <x v="3"/>
    <e v="#REF!"/>
    <e v="#REF!"/>
    <e v="#REF!"/>
    <e v="#REF!"/>
    <e v="#REF!"/>
    <e v="#REF!"/>
    <e v="#REF!"/>
    <e v="#REF!"/>
    <e v="#REF!"/>
    <e v="#REF!"/>
    <e v="#REF!"/>
    <e v="#REF!"/>
    <e v="#REF!"/>
  </r>
  <r>
    <n v="8"/>
    <x v="1"/>
    <x v="1"/>
    <x v="1"/>
    <x v="1"/>
    <e v="#REF!"/>
    <x v="3"/>
    <e v="#REF!"/>
    <e v="#REF!"/>
    <e v="#REF!"/>
    <e v="#REF!"/>
    <e v="#REF!"/>
    <e v="#REF!"/>
    <e v="#REF!"/>
    <e v="#REF!"/>
    <e v="#REF!"/>
    <e v="#REF!"/>
    <e v="#REF!"/>
    <e v="#REF!"/>
    <e v="#REF!"/>
  </r>
  <r>
    <n v="8"/>
    <x v="1"/>
    <x v="1"/>
    <x v="1"/>
    <x v="1"/>
    <e v="#REF!"/>
    <x v="3"/>
    <e v="#REF!"/>
    <e v="#REF!"/>
    <e v="#REF!"/>
    <e v="#REF!"/>
    <e v="#REF!"/>
    <e v="#REF!"/>
    <e v="#REF!"/>
    <e v="#REF!"/>
    <e v="#REF!"/>
    <e v="#REF!"/>
    <e v="#REF!"/>
    <e v="#REF!"/>
    <e v="#REF!"/>
  </r>
  <r>
    <n v="8"/>
    <x v="1"/>
    <x v="1"/>
    <x v="1"/>
    <x v="1"/>
    <e v="#REF!"/>
    <x v="3"/>
    <e v="#REF!"/>
    <e v="#REF!"/>
    <e v="#REF!"/>
    <e v="#REF!"/>
    <e v="#REF!"/>
    <e v="#REF!"/>
    <e v="#REF!"/>
    <e v="#REF!"/>
    <e v="#REF!"/>
    <e v="#REF!"/>
    <e v="#REF!"/>
    <e v="#REF!"/>
    <e v="#REF!"/>
  </r>
  <r>
    <n v="8"/>
    <x v="1"/>
    <x v="1"/>
    <x v="1"/>
    <x v="1"/>
    <e v="#REF!"/>
    <x v="3"/>
    <e v="#REF!"/>
    <e v="#REF!"/>
    <e v="#REF!"/>
    <e v="#REF!"/>
    <e v="#REF!"/>
    <e v="#REF!"/>
    <e v="#REF!"/>
    <e v="#REF!"/>
    <e v="#REF!"/>
    <e v="#REF!"/>
    <e v="#REF!"/>
    <e v="#REF!"/>
    <e v="#REF!"/>
  </r>
  <r>
    <n v="8"/>
    <x v="1"/>
    <x v="1"/>
    <x v="1"/>
    <x v="1"/>
    <e v="#REF!"/>
    <x v="3"/>
    <e v="#REF!"/>
    <e v="#REF!"/>
    <e v="#REF!"/>
    <e v="#REF!"/>
    <e v="#REF!"/>
    <e v="#REF!"/>
    <e v="#REF!"/>
    <e v="#REF!"/>
    <e v="#REF!"/>
    <e v="#REF!"/>
    <e v="#REF!"/>
    <e v="#REF!"/>
    <e v="#REF!"/>
  </r>
  <r>
    <n v="8"/>
    <x v="1"/>
    <x v="1"/>
    <x v="1"/>
    <x v="1"/>
    <e v="#REF!"/>
    <x v="3"/>
    <e v="#REF!"/>
    <e v="#REF!"/>
    <e v="#REF!"/>
    <e v="#REF!"/>
    <e v="#REF!"/>
    <e v="#REF!"/>
    <e v="#REF!"/>
    <e v="#REF!"/>
    <e v="#REF!"/>
    <e v="#REF!"/>
    <e v="#REF!"/>
    <e v="#REF!"/>
    <e v="#REF!"/>
  </r>
  <r>
    <n v="8"/>
    <x v="1"/>
    <x v="1"/>
    <x v="1"/>
    <x v="1"/>
    <e v="#REF!"/>
    <x v="3"/>
    <e v="#REF!"/>
    <e v="#REF!"/>
    <e v="#REF!"/>
    <e v="#REF!"/>
    <e v="#REF!"/>
    <e v="#REF!"/>
    <e v="#REF!"/>
    <e v="#REF!"/>
    <e v="#REF!"/>
    <e v="#REF!"/>
    <e v="#REF!"/>
    <e v="#REF!"/>
    <e v="#REF!"/>
  </r>
  <r>
    <n v="8"/>
    <x v="1"/>
    <x v="1"/>
    <x v="1"/>
    <x v="1"/>
    <e v="#REF!"/>
    <x v="3"/>
    <e v="#REF!"/>
    <e v="#REF!"/>
    <e v="#REF!"/>
    <e v="#REF!"/>
    <e v="#REF!"/>
    <e v="#REF!"/>
    <e v="#REF!"/>
    <e v="#REF!"/>
    <e v="#REF!"/>
    <e v="#REF!"/>
    <e v="#REF!"/>
    <e v="#REF!"/>
    <e v="#REF!"/>
  </r>
  <r>
    <n v="8"/>
    <x v="1"/>
    <x v="1"/>
    <x v="1"/>
    <x v="1"/>
    <e v="#REF!"/>
    <x v="3"/>
    <e v="#REF!"/>
    <e v="#REF!"/>
    <e v="#REF!"/>
    <e v="#REF!"/>
    <e v="#REF!"/>
    <e v="#REF!"/>
    <e v="#REF!"/>
    <e v="#REF!"/>
    <e v="#REF!"/>
    <e v="#REF!"/>
    <e v="#REF!"/>
    <e v="#REF!"/>
    <e v="#REF!"/>
  </r>
  <r>
    <n v="8"/>
    <x v="1"/>
    <x v="1"/>
    <x v="1"/>
    <x v="1"/>
    <e v="#REF!"/>
    <x v="3"/>
    <e v="#REF!"/>
    <e v="#REF!"/>
    <e v="#REF!"/>
    <e v="#REF!"/>
    <e v="#REF!"/>
    <e v="#REF!"/>
    <e v="#REF!"/>
    <e v="#REF!"/>
    <e v="#REF!"/>
    <e v="#REF!"/>
    <e v="#REF!"/>
    <e v="#REF!"/>
    <e v="#REF!"/>
  </r>
  <r>
    <n v="8"/>
    <x v="1"/>
    <x v="1"/>
    <x v="1"/>
    <x v="1"/>
    <e v="#REF!"/>
    <x v="3"/>
    <e v="#REF!"/>
    <e v="#REF!"/>
    <e v="#REF!"/>
    <e v="#REF!"/>
    <e v="#REF!"/>
    <e v="#REF!"/>
    <e v="#REF!"/>
    <e v="#REF!"/>
    <e v="#REF!"/>
    <e v="#REF!"/>
    <e v="#REF!"/>
    <e v="#REF!"/>
    <e v="#REF!"/>
  </r>
  <r>
    <n v="8"/>
    <x v="1"/>
    <x v="1"/>
    <x v="1"/>
    <x v="1"/>
    <e v="#REF!"/>
    <x v="3"/>
    <e v="#REF!"/>
    <e v="#REF!"/>
    <e v="#REF!"/>
    <e v="#REF!"/>
    <e v="#REF!"/>
    <e v="#REF!"/>
    <e v="#REF!"/>
    <e v="#REF!"/>
    <e v="#REF!"/>
    <e v="#REF!"/>
    <e v="#REF!"/>
    <e v="#REF!"/>
    <e v="#REF!"/>
  </r>
  <r>
    <n v="8"/>
    <x v="1"/>
    <x v="1"/>
    <x v="1"/>
    <x v="1"/>
    <e v="#REF!"/>
    <x v="3"/>
    <e v="#REF!"/>
    <e v="#REF!"/>
    <e v="#REF!"/>
    <e v="#REF!"/>
    <e v="#REF!"/>
    <e v="#REF!"/>
    <e v="#REF!"/>
    <e v="#REF!"/>
    <e v="#REF!"/>
    <e v="#REF!"/>
    <e v="#REF!"/>
    <e v="#REF!"/>
    <e v="#REF!"/>
  </r>
  <r>
    <n v="8"/>
    <x v="1"/>
    <x v="1"/>
    <x v="1"/>
    <x v="1"/>
    <e v="#REF!"/>
    <x v="3"/>
    <e v="#REF!"/>
    <e v="#REF!"/>
    <e v="#REF!"/>
    <e v="#REF!"/>
    <e v="#REF!"/>
    <e v="#REF!"/>
    <e v="#REF!"/>
    <e v="#REF!"/>
    <e v="#REF!"/>
    <e v="#REF!"/>
    <e v="#REF!"/>
    <e v="#REF!"/>
    <e v="#REF!"/>
  </r>
  <r>
    <n v="8"/>
    <x v="1"/>
    <x v="1"/>
    <x v="1"/>
    <x v="1"/>
    <e v="#REF!"/>
    <x v="3"/>
    <e v="#REF!"/>
    <e v="#REF!"/>
    <e v="#REF!"/>
    <e v="#REF!"/>
    <e v="#REF!"/>
    <e v="#REF!"/>
    <e v="#REF!"/>
    <e v="#REF!"/>
    <e v="#REF!"/>
    <e v="#REF!"/>
    <e v="#REF!"/>
    <e v="#REF!"/>
    <e v="#REF!"/>
  </r>
  <r>
    <n v="8"/>
    <x v="1"/>
    <x v="1"/>
    <x v="1"/>
    <x v="1"/>
    <e v="#REF!"/>
    <x v="3"/>
    <e v="#REF!"/>
    <e v="#REF!"/>
    <e v="#REF!"/>
    <e v="#REF!"/>
    <e v="#REF!"/>
    <e v="#REF!"/>
    <e v="#REF!"/>
    <e v="#REF!"/>
    <e v="#REF!"/>
    <e v="#REF!"/>
    <e v="#REF!"/>
    <e v="#REF!"/>
    <e v="#REF!"/>
  </r>
  <r>
    <n v="8"/>
    <x v="1"/>
    <x v="1"/>
    <x v="1"/>
    <x v="1"/>
    <e v="#REF!"/>
    <x v="3"/>
    <e v="#REF!"/>
    <e v="#REF!"/>
    <e v="#REF!"/>
    <e v="#REF!"/>
    <e v="#REF!"/>
    <e v="#REF!"/>
    <e v="#REF!"/>
    <e v="#REF!"/>
    <e v="#REF!"/>
    <e v="#REF!"/>
    <e v="#REF!"/>
    <e v="#REF!"/>
    <e v="#REF!"/>
  </r>
  <r>
    <n v="8"/>
    <x v="1"/>
    <x v="1"/>
    <x v="1"/>
    <x v="1"/>
    <e v="#REF!"/>
    <x v="3"/>
    <e v="#REF!"/>
    <e v="#REF!"/>
    <e v="#REF!"/>
    <e v="#REF!"/>
    <e v="#REF!"/>
    <e v="#REF!"/>
    <e v="#REF!"/>
    <e v="#REF!"/>
    <e v="#REF!"/>
    <e v="#REF!"/>
    <e v="#REF!"/>
    <e v="#REF!"/>
    <e v="#REF!"/>
  </r>
  <r>
    <n v="8"/>
    <x v="1"/>
    <x v="1"/>
    <x v="1"/>
    <x v="1"/>
    <e v="#REF!"/>
    <x v="3"/>
    <e v="#REF!"/>
    <e v="#REF!"/>
    <e v="#REF!"/>
    <e v="#REF!"/>
    <e v="#REF!"/>
    <e v="#REF!"/>
    <e v="#REF!"/>
    <e v="#REF!"/>
    <e v="#REF!"/>
    <e v="#REF!"/>
    <e v="#REF!"/>
    <e v="#REF!"/>
    <e v="#REF!"/>
  </r>
  <r>
    <n v="8"/>
    <x v="1"/>
    <x v="1"/>
    <x v="1"/>
    <x v="1"/>
    <e v="#REF!"/>
    <x v="3"/>
    <e v="#REF!"/>
    <e v="#REF!"/>
    <e v="#REF!"/>
    <e v="#REF!"/>
    <e v="#REF!"/>
    <e v="#REF!"/>
    <e v="#REF!"/>
    <e v="#REF!"/>
    <e v="#REF!"/>
    <e v="#REF!"/>
    <e v="#REF!"/>
    <e v="#REF!"/>
    <e v="#REF!"/>
  </r>
  <r>
    <n v="8"/>
    <x v="1"/>
    <x v="1"/>
    <x v="1"/>
    <x v="1"/>
    <e v="#REF!"/>
    <x v="3"/>
    <e v="#REF!"/>
    <e v="#REF!"/>
    <e v="#REF!"/>
    <e v="#REF!"/>
    <e v="#REF!"/>
    <e v="#REF!"/>
    <e v="#REF!"/>
    <e v="#REF!"/>
    <e v="#REF!"/>
    <e v="#REF!"/>
    <e v="#REF!"/>
    <e v="#REF!"/>
    <e v="#REF!"/>
  </r>
  <r>
    <n v="8"/>
    <x v="1"/>
    <x v="1"/>
    <x v="1"/>
    <x v="1"/>
    <e v="#REF!"/>
    <x v="3"/>
    <e v="#REF!"/>
    <e v="#REF!"/>
    <e v="#REF!"/>
    <e v="#REF!"/>
    <e v="#REF!"/>
    <e v="#REF!"/>
    <e v="#REF!"/>
    <e v="#REF!"/>
    <e v="#REF!"/>
    <e v="#REF!"/>
    <e v="#REF!"/>
    <e v="#REF!"/>
    <e v="#REF!"/>
  </r>
  <r>
    <n v="8"/>
    <x v="1"/>
    <x v="1"/>
    <x v="1"/>
    <x v="1"/>
    <e v="#REF!"/>
    <x v="3"/>
    <e v="#REF!"/>
    <e v="#REF!"/>
    <e v="#REF!"/>
    <e v="#REF!"/>
    <e v="#REF!"/>
    <e v="#REF!"/>
    <e v="#REF!"/>
    <e v="#REF!"/>
    <e v="#REF!"/>
    <e v="#REF!"/>
    <e v="#REF!"/>
    <e v="#REF!"/>
    <e v="#REF!"/>
  </r>
  <r>
    <n v="8"/>
    <x v="1"/>
    <x v="1"/>
    <x v="1"/>
    <x v="1"/>
    <e v="#REF!"/>
    <x v="3"/>
    <e v="#REF!"/>
    <e v="#REF!"/>
    <e v="#REF!"/>
    <e v="#REF!"/>
    <e v="#REF!"/>
    <e v="#REF!"/>
    <e v="#REF!"/>
    <e v="#REF!"/>
    <e v="#REF!"/>
    <e v="#REF!"/>
    <e v="#REF!"/>
    <e v="#REF!"/>
    <e v="#REF!"/>
  </r>
  <r>
    <n v="8"/>
    <x v="1"/>
    <x v="1"/>
    <x v="1"/>
    <x v="1"/>
    <e v="#REF!"/>
    <x v="3"/>
    <e v="#REF!"/>
    <e v="#REF!"/>
    <e v="#REF!"/>
    <e v="#REF!"/>
    <e v="#REF!"/>
    <e v="#REF!"/>
    <e v="#REF!"/>
    <e v="#REF!"/>
    <e v="#REF!"/>
    <e v="#REF!"/>
    <e v="#REF!"/>
    <e v="#REF!"/>
    <e v="#REF!"/>
  </r>
  <r>
    <n v="8"/>
    <x v="1"/>
    <x v="1"/>
    <x v="1"/>
    <x v="1"/>
    <e v="#REF!"/>
    <x v="3"/>
    <e v="#REF!"/>
    <e v="#REF!"/>
    <e v="#REF!"/>
    <e v="#REF!"/>
    <e v="#REF!"/>
    <e v="#REF!"/>
    <e v="#REF!"/>
    <e v="#REF!"/>
    <e v="#REF!"/>
    <e v="#REF!"/>
    <e v="#REF!"/>
    <e v="#REF!"/>
    <e v="#REF!"/>
  </r>
  <r>
    <n v="8"/>
    <x v="1"/>
    <x v="1"/>
    <x v="1"/>
    <x v="1"/>
    <e v="#REF!"/>
    <x v="3"/>
    <e v="#REF!"/>
    <e v="#REF!"/>
    <e v="#REF!"/>
    <e v="#REF!"/>
    <e v="#REF!"/>
    <e v="#REF!"/>
    <e v="#REF!"/>
    <e v="#REF!"/>
    <e v="#REF!"/>
    <e v="#REF!"/>
    <e v="#REF!"/>
    <e v="#REF!"/>
    <e v="#REF!"/>
  </r>
  <r>
    <n v="8"/>
    <x v="1"/>
    <x v="1"/>
    <x v="1"/>
    <x v="1"/>
    <e v="#REF!"/>
    <x v="3"/>
    <e v="#REF!"/>
    <e v="#REF!"/>
    <e v="#REF!"/>
    <e v="#REF!"/>
    <e v="#REF!"/>
    <e v="#REF!"/>
    <e v="#REF!"/>
    <e v="#REF!"/>
    <e v="#REF!"/>
    <e v="#REF!"/>
    <e v="#REF!"/>
    <e v="#REF!"/>
    <e v="#REF!"/>
  </r>
  <r>
    <n v="8"/>
    <x v="1"/>
    <x v="1"/>
    <x v="1"/>
    <x v="1"/>
    <e v="#REF!"/>
    <x v="3"/>
    <e v="#REF!"/>
    <e v="#REF!"/>
    <e v="#REF!"/>
    <e v="#REF!"/>
    <e v="#REF!"/>
    <e v="#REF!"/>
    <e v="#REF!"/>
    <e v="#REF!"/>
    <e v="#REF!"/>
    <e v="#REF!"/>
    <e v="#REF!"/>
    <e v="#REF!"/>
    <e v="#REF!"/>
  </r>
  <r>
    <n v="8"/>
    <x v="1"/>
    <x v="1"/>
    <x v="1"/>
    <x v="1"/>
    <e v="#REF!"/>
    <x v="3"/>
    <e v="#REF!"/>
    <e v="#REF!"/>
    <e v="#REF!"/>
    <e v="#REF!"/>
    <e v="#REF!"/>
    <e v="#REF!"/>
    <e v="#REF!"/>
    <e v="#REF!"/>
    <e v="#REF!"/>
    <e v="#REF!"/>
    <e v="#REF!"/>
    <e v="#REF!"/>
    <e v="#REF!"/>
  </r>
  <r>
    <n v="8"/>
    <x v="1"/>
    <x v="1"/>
    <x v="1"/>
    <x v="1"/>
    <e v="#REF!"/>
    <x v="3"/>
    <e v="#REF!"/>
    <e v="#REF!"/>
    <e v="#REF!"/>
    <e v="#REF!"/>
    <e v="#REF!"/>
    <e v="#REF!"/>
    <e v="#REF!"/>
    <e v="#REF!"/>
    <e v="#REF!"/>
    <e v="#REF!"/>
    <e v="#REF!"/>
    <e v="#REF!"/>
    <e v="#REF!"/>
  </r>
  <r>
    <n v="8"/>
    <x v="1"/>
    <x v="1"/>
    <x v="1"/>
    <x v="1"/>
    <e v="#REF!"/>
    <x v="3"/>
    <e v="#REF!"/>
    <e v="#REF!"/>
    <e v="#REF!"/>
    <e v="#REF!"/>
    <e v="#REF!"/>
    <e v="#REF!"/>
    <e v="#REF!"/>
    <e v="#REF!"/>
    <e v="#REF!"/>
    <e v="#REF!"/>
    <e v="#REF!"/>
    <e v="#REF!"/>
    <e v="#REF!"/>
  </r>
  <r>
    <n v="8"/>
    <x v="1"/>
    <x v="1"/>
    <x v="1"/>
    <x v="1"/>
    <e v="#REF!"/>
    <x v="3"/>
    <e v="#REF!"/>
    <e v="#REF!"/>
    <e v="#REF!"/>
    <e v="#REF!"/>
    <e v="#REF!"/>
    <e v="#REF!"/>
    <e v="#REF!"/>
    <e v="#REF!"/>
    <e v="#REF!"/>
    <e v="#REF!"/>
    <e v="#REF!"/>
    <e v="#REF!"/>
    <e v="#REF!"/>
  </r>
  <r>
    <n v="8"/>
    <x v="1"/>
    <x v="1"/>
    <x v="1"/>
    <x v="1"/>
    <e v="#REF!"/>
    <x v="3"/>
    <e v="#REF!"/>
    <e v="#REF!"/>
    <e v="#REF!"/>
    <e v="#REF!"/>
    <e v="#REF!"/>
    <e v="#REF!"/>
    <e v="#REF!"/>
    <e v="#REF!"/>
    <e v="#REF!"/>
    <e v="#REF!"/>
    <e v="#REF!"/>
    <e v="#REF!"/>
    <e v="#REF!"/>
  </r>
  <r>
    <n v="8"/>
    <x v="1"/>
    <x v="1"/>
    <x v="1"/>
    <x v="1"/>
    <e v="#REF!"/>
    <x v="3"/>
    <e v="#REF!"/>
    <e v="#REF!"/>
    <e v="#REF!"/>
    <e v="#REF!"/>
    <e v="#REF!"/>
    <e v="#REF!"/>
    <e v="#REF!"/>
    <e v="#REF!"/>
    <e v="#REF!"/>
    <e v="#REF!"/>
    <e v="#REF!"/>
    <e v="#REF!"/>
    <e v="#REF!"/>
  </r>
  <r>
    <n v="8"/>
    <x v="1"/>
    <x v="1"/>
    <x v="1"/>
    <x v="1"/>
    <e v="#REF!"/>
    <x v="3"/>
    <e v="#REF!"/>
    <e v="#REF!"/>
    <e v="#REF!"/>
    <e v="#REF!"/>
    <e v="#REF!"/>
    <e v="#REF!"/>
    <e v="#REF!"/>
    <e v="#REF!"/>
    <e v="#REF!"/>
    <e v="#REF!"/>
    <e v="#REF!"/>
    <e v="#REF!"/>
    <e v="#REF!"/>
  </r>
  <r>
    <n v="8"/>
    <x v="1"/>
    <x v="1"/>
    <x v="1"/>
    <x v="1"/>
    <e v="#REF!"/>
    <x v="3"/>
    <e v="#REF!"/>
    <e v="#REF!"/>
    <e v="#REF!"/>
    <e v="#REF!"/>
    <e v="#REF!"/>
    <e v="#REF!"/>
    <e v="#REF!"/>
    <e v="#REF!"/>
    <e v="#REF!"/>
    <e v="#REF!"/>
    <e v="#REF!"/>
    <e v="#REF!"/>
    <e v="#REF!"/>
  </r>
  <r>
    <n v="9"/>
    <x v="1"/>
    <x v="1"/>
    <x v="1"/>
    <x v="1"/>
    <e v="#REF!"/>
    <x v="3"/>
    <e v="#REF!"/>
    <e v="#REF!"/>
    <e v="#REF!"/>
    <e v="#REF!"/>
    <e v="#REF!"/>
    <e v="#REF!"/>
    <e v="#REF!"/>
    <e v="#REF!"/>
    <e v="#REF!"/>
    <e v="#REF!"/>
    <e v="#REF!"/>
    <e v="#REF!"/>
    <e v="#REF!"/>
  </r>
  <r>
    <n v="9"/>
    <x v="1"/>
    <x v="1"/>
    <x v="1"/>
    <x v="1"/>
    <e v="#REF!"/>
    <x v="3"/>
    <e v="#REF!"/>
    <e v="#REF!"/>
    <e v="#REF!"/>
    <e v="#REF!"/>
    <e v="#REF!"/>
    <e v="#REF!"/>
    <e v="#REF!"/>
    <e v="#REF!"/>
    <e v="#REF!"/>
    <e v="#REF!"/>
    <e v="#REF!"/>
    <e v="#REF!"/>
    <e v="#REF!"/>
  </r>
  <r>
    <n v="9"/>
    <x v="1"/>
    <x v="1"/>
    <x v="1"/>
    <x v="1"/>
    <e v="#REF!"/>
    <x v="3"/>
    <e v="#REF!"/>
    <e v="#REF!"/>
    <e v="#REF!"/>
    <e v="#REF!"/>
    <e v="#REF!"/>
    <e v="#REF!"/>
    <e v="#REF!"/>
    <e v="#REF!"/>
    <e v="#REF!"/>
    <e v="#REF!"/>
    <e v="#REF!"/>
    <e v="#REF!"/>
    <e v="#REF!"/>
  </r>
  <r>
    <n v="9"/>
    <x v="1"/>
    <x v="1"/>
    <x v="1"/>
    <x v="1"/>
    <e v="#REF!"/>
    <x v="3"/>
    <e v="#REF!"/>
    <e v="#REF!"/>
    <e v="#REF!"/>
    <e v="#REF!"/>
    <e v="#REF!"/>
    <e v="#REF!"/>
    <e v="#REF!"/>
    <e v="#REF!"/>
    <e v="#REF!"/>
    <e v="#REF!"/>
    <e v="#REF!"/>
    <e v="#REF!"/>
    <e v="#REF!"/>
  </r>
  <r>
    <n v="9"/>
    <x v="1"/>
    <x v="1"/>
    <x v="1"/>
    <x v="1"/>
    <e v="#REF!"/>
    <x v="3"/>
    <e v="#REF!"/>
    <e v="#REF!"/>
    <e v="#REF!"/>
    <e v="#REF!"/>
    <e v="#REF!"/>
    <e v="#REF!"/>
    <e v="#REF!"/>
    <e v="#REF!"/>
    <e v="#REF!"/>
    <e v="#REF!"/>
    <e v="#REF!"/>
    <e v="#REF!"/>
    <e v="#REF!"/>
  </r>
  <r>
    <n v="9"/>
    <x v="1"/>
    <x v="1"/>
    <x v="1"/>
    <x v="1"/>
    <e v="#REF!"/>
    <x v="3"/>
    <e v="#REF!"/>
    <e v="#REF!"/>
    <e v="#REF!"/>
    <e v="#REF!"/>
    <e v="#REF!"/>
    <e v="#REF!"/>
    <e v="#REF!"/>
    <e v="#REF!"/>
    <e v="#REF!"/>
    <e v="#REF!"/>
    <e v="#REF!"/>
    <e v="#REF!"/>
    <e v="#REF!"/>
  </r>
  <r>
    <n v="9"/>
    <x v="1"/>
    <x v="1"/>
    <x v="1"/>
    <x v="1"/>
    <e v="#REF!"/>
    <x v="3"/>
    <e v="#REF!"/>
    <e v="#REF!"/>
    <e v="#REF!"/>
    <e v="#REF!"/>
    <e v="#REF!"/>
    <e v="#REF!"/>
    <e v="#REF!"/>
    <e v="#REF!"/>
    <e v="#REF!"/>
    <e v="#REF!"/>
    <e v="#REF!"/>
    <e v="#REF!"/>
    <e v="#REF!"/>
  </r>
  <r>
    <n v="9"/>
    <x v="1"/>
    <x v="1"/>
    <x v="1"/>
    <x v="1"/>
    <e v="#REF!"/>
    <x v="3"/>
    <e v="#REF!"/>
    <e v="#REF!"/>
    <e v="#REF!"/>
    <e v="#REF!"/>
    <e v="#REF!"/>
    <e v="#REF!"/>
    <e v="#REF!"/>
    <e v="#REF!"/>
    <e v="#REF!"/>
    <e v="#REF!"/>
    <e v="#REF!"/>
    <e v="#REF!"/>
    <e v="#REF!"/>
  </r>
  <r>
    <n v="9"/>
    <x v="1"/>
    <x v="1"/>
    <x v="1"/>
    <x v="1"/>
    <e v="#REF!"/>
    <x v="3"/>
    <e v="#REF!"/>
    <e v="#REF!"/>
    <e v="#REF!"/>
    <e v="#REF!"/>
    <e v="#REF!"/>
    <e v="#REF!"/>
    <e v="#REF!"/>
    <e v="#REF!"/>
    <e v="#REF!"/>
    <e v="#REF!"/>
    <e v="#REF!"/>
    <e v="#REF!"/>
    <e v="#REF!"/>
  </r>
  <r>
    <n v="9"/>
    <x v="1"/>
    <x v="1"/>
    <x v="1"/>
    <x v="1"/>
    <e v="#REF!"/>
    <x v="3"/>
    <e v="#REF!"/>
    <e v="#REF!"/>
    <e v="#REF!"/>
    <e v="#REF!"/>
    <e v="#REF!"/>
    <e v="#REF!"/>
    <e v="#REF!"/>
    <e v="#REF!"/>
    <e v="#REF!"/>
    <e v="#REF!"/>
    <e v="#REF!"/>
    <e v="#REF!"/>
    <e v="#REF!"/>
  </r>
  <r>
    <n v="9"/>
    <x v="1"/>
    <x v="1"/>
    <x v="1"/>
    <x v="1"/>
    <e v="#REF!"/>
    <x v="3"/>
    <e v="#REF!"/>
    <e v="#REF!"/>
    <e v="#REF!"/>
    <e v="#REF!"/>
    <e v="#REF!"/>
    <e v="#REF!"/>
    <e v="#REF!"/>
    <e v="#REF!"/>
    <e v="#REF!"/>
    <e v="#REF!"/>
    <e v="#REF!"/>
    <e v="#REF!"/>
    <e v="#REF!"/>
  </r>
  <r>
    <n v="9"/>
    <x v="1"/>
    <x v="1"/>
    <x v="1"/>
    <x v="1"/>
    <e v="#REF!"/>
    <x v="3"/>
    <e v="#REF!"/>
    <e v="#REF!"/>
    <e v="#REF!"/>
    <e v="#REF!"/>
    <e v="#REF!"/>
    <e v="#REF!"/>
    <e v="#REF!"/>
    <e v="#REF!"/>
    <e v="#REF!"/>
    <e v="#REF!"/>
    <e v="#REF!"/>
    <e v="#REF!"/>
    <e v="#REF!"/>
  </r>
  <r>
    <n v="9"/>
    <x v="1"/>
    <x v="1"/>
    <x v="1"/>
    <x v="1"/>
    <e v="#REF!"/>
    <x v="3"/>
    <e v="#REF!"/>
    <e v="#REF!"/>
    <e v="#REF!"/>
    <e v="#REF!"/>
    <e v="#REF!"/>
    <e v="#REF!"/>
    <e v="#REF!"/>
    <e v="#REF!"/>
    <e v="#REF!"/>
    <e v="#REF!"/>
    <e v="#REF!"/>
    <e v="#REF!"/>
    <e v="#REF!"/>
  </r>
  <r>
    <n v="9"/>
    <x v="1"/>
    <x v="1"/>
    <x v="1"/>
    <x v="1"/>
    <e v="#REF!"/>
    <x v="3"/>
    <e v="#REF!"/>
    <e v="#REF!"/>
    <e v="#REF!"/>
    <e v="#REF!"/>
    <e v="#REF!"/>
    <e v="#REF!"/>
    <e v="#REF!"/>
    <e v="#REF!"/>
    <e v="#REF!"/>
    <e v="#REF!"/>
    <e v="#REF!"/>
    <e v="#REF!"/>
    <e v="#REF!"/>
  </r>
  <r>
    <n v="9"/>
    <x v="1"/>
    <x v="1"/>
    <x v="1"/>
    <x v="1"/>
    <e v="#REF!"/>
    <x v="3"/>
    <e v="#REF!"/>
    <e v="#REF!"/>
    <e v="#REF!"/>
    <e v="#REF!"/>
    <e v="#REF!"/>
    <e v="#REF!"/>
    <e v="#REF!"/>
    <e v="#REF!"/>
    <e v="#REF!"/>
    <e v="#REF!"/>
    <e v="#REF!"/>
    <e v="#REF!"/>
    <e v="#REF!"/>
  </r>
  <r>
    <n v="9"/>
    <x v="1"/>
    <x v="1"/>
    <x v="1"/>
    <x v="1"/>
    <e v="#REF!"/>
    <x v="3"/>
    <e v="#REF!"/>
    <e v="#REF!"/>
    <e v="#REF!"/>
    <e v="#REF!"/>
    <e v="#REF!"/>
    <e v="#REF!"/>
    <e v="#REF!"/>
    <e v="#REF!"/>
    <e v="#REF!"/>
    <e v="#REF!"/>
    <e v="#REF!"/>
    <e v="#REF!"/>
    <e v="#REF!"/>
  </r>
  <r>
    <n v="9"/>
    <x v="1"/>
    <x v="1"/>
    <x v="1"/>
    <x v="1"/>
    <e v="#REF!"/>
    <x v="3"/>
    <e v="#REF!"/>
    <e v="#REF!"/>
    <e v="#REF!"/>
    <e v="#REF!"/>
    <e v="#REF!"/>
    <e v="#REF!"/>
    <e v="#REF!"/>
    <e v="#REF!"/>
    <e v="#REF!"/>
    <e v="#REF!"/>
    <e v="#REF!"/>
    <e v="#REF!"/>
    <e v="#REF!"/>
  </r>
  <r>
    <n v="9"/>
    <x v="1"/>
    <x v="1"/>
    <x v="1"/>
    <x v="1"/>
    <e v="#REF!"/>
    <x v="3"/>
    <e v="#REF!"/>
    <e v="#REF!"/>
    <e v="#REF!"/>
    <e v="#REF!"/>
    <e v="#REF!"/>
    <e v="#REF!"/>
    <e v="#REF!"/>
    <e v="#REF!"/>
    <e v="#REF!"/>
    <e v="#REF!"/>
    <e v="#REF!"/>
    <e v="#REF!"/>
    <e v="#REF!"/>
  </r>
  <r>
    <n v="9"/>
    <x v="1"/>
    <x v="1"/>
    <x v="1"/>
    <x v="1"/>
    <e v="#REF!"/>
    <x v="3"/>
    <e v="#REF!"/>
    <e v="#REF!"/>
    <e v="#REF!"/>
    <e v="#REF!"/>
    <e v="#REF!"/>
    <e v="#REF!"/>
    <e v="#REF!"/>
    <e v="#REF!"/>
    <e v="#REF!"/>
    <e v="#REF!"/>
    <e v="#REF!"/>
    <e v="#REF!"/>
    <e v="#REF!"/>
  </r>
  <r>
    <n v="9"/>
    <x v="1"/>
    <x v="1"/>
    <x v="1"/>
    <x v="1"/>
    <e v="#REF!"/>
    <x v="3"/>
    <e v="#REF!"/>
    <e v="#REF!"/>
    <e v="#REF!"/>
    <e v="#REF!"/>
    <e v="#REF!"/>
    <e v="#REF!"/>
    <e v="#REF!"/>
    <e v="#REF!"/>
    <e v="#REF!"/>
    <e v="#REF!"/>
    <e v="#REF!"/>
    <e v="#REF!"/>
    <e v="#REF!"/>
  </r>
  <r>
    <n v="9"/>
    <x v="1"/>
    <x v="1"/>
    <x v="1"/>
    <x v="1"/>
    <e v="#REF!"/>
    <x v="3"/>
    <e v="#REF!"/>
    <e v="#REF!"/>
    <e v="#REF!"/>
    <e v="#REF!"/>
    <e v="#REF!"/>
    <e v="#REF!"/>
    <e v="#REF!"/>
    <e v="#REF!"/>
    <e v="#REF!"/>
    <e v="#REF!"/>
    <e v="#REF!"/>
    <e v="#REF!"/>
    <e v="#REF!"/>
  </r>
  <r>
    <n v="9"/>
    <x v="1"/>
    <x v="1"/>
    <x v="1"/>
    <x v="1"/>
    <e v="#REF!"/>
    <x v="3"/>
    <e v="#REF!"/>
    <e v="#REF!"/>
    <e v="#REF!"/>
    <e v="#REF!"/>
    <e v="#REF!"/>
    <e v="#REF!"/>
    <e v="#REF!"/>
    <e v="#REF!"/>
    <e v="#REF!"/>
    <e v="#REF!"/>
    <e v="#REF!"/>
    <e v="#REF!"/>
    <e v="#REF!"/>
  </r>
  <r>
    <n v="9"/>
    <x v="1"/>
    <x v="1"/>
    <x v="1"/>
    <x v="1"/>
    <e v="#REF!"/>
    <x v="3"/>
    <e v="#REF!"/>
    <e v="#REF!"/>
    <e v="#REF!"/>
    <e v="#REF!"/>
    <e v="#REF!"/>
    <e v="#REF!"/>
    <e v="#REF!"/>
    <e v="#REF!"/>
    <e v="#REF!"/>
    <e v="#REF!"/>
    <e v="#REF!"/>
    <e v="#REF!"/>
    <e v="#REF!"/>
  </r>
  <r>
    <n v="9"/>
    <x v="1"/>
    <x v="1"/>
    <x v="1"/>
    <x v="1"/>
    <e v="#REF!"/>
    <x v="3"/>
    <e v="#REF!"/>
    <e v="#REF!"/>
    <e v="#REF!"/>
    <e v="#REF!"/>
    <e v="#REF!"/>
    <e v="#REF!"/>
    <e v="#REF!"/>
    <e v="#REF!"/>
    <e v="#REF!"/>
    <e v="#REF!"/>
    <e v="#REF!"/>
    <e v="#REF!"/>
    <e v="#REF!"/>
  </r>
  <r>
    <n v="9"/>
    <x v="1"/>
    <x v="1"/>
    <x v="1"/>
    <x v="1"/>
    <e v="#REF!"/>
    <x v="3"/>
    <e v="#REF!"/>
    <e v="#REF!"/>
    <e v="#REF!"/>
    <e v="#REF!"/>
    <e v="#REF!"/>
    <e v="#REF!"/>
    <e v="#REF!"/>
    <e v="#REF!"/>
    <e v="#REF!"/>
    <e v="#REF!"/>
    <e v="#REF!"/>
    <e v="#REF!"/>
    <e v="#REF!"/>
  </r>
  <r>
    <n v="9"/>
    <x v="1"/>
    <x v="1"/>
    <x v="1"/>
    <x v="1"/>
    <e v="#REF!"/>
    <x v="3"/>
    <e v="#REF!"/>
    <e v="#REF!"/>
    <e v="#REF!"/>
    <e v="#REF!"/>
    <e v="#REF!"/>
    <e v="#REF!"/>
    <e v="#REF!"/>
    <e v="#REF!"/>
    <e v="#REF!"/>
    <e v="#REF!"/>
    <e v="#REF!"/>
    <e v="#REF!"/>
    <e v="#REF!"/>
  </r>
  <r>
    <n v="9"/>
    <x v="1"/>
    <x v="1"/>
    <x v="1"/>
    <x v="1"/>
    <e v="#REF!"/>
    <x v="3"/>
    <e v="#REF!"/>
    <e v="#REF!"/>
    <e v="#REF!"/>
    <e v="#REF!"/>
    <e v="#REF!"/>
    <e v="#REF!"/>
    <e v="#REF!"/>
    <e v="#REF!"/>
    <e v="#REF!"/>
    <e v="#REF!"/>
    <e v="#REF!"/>
    <e v="#REF!"/>
    <e v="#REF!"/>
  </r>
  <r>
    <n v="9"/>
    <x v="1"/>
    <x v="1"/>
    <x v="1"/>
    <x v="1"/>
    <e v="#REF!"/>
    <x v="3"/>
    <e v="#REF!"/>
    <e v="#REF!"/>
    <e v="#REF!"/>
    <e v="#REF!"/>
    <e v="#REF!"/>
    <e v="#REF!"/>
    <e v="#REF!"/>
    <e v="#REF!"/>
    <e v="#REF!"/>
    <e v="#REF!"/>
    <e v="#REF!"/>
    <e v="#REF!"/>
    <e v="#REF!"/>
  </r>
  <r>
    <n v="9"/>
    <x v="1"/>
    <x v="1"/>
    <x v="1"/>
    <x v="1"/>
    <e v="#REF!"/>
    <x v="3"/>
    <e v="#REF!"/>
    <e v="#REF!"/>
    <e v="#REF!"/>
    <e v="#REF!"/>
    <e v="#REF!"/>
    <e v="#REF!"/>
    <e v="#REF!"/>
    <e v="#REF!"/>
    <e v="#REF!"/>
    <e v="#REF!"/>
    <e v="#REF!"/>
    <e v="#REF!"/>
    <e v="#REF!"/>
  </r>
  <r>
    <n v="9"/>
    <x v="1"/>
    <x v="1"/>
    <x v="1"/>
    <x v="1"/>
    <e v="#REF!"/>
    <x v="3"/>
    <e v="#REF!"/>
    <e v="#REF!"/>
    <e v="#REF!"/>
    <e v="#REF!"/>
    <e v="#REF!"/>
    <e v="#REF!"/>
    <e v="#REF!"/>
    <e v="#REF!"/>
    <e v="#REF!"/>
    <e v="#REF!"/>
    <e v="#REF!"/>
    <e v="#REF!"/>
    <e v="#REF!"/>
  </r>
  <r>
    <n v="9"/>
    <x v="1"/>
    <x v="1"/>
    <x v="1"/>
    <x v="1"/>
    <e v="#REF!"/>
    <x v="3"/>
    <e v="#REF!"/>
    <e v="#REF!"/>
    <e v="#REF!"/>
    <e v="#REF!"/>
    <e v="#REF!"/>
    <e v="#REF!"/>
    <e v="#REF!"/>
    <e v="#REF!"/>
    <e v="#REF!"/>
    <e v="#REF!"/>
    <e v="#REF!"/>
    <e v="#REF!"/>
    <e v="#REF!"/>
  </r>
  <r>
    <n v="9"/>
    <x v="1"/>
    <x v="1"/>
    <x v="1"/>
    <x v="1"/>
    <e v="#REF!"/>
    <x v="3"/>
    <e v="#REF!"/>
    <e v="#REF!"/>
    <e v="#REF!"/>
    <e v="#REF!"/>
    <e v="#REF!"/>
    <e v="#REF!"/>
    <e v="#REF!"/>
    <e v="#REF!"/>
    <e v="#REF!"/>
    <e v="#REF!"/>
    <e v="#REF!"/>
    <e v="#REF!"/>
    <e v="#REF!"/>
  </r>
  <r>
    <n v="9"/>
    <x v="1"/>
    <x v="1"/>
    <x v="1"/>
    <x v="1"/>
    <e v="#REF!"/>
    <x v="3"/>
    <e v="#REF!"/>
    <e v="#REF!"/>
    <e v="#REF!"/>
    <e v="#REF!"/>
    <e v="#REF!"/>
    <e v="#REF!"/>
    <e v="#REF!"/>
    <e v="#REF!"/>
    <e v="#REF!"/>
    <e v="#REF!"/>
    <e v="#REF!"/>
    <e v="#REF!"/>
    <e v="#REF!"/>
  </r>
  <r>
    <n v="9"/>
    <x v="1"/>
    <x v="1"/>
    <x v="1"/>
    <x v="1"/>
    <e v="#REF!"/>
    <x v="3"/>
    <e v="#REF!"/>
    <e v="#REF!"/>
    <e v="#REF!"/>
    <e v="#REF!"/>
    <e v="#REF!"/>
    <e v="#REF!"/>
    <e v="#REF!"/>
    <e v="#REF!"/>
    <e v="#REF!"/>
    <e v="#REF!"/>
    <e v="#REF!"/>
    <e v="#REF!"/>
    <e v="#REF!"/>
  </r>
  <r>
    <n v="9"/>
    <x v="1"/>
    <x v="1"/>
    <x v="1"/>
    <x v="1"/>
    <e v="#REF!"/>
    <x v="3"/>
    <e v="#REF!"/>
    <e v="#REF!"/>
    <e v="#REF!"/>
    <e v="#REF!"/>
    <e v="#REF!"/>
    <e v="#REF!"/>
    <e v="#REF!"/>
    <e v="#REF!"/>
    <e v="#REF!"/>
    <e v="#REF!"/>
    <e v="#REF!"/>
    <e v="#REF!"/>
    <e v="#REF!"/>
  </r>
  <r>
    <n v="9"/>
    <x v="1"/>
    <x v="1"/>
    <x v="1"/>
    <x v="1"/>
    <e v="#REF!"/>
    <x v="3"/>
    <e v="#REF!"/>
    <e v="#REF!"/>
    <e v="#REF!"/>
    <e v="#REF!"/>
    <e v="#REF!"/>
    <e v="#REF!"/>
    <e v="#REF!"/>
    <e v="#REF!"/>
    <e v="#REF!"/>
    <e v="#REF!"/>
    <e v="#REF!"/>
    <e v="#REF!"/>
    <e v="#REF!"/>
  </r>
  <r>
    <n v="9"/>
    <x v="1"/>
    <x v="1"/>
    <x v="1"/>
    <x v="1"/>
    <e v="#REF!"/>
    <x v="3"/>
    <e v="#REF!"/>
    <e v="#REF!"/>
    <e v="#REF!"/>
    <e v="#REF!"/>
    <e v="#REF!"/>
    <e v="#REF!"/>
    <e v="#REF!"/>
    <e v="#REF!"/>
    <e v="#REF!"/>
    <e v="#REF!"/>
    <e v="#REF!"/>
    <e v="#REF!"/>
    <e v="#REF!"/>
  </r>
  <r>
    <n v="9"/>
    <x v="1"/>
    <x v="1"/>
    <x v="1"/>
    <x v="1"/>
    <e v="#REF!"/>
    <x v="3"/>
    <e v="#REF!"/>
    <e v="#REF!"/>
    <e v="#REF!"/>
    <e v="#REF!"/>
    <e v="#REF!"/>
    <e v="#REF!"/>
    <e v="#REF!"/>
    <e v="#REF!"/>
    <e v="#REF!"/>
    <e v="#REF!"/>
    <e v="#REF!"/>
    <e v="#REF!"/>
    <e v="#REF!"/>
  </r>
  <r>
    <n v="9"/>
    <x v="1"/>
    <x v="1"/>
    <x v="1"/>
    <x v="1"/>
    <e v="#REF!"/>
    <x v="3"/>
    <e v="#REF!"/>
    <e v="#REF!"/>
    <e v="#REF!"/>
    <e v="#REF!"/>
    <e v="#REF!"/>
    <e v="#REF!"/>
    <e v="#REF!"/>
    <e v="#REF!"/>
    <e v="#REF!"/>
    <e v="#REF!"/>
    <e v="#REF!"/>
    <e v="#REF!"/>
    <e v="#REF!"/>
  </r>
  <r>
    <n v="9"/>
    <x v="1"/>
    <x v="1"/>
    <x v="1"/>
    <x v="1"/>
    <e v="#REF!"/>
    <x v="3"/>
    <e v="#REF!"/>
    <e v="#REF!"/>
    <e v="#REF!"/>
    <e v="#REF!"/>
    <e v="#REF!"/>
    <e v="#REF!"/>
    <e v="#REF!"/>
    <e v="#REF!"/>
    <e v="#REF!"/>
    <e v="#REF!"/>
    <e v="#REF!"/>
    <e v="#REF!"/>
    <e v="#REF!"/>
  </r>
  <r>
    <n v="9"/>
    <x v="1"/>
    <x v="1"/>
    <x v="1"/>
    <x v="1"/>
    <e v="#REF!"/>
    <x v="3"/>
    <e v="#REF!"/>
    <e v="#REF!"/>
    <e v="#REF!"/>
    <e v="#REF!"/>
    <e v="#REF!"/>
    <e v="#REF!"/>
    <e v="#REF!"/>
    <e v="#REF!"/>
    <e v="#REF!"/>
    <e v="#REF!"/>
    <e v="#REF!"/>
    <e v="#REF!"/>
    <e v="#REF!"/>
  </r>
  <r>
    <n v="9"/>
    <x v="1"/>
    <x v="1"/>
    <x v="1"/>
    <x v="1"/>
    <e v="#REF!"/>
    <x v="3"/>
    <e v="#REF!"/>
    <e v="#REF!"/>
    <e v="#REF!"/>
    <e v="#REF!"/>
    <e v="#REF!"/>
    <e v="#REF!"/>
    <e v="#REF!"/>
    <e v="#REF!"/>
    <e v="#REF!"/>
    <e v="#REF!"/>
    <e v="#REF!"/>
    <e v="#REF!"/>
    <e v="#REF!"/>
  </r>
  <r>
    <n v="9"/>
    <x v="1"/>
    <x v="1"/>
    <x v="1"/>
    <x v="1"/>
    <e v="#REF!"/>
    <x v="3"/>
    <e v="#REF!"/>
    <e v="#REF!"/>
    <e v="#REF!"/>
    <e v="#REF!"/>
    <e v="#REF!"/>
    <e v="#REF!"/>
    <e v="#REF!"/>
    <e v="#REF!"/>
    <e v="#REF!"/>
    <e v="#REF!"/>
    <e v="#REF!"/>
    <e v="#REF!"/>
    <e v="#REF!"/>
  </r>
  <r>
    <n v="9"/>
    <x v="1"/>
    <x v="1"/>
    <x v="1"/>
    <x v="1"/>
    <e v="#REF!"/>
    <x v="3"/>
    <e v="#REF!"/>
    <e v="#REF!"/>
    <e v="#REF!"/>
    <e v="#REF!"/>
    <e v="#REF!"/>
    <e v="#REF!"/>
    <e v="#REF!"/>
    <e v="#REF!"/>
    <e v="#REF!"/>
    <e v="#REF!"/>
    <e v="#REF!"/>
    <e v="#REF!"/>
    <e v="#REF!"/>
  </r>
  <r>
    <n v="9"/>
    <x v="1"/>
    <x v="1"/>
    <x v="1"/>
    <x v="1"/>
    <e v="#REF!"/>
    <x v="3"/>
    <e v="#REF!"/>
    <e v="#REF!"/>
    <e v="#REF!"/>
    <e v="#REF!"/>
    <e v="#REF!"/>
    <e v="#REF!"/>
    <e v="#REF!"/>
    <e v="#REF!"/>
    <e v="#REF!"/>
    <e v="#REF!"/>
    <e v="#REF!"/>
    <e v="#REF!"/>
    <e v="#REF!"/>
  </r>
  <r>
    <n v="10"/>
    <x v="1"/>
    <x v="1"/>
    <x v="1"/>
    <x v="1"/>
    <e v="#REF!"/>
    <x v="3"/>
    <e v="#REF!"/>
    <e v="#REF!"/>
    <e v="#REF!"/>
    <e v="#REF!"/>
    <e v="#REF!"/>
    <e v="#REF!"/>
    <e v="#REF!"/>
    <e v="#REF!"/>
    <e v="#REF!"/>
    <e v="#REF!"/>
    <e v="#REF!"/>
    <e v="#REF!"/>
    <e v="#REF!"/>
  </r>
  <r>
    <n v="10"/>
    <x v="1"/>
    <x v="1"/>
    <x v="1"/>
    <x v="1"/>
    <e v="#REF!"/>
    <x v="3"/>
    <e v="#REF!"/>
    <e v="#REF!"/>
    <e v="#REF!"/>
    <e v="#REF!"/>
    <e v="#REF!"/>
    <e v="#REF!"/>
    <e v="#REF!"/>
    <e v="#REF!"/>
    <e v="#REF!"/>
    <e v="#REF!"/>
    <e v="#REF!"/>
    <e v="#REF!"/>
    <e v="#REF!"/>
  </r>
  <r>
    <n v="10"/>
    <x v="1"/>
    <x v="1"/>
    <x v="1"/>
    <x v="1"/>
    <e v="#REF!"/>
    <x v="3"/>
    <e v="#REF!"/>
    <e v="#REF!"/>
    <e v="#REF!"/>
    <e v="#REF!"/>
    <e v="#REF!"/>
    <e v="#REF!"/>
    <e v="#REF!"/>
    <e v="#REF!"/>
    <e v="#REF!"/>
    <e v="#REF!"/>
    <e v="#REF!"/>
    <e v="#REF!"/>
    <e v="#REF!"/>
  </r>
  <r>
    <n v="10"/>
    <x v="1"/>
    <x v="1"/>
    <x v="1"/>
    <x v="1"/>
    <e v="#REF!"/>
    <x v="3"/>
    <e v="#REF!"/>
    <e v="#REF!"/>
    <e v="#REF!"/>
    <e v="#REF!"/>
    <e v="#REF!"/>
    <e v="#REF!"/>
    <e v="#REF!"/>
    <e v="#REF!"/>
    <e v="#REF!"/>
    <e v="#REF!"/>
    <e v="#REF!"/>
    <e v="#REF!"/>
    <e v="#REF!"/>
  </r>
  <r>
    <n v="10"/>
    <x v="1"/>
    <x v="1"/>
    <x v="1"/>
    <x v="1"/>
    <e v="#REF!"/>
    <x v="3"/>
    <e v="#REF!"/>
    <e v="#REF!"/>
    <e v="#REF!"/>
    <e v="#REF!"/>
    <e v="#REF!"/>
    <e v="#REF!"/>
    <e v="#REF!"/>
    <e v="#REF!"/>
    <e v="#REF!"/>
    <e v="#REF!"/>
    <e v="#REF!"/>
    <e v="#REF!"/>
    <e v="#REF!"/>
  </r>
  <r>
    <n v="10"/>
    <x v="1"/>
    <x v="1"/>
    <x v="1"/>
    <x v="1"/>
    <e v="#REF!"/>
    <x v="3"/>
    <e v="#REF!"/>
    <e v="#REF!"/>
    <e v="#REF!"/>
    <e v="#REF!"/>
    <e v="#REF!"/>
    <e v="#REF!"/>
    <e v="#REF!"/>
    <e v="#REF!"/>
    <e v="#REF!"/>
    <e v="#REF!"/>
    <e v="#REF!"/>
    <e v="#REF!"/>
    <e v="#REF!"/>
  </r>
  <r>
    <n v="10"/>
    <x v="1"/>
    <x v="1"/>
    <x v="1"/>
    <x v="1"/>
    <e v="#REF!"/>
    <x v="3"/>
    <e v="#REF!"/>
    <e v="#REF!"/>
    <e v="#REF!"/>
    <e v="#REF!"/>
    <e v="#REF!"/>
    <e v="#REF!"/>
    <e v="#REF!"/>
    <e v="#REF!"/>
    <e v="#REF!"/>
    <e v="#REF!"/>
    <e v="#REF!"/>
    <e v="#REF!"/>
    <e v="#REF!"/>
  </r>
  <r>
    <n v="10"/>
    <x v="1"/>
    <x v="1"/>
    <x v="1"/>
    <x v="1"/>
    <e v="#REF!"/>
    <x v="3"/>
    <e v="#REF!"/>
    <e v="#REF!"/>
    <e v="#REF!"/>
    <e v="#REF!"/>
    <e v="#REF!"/>
    <e v="#REF!"/>
    <e v="#REF!"/>
    <e v="#REF!"/>
    <e v="#REF!"/>
    <e v="#REF!"/>
    <e v="#REF!"/>
    <e v="#REF!"/>
    <e v="#REF!"/>
  </r>
  <r>
    <n v="10"/>
    <x v="1"/>
    <x v="1"/>
    <x v="1"/>
    <x v="1"/>
    <e v="#REF!"/>
    <x v="3"/>
    <e v="#REF!"/>
    <e v="#REF!"/>
    <e v="#REF!"/>
    <e v="#REF!"/>
    <e v="#REF!"/>
    <e v="#REF!"/>
    <e v="#REF!"/>
    <e v="#REF!"/>
    <e v="#REF!"/>
    <e v="#REF!"/>
    <e v="#REF!"/>
    <e v="#REF!"/>
    <e v="#REF!"/>
  </r>
  <r>
    <n v="10"/>
    <x v="1"/>
    <x v="1"/>
    <x v="1"/>
    <x v="1"/>
    <e v="#REF!"/>
    <x v="3"/>
    <e v="#REF!"/>
    <e v="#REF!"/>
    <e v="#REF!"/>
    <e v="#REF!"/>
    <e v="#REF!"/>
    <e v="#REF!"/>
    <e v="#REF!"/>
    <e v="#REF!"/>
    <e v="#REF!"/>
    <e v="#REF!"/>
    <e v="#REF!"/>
    <e v="#REF!"/>
    <e v="#REF!"/>
  </r>
  <r>
    <n v="10"/>
    <x v="1"/>
    <x v="1"/>
    <x v="1"/>
    <x v="1"/>
    <e v="#REF!"/>
    <x v="3"/>
    <e v="#REF!"/>
    <e v="#REF!"/>
    <e v="#REF!"/>
    <e v="#REF!"/>
    <e v="#REF!"/>
    <e v="#REF!"/>
    <e v="#REF!"/>
    <e v="#REF!"/>
    <e v="#REF!"/>
    <e v="#REF!"/>
    <e v="#REF!"/>
    <e v="#REF!"/>
    <e v="#REF!"/>
  </r>
  <r>
    <n v="10"/>
    <x v="1"/>
    <x v="1"/>
    <x v="1"/>
    <x v="1"/>
    <e v="#REF!"/>
    <x v="3"/>
    <e v="#REF!"/>
    <e v="#REF!"/>
    <e v="#REF!"/>
    <e v="#REF!"/>
    <e v="#REF!"/>
    <e v="#REF!"/>
    <e v="#REF!"/>
    <e v="#REF!"/>
    <e v="#REF!"/>
    <e v="#REF!"/>
    <e v="#REF!"/>
    <e v="#REF!"/>
    <e v="#REF!"/>
  </r>
  <r>
    <n v="10"/>
    <x v="1"/>
    <x v="1"/>
    <x v="1"/>
    <x v="1"/>
    <e v="#REF!"/>
    <x v="3"/>
    <e v="#REF!"/>
    <e v="#REF!"/>
    <e v="#REF!"/>
    <e v="#REF!"/>
    <e v="#REF!"/>
    <e v="#REF!"/>
    <e v="#REF!"/>
    <e v="#REF!"/>
    <e v="#REF!"/>
    <e v="#REF!"/>
    <e v="#REF!"/>
    <e v="#REF!"/>
    <e v="#REF!"/>
  </r>
  <r>
    <n v="10"/>
    <x v="1"/>
    <x v="1"/>
    <x v="1"/>
    <x v="1"/>
    <e v="#REF!"/>
    <x v="3"/>
    <e v="#REF!"/>
    <e v="#REF!"/>
    <e v="#REF!"/>
    <e v="#REF!"/>
    <e v="#REF!"/>
    <e v="#REF!"/>
    <e v="#REF!"/>
    <e v="#REF!"/>
    <e v="#REF!"/>
    <e v="#REF!"/>
    <e v="#REF!"/>
    <e v="#REF!"/>
    <e v="#REF!"/>
  </r>
  <r>
    <n v="10"/>
    <x v="1"/>
    <x v="1"/>
    <x v="1"/>
    <x v="1"/>
    <e v="#REF!"/>
    <x v="3"/>
    <e v="#REF!"/>
    <e v="#REF!"/>
    <e v="#REF!"/>
    <e v="#REF!"/>
    <e v="#REF!"/>
    <e v="#REF!"/>
    <e v="#REF!"/>
    <e v="#REF!"/>
    <e v="#REF!"/>
    <e v="#REF!"/>
    <e v="#REF!"/>
    <e v="#REF!"/>
    <e v="#REF!"/>
  </r>
  <r>
    <n v="10"/>
    <x v="1"/>
    <x v="1"/>
    <x v="1"/>
    <x v="1"/>
    <e v="#REF!"/>
    <x v="3"/>
    <e v="#REF!"/>
    <e v="#REF!"/>
    <e v="#REF!"/>
    <e v="#REF!"/>
    <e v="#REF!"/>
    <e v="#REF!"/>
    <e v="#REF!"/>
    <e v="#REF!"/>
    <e v="#REF!"/>
    <e v="#REF!"/>
    <e v="#REF!"/>
    <e v="#REF!"/>
    <e v="#REF!"/>
  </r>
  <r>
    <n v="10"/>
    <x v="1"/>
    <x v="1"/>
    <x v="1"/>
    <x v="1"/>
    <e v="#REF!"/>
    <x v="3"/>
    <e v="#REF!"/>
    <e v="#REF!"/>
    <e v="#REF!"/>
    <e v="#REF!"/>
    <e v="#REF!"/>
    <e v="#REF!"/>
    <e v="#REF!"/>
    <e v="#REF!"/>
    <e v="#REF!"/>
    <e v="#REF!"/>
    <e v="#REF!"/>
    <e v="#REF!"/>
    <e v="#REF!"/>
  </r>
  <r>
    <n v="10"/>
    <x v="1"/>
    <x v="1"/>
    <x v="1"/>
    <x v="1"/>
    <e v="#REF!"/>
    <x v="3"/>
    <e v="#REF!"/>
    <e v="#REF!"/>
    <e v="#REF!"/>
    <e v="#REF!"/>
    <e v="#REF!"/>
    <e v="#REF!"/>
    <e v="#REF!"/>
    <e v="#REF!"/>
    <e v="#REF!"/>
    <e v="#REF!"/>
    <e v="#REF!"/>
    <e v="#REF!"/>
    <e v="#REF!"/>
  </r>
  <r>
    <n v="10"/>
    <x v="1"/>
    <x v="1"/>
    <x v="1"/>
    <x v="1"/>
    <e v="#REF!"/>
    <x v="3"/>
    <e v="#REF!"/>
    <e v="#REF!"/>
    <e v="#REF!"/>
    <e v="#REF!"/>
    <e v="#REF!"/>
    <e v="#REF!"/>
    <e v="#REF!"/>
    <e v="#REF!"/>
    <e v="#REF!"/>
    <e v="#REF!"/>
    <e v="#REF!"/>
    <e v="#REF!"/>
    <e v="#REF!"/>
  </r>
  <r>
    <n v="10"/>
    <x v="1"/>
    <x v="1"/>
    <x v="1"/>
    <x v="1"/>
    <e v="#REF!"/>
    <x v="3"/>
    <e v="#REF!"/>
    <e v="#REF!"/>
    <e v="#REF!"/>
    <e v="#REF!"/>
    <e v="#REF!"/>
    <e v="#REF!"/>
    <e v="#REF!"/>
    <e v="#REF!"/>
    <e v="#REF!"/>
    <e v="#REF!"/>
    <e v="#REF!"/>
    <e v="#REF!"/>
    <e v="#REF!"/>
  </r>
  <r>
    <n v="10"/>
    <x v="1"/>
    <x v="1"/>
    <x v="1"/>
    <x v="1"/>
    <e v="#REF!"/>
    <x v="3"/>
    <e v="#REF!"/>
    <e v="#REF!"/>
    <e v="#REF!"/>
    <e v="#REF!"/>
    <e v="#REF!"/>
    <e v="#REF!"/>
    <e v="#REF!"/>
    <e v="#REF!"/>
    <e v="#REF!"/>
    <e v="#REF!"/>
    <e v="#REF!"/>
    <e v="#REF!"/>
    <e v="#REF!"/>
  </r>
  <r>
    <n v="10"/>
    <x v="1"/>
    <x v="1"/>
    <x v="1"/>
    <x v="1"/>
    <e v="#REF!"/>
    <x v="3"/>
    <e v="#REF!"/>
    <e v="#REF!"/>
    <e v="#REF!"/>
    <e v="#REF!"/>
    <e v="#REF!"/>
    <e v="#REF!"/>
    <e v="#REF!"/>
    <e v="#REF!"/>
    <e v="#REF!"/>
    <e v="#REF!"/>
    <e v="#REF!"/>
    <e v="#REF!"/>
    <e v="#REF!"/>
  </r>
  <r>
    <n v="10"/>
    <x v="1"/>
    <x v="1"/>
    <x v="1"/>
    <x v="1"/>
    <e v="#REF!"/>
    <x v="3"/>
    <e v="#REF!"/>
    <e v="#REF!"/>
    <e v="#REF!"/>
    <e v="#REF!"/>
    <e v="#REF!"/>
    <e v="#REF!"/>
    <e v="#REF!"/>
    <e v="#REF!"/>
    <e v="#REF!"/>
    <e v="#REF!"/>
    <e v="#REF!"/>
    <e v="#REF!"/>
    <e v="#REF!"/>
  </r>
  <r>
    <n v="10"/>
    <x v="1"/>
    <x v="1"/>
    <x v="1"/>
    <x v="1"/>
    <e v="#REF!"/>
    <x v="3"/>
    <e v="#REF!"/>
    <e v="#REF!"/>
    <e v="#REF!"/>
    <e v="#REF!"/>
    <e v="#REF!"/>
    <e v="#REF!"/>
    <e v="#REF!"/>
    <e v="#REF!"/>
    <e v="#REF!"/>
    <e v="#REF!"/>
    <e v="#REF!"/>
    <e v="#REF!"/>
    <e v="#REF!"/>
  </r>
  <r>
    <n v="10"/>
    <x v="1"/>
    <x v="1"/>
    <x v="1"/>
    <x v="1"/>
    <e v="#REF!"/>
    <x v="3"/>
    <e v="#REF!"/>
    <e v="#REF!"/>
    <e v="#REF!"/>
    <e v="#REF!"/>
    <e v="#REF!"/>
    <e v="#REF!"/>
    <e v="#REF!"/>
    <e v="#REF!"/>
    <e v="#REF!"/>
    <e v="#REF!"/>
    <e v="#REF!"/>
    <e v="#REF!"/>
    <e v="#REF!"/>
  </r>
  <r>
    <n v="10"/>
    <x v="1"/>
    <x v="1"/>
    <x v="1"/>
    <x v="1"/>
    <e v="#REF!"/>
    <x v="3"/>
    <e v="#REF!"/>
    <e v="#REF!"/>
    <e v="#REF!"/>
    <e v="#REF!"/>
    <e v="#REF!"/>
    <e v="#REF!"/>
    <e v="#REF!"/>
    <e v="#REF!"/>
    <e v="#REF!"/>
    <e v="#REF!"/>
    <e v="#REF!"/>
    <e v="#REF!"/>
    <e v="#REF!"/>
  </r>
  <r>
    <n v="10"/>
    <x v="1"/>
    <x v="1"/>
    <x v="1"/>
    <x v="1"/>
    <e v="#REF!"/>
    <x v="3"/>
    <e v="#REF!"/>
    <e v="#REF!"/>
    <e v="#REF!"/>
    <e v="#REF!"/>
    <e v="#REF!"/>
    <e v="#REF!"/>
    <e v="#REF!"/>
    <e v="#REF!"/>
    <e v="#REF!"/>
    <e v="#REF!"/>
    <e v="#REF!"/>
    <e v="#REF!"/>
    <e v="#REF!"/>
  </r>
  <r>
    <n v="10"/>
    <x v="1"/>
    <x v="1"/>
    <x v="1"/>
    <x v="1"/>
    <e v="#REF!"/>
    <x v="3"/>
    <e v="#REF!"/>
    <e v="#REF!"/>
    <e v="#REF!"/>
    <e v="#REF!"/>
    <e v="#REF!"/>
    <e v="#REF!"/>
    <e v="#REF!"/>
    <e v="#REF!"/>
    <e v="#REF!"/>
    <e v="#REF!"/>
    <e v="#REF!"/>
    <e v="#REF!"/>
    <e v="#REF!"/>
  </r>
  <r>
    <n v="10"/>
    <x v="1"/>
    <x v="1"/>
    <x v="1"/>
    <x v="1"/>
    <e v="#REF!"/>
    <x v="3"/>
    <e v="#REF!"/>
    <e v="#REF!"/>
    <e v="#REF!"/>
    <e v="#REF!"/>
    <e v="#REF!"/>
    <e v="#REF!"/>
    <e v="#REF!"/>
    <e v="#REF!"/>
    <e v="#REF!"/>
    <e v="#REF!"/>
    <e v="#REF!"/>
    <e v="#REF!"/>
    <e v="#REF!"/>
  </r>
  <r>
    <n v="10"/>
    <x v="1"/>
    <x v="1"/>
    <x v="1"/>
    <x v="1"/>
    <e v="#REF!"/>
    <x v="3"/>
    <e v="#REF!"/>
    <e v="#REF!"/>
    <e v="#REF!"/>
    <e v="#REF!"/>
    <e v="#REF!"/>
    <e v="#REF!"/>
    <e v="#REF!"/>
    <e v="#REF!"/>
    <e v="#REF!"/>
    <e v="#REF!"/>
    <e v="#REF!"/>
    <e v="#REF!"/>
    <e v="#REF!"/>
  </r>
  <r>
    <n v="10"/>
    <x v="1"/>
    <x v="1"/>
    <x v="1"/>
    <x v="1"/>
    <e v="#REF!"/>
    <x v="3"/>
    <e v="#REF!"/>
    <e v="#REF!"/>
    <e v="#REF!"/>
    <e v="#REF!"/>
    <e v="#REF!"/>
    <e v="#REF!"/>
    <e v="#REF!"/>
    <e v="#REF!"/>
    <e v="#REF!"/>
    <e v="#REF!"/>
    <e v="#REF!"/>
    <e v="#REF!"/>
    <e v="#REF!"/>
  </r>
  <r>
    <n v="10"/>
    <x v="1"/>
    <x v="1"/>
    <x v="1"/>
    <x v="1"/>
    <e v="#REF!"/>
    <x v="3"/>
    <e v="#REF!"/>
    <e v="#REF!"/>
    <e v="#REF!"/>
    <e v="#REF!"/>
    <e v="#REF!"/>
    <e v="#REF!"/>
    <e v="#REF!"/>
    <e v="#REF!"/>
    <e v="#REF!"/>
    <e v="#REF!"/>
    <e v="#REF!"/>
    <e v="#REF!"/>
    <e v="#REF!"/>
  </r>
  <r>
    <n v="10"/>
    <x v="1"/>
    <x v="1"/>
    <x v="1"/>
    <x v="1"/>
    <e v="#REF!"/>
    <x v="3"/>
    <e v="#REF!"/>
    <e v="#REF!"/>
    <e v="#REF!"/>
    <e v="#REF!"/>
    <e v="#REF!"/>
    <e v="#REF!"/>
    <e v="#REF!"/>
    <e v="#REF!"/>
    <e v="#REF!"/>
    <e v="#REF!"/>
    <e v="#REF!"/>
    <e v="#REF!"/>
    <e v="#REF!"/>
  </r>
  <r>
    <n v="10"/>
    <x v="1"/>
    <x v="1"/>
    <x v="1"/>
    <x v="1"/>
    <e v="#REF!"/>
    <x v="3"/>
    <e v="#REF!"/>
    <e v="#REF!"/>
    <e v="#REF!"/>
    <e v="#REF!"/>
    <e v="#REF!"/>
    <e v="#REF!"/>
    <e v="#REF!"/>
    <e v="#REF!"/>
    <e v="#REF!"/>
    <e v="#REF!"/>
    <e v="#REF!"/>
    <e v="#REF!"/>
    <e v="#REF!"/>
  </r>
  <r>
    <n v="10"/>
    <x v="1"/>
    <x v="1"/>
    <x v="1"/>
    <x v="1"/>
    <e v="#REF!"/>
    <x v="3"/>
    <e v="#REF!"/>
    <e v="#REF!"/>
    <e v="#REF!"/>
    <e v="#REF!"/>
    <e v="#REF!"/>
    <e v="#REF!"/>
    <e v="#REF!"/>
    <e v="#REF!"/>
    <e v="#REF!"/>
    <e v="#REF!"/>
    <e v="#REF!"/>
    <e v="#REF!"/>
    <e v="#REF!"/>
  </r>
  <r>
    <n v="10"/>
    <x v="1"/>
    <x v="1"/>
    <x v="1"/>
    <x v="1"/>
    <e v="#REF!"/>
    <x v="3"/>
    <e v="#REF!"/>
    <e v="#REF!"/>
    <e v="#REF!"/>
    <e v="#REF!"/>
    <e v="#REF!"/>
    <e v="#REF!"/>
    <e v="#REF!"/>
    <e v="#REF!"/>
    <e v="#REF!"/>
    <e v="#REF!"/>
    <e v="#REF!"/>
    <e v="#REF!"/>
    <e v="#REF!"/>
  </r>
  <r>
    <n v="10"/>
    <x v="1"/>
    <x v="1"/>
    <x v="1"/>
    <x v="1"/>
    <e v="#REF!"/>
    <x v="3"/>
    <e v="#REF!"/>
    <e v="#REF!"/>
    <e v="#REF!"/>
    <e v="#REF!"/>
    <e v="#REF!"/>
    <e v="#REF!"/>
    <e v="#REF!"/>
    <e v="#REF!"/>
    <e v="#REF!"/>
    <e v="#REF!"/>
    <e v="#REF!"/>
    <e v="#REF!"/>
    <e v="#REF!"/>
  </r>
  <r>
    <n v="10"/>
    <x v="1"/>
    <x v="1"/>
    <x v="1"/>
    <x v="1"/>
    <e v="#REF!"/>
    <x v="3"/>
    <e v="#REF!"/>
    <e v="#REF!"/>
    <e v="#REF!"/>
    <e v="#REF!"/>
    <e v="#REF!"/>
    <e v="#REF!"/>
    <e v="#REF!"/>
    <e v="#REF!"/>
    <e v="#REF!"/>
    <e v="#REF!"/>
    <e v="#REF!"/>
    <e v="#REF!"/>
    <e v="#REF!"/>
  </r>
  <r>
    <n v="10"/>
    <x v="1"/>
    <x v="1"/>
    <x v="1"/>
    <x v="1"/>
    <e v="#REF!"/>
    <x v="3"/>
    <e v="#REF!"/>
    <e v="#REF!"/>
    <e v="#REF!"/>
    <e v="#REF!"/>
    <e v="#REF!"/>
    <e v="#REF!"/>
    <e v="#REF!"/>
    <e v="#REF!"/>
    <e v="#REF!"/>
    <e v="#REF!"/>
    <e v="#REF!"/>
    <e v="#REF!"/>
    <e v="#REF!"/>
  </r>
  <r>
    <n v="10"/>
    <x v="1"/>
    <x v="1"/>
    <x v="1"/>
    <x v="1"/>
    <e v="#REF!"/>
    <x v="3"/>
    <e v="#REF!"/>
    <e v="#REF!"/>
    <e v="#REF!"/>
    <e v="#REF!"/>
    <e v="#REF!"/>
    <e v="#REF!"/>
    <e v="#REF!"/>
    <e v="#REF!"/>
    <e v="#REF!"/>
    <e v="#REF!"/>
    <e v="#REF!"/>
    <e v="#REF!"/>
    <e v="#REF!"/>
  </r>
  <r>
    <n v="10"/>
    <x v="1"/>
    <x v="1"/>
    <x v="1"/>
    <x v="1"/>
    <e v="#REF!"/>
    <x v="3"/>
    <e v="#REF!"/>
    <e v="#REF!"/>
    <e v="#REF!"/>
    <e v="#REF!"/>
    <e v="#REF!"/>
    <e v="#REF!"/>
    <e v="#REF!"/>
    <e v="#REF!"/>
    <e v="#REF!"/>
    <e v="#REF!"/>
    <e v="#REF!"/>
    <e v="#REF!"/>
    <e v="#REF!"/>
  </r>
  <r>
    <n v="10"/>
    <x v="1"/>
    <x v="1"/>
    <x v="1"/>
    <x v="1"/>
    <e v="#REF!"/>
    <x v="3"/>
    <e v="#REF!"/>
    <e v="#REF!"/>
    <e v="#REF!"/>
    <e v="#REF!"/>
    <e v="#REF!"/>
    <e v="#REF!"/>
    <e v="#REF!"/>
    <e v="#REF!"/>
    <e v="#REF!"/>
    <e v="#REF!"/>
    <e v="#REF!"/>
    <e v="#REF!"/>
    <e v="#REF!"/>
  </r>
  <r>
    <n v="10"/>
    <x v="1"/>
    <x v="1"/>
    <x v="1"/>
    <x v="1"/>
    <e v="#REF!"/>
    <x v="3"/>
    <e v="#REF!"/>
    <e v="#REF!"/>
    <e v="#REF!"/>
    <e v="#REF!"/>
    <e v="#REF!"/>
    <e v="#REF!"/>
    <e v="#REF!"/>
    <e v="#REF!"/>
    <e v="#REF!"/>
    <e v="#REF!"/>
    <e v="#REF!"/>
    <e v="#REF!"/>
    <e v="#REF!"/>
  </r>
  <r>
    <n v="10"/>
    <x v="1"/>
    <x v="1"/>
    <x v="1"/>
    <x v="1"/>
    <e v="#REF!"/>
    <x v="3"/>
    <e v="#REF!"/>
    <e v="#REF!"/>
    <e v="#REF!"/>
    <e v="#REF!"/>
    <e v="#REF!"/>
    <e v="#REF!"/>
    <e v="#REF!"/>
    <e v="#REF!"/>
    <e v="#REF!"/>
    <e v="#REF!"/>
    <e v="#REF!"/>
    <e v="#REF!"/>
    <e v="#REF!"/>
  </r>
  <r>
    <n v="10"/>
    <x v="1"/>
    <x v="1"/>
    <x v="1"/>
    <x v="1"/>
    <e v="#REF!"/>
    <x v="3"/>
    <e v="#REF!"/>
    <e v="#REF!"/>
    <e v="#REF!"/>
    <e v="#REF!"/>
    <e v="#REF!"/>
    <e v="#REF!"/>
    <e v="#REF!"/>
    <e v="#REF!"/>
    <e v="#REF!"/>
    <e v="#REF!"/>
    <e v="#REF!"/>
    <e v="#REF!"/>
    <e v="#REF!"/>
  </r>
  <r>
    <n v="11"/>
    <x v="1"/>
    <x v="1"/>
    <x v="1"/>
    <x v="1"/>
    <e v="#REF!"/>
    <x v="3"/>
    <e v="#REF!"/>
    <e v="#REF!"/>
    <e v="#REF!"/>
    <e v="#REF!"/>
    <e v="#REF!"/>
    <e v="#REF!"/>
    <e v="#REF!"/>
    <e v="#REF!"/>
    <e v="#REF!"/>
    <e v="#REF!"/>
    <e v="#REF!"/>
    <e v="#REF!"/>
    <e v="#REF!"/>
  </r>
  <r>
    <n v="11"/>
    <x v="1"/>
    <x v="1"/>
    <x v="1"/>
    <x v="1"/>
    <e v="#REF!"/>
    <x v="3"/>
    <e v="#REF!"/>
    <e v="#REF!"/>
    <e v="#REF!"/>
    <e v="#REF!"/>
    <e v="#REF!"/>
    <e v="#REF!"/>
    <e v="#REF!"/>
    <e v="#REF!"/>
    <e v="#REF!"/>
    <e v="#REF!"/>
    <e v="#REF!"/>
    <e v="#REF!"/>
    <e v="#REF!"/>
  </r>
  <r>
    <n v="11"/>
    <x v="1"/>
    <x v="1"/>
    <x v="1"/>
    <x v="1"/>
    <e v="#REF!"/>
    <x v="3"/>
    <e v="#REF!"/>
    <e v="#REF!"/>
    <e v="#REF!"/>
    <e v="#REF!"/>
    <e v="#REF!"/>
    <e v="#REF!"/>
    <e v="#REF!"/>
    <e v="#REF!"/>
    <e v="#REF!"/>
    <e v="#REF!"/>
    <e v="#REF!"/>
    <e v="#REF!"/>
    <e v="#REF!"/>
  </r>
  <r>
    <n v="11"/>
    <x v="1"/>
    <x v="1"/>
    <x v="1"/>
    <x v="1"/>
    <e v="#REF!"/>
    <x v="3"/>
    <e v="#REF!"/>
    <e v="#REF!"/>
    <e v="#REF!"/>
    <e v="#REF!"/>
    <e v="#REF!"/>
    <e v="#REF!"/>
    <e v="#REF!"/>
    <e v="#REF!"/>
    <e v="#REF!"/>
    <e v="#REF!"/>
    <e v="#REF!"/>
    <e v="#REF!"/>
    <e v="#REF!"/>
  </r>
  <r>
    <n v="11"/>
    <x v="1"/>
    <x v="1"/>
    <x v="1"/>
    <x v="1"/>
    <e v="#REF!"/>
    <x v="3"/>
    <e v="#REF!"/>
    <e v="#REF!"/>
    <e v="#REF!"/>
    <e v="#REF!"/>
    <e v="#REF!"/>
    <e v="#REF!"/>
    <e v="#REF!"/>
    <e v="#REF!"/>
    <e v="#REF!"/>
    <e v="#REF!"/>
    <e v="#REF!"/>
    <e v="#REF!"/>
    <e v="#REF!"/>
  </r>
  <r>
    <n v="11"/>
    <x v="1"/>
    <x v="1"/>
    <x v="1"/>
    <x v="1"/>
    <e v="#REF!"/>
    <x v="3"/>
    <e v="#REF!"/>
    <e v="#REF!"/>
    <e v="#REF!"/>
    <e v="#REF!"/>
    <e v="#REF!"/>
    <e v="#REF!"/>
    <e v="#REF!"/>
    <e v="#REF!"/>
    <e v="#REF!"/>
    <e v="#REF!"/>
    <e v="#REF!"/>
    <e v="#REF!"/>
    <e v="#REF!"/>
  </r>
  <r>
    <n v="11"/>
    <x v="1"/>
    <x v="1"/>
    <x v="1"/>
    <x v="1"/>
    <e v="#REF!"/>
    <x v="3"/>
    <e v="#REF!"/>
    <e v="#REF!"/>
    <e v="#REF!"/>
    <e v="#REF!"/>
    <e v="#REF!"/>
    <e v="#REF!"/>
    <e v="#REF!"/>
    <e v="#REF!"/>
    <e v="#REF!"/>
    <e v="#REF!"/>
    <e v="#REF!"/>
    <e v="#REF!"/>
    <e v="#REF!"/>
  </r>
  <r>
    <n v="11"/>
    <x v="1"/>
    <x v="1"/>
    <x v="1"/>
    <x v="1"/>
    <e v="#REF!"/>
    <x v="3"/>
    <e v="#REF!"/>
    <e v="#REF!"/>
    <e v="#REF!"/>
    <e v="#REF!"/>
    <e v="#REF!"/>
    <e v="#REF!"/>
    <e v="#REF!"/>
    <e v="#REF!"/>
    <e v="#REF!"/>
    <e v="#REF!"/>
    <e v="#REF!"/>
    <e v="#REF!"/>
    <e v="#REF!"/>
  </r>
  <r>
    <n v="11"/>
    <x v="1"/>
    <x v="1"/>
    <x v="1"/>
    <x v="1"/>
    <e v="#REF!"/>
    <x v="3"/>
    <e v="#REF!"/>
    <e v="#REF!"/>
    <e v="#REF!"/>
    <e v="#REF!"/>
    <e v="#REF!"/>
    <e v="#REF!"/>
    <e v="#REF!"/>
    <e v="#REF!"/>
    <e v="#REF!"/>
    <e v="#REF!"/>
    <e v="#REF!"/>
    <e v="#REF!"/>
    <e v="#REF!"/>
  </r>
  <r>
    <n v="11"/>
    <x v="1"/>
    <x v="1"/>
    <x v="1"/>
    <x v="1"/>
    <e v="#REF!"/>
    <x v="3"/>
    <e v="#REF!"/>
    <e v="#REF!"/>
    <e v="#REF!"/>
    <e v="#REF!"/>
    <e v="#REF!"/>
    <e v="#REF!"/>
    <e v="#REF!"/>
    <e v="#REF!"/>
    <e v="#REF!"/>
    <e v="#REF!"/>
    <e v="#REF!"/>
    <e v="#REF!"/>
    <e v="#REF!"/>
  </r>
  <r>
    <n v="11"/>
    <x v="1"/>
    <x v="1"/>
    <x v="1"/>
    <x v="1"/>
    <e v="#REF!"/>
    <x v="3"/>
    <e v="#REF!"/>
    <e v="#REF!"/>
    <e v="#REF!"/>
    <e v="#REF!"/>
    <e v="#REF!"/>
    <e v="#REF!"/>
    <e v="#REF!"/>
    <e v="#REF!"/>
    <e v="#REF!"/>
    <e v="#REF!"/>
    <e v="#REF!"/>
    <e v="#REF!"/>
    <e v="#REF!"/>
  </r>
  <r>
    <n v="11"/>
    <x v="1"/>
    <x v="1"/>
    <x v="1"/>
    <x v="1"/>
    <e v="#REF!"/>
    <x v="3"/>
    <e v="#REF!"/>
    <e v="#REF!"/>
    <e v="#REF!"/>
    <e v="#REF!"/>
    <e v="#REF!"/>
    <e v="#REF!"/>
    <e v="#REF!"/>
    <e v="#REF!"/>
    <e v="#REF!"/>
    <e v="#REF!"/>
    <e v="#REF!"/>
    <e v="#REF!"/>
    <e v="#REF!"/>
  </r>
  <r>
    <n v="11"/>
    <x v="1"/>
    <x v="1"/>
    <x v="1"/>
    <x v="1"/>
    <e v="#REF!"/>
    <x v="3"/>
    <e v="#REF!"/>
    <e v="#REF!"/>
    <e v="#REF!"/>
    <e v="#REF!"/>
    <e v="#REF!"/>
    <e v="#REF!"/>
    <e v="#REF!"/>
    <e v="#REF!"/>
    <e v="#REF!"/>
    <e v="#REF!"/>
    <e v="#REF!"/>
    <e v="#REF!"/>
    <e v="#REF!"/>
  </r>
  <r>
    <n v="11"/>
    <x v="1"/>
    <x v="1"/>
    <x v="1"/>
    <x v="1"/>
    <e v="#REF!"/>
    <x v="3"/>
    <e v="#REF!"/>
    <e v="#REF!"/>
    <e v="#REF!"/>
    <e v="#REF!"/>
    <e v="#REF!"/>
    <e v="#REF!"/>
    <e v="#REF!"/>
    <e v="#REF!"/>
    <e v="#REF!"/>
    <e v="#REF!"/>
    <e v="#REF!"/>
    <e v="#REF!"/>
    <e v="#REF!"/>
  </r>
  <r>
    <n v="11"/>
    <x v="1"/>
    <x v="1"/>
    <x v="1"/>
    <x v="1"/>
    <e v="#REF!"/>
    <x v="3"/>
    <e v="#REF!"/>
    <e v="#REF!"/>
    <e v="#REF!"/>
    <e v="#REF!"/>
    <e v="#REF!"/>
    <e v="#REF!"/>
    <e v="#REF!"/>
    <e v="#REF!"/>
    <e v="#REF!"/>
    <e v="#REF!"/>
    <e v="#REF!"/>
    <e v="#REF!"/>
    <e v="#REF!"/>
  </r>
  <r>
    <n v="11"/>
    <x v="1"/>
    <x v="1"/>
    <x v="1"/>
    <x v="1"/>
    <e v="#REF!"/>
    <x v="3"/>
    <e v="#REF!"/>
    <e v="#REF!"/>
    <e v="#REF!"/>
    <e v="#REF!"/>
    <e v="#REF!"/>
    <e v="#REF!"/>
    <e v="#REF!"/>
    <e v="#REF!"/>
    <e v="#REF!"/>
    <e v="#REF!"/>
    <e v="#REF!"/>
    <e v="#REF!"/>
    <e v="#REF!"/>
  </r>
  <r>
    <n v="11"/>
    <x v="1"/>
    <x v="1"/>
    <x v="1"/>
    <x v="1"/>
    <e v="#REF!"/>
    <x v="3"/>
    <e v="#REF!"/>
    <e v="#REF!"/>
    <e v="#REF!"/>
    <e v="#REF!"/>
    <e v="#REF!"/>
    <e v="#REF!"/>
    <e v="#REF!"/>
    <e v="#REF!"/>
    <e v="#REF!"/>
    <e v="#REF!"/>
    <e v="#REF!"/>
    <e v="#REF!"/>
    <e v="#REF!"/>
  </r>
  <r>
    <n v="11"/>
    <x v="1"/>
    <x v="1"/>
    <x v="1"/>
    <x v="1"/>
    <e v="#REF!"/>
    <x v="3"/>
    <e v="#REF!"/>
    <e v="#REF!"/>
    <e v="#REF!"/>
    <e v="#REF!"/>
    <e v="#REF!"/>
    <e v="#REF!"/>
    <e v="#REF!"/>
    <e v="#REF!"/>
    <e v="#REF!"/>
    <e v="#REF!"/>
    <e v="#REF!"/>
    <e v="#REF!"/>
    <e v="#REF!"/>
  </r>
  <r>
    <n v="11"/>
    <x v="1"/>
    <x v="1"/>
    <x v="1"/>
    <x v="1"/>
    <e v="#REF!"/>
    <x v="3"/>
    <e v="#REF!"/>
    <e v="#REF!"/>
    <e v="#REF!"/>
    <e v="#REF!"/>
    <e v="#REF!"/>
    <e v="#REF!"/>
    <e v="#REF!"/>
    <e v="#REF!"/>
    <e v="#REF!"/>
    <e v="#REF!"/>
    <e v="#REF!"/>
    <e v="#REF!"/>
    <e v="#REF!"/>
  </r>
  <r>
    <n v="11"/>
    <x v="1"/>
    <x v="1"/>
    <x v="1"/>
    <x v="1"/>
    <e v="#REF!"/>
    <x v="3"/>
    <e v="#REF!"/>
    <e v="#REF!"/>
    <e v="#REF!"/>
    <e v="#REF!"/>
    <e v="#REF!"/>
    <e v="#REF!"/>
    <e v="#REF!"/>
    <e v="#REF!"/>
    <e v="#REF!"/>
    <e v="#REF!"/>
    <e v="#REF!"/>
    <e v="#REF!"/>
    <e v="#REF!"/>
  </r>
  <r>
    <n v="11"/>
    <x v="1"/>
    <x v="1"/>
    <x v="1"/>
    <x v="1"/>
    <e v="#REF!"/>
    <x v="3"/>
    <e v="#REF!"/>
    <e v="#REF!"/>
    <e v="#REF!"/>
    <e v="#REF!"/>
    <e v="#REF!"/>
    <e v="#REF!"/>
    <e v="#REF!"/>
    <e v="#REF!"/>
    <e v="#REF!"/>
    <e v="#REF!"/>
    <e v="#REF!"/>
    <e v="#REF!"/>
    <e v="#REF!"/>
  </r>
  <r>
    <n v="11"/>
    <x v="1"/>
    <x v="1"/>
    <x v="1"/>
    <x v="1"/>
    <e v="#REF!"/>
    <x v="3"/>
    <e v="#REF!"/>
    <e v="#REF!"/>
    <e v="#REF!"/>
    <e v="#REF!"/>
    <e v="#REF!"/>
    <e v="#REF!"/>
    <e v="#REF!"/>
    <e v="#REF!"/>
    <e v="#REF!"/>
    <e v="#REF!"/>
    <e v="#REF!"/>
    <e v="#REF!"/>
    <e v="#REF!"/>
  </r>
  <r>
    <n v="11"/>
    <x v="1"/>
    <x v="1"/>
    <x v="1"/>
    <x v="1"/>
    <e v="#REF!"/>
    <x v="3"/>
    <e v="#REF!"/>
    <e v="#REF!"/>
    <e v="#REF!"/>
    <e v="#REF!"/>
    <e v="#REF!"/>
    <e v="#REF!"/>
    <e v="#REF!"/>
    <e v="#REF!"/>
    <e v="#REF!"/>
    <e v="#REF!"/>
    <e v="#REF!"/>
    <e v="#REF!"/>
    <e v="#REF!"/>
  </r>
  <r>
    <n v="11"/>
    <x v="1"/>
    <x v="1"/>
    <x v="1"/>
    <x v="1"/>
    <e v="#REF!"/>
    <x v="3"/>
    <e v="#REF!"/>
    <e v="#REF!"/>
    <e v="#REF!"/>
    <e v="#REF!"/>
    <e v="#REF!"/>
    <e v="#REF!"/>
    <e v="#REF!"/>
    <e v="#REF!"/>
    <e v="#REF!"/>
    <e v="#REF!"/>
    <e v="#REF!"/>
    <e v="#REF!"/>
    <e v="#REF!"/>
  </r>
  <r>
    <n v="11"/>
    <x v="1"/>
    <x v="1"/>
    <x v="1"/>
    <x v="1"/>
    <e v="#REF!"/>
    <x v="3"/>
    <e v="#REF!"/>
    <e v="#REF!"/>
    <e v="#REF!"/>
    <e v="#REF!"/>
    <e v="#REF!"/>
    <e v="#REF!"/>
    <e v="#REF!"/>
    <e v="#REF!"/>
    <e v="#REF!"/>
    <e v="#REF!"/>
    <e v="#REF!"/>
    <e v="#REF!"/>
    <e v="#REF!"/>
  </r>
  <r>
    <n v="11"/>
    <x v="1"/>
    <x v="1"/>
    <x v="1"/>
    <x v="1"/>
    <e v="#REF!"/>
    <x v="3"/>
    <e v="#REF!"/>
    <e v="#REF!"/>
    <e v="#REF!"/>
    <e v="#REF!"/>
    <e v="#REF!"/>
    <e v="#REF!"/>
    <e v="#REF!"/>
    <e v="#REF!"/>
    <e v="#REF!"/>
    <e v="#REF!"/>
    <e v="#REF!"/>
    <e v="#REF!"/>
    <e v="#REF!"/>
  </r>
  <r>
    <n v="11"/>
    <x v="1"/>
    <x v="1"/>
    <x v="1"/>
    <x v="1"/>
    <e v="#REF!"/>
    <x v="3"/>
    <e v="#REF!"/>
    <e v="#REF!"/>
    <e v="#REF!"/>
    <e v="#REF!"/>
    <e v="#REF!"/>
    <e v="#REF!"/>
    <e v="#REF!"/>
    <e v="#REF!"/>
    <e v="#REF!"/>
    <e v="#REF!"/>
    <e v="#REF!"/>
    <e v="#REF!"/>
    <e v="#REF!"/>
  </r>
  <r>
    <n v="11"/>
    <x v="1"/>
    <x v="1"/>
    <x v="1"/>
    <x v="1"/>
    <e v="#REF!"/>
    <x v="3"/>
    <e v="#REF!"/>
    <e v="#REF!"/>
    <e v="#REF!"/>
    <e v="#REF!"/>
    <e v="#REF!"/>
    <e v="#REF!"/>
    <e v="#REF!"/>
    <e v="#REF!"/>
    <e v="#REF!"/>
    <e v="#REF!"/>
    <e v="#REF!"/>
    <e v="#REF!"/>
    <e v="#REF!"/>
  </r>
  <r>
    <n v="11"/>
    <x v="1"/>
    <x v="1"/>
    <x v="1"/>
    <x v="1"/>
    <e v="#REF!"/>
    <x v="3"/>
    <e v="#REF!"/>
    <e v="#REF!"/>
    <e v="#REF!"/>
    <e v="#REF!"/>
    <e v="#REF!"/>
    <e v="#REF!"/>
    <e v="#REF!"/>
    <e v="#REF!"/>
    <e v="#REF!"/>
    <e v="#REF!"/>
    <e v="#REF!"/>
    <e v="#REF!"/>
    <e v="#REF!"/>
  </r>
  <r>
    <n v="11"/>
    <x v="1"/>
    <x v="1"/>
    <x v="1"/>
    <x v="1"/>
    <e v="#REF!"/>
    <x v="3"/>
    <e v="#REF!"/>
    <e v="#REF!"/>
    <e v="#REF!"/>
    <e v="#REF!"/>
    <e v="#REF!"/>
    <e v="#REF!"/>
    <e v="#REF!"/>
    <e v="#REF!"/>
    <e v="#REF!"/>
    <e v="#REF!"/>
    <e v="#REF!"/>
    <e v="#REF!"/>
    <e v="#REF!"/>
  </r>
  <r>
    <n v="11"/>
    <x v="1"/>
    <x v="1"/>
    <x v="1"/>
    <x v="1"/>
    <e v="#REF!"/>
    <x v="3"/>
    <e v="#REF!"/>
    <e v="#REF!"/>
    <e v="#REF!"/>
    <e v="#REF!"/>
    <e v="#REF!"/>
    <e v="#REF!"/>
    <e v="#REF!"/>
    <e v="#REF!"/>
    <e v="#REF!"/>
    <e v="#REF!"/>
    <e v="#REF!"/>
    <e v="#REF!"/>
    <e v="#REF!"/>
  </r>
  <r>
    <n v="11"/>
    <x v="1"/>
    <x v="1"/>
    <x v="1"/>
    <x v="1"/>
    <e v="#REF!"/>
    <x v="3"/>
    <e v="#REF!"/>
    <e v="#REF!"/>
    <e v="#REF!"/>
    <e v="#REF!"/>
    <e v="#REF!"/>
    <e v="#REF!"/>
    <e v="#REF!"/>
    <e v="#REF!"/>
    <e v="#REF!"/>
    <e v="#REF!"/>
    <e v="#REF!"/>
    <e v="#REF!"/>
    <e v="#REF!"/>
  </r>
  <r>
    <n v="11"/>
    <x v="1"/>
    <x v="1"/>
    <x v="1"/>
    <x v="1"/>
    <e v="#REF!"/>
    <x v="3"/>
    <e v="#REF!"/>
    <e v="#REF!"/>
    <e v="#REF!"/>
    <e v="#REF!"/>
    <e v="#REF!"/>
    <e v="#REF!"/>
    <e v="#REF!"/>
    <e v="#REF!"/>
    <e v="#REF!"/>
    <e v="#REF!"/>
    <e v="#REF!"/>
    <e v="#REF!"/>
    <e v="#REF!"/>
  </r>
  <r>
    <n v="11"/>
    <x v="1"/>
    <x v="1"/>
    <x v="1"/>
    <x v="1"/>
    <e v="#REF!"/>
    <x v="3"/>
    <e v="#REF!"/>
    <e v="#REF!"/>
    <e v="#REF!"/>
    <e v="#REF!"/>
    <e v="#REF!"/>
    <e v="#REF!"/>
    <e v="#REF!"/>
    <e v="#REF!"/>
    <e v="#REF!"/>
    <e v="#REF!"/>
    <e v="#REF!"/>
    <e v="#REF!"/>
    <e v="#REF!"/>
  </r>
  <r>
    <n v="11"/>
    <x v="1"/>
    <x v="1"/>
    <x v="1"/>
    <x v="1"/>
    <e v="#REF!"/>
    <x v="3"/>
    <e v="#REF!"/>
    <e v="#REF!"/>
    <e v="#REF!"/>
    <e v="#REF!"/>
    <e v="#REF!"/>
    <e v="#REF!"/>
    <e v="#REF!"/>
    <e v="#REF!"/>
    <e v="#REF!"/>
    <e v="#REF!"/>
    <e v="#REF!"/>
    <e v="#REF!"/>
    <e v="#REF!"/>
  </r>
  <r>
    <n v="11"/>
    <x v="1"/>
    <x v="1"/>
    <x v="1"/>
    <x v="1"/>
    <e v="#REF!"/>
    <x v="3"/>
    <e v="#REF!"/>
    <e v="#REF!"/>
    <e v="#REF!"/>
    <e v="#REF!"/>
    <e v="#REF!"/>
    <e v="#REF!"/>
    <e v="#REF!"/>
    <e v="#REF!"/>
    <e v="#REF!"/>
    <e v="#REF!"/>
    <e v="#REF!"/>
    <e v="#REF!"/>
    <e v="#REF!"/>
  </r>
  <r>
    <n v="11"/>
    <x v="1"/>
    <x v="1"/>
    <x v="1"/>
    <x v="1"/>
    <e v="#REF!"/>
    <x v="3"/>
    <e v="#REF!"/>
    <e v="#REF!"/>
    <e v="#REF!"/>
    <e v="#REF!"/>
    <e v="#REF!"/>
    <e v="#REF!"/>
    <e v="#REF!"/>
    <e v="#REF!"/>
    <e v="#REF!"/>
    <e v="#REF!"/>
    <e v="#REF!"/>
    <e v="#REF!"/>
    <e v="#REF!"/>
  </r>
  <r>
    <n v="11"/>
    <x v="1"/>
    <x v="1"/>
    <x v="1"/>
    <x v="1"/>
    <e v="#REF!"/>
    <x v="3"/>
    <e v="#REF!"/>
    <e v="#REF!"/>
    <e v="#REF!"/>
    <e v="#REF!"/>
    <e v="#REF!"/>
    <e v="#REF!"/>
    <e v="#REF!"/>
    <e v="#REF!"/>
    <e v="#REF!"/>
    <e v="#REF!"/>
    <e v="#REF!"/>
    <e v="#REF!"/>
    <e v="#REF!"/>
  </r>
  <r>
    <n v="11"/>
    <x v="1"/>
    <x v="1"/>
    <x v="1"/>
    <x v="1"/>
    <e v="#REF!"/>
    <x v="3"/>
    <e v="#REF!"/>
    <e v="#REF!"/>
    <e v="#REF!"/>
    <e v="#REF!"/>
    <e v="#REF!"/>
    <e v="#REF!"/>
    <e v="#REF!"/>
    <e v="#REF!"/>
    <e v="#REF!"/>
    <e v="#REF!"/>
    <e v="#REF!"/>
    <e v="#REF!"/>
    <e v="#REF!"/>
  </r>
  <r>
    <n v="11"/>
    <x v="1"/>
    <x v="1"/>
    <x v="1"/>
    <x v="1"/>
    <e v="#REF!"/>
    <x v="3"/>
    <e v="#REF!"/>
    <e v="#REF!"/>
    <e v="#REF!"/>
    <e v="#REF!"/>
    <e v="#REF!"/>
    <e v="#REF!"/>
    <e v="#REF!"/>
    <e v="#REF!"/>
    <e v="#REF!"/>
    <e v="#REF!"/>
    <e v="#REF!"/>
    <e v="#REF!"/>
    <e v="#REF!"/>
  </r>
  <r>
    <n v="11"/>
    <x v="1"/>
    <x v="1"/>
    <x v="1"/>
    <x v="1"/>
    <e v="#REF!"/>
    <x v="3"/>
    <e v="#REF!"/>
    <e v="#REF!"/>
    <e v="#REF!"/>
    <e v="#REF!"/>
    <e v="#REF!"/>
    <e v="#REF!"/>
    <e v="#REF!"/>
    <e v="#REF!"/>
    <e v="#REF!"/>
    <e v="#REF!"/>
    <e v="#REF!"/>
    <e v="#REF!"/>
    <e v="#REF!"/>
  </r>
  <r>
    <n v="11"/>
    <x v="1"/>
    <x v="1"/>
    <x v="1"/>
    <x v="1"/>
    <e v="#REF!"/>
    <x v="3"/>
    <e v="#REF!"/>
    <e v="#REF!"/>
    <e v="#REF!"/>
    <e v="#REF!"/>
    <e v="#REF!"/>
    <e v="#REF!"/>
    <e v="#REF!"/>
    <e v="#REF!"/>
    <e v="#REF!"/>
    <e v="#REF!"/>
    <e v="#REF!"/>
    <e v="#REF!"/>
    <e v="#REF!"/>
  </r>
  <r>
    <n v="11"/>
    <x v="1"/>
    <x v="1"/>
    <x v="1"/>
    <x v="1"/>
    <e v="#REF!"/>
    <x v="3"/>
    <e v="#REF!"/>
    <e v="#REF!"/>
    <e v="#REF!"/>
    <e v="#REF!"/>
    <e v="#REF!"/>
    <e v="#REF!"/>
    <e v="#REF!"/>
    <e v="#REF!"/>
    <e v="#REF!"/>
    <e v="#REF!"/>
    <e v="#REF!"/>
    <e v="#REF!"/>
    <e v="#REF!"/>
  </r>
  <r>
    <n v="11"/>
    <x v="1"/>
    <x v="1"/>
    <x v="1"/>
    <x v="1"/>
    <e v="#REF!"/>
    <x v="3"/>
    <e v="#REF!"/>
    <e v="#REF!"/>
    <e v="#REF!"/>
    <e v="#REF!"/>
    <e v="#REF!"/>
    <e v="#REF!"/>
    <e v="#REF!"/>
    <e v="#REF!"/>
    <e v="#REF!"/>
    <e v="#REF!"/>
    <e v="#REF!"/>
    <e v="#REF!"/>
    <e v="#REF!"/>
  </r>
  <r>
    <n v="11"/>
    <x v="1"/>
    <x v="1"/>
    <x v="1"/>
    <x v="1"/>
    <e v="#REF!"/>
    <x v="3"/>
    <e v="#REF!"/>
    <e v="#REF!"/>
    <e v="#REF!"/>
    <e v="#REF!"/>
    <e v="#REF!"/>
    <e v="#REF!"/>
    <e v="#REF!"/>
    <e v="#REF!"/>
    <e v="#REF!"/>
    <e v="#REF!"/>
    <e v="#REF!"/>
    <e v="#REF!"/>
    <e v="#REF!"/>
  </r>
  <r>
    <n v="12"/>
    <x v="1"/>
    <x v="1"/>
    <x v="1"/>
    <x v="1"/>
    <e v="#REF!"/>
    <x v="3"/>
    <e v="#REF!"/>
    <e v="#REF!"/>
    <e v="#REF!"/>
    <e v="#REF!"/>
    <e v="#REF!"/>
    <e v="#REF!"/>
    <e v="#REF!"/>
    <e v="#REF!"/>
    <e v="#REF!"/>
    <e v="#REF!"/>
    <e v="#REF!"/>
    <e v="#REF!"/>
    <e v="#REF!"/>
  </r>
  <r>
    <n v="12"/>
    <x v="1"/>
    <x v="1"/>
    <x v="1"/>
    <x v="1"/>
    <e v="#REF!"/>
    <x v="3"/>
    <e v="#REF!"/>
    <e v="#REF!"/>
    <e v="#REF!"/>
    <e v="#REF!"/>
    <e v="#REF!"/>
    <e v="#REF!"/>
    <e v="#REF!"/>
    <e v="#REF!"/>
    <e v="#REF!"/>
    <e v="#REF!"/>
    <e v="#REF!"/>
    <e v="#REF!"/>
    <e v="#REF!"/>
  </r>
  <r>
    <n v="12"/>
    <x v="1"/>
    <x v="1"/>
    <x v="1"/>
    <x v="1"/>
    <e v="#REF!"/>
    <x v="3"/>
    <e v="#REF!"/>
    <e v="#REF!"/>
    <e v="#REF!"/>
    <e v="#REF!"/>
    <e v="#REF!"/>
    <e v="#REF!"/>
    <e v="#REF!"/>
    <e v="#REF!"/>
    <e v="#REF!"/>
    <e v="#REF!"/>
    <e v="#REF!"/>
    <e v="#REF!"/>
    <e v="#REF!"/>
  </r>
  <r>
    <n v="12"/>
    <x v="1"/>
    <x v="1"/>
    <x v="1"/>
    <x v="1"/>
    <e v="#REF!"/>
    <x v="3"/>
    <e v="#REF!"/>
    <e v="#REF!"/>
    <e v="#REF!"/>
    <e v="#REF!"/>
    <e v="#REF!"/>
    <e v="#REF!"/>
    <e v="#REF!"/>
    <e v="#REF!"/>
    <e v="#REF!"/>
    <e v="#REF!"/>
    <e v="#REF!"/>
    <e v="#REF!"/>
    <e v="#REF!"/>
  </r>
  <r>
    <n v="12"/>
    <x v="1"/>
    <x v="1"/>
    <x v="1"/>
    <x v="1"/>
    <e v="#REF!"/>
    <x v="3"/>
    <e v="#REF!"/>
    <e v="#REF!"/>
    <e v="#REF!"/>
    <e v="#REF!"/>
    <e v="#REF!"/>
    <e v="#REF!"/>
    <e v="#REF!"/>
    <e v="#REF!"/>
    <e v="#REF!"/>
    <e v="#REF!"/>
    <e v="#REF!"/>
    <e v="#REF!"/>
    <e v="#REF!"/>
  </r>
  <r>
    <n v="12"/>
    <x v="1"/>
    <x v="1"/>
    <x v="1"/>
    <x v="1"/>
    <e v="#REF!"/>
    <x v="3"/>
    <e v="#REF!"/>
    <e v="#REF!"/>
    <e v="#REF!"/>
    <e v="#REF!"/>
    <e v="#REF!"/>
    <e v="#REF!"/>
    <e v="#REF!"/>
    <e v="#REF!"/>
    <e v="#REF!"/>
    <e v="#REF!"/>
    <e v="#REF!"/>
    <e v="#REF!"/>
    <e v="#REF!"/>
  </r>
  <r>
    <n v="12"/>
    <x v="1"/>
    <x v="1"/>
    <x v="1"/>
    <x v="1"/>
    <e v="#REF!"/>
    <x v="3"/>
    <e v="#REF!"/>
    <e v="#REF!"/>
    <e v="#REF!"/>
    <e v="#REF!"/>
    <e v="#REF!"/>
    <e v="#REF!"/>
    <e v="#REF!"/>
    <e v="#REF!"/>
    <e v="#REF!"/>
    <e v="#REF!"/>
    <e v="#REF!"/>
    <e v="#REF!"/>
    <e v="#REF!"/>
  </r>
  <r>
    <n v="12"/>
    <x v="1"/>
    <x v="1"/>
    <x v="1"/>
    <x v="1"/>
    <e v="#REF!"/>
    <x v="3"/>
    <e v="#REF!"/>
    <e v="#REF!"/>
    <e v="#REF!"/>
    <e v="#REF!"/>
    <e v="#REF!"/>
    <e v="#REF!"/>
    <e v="#REF!"/>
    <e v="#REF!"/>
    <e v="#REF!"/>
    <e v="#REF!"/>
    <e v="#REF!"/>
    <e v="#REF!"/>
    <e v="#REF!"/>
  </r>
  <r>
    <n v="12"/>
    <x v="2"/>
    <x v="2"/>
    <x v="0"/>
    <x v="0"/>
    <s v=""/>
    <x v="0"/>
    <s v=""/>
    <s v=""/>
    <s v=""/>
    <s v=""/>
    <s v=""/>
    <s v=""/>
    <s v=""/>
    <s v=""/>
    <s v=""/>
    <s v=""/>
    <s v=""/>
    <s v=""/>
    <s v=""/>
  </r>
  <r>
    <n v="12"/>
    <x v="2"/>
    <x v="2"/>
    <x v="0"/>
    <x v="0"/>
    <s v=""/>
    <x v="0"/>
    <s v=""/>
    <s v=""/>
    <s v=""/>
    <s v=""/>
    <s v=""/>
    <s v=""/>
    <s v=""/>
    <s v=""/>
    <s v=""/>
    <s v=""/>
    <s v=""/>
    <s v=""/>
    <s v=""/>
  </r>
  <r>
    <n v="12"/>
    <x v="2"/>
    <x v="2"/>
    <x v="0"/>
    <x v="0"/>
    <s v=""/>
    <x v="0"/>
    <s v=""/>
    <s v=""/>
    <s v=""/>
    <s v=""/>
    <s v=""/>
    <s v=""/>
    <s v=""/>
    <s v=""/>
    <s v=""/>
    <s v=""/>
    <s v=""/>
    <s v=""/>
    <s v=""/>
  </r>
  <r>
    <n v="12"/>
    <x v="2"/>
    <x v="2"/>
    <x v="0"/>
    <x v="0"/>
    <s v=""/>
    <x v="0"/>
    <s v=""/>
    <s v=""/>
    <s v=""/>
    <s v=""/>
    <s v=""/>
    <s v=""/>
    <s v=""/>
    <s v=""/>
    <s v=""/>
    <s v=""/>
    <s v=""/>
    <s v=""/>
    <s v=""/>
  </r>
  <r>
    <n v="12"/>
    <x v="2"/>
    <x v="2"/>
    <x v="0"/>
    <x v="0"/>
    <s v=""/>
    <x v="0"/>
    <s v=""/>
    <s v=""/>
    <s v=""/>
    <s v=""/>
    <s v=""/>
    <s v=""/>
    <s v=""/>
    <s v=""/>
    <s v=""/>
    <s v=""/>
    <s v=""/>
    <s v=""/>
    <s v=""/>
  </r>
  <r>
    <n v="12"/>
    <x v="2"/>
    <x v="2"/>
    <x v="0"/>
    <x v="0"/>
    <s v=""/>
    <x v="0"/>
    <s v=""/>
    <s v=""/>
    <s v=""/>
    <s v=""/>
    <s v=""/>
    <s v=""/>
    <s v=""/>
    <s v=""/>
    <s v=""/>
    <s v=""/>
    <s v=""/>
    <s v=""/>
    <s v=""/>
  </r>
  <r>
    <n v="12"/>
    <x v="2"/>
    <x v="2"/>
    <x v="0"/>
    <x v="0"/>
    <s v=""/>
    <x v="0"/>
    <s v=""/>
    <s v=""/>
    <s v=""/>
    <s v=""/>
    <s v=""/>
    <s v=""/>
    <s v=""/>
    <s v=""/>
    <s v=""/>
    <s v=""/>
    <s v=""/>
    <s v=""/>
    <s v=""/>
  </r>
  <r>
    <n v="12"/>
    <x v="2"/>
    <x v="2"/>
    <x v="0"/>
    <x v="0"/>
    <s v=""/>
    <x v="0"/>
    <s v=""/>
    <s v=""/>
    <s v=""/>
    <s v=""/>
    <s v=""/>
    <s v=""/>
    <s v=""/>
    <s v=""/>
    <s v=""/>
    <s v=""/>
    <s v=""/>
    <s v=""/>
    <s v=""/>
  </r>
  <r>
    <n v="12"/>
    <x v="2"/>
    <x v="2"/>
    <x v="0"/>
    <x v="0"/>
    <s v=""/>
    <x v="0"/>
    <s v=""/>
    <s v=""/>
    <s v=""/>
    <s v=""/>
    <s v=""/>
    <s v=""/>
    <s v=""/>
    <s v=""/>
    <s v=""/>
    <s v=""/>
    <s v=""/>
    <s v=""/>
    <s v=""/>
  </r>
  <r>
    <n v="12"/>
    <x v="2"/>
    <x v="2"/>
    <x v="0"/>
    <x v="0"/>
    <s v=""/>
    <x v="0"/>
    <s v=""/>
    <s v=""/>
    <s v=""/>
    <s v=""/>
    <s v=""/>
    <s v=""/>
    <s v=""/>
    <s v=""/>
    <s v=""/>
    <s v=""/>
    <s v=""/>
    <s v=""/>
    <s v=""/>
  </r>
  <r>
    <n v="12"/>
    <x v="2"/>
    <x v="2"/>
    <x v="0"/>
    <x v="0"/>
    <s v=""/>
    <x v="0"/>
    <s v=""/>
    <s v=""/>
    <s v=""/>
    <s v=""/>
    <s v=""/>
    <s v=""/>
    <s v=""/>
    <s v=""/>
    <s v=""/>
    <s v=""/>
    <s v=""/>
    <s v=""/>
    <s v=""/>
  </r>
  <r>
    <n v="12"/>
    <x v="2"/>
    <x v="2"/>
    <x v="0"/>
    <x v="0"/>
    <s v=""/>
    <x v="0"/>
    <s v=""/>
    <s v=""/>
    <s v=""/>
    <s v=""/>
    <s v=""/>
    <s v=""/>
    <s v=""/>
    <s v=""/>
    <s v=""/>
    <s v=""/>
    <s v=""/>
    <s v=""/>
    <s v=""/>
  </r>
  <r>
    <n v="12"/>
    <x v="2"/>
    <x v="2"/>
    <x v="0"/>
    <x v="0"/>
    <s v=""/>
    <x v="0"/>
    <s v=""/>
    <s v=""/>
    <s v=""/>
    <s v=""/>
    <s v=""/>
    <s v=""/>
    <s v=""/>
    <s v=""/>
    <s v=""/>
    <s v=""/>
    <s v=""/>
    <s v=""/>
    <s v=""/>
  </r>
  <r>
    <n v="12"/>
    <x v="2"/>
    <x v="2"/>
    <x v="0"/>
    <x v="0"/>
    <s v=""/>
    <x v="0"/>
    <s v=""/>
    <s v=""/>
    <s v=""/>
    <s v=""/>
    <s v=""/>
    <s v=""/>
    <s v=""/>
    <s v=""/>
    <s v=""/>
    <s v=""/>
    <s v=""/>
    <s v=""/>
    <s v=""/>
  </r>
  <r>
    <n v="12"/>
    <x v="2"/>
    <x v="2"/>
    <x v="0"/>
    <x v="0"/>
    <s v=""/>
    <x v="0"/>
    <s v=""/>
    <s v=""/>
    <s v=""/>
    <s v=""/>
    <s v=""/>
    <s v=""/>
    <s v=""/>
    <s v=""/>
    <s v=""/>
    <s v=""/>
    <s v=""/>
    <s v=""/>
    <s v=""/>
  </r>
  <r>
    <n v="12"/>
    <x v="2"/>
    <x v="2"/>
    <x v="0"/>
    <x v="0"/>
    <s v=""/>
    <x v="0"/>
    <s v=""/>
    <s v=""/>
    <s v=""/>
    <s v=""/>
    <s v=""/>
    <s v=""/>
    <s v=""/>
    <s v=""/>
    <s v=""/>
    <s v=""/>
    <s v=""/>
    <s v=""/>
    <s v=""/>
  </r>
  <r>
    <n v="12"/>
    <x v="2"/>
    <x v="2"/>
    <x v="0"/>
    <x v="0"/>
    <s v=""/>
    <x v="0"/>
    <s v=""/>
    <s v=""/>
    <s v=""/>
    <s v=""/>
    <s v=""/>
    <s v=""/>
    <s v=""/>
    <s v=""/>
    <s v=""/>
    <s v=""/>
    <s v=""/>
    <s v=""/>
    <s v=""/>
  </r>
  <r>
    <n v="12"/>
    <x v="2"/>
    <x v="2"/>
    <x v="0"/>
    <x v="0"/>
    <s v=""/>
    <x v="0"/>
    <s v=""/>
    <s v=""/>
    <s v=""/>
    <s v=""/>
    <s v=""/>
    <s v=""/>
    <s v=""/>
    <s v=""/>
    <s v=""/>
    <s v=""/>
    <s v=""/>
    <s v=""/>
    <s v=""/>
  </r>
  <r>
    <n v="12"/>
    <x v="2"/>
    <x v="2"/>
    <x v="0"/>
    <x v="0"/>
    <s v=""/>
    <x v="0"/>
    <s v=""/>
    <s v=""/>
    <s v=""/>
    <s v=""/>
    <s v=""/>
    <s v=""/>
    <s v=""/>
    <s v=""/>
    <s v=""/>
    <s v=""/>
    <s v=""/>
    <s v=""/>
    <s v=""/>
  </r>
  <r>
    <n v="12"/>
    <x v="2"/>
    <x v="2"/>
    <x v="0"/>
    <x v="0"/>
    <s v=""/>
    <x v="0"/>
    <s v=""/>
    <s v=""/>
    <s v=""/>
    <s v=""/>
    <s v=""/>
    <s v=""/>
    <s v=""/>
    <s v=""/>
    <s v=""/>
    <s v=""/>
    <s v=""/>
    <s v=""/>
    <s v=""/>
  </r>
  <r>
    <n v="12"/>
    <x v="2"/>
    <x v="2"/>
    <x v="0"/>
    <x v="0"/>
    <s v=""/>
    <x v="0"/>
    <s v=""/>
    <s v=""/>
    <s v=""/>
    <s v=""/>
    <s v=""/>
    <s v=""/>
    <s v=""/>
    <s v=""/>
    <s v=""/>
    <s v=""/>
    <s v=""/>
    <s v=""/>
    <s v=""/>
  </r>
  <r>
    <n v="12"/>
    <x v="2"/>
    <x v="2"/>
    <x v="0"/>
    <x v="0"/>
    <s v=""/>
    <x v="0"/>
    <s v=""/>
    <s v=""/>
    <s v=""/>
    <s v=""/>
    <s v=""/>
    <s v=""/>
    <s v=""/>
    <s v=""/>
    <s v=""/>
    <s v=""/>
    <s v=""/>
    <s v=""/>
    <s v=""/>
  </r>
  <r>
    <n v="12"/>
    <x v="2"/>
    <x v="2"/>
    <x v="0"/>
    <x v="0"/>
    <s v=""/>
    <x v="0"/>
    <s v=""/>
    <s v=""/>
    <s v=""/>
    <s v=""/>
    <s v=""/>
    <s v=""/>
    <s v=""/>
    <s v=""/>
    <s v=""/>
    <s v=""/>
    <s v=""/>
    <s v=""/>
    <s v=""/>
  </r>
  <r>
    <n v="12"/>
    <x v="2"/>
    <x v="2"/>
    <x v="0"/>
    <x v="0"/>
    <s v=""/>
    <x v="0"/>
    <s v=""/>
    <s v=""/>
    <s v=""/>
    <s v=""/>
    <s v=""/>
    <s v=""/>
    <s v=""/>
    <s v=""/>
    <s v=""/>
    <s v=""/>
    <s v=""/>
    <s v=""/>
    <s v=""/>
  </r>
  <r>
    <n v="12"/>
    <x v="2"/>
    <x v="2"/>
    <x v="0"/>
    <x v="0"/>
    <s v=""/>
    <x v="0"/>
    <s v=""/>
    <s v=""/>
    <s v=""/>
    <s v=""/>
    <s v=""/>
    <s v=""/>
    <s v=""/>
    <s v=""/>
    <s v=""/>
    <s v=""/>
    <s v=""/>
    <s v=""/>
    <s v=""/>
  </r>
  <r>
    <n v="12"/>
    <x v="2"/>
    <x v="2"/>
    <x v="0"/>
    <x v="0"/>
    <s v=""/>
    <x v="0"/>
    <s v=""/>
    <s v=""/>
    <s v=""/>
    <s v=""/>
    <s v=""/>
    <s v=""/>
    <s v=""/>
    <s v=""/>
    <s v=""/>
    <s v=""/>
    <s v=""/>
    <s v=""/>
    <s v=""/>
  </r>
  <r>
    <n v="12"/>
    <x v="2"/>
    <x v="2"/>
    <x v="0"/>
    <x v="0"/>
    <s v=""/>
    <x v="0"/>
    <s v=""/>
    <s v=""/>
    <s v=""/>
    <s v=""/>
    <s v=""/>
    <s v=""/>
    <s v=""/>
    <s v=""/>
    <s v=""/>
    <s v=""/>
    <s v=""/>
    <s v=""/>
    <s v=""/>
  </r>
  <r>
    <n v="12"/>
    <x v="2"/>
    <x v="2"/>
    <x v="0"/>
    <x v="0"/>
    <s v=""/>
    <x v="0"/>
    <s v=""/>
    <s v=""/>
    <s v=""/>
    <s v=""/>
    <s v=""/>
    <s v=""/>
    <s v=""/>
    <s v=""/>
    <s v=""/>
    <s v=""/>
    <s v=""/>
    <s v=""/>
    <s v=""/>
  </r>
  <r>
    <n v="12"/>
    <x v="2"/>
    <x v="2"/>
    <x v="0"/>
    <x v="0"/>
    <s v=""/>
    <x v="0"/>
    <s v=""/>
    <s v=""/>
    <s v=""/>
    <s v=""/>
    <s v=""/>
    <s v=""/>
    <s v=""/>
    <s v=""/>
    <s v=""/>
    <s v=""/>
    <s v=""/>
    <s v=""/>
    <s v=""/>
  </r>
  <r>
    <n v="12"/>
    <x v="2"/>
    <x v="2"/>
    <x v="0"/>
    <x v="0"/>
    <s v=""/>
    <x v="0"/>
    <s v=""/>
    <s v=""/>
    <s v=""/>
    <s v=""/>
    <s v=""/>
    <s v=""/>
    <s v=""/>
    <s v=""/>
    <s v=""/>
    <s v=""/>
    <s v=""/>
    <s v=""/>
    <s v=""/>
  </r>
  <r>
    <n v="12"/>
    <x v="2"/>
    <x v="2"/>
    <x v="0"/>
    <x v="0"/>
    <s v=""/>
    <x v="0"/>
    <s v=""/>
    <s v=""/>
    <s v=""/>
    <s v=""/>
    <s v=""/>
    <s v=""/>
    <s v=""/>
    <s v=""/>
    <s v=""/>
    <s v=""/>
    <s v=""/>
    <s v=""/>
    <s v=""/>
  </r>
  <r>
    <n v="12"/>
    <x v="2"/>
    <x v="2"/>
    <x v="0"/>
    <x v="0"/>
    <s v=""/>
    <x v="0"/>
    <s v=""/>
    <s v=""/>
    <s v=""/>
    <s v=""/>
    <s v=""/>
    <s v=""/>
    <s v=""/>
    <s v=""/>
    <s v=""/>
    <s v=""/>
    <s v=""/>
    <s v=""/>
    <s v=""/>
  </r>
  <r>
    <n v="12"/>
    <x v="2"/>
    <x v="2"/>
    <x v="0"/>
    <x v="0"/>
    <s v=""/>
    <x v="0"/>
    <s v=""/>
    <s v=""/>
    <s v=""/>
    <s v=""/>
    <s v=""/>
    <s v=""/>
    <s v=""/>
    <s v=""/>
    <s v=""/>
    <s v=""/>
    <s v=""/>
    <s v=""/>
    <s v=""/>
  </r>
  <r>
    <n v="12"/>
    <x v="2"/>
    <x v="2"/>
    <x v="0"/>
    <x v="0"/>
    <s v=""/>
    <x v="0"/>
    <s v=""/>
    <s v=""/>
    <s v=""/>
    <s v=""/>
    <s v=""/>
    <s v=""/>
    <s v=""/>
    <s v=""/>
    <s v=""/>
    <s v=""/>
    <s v=""/>
    <s v=""/>
    <s v=""/>
  </r>
  <r>
    <n v="12"/>
    <x v="2"/>
    <x v="2"/>
    <x v="0"/>
    <x v="0"/>
    <s v=""/>
    <x v="0"/>
    <s v=""/>
    <s v=""/>
    <s v=""/>
    <s v=""/>
    <s v=""/>
    <s v=""/>
    <s v=""/>
    <s v=""/>
    <s v=""/>
    <s v=""/>
    <s v=""/>
    <s v=""/>
    <s v=""/>
  </r>
  <r>
    <n v="12"/>
    <x v="2"/>
    <x v="2"/>
    <x v="0"/>
    <x v="0"/>
    <s v=""/>
    <x v="0"/>
    <s v=""/>
    <s v=""/>
    <s v=""/>
    <s v=""/>
    <s v=""/>
    <s v=""/>
    <s v=""/>
    <s v=""/>
    <s v=""/>
    <s v=""/>
    <s v=""/>
    <s v=""/>
    <s v=""/>
  </r>
  <r>
    <n v="12"/>
    <x v="2"/>
    <x v="2"/>
    <x v="0"/>
    <x v="0"/>
    <s v=""/>
    <x v="0"/>
    <s v=""/>
    <s v=""/>
    <s v=""/>
    <s v=""/>
    <s v=""/>
    <s v=""/>
    <s v=""/>
    <s v=""/>
    <s v=""/>
    <s v=""/>
    <s v=""/>
    <s v=""/>
    <s v=""/>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5">
  <r>
    <x v="0"/>
    <m/>
    <x v="0"/>
    <x v="0"/>
    <s v="Enota"/>
    <s v="Enota"/>
    <x v="0"/>
  </r>
  <r>
    <x v="1"/>
    <s v="A01"/>
    <x v="1"/>
    <x v="1"/>
    <s v="MWh"/>
    <s v="EUR/MWh"/>
    <x v="1"/>
  </r>
  <r>
    <x v="2"/>
    <s v="A01"/>
    <x v="2"/>
    <x v="2"/>
    <s v="MWh"/>
    <s v="EUR/MWh"/>
    <x v="1"/>
  </r>
  <r>
    <x v="3"/>
    <s v="A01"/>
    <x v="3"/>
    <x v="3"/>
    <s v="MWh"/>
    <s v="EUR/MWh"/>
    <x v="1"/>
  </r>
  <r>
    <x v="4"/>
    <s v="A01"/>
    <x v="4"/>
    <x v="4"/>
    <s v="MWh"/>
    <s v="EUR/MWh"/>
    <x v="1"/>
  </r>
  <r>
    <x v="5"/>
    <s v="A01"/>
    <x v="5"/>
    <x v="5"/>
    <s v="MWh"/>
    <s v="EUR/MWh"/>
    <x v="1"/>
  </r>
  <r>
    <x v="6"/>
    <s v="A01"/>
    <x v="6"/>
    <x v="6"/>
    <s v="MWh"/>
    <s v="EUR/MWh"/>
    <x v="1"/>
  </r>
  <r>
    <x v="7"/>
    <s v="A01"/>
    <x v="7"/>
    <x v="7"/>
    <s v="MWh"/>
    <s v="EUR/MWh"/>
    <x v="1"/>
  </r>
  <r>
    <x v="8"/>
    <s v="A01"/>
    <x v="8"/>
    <x v="8"/>
    <s v="MWh"/>
    <s v="EUR/MWh"/>
    <x v="1"/>
  </r>
  <r>
    <x v="9"/>
    <s v="A01"/>
    <x v="9"/>
    <x v="9"/>
    <s v="MWh"/>
    <s v="EUR/MWh"/>
    <x v="1"/>
  </r>
  <r>
    <x v="10"/>
    <s v="A01"/>
    <x v="10"/>
    <x v="10"/>
    <s v="MWh"/>
    <s v="EUR/MWh"/>
    <x v="1"/>
  </r>
  <r>
    <x v="11"/>
    <s v="A01"/>
    <x v="11"/>
    <x v="11"/>
    <s v="MWh"/>
    <s v="EUR/MWh"/>
    <x v="1"/>
  </r>
  <r>
    <x v="12"/>
    <s v="A01"/>
    <x v="12"/>
    <x v="12"/>
    <s v="MWh"/>
    <s v="EUR/MWh"/>
    <x v="1"/>
  </r>
  <r>
    <x v="13"/>
    <s v="A01"/>
    <x v="13"/>
    <x v="13"/>
    <s v="MWh"/>
    <s v="EUR/MWh"/>
    <x v="1"/>
  </r>
  <r>
    <x v="14"/>
    <s v="A01"/>
    <x v="14"/>
    <x v="14"/>
    <s v="MWh"/>
    <s v="EUR/MWh"/>
    <x v="1"/>
  </r>
  <r>
    <x v="15"/>
    <s v="A01"/>
    <x v="15"/>
    <x v="15"/>
    <s v="MWh"/>
    <s v="EUR/MWh"/>
    <x v="1"/>
  </r>
  <r>
    <x v="16"/>
    <s v="A01"/>
    <x v="16"/>
    <x v="16"/>
    <s v="t"/>
    <s v="EUR/t"/>
    <x v="1"/>
  </r>
  <r>
    <x v="17"/>
    <s v="A01"/>
    <x v="17"/>
    <x v="17"/>
    <s v="MWh"/>
    <s v="EUR/MWh"/>
    <x v="1"/>
  </r>
  <r>
    <x v="18"/>
    <s v="A01"/>
    <x v="18"/>
    <x v="18"/>
    <s v="MWh"/>
    <s v="EUR/MWh"/>
    <x v="1"/>
  </r>
  <r>
    <x v="19"/>
    <s v="A01"/>
    <x v="19"/>
    <x v="19"/>
    <s v="MWh"/>
    <s v="EUR/MWh"/>
    <x v="1"/>
  </r>
  <r>
    <x v="20"/>
    <s v="A02"/>
    <x v="20"/>
    <x v="20"/>
    <s v="MWh"/>
    <s v="EUR/MWh"/>
    <x v="1"/>
  </r>
  <r>
    <x v="21"/>
    <s v="A02"/>
    <x v="21"/>
    <x v="21"/>
    <s v="MWh"/>
    <s v="EUR/MWh"/>
    <x v="1"/>
  </r>
  <r>
    <x v="22"/>
    <s v="A03"/>
    <x v="22"/>
    <x v="22"/>
    <s v="MWh"/>
    <s v="EUR/MWh"/>
    <x v="2"/>
  </r>
  <r>
    <x v="23"/>
    <s v="A03"/>
    <x v="23"/>
    <x v="23"/>
    <s v="MWh"/>
    <s v="EUR/MWh"/>
    <x v="3"/>
  </r>
  <r>
    <x v="24"/>
    <s v="A04"/>
    <x v="24"/>
    <x v="24"/>
    <s v="m³"/>
    <s v="EUR/m³"/>
    <x v="1"/>
  </r>
  <r>
    <x v="25"/>
    <s v="A04"/>
    <x v="25"/>
    <x v="25"/>
    <s v="m³"/>
    <s v="EUR/m³"/>
    <x v="2"/>
  </r>
  <r>
    <x v="26"/>
    <s v="A04"/>
    <x v="26"/>
    <x v="26"/>
    <s v="m³"/>
    <s v="EUR/m³"/>
    <x v="2"/>
  </r>
  <r>
    <x v="27"/>
    <s v="A04"/>
    <x v="27"/>
    <x v="27"/>
    <s v="m³"/>
    <s v="EUR/m³"/>
    <x v="2"/>
  </r>
  <r>
    <x v="28"/>
    <s v="A04"/>
    <x v="28"/>
    <x v="28"/>
    <s v="m³"/>
    <s v="EUR/m³"/>
    <x v="2"/>
  </r>
  <r>
    <x v="29"/>
    <s v="A04"/>
    <x v="29"/>
    <x v="29"/>
    <s v="m³"/>
    <s v="EUR/m³"/>
    <x v="2"/>
  </r>
  <r>
    <x v="30"/>
    <s v="A04"/>
    <x v="30"/>
    <x v="30"/>
    <s v="m³"/>
    <s v="EUR/m³"/>
    <x v="2"/>
  </r>
  <r>
    <x v="31"/>
    <s v="A04"/>
    <x v="31"/>
    <x v="31"/>
    <s v="t"/>
    <s v="EUR/t"/>
    <x v="2"/>
  </r>
  <r>
    <x v="32"/>
    <s v="A04"/>
    <x v="32"/>
    <x v="32"/>
    <s v="MWh"/>
    <s v="EUR/MWh"/>
    <x v="2"/>
  </r>
  <r>
    <x v="33"/>
    <s v="A05"/>
    <x v="33"/>
    <x v="33"/>
    <s v="kos"/>
    <s v="EUR/kos"/>
    <x v="1"/>
  </r>
  <r>
    <x v="34"/>
    <s v="A05"/>
    <x v="34"/>
    <x v="34"/>
    <s v="kos"/>
    <s v="EUR/kos"/>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tblV_Izbira_01" cacheId="33" applyNumberFormats="0" applyBorderFormats="0" applyFontFormats="0" applyPatternFormats="0" applyAlignmentFormats="0" applyWidthHeightFormats="1" dataCaption="Vrednosti" updatedVersion="6" minRefreshableVersion="3" showDrill="0" rowGrandTotals="0" colGrandTotals="0" itemPrintTitles="1" createdVersion="5" indent="0" compact="0" compactData="0" gridDropZones="1" multipleFieldFilters="0">
  <location ref="CE200:CI202" firstHeaderRow="2" firstDataRow="2" firstDataCol="4"/>
  <pivotFields count="7">
    <pivotField axis="axisRow" compact="0" outline="0" showAll="0" sortType="ascending" defaultSubtotal="0">
      <items count="3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s>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axis="axisRow" compact="0" outline="0" showAll="0" defaultSubtotal="0">
      <items count="66">
        <item x="1"/>
        <item x="13"/>
        <item x="14"/>
        <item x="15"/>
        <item x="16"/>
        <item x="17"/>
        <item x="2"/>
        <item x="3"/>
        <item x="4"/>
        <item x="5"/>
        <item x="6"/>
        <item m="1" x="42"/>
        <item x="11"/>
        <item x="12"/>
        <item m="1" x="46"/>
        <item m="1" x="36"/>
        <item m="1" x="59"/>
        <item m="1" x="50"/>
        <item m="1" x="41"/>
        <item m="1" x="47"/>
        <item m="1" x="37"/>
        <item m="1" x="57"/>
        <item m="1" x="48"/>
        <item m="1" x="39"/>
        <item m="1" x="60"/>
        <item m="1" x="51"/>
        <item m="1" x="43"/>
        <item m="1" x="65"/>
        <item m="1" x="56"/>
        <item m="1" x="62"/>
        <item m="1" x="53"/>
        <item m="1" x="45"/>
        <item m="1" x="64"/>
        <item m="1" x="35"/>
        <item m="1" x="54"/>
        <item x="0"/>
        <item m="1" x="38"/>
        <item m="1" x="58"/>
        <item m="1" x="49"/>
        <item m="1" x="40"/>
        <item m="1" x="61"/>
        <item m="1" x="52"/>
        <item m="1" x="44"/>
        <item m="1" x="63"/>
        <item m="1" x="55"/>
        <item x="18"/>
        <item x="19"/>
        <item x="20"/>
        <item x="21"/>
        <item x="22"/>
        <item x="23"/>
        <item x="24"/>
        <item x="25"/>
        <item x="26"/>
        <item x="27"/>
        <item x="28"/>
        <item x="29"/>
        <item x="30"/>
        <item x="31"/>
        <item x="32"/>
        <item x="33"/>
        <item x="34"/>
        <item x="7"/>
        <item x="8"/>
        <item x="9"/>
        <item x="10"/>
      </items>
      <extLst>
        <ext xmlns:x14="http://schemas.microsoft.com/office/spreadsheetml/2009/9/main" uri="{2946ED86-A175-432a-8AC1-64E0C546D7DE}">
          <x14:pivotField fillDownLabels="1"/>
        </ext>
      </extLst>
    </pivotField>
    <pivotField axis="axisRow" compact="0" outline="0" showAll="0" defaultSubtotal="0">
      <items count="44">
        <item x="22"/>
        <item x="23"/>
        <item x="20"/>
        <item x="21"/>
        <item x="33"/>
        <item x="34"/>
        <item x="14"/>
        <item x="1"/>
        <item x="17"/>
        <item sd="0" x="5"/>
        <item sd="0" x="4"/>
        <item x="11"/>
        <item x="13"/>
        <item x="12"/>
        <item x="3"/>
        <item x="15"/>
        <item x="16"/>
        <item x="2"/>
        <item x="6"/>
        <item m="1" x="36"/>
        <item m="1" x="39"/>
        <item m="1" x="40"/>
        <item m="1" x="38"/>
        <item m="1" x="41"/>
        <item x="32"/>
        <item x="30"/>
        <item x="31"/>
        <item x="28"/>
        <item x="29"/>
        <item x="27"/>
        <item x="26"/>
        <item x="25"/>
        <item x="24"/>
        <item m="1" x="35"/>
        <item x="0"/>
        <item m="1" x="43"/>
        <item x="18"/>
        <item x="19"/>
        <item x="7"/>
        <item m="1" x="42"/>
        <item m="1" x="37"/>
        <item x="8"/>
        <item x="9"/>
        <item x="10"/>
      </items>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axis="axisRow" dataField="1" compact="0" outline="0" showAll="0" defaultSubtotal="0">
      <items count="4">
        <item h="1" x="1"/>
        <item h="1" x="2"/>
        <item h="1" x="3"/>
        <item x="0"/>
      </items>
      <extLst>
        <ext xmlns:x14="http://schemas.microsoft.com/office/spreadsheetml/2009/9/main" uri="{2946ED86-A175-432a-8AC1-64E0C546D7DE}">
          <x14:pivotField fillDownLabels="1"/>
        </ext>
      </extLst>
    </pivotField>
  </pivotFields>
  <rowFields count="4">
    <field x="0"/>
    <field x="2"/>
    <field x="3"/>
    <field x="6"/>
  </rowFields>
  <rowItems count="1">
    <i>
      <x/>
      <x v="35"/>
      <x v="34"/>
      <x v="3"/>
    </i>
  </rowItems>
  <colItems count="1">
    <i/>
  </colItems>
  <dataFields count="1">
    <dataField name="SM1" fld="6" baseField="0" baseItem="0"/>
  </dataFields>
  <formats count="110">
    <format dxfId="2218">
      <pivotArea outline="0" collapsedLevelsAreSubtotals="1" fieldPosition="0"/>
    </format>
    <format dxfId="2217">
      <pivotArea type="topRight" dataOnly="0" labelOnly="1" outline="0" fieldPosition="0"/>
    </format>
    <format dxfId="2216">
      <pivotArea outline="0" collapsedLevelsAreSubtotals="1" fieldPosition="0"/>
    </format>
    <format dxfId="2215">
      <pivotArea type="topRight" dataOnly="0" labelOnly="1" outline="0" fieldPosition="0"/>
    </format>
    <format dxfId="2214">
      <pivotArea dataOnly="0" labelOnly="1" outline="0" fieldPosition="0">
        <references count="1">
          <reference field="0" count="0"/>
        </references>
      </pivotArea>
    </format>
    <format dxfId="2213">
      <pivotArea type="all" dataOnly="0" outline="0" fieldPosition="0"/>
    </format>
    <format dxfId="2212">
      <pivotArea outline="0" collapsedLevelsAreSubtotals="1" fieldPosition="0"/>
    </format>
    <format dxfId="2211">
      <pivotArea type="topRight" dataOnly="0" labelOnly="1" outline="0" fieldPosition="0"/>
    </format>
    <format dxfId="2210">
      <pivotArea dataOnly="0" labelOnly="1" outline="0" fieldPosition="0">
        <references count="1">
          <reference field="0" count="33">
            <x v="1"/>
            <x v="2"/>
            <x v="3"/>
            <x v="4"/>
            <x v="5"/>
            <x v="6"/>
            <x v="7"/>
            <x v="8"/>
            <x v="9"/>
            <x v="10"/>
            <x v="11"/>
            <x v="12"/>
            <x v="13"/>
            <x v="14"/>
            <x v="15"/>
            <x v="16"/>
            <x v="17"/>
            <x v="18"/>
            <x v="19"/>
            <x v="20"/>
            <x v="21"/>
            <x v="22"/>
            <x v="23"/>
            <x v="24"/>
            <x v="25"/>
            <x v="26"/>
            <x v="27"/>
            <x v="28"/>
            <x v="29"/>
            <x v="30"/>
            <x v="31"/>
            <x v="32"/>
            <x v="33"/>
          </reference>
        </references>
      </pivotArea>
    </format>
    <format dxfId="2209">
      <pivotArea dataOnly="0" labelOnly="1" outline="0" fieldPosition="0">
        <references count="2">
          <reference field="0" count="1" selected="0">
            <x v="1"/>
          </reference>
          <reference field="2" count="1">
            <x v="0"/>
          </reference>
        </references>
      </pivotArea>
    </format>
    <format dxfId="2208">
      <pivotArea dataOnly="0" labelOnly="1" outline="0" fieldPosition="0">
        <references count="2">
          <reference field="0" count="1" selected="0">
            <x v="2"/>
          </reference>
          <reference field="2" count="1">
            <x v="6"/>
          </reference>
        </references>
      </pivotArea>
    </format>
    <format dxfId="2207">
      <pivotArea dataOnly="0" labelOnly="1" outline="0" fieldPosition="0">
        <references count="2">
          <reference field="0" count="1" selected="0">
            <x v="3"/>
          </reference>
          <reference field="2" count="1">
            <x v="7"/>
          </reference>
        </references>
      </pivotArea>
    </format>
    <format dxfId="2206">
      <pivotArea dataOnly="0" labelOnly="1" outline="0" fieldPosition="0">
        <references count="2">
          <reference field="0" count="1" selected="0">
            <x v="4"/>
          </reference>
          <reference field="2" count="1">
            <x v="8"/>
          </reference>
        </references>
      </pivotArea>
    </format>
    <format dxfId="2205">
      <pivotArea dataOnly="0" labelOnly="1" outline="0" fieldPosition="0">
        <references count="2">
          <reference field="0" count="1" selected="0">
            <x v="5"/>
          </reference>
          <reference field="2" count="1">
            <x v="9"/>
          </reference>
        </references>
      </pivotArea>
    </format>
    <format dxfId="2204">
      <pivotArea dataOnly="0" labelOnly="1" outline="0" fieldPosition="0">
        <references count="2">
          <reference field="0" count="1" selected="0">
            <x v="6"/>
          </reference>
          <reference field="2" count="1">
            <x v="10"/>
          </reference>
        </references>
      </pivotArea>
    </format>
    <format dxfId="2203">
      <pivotArea dataOnly="0" labelOnly="1" outline="0" fieldPosition="0">
        <references count="2">
          <reference field="0" count="1" selected="0">
            <x v="7"/>
          </reference>
          <reference field="2" count="1">
            <x v="11"/>
          </reference>
        </references>
      </pivotArea>
    </format>
    <format dxfId="2202">
      <pivotArea dataOnly="0" labelOnly="1" outline="0" fieldPosition="0">
        <references count="2">
          <reference field="0" count="1" selected="0">
            <x v="8"/>
          </reference>
          <reference field="2" count="1">
            <x v="12"/>
          </reference>
        </references>
      </pivotArea>
    </format>
    <format dxfId="2201">
      <pivotArea dataOnly="0" labelOnly="1" outline="0" fieldPosition="0">
        <references count="2">
          <reference field="0" count="1" selected="0">
            <x v="9"/>
          </reference>
          <reference field="2" count="1">
            <x v="13"/>
          </reference>
        </references>
      </pivotArea>
    </format>
    <format dxfId="2200">
      <pivotArea dataOnly="0" labelOnly="1" outline="0" fieldPosition="0">
        <references count="2">
          <reference field="0" count="1" selected="0">
            <x v="10"/>
          </reference>
          <reference field="2" count="1">
            <x v="1"/>
          </reference>
        </references>
      </pivotArea>
    </format>
    <format dxfId="2199">
      <pivotArea dataOnly="0" labelOnly="1" outline="0" fieldPosition="0">
        <references count="2">
          <reference field="0" count="1" selected="0">
            <x v="11"/>
          </reference>
          <reference field="2" count="1">
            <x v="2"/>
          </reference>
        </references>
      </pivotArea>
    </format>
    <format dxfId="2198">
      <pivotArea dataOnly="0" labelOnly="1" outline="0" fieldPosition="0">
        <references count="2">
          <reference field="0" count="1" selected="0">
            <x v="12"/>
          </reference>
          <reference field="2" count="1">
            <x v="3"/>
          </reference>
        </references>
      </pivotArea>
    </format>
    <format dxfId="2197">
      <pivotArea dataOnly="0" labelOnly="1" outline="0" fieldPosition="0">
        <references count="2">
          <reference field="0" count="1" selected="0">
            <x v="13"/>
          </reference>
          <reference field="2" count="1">
            <x v="4"/>
          </reference>
        </references>
      </pivotArea>
    </format>
    <format dxfId="2196">
      <pivotArea dataOnly="0" labelOnly="1" outline="0" fieldPosition="0">
        <references count="2">
          <reference field="0" count="1" selected="0">
            <x v="14"/>
          </reference>
          <reference field="2" count="1">
            <x v="5"/>
          </reference>
        </references>
      </pivotArea>
    </format>
    <format dxfId="2195">
      <pivotArea dataOnly="0" labelOnly="1" outline="0" fieldPosition="0">
        <references count="2">
          <reference field="0" count="1" selected="0">
            <x v="15"/>
          </reference>
          <reference field="2" count="1">
            <x v="14"/>
          </reference>
        </references>
      </pivotArea>
    </format>
    <format dxfId="2194">
      <pivotArea dataOnly="0" labelOnly="1" outline="0" fieldPosition="0">
        <references count="2">
          <reference field="0" count="1" selected="0">
            <x v="16"/>
          </reference>
          <reference field="2" count="1">
            <x v="15"/>
          </reference>
        </references>
      </pivotArea>
    </format>
    <format dxfId="2193">
      <pivotArea dataOnly="0" labelOnly="1" outline="0" fieldPosition="0">
        <references count="2">
          <reference field="0" count="1" selected="0">
            <x v="17"/>
          </reference>
          <reference field="2" count="1">
            <x v="16"/>
          </reference>
        </references>
      </pivotArea>
    </format>
    <format dxfId="2192">
      <pivotArea dataOnly="0" labelOnly="1" outline="0" fieldPosition="0">
        <references count="2">
          <reference field="0" count="1" selected="0">
            <x v="18"/>
          </reference>
          <reference field="2" count="1">
            <x v="17"/>
          </reference>
        </references>
      </pivotArea>
    </format>
    <format dxfId="2191">
      <pivotArea dataOnly="0" labelOnly="1" outline="0" fieldPosition="0">
        <references count="2">
          <reference field="0" count="1" selected="0">
            <x v="19"/>
          </reference>
          <reference field="2" count="1">
            <x v="18"/>
          </reference>
        </references>
      </pivotArea>
    </format>
    <format dxfId="2190">
      <pivotArea dataOnly="0" labelOnly="1" outline="0" fieldPosition="0">
        <references count="2">
          <reference field="0" count="1" selected="0">
            <x v="20"/>
          </reference>
          <reference field="2" count="1">
            <x v="19"/>
          </reference>
        </references>
      </pivotArea>
    </format>
    <format dxfId="2189">
      <pivotArea dataOnly="0" labelOnly="1" outline="0" fieldPosition="0">
        <references count="2">
          <reference field="0" count="1" selected="0">
            <x v="21"/>
          </reference>
          <reference field="2" count="1">
            <x v="20"/>
          </reference>
        </references>
      </pivotArea>
    </format>
    <format dxfId="2188">
      <pivotArea dataOnly="0" labelOnly="1" outline="0" fieldPosition="0">
        <references count="2">
          <reference field="0" count="1" selected="0">
            <x v="22"/>
          </reference>
          <reference field="2" count="1">
            <x v="21"/>
          </reference>
        </references>
      </pivotArea>
    </format>
    <format dxfId="2187">
      <pivotArea dataOnly="0" labelOnly="1" outline="0" fieldPosition="0">
        <references count="2">
          <reference field="0" count="1" selected="0">
            <x v="23"/>
          </reference>
          <reference field="2" count="1">
            <x v="22"/>
          </reference>
        </references>
      </pivotArea>
    </format>
    <format dxfId="2186">
      <pivotArea dataOnly="0" labelOnly="1" outline="0" fieldPosition="0">
        <references count="2">
          <reference field="0" count="1" selected="0">
            <x v="24"/>
          </reference>
          <reference field="2" count="1">
            <x v="23"/>
          </reference>
        </references>
      </pivotArea>
    </format>
    <format dxfId="2185">
      <pivotArea dataOnly="0" labelOnly="1" outline="0" fieldPosition="0">
        <references count="2">
          <reference field="0" count="1" selected="0">
            <x v="25"/>
          </reference>
          <reference field="2" count="1">
            <x v="24"/>
          </reference>
        </references>
      </pivotArea>
    </format>
    <format dxfId="2184">
      <pivotArea dataOnly="0" labelOnly="1" outline="0" fieldPosition="0">
        <references count="2">
          <reference field="0" count="1" selected="0">
            <x v="26"/>
          </reference>
          <reference field="2" count="1">
            <x v="25"/>
          </reference>
        </references>
      </pivotArea>
    </format>
    <format dxfId="2183">
      <pivotArea dataOnly="0" labelOnly="1" outline="0" fieldPosition="0">
        <references count="2">
          <reference field="0" count="1" selected="0">
            <x v="27"/>
          </reference>
          <reference field="2" count="1">
            <x v="26"/>
          </reference>
        </references>
      </pivotArea>
    </format>
    <format dxfId="2182">
      <pivotArea dataOnly="0" labelOnly="1" outline="0" fieldPosition="0">
        <references count="2">
          <reference field="0" count="1" selected="0">
            <x v="28"/>
          </reference>
          <reference field="2" count="1">
            <x v="27"/>
          </reference>
        </references>
      </pivotArea>
    </format>
    <format dxfId="2181">
      <pivotArea dataOnly="0" labelOnly="1" outline="0" fieldPosition="0">
        <references count="2">
          <reference field="0" count="1" selected="0">
            <x v="29"/>
          </reference>
          <reference field="2" count="1">
            <x v="28"/>
          </reference>
        </references>
      </pivotArea>
    </format>
    <format dxfId="2180">
      <pivotArea dataOnly="0" labelOnly="1" outline="0" fieldPosition="0">
        <references count="2">
          <reference field="0" count="1" selected="0">
            <x v="30"/>
          </reference>
          <reference field="2" count="1">
            <x v="29"/>
          </reference>
        </references>
      </pivotArea>
    </format>
    <format dxfId="2179">
      <pivotArea dataOnly="0" labelOnly="1" outline="0" fieldPosition="0">
        <references count="2">
          <reference field="0" count="1" selected="0">
            <x v="31"/>
          </reference>
          <reference field="2" count="1">
            <x v="30"/>
          </reference>
        </references>
      </pivotArea>
    </format>
    <format dxfId="2178">
      <pivotArea dataOnly="0" labelOnly="1" outline="0" fieldPosition="0">
        <references count="2">
          <reference field="0" count="1" selected="0">
            <x v="32"/>
          </reference>
          <reference field="2" count="1">
            <x v="31"/>
          </reference>
        </references>
      </pivotArea>
    </format>
    <format dxfId="2177">
      <pivotArea dataOnly="0" labelOnly="1" outline="0" fieldPosition="0">
        <references count="2">
          <reference field="0" count="1" selected="0">
            <x v="33"/>
          </reference>
          <reference field="2" count="1">
            <x v="32"/>
          </reference>
        </references>
      </pivotArea>
    </format>
    <format dxfId="2176">
      <pivotArea dataOnly="0" labelOnly="1" outline="0" fieldPosition="0">
        <references count="3">
          <reference field="0" count="1" selected="0">
            <x v="1"/>
          </reference>
          <reference field="2" count="1" selected="0">
            <x v="0"/>
          </reference>
          <reference field="3" count="1">
            <x v="7"/>
          </reference>
        </references>
      </pivotArea>
    </format>
    <format dxfId="2175">
      <pivotArea dataOnly="0" labelOnly="1" outline="0" fieldPosition="0">
        <references count="3">
          <reference field="0" count="1" selected="0">
            <x v="2"/>
          </reference>
          <reference field="2" count="1" selected="0">
            <x v="6"/>
          </reference>
          <reference field="3" count="1">
            <x v="17"/>
          </reference>
        </references>
      </pivotArea>
    </format>
    <format dxfId="2174">
      <pivotArea dataOnly="0" labelOnly="1" outline="0" fieldPosition="0">
        <references count="3">
          <reference field="0" count="1" selected="0">
            <x v="3"/>
          </reference>
          <reference field="2" count="1" selected="0">
            <x v="7"/>
          </reference>
          <reference field="3" count="1">
            <x v="14"/>
          </reference>
        </references>
      </pivotArea>
    </format>
    <format dxfId="2173">
      <pivotArea dataOnly="0" labelOnly="1" outline="0" fieldPosition="0">
        <references count="3">
          <reference field="0" count="1" selected="0">
            <x v="4"/>
          </reference>
          <reference field="2" count="1" selected="0">
            <x v="8"/>
          </reference>
          <reference field="3" count="1">
            <x v="10"/>
          </reference>
        </references>
      </pivotArea>
    </format>
    <format dxfId="2172">
      <pivotArea dataOnly="0" labelOnly="1" outline="0" fieldPosition="0">
        <references count="3">
          <reference field="0" count="1" selected="0">
            <x v="5"/>
          </reference>
          <reference field="2" count="1" selected="0">
            <x v="9"/>
          </reference>
          <reference field="3" count="1">
            <x v="9"/>
          </reference>
        </references>
      </pivotArea>
    </format>
    <format dxfId="2171">
      <pivotArea dataOnly="0" labelOnly="1" outline="0" fieldPosition="0">
        <references count="3">
          <reference field="0" count="1" selected="0">
            <x v="6"/>
          </reference>
          <reference field="2" count="1" selected="0">
            <x v="10"/>
          </reference>
          <reference field="3" count="1">
            <x v="18"/>
          </reference>
        </references>
      </pivotArea>
    </format>
    <format dxfId="2170">
      <pivotArea dataOnly="0" labelOnly="1" outline="0" fieldPosition="0">
        <references count="3">
          <reference field="0" count="1" selected="0">
            <x v="7"/>
          </reference>
          <reference field="2" count="1" selected="0">
            <x v="11"/>
          </reference>
          <reference field="3" count="1">
            <x v="19"/>
          </reference>
        </references>
      </pivotArea>
    </format>
    <format dxfId="2169">
      <pivotArea dataOnly="0" labelOnly="1" outline="0" fieldPosition="0">
        <references count="3">
          <reference field="0" count="1" selected="0">
            <x v="8"/>
          </reference>
          <reference field="2" count="1" selected="0">
            <x v="12"/>
          </reference>
          <reference field="3" count="1">
            <x v="11"/>
          </reference>
        </references>
      </pivotArea>
    </format>
    <format dxfId="2168">
      <pivotArea dataOnly="0" labelOnly="1" outline="0" fieldPosition="0">
        <references count="3">
          <reference field="0" count="1" selected="0">
            <x v="9"/>
          </reference>
          <reference field="2" count="1" selected="0">
            <x v="13"/>
          </reference>
          <reference field="3" count="1">
            <x v="13"/>
          </reference>
        </references>
      </pivotArea>
    </format>
    <format dxfId="2167">
      <pivotArea dataOnly="0" labelOnly="1" outline="0" fieldPosition="0">
        <references count="3">
          <reference field="0" count="1" selected="0">
            <x v="10"/>
          </reference>
          <reference field="2" count="1" selected="0">
            <x v="1"/>
          </reference>
          <reference field="3" count="1">
            <x v="12"/>
          </reference>
        </references>
      </pivotArea>
    </format>
    <format dxfId="2166">
      <pivotArea dataOnly="0" labelOnly="1" outline="0" fieldPosition="0">
        <references count="3">
          <reference field="0" count="1" selected="0">
            <x v="11"/>
          </reference>
          <reference field="2" count="1" selected="0">
            <x v="2"/>
          </reference>
          <reference field="3" count="1">
            <x v="6"/>
          </reference>
        </references>
      </pivotArea>
    </format>
    <format dxfId="2165">
      <pivotArea dataOnly="0" labelOnly="1" outline="0" fieldPosition="0">
        <references count="3">
          <reference field="0" count="1" selected="0">
            <x v="12"/>
          </reference>
          <reference field="2" count="1" selected="0">
            <x v="3"/>
          </reference>
          <reference field="3" count="1">
            <x v="15"/>
          </reference>
        </references>
      </pivotArea>
    </format>
    <format dxfId="2164">
      <pivotArea dataOnly="0" labelOnly="1" outline="0" fieldPosition="0">
        <references count="3">
          <reference field="0" count="1" selected="0">
            <x v="13"/>
          </reference>
          <reference field="2" count="1" selected="0">
            <x v="4"/>
          </reference>
          <reference field="3" count="1">
            <x v="16"/>
          </reference>
        </references>
      </pivotArea>
    </format>
    <format dxfId="2163">
      <pivotArea dataOnly="0" labelOnly="1" outline="0" fieldPosition="0">
        <references count="3">
          <reference field="0" count="1" selected="0">
            <x v="14"/>
          </reference>
          <reference field="2" count="1" selected="0">
            <x v="5"/>
          </reference>
          <reference field="3" count="1">
            <x v="8"/>
          </reference>
        </references>
      </pivotArea>
    </format>
    <format dxfId="2162">
      <pivotArea dataOnly="0" labelOnly="1" outline="0" fieldPosition="0">
        <references count="3">
          <reference field="0" count="1" selected="0">
            <x v="15"/>
          </reference>
          <reference field="2" count="1" selected="0">
            <x v="14"/>
          </reference>
          <reference field="3" count="1">
            <x v="2"/>
          </reference>
        </references>
      </pivotArea>
    </format>
    <format dxfId="2161">
      <pivotArea dataOnly="0" labelOnly="1" outline="0" fieldPosition="0">
        <references count="3">
          <reference field="0" count="1" selected="0">
            <x v="16"/>
          </reference>
          <reference field="2" count="1" selected="0">
            <x v="15"/>
          </reference>
          <reference field="3" count="1">
            <x v="3"/>
          </reference>
        </references>
      </pivotArea>
    </format>
    <format dxfId="2160">
      <pivotArea dataOnly="0" labelOnly="1" outline="0" fieldPosition="0">
        <references count="3">
          <reference field="0" count="1" selected="0">
            <x v="17"/>
          </reference>
          <reference field="2" count="1" selected="0">
            <x v="16"/>
          </reference>
          <reference field="3" count="1">
            <x v="0"/>
          </reference>
        </references>
      </pivotArea>
    </format>
    <format dxfId="2159">
      <pivotArea dataOnly="0" labelOnly="1" outline="0" fieldPosition="0">
        <references count="3">
          <reference field="0" count="1" selected="0">
            <x v="18"/>
          </reference>
          <reference field="2" count="1" selected="0">
            <x v="17"/>
          </reference>
          <reference field="3" count="1">
            <x v="1"/>
          </reference>
        </references>
      </pivotArea>
    </format>
    <format dxfId="2158">
      <pivotArea dataOnly="0" labelOnly="1" outline="0" fieldPosition="0">
        <references count="3">
          <reference field="0" count="1" selected="0">
            <x v="19"/>
          </reference>
          <reference field="2" count="1" selected="0">
            <x v="18"/>
          </reference>
          <reference field="3" count="1">
            <x v="32"/>
          </reference>
        </references>
      </pivotArea>
    </format>
    <format dxfId="2157">
      <pivotArea dataOnly="0" labelOnly="1" outline="0" fieldPosition="0">
        <references count="3">
          <reference field="0" count="1" selected="0">
            <x v="20"/>
          </reference>
          <reference field="2" count="1" selected="0">
            <x v="19"/>
          </reference>
          <reference field="3" count="1">
            <x v="31"/>
          </reference>
        </references>
      </pivotArea>
    </format>
    <format dxfId="2156">
      <pivotArea dataOnly="0" labelOnly="1" outline="0" fieldPosition="0">
        <references count="3">
          <reference field="0" count="1" selected="0">
            <x v="21"/>
          </reference>
          <reference field="2" count="1" selected="0">
            <x v="20"/>
          </reference>
          <reference field="3" count="1">
            <x v="30"/>
          </reference>
        </references>
      </pivotArea>
    </format>
    <format dxfId="2155">
      <pivotArea dataOnly="0" labelOnly="1" outline="0" fieldPosition="0">
        <references count="3">
          <reference field="0" count="1" selected="0">
            <x v="22"/>
          </reference>
          <reference field="2" count="1" selected="0">
            <x v="21"/>
          </reference>
          <reference field="3" count="1">
            <x v="29"/>
          </reference>
        </references>
      </pivotArea>
    </format>
    <format dxfId="2154">
      <pivotArea dataOnly="0" labelOnly="1" outline="0" fieldPosition="0">
        <references count="3">
          <reference field="0" count="1" selected="0">
            <x v="23"/>
          </reference>
          <reference field="2" count="1" selected="0">
            <x v="22"/>
          </reference>
          <reference field="3" count="1">
            <x v="27"/>
          </reference>
        </references>
      </pivotArea>
    </format>
    <format dxfId="2153">
      <pivotArea dataOnly="0" labelOnly="1" outline="0" fieldPosition="0">
        <references count="3">
          <reference field="0" count="1" selected="0">
            <x v="24"/>
          </reference>
          <reference field="2" count="1" selected="0">
            <x v="23"/>
          </reference>
          <reference field="3" count="1">
            <x v="28"/>
          </reference>
        </references>
      </pivotArea>
    </format>
    <format dxfId="2152">
      <pivotArea dataOnly="0" labelOnly="1" outline="0" fieldPosition="0">
        <references count="3">
          <reference field="0" count="1" selected="0">
            <x v="25"/>
          </reference>
          <reference field="2" count="1" selected="0">
            <x v="24"/>
          </reference>
          <reference field="3" count="1">
            <x v="25"/>
          </reference>
        </references>
      </pivotArea>
    </format>
    <format dxfId="2151">
      <pivotArea dataOnly="0" labelOnly="1" outline="0" fieldPosition="0">
        <references count="3">
          <reference field="0" count="1" selected="0">
            <x v="26"/>
          </reference>
          <reference field="2" count="1" selected="0">
            <x v="25"/>
          </reference>
          <reference field="3" count="1">
            <x v="26"/>
          </reference>
        </references>
      </pivotArea>
    </format>
    <format dxfId="2150">
      <pivotArea dataOnly="0" labelOnly="1" outline="0" fieldPosition="0">
        <references count="3">
          <reference field="0" count="1" selected="0">
            <x v="27"/>
          </reference>
          <reference field="2" count="1" selected="0">
            <x v="26"/>
          </reference>
          <reference field="3" count="1">
            <x v="24"/>
          </reference>
        </references>
      </pivotArea>
    </format>
    <format dxfId="2149">
      <pivotArea dataOnly="0" labelOnly="1" outline="0" fieldPosition="0">
        <references count="3">
          <reference field="0" count="1" selected="0">
            <x v="28"/>
          </reference>
          <reference field="2" count="1" selected="0">
            <x v="27"/>
          </reference>
          <reference field="3" count="1">
            <x v="4"/>
          </reference>
        </references>
      </pivotArea>
    </format>
    <format dxfId="2148">
      <pivotArea dataOnly="0" labelOnly="1" outline="0" fieldPosition="0">
        <references count="3">
          <reference field="0" count="1" selected="0">
            <x v="29"/>
          </reference>
          <reference field="2" count="1" selected="0">
            <x v="28"/>
          </reference>
          <reference field="3" count="1">
            <x v="5"/>
          </reference>
        </references>
      </pivotArea>
    </format>
    <format dxfId="2147">
      <pivotArea dataOnly="0" labelOnly="1" outline="0" fieldPosition="0">
        <references count="3">
          <reference field="0" count="1" selected="0">
            <x v="30"/>
          </reference>
          <reference field="2" count="1" selected="0">
            <x v="29"/>
          </reference>
          <reference field="3" count="1">
            <x v="23"/>
          </reference>
        </references>
      </pivotArea>
    </format>
    <format dxfId="2146">
      <pivotArea dataOnly="0" labelOnly="1" outline="0" fieldPosition="0">
        <references count="3">
          <reference field="0" count="1" selected="0">
            <x v="31"/>
          </reference>
          <reference field="2" count="1" selected="0">
            <x v="30"/>
          </reference>
          <reference field="3" count="1">
            <x v="21"/>
          </reference>
        </references>
      </pivotArea>
    </format>
    <format dxfId="2145">
      <pivotArea dataOnly="0" labelOnly="1" outline="0" fieldPosition="0">
        <references count="3">
          <reference field="0" count="1" selected="0">
            <x v="32"/>
          </reference>
          <reference field="2" count="1" selected="0">
            <x v="31"/>
          </reference>
          <reference field="3" count="1">
            <x v="22"/>
          </reference>
        </references>
      </pivotArea>
    </format>
    <format dxfId="2144">
      <pivotArea dataOnly="0" labelOnly="1" outline="0" fieldPosition="0">
        <references count="3">
          <reference field="0" count="1" selected="0">
            <x v="33"/>
          </reference>
          <reference field="2" count="1" selected="0">
            <x v="32"/>
          </reference>
          <reference field="3" count="1">
            <x v="20"/>
          </reference>
        </references>
      </pivotArea>
    </format>
    <format dxfId="2143">
      <pivotArea dataOnly="0" labelOnly="1" outline="0" fieldPosition="0">
        <references count="4">
          <reference field="0" count="1" selected="0">
            <x v="1"/>
          </reference>
          <reference field="2" count="1" selected="0">
            <x v="0"/>
          </reference>
          <reference field="3" count="1" selected="0">
            <x v="7"/>
          </reference>
          <reference field="6" count="1">
            <x v="0"/>
          </reference>
        </references>
      </pivotArea>
    </format>
    <format dxfId="2142">
      <pivotArea dataOnly="0" labelOnly="1" outline="0" fieldPosition="0">
        <references count="4">
          <reference field="0" count="1" selected="0">
            <x v="2"/>
          </reference>
          <reference field="2" count="1" selected="0">
            <x v="6"/>
          </reference>
          <reference field="3" count="1" selected="0">
            <x v="17"/>
          </reference>
          <reference field="6" count="1">
            <x v="0"/>
          </reference>
        </references>
      </pivotArea>
    </format>
    <format dxfId="2141">
      <pivotArea dataOnly="0" labelOnly="1" outline="0" fieldPosition="0">
        <references count="4">
          <reference field="0" count="1" selected="0">
            <x v="3"/>
          </reference>
          <reference field="2" count="1" selected="0">
            <x v="7"/>
          </reference>
          <reference field="3" count="1" selected="0">
            <x v="14"/>
          </reference>
          <reference field="6" count="1">
            <x v="0"/>
          </reference>
        </references>
      </pivotArea>
    </format>
    <format dxfId="2140">
      <pivotArea dataOnly="0" labelOnly="1" outline="0" fieldPosition="0">
        <references count="4">
          <reference field="0" count="1" selected="0">
            <x v="4"/>
          </reference>
          <reference field="2" count="1" selected="0">
            <x v="8"/>
          </reference>
          <reference field="3" count="1" selected="0">
            <x v="10"/>
          </reference>
          <reference field="6" count="1">
            <x v="0"/>
          </reference>
        </references>
      </pivotArea>
    </format>
    <format dxfId="2139">
      <pivotArea dataOnly="0" labelOnly="1" outline="0" fieldPosition="0">
        <references count="4">
          <reference field="0" count="1" selected="0">
            <x v="5"/>
          </reference>
          <reference field="2" count="1" selected="0">
            <x v="9"/>
          </reference>
          <reference field="3" count="1" selected="0">
            <x v="9"/>
          </reference>
          <reference field="6" count="1">
            <x v="0"/>
          </reference>
        </references>
      </pivotArea>
    </format>
    <format dxfId="2138">
      <pivotArea dataOnly="0" labelOnly="1" outline="0" fieldPosition="0">
        <references count="4">
          <reference field="0" count="1" selected="0">
            <x v="6"/>
          </reference>
          <reference field="2" count="1" selected="0">
            <x v="10"/>
          </reference>
          <reference field="3" count="1" selected="0">
            <x v="18"/>
          </reference>
          <reference field="6" count="1">
            <x v="0"/>
          </reference>
        </references>
      </pivotArea>
    </format>
    <format dxfId="2137">
      <pivotArea dataOnly="0" labelOnly="1" outline="0" fieldPosition="0">
        <references count="4">
          <reference field="0" count="1" selected="0">
            <x v="7"/>
          </reference>
          <reference field="2" count="1" selected="0">
            <x v="11"/>
          </reference>
          <reference field="3" count="1" selected="0">
            <x v="19"/>
          </reference>
          <reference field="6" count="1">
            <x v="0"/>
          </reference>
        </references>
      </pivotArea>
    </format>
    <format dxfId="2136">
      <pivotArea dataOnly="0" labelOnly="1" outline="0" fieldPosition="0">
        <references count="4">
          <reference field="0" count="1" selected="0">
            <x v="8"/>
          </reference>
          <reference field="2" count="1" selected="0">
            <x v="12"/>
          </reference>
          <reference field="3" count="1" selected="0">
            <x v="11"/>
          </reference>
          <reference field="6" count="1">
            <x v="0"/>
          </reference>
        </references>
      </pivotArea>
    </format>
    <format dxfId="2135">
      <pivotArea dataOnly="0" labelOnly="1" outline="0" fieldPosition="0">
        <references count="4">
          <reference field="0" count="1" selected="0">
            <x v="9"/>
          </reference>
          <reference field="2" count="1" selected="0">
            <x v="13"/>
          </reference>
          <reference field="3" count="1" selected="0">
            <x v="13"/>
          </reference>
          <reference field="6" count="1">
            <x v="0"/>
          </reference>
        </references>
      </pivotArea>
    </format>
    <format dxfId="2134">
      <pivotArea dataOnly="0" labelOnly="1" outline="0" fieldPosition="0">
        <references count="4">
          <reference field="0" count="1" selected="0">
            <x v="10"/>
          </reference>
          <reference field="2" count="1" selected="0">
            <x v="1"/>
          </reference>
          <reference field="3" count="1" selected="0">
            <x v="12"/>
          </reference>
          <reference field="6" count="1">
            <x v="0"/>
          </reference>
        </references>
      </pivotArea>
    </format>
    <format dxfId="2133">
      <pivotArea dataOnly="0" labelOnly="1" outline="0" fieldPosition="0">
        <references count="4">
          <reference field="0" count="1" selected="0">
            <x v="11"/>
          </reference>
          <reference field="2" count="1" selected="0">
            <x v="2"/>
          </reference>
          <reference field="3" count="1" selected="0">
            <x v="6"/>
          </reference>
          <reference field="6" count="1">
            <x v="0"/>
          </reference>
        </references>
      </pivotArea>
    </format>
    <format dxfId="2132">
      <pivotArea dataOnly="0" labelOnly="1" outline="0" fieldPosition="0">
        <references count="4">
          <reference field="0" count="1" selected="0">
            <x v="12"/>
          </reference>
          <reference field="2" count="1" selected="0">
            <x v="3"/>
          </reference>
          <reference field="3" count="1" selected="0">
            <x v="15"/>
          </reference>
          <reference field="6" count="1">
            <x v="0"/>
          </reference>
        </references>
      </pivotArea>
    </format>
    <format dxfId="2131">
      <pivotArea dataOnly="0" labelOnly="1" outline="0" fieldPosition="0">
        <references count="4">
          <reference field="0" count="1" selected="0">
            <x v="13"/>
          </reference>
          <reference field="2" count="1" selected="0">
            <x v="4"/>
          </reference>
          <reference field="3" count="1" selected="0">
            <x v="16"/>
          </reference>
          <reference field="6" count="1">
            <x v="0"/>
          </reference>
        </references>
      </pivotArea>
    </format>
    <format dxfId="2130">
      <pivotArea dataOnly="0" labelOnly="1" outline="0" fieldPosition="0">
        <references count="4">
          <reference field="0" count="1" selected="0">
            <x v="14"/>
          </reference>
          <reference field="2" count="1" selected="0">
            <x v="5"/>
          </reference>
          <reference field="3" count="1" selected="0">
            <x v="8"/>
          </reference>
          <reference field="6" count="1">
            <x v="0"/>
          </reference>
        </references>
      </pivotArea>
    </format>
    <format dxfId="2129">
      <pivotArea dataOnly="0" labelOnly="1" outline="0" fieldPosition="0">
        <references count="4">
          <reference field="0" count="1" selected="0">
            <x v="15"/>
          </reference>
          <reference field="2" count="1" selected="0">
            <x v="14"/>
          </reference>
          <reference field="3" count="1" selected="0">
            <x v="2"/>
          </reference>
          <reference field="6" count="1">
            <x v="0"/>
          </reference>
        </references>
      </pivotArea>
    </format>
    <format dxfId="2128">
      <pivotArea dataOnly="0" labelOnly="1" outline="0" fieldPosition="0">
        <references count="4">
          <reference field="0" count="1" selected="0">
            <x v="16"/>
          </reference>
          <reference field="2" count="1" selected="0">
            <x v="15"/>
          </reference>
          <reference field="3" count="1" selected="0">
            <x v="3"/>
          </reference>
          <reference field="6" count="1">
            <x v="0"/>
          </reference>
        </references>
      </pivotArea>
    </format>
    <format dxfId="2127">
      <pivotArea dataOnly="0" labelOnly="1" outline="0" fieldPosition="0">
        <references count="4">
          <reference field="0" count="1" selected="0">
            <x v="17"/>
          </reference>
          <reference field="2" count="1" selected="0">
            <x v="16"/>
          </reference>
          <reference field="3" count="1" selected="0">
            <x v="0"/>
          </reference>
          <reference field="6" count="1">
            <x v="1"/>
          </reference>
        </references>
      </pivotArea>
    </format>
    <format dxfId="2126">
      <pivotArea dataOnly="0" labelOnly="1" outline="0" fieldPosition="0">
        <references count="4">
          <reference field="0" count="1" selected="0">
            <x v="18"/>
          </reference>
          <reference field="2" count="1" selected="0">
            <x v="17"/>
          </reference>
          <reference field="3" count="1" selected="0">
            <x v="1"/>
          </reference>
          <reference field="6" count="1">
            <x v="2"/>
          </reference>
        </references>
      </pivotArea>
    </format>
    <format dxfId="2125">
      <pivotArea dataOnly="0" labelOnly="1" outline="0" fieldPosition="0">
        <references count="4">
          <reference field="0" count="1" selected="0">
            <x v="19"/>
          </reference>
          <reference field="2" count="1" selected="0">
            <x v="18"/>
          </reference>
          <reference field="3" count="1" selected="0">
            <x v="32"/>
          </reference>
          <reference field="6" count="1">
            <x v="0"/>
          </reference>
        </references>
      </pivotArea>
    </format>
    <format dxfId="2124">
      <pivotArea dataOnly="0" labelOnly="1" outline="0" fieldPosition="0">
        <references count="4">
          <reference field="0" count="1" selected="0">
            <x v="20"/>
          </reference>
          <reference field="2" count="1" selected="0">
            <x v="19"/>
          </reference>
          <reference field="3" count="1" selected="0">
            <x v="31"/>
          </reference>
          <reference field="6" count="1">
            <x v="1"/>
          </reference>
        </references>
      </pivotArea>
    </format>
    <format dxfId="2123">
      <pivotArea dataOnly="0" labelOnly="1" outline="0" fieldPosition="0">
        <references count="4">
          <reference field="0" count="1" selected="0">
            <x v="21"/>
          </reference>
          <reference field="2" count="1" selected="0">
            <x v="20"/>
          </reference>
          <reference field="3" count="1" selected="0">
            <x v="30"/>
          </reference>
          <reference field="6" count="1">
            <x v="1"/>
          </reference>
        </references>
      </pivotArea>
    </format>
    <format dxfId="2122">
      <pivotArea dataOnly="0" labelOnly="1" outline="0" fieldPosition="0">
        <references count="4">
          <reference field="0" count="1" selected="0">
            <x v="22"/>
          </reference>
          <reference field="2" count="1" selected="0">
            <x v="21"/>
          </reference>
          <reference field="3" count="1" selected="0">
            <x v="29"/>
          </reference>
          <reference field="6" count="1">
            <x v="1"/>
          </reference>
        </references>
      </pivotArea>
    </format>
    <format dxfId="2121">
      <pivotArea dataOnly="0" labelOnly="1" outline="0" fieldPosition="0">
        <references count="4">
          <reference field="0" count="1" selected="0">
            <x v="23"/>
          </reference>
          <reference field="2" count="1" selected="0">
            <x v="22"/>
          </reference>
          <reference field="3" count="1" selected="0">
            <x v="27"/>
          </reference>
          <reference field="6" count="1">
            <x v="1"/>
          </reference>
        </references>
      </pivotArea>
    </format>
    <format dxfId="2120">
      <pivotArea dataOnly="0" labelOnly="1" outline="0" fieldPosition="0">
        <references count="4">
          <reference field="0" count="1" selected="0">
            <x v="24"/>
          </reference>
          <reference field="2" count="1" selected="0">
            <x v="23"/>
          </reference>
          <reference field="3" count="1" selected="0">
            <x v="28"/>
          </reference>
          <reference field="6" count="1">
            <x v="1"/>
          </reference>
        </references>
      </pivotArea>
    </format>
    <format dxfId="2119">
      <pivotArea dataOnly="0" labelOnly="1" outline="0" fieldPosition="0">
        <references count="4">
          <reference field="0" count="1" selected="0">
            <x v="25"/>
          </reference>
          <reference field="2" count="1" selected="0">
            <x v="24"/>
          </reference>
          <reference field="3" count="1" selected="0">
            <x v="25"/>
          </reference>
          <reference field="6" count="1">
            <x v="1"/>
          </reference>
        </references>
      </pivotArea>
    </format>
    <format dxfId="2118">
      <pivotArea dataOnly="0" labelOnly="1" outline="0" fieldPosition="0">
        <references count="4">
          <reference field="0" count="1" selected="0">
            <x v="26"/>
          </reference>
          <reference field="2" count="1" selected="0">
            <x v="25"/>
          </reference>
          <reference field="3" count="1" selected="0">
            <x v="26"/>
          </reference>
          <reference field="6" count="1">
            <x v="1"/>
          </reference>
        </references>
      </pivotArea>
    </format>
    <format dxfId="2117">
      <pivotArea dataOnly="0" labelOnly="1" outline="0" fieldPosition="0">
        <references count="4">
          <reference field="0" count="1" selected="0">
            <x v="27"/>
          </reference>
          <reference field="2" count="1" selected="0">
            <x v="26"/>
          </reference>
          <reference field="3" count="1" selected="0">
            <x v="24"/>
          </reference>
          <reference field="6" count="1">
            <x v="1"/>
          </reference>
        </references>
      </pivotArea>
    </format>
    <format dxfId="2116">
      <pivotArea dataOnly="0" labelOnly="1" outline="0" fieldPosition="0">
        <references count="4">
          <reference field="0" count="1" selected="0">
            <x v="28"/>
          </reference>
          <reference field="2" count="1" selected="0">
            <x v="27"/>
          </reference>
          <reference field="3" count="1" selected="0">
            <x v="4"/>
          </reference>
          <reference field="6" count="1">
            <x v="0"/>
          </reference>
        </references>
      </pivotArea>
    </format>
    <format dxfId="2115">
      <pivotArea dataOnly="0" labelOnly="1" outline="0" fieldPosition="0">
        <references count="4">
          <reference field="0" count="1" selected="0">
            <x v="29"/>
          </reference>
          <reference field="2" count="1" selected="0">
            <x v="28"/>
          </reference>
          <reference field="3" count="1" selected="0">
            <x v="5"/>
          </reference>
          <reference field="6" count="1">
            <x v="0"/>
          </reference>
        </references>
      </pivotArea>
    </format>
    <format dxfId="2114">
      <pivotArea dataOnly="0" labelOnly="1" outline="0" fieldPosition="0">
        <references count="4">
          <reference field="0" count="1" selected="0">
            <x v="30"/>
          </reference>
          <reference field="2" count="1" selected="0">
            <x v="29"/>
          </reference>
          <reference field="3" count="1" selected="0">
            <x v="23"/>
          </reference>
          <reference field="6" count="1">
            <x v="2"/>
          </reference>
        </references>
      </pivotArea>
    </format>
    <format dxfId="2113">
      <pivotArea dataOnly="0" labelOnly="1" outline="0" fieldPosition="0">
        <references count="4">
          <reference field="0" count="1" selected="0">
            <x v="31"/>
          </reference>
          <reference field="2" count="1" selected="0">
            <x v="30"/>
          </reference>
          <reference field="3" count="1" selected="0">
            <x v="21"/>
          </reference>
          <reference field="6" count="1">
            <x v="2"/>
          </reference>
        </references>
      </pivotArea>
    </format>
    <format dxfId="2112">
      <pivotArea dataOnly="0" labelOnly="1" outline="0" fieldPosition="0">
        <references count="4">
          <reference field="0" count="1" selected="0">
            <x v="32"/>
          </reference>
          <reference field="2" count="1" selected="0">
            <x v="31"/>
          </reference>
          <reference field="3" count="1" selected="0">
            <x v="22"/>
          </reference>
          <reference field="6" count="1">
            <x v="2"/>
          </reference>
        </references>
      </pivotArea>
    </format>
    <format dxfId="2111">
      <pivotArea dataOnly="0" labelOnly="1" outline="0" fieldPosition="0">
        <references count="4">
          <reference field="0" count="1" selected="0">
            <x v="33"/>
          </reference>
          <reference field="2" count="1" selected="0">
            <x v="32"/>
          </reference>
          <reference field="3" count="1" selected="0">
            <x v="20"/>
          </reference>
          <reference field="6" count="1">
            <x v="2"/>
          </reference>
        </references>
      </pivotArea>
    </format>
    <format dxfId="2110">
      <pivotArea outline="0" collapsedLevelsAreSubtotals="1" fieldPosition="0"/>
    </format>
    <format dxfId="2109">
      <pivotArea outline="0" collapsedLevelsAreSubtotals="1" fieldPosition="0"/>
    </format>
  </formats>
  <pivotTableStyleInfo name="PivotStyleLight17" showRowHeaders="0"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EE66FD61-5DA7-4391-B9DA-067AA2A125F9}" name="tblV_Izbira_01" cacheId="33" applyNumberFormats="0" applyBorderFormats="0" applyFontFormats="0" applyPatternFormats="0" applyAlignmentFormats="0" applyWidthHeightFormats="1" dataCaption="Vrednosti" updatedVersion="6" minRefreshableVersion="3" showDrill="0" rowGrandTotals="0" colGrandTotals="0" itemPrintTitles="1" createdVersion="5" indent="0" compact="0" compactData="0" gridDropZones="1" multipleFieldFilters="0">
  <location ref="CE200:CI202" firstHeaderRow="2" firstDataRow="2" firstDataCol="4"/>
  <pivotFields count="7">
    <pivotField axis="axisRow" compact="0" outline="0" showAll="0" sortType="ascending" defaultSubtotal="0">
      <items count="3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s>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axis="axisRow" compact="0" outline="0" showAll="0" defaultSubtotal="0">
      <items count="66">
        <item x="1"/>
        <item x="13"/>
        <item x="14"/>
        <item x="15"/>
        <item x="16"/>
        <item x="17"/>
        <item x="2"/>
        <item x="3"/>
        <item x="4"/>
        <item x="5"/>
        <item x="6"/>
        <item m="1" x="42"/>
        <item x="11"/>
        <item x="12"/>
        <item m="1" x="46"/>
        <item m="1" x="36"/>
        <item m="1" x="59"/>
        <item m="1" x="50"/>
        <item m="1" x="41"/>
        <item m="1" x="47"/>
        <item m="1" x="37"/>
        <item m="1" x="57"/>
        <item m="1" x="48"/>
        <item m="1" x="39"/>
        <item m="1" x="60"/>
        <item m="1" x="51"/>
        <item m="1" x="43"/>
        <item m="1" x="65"/>
        <item m="1" x="56"/>
        <item m="1" x="62"/>
        <item m="1" x="53"/>
        <item m="1" x="45"/>
        <item m="1" x="64"/>
        <item m="1" x="35"/>
        <item m="1" x="54"/>
        <item x="0"/>
        <item m="1" x="38"/>
        <item m="1" x="58"/>
        <item m="1" x="49"/>
        <item m="1" x="40"/>
        <item m="1" x="61"/>
        <item m="1" x="52"/>
        <item m="1" x="44"/>
        <item m="1" x="63"/>
        <item m="1" x="55"/>
        <item x="18"/>
        <item x="19"/>
        <item x="20"/>
        <item x="21"/>
        <item x="22"/>
        <item x="23"/>
        <item x="24"/>
        <item x="25"/>
        <item x="26"/>
        <item x="27"/>
        <item x="28"/>
        <item x="29"/>
        <item x="30"/>
        <item x="31"/>
        <item x="32"/>
        <item x="33"/>
        <item x="34"/>
        <item x="7"/>
        <item x="8"/>
        <item x="9"/>
        <item x="10"/>
      </items>
      <extLst>
        <ext xmlns:x14="http://schemas.microsoft.com/office/spreadsheetml/2009/9/main" uri="{2946ED86-A175-432a-8AC1-64E0C546D7DE}">
          <x14:pivotField fillDownLabels="1"/>
        </ext>
      </extLst>
    </pivotField>
    <pivotField axis="axisRow" compact="0" outline="0" showAll="0" defaultSubtotal="0">
      <items count="44">
        <item x="22"/>
        <item x="23"/>
        <item x="20"/>
        <item x="21"/>
        <item x="33"/>
        <item x="34"/>
        <item x="14"/>
        <item x="1"/>
        <item x="17"/>
        <item sd="0" x="5"/>
        <item sd="0" x="4"/>
        <item x="11"/>
        <item x="13"/>
        <item x="12"/>
        <item x="3"/>
        <item x="15"/>
        <item x="16"/>
        <item x="2"/>
        <item x="6"/>
        <item m="1" x="36"/>
        <item m="1" x="39"/>
        <item m="1" x="40"/>
        <item m="1" x="38"/>
        <item m="1" x="41"/>
        <item x="32"/>
        <item x="30"/>
        <item x="31"/>
        <item x="28"/>
        <item x="29"/>
        <item x="27"/>
        <item x="26"/>
        <item x="25"/>
        <item x="24"/>
        <item m="1" x="35"/>
        <item x="0"/>
        <item m="1" x="43"/>
        <item x="18"/>
        <item x="19"/>
        <item x="7"/>
        <item m="1" x="42"/>
        <item m="1" x="37"/>
        <item x="8"/>
        <item x="9"/>
        <item x="10"/>
      </items>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axis="axisRow" dataField="1" compact="0" outline="0" showAll="0" defaultSubtotal="0">
      <items count="4">
        <item h="1" x="1"/>
        <item h="1" x="2"/>
        <item h="1" x="3"/>
        <item x="0"/>
      </items>
      <extLst>
        <ext xmlns:x14="http://schemas.microsoft.com/office/spreadsheetml/2009/9/main" uri="{2946ED86-A175-432a-8AC1-64E0C546D7DE}">
          <x14:pivotField fillDownLabels="1"/>
        </ext>
      </extLst>
    </pivotField>
  </pivotFields>
  <rowFields count="4">
    <field x="0"/>
    <field x="2"/>
    <field x="3"/>
    <field x="6"/>
  </rowFields>
  <rowItems count="1">
    <i>
      <x/>
      <x v="35"/>
      <x v="34"/>
      <x v="3"/>
    </i>
  </rowItems>
  <colItems count="1">
    <i/>
  </colItems>
  <dataFields count="1">
    <dataField name="SM1" fld="6" baseField="0" baseItem="0"/>
  </dataFields>
  <formats count="110">
    <format dxfId="1430">
      <pivotArea outline="0" collapsedLevelsAreSubtotals="1" fieldPosition="0"/>
    </format>
    <format dxfId="1429">
      <pivotArea type="topRight" dataOnly="0" labelOnly="1" outline="0" fieldPosition="0"/>
    </format>
    <format dxfId="1428">
      <pivotArea outline="0" collapsedLevelsAreSubtotals="1" fieldPosition="0"/>
    </format>
    <format dxfId="1427">
      <pivotArea type="topRight" dataOnly="0" labelOnly="1" outline="0" fieldPosition="0"/>
    </format>
    <format dxfId="1426">
      <pivotArea dataOnly="0" labelOnly="1" outline="0" fieldPosition="0">
        <references count="1">
          <reference field="0" count="0"/>
        </references>
      </pivotArea>
    </format>
    <format dxfId="1425">
      <pivotArea type="all" dataOnly="0" outline="0" fieldPosition="0"/>
    </format>
    <format dxfId="1424">
      <pivotArea outline="0" collapsedLevelsAreSubtotals="1" fieldPosition="0"/>
    </format>
    <format dxfId="1423">
      <pivotArea type="topRight" dataOnly="0" labelOnly="1" outline="0" fieldPosition="0"/>
    </format>
    <format dxfId="1422">
      <pivotArea dataOnly="0" labelOnly="1" outline="0" fieldPosition="0">
        <references count="1">
          <reference field="0" count="33">
            <x v="1"/>
            <x v="2"/>
            <x v="3"/>
            <x v="4"/>
            <x v="5"/>
            <x v="6"/>
            <x v="7"/>
            <x v="8"/>
            <x v="9"/>
            <x v="10"/>
            <x v="11"/>
            <x v="12"/>
            <x v="13"/>
            <x v="14"/>
            <x v="15"/>
            <x v="16"/>
            <x v="17"/>
            <x v="18"/>
            <x v="19"/>
            <x v="20"/>
            <x v="21"/>
            <x v="22"/>
            <x v="23"/>
            <x v="24"/>
            <x v="25"/>
            <x v="26"/>
            <x v="27"/>
            <x v="28"/>
            <x v="29"/>
            <x v="30"/>
            <x v="31"/>
            <x v="32"/>
            <x v="33"/>
          </reference>
        </references>
      </pivotArea>
    </format>
    <format dxfId="1421">
      <pivotArea dataOnly="0" labelOnly="1" outline="0" fieldPosition="0">
        <references count="2">
          <reference field="0" count="1" selected="0">
            <x v="1"/>
          </reference>
          <reference field="2" count="1">
            <x v="0"/>
          </reference>
        </references>
      </pivotArea>
    </format>
    <format dxfId="1420">
      <pivotArea dataOnly="0" labelOnly="1" outline="0" fieldPosition="0">
        <references count="2">
          <reference field="0" count="1" selected="0">
            <x v="2"/>
          </reference>
          <reference field="2" count="1">
            <x v="6"/>
          </reference>
        </references>
      </pivotArea>
    </format>
    <format dxfId="1419">
      <pivotArea dataOnly="0" labelOnly="1" outline="0" fieldPosition="0">
        <references count="2">
          <reference field="0" count="1" selected="0">
            <x v="3"/>
          </reference>
          <reference field="2" count="1">
            <x v="7"/>
          </reference>
        </references>
      </pivotArea>
    </format>
    <format dxfId="1418">
      <pivotArea dataOnly="0" labelOnly="1" outline="0" fieldPosition="0">
        <references count="2">
          <reference field="0" count="1" selected="0">
            <x v="4"/>
          </reference>
          <reference field="2" count="1">
            <x v="8"/>
          </reference>
        </references>
      </pivotArea>
    </format>
    <format dxfId="1417">
      <pivotArea dataOnly="0" labelOnly="1" outline="0" fieldPosition="0">
        <references count="2">
          <reference field="0" count="1" selected="0">
            <x v="5"/>
          </reference>
          <reference field="2" count="1">
            <x v="9"/>
          </reference>
        </references>
      </pivotArea>
    </format>
    <format dxfId="1416">
      <pivotArea dataOnly="0" labelOnly="1" outline="0" fieldPosition="0">
        <references count="2">
          <reference field="0" count="1" selected="0">
            <x v="6"/>
          </reference>
          <reference field="2" count="1">
            <x v="10"/>
          </reference>
        </references>
      </pivotArea>
    </format>
    <format dxfId="1415">
      <pivotArea dataOnly="0" labelOnly="1" outline="0" fieldPosition="0">
        <references count="2">
          <reference field="0" count="1" selected="0">
            <x v="7"/>
          </reference>
          <reference field="2" count="1">
            <x v="11"/>
          </reference>
        </references>
      </pivotArea>
    </format>
    <format dxfId="1414">
      <pivotArea dataOnly="0" labelOnly="1" outline="0" fieldPosition="0">
        <references count="2">
          <reference field="0" count="1" selected="0">
            <x v="8"/>
          </reference>
          <reference field="2" count="1">
            <x v="12"/>
          </reference>
        </references>
      </pivotArea>
    </format>
    <format dxfId="1413">
      <pivotArea dataOnly="0" labelOnly="1" outline="0" fieldPosition="0">
        <references count="2">
          <reference field="0" count="1" selected="0">
            <x v="9"/>
          </reference>
          <reference field="2" count="1">
            <x v="13"/>
          </reference>
        </references>
      </pivotArea>
    </format>
    <format dxfId="1412">
      <pivotArea dataOnly="0" labelOnly="1" outline="0" fieldPosition="0">
        <references count="2">
          <reference field="0" count="1" selected="0">
            <x v="10"/>
          </reference>
          <reference field="2" count="1">
            <x v="1"/>
          </reference>
        </references>
      </pivotArea>
    </format>
    <format dxfId="1411">
      <pivotArea dataOnly="0" labelOnly="1" outline="0" fieldPosition="0">
        <references count="2">
          <reference field="0" count="1" selected="0">
            <x v="11"/>
          </reference>
          <reference field="2" count="1">
            <x v="2"/>
          </reference>
        </references>
      </pivotArea>
    </format>
    <format dxfId="1410">
      <pivotArea dataOnly="0" labelOnly="1" outline="0" fieldPosition="0">
        <references count="2">
          <reference field="0" count="1" selected="0">
            <x v="12"/>
          </reference>
          <reference field="2" count="1">
            <x v="3"/>
          </reference>
        </references>
      </pivotArea>
    </format>
    <format dxfId="1409">
      <pivotArea dataOnly="0" labelOnly="1" outline="0" fieldPosition="0">
        <references count="2">
          <reference field="0" count="1" selected="0">
            <x v="13"/>
          </reference>
          <reference field="2" count="1">
            <x v="4"/>
          </reference>
        </references>
      </pivotArea>
    </format>
    <format dxfId="1408">
      <pivotArea dataOnly="0" labelOnly="1" outline="0" fieldPosition="0">
        <references count="2">
          <reference field="0" count="1" selected="0">
            <x v="14"/>
          </reference>
          <reference field="2" count="1">
            <x v="5"/>
          </reference>
        </references>
      </pivotArea>
    </format>
    <format dxfId="1407">
      <pivotArea dataOnly="0" labelOnly="1" outline="0" fieldPosition="0">
        <references count="2">
          <reference field="0" count="1" selected="0">
            <x v="15"/>
          </reference>
          <reference field="2" count="1">
            <x v="14"/>
          </reference>
        </references>
      </pivotArea>
    </format>
    <format dxfId="1406">
      <pivotArea dataOnly="0" labelOnly="1" outline="0" fieldPosition="0">
        <references count="2">
          <reference field="0" count="1" selected="0">
            <x v="16"/>
          </reference>
          <reference field="2" count="1">
            <x v="15"/>
          </reference>
        </references>
      </pivotArea>
    </format>
    <format dxfId="1405">
      <pivotArea dataOnly="0" labelOnly="1" outline="0" fieldPosition="0">
        <references count="2">
          <reference field="0" count="1" selected="0">
            <x v="17"/>
          </reference>
          <reference field="2" count="1">
            <x v="16"/>
          </reference>
        </references>
      </pivotArea>
    </format>
    <format dxfId="1404">
      <pivotArea dataOnly="0" labelOnly="1" outline="0" fieldPosition="0">
        <references count="2">
          <reference field="0" count="1" selected="0">
            <x v="18"/>
          </reference>
          <reference field="2" count="1">
            <x v="17"/>
          </reference>
        </references>
      </pivotArea>
    </format>
    <format dxfId="1403">
      <pivotArea dataOnly="0" labelOnly="1" outline="0" fieldPosition="0">
        <references count="2">
          <reference field="0" count="1" selected="0">
            <x v="19"/>
          </reference>
          <reference field="2" count="1">
            <x v="18"/>
          </reference>
        </references>
      </pivotArea>
    </format>
    <format dxfId="1402">
      <pivotArea dataOnly="0" labelOnly="1" outline="0" fieldPosition="0">
        <references count="2">
          <reference field="0" count="1" selected="0">
            <x v="20"/>
          </reference>
          <reference field="2" count="1">
            <x v="19"/>
          </reference>
        </references>
      </pivotArea>
    </format>
    <format dxfId="1401">
      <pivotArea dataOnly="0" labelOnly="1" outline="0" fieldPosition="0">
        <references count="2">
          <reference field="0" count="1" selected="0">
            <x v="21"/>
          </reference>
          <reference field="2" count="1">
            <x v="20"/>
          </reference>
        </references>
      </pivotArea>
    </format>
    <format dxfId="1400">
      <pivotArea dataOnly="0" labelOnly="1" outline="0" fieldPosition="0">
        <references count="2">
          <reference field="0" count="1" selected="0">
            <x v="22"/>
          </reference>
          <reference field="2" count="1">
            <x v="21"/>
          </reference>
        </references>
      </pivotArea>
    </format>
    <format dxfId="1399">
      <pivotArea dataOnly="0" labelOnly="1" outline="0" fieldPosition="0">
        <references count="2">
          <reference field="0" count="1" selected="0">
            <x v="23"/>
          </reference>
          <reference field="2" count="1">
            <x v="22"/>
          </reference>
        </references>
      </pivotArea>
    </format>
    <format dxfId="1398">
      <pivotArea dataOnly="0" labelOnly="1" outline="0" fieldPosition="0">
        <references count="2">
          <reference field="0" count="1" selected="0">
            <x v="24"/>
          </reference>
          <reference field="2" count="1">
            <x v="23"/>
          </reference>
        </references>
      </pivotArea>
    </format>
    <format dxfId="1397">
      <pivotArea dataOnly="0" labelOnly="1" outline="0" fieldPosition="0">
        <references count="2">
          <reference field="0" count="1" selected="0">
            <x v="25"/>
          </reference>
          <reference field="2" count="1">
            <x v="24"/>
          </reference>
        </references>
      </pivotArea>
    </format>
    <format dxfId="1396">
      <pivotArea dataOnly="0" labelOnly="1" outline="0" fieldPosition="0">
        <references count="2">
          <reference field="0" count="1" selected="0">
            <x v="26"/>
          </reference>
          <reference field="2" count="1">
            <x v="25"/>
          </reference>
        </references>
      </pivotArea>
    </format>
    <format dxfId="1395">
      <pivotArea dataOnly="0" labelOnly="1" outline="0" fieldPosition="0">
        <references count="2">
          <reference field="0" count="1" selected="0">
            <x v="27"/>
          </reference>
          <reference field="2" count="1">
            <x v="26"/>
          </reference>
        </references>
      </pivotArea>
    </format>
    <format dxfId="1394">
      <pivotArea dataOnly="0" labelOnly="1" outline="0" fieldPosition="0">
        <references count="2">
          <reference field="0" count="1" selected="0">
            <x v="28"/>
          </reference>
          <reference field="2" count="1">
            <x v="27"/>
          </reference>
        </references>
      </pivotArea>
    </format>
    <format dxfId="1393">
      <pivotArea dataOnly="0" labelOnly="1" outline="0" fieldPosition="0">
        <references count="2">
          <reference field="0" count="1" selected="0">
            <x v="29"/>
          </reference>
          <reference field="2" count="1">
            <x v="28"/>
          </reference>
        </references>
      </pivotArea>
    </format>
    <format dxfId="1392">
      <pivotArea dataOnly="0" labelOnly="1" outline="0" fieldPosition="0">
        <references count="2">
          <reference field="0" count="1" selected="0">
            <x v="30"/>
          </reference>
          <reference field="2" count="1">
            <x v="29"/>
          </reference>
        </references>
      </pivotArea>
    </format>
    <format dxfId="1391">
      <pivotArea dataOnly="0" labelOnly="1" outline="0" fieldPosition="0">
        <references count="2">
          <reference field="0" count="1" selected="0">
            <x v="31"/>
          </reference>
          <reference field="2" count="1">
            <x v="30"/>
          </reference>
        </references>
      </pivotArea>
    </format>
    <format dxfId="1390">
      <pivotArea dataOnly="0" labelOnly="1" outline="0" fieldPosition="0">
        <references count="2">
          <reference field="0" count="1" selected="0">
            <x v="32"/>
          </reference>
          <reference field="2" count="1">
            <x v="31"/>
          </reference>
        </references>
      </pivotArea>
    </format>
    <format dxfId="1389">
      <pivotArea dataOnly="0" labelOnly="1" outline="0" fieldPosition="0">
        <references count="2">
          <reference field="0" count="1" selected="0">
            <x v="33"/>
          </reference>
          <reference field="2" count="1">
            <x v="32"/>
          </reference>
        </references>
      </pivotArea>
    </format>
    <format dxfId="1388">
      <pivotArea dataOnly="0" labelOnly="1" outline="0" fieldPosition="0">
        <references count="3">
          <reference field="0" count="1" selected="0">
            <x v="1"/>
          </reference>
          <reference field="2" count="1" selected="0">
            <x v="0"/>
          </reference>
          <reference field="3" count="1">
            <x v="7"/>
          </reference>
        </references>
      </pivotArea>
    </format>
    <format dxfId="1387">
      <pivotArea dataOnly="0" labelOnly="1" outline="0" fieldPosition="0">
        <references count="3">
          <reference field="0" count="1" selected="0">
            <x v="2"/>
          </reference>
          <reference field="2" count="1" selected="0">
            <x v="6"/>
          </reference>
          <reference field="3" count="1">
            <x v="17"/>
          </reference>
        </references>
      </pivotArea>
    </format>
    <format dxfId="1386">
      <pivotArea dataOnly="0" labelOnly="1" outline="0" fieldPosition="0">
        <references count="3">
          <reference field="0" count="1" selected="0">
            <x v="3"/>
          </reference>
          <reference field="2" count="1" selected="0">
            <x v="7"/>
          </reference>
          <reference field="3" count="1">
            <x v="14"/>
          </reference>
        </references>
      </pivotArea>
    </format>
    <format dxfId="1385">
      <pivotArea dataOnly="0" labelOnly="1" outline="0" fieldPosition="0">
        <references count="3">
          <reference field="0" count="1" selected="0">
            <x v="4"/>
          </reference>
          <reference field="2" count="1" selected="0">
            <x v="8"/>
          </reference>
          <reference field="3" count="1">
            <x v="10"/>
          </reference>
        </references>
      </pivotArea>
    </format>
    <format dxfId="1384">
      <pivotArea dataOnly="0" labelOnly="1" outline="0" fieldPosition="0">
        <references count="3">
          <reference field="0" count="1" selected="0">
            <x v="5"/>
          </reference>
          <reference field="2" count="1" selected="0">
            <x v="9"/>
          </reference>
          <reference field="3" count="1">
            <x v="9"/>
          </reference>
        </references>
      </pivotArea>
    </format>
    <format dxfId="1383">
      <pivotArea dataOnly="0" labelOnly="1" outline="0" fieldPosition="0">
        <references count="3">
          <reference field="0" count="1" selected="0">
            <x v="6"/>
          </reference>
          <reference field="2" count="1" selected="0">
            <x v="10"/>
          </reference>
          <reference field="3" count="1">
            <x v="18"/>
          </reference>
        </references>
      </pivotArea>
    </format>
    <format dxfId="1382">
      <pivotArea dataOnly="0" labelOnly="1" outline="0" fieldPosition="0">
        <references count="3">
          <reference field="0" count="1" selected="0">
            <x v="7"/>
          </reference>
          <reference field="2" count="1" selected="0">
            <x v="11"/>
          </reference>
          <reference field="3" count="1">
            <x v="19"/>
          </reference>
        </references>
      </pivotArea>
    </format>
    <format dxfId="1381">
      <pivotArea dataOnly="0" labelOnly="1" outline="0" fieldPosition="0">
        <references count="3">
          <reference field="0" count="1" selected="0">
            <x v="8"/>
          </reference>
          <reference field="2" count="1" selected="0">
            <x v="12"/>
          </reference>
          <reference field="3" count="1">
            <x v="11"/>
          </reference>
        </references>
      </pivotArea>
    </format>
    <format dxfId="1380">
      <pivotArea dataOnly="0" labelOnly="1" outline="0" fieldPosition="0">
        <references count="3">
          <reference field="0" count="1" selected="0">
            <x v="9"/>
          </reference>
          <reference field="2" count="1" selected="0">
            <x v="13"/>
          </reference>
          <reference field="3" count="1">
            <x v="13"/>
          </reference>
        </references>
      </pivotArea>
    </format>
    <format dxfId="1379">
      <pivotArea dataOnly="0" labelOnly="1" outline="0" fieldPosition="0">
        <references count="3">
          <reference field="0" count="1" selected="0">
            <x v="10"/>
          </reference>
          <reference field="2" count="1" selected="0">
            <x v="1"/>
          </reference>
          <reference field="3" count="1">
            <x v="12"/>
          </reference>
        </references>
      </pivotArea>
    </format>
    <format dxfId="1378">
      <pivotArea dataOnly="0" labelOnly="1" outline="0" fieldPosition="0">
        <references count="3">
          <reference field="0" count="1" selected="0">
            <x v="11"/>
          </reference>
          <reference field="2" count="1" selected="0">
            <x v="2"/>
          </reference>
          <reference field="3" count="1">
            <x v="6"/>
          </reference>
        </references>
      </pivotArea>
    </format>
    <format dxfId="1377">
      <pivotArea dataOnly="0" labelOnly="1" outline="0" fieldPosition="0">
        <references count="3">
          <reference field="0" count="1" selected="0">
            <x v="12"/>
          </reference>
          <reference field="2" count="1" selected="0">
            <x v="3"/>
          </reference>
          <reference field="3" count="1">
            <x v="15"/>
          </reference>
        </references>
      </pivotArea>
    </format>
    <format dxfId="1376">
      <pivotArea dataOnly="0" labelOnly="1" outline="0" fieldPosition="0">
        <references count="3">
          <reference field="0" count="1" selected="0">
            <x v="13"/>
          </reference>
          <reference field="2" count="1" selected="0">
            <x v="4"/>
          </reference>
          <reference field="3" count="1">
            <x v="16"/>
          </reference>
        </references>
      </pivotArea>
    </format>
    <format dxfId="1375">
      <pivotArea dataOnly="0" labelOnly="1" outline="0" fieldPosition="0">
        <references count="3">
          <reference field="0" count="1" selected="0">
            <x v="14"/>
          </reference>
          <reference field="2" count="1" selected="0">
            <x v="5"/>
          </reference>
          <reference field="3" count="1">
            <x v="8"/>
          </reference>
        </references>
      </pivotArea>
    </format>
    <format dxfId="1374">
      <pivotArea dataOnly="0" labelOnly="1" outline="0" fieldPosition="0">
        <references count="3">
          <reference field="0" count="1" selected="0">
            <x v="15"/>
          </reference>
          <reference field="2" count="1" selected="0">
            <x v="14"/>
          </reference>
          <reference field="3" count="1">
            <x v="2"/>
          </reference>
        </references>
      </pivotArea>
    </format>
    <format dxfId="1373">
      <pivotArea dataOnly="0" labelOnly="1" outline="0" fieldPosition="0">
        <references count="3">
          <reference field="0" count="1" selected="0">
            <x v="16"/>
          </reference>
          <reference field="2" count="1" selected="0">
            <x v="15"/>
          </reference>
          <reference field="3" count="1">
            <x v="3"/>
          </reference>
        </references>
      </pivotArea>
    </format>
    <format dxfId="1372">
      <pivotArea dataOnly="0" labelOnly="1" outline="0" fieldPosition="0">
        <references count="3">
          <reference field="0" count="1" selected="0">
            <x v="17"/>
          </reference>
          <reference field="2" count="1" selected="0">
            <x v="16"/>
          </reference>
          <reference field="3" count="1">
            <x v="0"/>
          </reference>
        </references>
      </pivotArea>
    </format>
    <format dxfId="1371">
      <pivotArea dataOnly="0" labelOnly="1" outline="0" fieldPosition="0">
        <references count="3">
          <reference field="0" count="1" selected="0">
            <x v="18"/>
          </reference>
          <reference field="2" count="1" selected="0">
            <x v="17"/>
          </reference>
          <reference field="3" count="1">
            <x v="1"/>
          </reference>
        </references>
      </pivotArea>
    </format>
    <format dxfId="1370">
      <pivotArea dataOnly="0" labelOnly="1" outline="0" fieldPosition="0">
        <references count="3">
          <reference field="0" count="1" selected="0">
            <x v="19"/>
          </reference>
          <reference field="2" count="1" selected="0">
            <x v="18"/>
          </reference>
          <reference field="3" count="1">
            <x v="32"/>
          </reference>
        </references>
      </pivotArea>
    </format>
    <format dxfId="1369">
      <pivotArea dataOnly="0" labelOnly="1" outline="0" fieldPosition="0">
        <references count="3">
          <reference field="0" count="1" selected="0">
            <x v="20"/>
          </reference>
          <reference field="2" count="1" selected="0">
            <x v="19"/>
          </reference>
          <reference field="3" count="1">
            <x v="31"/>
          </reference>
        </references>
      </pivotArea>
    </format>
    <format dxfId="1368">
      <pivotArea dataOnly="0" labelOnly="1" outline="0" fieldPosition="0">
        <references count="3">
          <reference field="0" count="1" selected="0">
            <x v="21"/>
          </reference>
          <reference field="2" count="1" selected="0">
            <x v="20"/>
          </reference>
          <reference field="3" count="1">
            <x v="30"/>
          </reference>
        </references>
      </pivotArea>
    </format>
    <format dxfId="1367">
      <pivotArea dataOnly="0" labelOnly="1" outline="0" fieldPosition="0">
        <references count="3">
          <reference field="0" count="1" selected="0">
            <x v="22"/>
          </reference>
          <reference field="2" count="1" selected="0">
            <x v="21"/>
          </reference>
          <reference field="3" count="1">
            <x v="29"/>
          </reference>
        </references>
      </pivotArea>
    </format>
    <format dxfId="1366">
      <pivotArea dataOnly="0" labelOnly="1" outline="0" fieldPosition="0">
        <references count="3">
          <reference field="0" count="1" selected="0">
            <x v="23"/>
          </reference>
          <reference field="2" count="1" selected="0">
            <x v="22"/>
          </reference>
          <reference field="3" count="1">
            <x v="27"/>
          </reference>
        </references>
      </pivotArea>
    </format>
    <format dxfId="1365">
      <pivotArea dataOnly="0" labelOnly="1" outline="0" fieldPosition="0">
        <references count="3">
          <reference field="0" count="1" selected="0">
            <x v="24"/>
          </reference>
          <reference field="2" count="1" selected="0">
            <x v="23"/>
          </reference>
          <reference field="3" count="1">
            <x v="28"/>
          </reference>
        </references>
      </pivotArea>
    </format>
    <format dxfId="1364">
      <pivotArea dataOnly="0" labelOnly="1" outline="0" fieldPosition="0">
        <references count="3">
          <reference field="0" count="1" selected="0">
            <x v="25"/>
          </reference>
          <reference field="2" count="1" selected="0">
            <x v="24"/>
          </reference>
          <reference field="3" count="1">
            <x v="25"/>
          </reference>
        </references>
      </pivotArea>
    </format>
    <format dxfId="1363">
      <pivotArea dataOnly="0" labelOnly="1" outline="0" fieldPosition="0">
        <references count="3">
          <reference field="0" count="1" selected="0">
            <x v="26"/>
          </reference>
          <reference field="2" count="1" selected="0">
            <x v="25"/>
          </reference>
          <reference field="3" count="1">
            <x v="26"/>
          </reference>
        </references>
      </pivotArea>
    </format>
    <format dxfId="1362">
      <pivotArea dataOnly="0" labelOnly="1" outline="0" fieldPosition="0">
        <references count="3">
          <reference field="0" count="1" selected="0">
            <x v="27"/>
          </reference>
          <reference field="2" count="1" selected="0">
            <x v="26"/>
          </reference>
          <reference field="3" count="1">
            <x v="24"/>
          </reference>
        </references>
      </pivotArea>
    </format>
    <format dxfId="1361">
      <pivotArea dataOnly="0" labelOnly="1" outline="0" fieldPosition="0">
        <references count="3">
          <reference field="0" count="1" selected="0">
            <x v="28"/>
          </reference>
          <reference field="2" count="1" selected="0">
            <x v="27"/>
          </reference>
          <reference field="3" count="1">
            <x v="4"/>
          </reference>
        </references>
      </pivotArea>
    </format>
    <format dxfId="1360">
      <pivotArea dataOnly="0" labelOnly="1" outline="0" fieldPosition="0">
        <references count="3">
          <reference field="0" count="1" selected="0">
            <x v="29"/>
          </reference>
          <reference field="2" count="1" selected="0">
            <x v="28"/>
          </reference>
          <reference field="3" count="1">
            <x v="5"/>
          </reference>
        </references>
      </pivotArea>
    </format>
    <format dxfId="1359">
      <pivotArea dataOnly="0" labelOnly="1" outline="0" fieldPosition="0">
        <references count="3">
          <reference field="0" count="1" selected="0">
            <x v="30"/>
          </reference>
          <reference field="2" count="1" selected="0">
            <x v="29"/>
          </reference>
          <reference field="3" count="1">
            <x v="23"/>
          </reference>
        </references>
      </pivotArea>
    </format>
    <format dxfId="1358">
      <pivotArea dataOnly="0" labelOnly="1" outline="0" fieldPosition="0">
        <references count="3">
          <reference field="0" count="1" selected="0">
            <x v="31"/>
          </reference>
          <reference field="2" count="1" selected="0">
            <x v="30"/>
          </reference>
          <reference field="3" count="1">
            <x v="21"/>
          </reference>
        </references>
      </pivotArea>
    </format>
    <format dxfId="1357">
      <pivotArea dataOnly="0" labelOnly="1" outline="0" fieldPosition="0">
        <references count="3">
          <reference field="0" count="1" selected="0">
            <x v="32"/>
          </reference>
          <reference field="2" count="1" selected="0">
            <x v="31"/>
          </reference>
          <reference field="3" count="1">
            <x v="22"/>
          </reference>
        </references>
      </pivotArea>
    </format>
    <format dxfId="1356">
      <pivotArea dataOnly="0" labelOnly="1" outline="0" fieldPosition="0">
        <references count="3">
          <reference field="0" count="1" selected="0">
            <x v="33"/>
          </reference>
          <reference field="2" count="1" selected="0">
            <x v="32"/>
          </reference>
          <reference field="3" count="1">
            <x v="20"/>
          </reference>
        </references>
      </pivotArea>
    </format>
    <format dxfId="1355">
      <pivotArea dataOnly="0" labelOnly="1" outline="0" fieldPosition="0">
        <references count="4">
          <reference field="0" count="1" selected="0">
            <x v="1"/>
          </reference>
          <reference field="2" count="1" selected="0">
            <x v="0"/>
          </reference>
          <reference field="3" count="1" selected="0">
            <x v="7"/>
          </reference>
          <reference field="6" count="1">
            <x v="0"/>
          </reference>
        </references>
      </pivotArea>
    </format>
    <format dxfId="1354">
      <pivotArea dataOnly="0" labelOnly="1" outline="0" fieldPosition="0">
        <references count="4">
          <reference field="0" count="1" selected="0">
            <x v="2"/>
          </reference>
          <reference field="2" count="1" selected="0">
            <x v="6"/>
          </reference>
          <reference field="3" count="1" selected="0">
            <x v="17"/>
          </reference>
          <reference field="6" count="1">
            <x v="0"/>
          </reference>
        </references>
      </pivotArea>
    </format>
    <format dxfId="1353">
      <pivotArea dataOnly="0" labelOnly="1" outline="0" fieldPosition="0">
        <references count="4">
          <reference field="0" count="1" selected="0">
            <x v="3"/>
          </reference>
          <reference field="2" count="1" selected="0">
            <x v="7"/>
          </reference>
          <reference field="3" count="1" selected="0">
            <x v="14"/>
          </reference>
          <reference field="6" count="1">
            <x v="0"/>
          </reference>
        </references>
      </pivotArea>
    </format>
    <format dxfId="1352">
      <pivotArea dataOnly="0" labelOnly="1" outline="0" fieldPosition="0">
        <references count="4">
          <reference field="0" count="1" selected="0">
            <x v="4"/>
          </reference>
          <reference field="2" count="1" selected="0">
            <x v="8"/>
          </reference>
          <reference field="3" count="1" selected="0">
            <x v="10"/>
          </reference>
          <reference field="6" count="1">
            <x v="0"/>
          </reference>
        </references>
      </pivotArea>
    </format>
    <format dxfId="1351">
      <pivotArea dataOnly="0" labelOnly="1" outline="0" fieldPosition="0">
        <references count="4">
          <reference field="0" count="1" selected="0">
            <x v="5"/>
          </reference>
          <reference field="2" count="1" selected="0">
            <x v="9"/>
          </reference>
          <reference field="3" count="1" selected="0">
            <x v="9"/>
          </reference>
          <reference field="6" count="1">
            <x v="0"/>
          </reference>
        </references>
      </pivotArea>
    </format>
    <format dxfId="1350">
      <pivotArea dataOnly="0" labelOnly="1" outline="0" fieldPosition="0">
        <references count="4">
          <reference field="0" count="1" selected="0">
            <x v="6"/>
          </reference>
          <reference field="2" count="1" selected="0">
            <x v="10"/>
          </reference>
          <reference field="3" count="1" selected="0">
            <x v="18"/>
          </reference>
          <reference field="6" count="1">
            <x v="0"/>
          </reference>
        </references>
      </pivotArea>
    </format>
    <format dxfId="1349">
      <pivotArea dataOnly="0" labelOnly="1" outline="0" fieldPosition="0">
        <references count="4">
          <reference field="0" count="1" selected="0">
            <x v="7"/>
          </reference>
          <reference field="2" count="1" selected="0">
            <x v="11"/>
          </reference>
          <reference field="3" count="1" selected="0">
            <x v="19"/>
          </reference>
          <reference field="6" count="1">
            <x v="0"/>
          </reference>
        </references>
      </pivotArea>
    </format>
    <format dxfId="1348">
      <pivotArea dataOnly="0" labelOnly="1" outline="0" fieldPosition="0">
        <references count="4">
          <reference field="0" count="1" selected="0">
            <x v="8"/>
          </reference>
          <reference field="2" count="1" selected="0">
            <x v="12"/>
          </reference>
          <reference field="3" count="1" selected="0">
            <x v="11"/>
          </reference>
          <reference field="6" count="1">
            <x v="0"/>
          </reference>
        </references>
      </pivotArea>
    </format>
    <format dxfId="1347">
      <pivotArea dataOnly="0" labelOnly="1" outline="0" fieldPosition="0">
        <references count="4">
          <reference field="0" count="1" selected="0">
            <x v="9"/>
          </reference>
          <reference field="2" count="1" selected="0">
            <x v="13"/>
          </reference>
          <reference field="3" count="1" selected="0">
            <x v="13"/>
          </reference>
          <reference field="6" count="1">
            <x v="0"/>
          </reference>
        </references>
      </pivotArea>
    </format>
    <format dxfId="1346">
      <pivotArea dataOnly="0" labelOnly="1" outline="0" fieldPosition="0">
        <references count="4">
          <reference field="0" count="1" selected="0">
            <x v="10"/>
          </reference>
          <reference field="2" count="1" selected="0">
            <x v="1"/>
          </reference>
          <reference field="3" count="1" selected="0">
            <x v="12"/>
          </reference>
          <reference field="6" count="1">
            <x v="0"/>
          </reference>
        </references>
      </pivotArea>
    </format>
    <format dxfId="1345">
      <pivotArea dataOnly="0" labelOnly="1" outline="0" fieldPosition="0">
        <references count="4">
          <reference field="0" count="1" selected="0">
            <x v="11"/>
          </reference>
          <reference field="2" count="1" selected="0">
            <x v="2"/>
          </reference>
          <reference field="3" count="1" selected="0">
            <x v="6"/>
          </reference>
          <reference field="6" count="1">
            <x v="0"/>
          </reference>
        </references>
      </pivotArea>
    </format>
    <format dxfId="1344">
      <pivotArea dataOnly="0" labelOnly="1" outline="0" fieldPosition="0">
        <references count="4">
          <reference field="0" count="1" selected="0">
            <x v="12"/>
          </reference>
          <reference field="2" count="1" selected="0">
            <x v="3"/>
          </reference>
          <reference field="3" count="1" selected="0">
            <x v="15"/>
          </reference>
          <reference field="6" count="1">
            <x v="0"/>
          </reference>
        </references>
      </pivotArea>
    </format>
    <format dxfId="1343">
      <pivotArea dataOnly="0" labelOnly="1" outline="0" fieldPosition="0">
        <references count="4">
          <reference field="0" count="1" selected="0">
            <x v="13"/>
          </reference>
          <reference field="2" count="1" selected="0">
            <x v="4"/>
          </reference>
          <reference field="3" count="1" selected="0">
            <x v="16"/>
          </reference>
          <reference field="6" count="1">
            <x v="0"/>
          </reference>
        </references>
      </pivotArea>
    </format>
    <format dxfId="1342">
      <pivotArea dataOnly="0" labelOnly="1" outline="0" fieldPosition="0">
        <references count="4">
          <reference field="0" count="1" selected="0">
            <x v="14"/>
          </reference>
          <reference field="2" count="1" selected="0">
            <x v="5"/>
          </reference>
          <reference field="3" count="1" selected="0">
            <x v="8"/>
          </reference>
          <reference field="6" count="1">
            <x v="0"/>
          </reference>
        </references>
      </pivotArea>
    </format>
    <format dxfId="1341">
      <pivotArea dataOnly="0" labelOnly="1" outline="0" fieldPosition="0">
        <references count="4">
          <reference field="0" count="1" selected="0">
            <x v="15"/>
          </reference>
          <reference field="2" count="1" selected="0">
            <x v="14"/>
          </reference>
          <reference field="3" count="1" selected="0">
            <x v="2"/>
          </reference>
          <reference field="6" count="1">
            <x v="0"/>
          </reference>
        </references>
      </pivotArea>
    </format>
    <format dxfId="1340">
      <pivotArea dataOnly="0" labelOnly="1" outline="0" fieldPosition="0">
        <references count="4">
          <reference field="0" count="1" selected="0">
            <x v="16"/>
          </reference>
          <reference field="2" count="1" selected="0">
            <x v="15"/>
          </reference>
          <reference field="3" count="1" selected="0">
            <x v="3"/>
          </reference>
          <reference field="6" count="1">
            <x v="0"/>
          </reference>
        </references>
      </pivotArea>
    </format>
    <format dxfId="1339">
      <pivotArea dataOnly="0" labelOnly="1" outline="0" fieldPosition="0">
        <references count="4">
          <reference field="0" count="1" selected="0">
            <x v="17"/>
          </reference>
          <reference field="2" count="1" selected="0">
            <x v="16"/>
          </reference>
          <reference field="3" count="1" selected="0">
            <x v="0"/>
          </reference>
          <reference field="6" count="1">
            <x v="1"/>
          </reference>
        </references>
      </pivotArea>
    </format>
    <format dxfId="1338">
      <pivotArea dataOnly="0" labelOnly="1" outline="0" fieldPosition="0">
        <references count="4">
          <reference field="0" count="1" selected="0">
            <x v="18"/>
          </reference>
          <reference field="2" count="1" selected="0">
            <x v="17"/>
          </reference>
          <reference field="3" count="1" selected="0">
            <x v="1"/>
          </reference>
          <reference field="6" count="1">
            <x v="2"/>
          </reference>
        </references>
      </pivotArea>
    </format>
    <format dxfId="1337">
      <pivotArea dataOnly="0" labelOnly="1" outline="0" fieldPosition="0">
        <references count="4">
          <reference field="0" count="1" selected="0">
            <x v="19"/>
          </reference>
          <reference field="2" count="1" selected="0">
            <x v="18"/>
          </reference>
          <reference field="3" count="1" selected="0">
            <x v="32"/>
          </reference>
          <reference field="6" count="1">
            <x v="0"/>
          </reference>
        </references>
      </pivotArea>
    </format>
    <format dxfId="1336">
      <pivotArea dataOnly="0" labelOnly="1" outline="0" fieldPosition="0">
        <references count="4">
          <reference field="0" count="1" selected="0">
            <x v="20"/>
          </reference>
          <reference field="2" count="1" selected="0">
            <x v="19"/>
          </reference>
          <reference field="3" count="1" selected="0">
            <x v="31"/>
          </reference>
          <reference field="6" count="1">
            <x v="1"/>
          </reference>
        </references>
      </pivotArea>
    </format>
    <format dxfId="1335">
      <pivotArea dataOnly="0" labelOnly="1" outline="0" fieldPosition="0">
        <references count="4">
          <reference field="0" count="1" selected="0">
            <x v="21"/>
          </reference>
          <reference field="2" count="1" selected="0">
            <x v="20"/>
          </reference>
          <reference field="3" count="1" selected="0">
            <x v="30"/>
          </reference>
          <reference field="6" count="1">
            <x v="1"/>
          </reference>
        </references>
      </pivotArea>
    </format>
    <format dxfId="1334">
      <pivotArea dataOnly="0" labelOnly="1" outline="0" fieldPosition="0">
        <references count="4">
          <reference field="0" count="1" selected="0">
            <x v="22"/>
          </reference>
          <reference field="2" count="1" selected="0">
            <x v="21"/>
          </reference>
          <reference field="3" count="1" selected="0">
            <x v="29"/>
          </reference>
          <reference field="6" count="1">
            <x v="1"/>
          </reference>
        </references>
      </pivotArea>
    </format>
    <format dxfId="1333">
      <pivotArea dataOnly="0" labelOnly="1" outline="0" fieldPosition="0">
        <references count="4">
          <reference field="0" count="1" selected="0">
            <x v="23"/>
          </reference>
          <reference field="2" count="1" selected="0">
            <x v="22"/>
          </reference>
          <reference field="3" count="1" selected="0">
            <x v="27"/>
          </reference>
          <reference field="6" count="1">
            <x v="1"/>
          </reference>
        </references>
      </pivotArea>
    </format>
    <format dxfId="1332">
      <pivotArea dataOnly="0" labelOnly="1" outline="0" fieldPosition="0">
        <references count="4">
          <reference field="0" count="1" selected="0">
            <x v="24"/>
          </reference>
          <reference field="2" count="1" selected="0">
            <x v="23"/>
          </reference>
          <reference field="3" count="1" selected="0">
            <x v="28"/>
          </reference>
          <reference field="6" count="1">
            <x v="1"/>
          </reference>
        </references>
      </pivotArea>
    </format>
    <format dxfId="1331">
      <pivotArea dataOnly="0" labelOnly="1" outline="0" fieldPosition="0">
        <references count="4">
          <reference field="0" count="1" selected="0">
            <x v="25"/>
          </reference>
          <reference field="2" count="1" selected="0">
            <x v="24"/>
          </reference>
          <reference field="3" count="1" selected="0">
            <x v="25"/>
          </reference>
          <reference field="6" count="1">
            <x v="1"/>
          </reference>
        </references>
      </pivotArea>
    </format>
    <format dxfId="1330">
      <pivotArea dataOnly="0" labelOnly="1" outline="0" fieldPosition="0">
        <references count="4">
          <reference field="0" count="1" selected="0">
            <x v="26"/>
          </reference>
          <reference field="2" count="1" selected="0">
            <x v="25"/>
          </reference>
          <reference field="3" count="1" selected="0">
            <x v="26"/>
          </reference>
          <reference field="6" count="1">
            <x v="1"/>
          </reference>
        </references>
      </pivotArea>
    </format>
    <format dxfId="1329">
      <pivotArea dataOnly="0" labelOnly="1" outline="0" fieldPosition="0">
        <references count="4">
          <reference field="0" count="1" selected="0">
            <x v="27"/>
          </reference>
          <reference field="2" count="1" selected="0">
            <x v="26"/>
          </reference>
          <reference field="3" count="1" selected="0">
            <x v="24"/>
          </reference>
          <reference field="6" count="1">
            <x v="1"/>
          </reference>
        </references>
      </pivotArea>
    </format>
    <format dxfId="1328">
      <pivotArea dataOnly="0" labelOnly="1" outline="0" fieldPosition="0">
        <references count="4">
          <reference field="0" count="1" selected="0">
            <x v="28"/>
          </reference>
          <reference field="2" count="1" selected="0">
            <x v="27"/>
          </reference>
          <reference field="3" count="1" selected="0">
            <x v="4"/>
          </reference>
          <reference field="6" count="1">
            <x v="0"/>
          </reference>
        </references>
      </pivotArea>
    </format>
    <format dxfId="1327">
      <pivotArea dataOnly="0" labelOnly="1" outline="0" fieldPosition="0">
        <references count="4">
          <reference field="0" count="1" selected="0">
            <x v="29"/>
          </reference>
          <reference field="2" count="1" selected="0">
            <x v="28"/>
          </reference>
          <reference field="3" count="1" selected="0">
            <x v="5"/>
          </reference>
          <reference field="6" count="1">
            <x v="0"/>
          </reference>
        </references>
      </pivotArea>
    </format>
    <format dxfId="1326">
      <pivotArea dataOnly="0" labelOnly="1" outline="0" fieldPosition="0">
        <references count="4">
          <reference field="0" count="1" selected="0">
            <x v="30"/>
          </reference>
          <reference field="2" count="1" selected="0">
            <x v="29"/>
          </reference>
          <reference field="3" count="1" selected="0">
            <x v="23"/>
          </reference>
          <reference field="6" count="1">
            <x v="2"/>
          </reference>
        </references>
      </pivotArea>
    </format>
    <format dxfId="1325">
      <pivotArea dataOnly="0" labelOnly="1" outline="0" fieldPosition="0">
        <references count="4">
          <reference field="0" count="1" selected="0">
            <x v="31"/>
          </reference>
          <reference field="2" count="1" selected="0">
            <x v="30"/>
          </reference>
          <reference field="3" count="1" selected="0">
            <x v="21"/>
          </reference>
          <reference field="6" count="1">
            <x v="2"/>
          </reference>
        </references>
      </pivotArea>
    </format>
    <format dxfId="1324">
      <pivotArea dataOnly="0" labelOnly="1" outline="0" fieldPosition="0">
        <references count="4">
          <reference field="0" count="1" selected="0">
            <x v="32"/>
          </reference>
          <reference field="2" count="1" selected="0">
            <x v="31"/>
          </reference>
          <reference field="3" count="1" selected="0">
            <x v="22"/>
          </reference>
          <reference field="6" count="1">
            <x v="2"/>
          </reference>
        </references>
      </pivotArea>
    </format>
    <format dxfId="1323">
      <pivotArea dataOnly="0" labelOnly="1" outline="0" fieldPosition="0">
        <references count="4">
          <reference field="0" count="1" selected="0">
            <x v="33"/>
          </reference>
          <reference field="2" count="1" selected="0">
            <x v="32"/>
          </reference>
          <reference field="3" count="1" selected="0">
            <x v="20"/>
          </reference>
          <reference field="6" count="1">
            <x v="2"/>
          </reference>
        </references>
      </pivotArea>
    </format>
    <format dxfId="1322">
      <pivotArea outline="0" collapsedLevelsAreSubtotals="1" fieldPosition="0"/>
    </format>
    <format dxfId="1321">
      <pivotArea outline="0" collapsedLevelsAreSubtotals="1" fieldPosition="0"/>
    </format>
  </formats>
  <pivotTableStyleInfo name="PivotStyleLight17" showRowHeaders="0"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6C12C683-D8C4-41BD-9F11-4304CAFCA7AF}" name="tblV_Izbira_01" cacheId="33" applyNumberFormats="0" applyBorderFormats="0" applyFontFormats="0" applyPatternFormats="0" applyAlignmentFormats="0" applyWidthHeightFormats="1" dataCaption="Vrednosti" updatedVersion="6" minRefreshableVersion="3" showDrill="0" rowGrandTotals="0" colGrandTotals="0" itemPrintTitles="1" createdVersion="5" indent="0" compact="0" compactData="0" gridDropZones="1" multipleFieldFilters="0">
  <location ref="CE200:CI202" firstHeaderRow="2" firstDataRow="2" firstDataCol="4"/>
  <pivotFields count="7">
    <pivotField axis="axisRow" compact="0" outline="0" showAll="0" sortType="ascending" defaultSubtotal="0">
      <items count="3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s>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axis="axisRow" compact="0" outline="0" showAll="0" defaultSubtotal="0">
      <items count="66">
        <item x="1"/>
        <item x="13"/>
        <item x="14"/>
        <item x="15"/>
        <item x="16"/>
        <item x="17"/>
        <item x="2"/>
        <item x="3"/>
        <item x="4"/>
        <item x="5"/>
        <item x="6"/>
        <item m="1" x="42"/>
        <item x="11"/>
        <item x="12"/>
        <item m="1" x="46"/>
        <item m="1" x="36"/>
        <item m="1" x="59"/>
        <item m="1" x="50"/>
        <item m="1" x="41"/>
        <item m="1" x="47"/>
        <item m="1" x="37"/>
        <item m="1" x="57"/>
        <item m="1" x="48"/>
        <item m="1" x="39"/>
        <item m="1" x="60"/>
        <item m="1" x="51"/>
        <item m="1" x="43"/>
        <item m="1" x="65"/>
        <item m="1" x="56"/>
        <item m="1" x="62"/>
        <item m="1" x="53"/>
        <item m="1" x="45"/>
        <item m="1" x="64"/>
        <item m="1" x="35"/>
        <item m="1" x="54"/>
        <item x="0"/>
        <item m="1" x="38"/>
        <item m="1" x="58"/>
        <item m="1" x="49"/>
        <item m="1" x="40"/>
        <item m="1" x="61"/>
        <item m="1" x="52"/>
        <item m="1" x="44"/>
        <item m="1" x="63"/>
        <item m="1" x="55"/>
        <item x="18"/>
        <item x="19"/>
        <item x="20"/>
        <item x="21"/>
        <item x="22"/>
        <item x="23"/>
        <item x="24"/>
        <item x="25"/>
        <item x="26"/>
        <item x="27"/>
        <item x="28"/>
        <item x="29"/>
        <item x="30"/>
        <item x="31"/>
        <item x="32"/>
        <item x="33"/>
        <item x="34"/>
        <item x="7"/>
        <item x="8"/>
        <item x="9"/>
        <item x="10"/>
      </items>
      <extLst>
        <ext xmlns:x14="http://schemas.microsoft.com/office/spreadsheetml/2009/9/main" uri="{2946ED86-A175-432a-8AC1-64E0C546D7DE}">
          <x14:pivotField fillDownLabels="1"/>
        </ext>
      </extLst>
    </pivotField>
    <pivotField axis="axisRow" compact="0" outline="0" showAll="0" defaultSubtotal="0">
      <items count="44">
        <item x="22"/>
        <item x="23"/>
        <item x="20"/>
        <item x="21"/>
        <item x="33"/>
        <item x="34"/>
        <item x="14"/>
        <item x="1"/>
        <item x="17"/>
        <item sd="0" x="5"/>
        <item sd="0" x="4"/>
        <item x="11"/>
        <item x="13"/>
        <item x="12"/>
        <item x="3"/>
        <item x="15"/>
        <item x="16"/>
        <item x="2"/>
        <item x="6"/>
        <item m="1" x="36"/>
        <item m="1" x="39"/>
        <item m="1" x="40"/>
        <item m="1" x="38"/>
        <item m="1" x="41"/>
        <item x="32"/>
        <item x="30"/>
        <item x="31"/>
        <item x="28"/>
        <item x="29"/>
        <item x="27"/>
        <item x="26"/>
        <item x="25"/>
        <item x="24"/>
        <item m="1" x="35"/>
        <item x="0"/>
        <item m="1" x="43"/>
        <item x="18"/>
        <item x="19"/>
        <item x="7"/>
        <item m="1" x="42"/>
        <item m="1" x="37"/>
        <item x="8"/>
        <item x="9"/>
        <item x="10"/>
      </items>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axis="axisRow" dataField="1" compact="0" outline="0" showAll="0" defaultSubtotal="0">
      <items count="4">
        <item h="1" x="1"/>
        <item h="1" x="2"/>
        <item h="1" x="3"/>
        <item x="0"/>
      </items>
      <extLst>
        <ext xmlns:x14="http://schemas.microsoft.com/office/spreadsheetml/2009/9/main" uri="{2946ED86-A175-432a-8AC1-64E0C546D7DE}">
          <x14:pivotField fillDownLabels="1"/>
        </ext>
      </extLst>
    </pivotField>
  </pivotFields>
  <rowFields count="4">
    <field x="0"/>
    <field x="2"/>
    <field x="3"/>
    <field x="6"/>
  </rowFields>
  <rowItems count="1">
    <i>
      <x/>
      <x v="35"/>
      <x v="34"/>
      <x v="3"/>
    </i>
  </rowItems>
  <colItems count="1">
    <i/>
  </colItems>
  <dataFields count="1">
    <dataField name="SM1" fld="6" baseField="0" baseItem="0"/>
  </dataFields>
  <formats count="110">
    <format dxfId="1168">
      <pivotArea outline="0" collapsedLevelsAreSubtotals="1" fieldPosition="0"/>
    </format>
    <format dxfId="1167">
      <pivotArea type="topRight" dataOnly="0" labelOnly="1" outline="0" fieldPosition="0"/>
    </format>
    <format dxfId="1166">
      <pivotArea outline="0" collapsedLevelsAreSubtotals="1" fieldPosition="0"/>
    </format>
    <format dxfId="1165">
      <pivotArea type="topRight" dataOnly="0" labelOnly="1" outline="0" fieldPosition="0"/>
    </format>
    <format dxfId="1164">
      <pivotArea dataOnly="0" labelOnly="1" outline="0" fieldPosition="0">
        <references count="1">
          <reference field="0" count="0"/>
        </references>
      </pivotArea>
    </format>
    <format dxfId="1163">
      <pivotArea type="all" dataOnly="0" outline="0" fieldPosition="0"/>
    </format>
    <format dxfId="1162">
      <pivotArea outline="0" collapsedLevelsAreSubtotals="1" fieldPosition="0"/>
    </format>
    <format dxfId="1161">
      <pivotArea type="topRight" dataOnly="0" labelOnly="1" outline="0" fieldPosition="0"/>
    </format>
    <format dxfId="1160">
      <pivotArea dataOnly="0" labelOnly="1" outline="0" fieldPosition="0">
        <references count="1">
          <reference field="0" count="33">
            <x v="1"/>
            <x v="2"/>
            <x v="3"/>
            <x v="4"/>
            <x v="5"/>
            <x v="6"/>
            <x v="7"/>
            <x v="8"/>
            <x v="9"/>
            <x v="10"/>
            <x v="11"/>
            <x v="12"/>
            <x v="13"/>
            <x v="14"/>
            <x v="15"/>
            <x v="16"/>
            <x v="17"/>
            <x v="18"/>
            <x v="19"/>
            <x v="20"/>
            <x v="21"/>
            <x v="22"/>
            <x v="23"/>
            <x v="24"/>
            <x v="25"/>
            <x v="26"/>
            <x v="27"/>
            <x v="28"/>
            <x v="29"/>
            <x v="30"/>
            <x v="31"/>
            <x v="32"/>
            <x v="33"/>
          </reference>
        </references>
      </pivotArea>
    </format>
    <format dxfId="1159">
      <pivotArea dataOnly="0" labelOnly="1" outline="0" fieldPosition="0">
        <references count="2">
          <reference field="0" count="1" selected="0">
            <x v="1"/>
          </reference>
          <reference field="2" count="1">
            <x v="0"/>
          </reference>
        </references>
      </pivotArea>
    </format>
    <format dxfId="1158">
      <pivotArea dataOnly="0" labelOnly="1" outline="0" fieldPosition="0">
        <references count="2">
          <reference field="0" count="1" selected="0">
            <x v="2"/>
          </reference>
          <reference field="2" count="1">
            <x v="6"/>
          </reference>
        </references>
      </pivotArea>
    </format>
    <format dxfId="1157">
      <pivotArea dataOnly="0" labelOnly="1" outline="0" fieldPosition="0">
        <references count="2">
          <reference field="0" count="1" selected="0">
            <x v="3"/>
          </reference>
          <reference field="2" count="1">
            <x v="7"/>
          </reference>
        </references>
      </pivotArea>
    </format>
    <format dxfId="1156">
      <pivotArea dataOnly="0" labelOnly="1" outline="0" fieldPosition="0">
        <references count="2">
          <reference field="0" count="1" selected="0">
            <x v="4"/>
          </reference>
          <reference field="2" count="1">
            <x v="8"/>
          </reference>
        </references>
      </pivotArea>
    </format>
    <format dxfId="1155">
      <pivotArea dataOnly="0" labelOnly="1" outline="0" fieldPosition="0">
        <references count="2">
          <reference field="0" count="1" selected="0">
            <x v="5"/>
          </reference>
          <reference field="2" count="1">
            <x v="9"/>
          </reference>
        </references>
      </pivotArea>
    </format>
    <format dxfId="1154">
      <pivotArea dataOnly="0" labelOnly="1" outline="0" fieldPosition="0">
        <references count="2">
          <reference field="0" count="1" selected="0">
            <x v="6"/>
          </reference>
          <reference field="2" count="1">
            <x v="10"/>
          </reference>
        </references>
      </pivotArea>
    </format>
    <format dxfId="1153">
      <pivotArea dataOnly="0" labelOnly="1" outline="0" fieldPosition="0">
        <references count="2">
          <reference field="0" count="1" selected="0">
            <x v="7"/>
          </reference>
          <reference field="2" count="1">
            <x v="11"/>
          </reference>
        </references>
      </pivotArea>
    </format>
    <format dxfId="1152">
      <pivotArea dataOnly="0" labelOnly="1" outline="0" fieldPosition="0">
        <references count="2">
          <reference field="0" count="1" selected="0">
            <x v="8"/>
          </reference>
          <reference field="2" count="1">
            <x v="12"/>
          </reference>
        </references>
      </pivotArea>
    </format>
    <format dxfId="1151">
      <pivotArea dataOnly="0" labelOnly="1" outline="0" fieldPosition="0">
        <references count="2">
          <reference field="0" count="1" selected="0">
            <x v="9"/>
          </reference>
          <reference field="2" count="1">
            <x v="13"/>
          </reference>
        </references>
      </pivotArea>
    </format>
    <format dxfId="1150">
      <pivotArea dataOnly="0" labelOnly="1" outline="0" fieldPosition="0">
        <references count="2">
          <reference field="0" count="1" selected="0">
            <x v="10"/>
          </reference>
          <reference field="2" count="1">
            <x v="1"/>
          </reference>
        </references>
      </pivotArea>
    </format>
    <format dxfId="1149">
      <pivotArea dataOnly="0" labelOnly="1" outline="0" fieldPosition="0">
        <references count="2">
          <reference field="0" count="1" selected="0">
            <x v="11"/>
          </reference>
          <reference field="2" count="1">
            <x v="2"/>
          </reference>
        </references>
      </pivotArea>
    </format>
    <format dxfId="1148">
      <pivotArea dataOnly="0" labelOnly="1" outline="0" fieldPosition="0">
        <references count="2">
          <reference field="0" count="1" selected="0">
            <x v="12"/>
          </reference>
          <reference field="2" count="1">
            <x v="3"/>
          </reference>
        </references>
      </pivotArea>
    </format>
    <format dxfId="1147">
      <pivotArea dataOnly="0" labelOnly="1" outline="0" fieldPosition="0">
        <references count="2">
          <reference field="0" count="1" selected="0">
            <x v="13"/>
          </reference>
          <reference field="2" count="1">
            <x v="4"/>
          </reference>
        </references>
      </pivotArea>
    </format>
    <format dxfId="1146">
      <pivotArea dataOnly="0" labelOnly="1" outline="0" fieldPosition="0">
        <references count="2">
          <reference field="0" count="1" selected="0">
            <x v="14"/>
          </reference>
          <reference field="2" count="1">
            <x v="5"/>
          </reference>
        </references>
      </pivotArea>
    </format>
    <format dxfId="1145">
      <pivotArea dataOnly="0" labelOnly="1" outline="0" fieldPosition="0">
        <references count="2">
          <reference field="0" count="1" selected="0">
            <x v="15"/>
          </reference>
          <reference field="2" count="1">
            <x v="14"/>
          </reference>
        </references>
      </pivotArea>
    </format>
    <format dxfId="1144">
      <pivotArea dataOnly="0" labelOnly="1" outline="0" fieldPosition="0">
        <references count="2">
          <reference field="0" count="1" selected="0">
            <x v="16"/>
          </reference>
          <reference field="2" count="1">
            <x v="15"/>
          </reference>
        </references>
      </pivotArea>
    </format>
    <format dxfId="1143">
      <pivotArea dataOnly="0" labelOnly="1" outline="0" fieldPosition="0">
        <references count="2">
          <reference field="0" count="1" selected="0">
            <x v="17"/>
          </reference>
          <reference field="2" count="1">
            <x v="16"/>
          </reference>
        </references>
      </pivotArea>
    </format>
    <format dxfId="1142">
      <pivotArea dataOnly="0" labelOnly="1" outline="0" fieldPosition="0">
        <references count="2">
          <reference field="0" count="1" selected="0">
            <x v="18"/>
          </reference>
          <reference field="2" count="1">
            <x v="17"/>
          </reference>
        </references>
      </pivotArea>
    </format>
    <format dxfId="1141">
      <pivotArea dataOnly="0" labelOnly="1" outline="0" fieldPosition="0">
        <references count="2">
          <reference field="0" count="1" selected="0">
            <x v="19"/>
          </reference>
          <reference field="2" count="1">
            <x v="18"/>
          </reference>
        </references>
      </pivotArea>
    </format>
    <format dxfId="1140">
      <pivotArea dataOnly="0" labelOnly="1" outline="0" fieldPosition="0">
        <references count="2">
          <reference field="0" count="1" selected="0">
            <x v="20"/>
          </reference>
          <reference field="2" count="1">
            <x v="19"/>
          </reference>
        </references>
      </pivotArea>
    </format>
    <format dxfId="1139">
      <pivotArea dataOnly="0" labelOnly="1" outline="0" fieldPosition="0">
        <references count="2">
          <reference field="0" count="1" selected="0">
            <x v="21"/>
          </reference>
          <reference field="2" count="1">
            <x v="20"/>
          </reference>
        </references>
      </pivotArea>
    </format>
    <format dxfId="1138">
      <pivotArea dataOnly="0" labelOnly="1" outline="0" fieldPosition="0">
        <references count="2">
          <reference field="0" count="1" selected="0">
            <x v="22"/>
          </reference>
          <reference field="2" count="1">
            <x v="21"/>
          </reference>
        </references>
      </pivotArea>
    </format>
    <format dxfId="1137">
      <pivotArea dataOnly="0" labelOnly="1" outline="0" fieldPosition="0">
        <references count="2">
          <reference field="0" count="1" selected="0">
            <x v="23"/>
          </reference>
          <reference field="2" count="1">
            <x v="22"/>
          </reference>
        </references>
      </pivotArea>
    </format>
    <format dxfId="1136">
      <pivotArea dataOnly="0" labelOnly="1" outline="0" fieldPosition="0">
        <references count="2">
          <reference field="0" count="1" selected="0">
            <x v="24"/>
          </reference>
          <reference field="2" count="1">
            <x v="23"/>
          </reference>
        </references>
      </pivotArea>
    </format>
    <format dxfId="1135">
      <pivotArea dataOnly="0" labelOnly="1" outline="0" fieldPosition="0">
        <references count="2">
          <reference field="0" count="1" selected="0">
            <x v="25"/>
          </reference>
          <reference field="2" count="1">
            <x v="24"/>
          </reference>
        </references>
      </pivotArea>
    </format>
    <format dxfId="1134">
      <pivotArea dataOnly="0" labelOnly="1" outline="0" fieldPosition="0">
        <references count="2">
          <reference field="0" count="1" selected="0">
            <x v="26"/>
          </reference>
          <reference field="2" count="1">
            <x v="25"/>
          </reference>
        </references>
      </pivotArea>
    </format>
    <format dxfId="1133">
      <pivotArea dataOnly="0" labelOnly="1" outline="0" fieldPosition="0">
        <references count="2">
          <reference field="0" count="1" selected="0">
            <x v="27"/>
          </reference>
          <reference field="2" count="1">
            <x v="26"/>
          </reference>
        </references>
      </pivotArea>
    </format>
    <format dxfId="1132">
      <pivotArea dataOnly="0" labelOnly="1" outline="0" fieldPosition="0">
        <references count="2">
          <reference field="0" count="1" selected="0">
            <x v="28"/>
          </reference>
          <reference field="2" count="1">
            <x v="27"/>
          </reference>
        </references>
      </pivotArea>
    </format>
    <format dxfId="1131">
      <pivotArea dataOnly="0" labelOnly="1" outline="0" fieldPosition="0">
        <references count="2">
          <reference field="0" count="1" selected="0">
            <x v="29"/>
          </reference>
          <reference field="2" count="1">
            <x v="28"/>
          </reference>
        </references>
      </pivotArea>
    </format>
    <format dxfId="1130">
      <pivotArea dataOnly="0" labelOnly="1" outline="0" fieldPosition="0">
        <references count="2">
          <reference field="0" count="1" selected="0">
            <x v="30"/>
          </reference>
          <reference field="2" count="1">
            <x v="29"/>
          </reference>
        </references>
      </pivotArea>
    </format>
    <format dxfId="1129">
      <pivotArea dataOnly="0" labelOnly="1" outline="0" fieldPosition="0">
        <references count="2">
          <reference field="0" count="1" selected="0">
            <x v="31"/>
          </reference>
          <reference field="2" count="1">
            <x v="30"/>
          </reference>
        </references>
      </pivotArea>
    </format>
    <format dxfId="1128">
      <pivotArea dataOnly="0" labelOnly="1" outline="0" fieldPosition="0">
        <references count="2">
          <reference field="0" count="1" selected="0">
            <x v="32"/>
          </reference>
          <reference field="2" count="1">
            <x v="31"/>
          </reference>
        </references>
      </pivotArea>
    </format>
    <format dxfId="1127">
      <pivotArea dataOnly="0" labelOnly="1" outline="0" fieldPosition="0">
        <references count="2">
          <reference field="0" count="1" selected="0">
            <x v="33"/>
          </reference>
          <reference field="2" count="1">
            <x v="32"/>
          </reference>
        </references>
      </pivotArea>
    </format>
    <format dxfId="1126">
      <pivotArea dataOnly="0" labelOnly="1" outline="0" fieldPosition="0">
        <references count="3">
          <reference field="0" count="1" selected="0">
            <x v="1"/>
          </reference>
          <reference field="2" count="1" selected="0">
            <x v="0"/>
          </reference>
          <reference field="3" count="1">
            <x v="7"/>
          </reference>
        </references>
      </pivotArea>
    </format>
    <format dxfId="1125">
      <pivotArea dataOnly="0" labelOnly="1" outline="0" fieldPosition="0">
        <references count="3">
          <reference field="0" count="1" selected="0">
            <x v="2"/>
          </reference>
          <reference field="2" count="1" selected="0">
            <x v="6"/>
          </reference>
          <reference field="3" count="1">
            <x v="17"/>
          </reference>
        </references>
      </pivotArea>
    </format>
    <format dxfId="1124">
      <pivotArea dataOnly="0" labelOnly="1" outline="0" fieldPosition="0">
        <references count="3">
          <reference field="0" count="1" selected="0">
            <x v="3"/>
          </reference>
          <reference field="2" count="1" selected="0">
            <x v="7"/>
          </reference>
          <reference field="3" count="1">
            <x v="14"/>
          </reference>
        </references>
      </pivotArea>
    </format>
    <format dxfId="1123">
      <pivotArea dataOnly="0" labelOnly="1" outline="0" fieldPosition="0">
        <references count="3">
          <reference field="0" count="1" selected="0">
            <x v="4"/>
          </reference>
          <reference field="2" count="1" selected="0">
            <x v="8"/>
          </reference>
          <reference field="3" count="1">
            <x v="10"/>
          </reference>
        </references>
      </pivotArea>
    </format>
    <format dxfId="1122">
      <pivotArea dataOnly="0" labelOnly="1" outline="0" fieldPosition="0">
        <references count="3">
          <reference field="0" count="1" selected="0">
            <x v="5"/>
          </reference>
          <reference field="2" count="1" selected="0">
            <x v="9"/>
          </reference>
          <reference field="3" count="1">
            <x v="9"/>
          </reference>
        </references>
      </pivotArea>
    </format>
    <format dxfId="1121">
      <pivotArea dataOnly="0" labelOnly="1" outline="0" fieldPosition="0">
        <references count="3">
          <reference field="0" count="1" selected="0">
            <x v="6"/>
          </reference>
          <reference field="2" count="1" selected="0">
            <x v="10"/>
          </reference>
          <reference field="3" count="1">
            <x v="18"/>
          </reference>
        </references>
      </pivotArea>
    </format>
    <format dxfId="1120">
      <pivotArea dataOnly="0" labelOnly="1" outline="0" fieldPosition="0">
        <references count="3">
          <reference field="0" count="1" selected="0">
            <x v="7"/>
          </reference>
          <reference field="2" count="1" selected="0">
            <x v="11"/>
          </reference>
          <reference field="3" count="1">
            <x v="19"/>
          </reference>
        </references>
      </pivotArea>
    </format>
    <format dxfId="1119">
      <pivotArea dataOnly="0" labelOnly="1" outline="0" fieldPosition="0">
        <references count="3">
          <reference field="0" count="1" selected="0">
            <x v="8"/>
          </reference>
          <reference field="2" count="1" selected="0">
            <x v="12"/>
          </reference>
          <reference field="3" count="1">
            <x v="11"/>
          </reference>
        </references>
      </pivotArea>
    </format>
    <format dxfId="1118">
      <pivotArea dataOnly="0" labelOnly="1" outline="0" fieldPosition="0">
        <references count="3">
          <reference field="0" count="1" selected="0">
            <x v="9"/>
          </reference>
          <reference field="2" count="1" selected="0">
            <x v="13"/>
          </reference>
          <reference field="3" count="1">
            <x v="13"/>
          </reference>
        </references>
      </pivotArea>
    </format>
    <format dxfId="1117">
      <pivotArea dataOnly="0" labelOnly="1" outline="0" fieldPosition="0">
        <references count="3">
          <reference field="0" count="1" selected="0">
            <x v="10"/>
          </reference>
          <reference field="2" count="1" selected="0">
            <x v="1"/>
          </reference>
          <reference field="3" count="1">
            <x v="12"/>
          </reference>
        </references>
      </pivotArea>
    </format>
    <format dxfId="1116">
      <pivotArea dataOnly="0" labelOnly="1" outline="0" fieldPosition="0">
        <references count="3">
          <reference field="0" count="1" selected="0">
            <x v="11"/>
          </reference>
          <reference field="2" count="1" selected="0">
            <x v="2"/>
          </reference>
          <reference field="3" count="1">
            <x v="6"/>
          </reference>
        </references>
      </pivotArea>
    </format>
    <format dxfId="1115">
      <pivotArea dataOnly="0" labelOnly="1" outline="0" fieldPosition="0">
        <references count="3">
          <reference field="0" count="1" selected="0">
            <x v="12"/>
          </reference>
          <reference field="2" count="1" selected="0">
            <x v="3"/>
          </reference>
          <reference field="3" count="1">
            <x v="15"/>
          </reference>
        </references>
      </pivotArea>
    </format>
    <format dxfId="1114">
      <pivotArea dataOnly="0" labelOnly="1" outline="0" fieldPosition="0">
        <references count="3">
          <reference field="0" count="1" selected="0">
            <x v="13"/>
          </reference>
          <reference field="2" count="1" selected="0">
            <x v="4"/>
          </reference>
          <reference field="3" count="1">
            <x v="16"/>
          </reference>
        </references>
      </pivotArea>
    </format>
    <format dxfId="1113">
      <pivotArea dataOnly="0" labelOnly="1" outline="0" fieldPosition="0">
        <references count="3">
          <reference field="0" count="1" selected="0">
            <x v="14"/>
          </reference>
          <reference field="2" count="1" selected="0">
            <x v="5"/>
          </reference>
          <reference field="3" count="1">
            <x v="8"/>
          </reference>
        </references>
      </pivotArea>
    </format>
    <format dxfId="1112">
      <pivotArea dataOnly="0" labelOnly="1" outline="0" fieldPosition="0">
        <references count="3">
          <reference field="0" count="1" selected="0">
            <x v="15"/>
          </reference>
          <reference field="2" count="1" selected="0">
            <x v="14"/>
          </reference>
          <reference field="3" count="1">
            <x v="2"/>
          </reference>
        </references>
      </pivotArea>
    </format>
    <format dxfId="1111">
      <pivotArea dataOnly="0" labelOnly="1" outline="0" fieldPosition="0">
        <references count="3">
          <reference field="0" count="1" selected="0">
            <x v="16"/>
          </reference>
          <reference field="2" count="1" selected="0">
            <x v="15"/>
          </reference>
          <reference field="3" count="1">
            <x v="3"/>
          </reference>
        </references>
      </pivotArea>
    </format>
    <format dxfId="1110">
      <pivotArea dataOnly="0" labelOnly="1" outline="0" fieldPosition="0">
        <references count="3">
          <reference field="0" count="1" selected="0">
            <x v="17"/>
          </reference>
          <reference field="2" count="1" selected="0">
            <x v="16"/>
          </reference>
          <reference field="3" count="1">
            <x v="0"/>
          </reference>
        </references>
      </pivotArea>
    </format>
    <format dxfId="1109">
      <pivotArea dataOnly="0" labelOnly="1" outline="0" fieldPosition="0">
        <references count="3">
          <reference field="0" count="1" selected="0">
            <x v="18"/>
          </reference>
          <reference field="2" count="1" selected="0">
            <x v="17"/>
          </reference>
          <reference field="3" count="1">
            <x v="1"/>
          </reference>
        </references>
      </pivotArea>
    </format>
    <format dxfId="1108">
      <pivotArea dataOnly="0" labelOnly="1" outline="0" fieldPosition="0">
        <references count="3">
          <reference field="0" count="1" selected="0">
            <x v="19"/>
          </reference>
          <reference field="2" count="1" selected="0">
            <x v="18"/>
          </reference>
          <reference field="3" count="1">
            <x v="32"/>
          </reference>
        </references>
      </pivotArea>
    </format>
    <format dxfId="1107">
      <pivotArea dataOnly="0" labelOnly="1" outline="0" fieldPosition="0">
        <references count="3">
          <reference field="0" count="1" selected="0">
            <x v="20"/>
          </reference>
          <reference field="2" count="1" selected="0">
            <x v="19"/>
          </reference>
          <reference field="3" count="1">
            <x v="31"/>
          </reference>
        </references>
      </pivotArea>
    </format>
    <format dxfId="1106">
      <pivotArea dataOnly="0" labelOnly="1" outline="0" fieldPosition="0">
        <references count="3">
          <reference field="0" count="1" selected="0">
            <x v="21"/>
          </reference>
          <reference field="2" count="1" selected="0">
            <x v="20"/>
          </reference>
          <reference field="3" count="1">
            <x v="30"/>
          </reference>
        </references>
      </pivotArea>
    </format>
    <format dxfId="1105">
      <pivotArea dataOnly="0" labelOnly="1" outline="0" fieldPosition="0">
        <references count="3">
          <reference field="0" count="1" selected="0">
            <x v="22"/>
          </reference>
          <reference field="2" count="1" selected="0">
            <x v="21"/>
          </reference>
          <reference field="3" count="1">
            <x v="29"/>
          </reference>
        </references>
      </pivotArea>
    </format>
    <format dxfId="1104">
      <pivotArea dataOnly="0" labelOnly="1" outline="0" fieldPosition="0">
        <references count="3">
          <reference field="0" count="1" selected="0">
            <x v="23"/>
          </reference>
          <reference field="2" count="1" selected="0">
            <x v="22"/>
          </reference>
          <reference field="3" count="1">
            <x v="27"/>
          </reference>
        </references>
      </pivotArea>
    </format>
    <format dxfId="1103">
      <pivotArea dataOnly="0" labelOnly="1" outline="0" fieldPosition="0">
        <references count="3">
          <reference field="0" count="1" selected="0">
            <x v="24"/>
          </reference>
          <reference field="2" count="1" selected="0">
            <x v="23"/>
          </reference>
          <reference field="3" count="1">
            <x v="28"/>
          </reference>
        </references>
      </pivotArea>
    </format>
    <format dxfId="1102">
      <pivotArea dataOnly="0" labelOnly="1" outline="0" fieldPosition="0">
        <references count="3">
          <reference field="0" count="1" selected="0">
            <x v="25"/>
          </reference>
          <reference field="2" count="1" selected="0">
            <x v="24"/>
          </reference>
          <reference field="3" count="1">
            <x v="25"/>
          </reference>
        </references>
      </pivotArea>
    </format>
    <format dxfId="1101">
      <pivotArea dataOnly="0" labelOnly="1" outline="0" fieldPosition="0">
        <references count="3">
          <reference field="0" count="1" selected="0">
            <x v="26"/>
          </reference>
          <reference field="2" count="1" selected="0">
            <x v="25"/>
          </reference>
          <reference field="3" count="1">
            <x v="26"/>
          </reference>
        </references>
      </pivotArea>
    </format>
    <format dxfId="1100">
      <pivotArea dataOnly="0" labelOnly="1" outline="0" fieldPosition="0">
        <references count="3">
          <reference field="0" count="1" selected="0">
            <x v="27"/>
          </reference>
          <reference field="2" count="1" selected="0">
            <x v="26"/>
          </reference>
          <reference field="3" count="1">
            <x v="24"/>
          </reference>
        </references>
      </pivotArea>
    </format>
    <format dxfId="1099">
      <pivotArea dataOnly="0" labelOnly="1" outline="0" fieldPosition="0">
        <references count="3">
          <reference field="0" count="1" selected="0">
            <x v="28"/>
          </reference>
          <reference field="2" count="1" selected="0">
            <x v="27"/>
          </reference>
          <reference field="3" count="1">
            <x v="4"/>
          </reference>
        </references>
      </pivotArea>
    </format>
    <format dxfId="1098">
      <pivotArea dataOnly="0" labelOnly="1" outline="0" fieldPosition="0">
        <references count="3">
          <reference field="0" count="1" selected="0">
            <x v="29"/>
          </reference>
          <reference field="2" count="1" selected="0">
            <x v="28"/>
          </reference>
          <reference field="3" count="1">
            <x v="5"/>
          </reference>
        </references>
      </pivotArea>
    </format>
    <format dxfId="1097">
      <pivotArea dataOnly="0" labelOnly="1" outline="0" fieldPosition="0">
        <references count="3">
          <reference field="0" count="1" selected="0">
            <x v="30"/>
          </reference>
          <reference field="2" count="1" selected="0">
            <x v="29"/>
          </reference>
          <reference field="3" count="1">
            <x v="23"/>
          </reference>
        </references>
      </pivotArea>
    </format>
    <format dxfId="1096">
      <pivotArea dataOnly="0" labelOnly="1" outline="0" fieldPosition="0">
        <references count="3">
          <reference field="0" count="1" selected="0">
            <x v="31"/>
          </reference>
          <reference field="2" count="1" selected="0">
            <x v="30"/>
          </reference>
          <reference field="3" count="1">
            <x v="21"/>
          </reference>
        </references>
      </pivotArea>
    </format>
    <format dxfId="1095">
      <pivotArea dataOnly="0" labelOnly="1" outline="0" fieldPosition="0">
        <references count="3">
          <reference field="0" count="1" selected="0">
            <x v="32"/>
          </reference>
          <reference field="2" count="1" selected="0">
            <x v="31"/>
          </reference>
          <reference field="3" count="1">
            <x v="22"/>
          </reference>
        </references>
      </pivotArea>
    </format>
    <format dxfId="1094">
      <pivotArea dataOnly="0" labelOnly="1" outline="0" fieldPosition="0">
        <references count="3">
          <reference field="0" count="1" selected="0">
            <x v="33"/>
          </reference>
          <reference field="2" count="1" selected="0">
            <x v="32"/>
          </reference>
          <reference field="3" count="1">
            <x v="20"/>
          </reference>
        </references>
      </pivotArea>
    </format>
    <format dxfId="1093">
      <pivotArea dataOnly="0" labelOnly="1" outline="0" fieldPosition="0">
        <references count="4">
          <reference field="0" count="1" selected="0">
            <x v="1"/>
          </reference>
          <reference field="2" count="1" selected="0">
            <x v="0"/>
          </reference>
          <reference field="3" count="1" selected="0">
            <x v="7"/>
          </reference>
          <reference field="6" count="1">
            <x v="0"/>
          </reference>
        </references>
      </pivotArea>
    </format>
    <format dxfId="1092">
      <pivotArea dataOnly="0" labelOnly="1" outline="0" fieldPosition="0">
        <references count="4">
          <reference field="0" count="1" selected="0">
            <x v="2"/>
          </reference>
          <reference field="2" count="1" selected="0">
            <x v="6"/>
          </reference>
          <reference field="3" count="1" selected="0">
            <x v="17"/>
          </reference>
          <reference field="6" count="1">
            <x v="0"/>
          </reference>
        </references>
      </pivotArea>
    </format>
    <format dxfId="1091">
      <pivotArea dataOnly="0" labelOnly="1" outline="0" fieldPosition="0">
        <references count="4">
          <reference field="0" count="1" selected="0">
            <x v="3"/>
          </reference>
          <reference field="2" count="1" selected="0">
            <x v="7"/>
          </reference>
          <reference field="3" count="1" selected="0">
            <x v="14"/>
          </reference>
          <reference field="6" count="1">
            <x v="0"/>
          </reference>
        </references>
      </pivotArea>
    </format>
    <format dxfId="1090">
      <pivotArea dataOnly="0" labelOnly="1" outline="0" fieldPosition="0">
        <references count="4">
          <reference field="0" count="1" selected="0">
            <x v="4"/>
          </reference>
          <reference field="2" count="1" selected="0">
            <x v="8"/>
          </reference>
          <reference field="3" count="1" selected="0">
            <x v="10"/>
          </reference>
          <reference field="6" count="1">
            <x v="0"/>
          </reference>
        </references>
      </pivotArea>
    </format>
    <format dxfId="1089">
      <pivotArea dataOnly="0" labelOnly="1" outline="0" fieldPosition="0">
        <references count="4">
          <reference field="0" count="1" selected="0">
            <x v="5"/>
          </reference>
          <reference field="2" count="1" selected="0">
            <x v="9"/>
          </reference>
          <reference field="3" count="1" selected="0">
            <x v="9"/>
          </reference>
          <reference field="6" count="1">
            <x v="0"/>
          </reference>
        </references>
      </pivotArea>
    </format>
    <format dxfId="1088">
      <pivotArea dataOnly="0" labelOnly="1" outline="0" fieldPosition="0">
        <references count="4">
          <reference field="0" count="1" selected="0">
            <x v="6"/>
          </reference>
          <reference field="2" count="1" selected="0">
            <x v="10"/>
          </reference>
          <reference field="3" count="1" selected="0">
            <x v="18"/>
          </reference>
          <reference field="6" count="1">
            <x v="0"/>
          </reference>
        </references>
      </pivotArea>
    </format>
    <format dxfId="1087">
      <pivotArea dataOnly="0" labelOnly="1" outline="0" fieldPosition="0">
        <references count="4">
          <reference field="0" count="1" selected="0">
            <x v="7"/>
          </reference>
          <reference field="2" count="1" selected="0">
            <x v="11"/>
          </reference>
          <reference field="3" count="1" selected="0">
            <x v="19"/>
          </reference>
          <reference field="6" count="1">
            <x v="0"/>
          </reference>
        </references>
      </pivotArea>
    </format>
    <format dxfId="1086">
      <pivotArea dataOnly="0" labelOnly="1" outline="0" fieldPosition="0">
        <references count="4">
          <reference field="0" count="1" selected="0">
            <x v="8"/>
          </reference>
          <reference field="2" count="1" selected="0">
            <x v="12"/>
          </reference>
          <reference field="3" count="1" selected="0">
            <x v="11"/>
          </reference>
          <reference field="6" count="1">
            <x v="0"/>
          </reference>
        </references>
      </pivotArea>
    </format>
    <format dxfId="1085">
      <pivotArea dataOnly="0" labelOnly="1" outline="0" fieldPosition="0">
        <references count="4">
          <reference field="0" count="1" selected="0">
            <x v="9"/>
          </reference>
          <reference field="2" count="1" selected="0">
            <x v="13"/>
          </reference>
          <reference field="3" count="1" selected="0">
            <x v="13"/>
          </reference>
          <reference field="6" count="1">
            <x v="0"/>
          </reference>
        </references>
      </pivotArea>
    </format>
    <format dxfId="1084">
      <pivotArea dataOnly="0" labelOnly="1" outline="0" fieldPosition="0">
        <references count="4">
          <reference field="0" count="1" selected="0">
            <x v="10"/>
          </reference>
          <reference field="2" count="1" selected="0">
            <x v="1"/>
          </reference>
          <reference field="3" count="1" selected="0">
            <x v="12"/>
          </reference>
          <reference field="6" count="1">
            <x v="0"/>
          </reference>
        </references>
      </pivotArea>
    </format>
    <format dxfId="1083">
      <pivotArea dataOnly="0" labelOnly="1" outline="0" fieldPosition="0">
        <references count="4">
          <reference field="0" count="1" selected="0">
            <x v="11"/>
          </reference>
          <reference field="2" count="1" selected="0">
            <x v="2"/>
          </reference>
          <reference field="3" count="1" selected="0">
            <x v="6"/>
          </reference>
          <reference field="6" count="1">
            <x v="0"/>
          </reference>
        </references>
      </pivotArea>
    </format>
    <format dxfId="1082">
      <pivotArea dataOnly="0" labelOnly="1" outline="0" fieldPosition="0">
        <references count="4">
          <reference field="0" count="1" selected="0">
            <x v="12"/>
          </reference>
          <reference field="2" count="1" selected="0">
            <x v="3"/>
          </reference>
          <reference field="3" count="1" selected="0">
            <x v="15"/>
          </reference>
          <reference field="6" count="1">
            <x v="0"/>
          </reference>
        </references>
      </pivotArea>
    </format>
    <format dxfId="1081">
      <pivotArea dataOnly="0" labelOnly="1" outline="0" fieldPosition="0">
        <references count="4">
          <reference field="0" count="1" selected="0">
            <x v="13"/>
          </reference>
          <reference field="2" count="1" selected="0">
            <x v="4"/>
          </reference>
          <reference field="3" count="1" selected="0">
            <x v="16"/>
          </reference>
          <reference field="6" count="1">
            <x v="0"/>
          </reference>
        </references>
      </pivotArea>
    </format>
    <format dxfId="1080">
      <pivotArea dataOnly="0" labelOnly="1" outline="0" fieldPosition="0">
        <references count="4">
          <reference field="0" count="1" selected="0">
            <x v="14"/>
          </reference>
          <reference field="2" count="1" selected="0">
            <x v="5"/>
          </reference>
          <reference field="3" count="1" selected="0">
            <x v="8"/>
          </reference>
          <reference field="6" count="1">
            <x v="0"/>
          </reference>
        </references>
      </pivotArea>
    </format>
    <format dxfId="1079">
      <pivotArea dataOnly="0" labelOnly="1" outline="0" fieldPosition="0">
        <references count="4">
          <reference field="0" count="1" selected="0">
            <x v="15"/>
          </reference>
          <reference field="2" count="1" selected="0">
            <x v="14"/>
          </reference>
          <reference field="3" count="1" selected="0">
            <x v="2"/>
          </reference>
          <reference field="6" count="1">
            <x v="0"/>
          </reference>
        </references>
      </pivotArea>
    </format>
    <format dxfId="1078">
      <pivotArea dataOnly="0" labelOnly="1" outline="0" fieldPosition="0">
        <references count="4">
          <reference field="0" count="1" selected="0">
            <x v="16"/>
          </reference>
          <reference field="2" count="1" selected="0">
            <x v="15"/>
          </reference>
          <reference field="3" count="1" selected="0">
            <x v="3"/>
          </reference>
          <reference field="6" count="1">
            <x v="0"/>
          </reference>
        </references>
      </pivotArea>
    </format>
    <format dxfId="1077">
      <pivotArea dataOnly="0" labelOnly="1" outline="0" fieldPosition="0">
        <references count="4">
          <reference field="0" count="1" selected="0">
            <x v="17"/>
          </reference>
          <reference field="2" count="1" selected="0">
            <x v="16"/>
          </reference>
          <reference field="3" count="1" selected="0">
            <x v="0"/>
          </reference>
          <reference field="6" count="1">
            <x v="1"/>
          </reference>
        </references>
      </pivotArea>
    </format>
    <format dxfId="1076">
      <pivotArea dataOnly="0" labelOnly="1" outline="0" fieldPosition="0">
        <references count="4">
          <reference field="0" count="1" selected="0">
            <x v="18"/>
          </reference>
          <reference field="2" count="1" selected="0">
            <x v="17"/>
          </reference>
          <reference field="3" count="1" selected="0">
            <x v="1"/>
          </reference>
          <reference field="6" count="1">
            <x v="2"/>
          </reference>
        </references>
      </pivotArea>
    </format>
    <format dxfId="1075">
      <pivotArea dataOnly="0" labelOnly="1" outline="0" fieldPosition="0">
        <references count="4">
          <reference field="0" count="1" selected="0">
            <x v="19"/>
          </reference>
          <reference field="2" count="1" selected="0">
            <x v="18"/>
          </reference>
          <reference field="3" count="1" selected="0">
            <x v="32"/>
          </reference>
          <reference field="6" count="1">
            <x v="0"/>
          </reference>
        </references>
      </pivotArea>
    </format>
    <format dxfId="1074">
      <pivotArea dataOnly="0" labelOnly="1" outline="0" fieldPosition="0">
        <references count="4">
          <reference field="0" count="1" selected="0">
            <x v="20"/>
          </reference>
          <reference field="2" count="1" selected="0">
            <x v="19"/>
          </reference>
          <reference field="3" count="1" selected="0">
            <x v="31"/>
          </reference>
          <reference field="6" count="1">
            <x v="1"/>
          </reference>
        </references>
      </pivotArea>
    </format>
    <format dxfId="1073">
      <pivotArea dataOnly="0" labelOnly="1" outline="0" fieldPosition="0">
        <references count="4">
          <reference field="0" count="1" selected="0">
            <x v="21"/>
          </reference>
          <reference field="2" count="1" selected="0">
            <x v="20"/>
          </reference>
          <reference field="3" count="1" selected="0">
            <x v="30"/>
          </reference>
          <reference field="6" count="1">
            <x v="1"/>
          </reference>
        </references>
      </pivotArea>
    </format>
    <format dxfId="1072">
      <pivotArea dataOnly="0" labelOnly="1" outline="0" fieldPosition="0">
        <references count="4">
          <reference field="0" count="1" selected="0">
            <x v="22"/>
          </reference>
          <reference field="2" count="1" selected="0">
            <x v="21"/>
          </reference>
          <reference field="3" count="1" selected="0">
            <x v="29"/>
          </reference>
          <reference field="6" count="1">
            <x v="1"/>
          </reference>
        </references>
      </pivotArea>
    </format>
    <format dxfId="1071">
      <pivotArea dataOnly="0" labelOnly="1" outline="0" fieldPosition="0">
        <references count="4">
          <reference field="0" count="1" selected="0">
            <x v="23"/>
          </reference>
          <reference field="2" count="1" selected="0">
            <x v="22"/>
          </reference>
          <reference field="3" count="1" selected="0">
            <x v="27"/>
          </reference>
          <reference field="6" count="1">
            <x v="1"/>
          </reference>
        </references>
      </pivotArea>
    </format>
    <format dxfId="1070">
      <pivotArea dataOnly="0" labelOnly="1" outline="0" fieldPosition="0">
        <references count="4">
          <reference field="0" count="1" selected="0">
            <x v="24"/>
          </reference>
          <reference field="2" count="1" selected="0">
            <x v="23"/>
          </reference>
          <reference field="3" count="1" selected="0">
            <x v="28"/>
          </reference>
          <reference field="6" count="1">
            <x v="1"/>
          </reference>
        </references>
      </pivotArea>
    </format>
    <format dxfId="1069">
      <pivotArea dataOnly="0" labelOnly="1" outline="0" fieldPosition="0">
        <references count="4">
          <reference field="0" count="1" selected="0">
            <x v="25"/>
          </reference>
          <reference field="2" count="1" selected="0">
            <x v="24"/>
          </reference>
          <reference field="3" count="1" selected="0">
            <x v="25"/>
          </reference>
          <reference field="6" count="1">
            <x v="1"/>
          </reference>
        </references>
      </pivotArea>
    </format>
    <format dxfId="1068">
      <pivotArea dataOnly="0" labelOnly="1" outline="0" fieldPosition="0">
        <references count="4">
          <reference field="0" count="1" selected="0">
            <x v="26"/>
          </reference>
          <reference field="2" count="1" selected="0">
            <x v="25"/>
          </reference>
          <reference field="3" count="1" selected="0">
            <x v="26"/>
          </reference>
          <reference field="6" count="1">
            <x v="1"/>
          </reference>
        </references>
      </pivotArea>
    </format>
    <format dxfId="1067">
      <pivotArea dataOnly="0" labelOnly="1" outline="0" fieldPosition="0">
        <references count="4">
          <reference field="0" count="1" selected="0">
            <x v="27"/>
          </reference>
          <reference field="2" count="1" selected="0">
            <x v="26"/>
          </reference>
          <reference field="3" count="1" selected="0">
            <x v="24"/>
          </reference>
          <reference field="6" count="1">
            <x v="1"/>
          </reference>
        </references>
      </pivotArea>
    </format>
    <format dxfId="1066">
      <pivotArea dataOnly="0" labelOnly="1" outline="0" fieldPosition="0">
        <references count="4">
          <reference field="0" count="1" selected="0">
            <x v="28"/>
          </reference>
          <reference field="2" count="1" selected="0">
            <x v="27"/>
          </reference>
          <reference field="3" count="1" selected="0">
            <x v="4"/>
          </reference>
          <reference field="6" count="1">
            <x v="0"/>
          </reference>
        </references>
      </pivotArea>
    </format>
    <format dxfId="1065">
      <pivotArea dataOnly="0" labelOnly="1" outline="0" fieldPosition="0">
        <references count="4">
          <reference field="0" count="1" selected="0">
            <x v="29"/>
          </reference>
          <reference field="2" count="1" selected="0">
            <x v="28"/>
          </reference>
          <reference field="3" count="1" selected="0">
            <x v="5"/>
          </reference>
          <reference field="6" count="1">
            <x v="0"/>
          </reference>
        </references>
      </pivotArea>
    </format>
    <format dxfId="1064">
      <pivotArea dataOnly="0" labelOnly="1" outline="0" fieldPosition="0">
        <references count="4">
          <reference field="0" count="1" selected="0">
            <x v="30"/>
          </reference>
          <reference field="2" count="1" selected="0">
            <x v="29"/>
          </reference>
          <reference field="3" count="1" selected="0">
            <x v="23"/>
          </reference>
          <reference field="6" count="1">
            <x v="2"/>
          </reference>
        </references>
      </pivotArea>
    </format>
    <format dxfId="1063">
      <pivotArea dataOnly="0" labelOnly="1" outline="0" fieldPosition="0">
        <references count="4">
          <reference field="0" count="1" selected="0">
            <x v="31"/>
          </reference>
          <reference field="2" count="1" selected="0">
            <x v="30"/>
          </reference>
          <reference field="3" count="1" selected="0">
            <x v="21"/>
          </reference>
          <reference field="6" count="1">
            <x v="2"/>
          </reference>
        </references>
      </pivotArea>
    </format>
    <format dxfId="1062">
      <pivotArea dataOnly="0" labelOnly="1" outline="0" fieldPosition="0">
        <references count="4">
          <reference field="0" count="1" selected="0">
            <x v="32"/>
          </reference>
          <reference field="2" count="1" selected="0">
            <x v="31"/>
          </reference>
          <reference field="3" count="1" selected="0">
            <x v="22"/>
          </reference>
          <reference field="6" count="1">
            <x v="2"/>
          </reference>
        </references>
      </pivotArea>
    </format>
    <format dxfId="1061">
      <pivotArea dataOnly="0" labelOnly="1" outline="0" fieldPosition="0">
        <references count="4">
          <reference field="0" count="1" selected="0">
            <x v="33"/>
          </reference>
          <reference field="2" count="1" selected="0">
            <x v="32"/>
          </reference>
          <reference field="3" count="1" selected="0">
            <x v="20"/>
          </reference>
          <reference field="6" count="1">
            <x v="2"/>
          </reference>
        </references>
      </pivotArea>
    </format>
    <format dxfId="1060">
      <pivotArea outline="0" collapsedLevelsAreSubtotals="1" fieldPosition="0"/>
    </format>
    <format dxfId="1059">
      <pivotArea outline="0" collapsedLevelsAreSubtotals="1" fieldPosition="0"/>
    </format>
  </formats>
  <pivotTableStyleInfo name="PivotStyleLight17" showRowHeaders="0"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00000000-0007-0000-0800-000001000000}" name="tblV_TAR_SUM_02" cacheId="31" applyNumberFormats="0" applyBorderFormats="0" applyFontFormats="0" applyPatternFormats="0" applyAlignmentFormats="0" applyWidthHeightFormats="1" dataCaption="Vrednosti" errorCaption="0" showError="1" updatedVersion="6" minRefreshableVersion="3" itemPrintTitles="1" createdVersion="6" indent="0" compact="0" compactData="0" gridDropZones="1" multipleFieldFilters="0">
  <location ref="T10:AC41" firstHeaderRow="1" firstDataRow="2" firstDataCol="3"/>
  <pivotFields count="20">
    <pivotField name="UVELJAVITEV" axis="axisRow" compact="0" outline="0" showAll="0">
      <items count="3">
        <item x="0"/>
        <item x="1"/>
        <item t="default"/>
      </items>
    </pivotField>
    <pivotField compact="0" outline="0" showAll="0" defaultSubtotal="0"/>
    <pivotField compact="0" outline="0" showAll="0"/>
    <pivotField axis="axisRow" compact="0" outline="0" showAll="0">
      <items count="8">
        <item x="0"/>
        <item x="1"/>
        <item x="2"/>
        <item x="3"/>
        <item x="4"/>
        <item x="5"/>
        <item x="6"/>
        <item t="default"/>
      </items>
    </pivotField>
    <pivotField axis="axisRow" compact="0" outline="0" showAll="0" defaultSubtotal="0">
      <items count="13">
        <item x="0"/>
        <item x="1"/>
        <item x="8"/>
        <item x="4"/>
        <item x="9"/>
        <item x="10"/>
        <item x="5"/>
        <item x="6"/>
        <item x="2"/>
        <item x="3"/>
        <item x="7"/>
        <item x="11"/>
        <item x="12"/>
      </items>
    </pivotField>
    <pivotField compact="0" outline="0" showAll="0" defaultSubtotal="0"/>
    <pivotField dataField="1" compact="0" outline="0" showAll="0"/>
    <pivotField dataField="1" compact="0" outline="0" showAll="0"/>
    <pivotField compact="0" outline="0" showAll="0"/>
    <pivotField compact="0" outline="0" showAll="0"/>
    <pivotField compact="0" outline="0" showAll="0"/>
    <pivotField dataField="1" compact="0" outline="0" showAll="0"/>
    <pivotField compact="0" outline="0" showAll="0"/>
    <pivotField compact="0" outline="0" showAll="0"/>
    <pivotField compact="0" outline="0" showAll="0"/>
    <pivotField dataField="1" compact="0" outline="0" showAll="0"/>
    <pivotField compact="0" outline="0" showAll="0"/>
    <pivotField dataField="1" compact="0" outline="0" dragToRow="0" dragToCol="0" dragToPage="0" showAll="0" defaultSubtotal="0"/>
    <pivotField dataField="1" compact="0" outline="0" dragToRow="0" dragToCol="0" dragToPage="0" showAll="0" defaultSubtotal="0"/>
    <pivotField dataField="1" compact="0" outline="0" dragToRow="0" dragToCol="0" dragToPage="0" showAll="0" defaultSubtotal="0"/>
  </pivotFields>
  <rowFields count="3">
    <field x="0"/>
    <field x="3"/>
    <field x="4"/>
  </rowFields>
  <rowItems count="30">
    <i>
      <x/>
      <x/>
      <x/>
    </i>
    <i r="2">
      <x v="1"/>
    </i>
    <i r="2">
      <x v="8"/>
    </i>
    <i r="2">
      <x v="9"/>
    </i>
    <i t="default" r="1">
      <x/>
    </i>
    <i r="1">
      <x v="1"/>
      <x/>
    </i>
    <i r="2">
      <x v="1"/>
    </i>
    <i r="2">
      <x v="8"/>
    </i>
    <i r="2">
      <x v="9"/>
    </i>
    <i t="default" r="1">
      <x v="1"/>
    </i>
    <i r="1">
      <x v="2"/>
      <x/>
    </i>
    <i r="2">
      <x v="1"/>
    </i>
    <i r="2">
      <x v="8"/>
    </i>
    <i t="default" r="1">
      <x v="2"/>
    </i>
    <i r="1">
      <x v="3"/>
      <x v="3"/>
    </i>
    <i r="2">
      <x v="6"/>
    </i>
    <i r="2">
      <x v="7"/>
    </i>
    <i r="2">
      <x v="10"/>
    </i>
    <i t="default" r="1">
      <x v="3"/>
    </i>
    <i r="1">
      <x v="4"/>
      <x v="2"/>
    </i>
    <i r="2">
      <x v="4"/>
    </i>
    <i r="2">
      <x v="5"/>
    </i>
    <i t="default" r="1">
      <x v="4"/>
    </i>
    <i r="1">
      <x v="5"/>
      <x v="11"/>
    </i>
    <i t="default" r="1">
      <x v="5"/>
    </i>
    <i t="default">
      <x/>
    </i>
    <i>
      <x v="1"/>
      <x v="6"/>
      <x v="12"/>
    </i>
    <i t="default" r="1">
      <x v="6"/>
    </i>
    <i t="default">
      <x v="1"/>
    </i>
    <i t="grand">
      <x/>
    </i>
  </rowItems>
  <colFields count="1">
    <field x="-2"/>
  </colFields>
  <colItems count="7">
    <i>
      <x/>
    </i>
    <i i="1">
      <x v="1"/>
    </i>
    <i i="2">
      <x v="2"/>
    </i>
    <i i="3">
      <x v="3"/>
    </i>
    <i i="4">
      <x v="4"/>
    </i>
    <i i="5">
      <x v="5"/>
    </i>
    <i i="6">
      <x v="6"/>
    </i>
  </colItems>
  <dataFields count="7">
    <dataField name="Povprečna _x000a_variabilna tarifna postavka _x000a_(Toplota) _x000a_[EUR/MWh]" fld="6" subtotal="average" baseField="0" baseItem="0" numFmtId="166"/>
    <dataField name="Skupna variabilna količina _x000a_(Dobavljena toplota)_x000a_[MWh]" fld="7" baseField="0" baseItem="0" numFmtId="167"/>
    <dataField name="Obračunska Moč [MW]" fld="17" baseField="0" baseItem="0" numFmtId="167"/>
    <dataField name="Povprečno mesečno število končnih odjemalcev" fld="19" baseField="0" baseItem="0" numFmtId="3"/>
    <dataField name="Povprečno mesečno število predajnih (merilnih) mest" fld="18" baseField="0" baseItem="0" numFmtId="3"/>
    <dataField name="Skupni prihodek_x000a_VARIABILNI del _x000a_[EUR/leto]" fld="11" baseField="0" baseItem="0" numFmtId="4"/>
    <dataField name="Skupni prihodek _x000a_števnina _x000a_[EUR/leto]" fld="15" baseField="0" baseItem="0" numFmtId="4"/>
  </dataFields>
  <formats count="31">
    <format dxfId="855">
      <pivotArea type="all" dataOnly="0" outline="0" fieldPosition="0"/>
    </format>
    <format dxfId="854">
      <pivotArea type="all" dataOnly="0" outline="0" fieldPosition="0"/>
    </format>
    <format dxfId="853">
      <pivotArea type="all" dataOnly="0" outline="0" fieldPosition="0"/>
    </format>
    <format dxfId="852">
      <pivotArea dataOnly="0" labelOnly="1" outline="0" fieldPosition="0">
        <references count="1">
          <reference field="4294967294" count="4">
            <x v="0"/>
            <x v="1"/>
            <x v="5"/>
            <x v="6"/>
          </reference>
        </references>
      </pivotArea>
    </format>
    <format dxfId="851">
      <pivotArea outline="0" fieldPosition="0">
        <references count="1">
          <reference field="4294967294" count="1">
            <x v="0"/>
          </reference>
        </references>
      </pivotArea>
    </format>
    <format dxfId="850">
      <pivotArea dataOnly="0" outline="0" fieldPosition="0">
        <references count="1">
          <reference field="4294967294" count="4">
            <x v="0"/>
            <x v="1"/>
            <x v="5"/>
            <x v="6"/>
          </reference>
        </references>
      </pivotArea>
    </format>
    <format dxfId="849">
      <pivotArea dataOnly="0" outline="0" fieldPosition="0">
        <references count="1">
          <reference field="3" count="0" defaultSubtotal="1"/>
        </references>
      </pivotArea>
    </format>
    <format dxfId="848">
      <pivotArea dataOnly="0" labelOnly="1" outline="0" fieldPosition="0">
        <references count="1">
          <reference field="3" count="0"/>
        </references>
      </pivotArea>
    </format>
    <format dxfId="847">
      <pivotArea dataOnly="0" outline="0" fieldPosition="0">
        <references count="1">
          <reference field="3" count="1" defaultSubtotal="1">
            <x v="0"/>
          </reference>
        </references>
      </pivotArea>
    </format>
    <format dxfId="846">
      <pivotArea dataOnly="0" outline="0" fieldPosition="0">
        <references count="1">
          <reference field="3" count="1" defaultSubtotal="1">
            <x v="0"/>
          </reference>
        </references>
      </pivotArea>
    </format>
    <format dxfId="845">
      <pivotArea dataOnly="0" outline="0" fieldPosition="0">
        <references count="1">
          <reference field="3" count="1" defaultSubtotal="1">
            <x v="0"/>
          </reference>
        </references>
      </pivotArea>
    </format>
    <format dxfId="844">
      <pivotArea dataOnly="0" outline="0" fieldPosition="0">
        <references count="1">
          <reference field="4294967294" count="4">
            <x v="0"/>
            <x v="1"/>
            <x v="5"/>
            <x v="6"/>
          </reference>
        </references>
      </pivotArea>
    </format>
    <format dxfId="843">
      <pivotArea dataOnly="0" outline="0" fieldPosition="0">
        <references count="1">
          <reference field="4294967294" count="4">
            <x v="0"/>
            <x v="1"/>
            <x v="5"/>
            <x v="6"/>
          </reference>
        </references>
      </pivotArea>
    </format>
    <format dxfId="842">
      <pivotArea dataOnly="0" labelOnly="1" outline="0" fieldPosition="0">
        <references count="1">
          <reference field="4294967294" count="4">
            <x v="0"/>
            <x v="1"/>
            <x v="5"/>
            <x v="6"/>
          </reference>
        </references>
      </pivotArea>
    </format>
    <format dxfId="841">
      <pivotArea dataOnly="0" labelOnly="1" outline="0" fieldPosition="0">
        <references count="1">
          <reference field="4294967294" count="4">
            <x v="0"/>
            <x v="1"/>
            <x v="5"/>
            <x v="6"/>
          </reference>
        </references>
      </pivotArea>
    </format>
    <format dxfId="840">
      <pivotArea outline="0" fieldPosition="0">
        <references count="1">
          <reference field="4294967294" count="1">
            <x v="1"/>
          </reference>
        </references>
      </pivotArea>
    </format>
    <format dxfId="839">
      <pivotArea field="0" type="button" dataOnly="0" labelOnly="1" outline="0" axis="axisRow" fieldPosition="0"/>
    </format>
    <format dxfId="838">
      <pivotArea field="0" type="button" dataOnly="0" labelOnly="1" outline="0" axis="axisRow" fieldPosition="0"/>
    </format>
    <format dxfId="837">
      <pivotArea dataOnly="0" outline="0" fieldPosition="0">
        <references count="1">
          <reference field="3" count="0" defaultSubtotal="1"/>
        </references>
      </pivotArea>
    </format>
    <format dxfId="836">
      <pivotArea outline="0" fieldPosition="0">
        <references count="1">
          <reference field="4294967294" count="1">
            <x v="5"/>
          </reference>
        </references>
      </pivotArea>
    </format>
    <format dxfId="835">
      <pivotArea outline="0" fieldPosition="0">
        <references count="1">
          <reference field="4294967294" count="1">
            <x v="6"/>
          </reference>
        </references>
      </pivotArea>
    </format>
    <format dxfId="834">
      <pivotArea dataOnly="0" labelOnly="1" outline="0" fieldPosition="0">
        <references count="1">
          <reference field="4294967294" count="2">
            <x v="5"/>
            <x v="6"/>
          </reference>
        </references>
      </pivotArea>
    </format>
    <format dxfId="833">
      <pivotArea dataOnly="0" labelOnly="1" outline="0" fieldPosition="0">
        <references count="1">
          <reference field="4294967294" count="3">
            <x v="2"/>
            <x v="3"/>
            <x v="4"/>
          </reference>
        </references>
      </pivotArea>
    </format>
    <format dxfId="832">
      <pivotArea dataOnly="0" labelOnly="1" outline="0" fieldPosition="0">
        <references count="1">
          <reference field="4294967294" count="3">
            <x v="2"/>
            <x v="3"/>
            <x v="4"/>
          </reference>
        </references>
      </pivotArea>
    </format>
    <format dxfId="831">
      <pivotArea outline="0" fieldPosition="0">
        <references count="1">
          <reference field="4294967294" count="1">
            <x v="2"/>
          </reference>
        </references>
      </pivotArea>
    </format>
    <format dxfId="830">
      <pivotArea outline="0" fieldPosition="0">
        <references count="1">
          <reference field="4294967294" count="1">
            <x v="3"/>
          </reference>
        </references>
      </pivotArea>
    </format>
    <format dxfId="829">
      <pivotArea outline="0" fieldPosition="0">
        <references count="1">
          <reference field="4294967294" count="1">
            <x v="4"/>
          </reference>
        </references>
      </pivotArea>
    </format>
    <format dxfId="828">
      <pivotArea outline="0" fieldPosition="0">
        <references count="1">
          <reference field="4294967294" count="3" selected="0">
            <x v="2"/>
            <x v="3"/>
            <x v="4"/>
          </reference>
        </references>
      </pivotArea>
    </format>
    <format dxfId="827">
      <pivotArea outline="0" fieldPosition="0">
        <references count="1">
          <reference field="4294967294" count="3" selected="0">
            <x v="2"/>
            <x v="3"/>
            <x v="4"/>
          </reference>
        </references>
      </pivotArea>
    </format>
    <format dxfId="826">
      <pivotArea outline="0" fieldPosition="0">
        <references count="1">
          <reference field="4294967294" count="3" selected="0">
            <x v="2"/>
            <x v="3"/>
            <x v="4"/>
          </reference>
        </references>
      </pivotArea>
    </format>
    <format dxfId="825">
      <pivotArea dataOnly="0" labelOnly="1" outline="0" fieldPosition="0">
        <references count="1">
          <reference field="4294967294" count="3">
            <x v="2"/>
            <x v="3"/>
            <x v="4"/>
          </reference>
        </references>
      </pivotArea>
    </format>
  </formats>
  <pivotTableStyleInfo name="PivotStyleLight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00000000-0007-0000-0800-000000000000}" name="tblV_TAR_SUM_01" cacheId="31" applyNumberFormats="0" applyBorderFormats="0" applyFontFormats="0" applyPatternFormats="0" applyAlignmentFormats="0" applyWidthHeightFormats="1" dataCaption="Vrednosti" errorCaption="0" showError="1" updatedVersion="6" minRefreshableVersion="3" itemPrintTitles="1" createdVersion="6" indent="0" compact="0" compactData="0" gridDropZones="1" multipleFieldFilters="0">
  <location ref="B10:K42" firstHeaderRow="1" firstDataRow="2" firstDataCol="3"/>
  <pivotFields count="20">
    <pivotField name="UVELJAVITEV" compact="0" outline="0" showAll="0">
      <items count="3">
        <item x="0"/>
        <item x="1"/>
        <item t="default"/>
      </items>
    </pivotField>
    <pivotField axis="axisRow" compact="0" outline="0" showAll="0">
      <items count="4">
        <item x="0"/>
        <item x="1"/>
        <item x="2"/>
        <item t="default"/>
      </items>
    </pivotField>
    <pivotField compact="0" outline="0" showAll="0"/>
    <pivotField axis="axisRow" compact="0" outline="0" showAll="0">
      <items count="8">
        <item x="0"/>
        <item x="1"/>
        <item x="2"/>
        <item x="3"/>
        <item x="4"/>
        <item x="5"/>
        <item x="6"/>
        <item t="default"/>
      </items>
    </pivotField>
    <pivotField axis="axisRow" compact="0" outline="0" showAll="0" defaultSubtotal="0">
      <items count="13">
        <item x="0"/>
        <item x="1"/>
        <item x="8"/>
        <item x="4"/>
        <item x="9"/>
        <item x="10"/>
        <item x="5"/>
        <item x="6"/>
        <item x="2"/>
        <item x="3"/>
        <item x="7"/>
        <item x="11"/>
        <item x="12"/>
      </items>
    </pivotField>
    <pivotField compact="0" outline="0" showAll="0" defaultSubtotal="0"/>
    <pivotField dataField="1" compact="0" outline="0" showAll="0"/>
    <pivotField dataField="1" compact="0" outline="0" showAll="0"/>
    <pivotField compact="0" outline="0" showAll="0"/>
    <pivotField compact="0" outline="0" showAll="0"/>
    <pivotField compact="0" outline="0" showAll="0"/>
    <pivotField dataField="1" compact="0" outline="0" showAll="0"/>
    <pivotField compact="0" outline="0" showAll="0"/>
    <pivotField compact="0" outline="0" showAll="0"/>
    <pivotField compact="0" outline="0" showAll="0"/>
    <pivotField dataField="1" compact="0" outline="0" showAll="0"/>
    <pivotField compact="0" outline="0" showAll="0"/>
    <pivotField dataField="1" compact="0" outline="0" dragToRow="0" dragToCol="0" dragToPage="0" showAll="0" defaultSubtotal="0"/>
    <pivotField dataField="1" compact="0" outline="0" dragToRow="0" dragToCol="0" dragToPage="0" showAll="0" defaultSubtotal="0"/>
    <pivotField dataField="1" compact="0" outline="0" dragToRow="0" dragToCol="0" dragToPage="0" showAll="0" defaultSubtotal="0"/>
  </pivotFields>
  <rowFields count="3">
    <field x="1"/>
    <field x="3"/>
    <field x="4"/>
  </rowFields>
  <rowItems count="31">
    <i>
      <x/>
      <x/>
      <x/>
    </i>
    <i r="2">
      <x v="1"/>
    </i>
    <i r="2">
      <x v="8"/>
    </i>
    <i r="2">
      <x v="9"/>
    </i>
    <i t="default" r="1">
      <x/>
    </i>
    <i r="1">
      <x v="1"/>
      <x/>
    </i>
    <i r="2">
      <x v="1"/>
    </i>
    <i r="2">
      <x v="8"/>
    </i>
    <i r="2">
      <x v="9"/>
    </i>
    <i t="default" r="1">
      <x v="1"/>
    </i>
    <i r="1">
      <x v="2"/>
      <x/>
    </i>
    <i r="2">
      <x v="1"/>
    </i>
    <i r="2">
      <x v="8"/>
    </i>
    <i t="default" r="1">
      <x v="2"/>
    </i>
    <i r="1">
      <x v="3"/>
      <x v="3"/>
    </i>
    <i r="2">
      <x v="6"/>
    </i>
    <i r="2">
      <x v="7"/>
    </i>
    <i r="2">
      <x v="10"/>
    </i>
    <i t="default" r="1">
      <x v="3"/>
    </i>
    <i r="1">
      <x v="4"/>
      <x v="2"/>
    </i>
    <i r="2">
      <x v="4"/>
    </i>
    <i r="2">
      <x v="5"/>
    </i>
    <i t="default" r="1">
      <x v="4"/>
    </i>
    <i t="default">
      <x/>
    </i>
    <i>
      <x v="1"/>
      <x v="5"/>
      <x v="11"/>
    </i>
    <i t="default" r="1">
      <x v="5"/>
    </i>
    <i t="default">
      <x v="1"/>
    </i>
    <i>
      <x v="2"/>
      <x v="6"/>
      <x v="12"/>
    </i>
    <i t="default" r="1">
      <x v="6"/>
    </i>
    <i t="default">
      <x v="2"/>
    </i>
    <i t="grand">
      <x/>
    </i>
  </rowItems>
  <colFields count="1">
    <field x="-2"/>
  </colFields>
  <colItems count="7">
    <i>
      <x/>
    </i>
    <i i="1">
      <x v="1"/>
    </i>
    <i i="2">
      <x v="2"/>
    </i>
    <i i="3">
      <x v="3"/>
    </i>
    <i i="4">
      <x v="4"/>
    </i>
    <i i="5">
      <x v="5"/>
    </i>
    <i i="6">
      <x v="6"/>
    </i>
  </colItems>
  <dataFields count="7">
    <dataField name="Povprečna _x000a_variabilna tarifna postavka _x000a_(Toplota) _x000a_[EUR/MWh]" fld="6" subtotal="average" baseField="0" baseItem="0" numFmtId="166"/>
    <dataField name="Skupna variabilna količina _x000a_(Dobavljena toplota)_x000a_[MWh]" fld="7" baseField="0" baseItem="0" numFmtId="167"/>
    <dataField name="Obračunska Moč [MW]" fld="17" baseField="0" baseItem="0" numFmtId="167"/>
    <dataField name="Povprečno mesečno število končnih odjemalcev" fld="19" baseField="0" baseItem="0" numFmtId="3"/>
    <dataField name="Povprečno mesečno število predajnih (merilnih) mest" fld="18" baseField="0" baseItem="0" numFmtId="3"/>
    <dataField name="Skupni prihodek_x000a_VARIABILNI del _x000a_[EUR/leto]" fld="11" baseField="0" baseItem="0" numFmtId="4"/>
    <dataField name="Skupni prihodek _x000a_števnina _x000a_[EUR/leto]" fld="15" baseField="0" baseItem="0" numFmtId="4"/>
  </dataFields>
  <formats count="34">
    <format dxfId="889">
      <pivotArea type="all" dataOnly="0" outline="0" fieldPosition="0"/>
    </format>
    <format dxfId="888">
      <pivotArea type="all" dataOnly="0" outline="0" fieldPosition="0"/>
    </format>
    <format dxfId="887">
      <pivotArea type="all" dataOnly="0" outline="0" fieldPosition="0"/>
    </format>
    <format dxfId="886">
      <pivotArea dataOnly="0" labelOnly="1" outline="0" fieldPosition="0">
        <references count="1">
          <reference field="4294967294" count="4">
            <x v="0"/>
            <x v="1"/>
            <x v="5"/>
            <x v="6"/>
          </reference>
        </references>
      </pivotArea>
    </format>
    <format dxfId="885">
      <pivotArea outline="0" fieldPosition="0">
        <references count="1">
          <reference field="4294967294" count="1">
            <x v="0"/>
          </reference>
        </references>
      </pivotArea>
    </format>
    <format dxfId="884">
      <pivotArea dataOnly="0" outline="0" fieldPosition="0">
        <references count="1">
          <reference field="4294967294" count="4">
            <x v="0"/>
            <x v="1"/>
            <x v="5"/>
            <x v="6"/>
          </reference>
        </references>
      </pivotArea>
    </format>
    <format dxfId="883">
      <pivotArea dataOnly="0" outline="0" fieldPosition="0">
        <references count="1">
          <reference field="3" count="0" defaultSubtotal="1"/>
        </references>
      </pivotArea>
    </format>
    <format dxfId="882">
      <pivotArea dataOnly="0" labelOnly="1" outline="0" fieldPosition="0">
        <references count="1">
          <reference field="3" count="0"/>
        </references>
      </pivotArea>
    </format>
    <format dxfId="881">
      <pivotArea dataOnly="0" outline="0" fieldPosition="0">
        <references count="1">
          <reference field="3" count="1" defaultSubtotal="1">
            <x v="0"/>
          </reference>
        </references>
      </pivotArea>
    </format>
    <format dxfId="880">
      <pivotArea dataOnly="0" outline="0" fieldPosition="0">
        <references count="1">
          <reference field="3" count="1" defaultSubtotal="1">
            <x v="0"/>
          </reference>
        </references>
      </pivotArea>
    </format>
    <format dxfId="879">
      <pivotArea dataOnly="0" outline="0" fieldPosition="0">
        <references count="1">
          <reference field="3" count="1" defaultSubtotal="1">
            <x v="0"/>
          </reference>
        </references>
      </pivotArea>
    </format>
    <format dxfId="878">
      <pivotArea dataOnly="0" outline="0" fieldPosition="0">
        <references count="1">
          <reference field="4294967294" count="4">
            <x v="0"/>
            <x v="1"/>
            <x v="5"/>
            <x v="6"/>
          </reference>
        </references>
      </pivotArea>
    </format>
    <format dxfId="877">
      <pivotArea dataOnly="0" outline="0" fieldPosition="0">
        <references count="1">
          <reference field="4294967294" count="4">
            <x v="0"/>
            <x v="1"/>
            <x v="5"/>
            <x v="6"/>
          </reference>
        </references>
      </pivotArea>
    </format>
    <format dxfId="876">
      <pivotArea dataOnly="0" labelOnly="1" outline="0" fieldPosition="0">
        <references count="1">
          <reference field="4294967294" count="4">
            <x v="0"/>
            <x v="1"/>
            <x v="5"/>
            <x v="6"/>
          </reference>
        </references>
      </pivotArea>
    </format>
    <format dxfId="875">
      <pivotArea dataOnly="0" labelOnly="1" outline="0" fieldPosition="0">
        <references count="1">
          <reference field="4294967294" count="4">
            <x v="0"/>
            <x v="1"/>
            <x v="5"/>
            <x v="6"/>
          </reference>
        </references>
      </pivotArea>
    </format>
    <format dxfId="874">
      <pivotArea outline="0" fieldPosition="0">
        <references count="1">
          <reference field="4294967294" count="1">
            <x v="1"/>
          </reference>
        </references>
      </pivotArea>
    </format>
    <format dxfId="873">
      <pivotArea field="0" type="button" dataOnly="0" labelOnly="1" outline="0"/>
    </format>
    <format dxfId="872">
      <pivotArea field="0" type="button" dataOnly="0" labelOnly="1" outline="0"/>
    </format>
    <format dxfId="871">
      <pivotArea dataOnly="0" outline="0" fieldPosition="0">
        <references count="1">
          <reference field="3" count="0" defaultSubtotal="1"/>
        </references>
      </pivotArea>
    </format>
    <format dxfId="870">
      <pivotArea outline="0" fieldPosition="0">
        <references count="1">
          <reference field="4294967294" count="1">
            <x v="5"/>
          </reference>
        </references>
      </pivotArea>
    </format>
    <format dxfId="869">
      <pivotArea outline="0" fieldPosition="0">
        <references count="1">
          <reference field="4294967294" count="1">
            <x v="6"/>
          </reference>
        </references>
      </pivotArea>
    </format>
    <format dxfId="868">
      <pivotArea dataOnly="0" labelOnly="1" outline="0" fieldPosition="0">
        <references count="1">
          <reference field="4294967294" count="2">
            <x v="5"/>
            <x v="6"/>
          </reference>
        </references>
      </pivotArea>
    </format>
    <format dxfId="867">
      <pivotArea dataOnly="0" labelOnly="1" outline="0" fieldPosition="0">
        <references count="1">
          <reference field="4294967294" count="3">
            <x v="2"/>
            <x v="3"/>
            <x v="4"/>
          </reference>
        </references>
      </pivotArea>
    </format>
    <format dxfId="866">
      <pivotArea dataOnly="0" labelOnly="1" outline="0" fieldPosition="0">
        <references count="1">
          <reference field="4294967294" count="3">
            <x v="2"/>
            <x v="3"/>
            <x v="4"/>
          </reference>
        </references>
      </pivotArea>
    </format>
    <format dxfId="865">
      <pivotArea outline="0" fieldPosition="0">
        <references count="1">
          <reference field="4294967294" count="1">
            <x v="3"/>
          </reference>
        </references>
      </pivotArea>
    </format>
    <format dxfId="864">
      <pivotArea outline="0" fieldPosition="0">
        <references count="1">
          <reference field="4294967294" count="1">
            <x v="4"/>
          </reference>
        </references>
      </pivotArea>
    </format>
    <format dxfId="863">
      <pivotArea outline="0" fieldPosition="0">
        <references count="1">
          <reference field="4294967294" count="1">
            <x v="2"/>
          </reference>
        </references>
      </pivotArea>
    </format>
    <format dxfId="862">
      <pivotArea outline="0" fieldPosition="0">
        <references count="1">
          <reference field="4294967294" count="2" selected="0">
            <x v="3"/>
            <x v="4"/>
          </reference>
        </references>
      </pivotArea>
    </format>
    <format dxfId="861">
      <pivotArea outline="0" fieldPosition="0">
        <references count="1">
          <reference field="4294967294" count="2" selected="0">
            <x v="3"/>
            <x v="4"/>
          </reference>
        </references>
      </pivotArea>
    </format>
    <format dxfId="860">
      <pivotArea outline="0" fieldPosition="0">
        <references count="1">
          <reference field="4294967294" count="2" selected="0">
            <x v="3"/>
            <x v="4"/>
          </reference>
        </references>
      </pivotArea>
    </format>
    <format dxfId="859">
      <pivotArea outline="0" fieldPosition="0">
        <references count="1">
          <reference field="4294967294" count="1" selected="0">
            <x v="2"/>
          </reference>
        </references>
      </pivotArea>
    </format>
    <format dxfId="858">
      <pivotArea outline="0" fieldPosition="0">
        <references count="1">
          <reference field="4294967294" count="1" selected="0">
            <x v="2"/>
          </reference>
        </references>
      </pivotArea>
    </format>
    <format dxfId="857">
      <pivotArea outline="0" fieldPosition="0">
        <references count="1">
          <reference field="4294967294" count="1" selected="0">
            <x v="2"/>
          </reference>
        </references>
      </pivotArea>
    </format>
    <format dxfId="856">
      <pivotArea dataOnly="0" labelOnly="1" outline="0" fieldPosition="0">
        <references count="1">
          <reference field="4294967294" count="3">
            <x v="2"/>
            <x v="3"/>
            <x v="4"/>
          </reference>
        </references>
      </pivotArea>
    </format>
  </formats>
  <pivotTableStyleInfo name="PivotStyleLight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00000000-0007-0000-0800-000002000000}" name="tblV_TAR_SUM_03" cacheId="31" applyNumberFormats="0" applyBorderFormats="0" applyFontFormats="0" applyPatternFormats="0" applyAlignmentFormats="0" applyWidthHeightFormats="1" dataCaption="Vrednosti" errorCaption="0" showError="1" updatedVersion="6" minRefreshableVersion="3" itemPrintTitles="1" createdVersion="6" indent="0" compact="0" compactData="0" gridDropZones="1" multipleFieldFilters="0">
  <location ref="AL10:AT39" firstHeaderRow="1" firstDataRow="2" firstDataCol="2"/>
  <pivotFields count="20">
    <pivotField name="UVELJAVITEV" compact="0" outline="0" showAll="0">
      <items count="3">
        <item x="0"/>
        <item x="1"/>
        <item t="default"/>
      </items>
    </pivotField>
    <pivotField compact="0" outline="0" showAll="0" defaultSubtotal="0"/>
    <pivotField compact="0" outline="0" showAll="0"/>
    <pivotField axis="axisRow" compact="0" outline="0" showAll="0">
      <items count="8">
        <item x="0"/>
        <item x="1"/>
        <item x="2"/>
        <item x="3"/>
        <item x="4"/>
        <item x="5"/>
        <item x="6"/>
        <item t="default"/>
      </items>
    </pivotField>
    <pivotField axis="axisRow" compact="0" outline="0" showAll="0" defaultSubtotal="0">
      <items count="13">
        <item x="0"/>
        <item x="1"/>
        <item x="8"/>
        <item x="4"/>
        <item x="9"/>
        <item x="10"/>
        <item x="5"/>
        <item x="6"/>
        <item x="2"/>
        <item x="3"/>
        <item x="7"/>
        <item x="11"/>
        <item x="12"/>
      </items>
    </pivotField>
    <pivotField compact="0" outline="0" showAll="0" defaultSubtotal="0"/>
    <pivotField dataField="1" compact="0" outline="0" showAll="0"/>
    <pivotField dataField="1" compact="0" outline="0" showAll="0"/>
    <pivotField compact="0" outline="0" showAll="0"/>
    <pivotField compact="0" outline="0" showAll="0"/>
    <pivotField compact="0" outline="0" showAll="0"/>
    <pivotField dataField="1" compact="0" outline="0" showAll="0"/>
    <pivotField compact="0" outline="0" showAll="0"/>
    <pivotField compact="0" outline="0" showAll="0"/>
    <pivotField compact="0" outline="0" showAll="0"/>
    <pivotField dataField="1" compact="0" outline="0" showAll="0"/>
    <pivotField compact="0" outline="0" showAll="0"/>
    <pivotField dataField="1" compact="0" outline="0" dragToRow="0" dragToCol="0" dragToPage="0" showAll="0" defaultSubtotal="0"/>
    <pivotField dataField="1" compact="0" outline="0" dragToRow="0" dragToCol="0" dragToPage="0" showAll="0" defaultSubtotal="0"/>
    <pivotField dataField="1" compact="0" outline="0" dragToRow="0" dragToCol="0" dragToPage="0" showAll="0" defaultSubtotal="0"/>
  </pivotFields>
  <rowFields count="2">
    <field x="3"/>
    <field x="4"/>
  </rowFields>
  <rowItems count="28">
    <i>
      <x/>
      <x/>
    </i>
    <i r="1">
      <x v="1"/>
    </i>
    <i r="1">
      <x v="8"/>
    </i>
    <i r="1">
      <x v="9"/>
    </i>
    <i t="default">
      <x/>
    </i>
    <i>
      <x v="1"/>
      <x/>
    </i>
    <i r="1">
      <x v="1"/>
    </i>
    <i r="1">
      <x v="8"/>
    </i>
    <i r="1">
      <x v="9"/>
    </i>
    <i t="default">
      <x v="1"/>
    </i>
    <i>
      <x v="2"/>
      <x/>
    </i>
    <i r="1">
      <x v="1"/>
    </i>
    <i r="1">
      <x v="8"/>
    </i>
    <i t="default">
      <x v="2"/>
    </i>
    <i>
      <x v="3"/>
      <x v="3"/>
    </i>
    <i r="1">
      <x v="6"/>
    </i>
    <i r="1">
      <x v="7"/>
    </i>
    <i r="1">
      <x v="10"/>
    </i>
    <i t="default">
      <x v="3"/>
    </i>
    <i>
      <x v="4"/>
      <x v="2"/>
    </i>
    <i r="1">
      <x v="4"/>
    </i>
    <i r="1">
      <x v="5"/>
    </i>
    <i t="default">
      <x v="4"/>
    </i>
    <i>
      <x v="5"/>
      <x v="11"/>
    </i>
    <i t="default">
      <x v="5"/>
    </i>
    <i>
      <x v="6"/>
      <x v="12"/>
    </i>
    <i t="default">
      <x v="6"/>
    </i>
    <i t="grand">
      <x/>
    </i>
  </rowItems>
  <colFields count="1">
    <field x="-2"/>
  </colFields>
  <colItems count="7">
    <i>
      <x/>
    </i>
    <i i="1">
      <x v="1"/>
    </i>
    <i i="2">
      <x v="2"/>
    </i>
    <i i="3">
      <x v="3"/>
    </i>
    <i i="4">
      <x v="4"/>
    </i>
    <i i="5">
      <x v="5"/>
    </i>
    <i i="6">
      <x v="6"/>
    </i>
  </colItems>
  <dataFields count="7">
    <dataField name="Povprečna _x000a_variabilna tarifna postavka _x000a_(Toplota) _x000a_[EUR/MWh]" fld="6" subtotal="average" baseField="0" baseItem="0" numFmtId="166"/>
    <dataField name="Skupna variabilna količina _x000a_(Dobavljena toplota)_x000a_[MWh]" fld="7" baseField="0" baseItem="0" numFmtId="167"/>
    <dataField name="Obračunska Moč [MW]" fld="17" baseField="0" baseItem="0" numFmtId="167"/>
    <dataField name="Povprečno mesečno število končnih odjemalcev" fld="19" baseField="0" baseItem="0" numFmtId="3"/>
    <dataField name="Povprečno mesečno število predajnih (merilnih) mest" fld="18" baseField="0" baseItem="0" numFmtId="3"/>
    <dataField name="Skupni prihodek_x000a_VARIABILNI del _x000a_[EUR/leto]" fld="11" baseField="0" baseItem="0" numFmtId="4"/>
    <dataField name="Skupni prihodek _x000a_števnina _x000a_[EUR/leto]" fld="15" baseField="0" baseItem="0" numFmtId="4"/>
  </dataFields>
  <formats count="32">
    <format dxfId="921">
      <pivotArea type="all" dataOnly="0" outline="0" fieldPosition="0"/>
    </format>
    <format dxfId="920">
      <pivotArea type="all" dataOnly="0" outline="0" fieldPosition="0"/>
    </format>
    <format dxfId="919">
      <pivotArea type="all" dataOnly="0" outline="0" fieldPosition="0"/>
    </format>
    <format dxfId="918">
      <pivotArea dataOnly="0" labelOnly="1" outline="0" fieldPosition="0">
        <references count="1">
          <reference field="4294967294" count="4">
            <x v="0"/>
            <x v="1"/>
            <x v="5"/>
            <x v="6"/>
          </reference>
        </references>
      </pivotArea>
    </format>
    <format dxfId="917">
      <pivotArea outline="0" fieldPosition="0">
        <references count="1">
          <reference field="4294967294" count="1">
            <x v="0"/>
          </reference>
        </references>
      </pivotArea>
    </format>
    <format dxfId="916">
      <pivotArea dataOnly="0" outline="0" fieldPosition="0">
        <references count="1">
          <reference field="4294967294" count="4">
            <x v="0"/>
            <x v="1"/>
            <x v="5"/>
            <x v="6"/>
          </reference>
        </references>
      </pivotArea>
    </format>
    <format dxfId="915">
      <pivotArea dataOnly="0" outline="0" fieldPosition="0">
        <references count="1">
          <reference field="3" count="0" defaultSubtotal="1"/>
        </references>
      </pivotArea>
    </format>
    <format dxfId="914">
      <pivotArea dataOnly="0" labelOnly="1" outline="0" fieldPosition="0">
        <references count="1">
          <reference field="3" count="0"/>
        </references>
      </pivotArea>
    </format>
    <format dxfId="913">
      <pivotArea dataOnly="0" outline="0" fieldPosition="0">
        <references count="1">
          <reference field="3" count="1" defaultSubtotal="1">
            <x v="0"/>
          </reference>
        </references>
      </pivotArea>
    </format>
    <format dxfId="912">
      <pivotArea dataOnly="0" outline="0" fieldPosition="0">
        <references count="1">
          <reference field="3" count="1" defaultSubtotal="1">
            <x v="0"/>
          </reference>
        </references>
      </pivotArea>
    </format>
    <format dxfId="911">
      <pivotArea dataOnly="0" outline="0" fieldPosition="0">
        <references count="1">
          <reference field="3" count="1" defaultSubtotal="1">
            <x v="0"/>
          </reference>
        </references>
      </pivotArea>
    </format>
    <format dxfId="910">
      <pivotArea dataOnly="0" outline="0" fieldPosition="0">
        <references count="1">
          <reference field="4294967294" count="4">
            <x v="0"/>
            <x v="1"/>
            <x v="5"/>
            <x v="6"/>
          </reference>
        </references>
      </pivotArea>
    </format>
    <format dxfId="909">
      <pivotArea dataOnly="0" outline="0" fieldPosition="0">
        <references count="1">
          <reference field="4294967294" count="4">
            <x v="0"/>
            <x v="1"/>
            <x v="5"/>
            <x v="6"/>
          </reference>
        </references>
      </pivotArea>
    </format>
    <format dxfId="908">
      <pivotArea dataOnly="0" labelOnly="1" outline="0" fieldPosition="0">
        <references count="1">
          <reference field="4294967294" count="4">
            <x v="0"/>
            <x v="1"/>
            <x v="5"/>
            <x v="6"/>
          </reference>
        </references>
      </pivotArea>
    </format>
    <format dxfId="907">
      <pivotArea dataOnly="0" labelOnly="1" outline="0" fieldPosition="0">
        <references count="1">
          <reference field="4294967294" count="4">
            <x v="0"/>
            <x v="1"/>
            <x v="5"/>
            <x v="6"/>
          </reference>
        </references>
      </pivotArea>
    </format>
    <format dxfId="906">
      <pivotArea outline="0" fieldPosition="0">
        <references count="1">
          <reference field="4294967294" count="1">
            <x v="1"/>
          </reference>
        </references>
      </pivotArea>
    </format>
    <format dxfId="905">
      <pivotArea field="0" type="button" dataOnly="0" labelOnly="1" outline="0"/>
    </format>
    <format dxfId="904">
      <pivotArea field="0" type="button" dataOnly="0" labelOnly="1" outline="0"/>
    </format>
    <format dxfId="903">
      <pivotArea dataOnly="0" outline="0" fieldPosition="0">
        <references count="1">
          <reference field="3" count="0" defaultSubtotal="1"/>
        </references>
      </pivotArea>
    </format>
    <format dxfId="902">
      <pivotArea outline="0" fieldPosition="0">
        <references count="1">
          <reference field="4294967294" count="1">
            <x v="5"/>
          </reference>
        </references>
      </pivotArea>
    </format>
    <format dxfId="901">
      <pivotArea outline="0" fieldPosition="0">
        <references count="1">
          <reference field="4294967294" count="1">
            <x v="6"/>
          </reference>
        </references>
      </pivotArea>
    </format>
    <format dxfId="900">
      <pivotArea dataOnly="0" labelOnly="1" outline="0" fieldPosition="0">
        <references count="1">
          <reference field="4294967294" count="2">
            <x v="5"/>
            <x v="6"/>
          </reference>
        </references>
      </pivotArea>
    </format>
    <format dxfId="899">
      <pivotArea dataOnly="0" labelOnly="1" outline="0" fieldPosition="0">
        <references count="1">
          <reference field="4294967294" count="1">
            <x v="2"/>
          </reference>
        </references>
      </pivotArea>
    </format>
    <format dxfId="898">
      <pivotArea outline="0" fieldPosition="0">
        <references count="1">
          <reference field="4294967294" count="1" selected="0">
            <x v="2"/>
          </reference>
        </references>
      </pivotArea>
    </format>
    <format dxfId="897">
      <pivotArea outline="0" fieldPosition="0">
        <references count="1">
          <reference field="4294967294" count="1" selected="0">
            <x v="2"/>
          </reference>
        </references>
      </pivotArea>
    </format>
    <format dxfId="896">
      <pivotArea outline="0" fieldPosition="0">
        <references count="1">
          <reference field="4294967294" count="1" selected="0">
            <x v="2"/>
          </reference>
        </references>
      </pivotArea>
    </format>
    <format dxfId="895">
      <pivotArea outline="0" fieldPosition="0">
        <references count="1">
          <reference field="4294967294" count="1" selected="0">
            <x v="2"/>
          </reference>
        </references>
      </pivotArea>
    </format>
    <format dxfId="894">
      <pivotArea dataOnly="0" labelOnly="1" outline="0" fieldPosition="0">
        <references count="1">
          <reference field="4294967294" count="2">
            <x v="3"/>
            <x v="4"/>
          </reference>
        </references>
      </pivotArea>
    </format>
    <format dxfId="893">
      <pivotArea outline="0" fieldPosition="0">
        <references count="1">
          <reference field="4294967294" count="2" selected="0">
            <x v="3"/>
            <x v="4"/>
          </reference>
        </references>
      </pivotArea>
    </format>
    <format dxfId="892">
      <pivotArea outline="0" fieldPosition="0">
        <references count="1">
          <reference field="4294967294" count="2" selected="0">
            <x v="3"/>
            <x v="4"/>
          </reference>
        </references>
      </pivotArea>
    </format>
    <format dxfId="891">
      <pivotArea outline="0" fieldPosition="0">
        <references count="1">
          <reference field="4294967294" count="2" selected="0">
            <x v="3"/>
            <x v="4"/>
          </reference>
        </references>
      </pivotArea>
    </format>
    <format dxfId="890">
      <pivotArea dataOnly="0" labelOnly="1" outline="0" fieldPosition="0">
        <references count="1">
          <reference field="4294967294" count="3">
            <x v="2"/>
            <x v="3"/>
            <x v="4"/>
          </reference>
        </references>
      </pivotArea>
    </format>
  </formats>
  <pivotTableStyleInfo name="PivotStyleLight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F171EF1D-6BB7-43CA-8285-E8FEE56A0687}" name="tblV_UVS_SUM_07" cacheId="32" applyNumberFormats="0" applyBorderFormats="0" applyFontFormats="0" applyPatternFormats="0" applyAlignmentFormats="0" applyWidthHeightFormats="1" dataCaption="Vrednosti" errorCaption="0" showError="1" updatedVersion="6" minRefreshableVersion="3" showDrill="0" colGrandTotals="0" itemPrintTitles="1" createdVersion="6" indent="0" compact="0" compactData="0" gridDropZones="1" multipleFieldFilters="0">
  <location ref="CY18:DL20" firstHeaderRow="1" firstDataRow="2" firstDataCol="3"/>
  <pivotFields count="20">
    <pivotField compact="0" outline="0" showAll="0"/>
    <pivotField compact="0" outline="0" showAll="0"/>
    <pivotField axis="axisRow" subtotalCaption="Vsota" compact="0" outline="0" showAll="0">
      <items count="4">
        <item x="0"/>
        <item x="1"/>
        <item x="2"/>
        <item t="default"/>
      </items>
    </pivotField>
    <pivotField axis="axisRow" compact="0" outline="0" showAll="0" sortType="ascending" defaultSubtotal="0">
      <items count="2">
        <item x="0"/>
        <item x="1"/>
      </items>
    </pivotField>
    <pivotField axis="axisRow" compact="0" outline="0" showAll="0" defaultSubtotal="0">
      <items count="2">
        <item x="0"/>
        <item x="1"/>
      </items>
    </pivotField>
    <pivotField dataField="1" compact="0" outline="0" showAll="0"/>
    <pivotField compact="0" outline="0" showAll="0"/>
    <pivotField dataField="1" compact="0" outline="0" showAll="0"/>
    <pivotField dataField="1" compact="0" outline="0" showAll="0"/>
    <pivotField dataField="1" compact="0" outline="0" showAll="0"/>
    <pivotField dataField="1" compact="0" outline="0" showAll="0"/>
    <pivotField dataField="1" compact="0" outline="0" showAll="0"/>
    <pivotField dataField="1" compact="0" outline="0" showAll="0"/>
    <pivotField compact="0" outline="0" showAll="0"/>
    <pivotField dataField="1" compact="0" outline="0" showAll="0"/>
    <pivotField dataField="1" compact="0" outline="0" showAll="0"/>
    <pivotField compact="0" outline="0" showAll="0"/>
    <pivotField dataField="1" compact="0" outline="0" showAll="0"/>
    <pivotField compact="0" outline="0" showAll="0"/>
    <pivotField compact="0" outline="0" showAll="0"/>
  </pivotFields>
  <rowFields count="3">
    <field x="2"/>
    <field x="3"/>
    <field x="4"/>
  </rowFields>
  <rowItems count="1">
    <i t="grand">
      <x/>
    </i>
  </rowItems>
  <colFields count="1">
    <field x="-2"/>
  </colFields>
  <colItems count="11">
    <i>
      <x/>
    </i>
    <i i="1">
      <x v="1"/>
    </i>
    <i i="2">
      <x v="2"/>
    </i>
    <i i="3">
      <x v="3"/>
    </i>
    <i i="4">
      <x v="4"/>
    </i>
    <i i="5">
      <x v="5"/>
    </i>
    <i i="6">
      <x v="6"/>
    </i>
    <i i="7">
      <x v="7"/>
    </i>
    <i i="8">
      <x v="8"/>
    </i>
    <i i="9">
      <x v="9"/>
    </i>
    <i i="10">
      <x v="10"/>
    </i>
  </colItems>
  <dataFields count="11">
    <dataField name="Količinska poraba _x000a_[enot]" fld="5" baseField="0" baseItem="0" numFmtId="167"/>
    <dataField name="Poraba SPTE Proizvodnja EE_[enot]" fld="7" baseField="0" baseItem="0" numFmtId="167"/>
    <dataField name="Poraba SPTE Proizvodnja TE_[enot]" fld="8" baseField="0" baseItem="0" numFmtId="167"/>
    <dataField name="Vsota od Poraba Kotli/Ostalo Proizvodnja TE [enot]" fld="9" baseField="0" baseItem="0" numFmtId="167"/>
    <dataField name="SPTE_x000a_Proizvedena_EE [MWh]" fld="10" baseField="0" baseItem="0" numFmtId="167"/>
    <dataField name="SPTE_x000a_Proizvedena_TE [MWh]" fld="11" baseField="0" baseItem="0" numFmtId="167"/>
    <dataField name="Kotli/Ostalo_x000a_Proizvedena_TE [MWh]" fld="12" baseField="0" baseItem="0" numFmtId="167"/>
    <dataField name="Znesek omrežnine, dajatev, prispevkov in dodatkov_[EUR]" fld="14" baseField="0" baseItem="0" numFmtId="4"/>
    <dataField name="Povprečna pogodbena cena UVS _x000a_(brez omrežnine, dajatev in prispevkov)_x000a_[enoto UVS]" fld="15" subtotal="average" baseField="0" baseItem="0" numFmtId="166"/>
    <dataField name="Skupni znesek UVS_[EUR]" fld="17" baseField="0" baseItem="0" numFmtId="4"/>
    <dataField name="Strukturni delež UVS [%]" fld="17" baseField="2" baseItem="0" numFmtId="10">
      <extLst>
        <ext xmlns:x14="http://schemas.microsoft.com/office/spreadsheetml/2009/9/main" uri="{E15A36E0-9728-4e99-A89B-3F7291B0FE68}">
          <x14:dataField pivotShowAs="percentOfParent"/>
        </ext>
      </extLst>
    </dataField>
  </dataFields>
  <formats count="41">
    <format dxfId="1748">
      <pivotArea dataOnly="0" grandCol="1" outline="0" axis="axisCol" fieldPosition="0"/>
    </format>
    <format dxfId="1747">
      <pivotArea dataOnly="0" labelOnly="1" outline="0" fieldPosition="0">
        <references count="1">
          <reference field="4294967294" count="6">
            <x v="0"/>
            <x v="1"/>
            <x v="2"/>
            <x v="4"/>
            <x v="5"/>
            <x v="9"/>
          </reference>
        </references>
      </pivotArea>
    </format>
    <format dxfId="1746">
      <pivotArea dataOnly="0" labelOnly="1" outline="0" fieldPosition="0">
        <references count="1">
          <reference field="4294967294" count="6">
            <x v="0"/>
            <x v="1"/>
            <x v="2"/>
            <x v="4"/>
            <x v="5"/>
            <x v="9"/>
          </reference>
        </references>
      </pivotArea>
    </format>
    <format dxfId="1745">
      <pivotArea dataOnly="0" labelOnly="1" outline="0" fieldPosition="0">
        <references count="1">
          <reference field="4294967294" count="6">
            <x v="0"/>
            <x v="1"/>
            <x v="2"/>
            <x v="4"/>
            <x v="5"/>
            <x v="9"/>
          </reference>
        </references>
      </pivotArea>
    </format>
    <format dxfId="1744">
      <pivotArea dataOnly="0" labelOnly="1" outline="0" fieldPosition="0">
        <references count="1">
          <reference field="4294967294" count="6">
            <x v="0"/>
            <x v="1"/>
            <x v="2"/>
            <x v="4"/>
            <x v="5"/>
            <x v="9"/>
          </reference>
        </references>
      </pivotArea>
    </format>
    <format dxfId="1743">
      <pivotArea outline="0" fieldPosition="0">
        <references count="1">
          <reference field="4294967294" count="1">
            <x v="0"/>
          </reference>
        </references>
      </pivotArea>
    </format>
    <format dxfId="1742">
      <pivotArea outline="0" fieldPosition="0">
        <references count="1">
          <reference field="4294967294" count="1">
            <x v="1"/>
          </reference>
        </references>
      </pivotArea>
    </format>
    <format dxfId="1741">
      <pivotArea outline="0" fieldPosition="0">
        <references count="1">
          <reference field="4294967294" count="1">
            <x v="2"/>
          </reference>
        </references>
      </pivotArea>
    </format>
    <format dxfId="1740">
      <pivotArea outline="0" fieldPosition="0">
        <references count="1">
          <reference field="4294967294" count="1">
            <x v="4"/>
          </reference>
        </references>
      </pivotArea>
    </format>
    <format dxfId="1739">
      <pivotArea outline="0" fieldPosition="0">
        <references count="1">
          <reference field="4294967294" count="1">
            <x v="5"/>
          </reference>
        </references>
      </pivotArea>
    </format>
    <format dxfId="1738">
      <pivotArea outline="0" fieldPosition="0">
        <references count="1">
          <reference field="4294967294" count="1">
            <x v="9"/>
          </reference>
        </references>
      </pivotArea>
    </format>
    <format dxfId="1737">
      <pivotArea outline="0" fieldPosition="0">
        <references count="1">
          <reference field="4294967294" count="1">
            <x v="10"/>
          </reference>
        </references>
      </pivotArea>
    </format>
    <format dxfId="1736">
      <pivotArea dataOnly="0" labelOnly="1" outline="0" fieldPosition="0">
        <references count="1">
          <reference field="4294967294" count="1">
            <x v="10"/>
          </reference>
        </references>
      </pivotArea>
    </format>
    <format dxfId="1735">
      <pivotArea dataOnly="0" labelOnly="1" outline="0" fieldPosition="0">
        <references count="1">
          <reference field="3" count="0"/>
        </references>
      </pivotArea>
    </format>
    <format dxfId="1734">
      <pivotArea dataOnly="0" labelOnly="1" outline="0" fieldPosition="0">
        <references count="1">
          <reference field="4" count="0"/>
        </references>
      </pivotArea>
    </format>
    <format dxfId="1733">
      <pivotArea outline="0" collapsedLevelsAreSubtotals="1" fieldPosition="0"/>
    </format>
    <format dxfId="1732">
      <pivotArea outline="0" collapsedLevelsAreSubtotals="1" fieldPosition="0"/>
    </format>
    <format dxfId="1731">
      <pivotArea dataOnly="0" labelOnly="1" outline="0" fieldPosition="0">
        <references count="1">
          <reference field="4294967294" count="2">
            <x v="7"/>
            <x v="8"/>
          </reference>
        </references>
      </pivotArea>
    </format>
    <format dxfId="1730">
      <pivotArea outline="0" fieldPosition="0">
        <references count="1">
          <reference field="4294967294" count="1">
            <x v="7"/>
          </reference>
        </references>
      </pivotArea>
    </format>
    <format dxfId="1729">
      <pivotArea outline="0" fieldPosition="0">
        <references count="1">
          <reference field="4294967294" count="1">
            <x v="8"/>
          </reference>
        </references>
      </pivotArea>
    </format>
    <format dxfId="1728">
      <pivotArea dataOnly="0" labelOnly="1" outline="0" fieldPosition="0">
        <references count="1">
          <reference field="4294967294" count="4">
            <x v="3"/>
            <x v="4"/>
            <x v="5"/>
            <x v="6"/>
          </reference>
        </references>
      </pivotArea>
    </format>
    <format dxfId="1727">
      <pivotArea outline="0" fieldPosition="0">
        <references count="1">
          <reference field="4294967294" count="1">
            <x v="6"/>
          </reference>
        </references>
      </pivotArea>
    </format>
    <format dxfId="1726">
      <pivotArea outline="0" fieldPosition="0">
        <references count="1">
          <reference field="4294967294" count="1">
            <x v="3"/>
          </reference>
        </references>
      </pivotArea>
    </format>
    <format dxfId="1725">
      <pivotArea dataOnly="0" labelOnly="1" outline="0" fieldPosition="0">
        <references count="1">
          <reference field="4294967294" count="3">
            <x v="4"/>
            <x v="5"/>
            <x v="6"/>
          </reference>
        </references>
      </pivotArea>
    </format>
    <format dxfId="1724">
      <pivotArea dataOnly="0" labelOnly="1" outline="0" fieldPosition="0">
        <references count="1">
          <reference field="4294967294" count="3">
            <x v="4"/>
            <x v="5"/>
            <x v="6"/>
          </reference>
        </references>
      </pivotArea>
    </format>
    <format dxfId="1723">
      <pivotArea dataOnly="0" labelOnly="1" outline="0" fieldPosition="0">
        <references count="1">
          <reference field="2" count="1">
            <x v="0"/>
          </reference>
        </references>
      </pivotArea>
    </format>
    <format dxfId="1722">
      <pivotArea dataOnly="0" labelOnly="1" outline="0" fieldPosition="0">
        <references count="1">
          <reference field="2" count="1" defaultSubtotal="1">
            <x v="0"/>
          </reference>
        </references>
      </pivotArea>
    </format>
    <format dxfId="1721">
      <pivotArea dataOnly="0" labelOnly="1" outline="0" fieldPosition="0">
        <references count="1">
          <reference field="2" count="1">
            <x v="0"/>
          </reference>
        </references>
      </pivotArea>
    </format>
    <format dxfId="1720">
      <pivotArea dataOnly="0" labelOnly="1" outline="0" fieldPosition="0">
        <references count="1">
          <reference field="2" count="1" defaultSubtotal="1">
            <x v="0"/>
          </reference>
        </references>
      </pivotArea>
    </format>
    <format dxfId="1719">
      <pivotArea dataOnly="0" labelOnly="1" outline="0" fieldPosition="0">
        <references count="1">
          <reference field="2" count="1">
            <x v="0"/>
          </reference>
        </references>
      </pivotArea>
    </format>
    <format dxfId="1718">
      <pivotArea dataOnly="0" labelOnly="1" outline="0" fieldPosition="0">
        <references count="1">
          <reference field="2" count="1" defaultSubtotal="1">
            <x v="0"/>
          </reference>
        </references>
      </pivotArea>
    </format>
    <format dxfId="1717">
      <pivotArea field="2" type="button" dataOnly="0" labelOnly="1" outline="0" axis="axisRow" fieldPosition="0"/>
    </format>
    <format dxfId="1716">
      <pivotArea field="3" type="button" dataOnly="0" labelOnly="1" outline="0" axis="axisRow" fieldPosition="1"/>
    </format>
    <format dxfId="1715">
      <pivotArea field="4" type="button" dataOnly="0" labelOnly="1" outline="0" axis="axisRow" fieldPosition="2"/>
    </format>
    <format dxfId="1714">
      <pivotArea field="2" type="button" dataOnly="0" labelOnly="1" outline="0" axis="axisRow" fieldPosition="0"/>
    </format>
    <format dxfId="1713">
      <pivotArea field="3" type="button" dataOnly="0" labelOnly="1" outline="0" axis="axisRow" fieldPosition="1"/>
    </format>
    <format dxfId="1712">
      <pivotArea field="4" type="button" dataOnly="0" labelOnly="1" outline="0" axis="axisRow" fieldPosition="2"/>
    </format>
    <format dxfId="1711">
      <pivotArea field="2" type="button" dataOnly="0" labelOnly="1" outline="0" axis="axisRow" fieldPosition="0"/>
    </format>
    <format dxfId="1710">
      <pivotArea field="3" type="button" dataOnly="0" labelOnly="1" outline="0" axis="axisRow" fieldPosition="1"/>
    </format>
    <format dxfId="1709">
      <pivotArea field="4" type="button" dataOnly="0" labelOnly="1" outline="0" axis="axisRow" fieldPosition="2"/>
    </format>
    <format dxfId="1708">
      <pivotArea field="2" type="button" dataOnly="0" labelOnly="1" outline="0" axis="axisRow" fieldPosition="0"/>
    </format>
  </formats>
  <pivotTableStyleInfo name="PivotStyleLight9" showRowHeaders="1" showColHeaders="1" showRowStripes="0" showColStripes="0" showLastColumn="1"/>
  <filters count="1">
    <filter fld="3" type="captionBeginsWith" evalOrder="-1" id="23" stringValue1="A06-">
      <autoFilter ref="A1">
        <filterColumn colId="0">
          <customFilters>
            <customFilter val="A06-*"/>
          </customFilters>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400-000004000000}" name="tblV_UVS_SUM_05" cacheId="32" applyNumberFormats="0" applyBorderFormats="0" applyFontFormats="0" applyPatternFormats="0" applyAlignmentFormats="0" applyWidthHeightFormats="1" dataCaption="Vrednosti" errorCaption="0" showError="1" updatedVersion="6" minRefreshableVersion="3" showDrill="0" colGrandTotals="0" itemPrintTitles="1" createdVersion="6" indent="0" compact="0" compactData="0" gridDropZones="1" multipleFieldFilters="0">
  <location ref="BT18:BZ28" firstHeaderRow="1" firstDataRow="2" firstDataCol="3"/>
  <pivotFields count="20">
    <pivotField compact="0" outline="0" showAll="0"/>
    <pivotField compact="0" outline="0" showAll="0"/>
    <pivotField axis="axisRow" subtotalCaption="Vsota" compact="0" outline="0" showAll="0">
      <items count="4">
        <item x="0"/>
        <item x="1"/>
        <item x="2"/>
        <item t="default"/>
      </items>
    </pivotField>
    <pivotField axis="axisRow" compact="0" outline="0" showAll="0" defaultSubtotal="0">
      <items count="2">
        <item x="0"/>
        <item x="1"/>
      </items>
    </pivotField>
    <pivotField compact="0" outline="0" showAll="0" defaultSubtotal="0">
      <items count="2">
        <item x="0"/>
        <item x="1"/>
      </items>
    </pivotField>
    <pivotField dataField="1" compact="0" outline="0" showAll="0"/>
    <pivotField axis="axisRow" compact="0" outline="0" showAll="0">
      <items count="5">
        <item x="0"/>
        <item x="2"/>
        <item x="1"/>
        <item x="3"/>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pivotField compact="0" outline="0" showAll="0"/>
    <pivotField dataField="1" compact="0" outline="0" showAll="0"/>
    <pivotField compact="0" outline="0" showAll="0"/>
    <pivotField compact="0" outline="0" showAll="0"/>
  </pivotFields>
  <rowFields count="3">
    <field x="2"/>
    <field x="3"/>
    <field x="6"/>
  </rowFields>
  <rowItems count="9">
    <i>
      <x/>
      <x/>
      <x/>
    </i>
    <i r="2">
      <x v="1"/>
    </i>
    <i r="2">
      <x v="2"/>
    </i>
    <i t="default">
      <x/>
    </i>
    <i>
      <x v="1"/>
      <x v="1"/>
      <x v="3"/>
    </i>
    <i t="default">
      <x v="1"/>
    </i>
    <i>
      <x v="2"/>
      <x/>
      <x/>
    </i>
    <i t="default">
      <x v="2"/>
    </i>
    <i t="grand">
      <x/>
    </i>
  </rowItems>
  <colFields count="1">
    <field x="-2"/>
  </colFields>
  <colItems count="4">
    <i>
      <x/>
    </i>
    <i i="1">
      <x v="1"/>
    </i>
    <i i="2">
      <x v="2"/>
    </i>
    <i i="3">
      <x v="3"/>
    </i>
  </colItems>
  <dataFields count="4">
    <dataField name="Količinska poraba _x000a_[enot]" fld="5" baseField="0" baseItem="0" numFmtId="167"/>
    <dataField name="Povprečna pogodbena cena UVS _x000a_(brez omrežnine, dajatev in prispevkov)_x000a_[enoto UVS]" fld="15" subtotal="average" baseField="0" baseItem="0" numFmtId="166"/>
    <dataField name="Skupni znesek UVS_[EUR]" fld="17" baseField="0" baseItem="0" numFmtId="4"/>
    <dataField name="Strukturni delež UVS [%]" fld="17" showDataAs="percentOfCol" baseField="4" baseItem="0" numFmtId="10"/>
  </dataFields>
  <formats count="32">
    <format dxfId="1780">
      <pivotArea dataOnly="0" grandCol="1" outline="0" axis="axisCol" fieldPosition="0"/>
    </format>
    <format dxfId="1779">
      <pivotArea dataOnly="0" labelOnly="1" outline="0" fieldPosition="0">
        <references count="1">
          <reference field="4294967294" count="2">
            <x v="0"/>
            <x v="2"/>
          </reference>
        </references>
      </pivotArea>
    </format>
    <format dxfId="1778">
      <pivotArea dataOnly="0" labelOnly="1" outline="0" fieldPosition="0">
        <references count="1">
          <reference field="4294967294" count="2">
            <x v="0"/>
            <x v="2"/>
          </reference>
        </references>
      </pivotArea>
    </format>
    <format dxfId="1777">
      <pivotArea dataOnly="0" labelOnly="1" outline="0" fieldPosition="0">
        <references count="1">
          <reference field="4294967294" count="2">
            <x v="0"/>
            <x v="2"/>
          </reference>
        </references>
      </pivotArea>
    </format>
    <format dxfId="1776">
      <pivotArea dataOnly="0" labelOnly="1" outline="0" fieldPosition="0">
        <references count="1">
          <reference field="4294967294" count="2">
            <x v="0"/>
            <x v="2"/>
          </reference>
        </references>
      </pivotArea>
    </format>
    <format dxfId="1775">
      <pivotArea outline="0" fieldPosition="0">
        <references count="1">
          <reference field="4294967294" count="1">
            <x v="0"/>
          </reference>
        </references>
      </pivotArea>
    </format>
    <format dxfId="1774">
      <pivotArea outline="0" fieldPosition="0">
        <references count="1">
          <reference field="4294967294" count="1">
            <x v="2"/>
          </reference>
        </references>
      </pivotArea>
    </format>
    <format dxfId="1773">
      <pivotArea outline="0" fieldPosition="0">
        <references count="1">
          <reference field="4294967294" count="1">
            <x v="3"/>
          </reference>
        </references>
      </pivotArea>
    </format>
    <format dxfId="1772">
      <pivotArea dataOnly="0" labelOnly="1" outline="0" fieldPosition="0">
        <references count="1">
          <reference field="4294967294" count="1">
            <x v="3"/>
          </reference>
        </references>
      </pivotArea>
    </format>
    <format dxfId="1771">
      <pivotArea dataOnly="0" labelOnly="1" outline="0" fieldPosition="0">
        <references count="1">
          <reference field="3" count="0"/>
        </references>
      </pivotArea>
    </format>
    <format dxfId="1770">
      <pivotArea outline="0" collapsedLevelsAreSubtotals="1" fieldPosition="0"/>
    </format>
    <format dxfId="1769">
      <pivotArea outline="0" collapsedLevelsAreSubtotals="1" fieldPosition="0"/>
    </format>
    <format dxfId="1768">
      <pivotArea dataOnly="0" labelOnly="1" outline="0" fieldPosition="0">
        <references count="1">
          <reference field="4294967294" count="1">
            <x v="1"/>
          </reference>
        </references>
      </pivotArea>
    </format>
    <format dxfId="1767">
      <pivotArea outline="0" fieldPosition="0">
        <references count="1">
          <reference field="4294967294" count="1">
            <x v="1"/>
          </reference>
        </references>
      </pivotArea>
    </format>
    <format dxfId="1766">
      <pivotArea field="2" type="button" dataOnly="0" labelOnly="1" outline="0" axis="axisRow" fieldPosition="0"/>
    </format>
    <format dxfId="1765">
      <pivotArea field="3" type="button" dataOnly="0" labelOnly="1" outline="0" axis="axisRow" fieldPosition="1"/>
    </format>
    <format dxfId="1764">
      <pivotArea field="4" type="button" dataOnly="0" labelOnly="1" outline="0"/>
    </format>
    <format dxfId="1763">
      <pivotArea field="2" type="button" dataOnly="0" labelOnly="1" outline="0" axis="axisRow" fieldPosition="0"/>
    </format>
    <format dxfId="1762">
      <pivotArea field="3" type="button" dataOnly="0" labelOnly="1" outline="0" axis="axisRow" fieldPosition="1"/>
    </format>
    <format dxfId="1761">
      <pivotArea field="4" type="button" dataOnly="0" labelOnly="1" outline="0"/>
    </format>
    <format dxfId="1760">
      <pivotArea field="2" type="button" dataOnly="0" labelOnly="1" outline="0" axis="axisRow" fieldPosition="0"/>
    </format>
    <format dxfId="1759">
      <pivotArea field="3" type="button" dataOnly="0" labelOnly="1" outline="0" axis="axisRow" fieldPosition="1"/>
    </format>
    <format dxfId="1758">
      <pivotArea field="4" type="button" dataOnly="0" labelOnly="1" outline="0"/>
    </format>
    <format dxfId="1757">
      <pivotArea field="3" type="button" dataOnly="0" labelOnly="1" outline="0" axis="axisRow" fieldPosition="1"/>
    </format>
    <format dxfId="1756">
      <pivotArea dataOnly="0" labelOnly="1" outline="0" fieldPosition="0">
        <references count="1">
          <reference field="4294967294" count="1">
            <x v="0"/>
          </reference>
        </references>
      </pivotArea>
    </format>
    <format dxfId="1755">
      <pivotArea dataOnly="0" labelOnly="1" outline="0" fieldPosition="0">
        <references count="1">
          <reference field="4294967294" count="1">
            <x v="0"/>
          </reference>
        </references>
      </pivotArea>
    </format>
    <format dxfId="1754">
      <pivotArea dataOnly="0" labelOnly="1" outline="0" fieldPosition="0">
        <references count="1">
          <reference field="4294967294" count="1">
            <x v="0"/>
          </reference>
        </references>
      </pivotArea>
    </format>
    <format dxfId="1753">
      <pivotArea dataOnly="0" labelOnly="1" outline="0" fieldPosition="0">
        <references count="1">
          <reference field="4294967294" count="1">
            <x v="0"/>
          </reference>
        </references>
      </pivotArea>
    </format>
    <format dxfId="1752">
      <pivotArea dataOnly="0" labelOnly="1" outline="0" fieldPosition="0">
        <references count="1">
          <reference field="4294967294" count="1">
            <x v="0"/>
          </reference>
        </references>
      </pivotArea>
    </format>
    <format dxfId="1751">
      <pivotArea dataOnly="0" labelOnly="1" outline="0" fieldPosition="0">
        <references count="1">
          <reference field="4294967294" count="1">
            <x v="0"/>
          </reference>
        </references>
      </pivotArea>
    </format>
    <format dxfId="1750">
      <pivotArea field="6" type="button" dataOnly="0" labelOnly="1" outline="0" axis="axisRow" fieldPosition="2"/>
    </format>
    <format dxfId="1749">
      <pivotArea field="3" type="button" dataOnly="0" labelOnly="1" outline="0" axis="axisRow" fieldPosition="1"/>
    </format>
  </formats>
  <pivotTableStyleInfo name="PivotStyleLight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tblV_UVS_SUM_01" cacheId="32" applyNumberFormats="0" applyBorderFormats="0" applyFontFormats="0" applyPatternFormats="0" applyAlignmentFormats="0" applyWidthHeightFormats="1" dataCaption="Vrednosti" errorCaption="0" showError="1" updatedVersion="6" minRefreshableVersion="3" showDrill="0" colGrandTotals="0" itemPrintTitles="1" createdVersion="6" indent="0" compact="0" compactData="0" gridDropZones="1" multipleFieldFilters="0">
  <location ref="B18:O26" firstHeaderRow="1" firstDataRow="2" firstDataCol="3"/>
  <pivotFields count="20">
    <pivotField compact="0" outline="0" showAll="0"/>
    <pivotField compact="0" outline="0" showAll="0"/>
    <pivotField axis="axisRow" subtotalCaption="Vsota" compact="0" outline="0" showAll="0">
      <items count="4">
        <item x="0"/>
        <item x="1"/>
        <item x="2"/>
        <item t="default"/>
      </items>
    </pivotField>
    <pivotField axis="axisRow" compact="0" outline="0" showAll="0" sortType="ascending" defaultSubtotal="0">
      <items count="2">
        <item x="0"/>
        <item x="1"/>
      </items>
    </pivotField>
    <pivotField axis="axisRow" compact="0" outline="0" showAll="0" defaultSubtotal="0">
      <items count="2">
        <item x="0"/>
        <item x="1"/>
      </items>
    </pivotField>
    <pivotField dataField="1" compact="0" outline="0" showAll="0"/>
    <pivotField compact="0" outline="0" showAll="0"/>
    <pivotField dataField="1" compact="0" outline="0" showAll="0"/>
    <pivotField dataField="1" compact="0" outline="0" showAll="0"/>
    <pivotField dataField="1" compact="0" outline="0" showAll="0"/>
    <pivotField dataField="1" compact="0" outline="0" showAll="0"/>
    <pivotField dataField="1" compact="0" outline="0" showAll="0"/>
    <pivotField dataField="1" compact="0" outline="0" showAll="0"/>
    <pivotField compact="0" outline="0" showAll="0"/>
    <pivotField dataField="1" compact="0" outline="0" showAll="0"/>
    <pivotField dataField="1" compact="0" outline="0" showAll="0"/>
    <pivotField compact="0" outline="0" showAll="0"/>
    <pivotField dataField="1" compact="0" outline="0" showAll="0"/>
    <pivotField compact="0" outline="0" showAll="0"/>
    <pivotField compact="0" outline="0" showAll="0"/>
  </pivotFields>
  <rowFields count="3">
    <field x="2"/>
    <field x="3"/>
    <field x="4"/>
  </rowFields>
  <rowItems count="7">
    <i>
      <x/>
      <x/>
      <x/>
    </i>
    <i t="default">
      <x/>
    </i>
    <i>
      <x v="1"/>
      <x v="1"/>
      <x v="1"/>
    </i>
    <i t="default">
      <x v="1"/>
    </i>
    <i>
      <x v="2"/>
      <x/>
      <x/>
    </i>
    <i t="default">
      <x v="2"/>
    </i>
    <i t="grand">
      <x/>
    </i>
  </rowItems>
  <colFields count="1">
    <field x="-2"/>
  </colFields>
  <colItems count="11">
    <i>
      <x/>
    </i>
    <i i="1">
      <x v="1"/>
    </i>
    <i i="2">
      <x v="2"/>
    </i>
    <i i="3">
      <x v="3"/>
    </i>
    <i i="4">
      <x v="4"/>
    </i>
    <i i="5">
      <x v="5"/>
    </i>
    <i i="6">
      <x v="6"/>
    </i>
    <i i="7">
      <x v="7"/>
    </i>
    <i i="8">
      <x v="8"/>
    </i>
    <i i="9">
      <x v="9"/>
    </i>
    <i i="10">
      <x v="10"/>
    </i>
  </colItems>
  <dataFields count="11">
    <dataField name="Količinska poraba _x000a_[enot]" fld="5" baseField="0" baseItem="0" numFmtId="167"/>
    <dataField name="Poraba SPTE Proizvodnja EE_[enot]" fld="7" baseField="0" baseItem="0" numFmtId="167"/>
    <dataField name="Poraba SPTE Proizvodnja TE_[enot]" fld="8" baseField="0" baseItem="0" numFmtId="167"/>
    <dataField name="Vsota od Poraba Kotli/Ostalo Proizvodnja TE [enot]" fld="9" baseField="0" baseItem="0" numFmtId="167"/>
    <dataField name="SPTE_x000a_Proizvedena_EE [MWh]" fld="10" baseField="0" baseItem="0" numFmtId="167"/>
    <dataField name="SPTE_x000a_Proizvedena_TE [MWh]" fld="11" baseField="0" baseItem="0" numFmtId="167"/>
    <dataField name="Kotli/Ostalo_x000a_Proizvedena_TE [MWh]" fld="12" baseField="0" baseItem="0" numFmtId="167"/>
    <dataField name="Znesek omrežnine, dajatev, prispevkov in dodatkov_[EUR]" fld="14" baseField="0" baseItem="0" numFmtId="4"/>
    <dataField name="Povprečna pogodbena cena UVS _x000a_(brez omrežnine, dajatev in prispevkov)_x000a_[enoto UVS]" fld="15" subtotal="average" baseField="0" baseItem="0" numFmtId="166"/>
    <dataField name="Skupni znesek UVS_[EUR]" fld="17" baseField="0" baseItem="0" numFmtId="4"/>
    <dataField name="Strukturni delež UVS [%]" fld="17" baseField="2" baseItem="0" numFmtId="10">
      <extLst>
        <ext xmlns:x14="http://schemas.microsoft.com/office/spreadsheetml/2009/9/main" uri="{E15A36E0-9728-4e99-A89B-3F7291B0FE68}">
          <x14:dataField pivotShowAs="percentOfParent"/>
        </ext>
      </extLst>
    </dataField>
  </dataFields>
  <formats count="41">
    <format dxfId="1821">
      <pivotArea dataOnly="0" grandCol="1" outline="0" axis="axisCol" fieldPosition="0"/>
    </format>
    <format dxfId="1820">
      <pivotArea dataOnly="0" labelOnly="1" outline="0" fieldPosition="0">
        <references count="1">
          <reference field="4294967294" count="6">
            <x v="0"/>
            <x v="1"/>
            <x v="2"/>
            <x v="4"/>
            <x v="5"/>
            <x v="9"/>
          </reference>
        </references>
      </pivotArea>
    </format>
    <format dxfId="1819">
      <pivotArea dataOnly="0" labelOnly="1" outline="0" fieldPosition="0">
        <references count="1">
          <reference field="4294967294" count="6">
            <x v="0"/>
            <x v="1"/>
            <x v="2"/>
            <x v="4"/>
            <x v="5"/>
            <x v="9"/>
          </reference>
        </references>
      </pivotArea>
    </format>
    <format dxfId="1818">
      <pivotArea dataOnly="0" labelOnly="1" outline="0" fieldPosition="0">
        <references count="1">
          <reference field="4294967294" count="6">
            <x v="0"/>
            <x v="1"/>
            <x v="2"/>
            <x v="4"/>
            <x v="5"/>
            <x v="9"/>
          </reference>
        </references>
      </pivotArea>
    </format>
    <format dxfId="1817">
      <pivotArea dataOnly="0" labelOnly="1" outline="0" fieldPosition="0">
        <references count="1">
          <reference field="4294967294" count="6">
            <x v="0"/>
            <x v="1"/>
            <x v="2"/>
            <x v="4"/>
            <x v="5"/>
            <x v="9"/>
          </reference>
        </references>
      </pivotArea>
    </format>
    <format dxfId="1816">
      <pivotArea outline="0" fieldPosition="0">
        <references count="1">
          <reference field="4294967294" count="1">
            <x v="0"/>
          </reference>
        </references>
      </pivotArea>
    </format>
    <format dxfId="1815">
      <pivotArea outline="0" fieldPosition="0">
        <references count="1">
          <reference field="4294967294" count="1">
            <x v="1"/>
          </reference>
        </references>
      </pivotArea>
    </format>
    <format dxfId="1814">
      <pivotArea outline="0" fieldPosition="0">
        <references count="1">
          <reference field="4294967294" count="1">
            <x v="2"/>
          </reference>
        </references>
      </pivotArea>
    </format>
    <format dxfId="1813">
      <pivotArea outline="0" fieldPosition="0">
        <references count="1">
          <reference field="4294967294" count="1">
            <x v="4"/>
          </reference>
        </references>
      </pivotArea>
    </format>
    <format dxfId="1812">
      <pivotArea outline="0" fieldPosition="0">
        <references count="1">
          <reference field="4294967294" count="1">
            <x v="5"/>
          </reference>
        </references>
      </pivotArea>
    </format>
    <format dxfId="1811">
      <pivotArea outline="0" fieldPosition="0">
        <references count="1">
          <reference field="4294967294" count="1">
            <x v="9"/>
          </reference>
        </references>
      </pivotArea>
    </format>
    <format dxfId="1810">
      <pivotArea outline="0" fieldPosition="0">
        <references count="1">
          <reference field="4294967294" count="1">
            <x v="10"/>
          </reference>
        </references>
      </pivotArea>
    </format>
    <format dxfId="1809">
      <pivotArea dataOnly="0" labelOnly="1" outline="0" fieldPosition="0">
        <references count="1">
          <reference field="4294967294" count="1">
            <x v="10"/>
          </reference>
        </references>
      </pivotArea>
    </format>
    <format dxfId="1808">
      <pivotArea dataOnly="0" labelOnly="1" outline="0" fieldPosition="0">
        <references count="1">
          <reference field="3" count="0"/>
        </references>
      </pivotArea>
    </format>
    <format dxfId="1807">
      <pivotArea dataOnly="0" labelOnly="1" outline="0" fieldPosition="0">
        <references count="1">
          <reference field="4" count="0"/>
        </references>
      </pivotArea>
    </format>
    <format dxfId="1806">
      <pivotArea outline="0" collapsedLevelsAreSubtotals="1" fieldPosition="0"/>
    </format>
    <format dxfId="1805">
      <pivotArea outline="0" collapsedLevelsAreSubtotals="1" fieldPosition="0"/>
    </format>
    <format dxfId="1804">
      <pivotArea dataOnly="0" labelOnly="1" outline="0" fieldPosition="0">
        <references count="1">
          <reference field="4294967294" count="2">
            <x v="7"/>
            <x v="8"/>
          </reference>
        </references>
      </pivotArea>
    </format>
    <format dxfId="1803">
      <pivotArea outline="0" fieldPosition="0">
        <references count="1">
          <reference field="4294967294" count="1">
            <x v="7"/>
          </reference>
        </references>
      </pivotArea>
    </format>
    <format dxfId="1802">
      <pivotArea outline="0" fieldPosition="0">
        <references count="1">
          <reference field="4294967294" count="1">
            <x v="8"/>
          </reference>
        </references>
      </pivotArea>
    </format>
    <format dxfId="1801">
      <pivotArea dataOnly="0" labelOnly="1" outline="0" fieldPosition="0">
        <references count="1">
          <reference field="4294967294" count="4">
            <x v="3"/>
            <x v="4"/>
            <x v="5"/>
            <x v="6"/>
          </reference>
        </references>
      </pivotArea>
    </format>
    <format dxfId="1800">
      <pivotArea outline="0" fieldPosition="0">
        <references count="1">
          <reference field="4294967294" count="1">
            <x v="6"/>
          </reference>
        </references>
      </pivotArea>
    </format>
    <format dxfId="1799">
      <pivotArea outline="0" fieldPosition="0">
        <references count="1">
          <reference field="4294967294" count="1">
            <x v="3"/>
          </reference>
        </references>
      </pivotArea>
    </format>
    <format dxfId="1798">
      <pivotArea dataOnly="0" labelOnly="1" outline="0" fieldPosition="0">
        <references count="1">
          <reference field="4294967294" count="3">
            <x v="4"/>
            <x v="5"/>
            <x v="6"/>
          </reference>
        </references>
      </pivotArea>
    </format>
    <format dxfId="1797">
      <pivotArea dataOnly="0" labelOnly="1" outline="0" fieldPosition="0">
        <references count="1">
          <reference field="4294967294" count="3">
            <x v="4"/>
            <x v="5"/>
            <x v="6"/>
          </reference>
        </references>
      </pivotArea>
    </format>
    <format dxfId="1796">
      <pivotArea dataOnly="0" labelOnly="1" outline="0" fieldPosition="0">
        <references count="1">
          <reference field="2" count="1">
            <x v="0"/>
          </reference>
        </references>
      </pivotArea>
    </format>
    <format dxfId="1795">
      <pivotArea dataOnly="0" labelOnly="1" outline="0" fieldPosition="0">
        <references count="1">
          <reference field="2" count="1" defaultSubtotal="1">
            <x v="0"/>
          </reference>
        </references>
      </pivotArea>
    </format>
    <format dxfId="1794">
      <pivotArea dataOnly="0" labelOnly="1" outline="0" fieldPosition="0">
        <references count="1">
          <reference field="2" count="1">
            <x v="0"/>
          </reference>
        </references>
      </pivotArea>
    </format>
    <format dxfId="1793">
      <pivotArea dataOnly="0" labelOnly="1" outline="0" fieldPosition="0">
        <references count="1">
          <reference field="2" count="1" defaultSubtotal="1">
            <x v="0"/>
          </reference>
        </references>
      </pivotArea>
    </format>
    <format dxfId="1792">
      <pivotArea dataOnly="0" labelOnly="1" outline="0" fieldPosition="0">
        <references count="1">
          <reference field="2" count="1">
            <x v="0"/>
          </reference>
        </references>
      </pivotArea>
    </format>
    <format dxfId="1791">
      <pivotArea dataOnly="0" labelOnly="1" outline="0" fieldPosition="0">
        <references count="1">
          <reference field="2" count="1" defaultSubtotal="1">
            <x v="0"/>
          </reference>
        </references>
      </pivotArea>
    </format>
    <format dxfId="1790">
      <pivotArea field="2" type="button" dataOnly="0" labelOnly="1" outline="0" axis="axisRow" fieldPosition="0"/>
    </format>
    <format dxfId="1789">
      <pivotArea field="3" type="button" dataOnly="0" labelOnly="1" outline="0" axis="axisRow" fieldPosition="1"/>
    </format>
    <format dxfId="1788">
      <pivotArea field="4" type="button" dataOnly="0" labelOnly="1" outline="0" axis="axisRow" fieldPosition="2"/>
    </format>
    <format dxfId="1787">
      <pivotArea field="2" type="button" dataOnly="0" labelOnly="1" outline="0" axis="axisRow" fieldPosition="0"/>
    </format>
    <format dxfId="1786">
      <pivotArea field="3" type="button" dataOnly="0" labelOnly="1" outline="0" axis="axisRow" fieldPosition="1"/>
    </format>
    <format dxfId="1785">
      <pivotArea field="4" type="button" dataOnly="0" labelOnly="1" outline="0" axis="axisRow" fieldPosition="2"/>
    </format>
    <format dxfId="1784">
      <pivotArea field="2" type="button" dataOnly="0" labelOnly="1" outline="0" axis="axisRow" fieldPosition="0"/>
    </format>
    <format dxfId="1783">
      <pivotArea field="3" type="button" dataOnly="0" labelOnly="1" outline="0" axis="axisRow" fieldPosition="1"/>
    </format>
    <format dxfId="1782">
      <pivotArea field="4" type="button" dataOnly="0" labelOnly="1" outline="0" axis="axisRow" fieldPosition="2"/>
    </format>
    <format dxfId="1781">
      <pivotArea field="2" type="button" dataOnly="0" labelOnly="1" outline="0" axis="axisRow" fieldPosition="0"/>
    </format>
  </formats>
  <pivotTableStyleInfo name="PivotStyleLight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400-000001000000}" name="tblV_UVS_SUM_02" cacheId="32" applyNumberFormats="0" applyBorderFormats="0" applyFontFormats="0" applyPatternFormats="0" applyAlignmentFormats="0" applyWidthHeightFormats="1" dataCaption="Vrednosti" errorCaption="0" showError="1" updatedVersion="6" minRefreshableVersion="3" showDrill="0" colGrandTotals="0" itemPrintTitles="1" createdVersion="6" indent="0" compact="0" compactData="0" gridDropZones="1" multipleFieldFilters="0">
  <location ref="T18:AG26" firstHeaderRow="1" firstDataRow="2" firstDataCol="3"/>
  <pivotFields count="20">
    <pivotField compact="0" outline="0" showAll="0"/>
    <pivotField axis="axisRow" compact="0" outline="0" showAll="0">
      <items count="4">
        <item x="0"/>
        <item x="1"/>
        <item x="2"/>
        <item t="default"/>
      </items>
    </pivotField>
    <pivotField subtotalCaption="Vsota" compact="0" outline="0" showAll="0">
      <items count="4">
        <item x="0"/>
        <item x="1"/>
        <item x="2"/>
        <item t="default"/>
      </items>
    </pivotField>
    <pivotField axis="axisRow" compact="0" outline="0" showAll="0" sortType="ascending" defaultSubtotal="0">
      <items count="2">
        <item x="0"/>
        <item x="1"/>
      </items>
    </pivotField>
    <pivotField axis="axisRow" compact="0" outline="0" showAll="0" defaultSubtotal="0">
      <items count="2">
        <item x="0"/>
        <item x="1"/>
      </items>
    </pivotField>
    <pivotField dataField="1" compact="0" outline="0" showAll="0"/>
    <pivotField compact="0" outline="0" showAll="0"/>
    <pivotField dataField="1" compact="0" outline="0" showAll="0"/>
    <pivotField dataField="1" compact="0" outline="0" showAll="0"/>
    <pivotField dataField="1" compact="0" outline="0" showAll="0"/>
    <pivotField dataField="1" compact="0" outline="0" showAll="0"/>
    <pivotField dataField="1" compact="0" outline="0" showAll="0"/>
    <pivotField dataField="1" compact="0" outline="0" showAll="0"/>
    <pivotField compact="0" outline="0" showAll="0"/>
    <pivotField dataField="1" compact="0" outline="0" showAll="0"/>
    <pivotField dataField="1" compact="0" outline="0" showAll="0"/>
    <pivotField compact="0" outline="0" showAll="0"/>
    <pivotField dataField="1" compact="0" outline="0" showAll="0"/>
    <pivotField compact="0" outline="0" showAll="0"/>
    <pivotField compact="0" outline="0" showAll="0"/>
  </pivotFields>
  <rowFields count="3">
    <field x="1"/>
    <field x="3"/>
    <field x="4"/>
  </rowFields>
  <rowItems count="7">
    <i>
      <x/>
      <x/>
      <x/>
    </i>
    <i t="default">
      <x/>
    </i>
    <i>
      <x v="1"/>
      <x v="1"/>
      <x v="1"/>
    </i>
    <i t="default">
      <x v="1"/>
    </i>
    <i>
      <x v="2"/>
      <x/>
      <x/>
    </i>
    <i t="default">
      <x v="2"/>
    </i>
    <i t="grand">
      <x/>
    </i>
  </rowItems>
  <colFields count="1">
    <field x="-2"/>
  </colFields>
  <colItems count="11">
    <i>
      <x/>
    </i>
    <i i="1">
      <x v="1"/>
    </i>
    <i i="2">
      <x v="2"/>
    </i>
    <i i="3">
      <x v="3"/>
    </i>
    <i i="4">
      <x v="4"/>
    </i>
    <i i="5">
      <x v="5"/>
    </i>
    <i i="6">
      <x v="6"/>
    </i>
    <i i="7">
      <x v="7"/>
    </i>
    <i i="8">
      <x v="8"/>
    </i>
    <i i="9">
      <x v="9"/>
    </i>
    <i i="10">
      <x v="10"/>
    </i>
  </colItems>
  <dataFields count="11">
    <dataField name="Količinska poraba _x000a_[enot]" fld="5" baseField="0" baseItem="0" numFmtId="167"/>
    <dataField name="Poraba SPTE Proizvodnja EE_[enot]" fld="7" baseField="0" baseItem="0" numFmtId="167"/>
    <dataField name="Poraba SPTE Proizvodnja TE_[enot]" fld="8" baseField="0" baseItem="0" numFmtId="167"/>
    <dataField name="Vsota od Poraba Kotli/Ostalo Proizvodnja TE [enot]" fld="9" baseField="0" baseItem="0" numFmtId="167"/>
    <dataField name="SPTE_x000a_Proizvedena_EE [MWh]" fld="10" baseField="0" baseItem="0" numFmtId="167"/>
    <dataField name="SPTE_x000a_Proizvedena_TE [MWh]" fld="11" baseField="0" baseItem="0" numFmtId="167"/>
    <dataField name="Kotli/Ostalo_x000a_Proizvedena_TE [MWh]" fld="12" baseField="0" baseItem="0" numFmtId="167"/>
    <dataField name="Znesek omrežnine, dajatev, prispevkov in dodatkov_[EUR]" fld="14" baseField="0" baseItem="0" numFmtId="4"/>
    <dataField name="Povprečna pogodbena cena UVS _x000a_(brez omrežnine, dajatev in prispevkov)_x000a_[enoto UVS]" fld="15" subtotal="average" baseField="0" baseItem="0" numFmtId="166"/>
    <dataField name="Skupni znesek UVS_[EUR]" fld="17" baseField="0" baseItem="0" numFmtId="4"/>
    <dataField name="Strukturni delež UVS [%]" fld="17" baseField="1" baseItem="0" numFmtId="10">
      <extLst>
        <ext xmlns:x14="http://schemas.microsoft.com/office/spreadsheetml/2009/9/main" uri="{E15A36E0-9728-4e99-A89B-3F7291B0FE68}">
          <x14:dataField pivotShowAs="percentOfParent"/>
        </ext>
      </extLst>
    </dataField>
  </dataFields>
  <formats count="37">
    <format dxfId="1858">
      <pivotArea dataOnly="0" grandCol="1" outline="0" axis="axisCol" fieldPosition="0"/>
    </format>
    <format dxfId="1857">
      <pivotArea dataOnly="0" labelOnly="1" outline="0" fieldPosition="0">
        <references count="1">
          <reference field="4294967294" count="6">
            <x v="0"/>
            <x v="1"/>
            <x v="2"/>
            <x v="4"/>
            <x v="5"/>
            <x v="9"/>
          </reference>
        </references>
      </pivotArea>
    </format>
    <format dxfId="1856">
      <pivotArea dataOnly="0" labelOnly="1" outline="0" fieldPosition="0">
        <references count="1">
          <reference field="4294967294" count="6">
            <x v="0"/>
            <x v="1"/>
            <x v="2"/>
            <x v="4"/>
            <x v="5"/>
            <x v="9"/>
          </reference>
        </references>
      </pivotArea>
    </format>
    <format dxfId="1855">
      <pivotArea dataOnly="0" labelOnly="1" outline="0" fieldPosition="0">
        <references count="1">
          <reference field="4294967294" count="6">
            <x v="0"/>
            <x v="1"/>
            <x v="2"/>
            <x v="4"/>
            <x v="5"/>
            <x v="9"/>
          </reference>
        </references>
      </pivotArea>
    </format>
    <format dxfId="1854">
      <pivotArea dataOnly="0" labelOnly="1" outline="0" fieldPosition="0">
        <references count="1">
          <reference field="4294967294" count="6">
            <x v="0"/>
            <x v="1"/>
            <x v="2"/>
            <x v="4"/>
            <x v="5"/>
            <x v="9"/>
          </reference>
        </references>
      </pivotArea>
    </format>
    <format dxfId="1853">
      <pivotArea outline="0" fieldPosition="0">
        <references count="1">
          <reference field="4294967294" count="1">
            <x v="0"/>
          </reference>
        </references>
      </pivotArea>
    </format>
    <format dxfId="1852">
      <pivotArea outline="0" fieldPosition="0">
        <references count="1">
          <reference field="4294967294" count="1">
            <x v="1"/>
          </reference>
        </references>
      </pivotArea>
    </format>
    <format dxfId="1851">
      <pivotArea outline="0" fieldPosition="0">
        <references count="1">
          <reference field="4294967294" count="1">
            <x v="2"/>
          </reference>
        </references>
      </pivotArea>
    </format>
    <format dxfId="1850">
      <pivotArea outline="0" fieldPosition="0">
        <references count="1">
          <reference field="4294967294" count="1">
            <x v="4"/>
          </reference>
        </references>
      </pivotArea>
    </format>
    <format dxfId="1849">
      <pivotArea outline="0" fieldPosition="0">
        <references count="1">
          <reference field="4294967294" count="1">
            <x v="5"/>
          </reference>
        </references>
      </pivotArea>
    </format>
    <format dxfId="1848">
      <pivotArea outline="0" fieldPosition="0">
        <references count="1">
          <reference field="4294967294" count="1">
            <x v="9"/>
          </reference>
        </references>
      </pivotArea>
    </format>
    <format dxfId="1847">
      <pivotArea outline="0" fieldPosition="0">
        <references count="1">
          <reference field="4294967294" count="1">
            <x v="10"/>
          </reference>
        </references>
      </pivotArea>
    </format>
    <format dxfId="1846">
      <pivotArea dataOnly="0" labelOnly="1" outline="0" fieldPosition="0">
        <references count="1">
          <reference field="4294967294" count="1">
            <x v="10"/>
          </reference>
        </references>
      </pivotArea>
    </format>
    <format dxfId="1845">
      <pivotArea dataOnly="0" labelOnly="1" outline="0" fieldPosition="0">
        <references count="1">
          <reference field="3" count="0"/>
        </references>
      </pivotArea>
    </format>
    <format dxfId="1844">
      <pivotArea dataOnly="0" labelOnly="1" outline="0" fieldPosition="0">
        <references count="1">
          <reference field="4" count="0"/>
        </references>
      </pivotArea>
    </format>
    <format dxfId="1843">
      <pivotArea outline="0" collapsedLevelsAreSubtotals="1" fieldPosition="0"/>
    </format>
    <format dxfId="1842">
      <pivotArea outline="0" collapsedLevelsAreSubtotals="1" fieldPosition="0"/>
    </format>
    <format dxfId="1841">
      <pivotArea dataOnly="0" labelOnly="1" outline="0" fieldPosition="0">
        <references count="1">
          <reference field="4294967294" count="2">
            <x v="7"/>
            <x v="8"/>
          </reference>
        </references>
      </pivotArea>
    </format>
    <format dxfId="1840">
      <pivotArea outline="0" fieldPosition="0">
        <references count="1">
          <reference field="4294967294" count="1">
            <x v="7"/>
          </reference>
        </references>
      </pivotArea>
    </format>
    <format dxfId="1839">
      <pivotArea outline="0" fieldPosition="0">
        <references count="1">
          <reference field="4294967294" count="1">
            <x v="8"/>
          </reference>
        </references>
      </pivotArea>
    </format>
    <format dxfId="1838">
      <pivotArea dataOnly="0" labelOnly="1" outline="0" fieldPosition="0">
        <references count="1">
          <reference field="4294967294" count="4">
            <x v="3"/>
            <x v="4"/>
            <x v="5"/>
            <x v="6"/>
          </reference>
        </references>
      </pivotArea>
    </format>
    <format dxfId="1837">
      <pivotArea outline="0" fieldPosition="0">
        <references count="1">
          <reference field="4294967294" count="1">
            <x v="6"/>
          </reference>
        </references>
      </pivotArea>
    </format>
    <format dxfId="1836">
      <pivotArea outline="0" fieldPosition="0">
        <references count="1">
          <reference field="4294967294" count="1">
            <x v="3"/>
          </reference>
        </references>
      </pivotArea>
    </format>
    <format dxfId="1835">
      <pivotArea dataOnly="0" labelOnly="1" outline="0" fieldPosition="0">
        <references count="1">
          <reference field="4294967294" count="3">
            <x v="4"/>
            <x v="5"/>
            <x v="6"/>
          </reference>
        </references>
      </pivotArea>
    </format>
    <format dxfId="1834">
      <pivotArea dataOnly="0" labelOnly="1" outline="0" fieldPosition="0">
        <references count="1">
          <reference field="4294967294" count="3">
            <x v="4"/>
            <x v="5"/>
            <x v="6"/>
          </reference>
        </references>
      </pivotArea>
    </format>
    <format dxfId="1833">
      <pivotArea field="2" type="button" dataOnly="0" labelOnly="1" outline="0"/>
    </format>
    <format dxfId="1832">
      <pivotArea field="3" type="button" dataOnly="0" labelOnly="1" outline="0" axis="axisRow" fieldPosition="1"/>
    </format>
    <format dxfId="1831">
      <pivotArea field="4" type="button" dataOnly="0" labelOnly="1" outline="0" axis="axisRow" fieldPosition="2"/>
    </format>
    <format dxfId="1830">
      <pivotArea field="2" type="button" dataOnly="0" labelOnly="1" outline="0"/>
    </format>
    <format dxfId="1829">
      <pivotArea field="3" type="button" dataOnly="0" labelOnly="1" outline="0" axis="axisRow" fieldPosition="1"/>
    </format>
    <format dxfId="1828">
      <pivotArea field="4" type="button" dataOnly="0" labelOnly="1" outline="0" axis="axisRow" fieldPosition="2"/>
    </format>
    <format dxfId="1827">
      <pivotArea field="2" type="button" dataOnly="0" labelOnly="1" outline="0"/>
    </format>
    <format dxfId="1826">
      <pivotArea field="3" type="button" dataOnly="0" labelOnly="1" outline="0" axis="axisRow" fieldPosition="1"/>
    </format>
    <format dxfId="1825">
      <pivotArea field="4" type="button" dataOnly="0" labelOnly="1" outline="0" axis="axisRow" fieldPosition="2"/>
    </format>
    <format dxfId="1824">
      <pivotArea field="1" type="button" dataOnly="0" labelOnly="1" outline="0" axis="axisRow" fieldPosition="0"/>
    </format>
    <format dxfId="1823">
      <pivotArea field="1" type="button" dataOnly="0" labelOnly="1" outline="0" axis="axisRow" fieldPosition="0"/>
    </format>
    <format dxfId="1822">
      <pivotArea field="1" type="button" dataOnly="0" labelOnly="1" outline="0" axis="axisRow" fieldPosition="0"/>
    </format>
  </formats>
  <pivotTableStyleInfo name="PivotStyleLight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400-000003000000}" name="tblV_UVS_SUM_04" cacheId="32" applyNumberFormats="0" applyBorderFormats="0" applyFontFormats="0" applyPatternFormats="0" applyAlignmentFormats="0" applyWidthHeightFormats="1" dataCaption="Vrednosti" errorCaption="0" showError="1" updatedVersion="6" minRefreshableVersion="3" showDrill="0" colGrandTotals="0" itemPrintTitles="1" createdVersion="6" indent="0" compact="0" compactData="0" gridDropZones="1" multipleFieldFilters="0">
  <location ref="BC18:BO22" firstHeaderRow="1" firstDataRow="2" firstDataCol="2"/>
  <pivotFields count="20">
    <pivotField compact="0" outline="0" showAll="0"/>
    <pivotField compact="0" outline="0" showAll="0"/>
    <pivotField subtotalCaption="Vsota" compact="0" outline="0" showAll="0">
      <items count="4">
        <item x="0"/>
        <item x="1"/>
        <item x="2"/>
        <item t="default"/>
      </items>
    </pivotField>
    <pivotField axis="axisRow" compact="0" outline="0" showAll="0" sortType="ascending" defaultSubtotal="0">
      <items count="2">
        <item x="0"/>
        <item x="1"/>
      </items>
    </pivotField>
    <pivotField axis="axisRow" compact="0" outline="0" showAll="0" defaultSubtotal="0">
      <items count="2">
        <item x="0"/>
        <item x="1"/>
      </items>
    </pivotField>
    <pivotField dataField="1" compact="0" outline="0" showAll="0"/>
    <pivotField compact="0" outline="0" showAll="0"/>
    <pivotField dataField="1" compact="0" outline="0" showAll="0"/>
    <pivotField dataField="1" compact="0" outline="0" showAll="0"/>
    <pivotField dataField="1" compact="0" outline="0" showAll="0"/>
    <pivotField dataField="1" compact="0" outline="0" showAll="0"/>
    <pivotField dataField="1" compact="0" outline="0" showAll="0"/>
    <pivotField dataField="1" compact="0" outline="0" showAll="0"/>
    <pivotField compact="0" outline="0" showAll="0"/>
    <pivotField dataField="1" compact="0" outline="0" showAll="0"/>
    <pivotField dataField="1" compact="0" outline="0" showAll="0"/>
    <pivotField compact="0" outline="0" showAll="0"/>
    <pivotField dataField="1" compact="0" outline="0" showAll="0"/>
    <pivotField compact="0" outline="0" showAll="0"/>
    <pivotField compact="0" outline="0" showAll="0"/>
  </pivotFields>
  <rowFields count="2">
    <field x="3"/>
    <field x="4"/>
  </rowFields>
  <rowItems count="3">
    <i>
      <x/>
      <x/>
    </i>
    <i>
      <x v="1"/>
      <x v="1"/>
    </i>
    <i t="grand">
      <x/>
    </i>
  </rowItems>
  <colFields count="1">
    <field x="-2"/>
  </colFields>
  <colItems count="11">
    <i>
      <x/>
    </i>
    <i i="1">
      <x v="1"/>
    </i>
    <i i="2">
      <x v="2"/>
    </i>
    <i i="3">
      <x v="3"/>
    </i>
    <i i="4">
      <x v="4"/>
    </i>
    <i i="5">
      <x v="5"/>
    </i>
    <i i="6">
      <x v="6"/>
    </i>
    <i i="7">
      <x v="7"/>
    </i>
    <i i="8">
      <x v="8"/>
    </i>
    <i i="9">
      <x v="9"/>
    </i>
    <i i="10">
      <x v="10"/>
    </i>
  </colItems>
  <dataFields count="11">
    <dataField name="Količinska poraba _x000a_[enot]" fld="5" baseField="0" baseItem="0" numFmtId="167"/>
    <dataField name="Poraba SPTE Proizvodnja EE_[enot]" fld="7" baseField="0" baseItem="0" numFmtId="167"/>
    <dataField name="Poraba SPTE Proizvodnja TE_[enot]" fld="8" baseField="0" baseItem="0" numFmtId="167"/>
    <dataField name="Vsota od Poraba Kotli/Ostalo Proizvodnja TE [enot]" fld="9" baseField="0" baseItem="0" numFmtId="167"/>
    <dataField name="SPTE_x000a_Proizvedena_EE [MWh]" fld="10" baseField="0" baseItem="0" numFmtId="167"/>
    <dataField name="SPTE_x000a_Proizvedena_TE [MWh]" fld="11" baseField="0" baseItem="0" numFmtId="167"/>
    <dataField name="Kotli/Ostalo_x000a_Proizvedena_TE [MWh]" fld="12" baseField="0" baseItem="0" numFmtId="167"/>
    <dataField name="Znesek omrežnine, dajatev, prispevkov in dodatkov_[EUR]" fld="14" baseField="0" baseItem="0" numFmtId="4"/>
    <dataField name="Povprečna pogodbena cena UVS _x000a_(brez omrežnine, dajatev in prispevkov)_x000a_[enoto UVS]" fld="15" subtotal="average" baseField="0" baseItem="0" numFmtId="166"/>
    <dataField name="Skupni znesek UVS_[EUR]" fld="17" baseField="0" baseItem="0" numFmtId="4"/>
    <dataField name="Strukturni delež UVS [%]" fld="17" showDataAs="percentOfCol" baseField="4" baseItem="0" numFmtId="10"/>
  </dataFields>
  <formats count="36">
    <format dxfId="1894">
      <pivotArea dataOnly="0" grandCol="1" outline="0" axis="axisCol" fieldPosition="0"/>
    </format>
    <format dxfId="1893">
      <pivotArea dataOnly="0" labelOnly="1" outline="0" fieldPosition="0">
        <references count="1">
          <reference field="4294967294" count="6">
            <x v="0"/>
            <x v="1"/>
            <x v="2"/>
            <x v="4"/>
            <x v="5"/>
            <x v="9"/>
          </reference>
        </references>
      </pivotArea>
    </format>
    <format dxfId="1892">
      <pivotArea dataOnly="0" labelOnly="1" outline="0" fieldPosition="0">
        <references count="1">
          <reference field="4294967294" count="6">
            <x v="0"/>
            <x v="1"/>
            <x v="2"/>
            <x v="4"/>
            <x v="5"/>
            <x v="9"/>
          </reference>
        </references>
      </pivotArea>
    </format>
    <format dxfId="1891">
      <pivotArea dataOnly="0" labelOnly="1" outline="0" fieldPosition="0">
        <references count="1">
          <reference field="4294967294" count="6">
            <x v="0"/>
            <x v="1"/>
            <x v="2"/>
            <x v="4"/>
            <x v="5"/>
            <x v="9"/>
          </reference>
        </references>
      </pivotArea>
    </format>
    <format dxfId="1890">
      <pivotArea dataOnly="0" labelOnly="1" outline="0" fieldPosition="0">
        <references count="1">
          <reference field="4294967294" count="6">
            <x v="0"/>
            <x v="1"/>
            <x v="2"/>
            <x v="4"/>
            <x v="5"/>
            <x v="9"/>
          </reference>
        </references>
      </pivotArea>
    </format>
    <format dxfId="1889">
      <pivotArea outline="0" fieldPosition="0">
        <references count="1">
          <reference field="4294967294" count="1">
            <x v="0"/>
          </reference>
        </references>
      </pivotArea>
    </format>
    <format dxfId="1888">
      <pivotArea outline="0" fieldPosition="0">
        <references count="1">
          <reference field="4294967294" count="1">
            <x v="1"/>
          </reference>
        </references>
      </pivotArea>
    </format>
    <format dxfId="1887">
      <pivotArea outline="0" fieldPosition="0">
        <references count="1">
          <reference field="4294967294" count="1">
            <x v="2"/>
          </reference>
        </references>
      </pivotArea>
    </format>
    <format dxfId="1886">
      <pivotArea outline="0" fieldPosition="0">
        <references count="1">
          <reference field="4294967294" count="1">
            <x v="4"/>
          </reference>
        </references>
      </pivotArea>
    </format>
    <format dxfId="1885">
      <pivotArea outline="0" fieldPosition="0">
        <references count="1">
          <reference field="4294967294" count="1">
            <x v="5"/>
          </reference>
        </references>
      </pivotArea>
    </format>
    <format dxfId="1884">
      <pivotArea outline="0" fieldPosition="0">
        <references count="1">
          <reference field="4294967294" count="1">
            <x v="9"/>
          </reference>
        </references>
      </pivotArea>
    </format>
    <format dxfId="1883">
      <pivotArea outline="0" fieldPosition="0">
        <references count="1">
          <reference field="4294967294" count="1">
            <x v="10"/>
          </reference>
        </references>
      </pivotArea>
    </format>
    <format dxfId="1882">
      <pivotArea dataOnly="0" labelOnly="1" outline="0" fieldPosition="0">
        <references count="1">
          <reference field="4294967294" count="1">
            <x v="10"/>
          </reference>
        </references>
      </pivotArea>
    </format>
    <format dxfId="1881">
      <pivotArea dataOnly="0" labelOnly="1" outline="0" fieldPosition="0">
        <references count="1">
          <reference field="3" count="0"/>
        </references>
      </pivotArea>
    </format>
    <format dxfId="1880">
      <pivotArea dataOnly="0" labelOnly="1" outline="0" fieldPosition="0">
        <references count="1">
          <reference field="4" count="0"/>
        </references>
      </pivotArea>
    </format>
    <format dxfId="1879">
      <pivotArea outline="0" collapsedLevelsAreSubtotals="1" fieldPosition="0"/>
    </format>
    <format dxfId="1878">
      <pivotArea outline="0" collapsedLevelsAreSubtotals="1" fieldPosition="0"/>
    </format>
    <format dxfId="1877">
      <pivotArea dataOnly="0" labelOnly="1" outline="0" fieldPosition="0">
        <references count="1">
          <reference field="4294967294" count="2">
            <x v="7"/>
            <x v="8"/>
          </reference>
        </references>
      </pivotArea>
    </format>
    <format dxfId="1876">
      <pivotArea outline="0" fieldPosition="0">
        <references count="1">
          <reference field="4294967294" count="1">
            <x v="7"/>
          </reference>
        </references>
      </pivotArea>
    </format>
    <format dxfId="1875">
      <pivotArea outline="0" fieldPosition="0">
        <references count="1">
          <reference field="4294967294" count="1">
            <x v="8"/>
          </reference>
        </references>
      </pivotArea>
    </format>
    <format dxfId="1874">
      <pivotArea dataOnly="0" labelOnly="1" outline="0" fieldPosition="0">
        <references count="1">
          <reference field="4294967294" count="4">
            <x v="3"/>
            <x v="4"/>
            <x v="5"/>
            <x v="6"/>
          </reference>
        </references>
      </pivotArea>
    </format>
    <format dxfId="1873">
      <pivotArea outline="0" fieldPosition="0">
        <references count="1">
          <reference field="4294967294" count="1">
            <x v="6"/>
          </reference>
        </references>
      </pivotArea>
    </format>
    <format dxfId="1872">
      <pivotArea outline="0" fieldPosition="0">
        <references count="1">
          <reference field="4294967294" count="1">
            <x v="3"/>
          </reference>
        </references>
      </pivotArea>
    </format>
    <format dxfId="1871">
      <pivotArea dataOnly="0" labelOnly="1" outline="0" fieldPosition="0">
        <references count="1">
          <reference field="4294967294" count="3">
            <x v="4"/>
            <x v="5"/>
            <x v="6"/>
          </reference>
        </references>
      </pivotArea>
    </format>
    <format dxfId="1870">
      <pivotArea dataOnly="0" labelOnly="1" outline="0" fieldPosition="0">
        <references count="1">
          <reference field="4294967294" count="3">
            <x v="4"/>
            <x v="5"/>
            <x v="6"/>
          </reference>
        </references>
      </pivotArea>
    </format>
    <format dxfId="1869">
      <pivotArea field="2" type="button" dataOnly="0" labelOnly="1" outline="0"/>
    </format>
    <format dxfId="1868">
      <pivotArea field="3" type="button" dataOnly="0" labelOnly="1" outline="0" axis="axisRow" fieldPosition="0"/>
    </format>
    <format dxfId="1867">
      <pivotArea field="4" type="button" dataOnly="0" labelOnly="1" outline="0" axis="axisRow" fieldPosition="1"/>
    </format>
    <format dxfId="1866">
      <pivotArea field="2" type="button" dataOnly="0" labelOnly="1" outline="0"/>
    </format>
    <format dxfId="1865">
      <pivotArea field="3" type="button" dataOnly="0" labelOnly="1" outline="0" axis="axisRow" fieldPosition="0"/>
    </format>
    <format dxfId="1864">
      <pivotArea field="4" type="button" dataOnly="0" labelOnly="1" outline="0" axis="axisRow" fieldPosition="1"/>
    </format>
    <format dxfId="1863">
      <pivotArea field="2" type="button" dataOnly="0" labelOnly="1" outline="0"/>
    </format>
    <format dxfId="1862">
      <pivotArea field="3" type="button" dataOnly="0" labelOnly="1" outline="0" axis="axisRow" fieldPosition="0"/>
    </format>
    <format dxfId="1861">
      <pivotArea field="4" type="button" dataOnly="0" labelOnly="1" outline="0" axis="axisRow" fieldPosition="1"/>
    </format>
    <format dxfId="1860">
      <pivotArea field="3" type="button" dataOnly="0" labelOnly="1" outline="0" axis="axisRow" fieldPosition="0"/>
    </format>
    <format dxfId="1859">
      <pivotArea field="3" type="button" dataOnly="0" labelOnly="1" outline="0" axis="axisRow" fieldPosition="0"/>
    </format>
  </formats>
  <pivotTableStyleInfo name="PivotStyleLight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656D0037-623C-4076-BDD8-2786DD520DA0}" name="tblV_UVS_SUM_06" cacheId="32" applyNumberFormats="0" applyBorderFormats="0" applyFontFormats="0" applyPatternFormats="0" applyAlignmentFormats="0" applyWidthHeightFormats="1" dataCaption="Vrednosti" errorCaption="0" showError="1" updatedVersion="6" minRefreshableVersion="3" showDrill="0" colGrandTotals="0" itemPrintTitles="1" createdVersion="6" indent="0" compact="0" compactData="0" gridDropZones="1" multipleFieldFilters="0">
  <location ref="CF18:CS20" firstHeaderRow="1" firstDataRow="2" firstDataCol="3"/>
  <pivotFields count="20">
    <pivotField compact="0" outline="0" showAll="0"/>
    <pivotField compact="0" outline="0" showAll="0"/>
    <pivotField axis="axisRow" subtotalCaption="Vsota" compact="0" outline="0" showAll="0">
      <items count="4">
        <item x="0"/>
        <item x="1"/>
        <item x="2"/>
        <item t="default"/>
      </items>
    </pivotField>
    <pivotField axis="axisRow" compact="0" outline="0" showAll="0" sortType="ascending" defaultSubtotal="0">
      <items count="2">
        <item x="0"/>
        <item x="1"/>
      </items>
    </pivotField>
    <pivotField axis="axisRow" compact="0" outline="0" showAll="0" defaultSubtotal="0">
      <items count="2">
        <item x="0"/>
        <item x="1"/>
      </items>
    </pivotField>
    <pivotField dataField="1" compact="0" outline="0" showAll="0"/>
    <pivotField compact="0" outline="0" showAll="0"/>
    <pivotField dataField="1" compact="0" outline="0" showAll="0"/>
    <pivotField dataField="1" compact="0" outline="0" showAll="0"/>
    <pivotField dataField="1" compact="0" outline="0" showAll="0"/>
    <pivotField dataField="1" compact="0" outline="0" showAll="0"/>
    <pivotField dataField="1" compact="0" outline="0" showAll="0"/>
    <pivotField dataField="1" compact="0" outline="0" showAll="0"/>
    <pivotField compact="0" outline="0" showAll="0"/>
    <pivotField dataField="1" compact="0" outline="0" showAll="0"/>
    <pivotField dataField="1" compact="0" outline="0" showAll="0"/>
    <pivotField compact="0" outline="0" showAll="0"/>
    <pivotField dataField="1" compact="0" outline="0" showAll="0"/>
    <pivotField compact="0" outline="0" showAll="0"/>
    <pivotField compact="0" outline="0" showAll="0"/>
  </pivotFields>
  <rowFields count="3">
    <field x="2"/>
    <field x="3"/>
    <field x="4"/>
  </rowFields>
  <rowItems count="1">
    <i t="grand">
      <x/>
    </i>
  </rowItems>
  <colFields count="1">
    <field x="-2"/>
  </colFields>
  <colItems count="11">
    <i>
      <x/>
    </i>
    <i i="1">
      <x v="1"/>
    </i>
    <i i="2">
      <x v="2"/>
    </i>
    <i i="3">
      <x v="3"/>
    </i>
    <i i="4">
      <x v="4"/>
    </i>
    <i i="5">
      <x v="5"/>
    </i>
    <i i="6">
      <x v="6"/>
    </i>
    <i i="7">
      <x v="7"/>
    </i>
    <i i="8">
      <x v="8"/>
    </i>
    <i i="9">
      <x v="9"/>
    </i>
    <i i="10">
      <x v="10"/>
    </i>
  </colItems>
  <dataFields count="11">
    <dataField name="Količinska poraba _x000a_[enot]" fld="5" baseField="0" baseItem="0" numFmtId="167"/>
    <dataField name="Poraba SPTE Proizvodnja EE_[enot]" fld="7" baseField="0" baseItem="0" numFmtId="167"/>
    <dataField name="Poraba SPTE Proizvodnja TE_[enot]" fld="8" baseField="0" baseItem="0" numFmtId="167"/>
    <dataField name="Vsota od Poraba Kotli/Ostalo Proizvodnja TE [enot]" fld="9" baseField="0" baseItem="0" numFmtId="167"/>
    <dataField name="SPTE_x000a_Proizvedena_EE [MWh]" fld="10" baseField="0" baseItem="0" numFmtId="167"/>
    <dataField name="SPTE_x000a_Proizvedena_TE [MWh]" fld="11" baseField="0" baseItem="0" numFmtId="167"/>
    <dataField name="Kotli/Ostalo_x000a_Proizvedena_TE [MWh]" fld="12" baseField="0" baseItem="0" numFmtId="167"/>
    <dataField name="Znesek omrežnine, dajatev, prispevkov in dodatkov_[EUR]" fld="14" baseField="0" baseItem="0" numFmtId="4"/>
    <dataField name="Povprečna pogodbena cena UVS _x000a_(brez omrežnine, dajatev in prispevkov)_x000a_[enoto UVS]" fld="15" subtotal="average" baseField="0" baseItem="0" numFmtId="166"/>
    <dataField name="Skupni znesek UVS_[EUR]" fld="17" baseField="0" baseItem="0" numFmtId="4"/>
    <dataField name="Strukturni delež UVS [%]" fld="17" baseField="2" baseItem="0" numFmtId="10">
      <extLst>
        <ext xmlns:x14="http://schemas.microsoft.com/office/spreadsheetml/2009/9/main" uri="{E15A36E0-9728-4e99-A89B-3F7291B0FE68}">
          <x14:dataField pivotShowAs="percentOfParent"/>
        </ext>
      </extLst>
    </dataField>
  </dataFields>
  <formats count="41">
    <format dxfId="1935">
      <pivotArea dataOnly="0" grandCol="1" outline="0" axis="axisCol" fieldPosition="0"/>
    </format>
    <format dxfId="1934">
      <pivotArea dataOnly="0" labelOnly="1" outline="0" fieldPosition="0">
        <references count="1">
          <reference field="4294967294" count="6">
            <x v="0"/>
            <x v="1"/>
            <x v="2"/>
            <x v="4"/>
            <x v="5"/>
            <x v="9"/>
          </reference>
        </references>
      </pivotArea>
    </format>
    <format dxfId="1933">
      <pivotArea dataOnly="0" labelOnly="1" outline="0" fieldPosition="0">
        <references count="1">
          <reference field="4294967294" count="6">
            <x v="0"/>
            <x v="1"/>
            <x v="2"/>
            <x v="4"/>
            <x v="5"/>
            <x v="9"/>
          </reference>
        </references>
      </pivotArea>
    </format>
    <format dxfId="1932">
      <pivotArea dataOnly="0" labelOnly="1" outline="0" fieldPosition="0">
        <references count="1">
          <reference field="4294967294" count="6">
            <x v="0"/>
            <x v="1"/>
            <x v="2"/>
            <x v="4"/>
            <x v="5"/>
            <x v="9"/>
          </reference>
        </references>
      </pivotArea>
    </format>
    <format dxfId="1931">
      <pivotArea dataOnly="0" labelOnly="1" outline="0" fieldPosition="0">
        <references count="1">
          <reference field="4294967294" count="6">
            <x v="0"/>
            <x v="1"/>
            <x v="2"/>
            <x v="4"/>
            <x v="5"/>
            <x v="9"/>
          </reference>
        </references>
      </pivotArea>
    </format>
    <format dxfId="1930">
      <pivotArea outline="0" fieldPosition="0">
        <references count="1">
          <reference field="4294967294" count="1">
            <x v="0"/>
          </reference>
        </references>
      </pivotArea>
    </format>
    <format dxfId="1929">
      <pivotArea outline="0" fieldPosition="0">
        <references count="1">
          <reference field="4294967294" count="1">
            <x v="1"/>
          </reference>
        </references>
      </pivotArea>
    </format>
    <format dxfId="1928">
      <pivotArea outline="0" fieldPosition="0">
        <references count="1">
          <reference field="4294967294" count="1">
            <x v="2"/>
          </reference>
        </references>
      </pivotArea>
    </format>
    <format dxfId="1927">
      <pivotArea outline="0" fieldPosition="0">
        <references count="1">
          <reference field="4294967294" count="1">
            <x v="4"/>
          </reference>
        </references>
      </pivotArea>
    </format>
    <format dxfId="1926">
      <pivotArea outline="0" fieldPosition="0">
        <references count="1">
          <reference field="4294967294" count="1">
            <x v="5"/>
          </reference>
        </references>
      </pivotArea>
    </format>
    <format dxfId="1925">
      <pivotArea outline="0" fieldPosition="0">
        <references count="1">
          <reference field="4294967294" count="1">
            <x v="9"/>
          </reference>
        </references>
      </pivotArea>
    </format>
    <format dxfId="1924">
      <pivotArea outline="0" fieldPosition="0">
        <references count="1">
          <reference field="4294967294" count="1">
            <x v="10"/>
          </reference>
        </references>
      </pivotArea>
    </format>
    <format dxfId="1923">
      <pivotArea dataOnly="0" labelOnly="1" outline="0" fieldPosition="0">
        <references count="1">
          <reference field="4294967294" count="1">
            <x v="10"/>
          </reference>
        </references>
      </pivotArea>
    </format>
    <format dxfId="1922">
      <pivotArea dataOnly="0" labelOnly="1" outline="0" fieldPosition="0">
        <references count="1">
          <reference field="3" count="0"/>
        </references>
      </pivotArea>
    </format>
    <format dxfId="1921">
      <pivotArea dataOnly="0" labelOnly="1" outline="0" fieldPosition="0">
        <references count="1">
          <reference field="4" count="0"/>
        </references>
      </pivotArea>
    </format>
    <format dxfId="1920">
      <pivotArea outline="0" collapsedLevelsAreSubtotals="1" fieldPosition="0"/>
    </format>
    <format dxfId="1919">
      <pivotArea outline="0" collapsedLevelsAreSubtotals="1" fieldPosition="0"/>
    </format>
    <format dxfId="1918">
      <pivotArea dataOnly="0" labelOnly="1" outline="0" fieldPosition="0">
        <references count="1">
          <reference field="4294967294" count="2">
            <x v="7"/>
            <x v="8"/>
          </reference>
        </references>
      </pivotArea>
    </format>
    <format dxfId="1917">
      <pivotArea outline="0" fieldPosition="0">
        <references count="1">
          <reference field="4294967294" count="1">
            <x v="7"/>
          </reference>
        </references>
      </pivotArea>
    </format>
    <format dxfId="1916">
      <pivotArea outline="0" fieldPosition="0">
        <references count="1">
          <reference field="4294967294" count="1">
            <x v="8"/>
          </reference>
        </references>
      </pivotArea>
    </format>
    <format dxfId="1915">
      <pivotArea dataOnly="0" labelOnly="1" outline="0" fieldPosition="0">
        <references count="1">
          <reference field="4294967294" count="4">
            <x v="3"/>
            <x v="4"/>
            <x v="5"/>
            <x v="6"/>
          </reference>
        </references>
      </pivotArea>
    </format>
    <format dxfId="1914">
      <pivotArea outline="0" fieldPosition="0">
        <references count="1">
          <reference field="4294967294" count="1">
            <x v="6"/>
          </reference>
        </references>
      </pivotArea>
    </format>
    <format dxfId="1913">
      <pivotArea outline="0" fieldPosition="0">
        <references count="1">
          <reference field="4294967294" count="1">
            <x v="3"/>
          </reference>
        </references>
      </pivotArea>
    </format>
    <format dxfId="1912">
      <pivotArea dataOnly="0" labelOnly="1" outline="0" fieldPosition="0">
        <references count="1">
          <reference field="4294967294" count="3">
            <x v="4"/>
            <x v="5"/>
            <x v="6"/>
          </reference>
        </references>
      </pivotArea>
    </format>
    <format dxfId="1911">
      <pivotArea dataOnly="0" labelOnly="1" outline="0" fieldPosition="0">
        <references count="1">
          <reference field="4294967294" count="3">
            <x v="4"/>
            <x v="5"/>
            <x v="6"/>
          </reference>
        </references>
      </pivotArea>
    </format>
    <format dxfId="1910">
      <pivotArea dataOnly="0" labelOnly="1" outline="0" fieldPosition="0">
        <references count="1">
          <reference field="2" count="1">
            <x v="0"/>
          </reference>
        </references>
      </pivotArea>
    </format>
    <format dxfId="1909">
      <pivotArea dataOnly="0" labelOnly="1" outline="0" fieldPosition="0">
        <references count="1">
          <reference field="2" count="1" defaultSubtotal="1">
            <x v="0"/>
          </reference>
        </references>
      </pivotArea>
    </format>
    <format dxfId="1908">
      <pivotArea dataOnly="0" labelOnly="1" outline="0" fieldPosition="0">
        <references count="1">
          <reference field="2" count="1">
            <x v="0"/>
          </reference>
        </references>
      </pivotArea>
    </format>
    <format dxfId="1907">
      <pivotArea dataOnly="0" labelOnly="1" outline="0" fieldPosition="0">
        <references count="1">
          <reference field="2" count="1" defaultSubtotal="1">
            <x v="0"/>
          </reference>
        </references>
      </pivotArea>
    </format>
    <format dxfId="1906">
      <pivotArea dataOnly="0" labelOnly="1" outline="0" fieldPosition="0">
        <references count="1">
          <reference field="2" count="1">
            <x v="0"/>
          </reference>
        </references>
      </pivotArea>
    </format>
    <format dxfId="1905">
      <pivotArea dataOnly="0" labelOnly="1" outline="0" fieldPosition="0">
        <references count="1">
          <reference field="2" count="1" defaultSubtotal="1">
            <x v="0"/>
          </reference>
        </references>
      </pivotArea>
    </format>
    <format dxfId="1904">
      <pivotArea field="2" type="button" dataOnly="0" labelOnly="1" outline="0" axis="axisRow" fieldPosition="0"/>
    </format>
    <format dxfId="1903">
      <pivotArea field="3" type="button" dataOnly="0" labelOnly="1" outline="0" axis="axisRow" fieldPosition="1"/>
    </format>
    <format dxfId="1902">
      <pivotArea field="4" type="button" dataOnly="0" labelOnly="1" outline="0" axis="axisRow" fieldPosition="2"/>
    </format>
    <format dxfId="1901">
      <pivotArea field="2" type="button" dataOnly="0" labelOnly="1" outline="0" axis="axisRow" fieldPosition="0"/>
    </format>
    <format dxfId="1900">
      <pivotArea field="3" type="button" dataOnly="0" labelOnly="1" outline="0" axis="axisRow" fieldPosition="1"/>
    </format>
    <format dxfId="1899">
      <pivotArea field="4" type="button" dataOnly="0" labelOnly="1" outline="0" axis="axisRow" fieldPosition="2"/>
    </format>
    <format dxfId="1898">
      <pivotArea field="2" type="button" dataOnly="0" labelOnly="1" outline="0" axis="axisRow" fieldPosition="0"/>
    </format>
    <format dxfId="1897">
      <pivotArea field="3" type="button" dataOnly="0" labelOnly="1" outline="0" axis="axisRow" fieldPosition="1"/>
    </format>
    <format dxfId="1896">
      <pivotArea field="4" type="button" dataOnly="0" labelOnly="1" outline="0" axis="axisRow" fieldPosition="2"/>
    </format>
    <format dxfId="1895">
      <pivotArea field="2" type="button" dataOnly="0" labelOnly="1" outline="0" axis="axisRow" fieldPosition="0"/>
    </format>
  </formats>
  <pivotTableStyleInfo name="PivotStyleLight9" showRowHeaders="1" showColHeaders="1" showRowStripes="0" showColStripes="0" showLastColumn="1"/>
  <filters count="1">
    <filter fld="3" type="captionBeginsWith" evalOrder="-1" id="24" stringValue1="A01-">
      <autoFilter ref="A1">
        <filterColumn colId="0">
          <customFilters>
            <customFilter val="A01-*"/>
          </customFilters>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00000000-0007-0000-0400-000002000000}" name="tblV_UVS_SUM_03" cacheId="32" applyNumberFormats="0" applyBorderFormats="0" applyFontFormats="0" applyPatternFormats="0" applyAlignmentFormats="0" applyWidthHeightFormats="1" dataCaption="Vrednosti" errorCaption="0" showError="1" updatedVersion="6" minRefreshableVersion="3" showDrill="0" colGrandTotals="0" itemPrintTitles="1" createdVersion="6" indent="0" compact="0" compactData="0" gridDropZones="1" multipleFieldFilters="0">
  <location ref="AL18:AX22" firstHeaderRow="1" firstDataRow="2" firstDataCol="2"/>
  <pivotFields count="20">
    <pivotField compact="0" outline="0" showAll="0"/>
    <pivotField compact="0" outline="0" showAll="0"/>
    <pivotField subtotalCaption="Vsota" compact="0" outline="0" showAll="0">
      <items count="4">
        <item x="0"/>
        <item x="1"/>
        <item x="2"/>
        <item t="default"/>
      </items>
    </pivotField>
    <pivotField axis="axisRow" compact="0" outline="0" showAll="0" sortType="ascending" defaultSubtotal="0">
      <items count="2">
        <item x="0"/>
        <item x="1"/>
      </items>
    </pivotField>
    <pivotField axis="axisRow" compact="0" outline="0" showAll="0" defaultSubtotal="0">
      <items count="2">
        <item x="0"/>
        <item x="1"/>
      </items>
    </pivotField>
    <pivotField dataField="1" compact="0" outline="0" showAll="0"/>
    <pivotField compact="0" outline="0" showAll="0"/>
    <pivotField dataField="1" compact="0" outline="0" showAll="0"/>
    <pivotField dataField="1" compact="0" outline="0" showAll="0"/>
    <pivotField dataField="1" compact="0" outline="0" showAll="0"/>
    <pivotField dataField="1" compact="0" outline="0" showAll="0"/>
    <pivotField dataField="1" compact="0" outline="0" showAll="0"/>
    <pivotField dataField="1" compact="0" outline="0" showAll="0"/>
    <pivotField compact="0" outline="0" showAll="0"/>
    <pivotField dataField="1" compact="0" outline="0" showAll="0"/>
    <pivotField dataField="1" compact="0" outline="0" showAll="0"/>
    <pivotField compact="0" outline="0" showAll="0"/>
    <pivotField dataField="1" compact="0" outline="0" showAll="0"/>
    <pivotField compact="0" outline="0" showAll="0"/>
    <pivotField compact="0" outline="0" showAll="0"/>
  </pivotFields>
  <rowFields count="2">
    <field x="3"/>
    <field x="4"/>
  </rowFields>
  <rowItems count="3">
    <i>
      <x/>
      <x/>
    </i>
    <i>
      <x v="1"/>
      <x v="1"/>
    </i>
    <i t="grand">
      <x/>
    </i>
  </rowItems>
  <colFields count="1">
    <field x="-2"/>
  </colFields>
  <colItems count="11">
    <i>
      <x/>
    </i>
    <i i="1">
      <x v="1"/>
    </i>
    <i i="2">
      <x v="2"/>
    </i>
    <i i="3">
      <x v="3"/>
    </i>
    <i i="4">
      <x v="4"/>
    </i>
    <i i="5">
      <x v="5"/>
    </i>
    <i i="6">
      <x v="6"/>
    </i>
    <i i="7">
      <x v="7"/>
    </i>
    <i i="8">
      <x v="8"/>
    </i>
    <i i="9">
      <x v="9"/>
    </i>
    <i i="10">
      <x v="10"/>
    </i>
  </colItems>
  <dataFields count="11">
    <dataField name="Količinska poraba _x000a_[enot]" fld="5" baseField="0" baseItem="0" numFmtId="167"/>
    <dataField name="Poraba SPTE Proizvodnja EE_[enot]" fld="7" baseField="0" baseItem="0" numFmtId="167"/>
    <dataField name="Poraba SPTE Proizvodnja TE_[enot]" fld="8" baseField="0" baseItem="0" numFmtId="167"/>
    <dataField name="Vsota od Poraba Kotli/Ostalo Proizvodnja TE [enot]" fld="9" baseField="0" baseItem="0" numFmtId="167"/>
    <dataField name="SPTE_x000a_Proizvedena_EE [MWh]" fld="10" baseField="0" baseItem="0" numFmtId="167"/>
    <dataField name="SPTE_x000a_Proizvedena_TE [MWh]" fld="11" baseField="0" baseItem="0" numFmtId="167"/>
    <dataField name="Kotli/Ostalo_x000a_Proizvedena_TE [MWh]" fld="12" baseField="0" baseItem="0" numFmtId="167"/>
    <dataField name="Znesek omrežnine, dajatev, prispevkov in dodatkov_[EUR]" fld="14" baseField="0" baseItem="0" numFmtId="4"/>
    <dataField name="Povprečna pogodbena cena UVS _x000a_(brez omrežnine, dajatev in prispevkov)_x000a_[enoto UVS]" fld="15" subtotal="average" baseField="0" baseItem="0" numFmtId="166"/>
    <dataField name="Skupni znesek UVS_[EUR]" fld="17" baseField="0" baseItem="0" numFmtId="4"/>
    <dataField name="Strukturni delež UVS [%]" fld="17" showDataAs="percentOfCol" baseField="4" baseItem="0" numFmtId="10"/>
  </dataFields>
  <formats count="36">
    <format dxfId="1971">
      <pivotArea dataOnly="0" grandCol="1" outline="0" axis="axisCol" fieldPosition="0"/>
    </format>
    <format dxfId="1970">
      <pivotArea dataOnly="0" labelOnly="1" outline="0" fieldPosition="0">
        <references count="1">
          <reference field="4294967294" count="6">
            <x v="0"/>
            <x v="1"/>
            <x v="2"/>
            <x v="4"/>
            <x v="5"/>
            <x v="9"/>
          </reference>
        </references>
      </pivotArea>
    </format>
    <format dxfId="1969">
      <pivotArea dataOnly="0" labelOnly="1" outline="0" fieldPosition="0">
        <references count="1">
          <reference field="4294967294" count="6">
            <x v="0"/>
            <x v="1"/>
            <x v="2"/>
            <x v="4"/>
            <x v="5"/>
            <x v="9"/>
          </reference>
        </references>
      </pivotArea>
    </format>
    <format dxfId="1968">
      <pivotArea dataOnly="0" labelOnly="1" outline="0" fieldPosition="0">
        <references count="1">
          <reference field="4294967294" count="6">
            <x v="0"/>
            <x v="1"/>
            <x v="2"/>
            <x v="4"/>
            <x v="5"/>
            <x v="9"/>
          </reference>
        </references>
      </pivotArea>
    </format>
    <format dxfId="1967">
      <pivotArea dataOnly="0" labelOnly="1" outline="0" fieldPosition="0">
        <references count="1">
          <reference field="4294967294" count="6">
            <x v="0"/>
            <x v="1"/>
            <x v="2"/>
            <x v="4"/>
            <x v="5"/>
            <x v="9"/>
          </reference>
        </references>
      </pivotArea>
    </format>
    <format dxfId="1966">
      <pivotArea outline="0" fieldPosition="0">
        <references count="1">
          <reference field="4294967294" count="1">
            <x v="0"/>
          </reference>
        </references>
      </pivotArea>
    </format>
    <format dxfId="1965">
      <pivotArea outline="0" fieldPosition="0">
        <references count="1">
          <reference field="4294967294" count="1">
            <x v="1"/>
          </reference>
        </references>
      </pivotArea>
    </format>
    <format dxfId="1964">
      <pivotArea outline="0" fieldPosition="0">
        <references count="1">
          <reference field="4294967294" count="1">
            <x v="2"/>
          </reference>
        </references>
      </pivotArea>
    </format>
    <format dxfId="1963">
      <pivotArea outline="0" fieldPosition="0">
        <references count="1">
          <reference field="4294967294" count="1">
            <x v="4"/>
          </reference>
        </references>
      </pivotArea>
    </format>
    <format dxfId="1962">
      <pivotArea outline="0" fieldPosition="0">
        <references count="1">
          <reference field="4294967294" count="1">
            <x v="5"/>
          </reference>
        </references>
      </pivotArea>
    </format>
    <format dxfId="1961">
      <pivotArea outline="0" fieldPosition="0">
        <references count="1">
          <reference field="4294967294" count="1">
            <x v="9"/>
          </reference>
        </references>
      </pivotArea>
    </format>
    <format dxfId="1960">
      <pivotArea outline="0" fieldPosition="0">
        <references count="1">
          <reference field="4294967294" count="1">
            <x v="10"/>
          </reference>
        </references>
      </pivotArea>
    </format>
    <format dxfId="1959">
      <pivotArea dataOnly="0" labelOnly="1" outline="0" fieldPosition="0">
        <references count="1">
          <reference field="4294967294" count="1">
            <x v="10"/>
          </reference>
        </references>
      </pivotArea>
    </format>
    <format dxfId="1958">
      <pivotArea dataOnly="0" labelOnly="1" outline="0" fieldPosition="0">
        <references count="1">
          <reference field="3" count="0"/>
        </references>
      </pivotArea>
    </format>
    <format dxfId="1957">
      <pivotArea dataOnly="0" labelOnly="1" outline="0" fieldPosition="0">
        <references count="1">
          <reference field="4" count="0"/>
        </references>
      </pivotArea>
    </format>
    <format dxfId="1956">
      <pivotArea outline="0" collapsedLevelsAreSubtotals="1" fieldPosition="0"/>
    </format>
    <format dxfId="1955">
      <pivotArea outline="0" collapsedLevelsAreSubtotals="1" fieldPosition="0"/>
    </format>
    <format dxfId="1954">
      <pivotArea dataOnly="0" labelOnly="1" outline="0" fieldPosition="0">
        <references count="1">
          <reference field="4294967294" count="2">
            <x v="7"/>
            <x v="8"/>
          </reference>
        </references>
      </pivotArea>
    </format>
    <format dxfId="1953">
      <pivotArea outline="0" fieldPosition="0">
        <references count="1">
          <reference field="4294967294" count="1">
            <x v="7"/>
          </reference>
        </references>
      </pivotArea>
    </format>
    <format dxfId="1952">
      <pivotArea outline="0" fieldPosition="0">
        <references count="1">
          <reference field="4294967294" count="1">
            <x v="8"/>
          </reference>
        </references>
      </pivotArea>
    </format>
    <format dxfId="1951">
      <pivotArea dataOnly="0" labelOnly="1" outline="0" fieldPosition="0">
        <references count="1">
          <reference field="4294967294" count="4">
            <x v="3"/>
            <x v="4"/>
            <x v="5"/>
            <x v="6"/>
          </reference>
        </references>
      </pivotArea>
    </format>
    <format dxfId="1950">
      <pivotArea outline="0" fieldPosition="0">
        <references count="1">
          <reference field="4294967294" count="1">
            <x v="6"/>
          </reference>
        </references>
      </pivotArea>
    </format>
    <format dxfId="1949">
      <pivotArea outline="0" fieldPosition="0">
        <references count="1">
          <reference field="4294967294" count="1">
            <x v="3"/>
          </reference>
        </references>
      </pivotArea>
    </format>
    <format dxfId="1948">
      <pivotArea dataOnly="0" labelOnly="1" outline="0" fieldPosition="0">
        <references count="1">
          <reference field="4294967294" count="3">
            <x v="4"/>
            <x v="5"/>
            <x v="6"/>
          </reference>
        </references>
      </pivotArea>
    </format>
    <format dxfId="1947">
      <pivotArea dataOnly="0" labelOnly="1" outline="0" fieldPosition="0">
        <references count="1">
          <reference field="4294967294" count="3">
            <x v="4"/>
            <x v="5"/>
            <x v="6"/>
          </reference>
        </references>
      </pivotArea>
    </format>
    <format dxfId="1946">
      <pivotArea field="2" type="button" dataOnly="0" labelOnly="1" outline="0"/>
    </format>
    <format dxfId="1945">
      <pivotArea field="3" type="button" dataOnly="0" labelOnly="1" outline="0" axis="axisRow" fieldPosition="0"/>
    </format>
    <format dxfId="1944">
      <pivotArea field="4" type="button" dataOnly="0" labelOnly="1" outline="0" axis="axisRow" fieldPosition="1"/>
    </format>
    <format dxfId="1943">
      <pivotArea field="2" type="button" dataOnly="0" labelOnly="1" outline="0"/>
    </format>
    <format dxfId="1942">
      <pivotArea field="3" type="button" dataOnly="0" labelOnly="1" outline="0" axis="axisRow" fieldPosition="0"/>
    </format>
    <format dxfId="1941">
      <pivotArea field="4" type="button" dataOnly="0" labelOnly="1" outline="0" axis="axisRow" fieldPosition="1"/>
    </format>
    <format dxfId="1940">
      <pivotArea field="2" type="button" dataOnly="0" labelOnly="1" outline="0"/>
    </format>
    <format dxfId="1939">
      <pivotArea field="3" type="button" dataOnly="0" labelOnly="1" outline="0" axis="axisRow" fieldPosition="0"/>
    </format>
    <format dxfId="1938">
      <pivotArea field="4" type="button" dataOnly="0" labelOnly="1" outline="0" axis="axisRow" fieldPosition="1"/>
    </format>
    <format dxfId="1937">
      <pivotArea field="3" type="button" dataOnly="0" labelOnly="1" outline="0" axis="axisRow" fieldPosition="0"/>
    </format>
    <format dxfId="1936">
      <pivotArea field="3" type="button" dataOnly="0" labelOnly="1" outline="0" axis="axisRow" fieldPosition="0"/>
    </format>
  </formats>
  <pivotTableStyleInfo name="PivotStyleLight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5AA8ED53-552E-428F-82D2-2FAED7584A82}" name="tblV_Izbira_01" cacheId="33" applyNumberFormats="0" applyBorderFormats="0" applyFontFormats="0" applyPatternFormats="0" applyAlignmentFormats="0" applyWidthHeightFormats="1" dataCaption="Vrednosti" updatedVersion="6" minRefreshableVersion="3" showDrill="0" rowGrandTotals="0" colGrandTotals="0" itemPrintTitles="1" createdVersion="5" indent="0" compact="0" compactData="0" gridDropZones="1" multipleFieldFilters="0">
  <location ref="CE200:CI202" firstHeaderRow="2" firstDataRow="2" firstDataCol="4"/>
  <pivotFields count="7">
    <pivotField axis="axisRow" compact="0" outline="0" showAll="0" sortType="ascending" defaultSubtotal="0">
      <items count="3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s>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axis="axisRow" compact="0" outline="0" showAll="0" defaultSubtotal="0">
      <items count="66">
        <item x="1"/>
        <item x="13"/>
        <item x="14"/>
        <item x="15"/>
        <item x="16"/>
        <item x="17"/>
        <item x="2"/>
        <item x="3"/>
        <item x="4"/>
        <item x="5"/>
        <item x="6"/>
        <item m="1" x="42"/>
        <item x="11"/>
        <item x="12"/>
        <item m="1" x="46"/>
        <item m="1" x="36"/>
        <item m="1" x="59"/>
        <item m="1" x="50"/>
        <item m="1" x="41"/>
        <item m="1" x="47"/>
        <item m="1" x="37"/>
        <item m="1" x="57"/>
        <item m="1" x="48"/>
        <item m="1" x="39"/>
        <item m="1" x="60"/>
        <item m="1" x="51"/>
        <item m="1" x="43"/>
        <item m="1" x="65"/>
        <item m="1" x="56"/>
        <item m="1" x="62"/>
        <item m="1" x="53"/>
        <item m="1" x="45"/>
        <item m="1" x="64"/>
        <item m="1" x="35"/>
        <item m="1" x="54"/>
        <item x="0"/>
        <item m="1" x="38"/>
        <item m="1" x="58"/>
        <item m="1" x="49"/>
        <item m="1" x="40"/>
        <item m="1" x="61"/>
        <item m="1" x="52"/>
        <item m="1" x="44"/>
        <item m="1" x="63"/>
        <item m="1" x="55"/>
        <item x="18"/>
        <item x="19"/>
        <item x="20"/>
        <item x="21"/>
        <item x="22"/>
        <item x="23"/>
        <item x="24"/>
        <item x="25"/>
        <item x="26"/>
        <item x="27"/>
        <item x="28"/>
        <item x="29"/>
        <item x="30"/>
        <item x="31"/>
        <item x="32"/>
        <item x="33"/>
        <item x="34"/>
        <item x="7"/>
        <item x="8"/>
        <item x="9"/>
        <item x="10"/>
      </items>
      <extLst>
        <ext xmlns:x14="http://schemas.microsoft.com/office/spreadsheetml/2009/9/main" uri="{2946ED86-A175-432a-8AC1-64E0C546D7DE}">
          <x14:pivotField fillDownLabels="1"/>
        </ext>
      </extLst>
    </pivotField>
    <pivotField axis="axisRow" compact="0" outline="0" showAll="0" defaultSubtotal="0">
      <items count="44">
        <item x="22"/>
        <item x="23"/>
        <item x="20"/>
        <item x="21"/>
        <item x="33"/>
        <item x="34"/>
        <item x="14"/>
        <item x="1"/>
        <item x="17"/>
        <item sd="0" x="5"/>
        <item sd="0" x="4"/>
        <item x="11"/>
        <item x="13"/>
        <item x="12"/>
        <item x="3"/>
        <item x="15"/>
        <item x="16"/>
        <item x="2"/>
        <item x="6"/>
        <item m="1" x="36"/>
        <item m="1" x="39"/>
        <item m="1" x="40"/>
        <item m="1" x="38"/>
        <item m="1" x="41"/>
        <item x="32"/>
        <item x="30"/>
        <item x="31"/>
        <item x="28"/>
        <item x="29"/>
        <item x="27"/>
        <item x="26"/>
        <item x="25"/>
        <item x="24"/>
        <item m="1" x="35"/>
        <item x="0"/>
        <item m="1" x="43"/>
        <item x="18"/>
        <item x="19"/>
        <item x="7"/>
        <item m="1" x="42"/>
        <item m="1" x="37"/>
        <item x="8"/>
        <item x="9"/>
        <item x="10"/>
      </items>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axis="axisRow" dataField="1" compact="0" outline="0" showAll="0" defaultSubtotal="0">
      <items count="4">
        <item h="1" x="1"/>
        <item h="1" x="2"/>
        <item h="1" x="3"/>
        <item x="0"/>
      </items>
      <extLst>
        <ext xmlns:x14="http://schemas.microsoft.com/office/spreadsheetml/2009/9/main" uri="{2946ED86-A175-432a-8AC1-64E0C546D7DE}">
          <x14:pivotField fillDownLabels="1"/>
        </ext>
      </extLst>
    </pivotField>
  </pivotFields>
  <rowFields count="4">
    <field x="0"/>
    <field x="2"/>
    <field x="3"/>
    <field x="6"/>
  </rowFields>
  <rowItems count="1">
    <i>
      <x/>
      <x v="35"/>
      <x v="34"/>
      <x v="3"/>
    </i>
  </rowItems>
  <colItems count="1">
    <i/>
  </colItems>
  <dataFields count="1">
    <dataField name="SM1" fld="6" baseField="0" baseItem="0"/>
  </dataFields>
  <formats count="110">
    <format dxfId="1692">
      <pivotArea outline="0" collapsedLevelsAreSubtotals="1" fieldPosition="0"/>
    </format>
    <format dxfId="1691">
      <pivotArea type="topRight" dataOnly="0" labelOnly="1" outline="0" fieldPosition="0"/>
    </format>
    <format dxfId="1690">
      <pivotArea outline="0" collapsedLevelsAreSubtotals="1" fieldPosition="0"/>
    </format>
    <format dxfId="1689">
      <pivotArea type="topRight" dataOnly="0" labelOnly="1" outline="0" fieldPosition="0"/>
    </format>
    <format dxfId="1688">
      <pivotArea dataOnly="0" labelOnly="1" outline="0" fieldPosition="0">
        <references count="1">
          <reference field="0" count="0"/>
        </references>
      </pivotArea>
    </format>
    <format dxfId="1687">
      <pivotArea type="all" dataOnly="0" outline="0" fieldPosition="0"/>
    </format>
    <format dxfId="1686">
      <pivotArea outline="0" collapsedLevelsAreSubtotals="1" fieldPosition="0"/>
    </format>
    <format dxfId="1685">
      <pivotArea type="topRight" dataOnly="0" labelOnly="1" outline="0" fieldPosition="0"/>
    </format>
    <format dxfId="1684">
      <pivotArea dataOnly="0" labelOnly="1" outline="0" fieldPosition="0">
        <references count="1">
          <reference field="0" count="33">
            <x v="1"/>
            <x v="2"/>
            <x v="3"/>
            <x v="4"/>
            <x v="5"/>
            <x v="6"/>
            <x v="7"/>
            <x v="8"/>
            <x v="9"/>
            <x v="10"/>
            <x v="11"/>
            <x v="12"/>
            <x v="13"/>
            <x v="14"/>
            <x v="15"/>
            <x v="16"/>
            <x v="17"/>
            <x v="18"/>
            <x v="19"/>
            <x v="20"/>
            <x v="21"/>
            <x v="22"/>
            <x v="23"/>
            <x v="24"/>
            <x v="25"/>
            <x v="26"/>
            <x v="27"/>
            <x v="28"/>
            <x v="29"/>
            <x v="30"/>
            <x v="31"/>
            <x v="32"/>
            <x v="33"/>
          </reference>
        </references>
      </pivotArea>
    </format>
    <format dxfId="1683">
      <pivotArea dataOnly="0" labelOnly="1" outline="0" fieldPosition="0">
        <references count="2">
          <reference field="0" count="1" selected="0">
            <x v="1"/>
          </reference>
          <reference field="2" count="1">
            <x v="0"/>
          </reference>
        </references>
      </pivotArea>
    </format>
    <format dxfId="1682">
      <pivotArea dataOnly="0" labelOnly="1" outline="0" fieldPosition="0">
        <references count="2">
          <reference field="0" count="1" selected="0">
            <x v="2"/>
          </reference>
          <reference field="2" count="1">
            <x v="6"/>
          </reference>
        </references>
      </pivotArea>
    </format>
    <format dxfId="1681">
      <pivotArea dataOnly="0" labelOnly="1" outline="0" fieldPosition="0">
        <references count="2">
          <reference field="0" count="1" selected="0">
            <x v="3"/>
          </reference>
          <reference field="2" count="1">
            <x v="7"/>
          </reference>
        </references>
      </pivotArea>
    </format>
    <format dxfId="1680">
      <pivotArea dataOnly="0" labelOnly="1" outline="0" fieldPosition="0">
        <references count="2">
          <reference field="0" count="1" selected="0">
            <x v="4"/>
          </reference>
          <reference field="2" count="1">
            <x v="8"/>
          </reference>
        </references>
      </pivotArea>
    </format>
    <format dxfId="1679">
      <pivotArea dataOnly="0" labelOnly="1" outline="0" fieldPosition="0">
        <references count="2">
          <reference field="0" count="1" selected="0">
            <x v="5"/>
          </reference>
          <reference field="2" count="1">
            <x v="9"/>
          </reference>
        </references>
      </pivotArea>
    </format>
    <format dxfId="1678">
      <pivotArea dataOnly="0" labelOnly="1" outline="0" fieldPosition="0">
        <references count="2">
          <reference field="0" count="1" selected="0">
            <x v="6"/>
          </reference>
          <reference field="2" count="1">
            <x v="10"/>
          </reference>
        </references>
      </pivotArea>
    </format>
    <format dxfId="1677">
      <pivotArea dataOnly="0" labelOnly="1" outline="0" fieldPosition="0">
        <references count="2">
          <reference field="0" count="1" selected="0">
            <x v="7"/>
          </reference>
          <reference field="2" count="1">
            <x v="11"/>
          </reference>
        </references>
      </pivotArea>
    </format>
    <format dxfId="1676">
      <pivotArea dataOnly="0" labelOnly="1" outline="0" fieldPosition="0">
        <references count="2">
          <reference field="0" count="1" selected="0">
            <x v="8"/>
          </reference>
          <reference field="2" count="1">
            <x v="12"/>
          </reference>
        </references>
      </pivotArea>
    </format>
    <format dxfId="1675">
      <pivotArea dataOnly="0" labelOnly="1" outline="0" fieldPosition="0">
        <references count="2">
          <reference field="0" count="1" selected="0">
            <x v="9"/>
          </reference>
          <reference field="2" count="1">
            <x v="13"/>
          </reference>
        </references>
      </pivotArea>
    </format>
    <format dxfId="1674">
      <pivotArea dataOnly="0" labelOnly="1" outline="0" fieldPosition="0">
        <references count="2">
          <reference field="0" count="1" selected="0">
            <x v="10"/>
          </reference>
          <reference field="2" count="1">
            <x v="1"/>
          </reference>
        </references>
      </pivotArea>
    </format>
    <format dxfId="1673">
      <pivotArea dataOnly="0" labelOnly="1" outline="0" fieldPosition="0">
        <references count="2">
          <reference field="0" count="1" selected="0">
            <x v="11"/>
          </reference>
          <reference field="2" count="1">
            <x v="2"/>
          </reference>
        </references>
      </pivotArea>
    </format>
    <format dxfId="1672">
      <pivotArea dataOnly="0" labelOnly="1" outline="0" fieldPosition="0">
        <references count="2">
          <reference field="0" count="1" selected="0">
            <x v="12"/>
          </reference>
          <reference field="2" count="1">
            <x v="3"/>
          </reference>
        </references>
      </pivotArea>
    </format>
    <format dxfId="1671">
      <pivotArea dataOnly="0" labelOnly="1" outline="0" fieldPosition="0">
        <references count="2">
          <reference field="0" count="1" selected="0">
            <x v="13"/>
          </reference>
          <reference field="2" count="1">
            <x v="4"/>
          </reference>
        </references>
      </pivotArea>
    </format>
    <format dxfId="1670">
      <pivotArea dataOnly="0" labelOnly="1" outline="0" fieldPosition="0">
        <references count="2">
          <reference field="0" count="1" selected="0">
            <x v="14"/>
          </reference>
          <reference field="2" count="1">
            <x v="5"/>
          </reference>
        </references>
      </pivotArea>
    </format>
    <format dxfId="1669">
      <pivotArea dataOnly="0" labelOnly="1" outline="0" fieldPosition="0">
        <references count="2">
          <reference field="0" count="1" selected="0">
            <x v="15"/>
          </reference>
          <reference field="2" count="1">
            <x v="14"/>
          </reference>
        </references>
      </pivotArea>
    </format>
    <format dxfId="1668">
      <pivotArea dataOnly="0" labelOnly="1" outline="0" fieldPosition="0">
        <references count="2">
          <reference field="0" count="1" selected="0">
            <x v="16"/>
          </reference>
          <reference field="2" count="1">
            <x v="15"/>
          </reference>
        </references>
      </pivotArea>
    </format>
    <format dxfId="1667">
      <pivotArea dataOnly="0" labelOnly="1" outline="0" fieldPosition="0">
        <references count="2">
          <reference field="0" count="1" selected="0">
            <x v="17"/>
          </reference>
          <reference field="2" count="1">
            <x v="16"/>
          </reference>
        </references>
      </pivotArea>
    </format>
    <format dxfId="1666">
      <pivotArea dataOnly="0" labelOnly="1" outline="0" fieldPosition="0">
        <references count="2">
          <reference field="0" count="1" selected="0">
            <x v="18"/>
          </reference>
          <reference field="2" count="1">
            <x v="17"/>
          </reference>
        </references>
      </pivotArea>
    </format>
    <format dxfId="1665">
      <pivotArea dataOnly="0" labelOnly="1" outline="0" fieldPosition="0">
        <references count="2">
          <reference field="0" count="1" selected="0">
            <x v="19"/>
          </reference>
          <reference field="2" count="1">
            <x v="18"/>
          </reference>
        </references>
      </pivotArea>
    </format>
    <format dxfId="1664">
      <pivotArea dataOnly="0" labelOnly="1" outline="0" fieldPosition="0">
        <references count="2">
          <reference field="0" count="1" selected="0">
            <x v="20"/>
          </reference>
          <reference field="2" count="1">
            <x v="19"/>
          </reference>
        </references>
      </pivotArea>
    </format>
    <format dxfId="1663">
      <pivotArea dataOnly="0" labelOnly="1" outline="0" fieldPosition="0">
        <references count="2">
          <reference field="0" count="1" selected="0">
            <x v="21"/>
          </reference>
          <reference field="2" count="1">
            <x v="20"/>
          </reference>
        </references>
      </pivotArea>
    </format>
    <format dxfId="1662">
      <pivotArea dataOnly="0" labelOnly="1" outline="0" fieldPosition="0">
        <references count="2">
          <reference field="0" count="1" selected="0">
            <x v="22"/>
          </reference>
          <reference field="2" count="1">
            <x v="21"/>
          </reference>
        </references>
      </pivotArea>
    </format>
    <format dxfId="1661">
      <pivotArea dataOnly="0" labelOnly="1" outline="0" fieldPosition="0">
        <references count="2">
          <reference field="0" count="1" selected="0">
            <x v="23"/>
          </reference>
          <reference field="2" count="1">
            <x v="22"/>
          </reference>
        </references>
      </pivotArea>
    </format>
    <format dxfId="1660">
      <pivotArea dataOnly="0" labelOnly="1" outline="0" fieldPosition="0">
        <references count="2">
          <reference field="0" count="1" selected="0">
            <x v="24"/>
          </reference>
          <reference field="2" count="1">
            <x v="23"/>
          </reference>
        </references>
      </pivotArea>
    </format>
    <format dxfId="1659">
      <pivotArea dataOnly="0" labelOnly="1" outline="0" fieldPosition="0">
        <references count="2">
          <reference field="0" count="1" selected="0">
            <x v="25"/>
          </reference>
          <reference field="2" count="1">
            <x v="24"/>
          </reference>
        </references>
      </pivotArea>
    </format>
    <format dxfId="1658">
      <pivotArea dataOnly="0" labelOnly="1" outline="0" fieldPosition="0">
        <references count="2">
          <reference field="0" count="1" selected="0">
            <x v="26"/>
          </reference>
          <reference field="2" count="1">
            <x v="25"/>
          </reference>
        </references>
      </pivotArea>
    </format>
    <format dxfId="1657">
      <pivotArea dataOnly="0" labelOnly="1" outline="0" fieldPosition="0">
        <references count="2">
          <reference field="0" count="1" selected="0">
            <x v="27"/>
          </reference>
          <reference field="2" count="1">
            <x v="26"/>
          </reference>
        </references>
      </pivotArea>
    </format>
    <format dxfId="1656">
      <pivotArea dataOnly="0" labelOnly="1" outline="0" fieldPosition="0">
        <references count="2">
          <reference field="0" count="1" selected="0">
            <x v="28"/>
          </reference>
          <reference field="2" count="1">
            <x v="27"/>
          </reference>
        </references>
      </pivotArea>
    </format>
    <format dxfId="1655">
      <pivotArea dataOnly="0" labelOnly="1" outline="0" fieldPosition="0">
        <references count="2">
          <reference field="0" count="1" selected="0">
            <x v="29"/>
          </reference>
          <reference field="2" count="1">
            <x v="28"/>
          </reference>
        </references>
      </pivotArea>
    </format>
    <format dxfId="1654">
      <pivotArea dataOnly="0" labelOnly="1" outline="0" fieldPosition="0">
        <references count="2">
          <reference field="0" count="1" selected="0">
            <x v="30"/>
          </reference>
          <reference field="2" count="1">
            <x v="29"/>
          </reference>
        </references>
      </pivotArea>
    </format>
    <format dxfId="1653">
      <pivotArea dataOnly="0" labelOnly="1" outline="0" fieldPosition="0">
        <references count="2">
          <reference field="0" count="1" selected="0">
            <x v="31"/>
          </reference>
          <reference field="2" count="1">
            <x v="30"/>
          </reference>
        </references>
      </pivotArea>
    </format>
    <format dxfId="1652">
      <pivotArea dataOnly="0" labelOnly="1" outline="0" fieldPosition="0">
        <references count="2">
          <reference field="0" count="1" selected="0">
            <x v="32"/>
          </reference>
          <reference field="2" count="1">
            <x v="31"/>
          </reference>
        </references>
      </pivotArea>
    </format>
    <format dxfId="1651">
      <pivotArea dataOnly="0" labelOnly="1" outline="0" fieldPosition="0">
        <references count="2">
          <reference field="0" count="1" selected="0">
            <x v="33"/>
          </reference>
          <reference field="2" count="1">
            <x v="32"/>
          </reference>
        </references>
      </pivotArea>
    </format>
    <format dxfId="1650">
      <pivotArea dataOnly="0" labelOnly="1" outline="0" fieldPosition="0">
        <references count="3">
          <reference field="0" count="1" selected="0">
            <x v="1"/>
          </reference>
          <reference field="2" count="1" selected="0">
            <x v="0"/>
          </reference>
          <reference field="3" count="1">
            <x v="7"/>
          </reference>
        </references>
      </pivotArea>
    </format>
    <format dxfId="1649">
      <pivotArea dataOnly="0" labelOnly="1" outline="0" fieldPosition="0">
        <references count="3">
          <reference field="0" count="1" selected="0">
            <x v="2"/>
          </reference>
          <reference field="2" count="1" selected="0">
            <x v="6"/>
          </reference>
          <reference field="3" count="1">
            <x v="17"/>
          </reference>
        </references>
      </pivotArea>
    </format>
    <format dxfId="1648">
      <pivotArea dataOnly="0" labelOnly="1" outline="0" fieldPosition="0">
        <references count="3">
          <reference field="0" count="1" selected="0">
            <x v="3"/>
          </reference>
          <reference field="2" count="1" selected="0">
            <x v="7"/>
          </reference>
          <reference field="3" count="1">
            <x v="14"/>
          </reference>
        </references>
      </pivotArea>
    </format>
    <format dxfId="1647">
      <pivotArea dataOnly="0" labelOnly="1" outline="0" fieldPosition="0">
        <references count="3">
          <reference field="0" count="1" selected="0">
            <x v="4"/>
          </reference>
          <reference field="2" count="1" selected="0">
            <x v="8"/>
          </reference>
          <reference field="3" count="1">
            <x v="10"/>
          </reference>
        </references>
      </pivotArea>
    </format>
    <format dxfId="1646">
      <pivotArea dataOnly="0" labelOnly="1" outline="0" fieldPosition="0">
        <references count="3">
          <reference field="0" count="1" selected="0">
            <x v="5"/>
          </reference>
          <reference field="2" count="1" selected="0">
            <x v="9"/>
          </reference>
          <reference field="3" count="1">
            <x v="9"/>
          </reference>
        </references>
      </pivotArea>
    </format>
    <format dxfId="1645">
      <pivotArea dataOnly="0" labelOnly="1" outline="0" fieldPosition="0">
        <references count="3">
          <reference field="0" count="1" selected="0">
            <x v="6"/>
          </reference>
          <reference field="2" count="1" selected="0">
            <x v="10"/>
          </reference>
          <reference field="3" count="1">
            <x v="18"/>
          </reference>
        </references>
      </pivotArea>
    </format>
    <format dxfId="1644">
      <pivotArea dataOnly="0" labelOnly="1" outline="0" fieldPosition="0">
        <references count="3">
          <reference field="0" count="1" selected="0">
            <x v="7"/>
          </reference>
          <reference field="2" count="1" selected="0">
            <x v="11"/>
          </reference>
          <reference field="3" count="1">
            <x v="19"/>
          </reference>
        </references>
      </pivotArea>
    </format>
    <format dxfId="1643">
      <pivotArea dataOnly="0" labelOnly="1" outline="0" fieldPosition="0">
        <references count="3">
          <reference field="0" count="1" selected="0">
            <x v="8"/>
          </reference>
          <reference field="2" count="1" selected="0">
            <x v="12"/>
          </reference>
          <reference field="3" count="1">
            <x v="11"/>
          </reference>
        </references>
      </pivotArea>
    </format>
    <format dxfId="1642">
      <pivotArea dataOnly="0" labelOnly="1" outline="0" fieldPosition="0">
        <references count="3">
          <reference field="0" count="1" selected="0">
            <x v="9"/>
          </reference>
          <reference field="2" count="1" selected="0">
            <x v="13"/>
          </reference>
          <reference field="3" count="1">
            <x v="13"/>
          </reference>
        </references>
      </pivotArea>
    </format>
    <format dxfId="1641">
      <pivotArea dataOnly="0" labelOnly="1" outline="0" fieldPosition="0">
        <references count="3">
          <reference field="0" count="1" selected="0">
            <x v="10"/>
          </reference>
          <reference field="2" count="1" selected="0">
            <x v="1"/>
          </reference>
          <reference field="3" count="1">
            <x v="12"/>
          </reference>
        </references>
      </pivotArea>
    </format>
    <format dxfId="1640">
      <pivotArea dataOnly="0" labelOnly="1" outline="0" fieldPosition="0">
        <references count="3">
          <reference field="0" count="1" selected="0">
            <x v="11"/>
          </reference>
          <reference field="2" count="1" selected="0">
            <x v="2"/>
          </reference>
          <reference field="3" count="1">
            <x v="6"/>
          </reference>
        </references>
      </pivotArea>
    </format>
    <format dxfId="1639">
      <pivotArea dataOnly="0" labelOnly="1" outline="0" fieldPosition="0">
        <references count="3">
          <reference field="0" count="1" selected="0">
            <x v="12"/>
          </reference>
          <reference field="2" count="1" selected="0">
            <x v="3"/>
          </reference>
          <reference field="3" count="1">
            <x v="15"/>
          </reference>
        </references>
      </pivotArea>
    </format>
    <format dxfId="1638">
      <pivotArea dataOnly="0" labelOnly="1" outline="0" fieldPosition="0">
        <references count="3">
          <reference field="0" count="1" selected="0">
            <x v="13"/>
          </reference>
          <reference field="2" count="1" selected="0">
            <x v="4"/>
          </reference>
          <reference field="3" count="1">
            <x v="16"/>
          </reference>
        </references>
      </pivotArea>
    </format>
    <format dxfId="1637">
      <pivotArea dataOnly="0" labelOnly="1" outline="0" fieldPosition="0">
        <references count="3">
          <reference field="0" count="1" selected="0">
            <x v="14"/>
          </reference>
          <reference field="2" count="1" selected="0">
            <x v="5"/>
          </reference>
          <reference field="3" count="1">
            <x v="8"/>
          </reference>
        </references>
      </pivotArea>
    </format>
    <format dxfId="1636">
      <pivotArea dataOnly="0" labelOnly="1" outline="0" fieldPosition="0">
        <references count="3">
          <reference field="0" count="1" selected="0">
            <x v="15"/>
          </reference>
          <reference field="2" count="1" selected="0">
            <x v="14"/>
          </reference>
          <reference field="3" count="1">
            <x v="2"/>
          </reference>
        </references>
      </pivotArea>
    </format>
    <format dxfId="1635">
      <pivotArea dataOnly="0" labelOnly="1" outline="0" fieldPosition="0">
        <references count="3">
          <reference field="0" count="1" selected="0">
            <x v="16"/>
          </reference>
          <reference field="2" count="1" selected="0">
            <x v="15"/>
          </reference>
          <reference field="3" count="1">
            <x v="3"/>
          </reference>
        </references>
      </pivotArea>
    </format>
    <format dxfId="1634">
      <pivotArea dataOnly="0" labelOnly="1" outline="0" fieldPosition="0">
        <references count="3">
          <reference field="0" count="1" selected="0">
            <x v="17"/>
          </reference>
          <reference field="2" count="1" selected="0">
            <x v="16"/>
          </reference>
          <reference field="3" count="1">
            <x v="0"/>
          </reference>
        </references>
      </pivotArea>
    </format>
    <format dxfId="1633">
      <pivotArea dataOnly="0" labelOnly="1" outline="0" fieldPosition="0">
        <references count="3">
          <reference field="0" count="1" selected="0">
            <x v="18"/>
          </reference>
          <reference field="2" count="1" selected="0">
            <x v="17"/>
          </reference>
          <reference field="3" count="1">
            <x v="1"/>
          </reference>
        </references>
      </pivotArea>
    </format>
    <format dxfId="1632">
      <pivotArea dataOnly="0" labelOnly="1" outline="0" fieldPosition="0">
        <references count="3">
          <reference field="0" count="1" selected="0">
            <x v="19"/>
          </reference>
          <reference field="2" count="1" selected="0">
            <x v="18"/>
          </reference>
          <reference field="3" count="1">
            <x v="32"/>
          </reference>
        </references>
      </pivotArea>
    </format>
    <format dxfId="1631">
      <pivotArea dataOnly="0" labelOnly="1" outline="0" fieldPosition="0">
        <references count="3">
          <reference field="0" count="1" selected="0">
            <x v="20"/>
          </reference>
          <reference field="2" count="1" selected="0">
            <x v="19"/>
          </reference>
          <reference field="3" count="1">
            <x v="31"/>
          </reference>
        </references>
      </pivotArea>
    </format>
    <format dxfId="1630">
      <pivotArea dataOnly="0" labelOnly="1" outline="0" fieldPosition="0">
        <references count="3">
          <reference field="0" count="1" selected="0">
            <x v="21"/>
          </reference>
          <reference field="2" count="1" selected="0">
            <x v="20"/>
          </reference>
          <reference field="3" count="1">
            <x v="30"/>
          </reference>
        </references>
      </pivotArea>
    </format>
    <format dxfId="1629">
      <pivotArea dataOnly="0" labelOnly="1" outline="0" fieldPosition="0">
        <references count="3">
          <reference field="0" count="1" selected="0">
            <x v="22"/>
          </reference>
          <reference field="2" count="1" selected="0">
            <x v="21"/>
          </reference>
          <reference field="3" count="1">
            <x v="29"/>
          </reference>
        </references>
      </pivotArea>
    </format>
    <format dxfId="1628">
      <pivotArea dataOnly="0" labelOnly="1" outline="0" fieldPosition="0">
        <references count="3">
          <reference field="0" count="1" selected="0">
            <x v="23"/>
          </reference>
          <reference field="2" count="1" selected="0">
            <x v="22"/>
          </reference>
          <reference field="3" count="1">
            <x v="27"/>
          </reference>
        </references>
      </pivotArea>
    </format>
    <format dxfId="1627">
      <pivotArea dataOnly="0" labelOnly="1" outline="0" fieldPosition="0">
        <references count="3">
          <reference field="0" count="1" selected="0">
            <x v="24"/>
          </reference>
          <reference field="2" count="1" selected="0">
            <x v="23"/>
          </reference>
          <reference field="3" count="1">
            <x v="28"/>
          </reference>
        </references>
      </pivotArea>
    </format>
    <format dxfId="1626">
      <pivotArea dataOnly="0" labelOnly="1" outline="0" fieldPosition="0">
        <references count="3">
          <reference field="0" count="1" selected="0">
            <x v="25"/>
          </reference>
          <reference field="2" count="1" selected="0">
            <x v="24"/>
          </reference>
          <reference field="3" count="1">
            <x v="25"/>
          </reference>
        </references>
      </pivotArea>
    </format>
    <format dxfId="1625">
      <pivotArea dataOnly="0" labelOnly="1" outline="0" fieldPosition="0">
        <references count="3">
          <reference field="0" count="1" selected="0">
            <x v="26"/>
          </reference>
          <reference field="2" count="1" selected="0">
            <x v="25"/>
          </reference>
          <reference field="3" count="1">
            <x v="26"/>
          </reference>
        </references>
      </pivotArea>
    </format>
    <format dxfId="1624">
      <pivotArea dataOnly="0" labelOnly="1" outline="0" fieldPosition="0">
        <references count="3">
          <reference field="0" count="1" selected="0">
            <x v="27"/>
          </reference>
          <reference field="2" count="1" selected="0">
            <x v="26"/>
          </reference>
          <reference field="3" count="1">
            <x v="24"/>
          </reference>
        </references>
      </pivotArea>
    </format>
    <format dxfId="1623">
      <pivotArea dataOnly="0" labelOnly="1" outline="0" fieldPosition="0">
        <references count="3">
          <reference field="0" count="1" selected="0">
            <x v="28"/>
          </reference>
          <reference field="2" count="1" selected="0">
            <x v="27"/>
          </reference>
          <reference field="3" count="1">
            <x v="4"/>
          </reference>
        </references>
      </pivotArea>
    </format>
    <format dxfId="1622">
      <pivotArea dataOnly="0" labelOnly="1" outline="0" fieldPosition="0">
        <references count="3">
          <reference field="0" count="1" selected="0">
            <x v="29"/>
          </reference>
          <reference field="2" count="1" selected="0">
            <x v="28"/>
          </reference>
          <reference field="3" count="1">
            <x v="5"/>
          </reference>
        </references>
      </pivotArea>
    </format>
    <format dxfId="1621">
      <pivotArea dataOnly="0" labelOnly="1" outline="0" fieldPosition="0">
        <references count="3">
          <reference field="0" count="1" selected="0">
            <x v="30"/>
          </reference>
          <reference field="2" count="1" selected="0">
            <x v="29"/>
          </reference>
          <reference field="3" count="1">
            <x v="23"/>
          </reference>
        </references>
      </pivotArea>
    </format>
    <format dxfId="1620">
      <pivotArea dataOnly="0" labelOnly="1" outline="0" fieldPosition="0">
        <references count="3">
          <reference field="0" count="1" selected="0">
            <x v="31"/>
          </reference>
          <reference field="2" count="1" selected="0">
            <x v="30"/>
          </reference>
          <reference field="3" count="1">
            <x v="21"/>
          </reference>
        </references>
      </pivotArea>
    </format>
    <format dxfId="1619">
      <pivotArea dataOnly="0" labelOnly="1" outline="0" fieldPosition="0">
        <references count="3">
          <reference field="0" count="1" selected="0">
            <x v="32"/>
          </reference>
          <reference field="2" count="1" selected="0">
            <x v="31"/>
          </reference>
          <reference field="3" count="1">
            <x v="22"/>
          </reference>
        </references>
      </pivotArea>
    </format>
    <format dxfId="1618">
      <pivotArea dataOnly="0" labelOnly="1" outline="0" fieldPosition="0">
        <references count="3">
          <reference field="0" count="1" selected="0">
            <x v="33"/>
          </reference>
          <reference field="2" count="1" selected="0">
            <x v="32"/>
          </reference>
          <reference field="3" count="1">
            <x v="20"/>
          </reference>
        </references>
      </pivotArea>
    </format>
    <format dxfId="1617">
      <pivotArea dataOnly="0" labelOnly="1" outline="0" fieldPosition="0">
        <references count="4">
          <reference field="0" count="1" selected="0">
            <x v="1"/>
          </reference>
          <reference field="2" count="1" selected="0">
            <x v="0"/>
          </reference>
          <reference field="3" count="1" selected="0">
            <x v="7"/>
          </reference>
          <reference field="6" count="1">
            <x v="0"/>
          </reference>
        </references>
      </pivotArea>
    </format>
    <format dxfId="1616">
      <pivotArea dataOnly="0" labelOnly="1" outline="0" fieldPosition="0">
        <references count="4">
          <reference field="0" count="1" selected="0">
            <x v="2"/>
          </reference>
          <reference field="2" count="1" selected="0">
            <x v="6"/>
          </reference>
          <reference field="3" count="1" selected="0">
            <x v="17"/>
          </reference>
          <reference field="6" count="1">
            <x v="0"/>
          </reference>
        </references>
      </pivotArea>
    </format>
    <format dxfId="1615">
      <pivotArea dataOnly="0" labelOnly="1" outline="0" fieldPosition="0">
        <references count="4">
          <reference field="0" count="1" selected="0">
            <x v="3"/>
          </reference>
          <reference field="2" count="1" selected="0">
            <x v="7"/>
          </reference>
          <reference field="3" count="1" selected="0">
            <x v="14"/>
          </reference>
          <reference field="6" count="1">
            <x v="0"/>
          </reference>
        </references>
      </pivotArea>
    </format>
    <format dxfId="1614">
      <pivotArea dataOnly="0" labelOnly="1" outline="0" fieldPosition="0">
        <references count="4">
          <reference field="0" count="1" selected="0">
            <x v="4"/>
          </reference>
          <reference field="2" count="1" selected="0">
            <x v="8"/>
          </reference>
          <reference field="3" count="1" selected="0">
            <x v="10"/>
          </reference>
          <reference field="6" count="1">
            <x v="0"/>
          </reference>
        </references>
      </pivotArea>
    </format>
    <format dxfId="1613">
      <pivotArea dataOnly="0" labelOnly="1" outline="0" fieldPosition="0">
        <references count="4">
          <reference field="0" count="1" selected="0">
            <x v="5"/>
          </reference>
          <reference field="2" count="1" selected="0">
            <x v="9"/>
          </reference>
          <reference field="3" count="1" selected="0">
            <x v="9"/>
          </reference>
          <reference field="6" count="1">
            <x v="0"/>
          </reference>
        </references>
      </pivotArea>
    </format>
    <format dxfId="1612">
      <pivotArea dataOnly="0" labelOnly="1" outline="0" fieldPosition="0">
        <references count="4">
          <reference field="0" count="1" selected="0">
            <x v="6"/>
          </reference>
          <reference field="2" count="1" selected="0">
            <x v="10"/>
          </reference>
          <reference field="3" count="1" selected="0">
            <x v="18"/>
          </reference>
          <reference field="6" count="1">
            <x v="0"/>
          </reference>
        </references>
      </pivotArea>
    </format>
    <format dxfId="1611">
      <pivotArea dataOnly="0" labelOnly="1" outline="0" fieldPosition="0">
        <references count="4">
          <reference field="0" count="1" selected="0">
            <x v="7"/>
          </reference>
          <reference field="2" count="1" selected="0">
            <x v="11"/>
          </reference>
          <reference field="3" count="1" selected="0">
            <x v="19"/>
          </reference>
          <reference field="6" count="1">
            <x v="0"/>
          </reference>
        </references>
      </pivotArea>
    </format>
    <format dxfId="1610">
      <pivotArea dataOnly="0" labelOnly="1" outline="0" fieldPosition="0">
        <references count="4">
          <reference field="0" count="1" selected="0">
            <x v="8"/>
          </reference>
          <reference field="2" count="1" selected="0">
            <x v="12"/>
          </reference>
          <reference field="3" count="1" selected="0">
            <x v="11"/>
          </reference>
          <reference field="6" count="1">
            <x v="0"/>
          </reference>
        </references>
      </pivotArea>
    </format>
    <format dxfId="1609">
      <pivotArea dataOnly="0" labelOnly="1" outline="0" fieldPosition="0">
        <references count="4">
          <reference field="0" count="1" selected="0">
            <x v="9"/>
          </reference>
          <reference field="2" count="1" selected="0">
            <x v="13"/>
          </reference>
          <reference field="3" count="1" selected="0">
            <x v="13"/>
          </reference>
          <reference field="6" count="1">
            <x v="0"/>
          </reference>
        </references>
      </pivotArea>
    </format>
    <format dxfId="1608">
      <pivotArea dataOnly="0" labelOnly="1" outline="0" fieldPosition="0">
        <references count="4">
          <reference field="0" count="1" selected="0">
            <x v="10"/>
          </reference>
          <reference field="2" count="1" selected="0">
            <x v="1"/>
          </reference>
          <reference field="3" count="1" selected="0">
            <x v="12"/>
          </reference>
          <reference field="6" count="1">
            <x v="0"/>
          </reference>
        </references>
      </pivotArea>
    </format>
    <format dxfId="1607">
      <pivotArea dataOnly="0" labelOnly="1" outline="0" fieldPosition="0">
        <references count="4">
          <reference field="0" count="1" selected="0">
            <x v="11"/>
          </reference>
          <reference field="2" count="1" selected="0">
            <x v="2"/>
          </reference>
          <reference field="3" count="1" selected="0">
            <x v="6"/>
          </reference>
          <reference field="6" count="1">
            <x v="0"/>
          </reference>
        </references>
      </pivotArea>
    </format>
    <format dxfId="1606">
      <pivotArea dataOnly="0" labelOnly="1" outline="0" fieldPosition="0">
        <references count="4">
          <reference field="0" count="1" selected="0">
            <x v="12"/>
          </reference>
          <reference field="2" count="1" selected="0">
            <x v="3"/>
          </reference>
          <reference field="3" count="1" selected="0">
            <x v="15"/>
          </reference>
          <reference field="6" count="1">
            <x v="0"/>
          </reference>
        </references>
      </pivotArea>
    </format>
    <format dxfId="1605">
      <pivotArea dataOnly="0" labelOnly="1" outline="0" fieldPosition="0">
        <references count="4">
          <reference field="0" count="1" selected="0">
            <x v="13"/>
          </reference>
          <reference field="2" count="1" selected="0">
            <x v="4"/>
          </reference>
          <reference field="3" count="1" selected="0">
            <x v="16"/>
          </reference>
          <reference field="6" count="1">
            <x v="0"/>
          </reference>
        </references>
      </pivotArea>
    </format>
    <format dxfId="1604">
      <pivotArea dataOnly="0" labelOnly="1" outline="0" fieldPosition="0">
        <references count="4">
          <reference field="0" count="1" selected="0">
            <x v="14"/>
          </reference>
          <reference field="2" count="1" selected="0">
            <x v="5"/>
          </reference>
          <reference field="3" count="1" selected="0">
            <x v="8"/>
          </reference>
          <reference field="6" count="1">
            <x v="0"/>
          </reference>
        </references>
      </pivotArea>
    </format>
    <format dxfId="1603">
      <pivotArea dataOnly="0" labelOnly="1" outline="0" fieldPosition="0">
        <references count="4">
          <reference field="0" count="1" selected="0">
            <x v="15"/>
          </reference>
          <reference field="2" count="1" selected="0">
            <x v="14"/>
          </reference>
          <reference field="3" count="1" selected="0">
            <x v="2"/>
          </reference>
          <reference field="6" count="1">
            <x v="0"/>
          </reference>
        </references>
      </pivotArea>
    </format>
    <format dxfId="1602">
      <pivotArea dataOnly="0" labelOnly="1" outline="0" fieldPosition="0">
        <references count="4">
          <reference field="0" count="1" selected="0">
            <x v="16"/>
          </reference>
          <reference field="2" count="1" selected="0">
            <x v="15"/>
          </reference>
          <reference field="3" count="1" selected="0">
            <x v="3"/>
          </reference>
          <reference field="6" count="1">
            <x v="0"/>
          </reference>
        </references>
      </pivotArea>
    </format>
    <format dxfId="1601">
      <pivotArea dataOnly="0" labelOnly="1" outline="0" fieldPosition="0">
        <references count="4">
          <reference field="0" count="1" selected="0">
            <x v="17"/>
          </reference>
          <reference field="2" count="1" selected="0">
            <x v="16"/>
          </reference>
          <reference field="3" count="1" selected="0">
            <x v="0"/>
          </reference>
          <reference field="6" count="1">
            <x v="1"/>
          </reference>
        </references>
      </pivotArea>
    </format>
    <format dxfId="1600">
      <pivotArea dataOnly="0" labelOnly="1" outline="0" fieldPosition="0">
        <references count="4">
          <reference field="0" count="1" selected="0">
            <x v="18"/>
          </reference>
          <reference field="2" count="1" selected="0">
            <x v="17"/>
          </reference>
          <reference field="3" count="1" selected="0">
            <x v="1"/>
          </reference>
          <reference field="6" count="1">
            <x v="2"/>
          </reference>
        </references>
      </pivotArea>
    </format>
    <format dxfId="1599">
      <pivotArea dataOnly="0" labelOnly="1" outline="0" fieldPosition="0">
        <references count="4">
          <reference field="0" count="1" selected="0">
            <x v="19"/>
          </reference>
          <reference field="2" count="1" selected="0">
            <x v="18"/>
          </reference>
          <reference field="3" count="1" selected="0">
            <x v="32"/>
          </reference>
          <reference field="6" count="1">
            <x v="0"/>
          </reference>
        </references>
      </pivotArea>
    </format>
    <format dxfId="1598">
      <pivotArea dataOnly="0" labelOnly="1" outline="0" fieldPosition="0">
        <references count="4">
          <reference field="0" count="1" selected="0">
            <x v="20"/>
          </reference>
          <reference field="2" count="1" selected="0">
            <x v="19"/>
          </reference>
          <reference field="3" count="1" selected="0">
            <x v="31"/>
          </reference>
          <reference field="6" count="1">
            <x v="1"/>
          </reference>
        </references>
      </pivotArea>
    </format>
    <format dxfId="1597">
      <pivotArea dataOnly="0" labelOnly="1" outline="0" fieldPosition="0">
        <references count="4">
          <reference field="0" count="1" selected="0">
            <x v="21"/>
          </reference>
          <reference field="2" count="1" selected="0">
            <x v="20"/>
          </reference>
          <reference field="3" count="1" selected="0">
            <x v="30"/>
          </reference>
          <reference field="6" count="1">
            <x v="1"/>
          </reference>
        </references>
      </pivotArea>
    </format>
    <format dxfId="1596">
      <pivotArea dataOnly="0" labelOnly="1" outline="0" fieldPosition="0">
        <references count="4">
          <reference field="0" count="1" selected="0">
            <x v="22"/>
          </reference>
          <reference field="2" count="1" selected="0">
            <x v="21"/>
          </reference>
          <reference field="3" count="1" selected="0">
            <x v="29"/>
          </reference>
          <reference field="6" count="1">
            <x v="1"/>
          </reference>
        </references>
      </pivotArea>
    </format>
    <format dxfId="1595">
      <pivotArea dataOnly="0" labelOnly="1" outline="0" fieldPosition="0">
        <references count="4">
          <reference field="0" count="1" selected="0">
            <x v="23"/>
          </reference>
          <reference field="2" count="1" selected="0">
            <x v="22"/>
          </reference>
          <reference field="3" count="1" selected="0">
            <x v="27"/>
          </reference>
          <reference field="6" count="1">
            <x v="1"/>
          </reference>
        </references>
      </pivotArea>
    </format>
    <format dxfId="1594">
      <pivotArea dataOnly="0" labelOnly="1" outline="0" fieldPosition="0">
        <references count="4">
          <reference field="0" count="1" selected="0">
            <x v="24"/>
          </reference>
          <reference field="2" count="1" selected="0">
            <x v="23"/>
          </reference>
          <reference field="3" count="1" selected="0">
            <x v="28"/>
          </reference>
          <reference field="6" count="1">
            <x v="1"/>
          </reference>
        </references>
      </pivotArea>
    </format>
    <format dxfId="1593">
      <pivotArea dataOnly="0" labelOnly="1" outline="0" fieldPosition="0">
        <references count="4">
          <reference field="0" count="1" selected="0">
            <x v="25"/>
          </reference>
          <reference field="2" count="1" selected="0">
            <x v="24"/>
          </reference>
          <reference field="3" count="1" selected="0">
            <x v="25"/>
          </reference>
          <reference field="6" count="1">
            <x v="1"/>
          </reference>
        </references>
      </pivotArea>
    </format>
    <format dxfId="1592">
      <pivotArea dataOnly="0" labelOnly="1" outline="0" fieldPosition="0">
        <references count="4">
          <reference field="0" count="1" selected="0">
            <x v="26"/>
          </reference>
          <reference field="2" count="1" selected="0">
            <x v="25"/>
          </reference>
          <reference field="3" count="1" selected="0">
            <x v="26"/>
          </reference>
          <reference field="6" count="1">
            <x v="1"/>
          </reference>
        </references>
      </pivotArea>
    </format>
    <format dxfId="1591">
      <pivotArea dataOnly="0" labelOnly="1" outline="0" fieldPosition="0">
        <references count="4">
          <reference field="0" count="1" selected="0">
            <x v="27"/>
          </reference>
          <reference field="2" count="1" selected="0">
            <x v="26"/>
          </reference>
          <reference field="3" count="1" selected="0">
            <x v="24"/>
          </reference>
          <reference field="6" count="1">
            <x v="1"/>
          </reference>
        </references>
      </pivotArea>
    </format>
    <format dxfId="1590">
      <pivotArea dataOnly="0" labelOnly="1" outline="0" fieldPosition="0">
        <references count="4">
          <reference field="0" count="1" selected="0">
            <x v="28"/>
          </reference>
          <reference field="2" count="1" selected="0">
            <x v="27"/>
          </reference>
          <reference field="3" count="1" selected="0">
            <x v="4"/>
          </reference>
          <reference field="6" count="1">
            <x v="0"/>
          </reference>
        </references>
      </pivotArea>
    </format>
    <format dxfId="1589">
      <pivotArea dataOnly="0" labelOnly="1" outline="0" fieldPosition="0">
        <references count="4">
          <reference field="0" count="1" selected="0">
            <x v="29"/>
          </reference>
          <reference field="2" count="1" selected="0">
            <x v="28"/>
          </reference>
          <reference field="3" count="1" selected="0">
            <x v="5"/>
          </reference>
          <reference field="6" count="1">
            <x v="0"/>
          </reference>
        </references>
      </pivotArea>
    </format>
    <format dxfId="1588">
      <pivotArea dataOnly="0" labelOnly="1" outline="0" fieldPosition="0">
        <references count="4">
          <reference field="0" count="1" selected="0">
            <x v="30"/>
          </reference>
          <reference field="2" count="1" selected="0">
            <x v="29"/>
          </reference>
          <reference field="3" count="1" selected="0">
            <x v="23"/>
          </reference>
          <reference field="6" count="1">
            <x v="2"/>
          </reference>
        </references>
      </pivotArea>
    </format>
    <format dxfId="1587">
      <pivotArea dataOnly="0" labelOnly="1" outline="0" fieldPosition="0">
        <references count="4">
          <reference field="0" count="1" selected="0">
            <x v="31"/>
          </reference>
          <reference field="2" count="1" selected="0">
            <x v="30"/>
          </reference>
          <reference field="3" count="1" selected="0">
            <x v="21"/>
          </reference>
          <reference field="6" count="1">
            <x v="2"/>
          </reference>
        </references>
      </pivotArea>
    </format>
    <format dxfId="1586">
      <pivotArea dataOnly="0" labelOnly="1" outline="0" fieldPosition="0">
        <references count="4">
          <reference field="0" count="1" selected="0">
            <x v="32"/>
          </reference>
          <reference field="2" count="1" selected="0">
            <x v="31"/>
          </reference>
          <reference field="3" count="1" selected="0">
            <x v="22"/>
          </reference>
          <reference field="6" count="1">
            <x v="2"/>
          </reference>
        </references>
      </pivotArea>
    </format>
    <format dxfId="1585">
      <pivotArea dataOnly="0" labelOnly="1" outline="0" fieldPosition="0">
        <references count="4">
          <reference field="0" count="1" selected="0">
            <x v="33"/>
          </reference>
          <reference field="2" count="1" selected="0">
            <x v="32"/>
          </reference>
          <reference field="3" count="1" selected="0">
            <x v="20"/>
          </reference>
          <reference field="6" count="1">
            <x v="2"/>
          </reference>
        </references>
      </pivotArea>
    </format>
    <format dxfId="1584">
      <pivotArea outline="0" collapsedLevelsAreSubtotals="1" fieldPosition="0"/>
    </format>
    <format dxfId="1583">
      <pivotArea outline="0" collapsedLevelsAreSubtotals="1" fieldPosition="0"/>
    </format>
  </formats>
  <pivotTableStyleInfo name="PivotStyleLight17" showRowHeaders="0"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Razčlenjevalnik_Tarifni_sistem" xr10:uid="{00000000-0013-0000-FFFF-FFFF01000000}" sourceName="Tarifni sistem">
  <pivotTables>
    <pivotTable tabId="30" name="tblV_TAR_SUM_01"/>
    <pivotTable tabId="30" name="tblV_TAR_SUM_02"/>
    <pivotTable tabId="30" name="tblV_TAR_SUM_03"/>
  </pivotTables>
  <data>
    <tabular pivotCacheId="1732885019">
      <items count="7">
        <i x="6" s="1"/>
        <i x="2" s="1"/>
        <i x="0" s="1"/>
        <i x="1" s="1"/>
        <i x="3" s="1"/>
        <i x="4" s="1"/>
        <i x="5"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Tarifni sistem" xr10:uid="{00000000-0014-0000-FFFF-FFFF01000000}" cache="Razčlenjevalnik_Tarifni_sistem" caption="Tarifni sistem"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23FB4DB-3CF1-46DD-9214-146C4224DE67}" name="Kontrolnik" displayName="Kontrolnik" ref="AA29:AA30" headerRowCount="0" totalsRowShown="0" headerRowDxfId="2237" dataDxfId="2236">
  <tableColumns count="1">
    <tableColumn id="1" xr3:uid="{9C4C5E80-5CD2-4651-9871-C9B229B09933}" name="Stolpec1" headerRowDxfId="2235" dataDxfId="2234"/>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20C23163-977D-4468-B5D1-9839AC3389F9}" name="tbl_07_UVS_0352" displayName="tbl_07_UVS_0352" ref="C127:W173" totalsRowCount="1" headerRowDxfId="1229" dataDxfId="1228" tableBorderDxfId="1227" totalsRowBorderDxfId="1226">
  <tableColumns count="21">
    <tableColumn id="20" xr3:uid="{A5A52E0B-FEB6-4E9D-9355-A4DAFFFF6979}" name="ID_PP" dataDxfId="1225" totalsRowDxfId="1224">
      <calculatedColumnFormula>$D$125</calculatedColumnFormula>
    </tableColumn>
    <tableColumn id="19" xr3:uid="{2F88EC31-46AE-413E-8E1F-667F51947186}" name="ID_PR" dataDxfId="1223" totalsRowDxfId="1222">
      <calculatedColumnFormula>$D$124</calculatedColumnFormula>
    </tableColumn>
    <tableColumn id="1" xr3:uid="{77160CAC-1872-4065-8165-94ECCB6095E3}" name="ID" dataDxfId="1221" totalsRowDxfId="1220">
      <calculatedColumnFormula>IF(E73="","",E73)</calculatedColumnFormula>
    </tableColumn>
    <tableColumn id="16" xr3:uid="{6A44788C-359D-45A9-B899-52A0036E8F58}" name="Naziv upravičenega variabilnega stroška" dataDxfId="1219" totalsRowDxfId="1218">
      <calculatedColumnFormula>IF(F73="","",F73)</calculatedColumnFormula>
    </tableColumn>
    <tableColumn id="2" xr3:uid="{D3F70E70-4715-47E3-9FCE-92716484CBC8}" name="Skupna poraba _x000a_[enot]" dataDxfId="1217" totalsRowDxfId="1216">
      <calculatedColumnFormula>IF(E128="","",ROUND(IF(OR(O128=0,O128=""),SUM(J128:K128),(SUM(M128:N128))/(SUM(M128:N128)+O128)*SUM(J128:K128)),3))</calculatedColumnFormula>
    </tableColumn>
    <tableColumn id="3" xr3:uid="{7C66C2C8-A3AE-4F4D-8FA9-93D90E89E64C}" name="Enota" dataDxfId="1215" totalsRowDxfId="1214">
      <calculatedColumnFormula>IF(H73="","",H73)</calculatedColumnFormula>
    </tableColumn>
    <tableColumn id="5" xr3:uid="{992F6529-7D0C-46ED-900B-7804442C9AF3}" name="Poraba SPTE Proizvodnja EE [enot]" dataDxfId="1213" totalsRowDxfId="1212">
      <calculatedColumnFormula>[3]List1!$E$48</calculatedColumnFormula>
    </tableColumn>
    <tableColumn id="18" xr3:uid="{462BBAB1-12E9-4B12-9C3C-1D4C2F08BADF}" name="Poraba SPTE Proizvodnja TE [enot]" dataDxfId="1211" totalsRowDxfId="1210"/>
    <tableColumn id="17" xr3:uid="{F4F17D78-8C70-4C63-BC2D-EC73FF5C8A35}" name="Poraba Kotli/Ostalo Proizvodnja TE [enot]" dataDxfId="1209" totalsRowDxfId="1208"/>
    <tableColumn id="13" xr3:uid="{47A855EF-D824-4F2B-9101-1267CD986E26}" name="SPTE_x000a_Proizvedena EE [MWh]" dataDxfId="1207" totalsRowDxfId="1206"/>
    <tableColumn id="12" xr3:uid="{581D910C-6699-440D-B528-E307B6FA0BE1}" name="SPTE_x000a_Proizvedena TE [MWh]" dataDxfId="1205" totalsRowDxfId="1204"/>
    <tableColumn id="11" xr3:uid="{54854495-7095-499C-9669-2E3AD5FC9ACC}" name="Kotli/Ostalo_x000a_Proizvedena TE [MWh]" dataDxfId="1203" totalsRowDxfId="1202"/>
    <tableColumn id="21" xr3:uid="{1557C102-C0A5-4F69-9B66-C23D9A851A68}" name="Lastna raba TE [MWh]" dataDxfId="1201" totalsRowDxfId="1200"/>
    <tableColumn id="4" xr3:uid="{B1472E7C-D7AF-4C4F-9470-435939CDF8E3}" name="Znesek omrežnine, dajatev, prispevkov in dodatkov _x000a_[EUR]" dataDxfId="1199" totalsRowDxfId="1198">
      <calculatedColumnFormula>+'[4]Vroča voda po mesecih'!$E$9</calculatedColumnFormula>
    </tableColumn>
    <tableColumn id="9" xr3:uid="{754E2367-441D-4523-B4E0-ECC0AE0FC555}" name="Pogodbena cena UVS _x000a_(brez omrežnine, dajatev in prispevkov)_x000a_[enoto UVS]" dataDxfId="1197" totalsRowDxfId="1196">
      <calculatedColumnFormula>+ROUND('[5]ELEKTRIKA po MESECIH 2023'!U268,5)</calculatedColumnFormula>
    </tableColumn>
    <tableColumn id="6" xr3:uid="{E786BE6D-2226-49BB-B485-39D9587DF3C6}" name="Enota UVS" dataDxfId="1195" totalsRowDxfId="1194">
      <calculatedColumnFormula>IF(R73="","",R73)</calculatedColumnFormula>
    </tableColumn>
    <tableColumn id="8" xr3:uid="{8750B3BA-6B90-4542-8A51-3C49092D57FF}" name="Znesek upravičenega stroška _x000a_[EUR]" totalsRowFunction="sum" dataDxfId="1193" totalsRowDxfId="1192">
      <calculatedColumnFormula>IF(OR(G128="",Q128=""),"",ROUND((G128*Q128+P128),2))</calculatedColumnFormula>
    </tableColumn>
    <tableColumn id="10" xr3:uid="{F8C6995B-A55F-46F5-9BE1-4624219A8278}" name="Strukturni delež upravičenega stroška _x000a_[%]" totalsRowFunction="sum" dataDxfId="1191" totalsRowDxfId="1190" dataCellStyle="Odstotek">
      <calculatedColumnFormula>IFERROR(S128/$S$173,"")</calculatedColumnFormula>
    </tableColumn>
    <tableColumn id="14" xr3:uid="{993FE9A0-452C-4208-BD7D-EEE3C46C38F3}" name="Ponder" dataDxfId="1189" totalsRowDxfId="1188">
      <calculatedColumnFormula>U73</calculatedColumnFormula>
    </tableColumn>
    <tableColumn id="7" xr3:uid="{6C89E832-9AAC-407E-B5BA-1896FDE8A928}" name="Sprememba cene upravičenega stroška _x000a_[%]" dataDxfId="1187" totalsRowDxfId="1186">
      <calculatedColumnFormula>IFERROR(Q128/Q73-1,"")</calculatedColumnFormula>
    </tableColumn>
    <tableColumn id="15" xr3:uid="{C045F739-3D27-4F59-9C9D-3358CC9AE5CF}" name="Razmerje _x000a_(ai x Ei / E0i)_x000a_oz. _x000a_(bi x Ei / E0i)" totalsRowFunction="sum" dataDxfId="1185" totalsRowDxfId="1184">
      <calculatedColumnFormula>IFERROR(T128*$S$173/$S$118,"")</calculatedColumnFormula>
    </tableColumn>
  </tableColumns>
  <tableStyleInfo name="DT2014"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8A4EDF49-CF6E-4047-80B4-18904D8AD1A4}" name="tbl_07_UVS_0153" displayName="tbl_07_UVS_0153" ref="C17:V63" totalsRowCount="1" headerRowDxfId="1058" dataDxfId="1057" totalsRowDxfId="1055" tableBorderDxfId="1056" totalsRowBorderDxfId="1054">
  <tableColumns count="20">
    <tableColumn id="5" xr3:uid="{1F7700ED-182E-4B32-B74F-68197D0A9746}" name="ID_PP" dataDxfId="1053" totalsRowDxfId="1052">
      <calculatedColumnFormula>$D$15</calculatedColumnFormula>
    </tableColumn>
    <tableColumn id="21" xr3:uid="{FA3C2CEB-1C08-4579-BE85-F606E05C442D}" name="ID_PR" dataDxfId="1051" totalsRowDxfId="1050">
      <calculatedColumnFormula>$D$14</calculatedColumnFormula>
    </tableColumn>
    <tableColumn id="1" xr3:uid="{CBDADF0A-9868-4138-83D3-6C1CF6D70C82}" name="ID" dataDxfId="1049" totalsRowDxfId="1048">
      <calculatedColumnFormula>IFERROR(IF(F18="","",LOOKUP(MATCH(F18,$CG$211:$CG$254,0),$CD$239:$CD$254,$CF$211:$CF$254)),"AXX-XX")</calculatedColumnFormula>
    </tableColumn>
    <tableColumn id="16" xr3:uid="{7144EE44-94D6-43E5-B3EC-C5945C58A99E}" name="Naziv upravičenega variabilnega stroška" dataDxfId="1047" totalsRowDxfId="1046"/>
    <tableColumn id="2" xr3:uid="{EC70B931-8E62-4066-925E-3593E95B3505}" name="Skupna poraba _x000a_[enot]" dataDxfId="1045" totalsRowDxfId="1044"/>
    <tableColumn id="3" xr3:uid="{E0DB356C-E4CB-4FAF-A654-254C0A2500CB}" name="Enota" dataDxfId="1043" totalsRowDxfId="1042">
      <calculatedColumnFormula>IFERROR(IF(F18="","",VLOOKUP(MATCH(F18,tblS_VarStroški_SD[STROSEK_SD_Naziv],0),tblS_VarStroški_SD[],5)),"")</calculatedColumnFormula>
    </tableColumn>
    <tableColumn id="9" xr3:uid="{8D5422F1-1176-43D3-9B4E-E25B0CE9A3DB}" name="Poraba SPTE Proizvodnja EE [enot]" dataDxfId="1041" totalsRowDxfId="1040"/>
    <tableColumn id="12" xr3:uid="{B0E5AE45-A33F-4204-8F0B-070D69C2786E}" name="Poraba SPTE Proizvodnja TE [enot]" dataDxfId="1039" totalsRowDxfId="1038"/>
    <tableColumn id="11" xr3:uid="{7F25DC2A-1986-4915-88CB-C39FCBF410F4}" name="Poraba Kotli/Ostalo Proizvodnja TE [enot]" dataDxfId="1037" totalsRowDxfId="1036"/>
    <tableColumn id="17" xr3:uid="{35611AA9-F221-4B60-8406-0A6FFA3D9674}" name="SPTE_x000a_Proizvedena EE [MWh]" dataDxfId="1035" totalsRowDxfId="1034"/>
    <tableColumn id="18" xr3:uid="{4AD5CC23-3DF9-4987-AF38-82B3CD038772}" name="SPTE_x000a_Proizvedena TE [MWh]" dataDxfId="1033" totalsRowDxfId="1032"/>
    <tableColumn id="13" xr3:uid="{F6BEC180-BDFE-4A25-A368-68F41519F2F3}" name="Kotli/Ostalo_x000a_Proizvedena TE [MWh]" dataDxfId="1031" totalsRowDxfId="1030"/>
    <tableColumn id="19" xr3:uid="{5B19EE81-4084-47A7-9712-2764C288AF4A}" name="Lastna raba TE [MWh]" dataDxfId="1029" totalsRowDxfId="1028"/>
    <tableColumn id="4" xr3:uid="{722F6310-C807-499D-A34D-F5F0CED07258}" name="Znesek omrežnine, dajatev, prispevkov in dodatkov _x000a_[EUR]" dataDxfId="1027" totalsRowDxfId="1026"/>
    <tableColumn id="6" xr3:uid="{60217B28-C485-4B81-9575-D79E21D47E2F}" name="Pogodbena cena UVS _x000a_(brez omrežnine, dajatev in prispevkov)_x000a_[enoto UVS]" dataDxfId="1025" totalsRowDxfId="1024"/>
    <tableColumn id="8" xr3:uid="{95C2545D-CA70-4273-9D96-C1BE3353DAC1}" name="Enota UVS" dataDxfId="1023" totalsRowDxfId="1022">
      <calculatedColumnFormula>IFERROR(IF(F18="","",VLOOKUP(MATCH(F18,tblS_VarStroški_SD[STROSEK_SD_Naziv],0)-1,tblS_VarStroški_SD[],6)),"")</calculatedColumnFormula>
    </tableColumn>
    <tableColumn id="10" xr3:uid="{BCAC32C0-52B5-4672-9690-B6E919E847B5}" name="Znesek upravičenega stroška _x000a_[EUR]" totalsRowFunction="sum" dataDxfId="1021" totalsRowDxfId="1020" dataCellStyle="Odstotek">
      <calculatedColumnFormula>IF(OR(G18="",Q18=""),"",ROUND((G18*Q18+P18),2))</calculatedColumnFormula>
    </tableColumn>
    <tableColumn id="14" xr3:uid="{366C71E5-284B-40B9-B3B4-3637A954AF6A}" name="Strukturni delež upravičenega stroška _x000a_[%]" totalsRowFunction="sum" dataDxfId="1019" totalsRowDxfId="1018" dataCellStyle="Odstotek">
      <calculatedColumnFormula>IFERROR(S18/$S$63,"")</calculatedColumnFormula>
    </tableColumn>
    <tableColumn id="15" xr3:uid="{A2EC6714-96C4-487D-A251-3CB85BB20340}" name="Ponder" dataDxfId="1017" totalsRowDxfId="1016">
      <calculatedColumnFormula>IF(F18="","",AQ18)</calculatedColumnFormula>
    </tableColumn>
    <tableColumn id="7" xr3:uid="{7F3247D4-AA0F-43DC-BABE-3348EBB41AA5}" name="Ponder _x000a_ai oz. bi             " totalsRowFunction="sum" dataDxfId="1015" totalsRowDxfId="1014">
      <calculatedColumnFormula>IFERROR(T18,"")</calculatedColumnFormula>
    </tableColumn>
  </tableColumns>
  <tableStyleInfo name="DT2014"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350C1563-38D0-46B3-A555-0F2B33D803BD}" name="tbl_07_UVS_0254" displayName="tbl_07_UVS_0254" ref="C72:W118" totalsRowCount="1" headerRowDxfId="1013" dataDxfId="1012" tableBorderDxfId="1011" totalsRowBorderDxfId="1010">
  <tableColumns count="21">
    <tableColumn id="20" xr3:uid="{E113CAEA-F6A9-4F6E-BB66-942F3BB7BD32}" name="ID_PP" dataDxfId="1009" totalsRowDxfId="1008">
      <calculatedColumnFormula>$D$70</calculatedColumnFormula>
    </tableColumn>
    <tableColumn id="19" xr3:uid="{F58F6384-66EC-4368-8A88-E0984C6106DF}" name="ID_PR" dataDxfId="1007" totalsRowDxfId="1006">
      <calculatedColumnFormula>$D$69</calculatedColumnFormula>
    </tableColumn>
    <tableColumn id="1" xr3:uid="{AD59EB8B-2C88-467F-A8F2-63297D5631D3}" name="ID" dataDxfId="1005" totalsRowDxfId="1004">
      <calculatedColumnFormula>IF(E18="","",E18)</calculatedColumnFormula>
    </tableColumn>
    <tableColumn id="16" xr3:uid="{717004DD-C63F-41C4-91DD-EB1CD8AAE040}" name="Naziv upravičenega variabilnega stroška" dataDxfId="1003" totalsRowDxfId="1002">
      <calculatedColumnFormula>IF(F18="","",F18)</calculatedColumnFormula>
    </tableColumn>
    <tableColumn id="2" xr3:uid="{A79D437D-4C9C-459C-AC8D-46518FE21E8B}" name="Skupna poraba _x000a_[enot]" dataDxfId="1001" totalsRowDxfId="1000">
      <calculatedColumnFormula>IF(E73="","",ROUND(IF(OR(O73=0,O73=""),SUM(J73:K73),(SUM(M73:N73))/(SUM(M73:N73)+O73)*SUM(J73:K73)),3))</calculatedColumnFormula>
    </tableColumn>
    <tableColumn id="3" xr3:uid="{DC2C9D35-9FE8-4FBB-95F7-560B0AC72DCD}" name="Enota" dataDxfId="999" totalsRowDxfId="998">
      <calculatedColumnFormula>IF(H18="","",H18)</calculatedColumnFormula>
    </tableColumn>
    <tableColumn id="5" xr3:uid="{1EF5F626-2DAE-4211-B3A9-B65035EBC1F6}" name="Poraba SPTE Proizvodnja EE [enot]" dataDxfId="997" totalsRowDxfId="996"/>
    <tableColumn id="18" xr3:uid="{E53AD10E-4E0E-42B2-8A28-8BBEBDEC04C1}" name="Poraba SPTE Proizvodnja TE [enot]" dataDxfId="995" totalsRowDxfId="994"/>
    <tableColumn id="17" xr3:uid="{47ED737F-ADFE-4231-95D4-4F99E3D8EF66}" name="Poraba Kotli/Ostalo Proizvodnja TE [enot]" dataDxfId="993" totalsRowDxfId="992"/>
    <tableColumn id="13" xr3:uid="{BD6C084C-1D66-4AE3-B90C-DF33E73E2CFC}" name="SPTE_x000a_Proizvedena EE [MWh]" dataDxfId="991" totalsRowDxfId="990"/>
    <tableColumn id="12" xr3:uid="{CFCE28B5-CC9F-400D-9672-A298F9716C58}" name="SPTE_x000a_Proizvedena TE [MWh]" dataDxfId="989" totalsRowDxfId="988"/>
    <tableColumn id="11" xr3:uid="{E839095B-4484-47EA-9D16-B2182F9CC8F1}" name="Kotli/Ostalo_x000a_Proizvedena TE [MWh]" dataDxfId="987" totalsRowDxfId="986"/>
    <tableColumn id="21" xr3:uid="{98DF768E-516A-4C77-91CA-D87FA9AC78FD}" name="Lastna raba TE [MWh]" dataDxfId="985" totalsRowDxfId="984"/>
    <tableColumn id="4" xr3:uid="{0CA1A70A-B7D6-47F5-8A65-CEBFC5800E11}" name="Znesek omrežnine, dajatev, prispevkov in dodatkov _x000a_[EUR]" dataDxfId="983" totalsRowDxfId="982"/>
    <tableColumn id="9" xr3:uid="{BBD5C17E-7BE5-4636-94FD-975C9E811442}" name="Pogodbena cena UVS _x000a_(brez omrežnine, dajatev in prispevkov)_x000a_[enoto UVS]" dataDxfId="981" totalsRowDxfId="980"/>
    <tableColumn id="6" xr3:uid="{E4B44FC2-57BB-4642-92F6-6D4E2FCE6698}" name="Enota UVS" dataDxfId="979" totalsRowDxfId="978">
      <calculatedColumnFormula>IF(R18="","",R18)</calculatedColumnFormula>
    </tableColumn>
    <tableColumn id="8" xr3:uid="{1C44B1AE-4C8D-4163-902A-CBA94A9F22D3}" name="Znesek upravičenega stroška _x000a_[EUR]" totalsRowFunction="sum" dataDxfId="977" totalsRowDxfId="976">
      <calculatedColumnFormula>IF(OR(G73="",Q73=""),"",ROUND((G73*Q73+P73),2))</calculatedColumnFormula>
    </tableColumn>
    <tableColumn id="10" xr3:uid="{B8C07285-2CEE-4676-8AFD-A2B891B49B40}" name="Strukturni delež upravičenega stroška _x000a_[%]" totalsRowFunction="sum" dataDxfId="975" totalsRowDxfId="974" dataCellStyle="Odstotek">
      <calculatedColumnFormula>IFERROR(S73/$S$118,"")</calculatedColumnFormula>
    </tableColumn>
    <tableColumn id="14" xr3:uid="{90E00324-1D82-478B-B6AC-A7E357CBA5A3}" name="Ponder" dataDxfId="973" totalsRowDxfId="972">
      <calculatedColumnFormula>U18</calculatedColumnFormula>
    </tableColumn>
    <tableColumn id="7" xr3:uid="{B749EB6C-38F1-46BD-A671-B3B1791A3C0D}" name="Sprememba cene upravičenega stroška _x000a_[%]" dataDxfId="971" totalsRowDxfId="970">
      <calculatedColumnFormula>IFERROR(Q73/Q18-1,"")</calculatedColumnFormula>
    </tableColumn>
    <tableColumn id="15" xr3:uid="{D489C327-C868-4A58-82EF-C429BCAC5E85}" name="Razmerje _x000a_(ai x Ei / E0i)_x000a_oz. _x000a_(bi x Ei / E0i)" totalsRowFunction="sum" dataDxfId="969" totalsRowDxfId="968">
      <calculatedColumnFormula>IFERROR(T73*$S$118/$S$63,"")</calculatedColumnFormula>
    </tableColumn>
  </tableColumns>
  <tableStyleInfo name="DT2014"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6F5B84D0-BFB7-4E2E-9BE4-A88D7802B31D}" name="tbl_07_UVS_0355" displayName="tbl_07_UVS_0355" ref="C127:W173" totalsRowCount="1" headerRowDxfId="967" dataDxfId="966" tableBorderDxfId="965" totalsRowBorderDxfId="964">
  <tableColumns count="21">
    <tableColumn id="20" xr3:uid="{22547D2F-EE44-4569-AF93-5FEC7A7D80FD}" name="ID_PP" dataDxfId="963" totalsRowDxfId="962">
      <calculatedColumnFormula>$D$125</calculatedColumnFormula>
    </tableColumn>
    <tableColumn id="19" xr3:uid="{704340AE-967D-4530-BE86-AD5A91B48CC8}" name="ID_PR" dataDxfId="961" totalsRowDxfId="960">
      <calculatedColumnFormula>$D$124</calculatedColumnFormula>
    </tableColumn>
    <tableColumn id="1" xr3:uid="{13E6F47E-AF1D-4E35-9A63-500313B41E5C}" name="ID" dataDxfId="959" totalsRowDxfId="958">
      <calculatedColumnFormula>IF(E73="","",E73)</calculatedColumnFormula>
    </tableColumn>
    <tableColumn id="16" xr3:uid="{38870C5B-BBC2-48DB-9710-4326B4E30E04}" name="Naziv upravičenega variabilnega stroška" dataDxfId="957" totalsRowDxfId="956">
      <calculatedColumnFormula>IF(F73="","",F73)</calculatedColumnFormula>
    </tableColumn>
    <tableColumn id="2" xr3:uid="{8FAA4977-D91C-4789-90F5-3DEB8140E24E}" name="Skupna poraba _x000a_[enot]" dataDxfId="955" totalsRowDxfId="954">
      <calculatedColumnFormula>IF(E128="","",ROUND(IF(OR(O128=0,O128=""),SUM(J128:K128),(SUM(M128:N128))/(SUM(M128:N128)+O128)*SUM(J128:K128)),3))</calculatedColumnFormula>
    </tableColumn>
    <tableColumn id="3" xr3:uid="{095A9349-72FD-4834-A15C-2AB4F4C05905}" name="Enota" dataDxfId="953" totalsRowDxfId="952">
      <calculatedColumnFormula>IF(H73="","",H73)</calculatedColumnFormula>
    </tableColumn>
    <tableColumn id="5" xr3:uid="{370E7EF1-5552-4E66-BDB6-938A15C35FC5}" name="Poraba SPTE Proizvodnja EE [enot]" dataDxfId="951" totalsRowDxfId="950">
      <calculatedColumnFormula>[3]List1!$E$48</calculatedColumnFormula>
    </tableColumn>
    <tableColumn id="18" xr3:uid="{43C5B8DE-945D-4718-8183-C4133C71521E}" name="Poraba SPTE Proizvodnja TE [enot]" dataDxfId="949" totalsRowDxfId="948"/>
    <tableColumn id="17" xr3:uid="{B1D01A1C-3188-48A9-922B-759309D15F3F}" name="Poraba Kotli/Ostalo Proizvodnja TE [enot]" dataDxfId="947" totalsRowDxfId="946"/>
    <tableColumn id="13" xr3:uid="{997B3302-87F2-47C0-9644-6AEB6699EEED}" name="SPTE_x000a_Proizvedena EE [MWh]" dataDxfId="945" totalsRowDxfId="944"/>
    <tableColumn id="12" xr3:uid="{05A68F0B-58D9-48C0-AE01-59F39ECD88ED}" name="SPTE_x000a_Proizvedena TE [MWh]" dataDxfId="943" totalsRowDxfId="942"/>
    <tableColumn id="11" xr3:uid="{19ED52C4-1976-4504-8633-3FAD7B874869}" name="Kotli/Ostalo_x000a_Proizvedena TE [MWh]" dataDxfId="941" totalsRowDxfId="940"/>
    <tableColumn id="21" xr3:uid="{6B816E45-00B5-46F7-998A-C856DDE57316}" name="Lastna raba TE [MWh]" dataDxfId="939" totalsRowDxfId="938"/>
    <tableColumn id="4" xr3:uid="{DA74ABB4-726A-4016-9A43-0521DE868A5A}" name="Znesek omrežnine, dajatev, prispevkov in dodatkov _x000a_[EUR]" dataDxfId="937" totalsRowDxfId="936">
      <calculatedColumnFormula>+'[4]Vroča voda po mesecih'!$E$9</calculatedColumnFormula>
    </tableColumn>
    <tableColumn id="9" xr3:uid="{B8F1D2F9-47DD-4522-BEFE-637ED8E026EC}" name="Pogodbena cena UVS _x000a_(brez omrežnine, dajatev in prispevkov)_x000a_[enoto UVS]" dataDxfId="935" totalsRowDxfId="934">
      <calculatedColumnFormula>+ROUND('[5]ELEKTRIKA po MESECIH 2023'!U268,5)</calculatedColumnFormula>
    </tableColumn>
    <tableColumn id="6" xr3:uid="{DE499CFF-F69A-4B2B-AAE7-ECA68591E22A}" name="Enota UVS" dataDxfId="933" totalsRowDxfId="932">
      <calculatedColumnFormula>IF(R73="","",R73)</calculatedColumnFormula>
    </tableColumn>
    <tableColumn id="8" xr3:uid="{4DE62816-6B59-47ED-82E0-645800C08B14}" name="Znesek upravičenega stroška _x000a_[EUR]" totalsRowFunction="sum" dataDxfId="931" totalsRowDxfId="930">
      <calculatedColumnFormula>IF(OR(G128="",Q128=""),"",ROUND((G128*Q128+P128),2))</calculatedColumnFormula>
    </tableColumn>
    <tableColumn id="10" xr3:uid="{8E9D4F68-4632-471A-84B1-0780790AD43F}" name="Strukturni delež upravičenega stroška _x000a_[%]" totalsRowFunction="sum" dataDxfId="929" totalsRowDxfId="928" dataCellStyle="Odstotek">
      <calculatedColumnFormula>IFERROR(S128/$S$173,"")</calculatedColumnFormula>
    </tableColumn>
    <tableColumn id="14" xr3:uid="{91FF4DBF-FD25-4823-A252-7DEC3BEA5386}" name="Ponder" dataDxfId="927" totalsRowDxfId="926">
      <calculatedColumnFormula>U73</calculatedColumnFormula>
    </tableColumn>
    <tableColumn id="7" xr3:uid="{14CC9BE9-21BE-4051-8420-A23D4BCACE81}" name="Sprememba cene upravičenega stroška _x000a_[%]" dataDxfId="925" totalsRowDxfId="924">
      <calculatedColumnFormula>IFERROR(Q128/Q73-1,"")</calculatedColumnFormula>
    </tableColumn>
    <tableColumn id="15" xr3:uid="{694865D5-B7BB-4B2D-AC8F-CBEE60D6E4E4}" name="Razmerje _x000a_(ai x Ei / E0i)_x000a_oz. _x000a_(bi x Ei / E0i)" totalsRowFunction="sum" dataDxfId="923" totalsRowDxfId="922">
      <calculatedColumnFormula>IFERROR(T128*$S$173/$S$118,"")</calculatedColumnFormula>
    </tableColumn>
  </tableColumns>
  <tableStyleInfo name="DT2014"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4EC1CF22-2709-4D5E-B229-5026B36C1F38}" name="tbl_11_TarifniCenik_0156" displayName="tbl_11_TarifniCenik_0156" ref="C17:S54" totalsRowCount="1" headerRowDxfId="625" dataDxfId="624" totalsRowDxfId="622" tableBorderDxfId="623" totalsRowBorderDxfId="621">
  <tableColumns count="17">
    <tableColumn id="5" xr3:uid="{F5ED58A9-18C6-44B0-A46B-5525B15A4F70}" name="ID_PP" dataDxfId="620" totalsRowDxfId="619">
      <calculatedColumnFormula>$D$14</calculatedColumnFormula>
    </tableColumn>
    <tableColumn id="7" xr3:uid="{D8ABBDD1-98CF-4568-9CCA-9BFDBA0C8626}" name="ID_PR" dataDxfId="618" totalsRowDxfId="617">
      <calculatedColumnFormula>$D$13</calculatedColumnFormula>
    </tableColumn>
    <tableColumn id="1" xr3:uid="{C6D0A4EC-6B9F-4739-BFCA-E6C1A25D7F86}" name="ID" dataDxfId="616" totalsRowDxfId="615"/>
    <tableColumn id="16" xr3:uid="{1B4FBEEE-DA30-46D6-8055-DB5D7F012C4D}" name="Tarifni sistem" dataDxfId="614" totalsRowDxfId="613"/>
    <tableColumn id="2" xr3:uid="{912ADD52-E038-42C0-A5BA-11A5B4C8E1EE}" name="Tarifna skupina" dataDxfId="612" totalsRowDxfId="611"/>
    <tableColumn id="3" xr3:uid="{73FC85A1-EE46-4F51-BE56-955B45106818}" name="Tarifna podskupina" dataDxfId="610" totalsRowDxfId="609"/>
    <tableColumn id="4" xr3:uid="{59DDCC06-8F78-4A25-936C-2584071AB4A2}" name="Variabilna tarifna postavka _x000a_(Toplota) _x000a_[EUR/MWh]" dataDxfId="608" totalsRowDxfId="607"/>
    <tableColumn id="6" xr3:uid="{41FB0724-ED2B-4B0F-88C7-86CF7782BA7C}" name="Fiksna tarifna postavka _x000a_(Obračunska moč) _x000a_[EUR/MW/leto]" dataDxfId="606" totalsRowDxfId="605"/>
    <tableColumn id="11" xr3:uid="{CFCE7D5E-3D63-47AB-9744-B89708A96820}" name="Dodatek za povečanje energetske učinkovitosti _x000a_[EUR/MWh]" dataDxfId="604" totalsRowDxfId="603"/>
    <tableColumn id="9" xr3:uid="{6ADA04BC-622B-4FF5-BF4E-96AC91B49537}" name="Prispevek za podpore (OVE) _x000a_[EUR/MWh]" dataDxfId="602" totalsRowDxfId="601"/>
    <tableColumn id="8" xr3:uid="{7A4AB2FC-7C1D-459B-AE2A-6377D0F8788A}" name="Variabilna količina (Dobavljena toplota)_x000a_[MWh]" totalsRowFunction="sum" dataDxfId="600" totalsRowDxfId="599"/>
    <tableColumn id="10" xr3:uid="{3C7DE3A1-A0EA-418B-883B-C724DA574640}" name="Fiksna količina (Obračunska moč)_x000a_[MW]" totalsRowFunction="sum" dataDxfId="598" totalsRowDxfId="597"/>
    <tableColumn id="14" xr3:uid="{8FEC35FA-A3EF-42F5-9D88-A418A49247EE}" name="Število končnih odjemalcev" totalsRowFunction="sum" dataDxfId="596" totalsRowDxfId="595"/>
    <tableColumn id="15" xr3:uid="{F2AD6F30-94C2-4334-9175-8257D0D4935C}" name="Število predajnih (merilnih) mest" totalsRowFunction="sum" dataDxfId="594" totalsRowDxfId="593"/>
    <tableColumn id="12" xr3:uid="{752494D9-A102-449D-A6C6-AE41E7140C38}" name="Prihodek_x000a_VARIABILNI_x000a_del _x000a_[EUR/leto]" totalsRowFunction="sum" dataDxfId="592" totalsRowDxfId="591">
      <calculatedColumnFormula>IF(I18="","",ROUND(I18*M18,2))</calculatedColumnFormula>
    </tableColumn>
    <tableColumn id="13" xr3:uid="{F8F20FB1-F4D1-4F26-AE69-6E38DB1A1529}" name="Prihodek _x000a_FIKSNI_x000a_del _x000a_[EUR/leto]" totalsRowFunction="sum" dataDxfId="590" totalsRowDxfId="589">
      <calculatedColumnFormula>IF(J18="","",ROUND(J18*N18/12,2))</calculatedColumnFormula>
    </tableColumn>
    <tableColumn id="17" xr3:uid="{4EE6701F-CB1F-4869-841B-8056FAB4C4AB}" name="Prihodek števnina [EUR/leto]" totalsRowFunction="custom" dataDxfId="588" totalsRowDxfId="587">
      <totalsRowFormula>ROUND(SUBTOTAL(109,tbl_11_TarifniCenik_0156[Prihodek števnina '[EUR/leto']]),2)</totalsRowFormula>
    </tableColumn>
  </tableColumns>
  <tableStyleInfo name="DT2014"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FB469853-1068-4E6C-9CA1-FD4A2EAE9615}" name="tbl_11_TarifniCenik_0257" displayName="tbl_11_TarifniCenik_0257" ref="C63:S100" totalsRowCount="1" headerRowDxfId="586" dataDxfId="585" totalsRowDxfId="583" tableBorderDxfId="584" totalsRowBorderDxfId="582">
  <tableColumns count="17">
    <tableColumn id="5" xr3:uid="{DFE6CB30-8BB6-4646-8AF8-5A4DB06F7F06}" name="ID_PP" dataDxfId="581" totalsRowDxfId="580">
      <calculatedColumnFormula>$D$60</calculatedColumnFormula>
    </tableColumn>
    <tableColumn id="7" xr3:uid="{FB7207C1-7217-4FB6-A65B-2582FA5B8C19}" name="ID_PR" dataDxfId="579" totalsRowDxfId="578">
      <calculatedColumnFormula>$D$59</calculatedColumnFormula>
    </tableColumn>
    <tableColumn id="1" xr3:uid="{3053874C-80A0-4D06-9029-BDCDF63BCEB5}" name="ID" dataDxfId="577" totalsRowDxfId="576">
      <calculatedColumnFormula array="1">IF(E18:H53="","",E18:H53)</calculatedColumnFormula>
    </tableColumn>
    <tableColumn id="16" xr3:uid="{450CB145-73B5-4218-8DF3-17031CBAD397}" name="Tarifni sistem" dataDxfId="575" totalsRowDxfId="574">
      <calculatedColumnFormula array="1">IF(F18:I53="","",F18:I53)</calculatedColumnFormula>
    </tableColumn>
    <tableColumn id="2" xr3:uid="{3B45B3A6-D75A-4E09-8619-EF05BD840926}" name="Tarifna skupina" dataDxfId="573" totalsRowDxfId="572">
      <calculatedColumnFormula array="1">IF(G18:J53="","",G18:J53)</calculatedColumnFormula>
    </tableColumn>
    <tableColumn id="3" xr3:uid="{474AC0E3-B157-4790-9255-279DF20B6CBE}" name="Tarifna podskupina" dataDxfId="571" totalsRowDxfId="570">
      <calculatedColumnFormula array="1">IF(H18:K53="","",H18:K53)</calculatedColumnFormula>
    </tableColumn>
    <tableColumn id="4" xr3:uid="{F6356038-1877-4253-815A-2717F4F7E894}" name="Variabilna tarifna postavka _x000a_(Toplota) _x000a_[EUR/MWh]" dataDxfId="569" totalsRowDxfId="568"/>
    <tableColumn id="6" xr3:uid="{2230B95F-D057-4C7E-8087-2628193AEE14}" name="Fiksna tarifna postavka _x000a_(Obračunska moč) _x000a_[EUR/MW/leto]" dataDxfId="567" totalsRowDxfId="566"/>
    <tableColumn id="11" xr3:uid="{0E9A5AE9-2B32-4206-932E-8F7D186EE383}" name="Dodatek za povečanje energetske učinkovitosti _x000a_[EUR/MWh]" dataDxfId="565" totalsRowDxfId="564"/>
    <tableColumn id="9" xr3:uid="{DE34ECEA-E7FE-429E-952A-3D3E55002544}" name="Prispevek za podpore (OVE) _x000a_[EUR/MWh]" dataDxfId="563" totalsRowDxfId="562"/>
    <tableColumn id="8" xr3:uid="{BC33D90B-A412-41EC-8CA2-65EA99E2A7DB}" name="Variabilna količina (Dobavljena toplota)_x000a_[MWh]" totalsRowFunction="sum" dataDxfId="561" totalsRowDxfId="560"/>
    <tableColumn id="10" xr3:uid="{9FB3687B-4C3D-4DFD-9265-93C259E0073C}" name="Fiksna količina (Obračunska moč)_x000a_[MW]" totalsRowFunction="sum" dataDxfId="559" totalsRowDxfId="558"/>
    <tableColumn id="14" xr3:uid="{022BC267-91E3-45E7-8266-4C5A79AF5480}" name="Število končnih odjemalcev" totalsRowFunction="sum" dataDxfId="557" totalsRowDxfId="556"/>
    <tableColumn id="15" xr3:uid="{B7E2046C-9800-4608-AFDE-0E374D71D09D}" name="Število predajnih (merilnih) mest" totalsRowFunction="sum" dataDxfId="555" totalsRowDxfId="554"/>
    <tableColumn id="12" xr3:uid="{D8223540-188F-4D13-9D6D-99224A200A0C}" name="Prihodek_x000a_VARIABILNI_x000a_del _x000a_[EUR/leto]" totalsRowFunction="sum" dataDxfId="553" totalsRowDxfId="552">
      <calculatedColumnFormula>IF(I64="","",ROUND(I64*M64,2))</calculatedColumnFormula>
    </tableColumn>
    <tableColumn id="13" xr3:uid="{172C6419-F2A5-4615-8B1D-2E4EAC7E327B}" name="Prihodek _x000a_FIKSNI_x000a_del _x000a_[EUR/leto]" totalsRowFunction="sum" dataDxfId="551" totalsRowDxfId="550">
      <calculatedColumnFormula>IF(J64="","",ROUND(J64*N64/12,2))</calculatedColumnFormula>
    </tableColumn>
    <tableColumn id="17" xr3:uid="{E3EF29FD-DA51-4F43-9714-C6BD9920DFD9}" name="Prihodek števnina [EUR/leto]" totalsRowFunction="custom" dataDxfId="549" totalsRowDxfId="548">
      <totalsRowFormula>ROUND(SUBTOTAL(109,tbl_11_TarifniCenik_0257[Prihodek števnina '[EUR/leto']]),2)</totalsRowFormula>
    </tableColumn>
  </tableColumns>
  <tableStyleInfo name="DT2014"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DD3F0E0E-1586-45AE-817E-929B7E0083E0}" name="tbl_11_TarifniCenik_0358" displayName="tbl_11_TarifniCenik_0358" ref="C109:S146" totalsRowCount="1" headerRowDxfId="547" dataDxfId="546" totalsRowDxfId="544" tableBorderDxfId="545" totalsRowBorderDxfId="543">
  <tableColumns count="17">
    <tableColumn id="5" xr3:uid="{374D254B-FBB1-4156-A34C-26D1C43C20FF}" name="ID_PP" dataDxfId="542" totalsRowDxfId="541">
      <calculatedColumnFormula>$D$106</calculatedColumnFormula>
    </tableColumn>
    <tableColumn id="7" xr3:uid="{FCC8B9C5-8F4C-4C1C-88A9-243F10AB6E06}" name="ID_PR" dataDxfId="540" totalsRowDxfId="539">
      <calculatedColumnFormula>$D$105</calculatedColumnFormula>
    </tableColumn>
    <tableColumn id="1" xr3:uid="{502EBB7F-8E99-4783-A0A6-BD90170936A3}" name="ID" dataDxfId="538" totalsRowDxfId="537">
      <calculatedColumnFormula array="1">IF(E64:H99="","",E64:H99)</calculatedColumnFormula>
    </tableColumn>
    <tableColumn id="16" xr3:uid="{03BF1DCC-1EB8-4874-9462-E42AFD546A31}" name="Tarifni sistem" dataDxfId="536" totalsRowDxfId="535">
      <calculatedColumnFormula array="1">IF(F64:I99="","",F64:I99)</calculatedColumnFormula>
    </tableColumn>
    <tableColumn id="2" xr3:uid="{9C9D348E-F88D-410C-AB3B-C4C28F4C3FBE}" name="Tarifna skupina" dataDxfId="534" totalsRowDxfId="533">
      <calculatedColumnFormula array="1">IF(G64:J99="","",G64:J99)</calculatedColumnFormula>
    </tableColumn>
    <tableColumn id="3" xr3:uid="{21A33D26-86E2-4480-A52B-35173E96DCCF}" name="Tarifna podskupina" dataDxfId="532" totalsRowDxfId="531">
      <calculatedColumnFormula array="1">IF(H64:K99="","",H64:K99)</calculatedColumnFormula>
    </tableColumn>
    <tableColumn id="4" xr3:uid="{7A1B21E4-8E82-4793-BC5C-71AF86BE6217}" name="Variabilna tarifna postavka _x000a_(Toplota) _x000a_[EUR/MWh]" dataDxfId="530" totalsRowDxfId="529"/>
    <tableColumn id="6" xr3:uid="{BC8AB23A-CF39-499A-8A58-12D8421EC6BE}" name="Fiksna tarifna postavka _x000a_(Obračunska moč) _x000a_[EUR/MW/leto]" dataDxfId="528" totalsRowDxfId="527"/>
    <tableColumn id="11" xr3:uid="{A7CEC7A5-BF04-42D0-B740-7437FA52D31F}" name="Dodatek za povečanje energetske učinkovitosti _x000a_[EUR/MWh]" dataDxfId="526" totalsRowDxfId="525"/>
    <tableColumn id="9" xr3:uid="{C6238659-458E-4638-814C-2F391E0D4E09}" name="Prispevek za podpore (OVE) _x000a_[EUR/MWh]" dataDxfId="524" totalsRowDxfId="523"/>
    <tableColumn id="8" xr3:uid="{62F6D88C-0081-401C-8D48-1406AFF88BC6}" name="Variabilna količina (Dobavljena toplota)_x000a_[MWh]" totalsRowFunction="sum" dataDxfId="522" totalsRowDxfId="521"/>
    <tableColumn id="10" xr3:uid="{F7FFFCDE-C425-477D-8A95-66C75E72061E}" name="Fiksna količina (Obračunska moč)_x000a_[MW]" totalsRowFunction="sum" dataDxfId="520" totalsRowDxfId="519"/>
    <tableColumn id="14" xr3:uid="{38DC9233-1CA6-4F3B-91EE-D40BBC03626E}" name="Število končnih odjemalcev" totalsRowFunction="sum" dataDxfId="518" totalsRowDxfId="517"/>
    <tableColumn id="15" xr3:uid="{7D63457F-A37F-4119-90EA-C58E1A22D3FE}" name="Število predajnih (merilnih) mest" totalsRowFunction="sum" dataDxfId="516" totalsRowDxfId="515"/>
    <tableColumn id="12" xr3:uid="{EFA577D9-F676-448B-8602-C1F1202CE3EF}" name="Prihodek_x000a_VARIABILNI_x000a_del _x000a_[EUR/leto]" totalsRowFunction="sum" dataDxfId="514" totalsRowDxfId="513">
      <calculatedColumnFormula>IF(I110="","",ROUND(I110*M110,2))</calculatedColumnFormula>
    </tableColumn>
    <tableColumn id="13" xr3:uid="{D8741D1D-4F5A-4BFA-9EF6-D10243103E98}" name="Prihodek _x000a_FIKSNI_x000a_del _x000a_[EUR/leto]" totalsRowFunction="sum" dataDxfId="512" totalsRowDxfId="511">
      <calculatedColumnFormula>IF(J110="","",ROUND(J110*N110/12,2))</calculatedColumnFormula>
    </tableColumn>
    <tableColumn id="17" xr3:uid="{CA1C35AD-AD36-4EE8-969F-476D53018C6A}" name="Prihodek števnina [EUR/leto]" totalsRowFunction="custom" dataDxfId="510" totalsRowDxfId="509">
      <totalsRowFormula>ROUND(SUBTOTAL(109,tbl_11_TarifniCenik_0358[Prihodek števnina '[EUR/leto']]),2)</totalsRowFormula>
    </tableColumn>
  </tableColumns>
  <tableStyleInfo name="DT2014"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E22803CF-D8FD-4310-AFC8-72A536F4C868}" name="tbl_11_TarifniCenik_0459" displayName="tbl_11_TarifniCenik_0459" ref="C155:S192" totalsRowCount="1" headerRowDxfId="508" dataDxfId="507" totalsRowDxfId="505" tableBorderDxfId="506" totalsRowBorderDxfId="504">
  <tableColumns count="17">
    <tableColumn id="5" xr3:uid="{678A7FDC-07F2-407A-93A1-5719C1FDB4DE}" name="ID_PP" dataDxfId="503" totalsRowDxfId="502">
      <calculatedColumnFormula>$D$152</calculatedColumnFormula>
    </tableColumn>
    <tableColumn id="7" xr3:uid="{A417DCC3-6561-4223-ABD7-5DF86CC61F60}" name="ID_PR" dataDxfId="501" totalsRowDxfId="500">
      <calculatedColumnFormula>$D$151</calculatedColumnFormula>
    </tableColumn>
    <tableColumn id="1" xr3:uid="{A5277C66-7B41-4640-98EB-33BEE6171AF5}" name="ID" dataDxfId="499" totalsRowDxfId="498">
      <calculatedColumnFormula array="1">IF(E110:H145="","",E110:H145)</calculatedColumnFormula>
    </tableColumn>
    <tableColumn id="16" xr3:uid="{54A15B0C-67EE-4E03-BEB6-83CAE332432C}" name="Tarifni sistem" dataDxfId="497" totalsRowDxfId="496">
      <calculatedColumnFormula array="1">IF(F110:I145="","",F110:I145)</calculatedColumnFormula>
    </tableColumn>
    <tableColumn id="2" xr3:uid="{2DEE575E-0488-4C56-AAF4-06CCC585A151}" name="Tarifna skupina" dataDxfId="495" totalsRowDxfId="494">
      <calculatedColumnFormula array="1">IF(G110:J145="","",G110:J145)</calculatedColumnFormula>
    </tableColumn>
    <tableColumn id="3" xr3:uid="{55EBC531-D329-40CC-96A1-DACDF289D02C}" name="Tarifna podskupina" dataDxfId="493" totalsRowDxfId="492">
      <calculatedColumnFormula array="1">IF(H110:K145="","",H110:K145)</calculatedColumnFormula>
    </tableColumn>
    <tableColumn id="4" xr3:uid="{CCFC1417-1578-41AF-83B7-456361307A2C}" name="Variabilna tarifna postavka _x000a_(Toplota) _x000a_[EUR/MWh]" dataDxfId="491" totalsRowDxfId="490"/>
    <tableColumn id="6" xr3:uid="{DB339D3E-D4C9-4434-88D6-9009013ED98C}" name="Fiksna tarifna postavka _x000a_(Obračunska moč) _x000a_[EUR/MW/leto]" dataDxfId="489" totalsRowDxfId="488"/>
    <tableColumn id="11" xr3:uid="{1FC2E2F7-F52D-4F46-8046-7B5527E70EA5}" name="Dodatek za povečanje energetske učinkovitosti _x000a_[EUR/MWh]" dataDxfId="487" totalsRowDxfId="486"/>
    <tableColumn id="9" xr3:uid="{3F6BEDF7-571B-4964-BF78-FAB26A3B2DF2}" name="Prispevek za podpore (OVE) _x000a_[EUR/MWh]" dataDxfId="485" totalsRowDxfId="484"/>
    <tableColumn id="8" xr3:uid="{3DA23044-4549-4AEA-B4D3-68AD32437E91}" name="Variabilna količina (Dobavljena toplota)_x000a_[MWh]" totalsRowFunction="sum" dataDxfId="483" totalsRowDxfId="482"/>
    <tableColumn id="10" xr3:uid="{15E9EC35-A60E-4393-90D6-62075F724D76}" name="Fiksna količina (Obračunska moč)_x000a_[MW]" totalsRowFunction="sum" dataDxfId="481" totalsRowDxfId="480"/>
    <tableColumn id="14" xr3:uid="{02E92981-3638-46BF-89E1-CC7440AD6EE1}" name="Število končnih odjemalcev" totalsRowFunction="sum" dataDxfId="479" totalsRowDxfId="478"/>
    <tableColumn id="15" xr3:uid="{59D15767-AE7C-4E49-B395-36F6201A9427}" name="Število predajnih (merilnih) mest" totalsRowFunction="sum" dataDxfId="477" totalsRowDxfId="476"/>
    <tableColumn id="12" xr3:uid="{23264AAF-310D-4D3A-8189-B64681B3AB23}" name="Prihodek_x000a_VARIABILNI_x000a_del _x000a_[EUR/leto]" totalsRowFunction="sum" dataDxfId="475" totalsRowDxfId="474">
      <calculatedColumnFormula>IF(I156="","",ROUND(I156*M156,2))</calculatedColumnFormula>
    </tableColumn>
    <tableColumn id="13" xr3:uid="{BCF640E7-F337-4CDD-B99A-CB841A1EC68C}" name="Prihodek _x000a_FIKSNI_x000a_del _x000a_[EUR/leto]" totalsRowFunction="sum" dataDxfId="473" totalsRowDxfId="472">
      <calculatedColumnFormula>IF(J156="","",ROUND(J156*N156/12,2))</calculatedColumnFormula>
    </tableColumn>
    <tableColumn id="17" xr3:uid="{6B6E3776-6DCC-494A-935A-7AC1500DDF8D}" name="Prihodek števnina [EUR/leto]" totalsRowFunction="custom" dataDxfId="471" totalsRowDxfId="470">
      <totalsRowFormula>ROUND(SUBTOTAL(109,tbl_11_TarifniCenik_0459[Prihodek števnina '[EUR/leto']]),2)</totalsRowFormula>
    </tableColumn>
  </tableColumns>
  <tableStyleInfo name="DT2014"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21C790E4-63DB-4751-BE67-418693C7C6D7}" name="tbl_11_TarifniCenik_05" displayName="tbl_11_TarifniCenik_05" ref="C200:S237" totalsRowCount="1" headerRowDxfId="469" dataDxfId="468" totalsRowDxfId="466" tableBorderDxfId="467" totalsRowBorderDxfId="465">
  <tableColumns count="17">
    <tableColumn id="5" xr3:uid="{328FFCB3-86F2-4153-90B9-5458976EDBBC}" name="ID_PP" dataDxfId="464" totalsRowDxfId="463">
      <calculatedColumnFormula>$D$197</calculatedColumnFormula>
    </tableColumn>
    <tableColumn id="7" xr3:uid="{D0F7B8BA-9205-41E0-A4F1-F0F1F236E678}" name="ID_PR" dataDxfId="462" totalsRowDxfId="461">
      <calculatedColumnFormula>$D$196</calculatedColumnFormula>
    </tableColumn>
    <tableColumn id="1" xr3:uid="{86FB88B7-912B-4C9D-B9B5-7779D1FAFE4D}" name="ID" dataDxfId="460" totalsRowDxfId="459">
      <calculatedColumnFormula array="1">IF(E156:H191="","",E156:H191)</calculatedColumnFormula>
    </tableColumn>
    <tableColumn id="16" xr3:uid="{80E57A4E-C037-4B94-BBED-BD7BDC7A9CD2}" name="Tarifni sistem" dataDxfId="458" totalsRowDxfId="457">
      <calculatedColumnFormula array="1">IF(F156:I191="","",F156:I191)</calculatedColumnFormula>
    </tableColumn>
    <tableColumn id="2" xr3:uid="{6325C7C8-43AC-4125-8B61-2842A110BC90}" name="Tarifna skupina" dataDxfId="456" totalsRowDxfId="455">
      <calculatedColumnFormula array="1">IF(G156:J191="","",G156:J191)</calculatedColumnFormula>
    </tableColumn>
    <tableColumn id="3" xr3:uid="{5F8EC5FA-BF2C-4DA5-9B0E-11B3758048BC}" name="Tarifna podskupina" dataDxfId="454" totalsRowDxfId="453">
      <calculatedColumnFormula array="1">IF(H156:K191="","",H156:K191)</calculatedColumnFormula>
    </tableColumn>
    <tableColumn id="4" xr3:uid="{DA30E2E3-33C6-4EFA-BFB5-8B7B49495238}" name="Variabilna tarifna postavka _x000a_(Toplota) _x000a_[EUR/MWh]" dataDxfId="452" totalsRowDxfId="451"/>
    <tableColumn id="6" xr3:uid="{7D2E9D4D-14BB-4D28-865D-57A94595D78F}" name="Fiksna tarifna postavka _x000a_(Obračunska moč) _x000a_[EUR/MW/leto]" dataDxfId="450" totalsRowDxfId="449"/>
    <tableColumn id="11" xr3:uid="{0F8BC391-CE0E-4B41-9659-CB841A6E6DC6}" name="Dodatek za povečanje energetske učinkovitosti _x000a_[EUR/MWh]" dataDxfId="448" totalsRowDxfId="447"/>
    <tableColumn id="9" xr3:uid="{D1C43A04-F97D-4A14-A66C-0822B29AD8B1}" name="Prispevek za podpore (OVE) _x000a_[EUR/MWh]" dataDxfId="446" totalsRowDxfId="445"/>
    <tableColumn id="8" xr3:uid="{755AC091-5F73-4EFB-8A71-68467EA5D004}" name="Variabilna količina (Dobavljena toplota)_x000a_[MWh]" totalsRowFunction="sum" dataDxfId="444" totalsRowDxfId="443"/>
    <tableColumn id="10" xr3:uid="{10019876-1EBE-4571-864D-6CDDB97D7742}" name="Fiksna količina (Obračunska moč)_x000a_[MW]" totalsRowFunction="sum" dataDxfId="442" totalsRowDxfId="441"/>
    <tableColumn id="14" xr3:uid="{1BEF6D01-A4AA-4B61-8735-0A7CDC89A364}" name="Število končnih odjemalcev" totalsRowFunction="sum" dataDxfId="440" totalsRowDxfId="439"/>
    <tableColumn id="15" xr3:uid="{E964531A-BD4F-461E-85C5-74EC7B6070B7}" name="Število predajnih (merilnih) mest" totalsRowFunction="sum" dataDxfId="438" totalsRowDxfId="437"/>
    <tableColumn id="12" xr3:uid="{FC742626-A8F6-45D3-B82E-EAE3A7A4E577}" name="Prihodek_x000a_VARIABILNI_x000a_del _x000a_[EUR/leto]" totalsRowFunction="sum" dataDxfId="436" totalsRowDxfId="435">
      <calculatedColumnFormula>IF(I201="","",ROUND(I201*M201,2))</calculatedColumnFormula>
    </tableColumn>
    <tableColumn id="13" xr3:uid="{22FB1052-F34A-4925-B0C3-470C56B30D29}" name="Prihodek _x000a_FIKSNI_x000a_del _x000a_[EUR/leto]" totalsRowFunction="sum" dataDxfId="434" totalsRowDxfId="433">
      <calculatedColumnFormula>IF(J201="","",ROUND(J201*N201/12,2))</calculatedColumnFormula>
    </tableColumn>
    <tableColumn id="17" xr3:uid="{CE353168-DB69-4D98-8FF2-8B649876E8D4}" name="Prihodek števnina [EUR/leto]" totalsRowFunction="custom" dataDxfId="432" totalsRowDxfId="431">
      <totalsRowFormula>ROUND(SUBTOTAL(109,tbl_11_TarifniCenik_05[Prihodek števnina '[EUR/leto']]),2)</totalsRowFormula>
    </tableColumn>
  </tableColumns>
  <tableStyleInfo name="DT2014"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B053963-760D-4668-87B0-1743CCBC7D13}" name="tbl_11_TarifniCenik_06" displayName="tbl_11_TarifniCenik_06" ref="C246:S283" totalsRowCount="1" headerRowDxfId="430" dataDxfId="429" totalsRowDxfId="427" tableBorderDxfId="428" totalsRowBorderDxfId="426">
  <tableColumns count="17">
    <tableColumn id="5" xr3:uid="{AA0C60DF-0535-47B4-81EB-E3F884B19652}" name="ID_PP" dataDxfId="425" totalsRowDxfId="424">
      <calculatedColumnFormula>$D$243</calculatedColumnFormula>
    </tableColumn>
    <tableColumn id="7" xr3:uid="{D39DE351-1BD6-43E3-AA69-A26A788BB22E}" name="ID_PR" dataDxfId="423" totalsRowDxfId="422">
      <calculatedColumnFormula>$D$242</calculatedColumnFormula>
    </tableColumn>
    <tableColumn id="1" xr3:uid="{982F7EDC-1BBB-46D8-8851-C6F71D91C028}" name="ID" dataDxfId="421" totalsRowDxfId="420">
      <calculatedColumnFormula array="1">IF(E201:H236="","",E201:H236)</calculatedColumnFormula>
    </tableColumn>
    <tableColumn id="16" xr3:uid="{527C9832-D7F3-4ABE-AF0B-9851037B7D4E}" name="Tarifni sistem" dataDxfId="419" totalsRowDxfId="418">
      <calculatedColumnFormula array="1">IF(F201:I236="","",F201:I236)</calculatedColumnFormula>
    </tableColumn>
    <tableColumn id="2" xr3:uid="{EA438302-92B5-4602-B29A-156A3BA340F9}" name="Tarifna skupina" dataDxfId="417" totalsRowDxfId="416">
      <calculatedColumnFormula array="1">IF(G201:J236="","",G201:J236)</calculatedColumnFormula>
    </tableColumn>
    <tableColumn id="3" xr3:uid="{E46DFC76-FF05-4A17-975F-1E9F620636E1}" name="Tarifna podskupina" dataDxfId="415" totalsRowDxfId="414">
      <calculatedColumnFormula array="1">IF(H201:K236="","",H201:K236)</calculatedColumnFormula>
    </tableColumn>
    <tableColumn id="4" xr3:uid="{A30CE71C-2A70-4567-947A-DF67351ECCA2}" name="Variabilna tarifna postavka _x000a_(Toplota) _x000a_[EUR/MWh]" dataDxfId="413" totalsRowDxfId="412"/>
    <tableColumn id="6" xr3:uid="{420A0D33-750D-484B-949B-91F1E3088559}" name="Fiksna tarifna postavka _x000a_(Obračunska moč) _x000a_[EUR/MW/leto]" dataDxfId="411" totalsRowDxfId="410"/>
    <tableColumn id="11" xr3:uid="{287B1D18-955D-4162-A948-532DA2BC2BCC}" name="Dodatek za povečanje energetske učinkovitosti _x000a_[EUR/MWh]" dataDxfId="409" totalsRowDxfId="408"/>
    <tableColumn id="9" xr3:uid="{9070C0E8-ECBA-49EA-999B-7B6753739B77}" name="Prispevek za podpore (OVE) _x000a_[EUR/MWh]" dataDxfId="407" totalsRowDxfId="406"/>
    <tableColumn id="8" xr3:uid="{71959F34-4921-4208-9DD5-4789DA032367}" name="Variabilna količina (Dobavljena toplota)_x000a_[MWh]" totalsRowFunction="sum" dataDxfId="405" totalsRowDxfId="404"/>
    <tableColumn id="10" xr3:uid="{F1204031-37AE-4D3A-93AC-19FA00AFAF47}" name="Fiksna količina (Obračunska moč)_x000a_[MW]" totalsRowFunction="sum" dataDxfId="403" totalsRowDxfId="402"/>
    <tableColumn id="14" xr3:uid="{E7E2E55B-5451-4082-A98F-4FF85833BA4A}" name="Število končnih odjemalcev" totalsRowFunction="sum" dataDxfId="401" totalsRowDxfId="400"/>
    <tableColumn id="15" xr3:uid="{DDC1A2D8-DEE9-4E5B-B51F-C9A83CC18642}" name="Število predajnih (merilnih) mest" totalsRowFunction="sum" dataDxfId="399" totalsRowDxfId="398"/>
    <tableColumn id="12" xr3:uid="{E66E5812-1CC7-46D4-A939-6DD558D597EF}" name="Prihodek_x000a_VARIABILNI_x000a_del _x000a_[EUR/leto]" totalsRowFunction="sum" dataDxfId="397" totalsRowDxfId="396">
      <calculatedColumnFormula>IF(I247="","",ROUND(I247*M247,2))</calculatedColumnFormula>
    </tableColumn>
    <tableColumn id="13" xr3:uid="{7DC39B5A-4908-4216-A5A6-2604B6D48A59}" name="Prihodek _x000a_FIKSNI_x000a_del _x000a_[EUR/leto]" totalsRowFunction="sum" dataDxfId="395" totalsRowDxfId="394">
      <calculatedColumnFormula>IF(J247="","",ROUND(J247*N247/12,2))</calculatedColumnFormula>
    </tableColumn>
    <tableColumn id="17" xr3:uid="{85F8B8DF-3132-4506-A3D3-BAEC5044CE41}" name="Prihodek števnina [EUR/leto]" totalsRowFunction="custom" dataDxfId="393" totalsRowDxfId="392">
      <totalsRowFormula>ROUND(SUBTOTAL(109,tbl_11_TarifniCenik_06[Prihodek števnina '[EUR/leto']]),2)</totalsRowFormula>
    </tableColumn>
  </tableColumns>
  <tableStyleInfo name="DT20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4000000}" name="tbl_07_UVS_01" displayName="tbl_07_UVS_01" ref="C17:V63" totalsRowCount="1" headerRowDxfId="2108" dataDxfId="2107" totalsRowDxfId="2105" tableBorderDxfId="2106" totalsRowBorderDxfId="2104">
  <tableColumns count="20">
    <tableColumn id="5" xr3:uid="{00000000-0010-0000-0400-000005000000}" name="ID_PP" dataDxfId="2103" totalsRowDxfId="2102">
      <calculatedColumnFormula>$D$15</calculatedColumnFormula>
    </tableColumn>
    <tableColumn id="21" xr3:uid="{00000000-0010-0000-0400-000015000000}" name="ID_PR" dataDxfId="2101" totalsRowDxfId="2100">
      <calculatedColumnFormula>$D$14</calculatedColumnFormula>
    </tableColumn>
    <tableColumn id="1" xr3:uid="{00000000-0010-0000-0400-000001000000}" name="ID" dataDxfId="2099" totalsRowDxfId="2098">
      <calculatedColumnFormula>IFERROR(IF(F18="","",LOOKUP(MATCH(F18,$CG$211:$CG$254,0),$CD$239:$CD$254,$CF$211:$CF$254)),"AXX-XX")</calculatedColumnFormula>
    </tableColumn>
    <tableColumn id="16" xr3:uid="{00000000-0010-0000-0400-000010000000}" name="Naziv upravičenega variabilnega stroška" dataDxfId="2097" totalsRowDxfId="2096"/>
    <tableColumn id="2" xr3:uid="{00000000-0010-0000-0400-000002000000}" name="Skupna poraba _x000a_[enot]" dataDxfId="2095" totalsRowDxfId="2094"/>
    <tableColumn id="3" xr3:uid="{00000000-0010-0000-0400-000003000000}" name="Enota" dataDxfId="2093" totalsRowDxfId="2092">
      <calculatedColumnFormula>IFERROR(IF(F18="","",VLOOKUP(MATCH(F18,tblS_VarStroški_SD[STROSEK_SD_Naziv],0),tblS_VarStroški_SD[],5)),"")</calculatedColumnFormula>
    </tableColumn>
    <tableColumn id="9" xr3:uid="{00000000-0010-0000-0400-000009000000}" name="Poraba SPTE Proizvodnja EE [enot]" dataDxfId="2091" totalsRowDxfId="2090"/>
    <tableColumn id="12" xr3:uid="{00000000-0010-0000-0400-00000C000000}" name="Poraba SPTE Proizvodnja TE [enot]" dataDxfId="2089" totalsRowDxfId="2088"/>
    <tableColumn id="11" xr3:uid="{00000000-0010-0000-0400-00000B000000}" name="Poraba Kotli/Ostalo Proizvodnja TE [enot]" dataDxfId="2087" totalsRowDxfId="2086"/>
    <tableColumn id="17" xr3:uid="{00000000-0010-0000-0400-000011000000}" name="SPTE_x000a_Proizvedena EE [MWh]" dataDxfId="2085" totalsRowDxfId="2084"/>
    <tableColumn id="18" xr3:uid="{00000000-0010-0000-0400-000012000000}" name="SPTE_x000a_Proizvedena TE [MWh]" dataDxfId="2083" totalsRowDxfId="2082"/>
    <tableColumn id="13" xr3:uid="{00000000-0010-0000-0400-00000D000000}" name="Kotli/Ostalo_x000a_Proizvedena TE [MWh]" dataDxfId="2081" totalsRowDxfId="2080"/>
    <tableColumn id="19" xr3:uid="{00000000-0010-0000-0400-000013000000}" name="Lastna raba TE [MWh]" dataDxfId="2079" totalsRowDxfId="2078"/>
    <tableColumn id="4" xr3:uid="{00000000-0010-0000-0400-000004000000}" name="Znesek omrežnine, dajatev, prispevkov in dodatkov _x000a_[EUR]" dataDxfId="2077" totalsRowDxfId="2076"/>
    <tableColumn id="6" xr3:uid="{00000000-0010-0000-0400-000006000000}" name="Pogodbena cena UVS _x000a_(brez omrežnine, dajatev in prispevkov)_x000a_[enoto UVS]" dataDxfId="2075" totalsRowDxfId="2074"/>
    <tableColumn id="8" xr3:uid="{00000000-0010-0000-0400-000008000000}" name="Enota UVS" dataDxfId="2073" totalsRowDxfId="2072">
      <calculatedColumnFormula>IFERROR(IF(F18="","",VLOOKUP(MATCH(F18,tblS_VarStroški_SD[STROSEK_SD_Naziv],0)-1,tblS_VarStroški_SD[],6)),"")</calculatedColumnFormula>
    </tableColumn>
    <tableColumn id="10" xr3:uid="{00000000-0010-0000-0400-00000A000000}" name="Znesek upravičenega stroška _x000a_[EUR]" totalsRowFunction="sum" dataDxfId="2071" totalsRowDxfId="2070" dataCellStyle="Odstotek">
      <calculatedColumnFormula>IF(OR(G18="",Q18=""),"",ROUND((G18*Q18+P18),2))</calculatedColumnFormula>
    </tableColumn>
    <tableColumn id="14" xr3:uid="{00000000-0010-0000-0400-00000E000000}" name="Strukturni delež upravičenega stroška _x000a_[%]" totalsRowFunction="sum" dataDxfId="2069" totalsRowDxfId="2068" dataCellStyle="Odstotek">
      <calculatedColumnFormula>IFERROR(S18/$S$63,"")</calculatedColumnFormula>
    </tableColumn>
    <tableColumn id="15" xr3:uid="{00000000-0010-0000-0400-00000F000000}" name="Ponder" dataDxfId="2067" totalsRowDxfId="2066"/>
    <tableColumn id="7" xr3:uid="{00000000-0010-0000-0400-000007000000}" name="Ponder _x000a_ai oz. bi             " totalsRowFunction="sum" dataDxfId="2065" totalsRowDxfId="2064">
      <calculatedColumnFormula>IFERROR(T18,"")</calculatedColumnFormula>
    </tableColumn>
  </tableColumns>
  <tableStyleInfo name="DT2014"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1A3FD604-EFDD-4E48-BB73-C5F7456E3B76}" name="tbl_11_TarifniCenik_07" displayName="tbl_11_TarifniCenik_07" ref="C292:S329" totalsRowCount="1" headerRowDxfId="391" dataDxfId="390" totalsRowDxfId="388" tableBorderDxfId="389" totalsRowBorderDxfId="387">
  <tableColumns count="17">
    <tableColumn id="5" xr3:uid="{7DA6B589-7DCA-4496-A99E-3909A1AF2114}" name="ID_PP" dataDxfId="386" totalsRowDxfId="385">
      <calculatedColumnFormula>$D$289</calculatedColumnFormula>
    </tableColumn>
    <tableColumn id="7" xr3:uid="{2487193A-7BE4-419C-8229-97A4DBCE8234}" name="ID_PR" dataDxfId="384" totalsRowDxfId="383">
      <calculatedColumnFormula>$D$288</calculatedColumnFormula>
    </tableColumn>
    <tableColumn id="1" xr3:uid="{E5BC87A1-B704-48B3-A64C-419C5002A95A}" name="ID" dataDxfId="382" totalsRowDxfId="381">
      <calculatedColumnFormula array="1">IF(E247:H282="","",E247:H282)</calculatedColumnFormula>
    </tableColumn>
    <tableColumn id="16" xr3:uid="{08B2D111-D0CE-4B82-9103-855F88CAB3C0}" name="Tarifni sistem" dataDxfId="380" totalsRowDxfId="379">
      <calculatedColumnFormula array="1">IF(F247:I282="","",F247:I282)</calculatedColumnFormula>
    </tableColumn>
    <tableColumn id="2" xr3:uid="{061D4D96-E384-4D44-91A9-7AD57B515841}" name="Tarifna skupina" dataDxfId="378" totalsRowDxfId="377">
      <calculatedColumnFormula array="1">IF(G247:J282="","",G247:J282)</calculatedColumnFormula>
    </tableColumn>
    <tableColumn id="3" xr3:uid="{315E4528-43E0-45CA-82BC-9DAE79722C6D}" name="Tarifna podskupina" dataDxfId="376" totalsRowDxfId="375">
      <calculatedColumnFormula array="1">IF(H247:K282="","",H247:K282)</calculatedColumnFormula>
    </tableColumn>
    <tableColumn id="4" xr3:uid="{AEFD34E5-00AA-4548-B6A6-77965DAE42EA}" name="Variabilna tarifna postavka _x000a_(Toplota) _x000a_[EUR/MWh]" dataDxfId="374" totalsRowDxfId="373"/>
    <tableColumn id="6" xr3:uid="{37B75484-04E5-4F9B-9EFA-E21DC2517FCC}" name="Fiksna tarifna postavka _x000a_(Obračunska moč) _x000a_[EUR/MW/leto]" dataDxfId="372" totalsRowDxfId="371"/>
    <tableColumn id="11" xr3:uid="{644D46BA-693D-4B8C-9123-B9ADC16B6B7D}" name="Dodatek za povečanje energetske učinkovitosti _x000a_[EUR/MWh]" dataDxfId="370" totalsRowDxfId="369"/>
    <tableColumn id="9" xr3:uid="{B1E6831B-C450-485A-BAE1-C8CD8A9E9018}" name="Prispevek za podpore (OVE) _x000a_[EUR/MWh]" dataDxfId="368" totalsRowDxfId="367"/>
    <tableColumn id="8" xr3:uid="{FF36E1BF-1344-4EBC-A826-D2750A9D855C}" name="Variabilna količina (Dobavljena toplota)_x000a_[MWh]" totalsRowFunction="sum" dataDxfId="366" totalsRowDxfId="365"/>
    <tableColumn id="10" xr3:uid="{2B770C95-5AC0-4910-9E22-EB9CAECA7E5F}" name="Fiksna količina (Obračunska moč)_x000a_[MW]" totalsRowFunction="sum" dataDxfId="364" totalsRowDxfId="363"/>
    <tableColumn id="14" xr3:uid="{BC03A072-BC5E-4F18-9CD4-4496F5E08474}" name="Število končnih odjemalcev" totalsRowFunction="sum" dataDxfId="362" totalsRowDxfId="361"/>
    <tableColumn id="15" xr3:uid="{728923E9-9F44-4DFB-9840-5A881F429BFF}" name="Število predajnih (merilnih) mest" totalsRowFunction="sum" dataDxfId="360" totalsRowDxfId="359"/>
    <tableColumn id="12" xr3:uid="{D32D7E24-CB61-4F17-9FF2-2C562D63BCE8}" name="Prihodek_x000a_VARIABILNI_x000a_del _x000a_[EUR/leto]" totalsRowFunction="sum" dataDxfId="358" totalsRowDxfId="357">
      <calculatedColumnFormula>IF(I293="","",ROUND(I293*M293,2))</calculatedColumnFormula>
    </tableColumn>
    <tableColumn id="13" xr3:uid="{111A5BA5-1802-47FC-99B1-62DC4BF51C8F}" name="Prihodek _x000a_FIKSNI_x000a_del _x000a_[EUR/leto]" totalsRowFunction="sum" dataDxfId="356" totalsRowDxfId="355">
      <calculatedColumnFormula>IF(J293="","",ROUND(J293*N293/12,2))</calculatedColumnFormula>
    </tableColumn>
    <tableColumn id="17" xr3:uid="{DE5086D8-CD37-4CF6-8B28-5500D30A688E}" name="Prihodek števnina [EUR/leto]" totalsRowFunction="custom" dataDxfId="354" totalsRowDxfId="353">
      <totalsRowFormula>ROUND(SUBTOTAL(109,tbl_11_TarifniCenik_07[Prihodek števnina '[EUR/leto']]),2)</totalsRowFormula>
    </tableColumn>
  </tableColumns>
  <tableStyleInfo name="DT2014"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69BBD39F-7D84-4632-92F9-FC6613B95C6F}" name="tbl_11_TarifniCenik_08" displayName="tbl_11_TarifniCenik_08" ref="C338:S375" totalsRowCount="1" headerRowDxfId="352" dataDxfId="351" totalsRowDxfId="349" tableBorderDxfId="350" totalsRowBorderDxfId="348">
  <tableColumns count="17">
    <tableColumn id="5" xr3:uid="{DE7E9D8F-57D1-4BBC-8A1E-82DCAD5420C5}" name="ID_PP" dataDxfId="347" totalsRowDxfId="346">
      <calculatedColumnFormula>$D$335</calculatedColumnFormula>
    </tableColumn>
    <tableColumn id="7" xr3:uid="{42FEB2D1-B5C5-4576-97E0-034F5413BCD0}" name="ID_PR" dataDxfId="345" totalsRowDxfId="344">
      <calculatedColumnFormula>$D$334</calculatedColumnFormula>
    </tableColumn>
    <tableColumn id="1" xr3:uid="{5FECF25C-FACF-435E-8752-76A297692339}" name="ID" dataDxfId="343" totalsRowDxfId="342">
      <calculatedColumnFormula array="1">IF(E293:H328="","",E293:H328)</calculatedColumnFormula>
    </tableColumn>
    <tableColumn id="16" xr3:uid="{BD78BEF3-8643-4A6F-A3BD-77B65F7334EB}" name="Tarifni sistem" dataDxfId="341" totalsRowDxfId="340">
      <calculatedColumnFormula array="1">IF(F293:I328="","",F293:I328)</calculatedColumnFormula>
    </tableColumn>
    <tableColumn id="2" xr3:uid="{5E6F37C1-F66E-47CD-AF0E-D487FD1D1D82}" name="Tarifna skupina" dataDxfId="339" totalsRowDxfId="338">
      <calculatedColumnFormula array="1">IF(G293:J328="","",G293:J328)</calculatedColumnFormula>
    </tableColumn>
    <tableColumn id="3" xr3:uid="{70F16896-7CEA-4F97-828F-DC9BEE07AF4D}" name="Tarifna podskupina" dataDxfId="337" totalsRowDxfId="336">
      <calculatedColumnFormula array="1">IF(H293:K328="","",H293:K328)</calculatedColumnFormula>
    </tableColumn>
    <tableColumn id="4" xr3:uid="{E09C8C7B-8362-4E25-A0F2-3F6BDD1A9E45}" name="Variabilna tarifna postavka _x000a_(Toplota) _x000a_[EUR/MWh]" dataDxfId="335" totalsRowDxfId="334"/>
    <tableColumn id="6" xr3:uid="{F29E0349-96D0-4841-AFB5-C9841C97B339}" name="Fiksna tarifna postavka _x000a_(Obračunska moč) _x000a_[EUR/MW/leto]" dataDxfId="333" totalsRowDxfId="332"/>
    <tableColumn id="11" xr3:uid="{9A28C106-003A-4B26-96FA-7D7EC307CD9A}" name="Dodatek za povečanje energetske učinkovitosti _x000a_[EUR/MWh]" dataDxfId="331" totalsRowDxfId="330"/>
    <tableColumn id="9" xr3:uid="{652EC2BF-DE76-48C7-923D-E41CA735D642}" name="Prispevek za podpore (OVE) _x000a_[EUR/MWh]" dataDxfId="329" totalsRowDxfId="328"/>
    <tableColumn id="8" xr3:uid="{294BEEE6-CEE7-4A69-A4EE-5FA1D7691A40}" name="Variabilna količina (Dobavljena toplota)_x000a_[MWh]" totalsRowFunction="sum" dataDxfId="327" totalsRowDxfId="326"/>
    <tableColumn id="10" xr3:uid="{BF1A7106-F465-4E97-95D2-DE0D9EA4D31F}" name="Fiksna količina (Obračunska moč)_x000a_[MW]" totalsRowFunction="sum" dataDxfId="325" totalsRowDxfId="324"/>
    <tableColumn id="14" xr3:uid="{6A785CAF-C9C4-4FCF-9E1C-225683AA4648}" name="Število končnih odjemalcev" totalsRowFunction="sum" dataDxfId="323" totalsRowDxfId="322"/>
    <tableColumn id="15" xr3:uid="{54332EA5-A84D-4ADE-9F48-06F633DD36A9}" name="Število predajnih (merilnih) mest" totalsRowFunction="sum" dataDxfId="321" totalsRowDxfId="320"/>
    <tableColumn id="12" xr3:uid="{C5FD63C6-4A86-4EA7-A5F9-92948D2ACE19}" name="Prihodek_x000a_VARIABILNI_x000a_del _x000a_[EUR/leto]" totalsRowFunction="sum" dataDxfId="319" totalsRowDxfId="318">
      <calculatedColumnFormula>IF(I339="","",ROUND(I339*M339,2))</calculatedColumnFormula>
    </tableColumn>
    <tableColumn id="13" xr3:uid="{F62F8294-310F-4E1B-9BB1-D48187FE229D}" name="Prihodek _x000a_FIKSNI_x000a_del _x000a_[EUR/leto]" totalsRowFunction="sum" dataDxfId="317" totalsRowDxfId="316">
      <calculatedColumnFormula>IF(J339="","",ROUND(J339*N339/12,2))</calculatedColumnFormula>
    </tableColumn>
    <tableColumn id="17" xr3:uid="{6D526628-C314-4F6F-BA74-DFE27DD51C6E}" name="Prihodek števnina [EUR/leto]" totalsRowFunction="custom" dataDxfId="315" totalsRowDxfId="314">
      <totalsRowFormula>ROUND(SUBTOTAL(109,tbl_11_TarifniCenik_08[Prihodek števnina '[EUR/leto']]),2)</totalsRowFormula>
    </tableColumn>
  </tableColumns>
  <tableStyleInfo name="DT2014"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EDB1494C-68E8-4937-A528-CE1F3A1A2740}" name="tbl_11_TarifniCenik_09" displayName="tbl_11_TarifniCenik_09" ref="C384:S421" totalsRowCount="1" headerRowDxfId="313" dataDxfId="312" totalsRowDxfId="310" tableBorderDxfId="311" totalsRowBorderDxfId="309">
  <tableColumns count="17">
    <tableColumn id="5" xr3:uid="{90803526-8309-48E6-9CE9-DF206B90C898}" name="ID_PP" dataDxfId="308" totalsRowDxfId="307">
      <calculatedColumnFormula>$D$381</calculatedColumnFormula>
    </tableColumn>
    <tableColumn id="7" xr3:uid="{2C9E1A65-12B5-4186-ADFF-1E5113DFCBD6}" name="ID_PR" dataDxfId="306" totalsRowDxfId="305">
      <calculatedColumnFormula>$D$380</calculatedColumnFormula>
    </tableColumn>
    <tableColumn id="1" xr3:uid="{C60651AD-51B4-45F5-9EFF-A2F25FF69D3A}" name="ID" dataDxfId="304" totalsRowDxfId="303">
      <calculatedColumnFormula array="1">IF(E339:H374="","",E339:H374)</calculatedColumnFormula>
    </tableColumn>
    <tableColumn id="16" xr3:uid="{B5456CEC-1D57-48AA-BFBB-80FEBCBE5523}" name="Tarifni sistem" dataDxfId="302" totalsRowDxfId="301">
      <calculatedColumnFormula array="1">IF(F339:I374="","",F339:I374)</calculatedColumnFormula>
    </tableColumn>
    <tableColumn id="2" xr3:uid="{1B0989A7-DA65-4CBF-9EF1-54D686FFC4BC}" name="Tarifna skupina" dataDxfId="300" totalsRowDxfId="299">
      <calculatedColumnFormula array="1">IF(G339:J374="","",G339:J374)</calculatedColumnFormula>
    </tableColumn>
    <tableColumn id="3" xr3:uid="{B8E230CC-8037-4539-87FB-EFBDB5DD889E}" name="Tarifna podskupina" dataDxfId="298" totalsRowDxfId="297">
      <calculatedColumnFormula array="1">IF(H339:K374="","",H339:K374)</calculatedColumnFormula>
    </tableColumn>
    <tableColumn id="4" xr3:uid="{A5003152-E744-4536-A220-3996C575D73B}" name="Variabilna tarifna postavka _x000a_(Toplota) _x000a_[EUR/MWh]" dataDxfId="296" totalsRowDxfId="295"/>
    <tableColumn id="6" xr3:uid="{90E5E2DE-E375-4A01-AA85-6D9F4DDD4E50}" name="Fiksna tarifna postavka _x000a_(Obračunska moč) _x000a_[EUR/MW/leto]" dataDxfId="294" totalsRowDxfId="293"/>
    <tableColumn id="11" xr3:uid="{63E83EB7-0E97-40CE-8EFC-7406C97250E1}" name="Dodatek za povečanje energetske učinkovitosti _x000a_[EUR/MWh]" dataDxfId="292" totalsRowDxfId="291"/>
    <tableColumn id="9" xr3:uid="{3C53519A-8E4E-49D8-8953-811F0A715E64}" name="Prispevek za podpore (OVE) _x000a_[EUR/MWh]" dataDxfId="290" totalsRowDxfId="289"/>
    <tableColumn id="8" xr3:uid="{2EE9C88D-DA25-4544-B10E-91963FF065AF}" name="Variabilna količina (Dobavljena toplota)_x000a_[MWh]" totalsRowFunction="sum" dataDxfId="288" totalsRowDxfId="287"/>
    <tableColumn id="10" xr3:uid="{CDEC4C25-80F4-469A-A03D-9D8D5E76F76F}" name="Fiksna količina (Obračunska moč)_x000a_[MW]" totalsRowFunction="sum" dataDxfId="286" totalsRowDxfId="285"/>
    <tableColumn id="14" xr3:uid="{1FF38AD7-3F4E-4D51-8B24-AA74E14325B4}" name="Število končnih odjemalcev" totalsRowFunction="sum" dataDxfId="284" totalsRowDxfId="283"/>
    <tableColumn id="15" xr3:uid="{9864FD8C-B784-4D28-9DB8-582CE482EBFD}" name="Število predajnih (merilnih) mest" totalsRowFunction="sum" dataDxfId="282" totalsRowDxfId="281"/>
    <tableColumn id="12" xr3:uid="{D967DA8F-AC8A-4901-8E1E-D108F1A7D04E}" name="Prihodek_x000a_VARIABILNI_x000a_del _x000a_[EUR/leto]" totalsRowFunction="sum" dataDxfId="280" totalsRowDxfId="279">
      <calculatedColumnFormula>IF(I385="","",ROUND(I385*M385,2))</calculatedColumnFormula>
    </tableColumn>
    <tableColumn id="13" xr3:uid="{B6BCC81F-BC77-4581-AE28-EAABCD1D28C6}" name="Prihodek _x000a_FIKSNI_x000a_del _x000a_[EUR/leto]" totalsRowFunction="sum" dataDxfId="278" totalsRowDxfId="277">
      <calculatedColumnFormula>IF(J385="","",ROUND(J385*N385/12,2))</calculatedColumnFormula>
    </tableColumn>
    <tableColumn id="17" xr3:uid="{BD3FAC87-C676-468C-9074-2EAC84C15A94}" name="Prihodek števnina [EUR/leto]" totalsRowFunction="custom" dataDxfId="276" totalsRowDxfId="275">
      <totalsRowFormula>ROUND(SUBTOTAL(109,tbl_11_TarifniCenik_09[Prihodek števnina '[EUR/leto']]),2)</totalsRowFormula>
    </tableColumn>
  </tableColumns>
  <tableStyleInfo name="DT2014"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997D31D8-CF35-43ED-97E0-E13DA34C9831}" name="tbl_11_TarifniCenik_10" displayName="tbl_11_TarifniCenik_10" ref="C430:S467" totalsRowCount="1" headerRowDxfId="274" dataDxfId="273" totalsRowDxfId="271" tableBorderDxfId="272" totalsRowBorderDxfId="270">
  <tableColumns count="17">
    <tableColumn id="5" xr3:uid="{2EEB24C5-2503-4A53-9FE9-7FA856E11E17}" name="ID_PP" dataDxfId="269" totalsRowDxfId="268">
      <calculatedColumnFormula>$D$427</calculatedColumnFormula>
    </tableColumn>
    <tableColumn id="7" xr3:uid="{2C881A2A-76C6-43BE-9489-B3D0120B8E82}" name="ID_PR" dataDxfId="267" totalsRowDxfId="266">
      <calculatedColumnFormula>$D$426</calculatedColumnFormula>
    </tableColumn>
    <tableColumn id="1" xr3:uid="{B817CA57-F983-481F-AF73-A0977A07A775}" name="ID" dataDxfId="265" totalsRowDxfId="264">
      <calculatedColumnFormula array="1">IF(E385:H420="","",E385:H420)</calculatedColumnFormula>
    </tableColumn>
    <tableColumn id="16" xr3:uid="{B7111C4F-3D04-41C0-ACFD-C5D2024724EA}" name="Tarifni sistem" dataDxfId="263" totalsRowDxfId="262">
      <calculatedColumnFormula array="1">IF(F385:I420="","",F385:I420)</calculatedColumnFormula>
    </tableColumn>
    <tableColumn id="2" xr3:uid="{6CF8B29E-A89E-442B-95E6-4BCE25B5FFC7}" name="Tarifna skupina" dataDxfId="261" totalsRowDxfId="260">
      <calculatedColumnFormula array="1">IF(G385:J420="","",G385:J420)</calculatedColumnFormula>
    </tableColumn>
    <tableColumn id="3" xr3:uid="{9041F778-8E0E-4F54-8646-5C42F0BBA7E4}" name="Tarifna podskupina" dataDxfId="259" totalsRowDxfId="258">
      <calculatedColumnFormula array="1">IF(H385:K420="","",H385:K420)</calculatedColumnFormula>
    </tableColumn>
    <tableColumn id="4" xr3:uid="{51C9ABAF-D93D-44E9-B012-E3A1A1A97DD3}" name="Variabilna tarifna postavka _x000a_(Toplota) _x000a_[EUR/MWh]" dataDxfId="257" totalsRowDxfId="256"/>
    <tableColumn id="6" xr3:uid="{116F02A8-2E7A-4204-BD2B-4D3265B0B84E}" name="Fiksna tarifna postavka _x000a_(Obračunska moč) _x000a_[EUR/MW/leto]" dataDxfId="255" totalsRowDxfId="254"/>
    <tableColumn id="11" xr3:uid="{4BD9D648-0369-47C4-9A87-0E9C3A4D36C4}" name="Dodatek za povečanje energetske učinkovitosti _x000a_[EUR/MWh]" dataDxfId="253" totalsRowDxfId="252"/>
    <tableColumn id="9" xr3:uid="{ECA464E5-9C1D-4124-AA42-9E917DB1A5D6}" name="Prispevek za podpore (OVE) _x000a_[EUR/MWh]" dataDxfId="251" totalsRowDxfId="250"/>
    <tableColumn id="8" xr3:uid="{40BC3AD9-A349-4F52-A47A-9AC5DCD13FBC}" name="Variabilna količina (Dobavljena toplota)_x000a_[MWh]" totalsRowFunction="sum" dataDxfId="249" totalsRowDxfId="248"/>
    <tableColumn id="10" xr3:uid="{E8D2B4DB-25C0-48F0-8868-FDEB2CF0372D}" name="Fiksna količina (Obračunska moč)_x000a_[MW]" totalsRowFunction="sum" dataDxfId="247" totalsRowDxfId="246"/>
    <tableColumn id="14" xr3:uid="{4F0F220D-DE5C-4330-BAE5-C8FA36EB0B2A}" name="Število končnih odjemalcev" totalsRowFunction="sum" dataDxfId="245" totalsRowDxfId="244"/>
    <tableColumn id="15" xr3:uid="{CD3B8782-8587-4F52-8F83-1829CBCAED05}" name="Število predajnih (merilnih) mest" totalsRowFunction="sum" dataDxfId="243" totalsRowDxfId="242"/>
    <tableColumn id="12" xr3:uid="{95A25740-EAC2-4D8D-BBF4-2FBCAA459EE7}" name="Prihodek_x000a_VARIABILNI_x000a_del _x000a_[EUR/leto]" totalsRowFunction="sum" dataDxfId="241" totalsRowDxfId="240">
      <calculatedColumnFormula>IF(I431="","",ROUND(I431*M431,2))</calculatedColumnFormula>
    </tableColumn>
    <tableColumn id="13" xr3:uid="{2F87B902-8A70-48DE-8C26-09473A572B34}" name="Prihodek _x000a_FIKSNI_x000a_del _x000a_[EUR/leto]" totalsRowFunction="sum" dataDxfId="239" totalsRowDxfId="238">
      <calculatedColumnFormula>IF(J431="","",ROUND(J431*N431/12,2))</calculatedColumnFormula>
    </tableColumn>
    <tableColumn id="17" xr3:uid="{3CDCDB8D-738F-415E-9BD2-89BF90B3D057}" name="Prihodek števnina [EUR/leto]" totalsRowFunction="custom" dataDxfId="237" totalsRowDxfId="236">
      <totalsRowFormula>ROUND(SUBTOTAL(109,tbl_11_TarifniCenik_10[Prihodek števnina '[EUR/leto']]),2)</totalsRowFormula>
    </tableColumn>
  </tableColumns>
  <tableStyleInfo name="DT2014"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43F00ADF-1153-4720-A2E3-791A61305A76}" name="tbl_11_TarifniCenik_11" displayName="tbl_11_TarifniCenik_11" ref="C476:S513" totalsRowCount="1" headerRowDxfId="235" dataDxfId="234" totalsRowDxfId="232" tableBorderDxfId="233" totalsRowBorderDxfId="231">
  <tableColumns count="17">
    <tableColumn id="5" xr3:uid="{88EF68B0-1E50-468D-85AE-733EF85CB5B5}" name="ID_PP" dataDxfId="230" totalsRowDxfId="229">
      <calculatedColumnFormula>$D$473</calculatedColumnFormula>
    </tableColumn>
    <tableColumn id="7" xr3:uid="{CAE6E5D1-5E82-4118-9858-89629B14A999}" name="ID_PR" dataDxfId="228" totalsRowDxfId="227">
      <calculatedColumnFormula>$D$472</calculatedColumnFormula>
    </tableColumn>
    <tableColumn id="1" xr3:uid="{5A788960-C332-4C1E-8128-9599D391BF23}" name="ID" dataDxfId="226" totalsRowDxfId="225">
      <calculatedColumnFormula array="1">IF(E431:H466="","",E431:H466)</calculatedColumnFormula>
    </tableColumn>
    <tableColumn id="16" xr3:uid="{029C7EFC-DFCA-4DC4-B267-80CFAE144AC6}" name="Tarifni sistem" dataDxfId="224" totalsRowDxfId="223">
      <calculatedColumnFormula array="1">IF(F431:I466="","",F431:I466)</calculatedColumnFormula>
    </tableColumn>
    <tableColumn id="2" xr3:uid="{20820929-1CC4-4A99-B5D4-83E3258311CC}" name="Tarifna skupina" dataDxfId="222" totalsRowDxfId="221">
      <calculatedColumnFormula array="1">IF(G431:J466="","",G431:J466)</calculatedColumnFormula>
    </tableColumn>
    <tableColumn id="3" xr3:uid="{5DFAB65D-B3E6-4AAE-8EA0-1CD35BB39C79}" name="Tarifna podskupina" dataDxfId="220" totalsRowDxfId="219">
      <calculatedColumnFormula array="1">IF(H431:K466="","",H431:K466)</calculatedColumnFormula>
    </tableColumn>
    <tableColumn id="4" xr3:uid="{2FE7565F-5C7B-4DAF-AF95-D0890C9ABCF2}" name="Variabilna tarifna postavka _x000a_(Toplota) _x000a_[EUR/MWh]" dataDxfId="218" totalsRowDxfId="217"/>
    <tableColumn id="6" xr3:uid="{2496F95F-35C5-482D-A1EB-5E4061E34383}" name="Fiksna tarifna postavka _x000a_(Obračunska moč) _x000a_[EUR/MW/leto]" dataDxfId="216" totalsRowDxfId="215"/>
    <tableColumn id="11" xr3:uid="{D668BDE3-602D-49F6-BF38-5AB782CF31D5}" name="Dodatek za povečanje energetske učinkovitosti _x000a_[EUR/MWh]" dataDxfId="214" totalsRowDxfId="213"/>
    <tableColumn id="9" xr3:uid="{B87E60D6-07C8-4209-B604-9860F5A13EAA}" name="Prispevek za podpore (OVE) _x000a_[EUR/MWh]" dataDxfId="212" totalsRowDxfId="211"/>
    <tableColumn id="8" xr3:uid="{EB655877-4A0F-4B90-B3B5-4ADACFDCDCBB}" name="Variabilna količina (Dobavljena toplota)_x000a_[MWh]" totalsRowFunction="sum" dataDxfId="210" totalsRowDxfId="209"/>
    <tableColumn id="10" xr3:uid="{4419FC72-F01D-4357-8520-F977795FC6C3}" name="Fiksna količina (Obračunska moč)_x000a_[MW]" totalsRowFunction="sum" dataDxfId="208" totalsRowDxfId="207"/>
    <tableColumn id="14" xr3:uid="{3D4EA148-1991-4F00-A872-C7B775E901E3}" name="Število končnih odjemalcev" totalsRowFunction="sum" dataDxfId="206" totalsRowDxfId="205"/>
    <tableColumn id="15" xr3:uid="{ABEF557F-54C5-4D7D-9952-9293646B5AFC}" name="Število predajnih (merilnih) mest" totalsRowFunction="sum" dataDxfId="204" totalsRowDxfId="203"/>
    <tableColumn id="12" xr3:uid="{019656A6-A9A9-44E2-97D0-C6F002F79C84}" name="Prihodek_x000a_VARIABILNI_x000a_del _x000a_[EUR/leto]" totalsRowFunction="sum" dataDxfId="202" totalsRowDxfId="201">
      <calculatedColumnFormula>IF(I477="","",ROUND(I477*M477,2))</calculatedColumnFormula>
    </tableColumn>
    <tableColumn id="13" xr3:uid="{B6B5919D-859B-4802-9711-F2D84D973592}" name="Prihodek _x000a_FIKSNI_x000a_del _x000a_[EUR/leto]" totalsRowFunction="sum" dataDxfId="200" totalsRowDxfId="199">
      <calculatedColumnFormula>IF(J477="","",ROUND(J477*N477/12,2))</calculatedColumnFormula>
    </tableColumn>
    <tableColumn id="17" xr3:uid="{2A3056A9-25BE-4A55-B256-198F3ED6B1F2}" name="Prihodek števnina [EUR/leto]" totalsRowFunction="custom" dataDxfId="198" totalsRowDxfId="197">
      <totalsRowFormula>ROUND(SUBTOTAL(109,tbl_11_TarifniCenik_11[Prihodek števnina '[EUR/leto']]),2)</totalsRowFormula>
    </tableColumn>
  </tableColumns>
  <tableStyleInfo name="DT2014"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8C543DF-901F-41EC-9C6D-89D11AD0CD36}" name="tbl_11_TarifniCenik_12" displayName="tbl_11_TarifniCenik_12" ref="C522:S559" totalsRowCount="1" headerRowDxfId="196" dataDxfId="195" totalsRowDxfId="193" tableBorderDxfId="194" totalsRowBorderDxfId="192">
  <tableColumns count="17">
    <tableColumn id="5" xr3:uid="{D2DCFC17-98B9-46A8-97E4-AA57A5510224}" name="ID_PP" dataDxfId="191" totalsRowDxfId="190">
      <calculatedColumnFormula>$D$519</calculatedColumnFormula>
    </tableColumn>
    <tableColumn id="7" xr3:uid="{17E3D31F-BA87-4FFF-8BB2-4A28A6CF38D5}" name="ID_PR" dataDxfId="189" totalsRowDxfId="188">
      <calculatedColumnFormula>$D$518</calculatedColumnFormula>
    </tableColumn>
    <tableColumn id="1" xr3:uid="{D280331D-1EA1-4840-AB67-F0BACD459D6C}" name="ID" dataDxfId="187" totalsRowDxfId="186">
      <calculatedColumnFormula array="1">IF(E477:H512="","",E477:H512)</calculatedColumnFormula>
    </tableColumn>
    <tableColumn id="16" xr3:uid="{BC67A99D-6E26-44A5-A460-B17C421DBDEB}" name="Tarifni sistem" dataDxfId="185" totalsRowDxfId="184">
      <calculatedColumnFormula array="1">IF(F477:I512="","",F477:I512)</calculatedColumnFormula>
    </tableColumn>
    <tableColumn id="2" xr3:uid="{5AC545E9-1D18-437D-AC59-323FFB9A1906}" name="Tarifna skupina" dataDxfId="183" totalsRowDxfId="182">
      <calculatedColumnFormula array="1">IF(G477:J512="","",G477:J512)</calculatedColumnFormula>
    </tableColumn>
    <tableColumn id="3" xr3:uid="{BB64660E-A65D-4A2E-9510-D7C132611AAC}" name="Tarifna podskupina" dataDxfId="181" totalsRowDxfId="180">
      <calculatedColumnFormula array="1">IF(H477:K512="","",H477:K512)</calculatedColumnFormula>
    </tableColumn>
    <tableColumn id="4" xr3:uid="{93103ACF-7DC1-44B2-983F-9AA80E696B83}" name="Variabilna tarifna postavka _x000a_(Toplota) _x000a_[EUR/MWh]" dataDxfId="179" totalsRowDxfId="178"/>
    <tableColumn id="6" xr3:uid="{D48543CB-1D4C-46B5-8C8E-D84044E05493}" name="Fiksna tarifna postavka _x000a_(Obračunska moč) _x000a_[EUR/MW/leto]" dataDxfId="177" totalsRowDxfId="176"/>
    <tableColumn id="11" xr3:uid="{9079382F-4EEA-48E3-BC65-6CA8058B83ED}" name="Dodatek za povečanje energetske učinkovitosti _x000a_[EUR/MWh]" dataDxfId="175" totalsRowDxfId="174"/>
    <tableColumn id="9" xr3:uid="{6DA680F0-DB82-4348-A771-CF347FA7D81A}" name="Prispevek za podpore (OVE) _x000a_[EUR/MWh]" dataDxfId="173" totalsRowDxfId="172"/>
    <tableColumn id="8" xr3:uid="{44C16552-3215-42D3-B9AE-55A00B0E1D9B}" name="Variabilna količina (Dobavljena toplota)_x000a_[MWh]" totalsRowFunction="sum" dataDxfId="171" totalsRowDxfId="170"/>
    <tableColumn id="10" xr3:uid="{941C5D31-A4BD-480C-878B-30C1096DFE20}" name="Fiksna količina (Obračunska moč)_x000a_[MW]" totalsRowFunction="sum" dataDxfId="169" totalsRowDxfId="168"/>
    <tableColumn id="14" xr3:uid="{D28216BD-E319-4FA7-841C-019BB4D9A950}" name="Število končnih odjemalcev" totalsRowFunction="sum" dataDxfId="167" totalsRowDxfId="166"/>
    <tableColumn id="15" xr3:uid="{270A5F2D-20F1-44C6-8D14-CD10F3907B27}" name="Število predajnih (merilnih) mest" totalsRowFunction="sum" dataDxfId="165" totalsRowDxfId="164"/>
    <tableColumn id="12" xr3:uid="{D8BFAC06-3D8C-4BA9-B4AD-AD3A79225295}" name="Prihodek_x000a_VARIABILNI_x000a_del _x000a_[EUR/leto]" totalsRowFunction="sum" dataDxfId="163" totalsRowDxfId="162">
      <calculatedColumnFormula>IF(I523="","",ROUND(I523*M523,2))</calculatedColumnFormula>
    </tableColumn>
    <tableColumn id="13" xr3:uid="{B4B119F2-832A-4645-B1F9-90FFDF651FFB}" name="Prihodek _x000a_FIKSNI_x000a_del _x000a_[EUR/leto]" totalsRowFunction="sum" dataDxfId="161" totalsRowDxfId="160">
      <calculatedColumnFormula>IF(J523="","",ROUND(J523*N523/12,2))</calculatedColumnFormula>
    </tableColumn>
    <tableColumn id="17" xr3:uid="{4E0DC5B1-603C-4BB7-9E2F-512F0D169571}" name="Prihodek števnina [EUR/leto]" totalsRowFunction="custom" dataDxfId="159" totalsRowDxfId="158">
      <totalsRowFormula>ROUND(SUBTOTAL(109,tbl_11_TarifniCenik_12[Prihodek števnina '[EUR/leto']]),2)</totalsRowFormula>
    </tableColumn>
  </tableColumns>
  <tableStyleInfo name="DT2014"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1D000000}" name="tblS_FVEnote" displayName="tblS_FVEnote" ref="B8:F11" totalsRowShown="0" headerRowDxfId="156" dataDxfId="155">
  <tableColumns count="5">
    <tableColumn id="1" xr3:uid="{00000000-0010-0000-1D00-000001000000}" name="ID" dataDxfId="154"/>
    <tableColumn id="2" xr3:uid="{00000000-0010-0000-1D00-000002000000}" name="Enota_Fiksna postavka" dataDxfId="153"/>
    <tableColumn id="3" xr3:uid="{00000000-0010-0000-1D00-000003000000}" name="Enota_Variabilna postavka" dataDxfId="152"/>
    <tableColumn id="4" xr3:uid="{00000000-0010-0000-1D00-000004000000}" name="Enota_FKolicina" dataDxfId="151"/>
    <tableColumn id="5" xr3:uid="{00000000-0010-0000-1D00-000005000000}" name="Enota_Vkolicina" dataDxfId="150"/>
  </tableColumns>
  <tableStyleInfo name="TableStyleLight8"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1E000000}" name="tblS_VarStroški_SD_1" displayName="tblS_VarStroški_SD_1" ref="R8:X9" totalsRowShown="0" headerRowDxfId="149" dataDxfId="148">
  <tableColumns count="7">
    <tableColumn id="1" xr3:uid="{00000000-0010-0000-1E00-000001000000}" name="ID" dataDxfId="147"/>
    <tableColumn id="2" xr3:uid="{00000000-0010-0000-1E00-000002000000}" name="ID_STRO_PD" dataDxfId="146"/>
    <tableColumn id="3" xr3:uid="{00000000-0010-0000-1E00-000003000000}" name="ID_STRO_SD" dataDxfId="145"/>
    <tableColumn id="4" xr3:uid="{00000000-0010-0000-1E00-000004000000}" name="STROSEK_SD_Naziv" dataDxfId="144"/>
    <tableColumn id="5" xr3:uid="{00000000-0010-0000-1E00-000005000000}" name="Količina_Enota" dataDxfId="143"/>
    <tableColumn id="6" xr3:uid="{00000000-0010-0000-1E00-000006000000}" name="Enota_Strošek/Količino" dataDxfId="142"/>
    <tableColumn id="7" xr3:uid="{00000000-0010-0000-1E00-000007000000}" name="SM" dataDxfId="141"/>
  </tableColumns>
  <tableStyleInfo name="TableStyleLight8"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1F000000}" name="tblS_IzvajalecTip" displayName="tblS_IzvajalecTip" ref="AA8:AB11" totalsRowShown="0" headerRowDxfId="140" dataDxfId="139">
  <tableColumns count="2">
    <tableColumn id="1" xr3:uid="{00000000-0010-0000-1F00-000001000000}" name="ID" dataDxfId="138"/>
    <tableColumn id="2" xr3:uid="{00000000-0010-0000-1F00-000002000000}" name="Naziv" dataDxfId="137"/>
  </tableColumns>
  <tableStyleInfo name="TableStyleLight8"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20000000}" name="tblS_Tip_IC" displayName="tblS_Tip_IC" ref="AE8:AF10" totalsRowShown="0" headerRowDxfId="136" dataDxfId="135">
  <tableColumns count="2">
    <tableColumn id="1" xr3:uid="{00000000-0010-0000-2000-000001000000}" name="ID" dataDxfId="134"/>
    <tableColumn id="2" xr3:uid="{00000000-0010-0000-2000-000002000000}" name="Naziv" dataDxfId="133"/>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bl_07_UVS_02" displayName="tbl_07_UVS_02" ref="C72:W118" totalsRowCount="1" headerRowDxfId="2063" dataDxfId="2062" tableBorderDxfId="2061" totalsRowBorderDxfId="2060">
  <tableColumns count="21">
    <tableColumn id="20" xr3:uid="{00000000-0010-0000-0500-000014000000}" name="ID_PP" dataDxfId="2059" totalsRowDxfId="2058">
      <calculatedColumnFormula>$D$70</calculatedColumnFormula>
    </tableColumn>
    <tableColumn id="19" xr3:uid="{00000000-0010-0000-0500-000013000000}" name="ID_PR" dataDxfId="2057" totalsRowDxfId="2056">
      <calculatedColumnFormula>$D$69</calculatedColumnFormula>
    </tableColumn>
    <tableColumn id="1" xr3:uid="{00000000-0010-0000-0500-000001000000}" name="ID" dataDxfId="2055" totalsRowDxfId="2054">
      <calculatedColumnFormula>IF(E18="","",E18)</calculatedColumnFormula>
    </tableColumn>
    <tableColumn id="16" xr3:uid="{00000000-0010-0000-0500-000010000000}" name="Naziv upravičenega variabilnega stroška" dataDxfId="2053" totalsRowDxfId="2052">
      <calculatedColumnFormula>IF(F18="","",F18)</calculatedColumnFormula>
    </tableColumn>
    <tableColumn id="2" xr3:uid="{00000000-0010-0000-0500-000002000000}" name="Skupna poraba _x000a_[enot]" dataDxfId="2051" totalsRowDxfId="2050">
      <calculatedColumnFormula>IF(E73="","",ROUND(IF(OR(O73=0,O73=""),SUM(J73:K73),(SUM(M73:N73))/(SUM(M73:N73)+O73)*SUM(J73:K73)),3))</calculatedColumnFormula>
    </tableColumn>
    <tableColumn id="3" xr3:uid="{00000000-0010-0000-0500-000003000000}" name="Enota" dataDxfId="2049" totalsRowDxfId="2048">
      <calculatedColumnFormula>IF(H18="","",H18)</calculatedColumnFormula>
    </tableColumn>
    <tableColumn id="5" xr3:uid="{00000000-0010-0000-0500-000005000000}" name="Poraba SPTE Proizvodnja EE [enot]" dataDxfId="2047" totalsRowDxfId="2046"/>
    <tableColumn id="18" xr3:uid="{00000000-0010-0000-0500-000012000000}" name="Poraba SPTE Proizvodnja TE [enot]" dataDxfId="2045" totalsRowDxfId="2044"/>
    <tableColumn id="17" xr3:uid="{00000000-0010-0000-0500-000011000000}" name="Poraba Kotli/Ostalo Proizvodnja TE [enot]" dataDxfId="2043" totalsRowDxfId="2042"/>
    <tableColumn id="13" xr3:uid="{00000000-0010-0000-0500-00000D000000}" name="SPTE_x000a_Proizvedena EE [MWh]" dataDxfId="2041" totalsRowDxfId="2040"/>
    <tableColumn id="12" xr3:uid="{00000000-0010-0000-0500-00000C000000}" name="SPTE_x000a_Proizvedena TE [MWh]" dataDxfId="2039" totalsRowDxfId="2038"/>
    <tableColumn id="11" xr3:uid="{00000000-0010-0000-0500-00000B000000}" name="Kotli/Ostalo_x000a_Proizvedena TE [MWh]" dataDxfId="2037" totalsRowDxfId="2036"/>
    <tableColumn id="21" xr3:uid="{00000000-0010-0000-0500-000015000000}" name="Lastna raba TE [MWh]" dataDxfId="2035" totalsRowDxfId="2034"/>
    <tableColumn id="4" xr3:uid="{00000000-0010-0000-0500-000004000000}" name="Znesek omrežnine, dajatev, prispevkov in dodatkov _x000a_[EUR]" dataDxfId="2033" totalsRowDxfId="2032"/>
    <tableColumn id="9" xr3:uid="{00000000-0010-0000-0500-000009000000}" name="Pogodbena cena UVS _x000a_(brez omrežnine, dajatev in prispevkov)_x000a_[enoto UVS]" dataDxfId="2031" totalsRowDxfId="2030"/>
    <tableColumn id="6" xr3:uid="{00000000-0010-0000-0500-000006000000}" name="Enota UVS" dataDxfId="2029" totalsRowDxfId="2028">
      <calculatedColumnFormula>IF(R18="","",R18)</calculatedColumnFormula>
    </tableColumn>
    <tableColumn id="8" xr3:uid="{00000000-0010-0000-0500-000008000000}" name="Znesek upravičenega stroška _x000a_[EUR]" totalsRowFunction="sum" dataDxfId="2027" totalsRowDxfId="2026">
      <calculatedColumnFormula>IF(OR(G73="",Q73=""),"",ROUND((G73*Q73+P73),2))</calculatedColumnFormula>
    </tableColumn>
    <tableColumn id="10" xr3:uid="{00000000-0010-0000-0500-00000A000000}" name="Strukturni delež upravičenega stroška _x000a_[%]" totalsRowFunction="sum" dataDxfId="2025" totalsRowDxfId="2024" dataCellStyle="Odstotek">
      <calculatedColumnFormula>IFERROR(S73/$S$118,"")</calculatedColumnFormula>
    </tableColumn>
    <tableColumn id="14" xr3:uid="{00000000-0010-0000-0500-00000E000000}" name="Ponder" dataDxfId="2023" totalsRowDxfId="2022">
      <calculatedColumnFormula>U18</calculatedColumnFormula>
    </tableColumn>
    <tableColumn id="7" xr3:uid="{00000000-0010-0000-0500-000007000000}" name="Sprememba cene upravičenega stroška _x000a_[%]" dataDxfId="2021" totalsRowDxfId="2020">
      <calculatedColumnFormula>IFERROR(P73/P18-1,"")</calculatedColumnFormula>
    </tableColumn>
    <tableColumn id="15" xr3:uid="{00000000-0010-0000-0500-00000F000000}" name="Razmerje _x000a_(ai x Ei / E0i)_x000a_oz. _x000a_(bi x Ei / E0i)" totalsRowFunction="sum" dataDxfId="2019" totalsRowDxfId="2018">
      <calculatedColumnFormula>IFERROR(T73*$S$118/$S$63,"")</calculatedColumnFormula>
    </tableColumn>
  </tableColumns>
  <tableStyleInfo name="DT2014"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21000000}" name="tblS_DaNe" displayName="tblS_DaNe" ref="AI8:AJ10" totalsRowShown="0" headerRowDxfId="132" dataDxfId="131">
  <tableColumns count="2">
    <tableColumn id="1" xr3:uid="{00000000-0010-0000-2100-000001000000}" name="ID" dataDxfId="130"/>
    <tableColumn id="2" xr3:uid="{00000000-0010-0000-2100-000002000000}" name="Naziv" dataDxfId="129"/>
  </tableColumns>
  <tableStyleInfo name="TableStyleLight8"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22000000}" name="tblS_VarStroški_SD" displayName="tblS_VarStroški_SD" ref="I8:O43" totalsRowShown="0" headerRowDxfId="128" dataDxfId="127">
  <autoFilter ref="I8:O43" xr:uid="{00000000-0009-0000-0100-000008000000}"/>
  <tableColumns count="7">
    <tableColumn id="1" xr3:uid="{00000000-0010-0000-2200-000001000000}" name="ID" dataDxfId="126"/>
    <tableColumn id="2" xr3:uid="{00000000-0010-0000-2200-000002000000}" name="ID_STRO_PD" dataDxfId="125"/>
    <tableColumn id="3" xr3:uid="{00000000-0010-0000-2200-000003000000}" name="ID_STRO_SD" dataDxfId="124"/>
    <tableColumn id="4" xr3:uid="{00000000-0010-0000-2200-000004000000}" name="STROSEK_SD_Naziv" dataDxfId="123"/>
    <tableColumn id="5" xr3:uid="{00000000-0010-0000-2200-000005000000}" name="Količina_Enota" dataDxfId="122"/>
    <tableColumn id="6" xr3:uid="{00000000-0010-0000-2200-000006000000}" name="Enota_Strošek/Količino" dataDxfId="121"/>
    <tableColumn id="7" xr3:uid="{00000000-0010-0000-2200-000007000000}" name="SM" dataDxfId="120"/>
  </tableColumns>
  <tableStyleInfo name="TableStyleLight8"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23000000}" name="tblS_Mesec" displayName="tblS_Mesec" ref="AM8:AU20" totalsRowShown="0" headerRowDxfId="119" dataDxfId="118">
  <autoFilter ref="AM8:AU20" xr:uid="{00000000-0009-0000-0100-000019000000}"/>
  <tableColumns count="9">
    <tableColumn id="1" xr3:uid="{00000000-0010-0000-2300-000001000000}" name="ID_Mesec" dataDxfId="117"/>
    <tableColumn id="4" xr3:uid="{00000000-0010-0000-2300-000004000000}" name="Leto" dataDxfId="116">
      <calculatedColumnFormula>$AN$3</calculatedColumnFormula>
    </tableColumn>
    <tableColumn id="2" xr3:uid="{00000000-0010-0000-2300-000002000000}" name="Mesec" dataDxfId="115"/>
    <tableColumn id="3" xr3:uid="{00000000-0010-0000-2300-000003000000}" name="PLAN_REAL" dataDxfId="114">
      <calculatedColumnFormula>IF($AN$4-1&gt;AM9,"REAL","PLAN")</calculatedColumnFormula>
    </tableColumn>
    <tableColumn id="5" xr3:uid="{00000000-0010-0000-2300-000005000000}" name="PLAN_REAL_L" dataDxfId="113">
      <calculatedColumnFormula>IF(AP9="PLAN","NAČRTOVANI PODATKI","PODATKI O REALIZACIJI")</calculatedColumnFormula>
    </tableColumn>
    <tableColumn id="6" xr3:uid="{00000000-0010-0000-2300-000006000000}" name="Uveljavitev" dataDxfId="112">
      <calculatedColumnFormula>IF($AN$4=AM9,"D","N")</calculatedColumnFormula>
    </tableColumn>
    <tableColumn id="7" xr3:uid="{00000000-0010-0000-2300-000007000000}" name="Uveljavitev_PRED_PO" dataDxfId="111">
      <calculatedColumnFormula>IF($AN$4&gt;AM9,"PRED","PO")</calculatedColumnFormula>
    </tableColumn>
    <tableColumn id="8" xr3:uid="{00000000-0010-0000-2300-000008000000}" name="Uveljavitev_PRED_PO_UV" dataDxfId="110">
      <calculatedColumnFormula>IF(AND(AR9="N",AS9="PRED")," (mesec pred uveljavitvijo - ",IF(AR9="D"," (mesec uveljavitve - ","(mesec po uveljavitvi - "))</calculatedColumnFormula>
    </tableColumn>
    <tableColumn id="9" xr3:uid="{00000000-0010-0000-2300-000009000000}" name="Uveljavitev_PRED_PO_UV1" dataDxfId="109">
      <calculatedColumnFormula>AT9&amp;LOWER(AQ9)&amp;")"</calculatedColumnFormula>
    </tableColumn>
  </tableColumns>
  <tableStyleInfo name="TableStyleLight8"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24000000}" name="tblS_RegUVS" displayName="tblS_RegUVS" ref="AZ8:BF20" totalsRowShown="0" headerRowDxfId="108" dataDxfId="107">
  <autoFilter ref="AZ8:BF20" xr:uid="{00000000-0009-0000-0100-000001000000}"/>
  <tableColumns count="7">
    <tableColumn id="1" xr3:uid="{00000000-0010-0000-2400-000001000000}" name="ID_Mesec" dataDxfId="106"/>
    <tableColumn id="6" xr3:uid="{00000000-0010-0000-2400-000006000000}" name="Leto" dataDxfId="105">
      <calculatedColumnFormula>$AN$3</calculatedColumnFormula>
    </tableColumn>
    <tableColumn id="2" xr3:uid="{00000000-0010-0000-2400-000002000000}" name="ID_UVS_GO_Zplin" dataDxfId="104">
      <calculatedColumnFormula>IFERROR(VLOOKUP(MATCH(BF9,tblS_RegUVS_LP[ID_LP],0),tblS_RegUVS_LP[],5),"")</calculatedColumnFormula>
    </tableColumn>
    <tableColumn id="3" xr3:uid="{00000000-0010-0000-2400-000003000000}" name="UVS_GO_Zplin [€/MWh]" dataDxfId="103">
      <calculatedColumnFormula>IFERROR(IF(VLOOKUP(MATCH(BF9,tblS_RegUVS_LP[ID_LP],0),tblS_RegUVS_LP[],6)=0,"",VLOOKUP(MATCH(BF9,tblS_RegUVS_LP[ID_LP],0),tblS_RegUVS_LP[],6)),"")</calculatedColumnFormula>
    </tableColumn>
    <tableColumn id="4" xr3:uid="{00000000-0010-0000-2400-000004000000}" name="ID_UVS_ZNGO_Zplin" dataDxfId="102">
      <calculatedColumnFormula>IFERROR(VLOOKUP(MATCH(BF9,tblS_RegUVS_LP[ID_LP],0),tblS_RegUVS_LP[],7),"")</calculatedColumnFormula>
    </tableColumn>
    <tableColumn id="5" xr3:uid="{00000000-0010-0000-2400-000005000000}" name="UVS_ZNGO_Zplin [€/MWh]" dataDxfId="101">
      <calculatedColumnFormula>IFERROR(IF(VLOOKUP(MATCH(BF9,tblS_RegUVS_LP[ID_LP],0),tblS_RegUVS_LP[],8)=0,"",VLOOKUP(MATCH(BF9,tblS_RegUVS_LP[ID_LP],0),tblS_RegUVS_LP[],8)),"")</calculatedColumnFormula>
    </tableColumn>
    <tableColumn id="7" xr3:uid="{7E031453-EDA2-48C9-A02F-15AEED299AD7}" name="ID_LP" dataDxfId="100">
      <calculatedColumnFormula>tblS_RegUVS[[#This Row],[Leto]]&amp;"-"&amp;tblS_RegUVS[[#This Row],[ID_Mesec]]</calculatedColumnFormula>
    </tableColumn>
  </tableColumns>
  <tableStyleInfo name="TableStyleLight8"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25000000}" name="tblS_RegPRIH" displayName="tblS_RegPRIH" ref="BJ8:BO20" totalsRowShown="0" headerRowDxfId="99" dataDxfId="98">
  <autoFilter ref="BJ8:BO20" xr:uid="{00000000-0009-0000-0100-000010000000}"/>
  <tableColumns count="6">
    <tableColumn id="1" xr3:uid="{00000000-0010-0000-2500-000001000000}" name="ID_Mesec" dataDxfId="97"/>
    <tableColumn id="6" xr3:uid="{00000000-0010-0000-2500-000006000000}" name="Leto" dataDxfId="96">
      <calculatedColumnFormula>$AN$3</calculatedColumnFormula>
    </tableColumn>
    <tableColumn id="2" xr3:uid="{00000000-0010-0000-2500-000002000000}" name="ID_TAR_01" dataDxfId="95">
      <calculatedColumnFormula>IFERROR(VLOOKUP(MATCH(BF9,tblS_RegPRIH_LP[ID_LP],0),tblS_RegPRIH_LP[],5),"")</calculatedColumnFormula>
    </tableColumn>
    <tableColumn id="8" xr3:uid="{00000000-0010-0000-2500-000008000000}" name="ID_TAR_02" dataDxfId="94">
      <calculatedColumnFormula>IFERROR(VLOOKUP(MATCH(BF9,tblS_RegPRIH_LP[ID_LP],0),tblS_RegPRIH_LP[],6),"")</calculatedColumnFormula>
    </tableColumn>
    <tableColumn id="3" xr3:uid="{00000000-0010-0000-2500-000003000000}" name="TAR_GO [€/MWh]" dataDxfId="93">
      <calculatedColumnFormula>IFERROR(IF(VLOOKUP(MATCH(BF9,tblS_RegPRIH_LP[ID_LP],0),tblS_RegPRIH_LP[],7)=0,"",VLOOKUP(MATCH(BF9,tblS_RegPRIH_LP[ID_LP],0),tblS_RegPRIH_LP[],7)),"")</calculatedColumnFormula>
    </tableColumn>
    <tableColumn id="4" xr3:uid="{531B0B5E-028B-4C7B-A910-EF7F9B2CF70E}" name="ID_LP" dataDxfId="92">
      <calculatedColumnFormula>tblS_RegPRIH[[#This Row],[Leto]]&amp;"-"&amp;tblS_RegPRIH[[#This Row],[ID_Mesec]]</calculatedColumnFormula>
    </tableColumn>
  </tableColumns>
  <tableStyleInfo name="TableStyleLight8"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26000000}" name="tblS_ProIzkoristek" displayName="tblS_ProIzkoristek" ref="BS8:CB12" totalsRowShown="0" headerRowDxfId="91" dataDxfId="90">
  <autoFilter ref="BS8:CB12" xr:uid="{00000000-0009-0000-0100-000011000000}"/>
  <tableColumns count="10">
    <tableColumn id="1" xr3:uid="{00000000-0010-0000-2600-000001000000}" name="ID" dataDxfId="89"/>
    <tableColumn id="2" xr3:uid="{00000000-0010-0000-2600-000002000000}" name="Naprava_TIP" dataDxfId="88"/>
    <tableColumn id="3" xr3:uid="{00000000-0010-0000-2600-000003000000}" name="Izkoristek TE max" dataDxfId="87"/>
    <tableColumn id="4" xr3:uid="{00000000-0010-0000-2600-000004000000}" name="Izkoristek TE min" dataDxfId="86"/>
    <tableColumn id="5" xr3:uid="{00000000-0010-0000-2600-000005000000}" name="Izkoristek EE max" dataDxfId="85"/>
    <tableColumn id="6" xr3:uid="{00000000-0010-0000-2600-000006000000}" name="Izkoristek EE min" dataDxfId="84"/>
    <tableColumn id="7" xr3:uid="{00000000-0010-0000-2600-000007000000}" name="Izkoristek PN max" dataDxfId="83">
      <calculatedColumnFormula>BU9</calculatedColumnFormula>
    </tableColumn>
    <tableColumn id="8" xr3:uid="{00000000-0010-0000-2600-000008000000}" name="Izkoristek PN min" dataDxfId="82"/>
    <tableColumn id="9" xr3:uid="{00000000-0010-0000-2600-000009000000}" name="Cmin" dataDxfId="81"/>
    <tableColumn id="10" xr3:uid="{00000000-0010-0000-2600-00000A000000}" name="Cmax" dataDxfId="80"/>
  </tableColumns>
  <tableStyleInfo name="TableStyleLight8"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27000000}" name="tbl_Izjeme" displayName="tbl_Izjeme" ref="BS20:BW22" totalsRowShown="0" headerRowDxfId="79" dataDxfId="78">
  <autoFilter ref="BS20:BW22" xr:uid="{00000000-0009-0000-0100-000016000000}"/>
  <tableColumns count="5">
    <tableColumn id="1" xr3:uid="{00000000-0010-0000-2700-000001000000}" name="ID" dataDxfId="77"/>
    <tableColumn id="2" xr3:uid="{00000000-0010-0000-2700-000002000000}" name="IDPOS" dataDxfId="76"/>
    <tableColumn id="3" xr3:uid="{00000000-0010-0000-2700-000003000000}" name="NAZIV_POS-FAE" dataDxfId="75"/>
    <tableColumn id="4" xr3:uid="{00000000-0010-0000-2700-000004000000}" name="Izkoristek TE max SPTE" dataDxfId="74"/>
    <tableColumn id="5" xr3:uid="{4E24F06F-9B24-4E10-A9D9-592E23348D83}" name="Cmin" dataDxfId="73"/>
  </tableColumns>
  <tableStyleInfo name="TableStyleLight1"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7E469481-181D-458D-8F3A-2756F22B0ED1}" name="tblS_RegUVS_LP" displayName="tblS_RegUVS_LP" ref="AX29:BE53" totalsRowShown="0" headerRowDxfId="72" dataDxfId="71">
  <autoFilter ref="AX29:BE53" xr:uid="{5A778795-0A62-48B0-AA48-33A67ECCE692}"/>
  <tableColumns count="8">
    <tableColumn id="7" xr3:uid="{132E8489-B855-4444-9145-E5AFC87F0875}" name="ID" dataDxfId="70"/>
    <tableColumn id="8" xr3:uid="{500945A3-1F06-449A-930C-980ADBC72FE2}" name="ID_LP" dataDxfId="69">
      <calculatedColumnFormula>BA30&amp;"-"&amp;AZ30</calculatedColumnFormula>
    </tableColumn>
    <tableColumn id="1" xr3:uid="{CB3EDDF2-29CF-443B-BDE1-27512E1A2B03}" name="ID_Mesec" dataDxfId="68"/>
    <tableColumn id="2" xr3:uid="{E686B22C-3CA2-4B8E-BDCB-6ABD7B17FB4C}" name="Leto" dataDxfId="67"/>
    <tableColumn id="3" xr3:uid="{A7C99F0E-4221-4205-B678-0B0DB3882EB6}" name="ID_UVS_GO_Zplin" dataDxfId="66"/>
    <tableColumn id="4" xr3:uid="{4EB80F33-FD33-4F5A-B5F2-D890AD5FF869}" name="UVS_GO_Zplin [€/MWh]" dataDxfId="65"/>
    <tableColumn id="5" xr3:uid="{CD33DFCD-6C86-4654-96B7-29B658CDD064}" name="ID_UVS_ZNGO_Zplin" dataDxfId="64"/>
    <tableColumn id="6" xr3:uid="{23A760BB-D870-4C8E-933B-25B3E901FFEE}" name="UVS_ZNGO_Zplin [€/MWh]" dataDxfId="63"/>
  </tableColumns>
  <tableStyleInfo name="TableStyleLight9"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68B19984-9206-4E43-BF3A-9ABE4FE8075A}" name="tblS_RegPRIH_LP" displayName="tblS_RegPRIH_LP" ref="BH29:BN53" totalsRowShown="0" headerRowDxfId="62" dataDxfId="61">
  <autoFilter ref="BH29:BN53" xr:uid="{4AE0CDE0-427C-4B0E-8228-14A235845844}"/>
  <tableColumns count="7">
    <tableColumn id="1" xr3:uid="{772BAA95-26F4-4D0D-BFAF-65DBD33D4E97}" name="ID" dataDxfId="60"/>
    <tableColumn id="2" xr3:uid="{597237A9-AF26-472A-A106-47FCF6A79AB7}" name="ID_LP" dataDxfId="59">
      <calculatedColumnFormula>BK30&amp;"-"&amp;BJ30</calculatedColumnFormula>
    </tableColumn>
    <tableColumn id="3" xr3:uid="{E12AA78B-50E2-4DD3-8644-C97348CC4C00}" name="ID_Mesec" dataDxfId="58"/>
    <tableColumn id="4" xr3:uid="{F350FDE6-35E6-462A-B9C4-4ADF765F3D6C}" name="Leto" dataDxfId="57"/>
    <tableColumn id="5" xr3:uid="{845D3CAC-EF51-418A-8505-8351E4AC0085}" name="ID_TAR_01" dataDxfId="56"/>
    <tableColumn id="6" xr3:uid="{F6E52355-9990-4BB8-8A94-812C6F673859}" name="ID_TAR_02" dataDxfId="55"/>
    <tableColumn id="7" xr3:uid="{FB624D09-A3A5-4615-AB0C-2492B907B7AF}" name="TAR_GO [€/MWh]" dataDxfId="54"/>
  </tableColumns>
  <tableStyleInfo name="TableStyleLight9"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28000000}" name="tbl_Izvajalci" displayName="tbl_Izvajalci" ref="N1:R68" totalsRowShown="0" headerRowDxfId="53" dataDxfId="52">
  <autoFilter ref="N1:R68" xr:uid="{00000000-0009-0000-0100-000002000000}"/>
  <tableColumns count="5">
    <tableColumn id="6" xr3:uid="{00000000-0010-0000-2800-000006000000}" name="Kazalo" dataDxfId="51"/>
    <tableColumn id="7" xr3:uid="{00000000-0010-0000-2800-000007000000}" name="ID_POS" dataDxfId="50"/>
    <tableColumn id="8" xr3:uid="{00000000-0010-0000-2800-000008000000}" name="NAZIV_POS-L" dataDxfId="49"/>
    <tableColumn id="9" xr3:uid="{00000000-0010-0000-2800-000009000000}" name="NAZIV_POS-FAE" dataDxfId="48"/>
    <tableColumn id="10" xr3:uid="{00000000-0010-0000-2800-00000A000000}" name="Naslov_S" dataDxfId="47"/>
  </tableColumns>
  <tableStyleInfo name="TableStyleQueryResult"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06000000}" name="tbl_07_UVS_03" displayName="tbl_07_UVS_03" ref="C127:W173" totalsRowCount="1" headerRowDxfId="2017" dataDxfId="2016" tableBorderDxfId="2015" totalsRowBorderDxfId="2014">
  <tableColumns count="21">
    <tableColumn id="20" xr3:uid="{00000000-0010-0000-0600-000014000000}" name="ID_PP" dataDxfId="2013" totalsRowDxfId="2012">
      <calculatedColumnFormula>$D$125</calculatedColumnFormula>
    </tableColumn>
    <tableColumn id="19" xr3:uid="{00000000-0010-0000-0600-000013000000}" name="ID_PR" dataDxfId="2011" totalsRowDxfId="2010">
      <calculatedColumnFormula>$D$124</calculatedColumnFormula>
    </tableColumn>
    <tableColumn id="1" xr3:uid="{00000000-0010-0000-0600-000001000000}" name="ID" dataDxfId="2009" totalsRowDxfId="2008">
      <calculatedColumnFormula>IF(E73="","",E73)</calculatedColumnFormula>
    </tableColumn>
    <tableColumn id="16" xr3:uid="{00000000-0010-0000-0600-000010000000}" name="Naziv upravičenega variabilnega stroška" dataDxfId="2007" totalsRowDxfId="2006">
      <calculatedColumnFormula>IF(F73="","",F73)</calculatedColumnFormula>
    </tableColumn>
    <tableColumn id="2" xr3:uid="{00000000-0010-0000-0600-000002000000}" name="Skupna poraba _x000a_[enot]" dataDxfId="2005" totalsRowDxfId="2004">
      <calculatedColumnFormula>IF(E128="","",ROUND(IF(OR(O128=0,O128=""),SUM(J128:K128),(SUM(M128:N128))/(SUM(M128:N128)+O128)*SUM(J128:K128)),3))</calculatedColumnFormula>
    </tableColumn>
    <tableColumn id="3" xr3:uid="{00000000-0010-0000-0600-000003000000}" name="Enota" dataDxfId="2003" totalsRowDxfId="2002">
      <calculatedColumnFormula>IF(H73="","",H73)</calculatedColumnFormula>
    </tableColumn>
    <tableColumn id="5" xr3:uid="{00000000-0010-0000-0600-000005000000}" name="Poraba SPTE Proizvodnja EE [enot]" dataDxfId="2001" totalsRowDxfId="2000">
      <calculatedColumnFormula>[3]List1!$E$48</calculatedColumnFormula>
    </tableColumn>
    <tableColumn id="18" xr3:uid="{00000000-0010-0000-0600-000012000000}" name="Poraba SPTE Proizvodnja TE [enot]" dataDxfId="1999" totalsRowDxfId="1998"/>
    <tableColumn id="17" xr3:uid="{00000000-0010-0000-0600-000011000000}" name="Poraba Kotli/Ostalo Proizvodnja TE [enot]" dataDxfId="1997" totalsRowDxfId="1996"/>
    <tableColumn id="13" xr3:uid="{00000000-0010-0000-0600-00000D000000}" name="SPTE_x000a_Proizvedena EE [MWh]" dataDxfId="1995" totalsRowDxfId="1994"/>
    <tableColumn id="12" xr3:uid="{00000000-0010-0000-0600-00000C000000}" name="SPTE_x000a_Proizvedena TE [MWh]" dataDxfId="1993" totalsRowDxfId="1992"/>
    <tableColumn id="11" xr3:uid="{00000000-0010-0000-0600-00000B000000}" name="Kotli/Ostalo_x000a_Proizvedena TE [MWh]" dataDxfId="1991" totalsRowDxfId="1990"/>
    <tableColumn id="21" xr3:uid="{00000000-0010-0000-0600-000015000000}" name="Lastna raba TE [MWh]" dataDxfId="1989" totalsRowDxfId="1988"/>
    <tableColumn id="4" xr3:uid="{00000000-0010-0000-0600-000004000000}" name="Znesek omrežnine, dajatev, prispevkov in dodatkov _x000a_[EUR]" dataDxfId="1987" totalsRowDxfId="1986">
      <calculatedColumnFormula>+'[4]Vroča voda po mesecih'!$E$9</calculatedColumnFormula>
    </tableColumn>
    <tableColumn id="9" xr3:uid="{00000000-0010-0000-0600-000009000000}" name="Pogodbena cena UVS _x000a_(brez omrežnine, dajatev in prispevkov)_x000a_[enoto UVS]" dataDxfId="1985" totalsRowDxfId="1984">
      <calculatedColumnFormula>+ROUND('[5]ELEKTRIKA po MESECIH 2023'!U268,5)</calculatedColumnFormula>
    </tableColumn>
    <tableColumn id="6" xr3:uid="{00000000-0010-0000-0600-000006000000}" name="Enota UVS" dataDxfId="1983" totalsRowDxfId="1982">
      <calculatedColumnFormula>IF(R73="","",R73)</calculatedColumnFormula>
    </tableColumn>
    <tableColumn id="8" xr3:uid="{00000000-0010-0000-0600-000008000000}" name="Znesek upravičenega stroška _x000a_[EUR]" totalsRowFunction="sum" dataDxfId="1981" totalsRowDxfId="1980">
      <calculatedColumnFormula>IF(OR(G128="",Q128=""),"",ROUND((G128*Q128+P128),2))</calculatedColumnFormula>
    </tableColumn>
    <tableColumn id="10" xr3:uid="{00000000-0010-0000-0600-00000A000000}" name="Strukturni delež upravičenega stroška _x000a_[%]" totalsRowFunction="sum" dataDxfId="1979" totalsRowDxfId="1978" dataCellStyle="Odstotek">
      <calculatedColumnFormula>IFERROR(S128/$S$173,"")</calculatedColumnFormula>
    </tableColumn>
    <tableColumn id="14" xr3:uid="{00000000-0010-0000-0600-00000E000000}" name="Ponder" dataDxfId="1977" totalsRowDxfId="1976">
      <calculatedColumnFormula>U73</calculatedColumnFormula>
    </tableColumn>
    <tableColumn id="7" xr3:uid="{00000000-0010-0000-0600-000007000000}" name="Sprememba cene upravičenega stroška _x000a_[%]" dataDxfId="1975" totalsRowDxfId="1974">
      <calculatedColumnFormula>IFERROR(P128/P73-1,"")</calculatedColumnFormula>
    </tableColumn>
    <tableColumn id="15" xr3:uid="{00000000-0010-0000-0600-00000F000000}" name="Razmerje _x000a_(ai x Ei / E0i)_x000a_oz. _x000a_(bi x Ei / E0i)" totalsRowFunction="sum" dataDxfId="1973" totalsRowDxfId="1972">
      <calculatedColumnFormula>IFERROR(T128*$S$173/$S$118,"")</calculatedColumnFormula>
    </tableColumn>
  </tableColumns>
  <tableStyleInfo name="DT2014"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29000000}" name="tblS_DSistemi" displayName="tblS_DSistemi" ref="A1:E64" totalsRowShown="0" headerRowDxfId="46" dataDxfId="45">
  <autoFilter ref="A1:E64" xr:uid="{00000000-0009-0000-0100-00000E000000}"/>
  <tableColumns count="5">
    <tableColumn id="17" xr3:uid="{00000000-0010-0000-2900-000011000000}" name="Kazalo" dataDxfId="44"/>
    <tableColumn id="18" xr3:uid="{00000000-0010-0000-2900-000012000000}" name="ID_DSistem" dataDxfId="43"/>
    <tableColumn id="19" xr3:uid="{00000000-0010-0000-2900-000013000000}" name="DSistem Naziv_Distributer" dataDxfId="42"/>
    <tableColumn id="20" xr3:uid="{00000000-0010-0000-2900-000014000000}" name="ObcinaNaziv" dataDxfId="41"/>
    <tableColumn id="21" xr3:uid="{00000000-0010-0000-2900-000015000000}" name="ID_DS" dataDxfId="40"/>
  </tableColumns>
  <tableStyleInfo name="TableStyleQueryResult"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2A000000}" name="tbl_DatumAktivnost" displayName="tbl_DatumAktivnost" ref="W1:Z2" totalsRowShown="0" headerRowDxfId="39">
  <autoFilter ref="W1:Z2" xr:uid="{00000000-0009-0000-0100-00000F000000}"/>
  <tableColumns count="4">
    <tableColumn id="1" xr3:uid="{00000000-0010-0000-2A00-000001000000}" name="ID" dataDxfId="38"/>
    <tableColumn id="2" xr3:uid="{00000000-0010-0000-2A00-000002000000}" name="Datum Aktivnost_OD" dataDxfId="37">
      <calculatedColumnFormula>DATE(YEAR(tbl_DatumAktivnost[DatumT])-1,1,1)</calculatedColumnFormula>
    </tableColumn>
    <tableColumn id="3" xr3:uid="{00000000-0010-0000-2A00-000003000000}" name="Datum Aktivnost_DO" dataDxfId="36">
      <calculatedColumnFormula>DATE(YEAR(tbl_DatumAktivnost[DatumT])+1,1,1)</calculatedColumnFormula>
    </tableColumn>
    <tableColumn id="5" xr3:uid="{00000000-0010-0000-2A00-000005000000}" name="DatumT" dataDxfId="35">
      <calculatedColumnFormula>TODAY()</calculatedColumnFormula>
    </tableColumn>
  </tableColumns>
  <tableStyleInfo name="TableStyleLight8"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2B000000}" name="tbl_01_OPodatki" displayName="tbl_01_OPodatki" ref="A10:I11" totalsRowShown="0" headerRowDxfId="34" dataDxfId="33">
  <autoFilter ref="A10:I11" xr:uid="{00000000-0009-0000-0100-00000C000000}"/>
  <tableColumns count="9">
    <tableColumn id="1" xr3:uid="{00000000-0010-0000-2B00-000001000000}" name="ID" dataDxfId="32"/>
    <tableColumn id="2" xr3:uid="{00000000-0010-0000-2B00-000002000000}" name="ID_PC" dataDxfId="31">
      <calculatedColumnFormula>BAZA_AEControl!D11</calculatedColumnFormula>
    </tableColumn>
    <tableColumn id="3" xr3:uid="{00000000-0010-0000-2B00-000003000000}" name="LP" dataDxfId="30">
      <calculatedColumnFormula>BAZA_AEControl!D2</calculatedColumnFormula>
    </tableColumn>
    <tableColumn id="4" xr3:uid="{00000000-0010-0000-2B00-000004000000}" name="ID_POS" dataDxfId="29">
      <calculatedColumnFormula>IZJAVA!I9</calculatedColumnFormula>
    </tableColumn>
    <tableColumn id="5" xr3:uid="{00000000-0010-0000-2B00-000005000000}" name="POS_Naziv" dataDxfId="28">
      <calculatedColumnFormula>IFERROR(VLOOKUP(MATCH(D11,tbl_Izvajalci[ID_POS],0),tbl_Izvajalci[],4),"")</calculatedColumnFormula>
    </tableColumn>
    <tableColumn id="6" xr3:uid="{00000000-0010-0000-2B00-000006000000}" name="ID_DSistema" dataDxfId="27">
      <calculatedColumnFormula>IZJAVA!AB25</calculatedColumnFormula>
    </tableColumn>
    <tableColumn id="7" xr3:uid="{00000000-0010-0000-2B00-000007000000}" name="Obcina" dataDxfId="26">
      <calculatedColumnFormula>IZJAVA!E25</calculatedColumnFormula>
    </tableColumn>
    <tableColumn id="8" xr3:uid="{00000000-0010-0000-2B00-000008000000}" name="Datum uveljavitve" dataDxfId="25">
      <calculatedColumnFormula>K17</calculatedColumnFormula>
    </tableColumn>
    <tableColumn id="9" xr3:uid="{00000000-0010-0000-2B00-000009000000}" name="SteviloNapak" dataDxfId="24">
      <calculatedColumnFormula>BAZA_AEControl!A2+BAZA_AEControl!A16</calculatedColumnFormula>
    </tableColumn>
  </tableColumns>
  <tableStyleInfo name="TableStyleLight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2C000000}" name="tbl_02_Porocilo" displayName="tbl_02_Porocilo" ref="A16:V17" totalsRowShown="0" headerRowDxfId="23" dataDxfId="22">
  <autoFilter ref="A16:V17" xr:uid="{00000000-0009-0000-0100-00000D000000}"/>
  <tableColumns count="22">
    <tableColumn id="1" xr3:uid="{00000000-0010-0000-2C00-000001000000}" name="ID" dataDxfId="21"/>
    <tableColumn id="2" xr3:uid="{00000000-0010-0000-2C00-000002000000}" name="ID_PC" dataDxfId="20">
      <calculatedColumnFormula>$B$11</calculatedColumnFormula>
    </tableColumn>
    <tableColumn id="3" xr3:uid="{00000000-0010-0000-2C00-000003000000}" name="LP" dataDxfId="19">
      <calculatedColumnFormula>$C$11</calculatedColumnFormula>
    </tableColumn>
    <tableColumn id="4" xr3:uid="{00000000-0010-0000-2C00-000004000000}" name="ID_POS" dataDxfId="18">
      <calculatedColumnFormula>$D$11</calculatedColumnFormula>
    </tableColumn>
    <tableColumn id="5" xr3:uid="{00000000-0010-0000-2C00-000005000000}" name="POS_Naziv" dataDxfId="17">
      <calculatedColumnFormula>$E$11</calculatedColumnFormula>
    </tableColumn>
    <tableColumn id="6" xr3:uid="{00000000-0010-0000-2C00-000006000000}" name="ID_DSistema" dataDxfId="16">
      <calculatedColumnFormula>F11</calculatedColumnFormula>
    </tableColumn>
    <tableColumn id="7" xr3:uid="{00000000-0010-0000-2C00-000007000000}" name="Obcina" dataDxfId="15">
      <calculatedColumnFormula>G11</calculatedColumnFormula>
    </tableColumn>
    <tableColumn id="8" xr3:uid="{00000000-0010-0000-2C00-000008000000}" name="Datoteka_Naziv" dataDxfId="14">
      <calculatedColumnFormula>BAZA_AEControl!D8</calculatedColumnFormula>
    </tableColumn>
    <tableColumn id="9" xr3:uid="{00000000-0010-0000-2C00-000009000000}" name="SpremembaCeneTip" dataDxfId="13">
      <calculatedColumnFormula>IZJAVA!#REF!</calculatedColumnFormula>
    </tableColumn>
    <tableColumn id="10" xr3:uid="{00000000-0010-0000-2C00-00000A000000}" name="IzvajalecTip" dataDxfId="12">
      <calculatedColumnFormula>IZJAVA!E19</calculatedColumnFormula>
    </tableColumn>
    <tableColumn id="11" xr3:uid="{00000000-0010-0000-2C00-00000B000000}" name="TarifniSistemNov" dataDxfId="11">
      <calculatedColumnFormula>IZJAVA!#REF!</calculatedColumnFormula>
    </tableColumn>
    <tableColumn id="12" xr3:uid="{00000000-0010-0000-2C00-00000C000000}" name="ObvPriloga_01" dataDxfId="10">
      <calculatedColumnFormula>IZJAVA!#REF!</calculatedColumnFormula>
    </tableColumn>
    <tableColumn id="13" xr3:uid="{00000000-0010-0000-2C00-00000D000000}" name="ObvPriloga_02" dataDxfId="9">
      <calculatedColumnFormula>IZJAVA!#REF!</calculatedColumnFormula>
    </tableColumn>
    <tableColumn id="14" xr3:uid="{00000000-0010-0000-2C00-00000E000000}" name="ObvPriloga_03" dataDxfId="8">
      <calculatedColumnFormula>IZJAVA!#REF!</calculatedColumnFormula>
    </tableColumn>
    <tableColumn id="15" xr3:uid="{00000000-0010-0000-2C00-00000F000000}" name="ObvPriloga_04" dataDxfId="7">
      <calculatedColumnFormula>IZJAVA!#REF!</calculatedColumnFormula>
    </tableColumn>
    <tableColumn id="16" xr3:uid="{00000000-0010-0000-2C00-000010000000}" name="Kontakt_ImePriimek" dataDxfId="6">
      <calculatedColumnFormula>IZJAVA!E123</calculatedColumnFormula>
    </tableColumn>
    <tableColumn id="17" xr3:uid="{00000000-0010-0000-2C00-000011000000}" name="Kontakt_Datum" dataDxfId="5">
      <calculatedColumnFormula>IZJAVA!E124</calculatedColumnFormula>
    </tableColumn>
    <tableColumn id="18" xr3:uid="{00000000-0010-0000-2C00-000012000000}" name="Kontakt_Telefon" dataDxfId="4">
      <calculatedColumnFormula>IZJAVA!E125</calculatedColumnFormula>
    </tableColumn>
    <tableColumn id="19" xr3:uid="{00000000-0010-0000-2C00-000013000000}" name="Kontakt_Eposta" dataDxfId="3">
      <calculatedColumnFormula>IZJAVA!E126</calculatedColumnFormula>
    </tableColumn>
    <tableColumn id="20" xr3:uid="{00000000-0010-0000-2C00-000014000000}" name="OdgovornaOseba_ImePriimek" dataDxfId="2">
      <calculatedColumnFormula>IZJAVA!E129</calculatedColumnFormula>
    </tableColumn>
    <tableColumn id="21" xr3:uid="{00000000-0010-0000-2C00-000015000000}" name="OdgovornaOseba_Datum" dataDxfId="1">
      <calculatedColumnFormula>IZJAVA!E130</calculatedColumnFormula>
    </tableColumn>
    <tableColumn id="22" xr3:uid="{00000000-0010-0000-2C00-000016000000}" name="Opomba" dataDxfId="0">
      <calculatedColumnFormula>IZJAVA!#REF!</calculatedColumnFormula>
    </tableColumn>
  </tableColumns>
  <tableStyleInfo name="TableStyleLight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BC1F5097-DD0A-4655-9224-2FEBE966B372}" name="tbl_07_UVS_0135" displayName="tbl_07_UVS_0135" ref="C17:V63" totalsRowCount="1" headerRowDxfId="1582" dataDxfId="1581" totalsRowDxfId="1579" tableBorderDxfId="1580" totalsRowBorderDxfId="1578">
  <tableColumns count="20">
    <tableColumn id="5" xr3:uid="{EBD707C6-4BB7-4804-A48D-DAE797766B2E}" name="ID_PP" dataDxfId="1577" totalsRowDxfId="1576">
      <calculatedColumnFormula>$D$15</calculatedColumnFormula>
    </tableColumn>
    <tableColumn id="21" xr3:uid="{6A110753-B732-43C1-A2E8-17BF177E46F0}" name="ID_PR" dataDxfId="1575" totalsRowDxfId="1574">
      <calculatedColumnFormula>$D$14</calculatedColumnFormula>
    </tableColumn>
    <tableColumn id="1" xr3:uid="{AC8104D0-DE43-4506-9E4F-7F4251B9226F}" name="ID" dataDxfId="1573" totalsRowDxfId="1572">
      <calculatedColumnFormula>IFERROR(IF(F18="","",LOOKUP(MATCH(F18,$CG$211:$CG$254,0),$CD$239:$CD$254,$CF$211:$CF$254)),"AXX-XX")</calculatedColumnFormula>
    </tableColumn>
    <tableColumn id="16" xr3:uid="{406EEEC5-C8E6-4C97-BCB8-26088C8FC582}" name="Naziv upravičenega variabilnega stroška" dataDxfId="1571" totalsRowDxfId="1570"/>
    <tableColumn id="2" xr3:uid="{E6844AF6-31CB-4C41-80A1-29E100F13D23}" name="Skupna poraba _x000a_[enot]" dataDxfId="1569" totalsRowDxfId="1568"/>
    <tableColumn id="3" xr3:uid="{64F09089-826F-4724-9C51-D8E92755B652}" name="Enota" dataDxfId="1567" totalsRowDxfId="1566">
      <calculatedColumnFormula>IFERROR(IF(F18="","",VLOOKUP(MATCH(F18,tblS_VarStroški_SD[STROSEK_SD_Naziv],0),tblS_VarStroški_SD[],5)),"")</calculatedColumnFormula>
    </tableColumn>
    <tableColumn id="9" xr3:uid="{D3EB6295-0BC7-4142-9CFA-4C74EC0BAE1D}" name="Poraba SPTE Proizvodnja EE [enot]" dataDxfId="1565" totalsRowDxfId="1564"/>
    <tableColumn id="12" xr3:uid="{F7DE4F6E-F016-444C-A446-8CACAB3A3ABB}" name="Poraba SPTE Proizvodnja TE [enot]" dataDxfId="1563" totalsRowDxfId="1562"/>
    <tableColumn id="11" xr3:uid="{B0A85673-1531-4D6B-8A72-FDB6C805E0B4}" name="Poraba Kotli/Ostalo Proizvodnja TE [enot]" dataDxfId="1561" totalsRowDxfId="1560"/>
    <tableColumn id="17" xr3:uid="{17295515-54CB-498C-ACBB-DB0A681E164F}" name="SPTE_x000a_Proizvedena EE [MWh]" dataDxfId="1559" totalsRowDxfId="1558"/>
    <tableColumn id="18" xr3:uid="{3D3478D8-3DB1-452B-A08A-A9A6409D4206}" name="SPTE_x000a_Proizvedena TE [MWh]" dataDxfId="1557" totalsRowDxfId="1556"/>
    <tableColumn id="13" xr3:uid="{56467947-4EEA-4CB4-AFF6-AA04F43B0596}" name="Kotli/Ostalo_x000a_Proizvedena TE [MWh]" dataDxfId="1555" totalsRowDxfId="1554"/>
    <tableColumn id="19" xr3:uid="{2B6B540F-1A25-45EE-98A9-FB105C2FE949}" name="Lastna raba TE [MWh]" dataDxfId="1553" totalsRowDxfId="1552"/>
    <tableColumn id="4" xr3:uid="{8023EFA3-9568-49A5-AD98-198EA8AF817D}" name="Znesek omrežnine, dajatev, prispevkov in dodatkov _x000a_[EUR]" dataDxfId="1551" totalsRowDxfId="1550"/>
    <tableColumn id="6" xr3:uid="{E64C6D10-6950-4D60-BE36-08D21644A41E}" name="Pogodbena cena UVS _x000a_(brez omrežnine, dajatev in prispevkov)_x000a_[enoto UVS]" dataDxfId="1549" totalsRowDxfId="1548"/>
    <tableColumn id="8" xr3:uid="{C00E2A2A-331F-4039-96CD-3E099F56580A}" name="Enota UVS" dataDxfId="1547" totalsRowDxfId="1546">
      <calculatedColumnFormula>IFERROR(IF(F18="","",VLOOKUP(MATCH(F18,tblS_VarStroški_SD[STROSEK_SD_Naziv],0)-1,tblS_VarStroški_SD[],6)),"")</calculatedColumnFormula>
    </tableColumn>
    <tableColumn id="10" xr3:uid="{00C19299-F269-4993-88C5-221878A4FA70}" name="Znesek upravičenega stroška _x000a_[EUR]" totalsRowFunction="sum" dataDxfId="1545" totalsRowDxfId="1544" dataCellStyle="Odstotek">
      <calculatedColumnFormula>IF(OR(G18="",Q18=""),"",ROUND((G18*Q18+P18),2))</calculatedColumnFormula>
    </tableColumn>
    <tableColumn id="14" xr3:uid="{777499D5-9B65-43ED-8E5D-5888285896BC}" name="Strukturni delež upravičenega stroška _x000a_[%]" totalsRowFunction="sum" dataDxfId="1543" totalsRowDxfId="1542" dataCellStyle="Odstotek">
      <calculatedColumnFormula>IFERROR(S18/$S$63,"")</calculatedColumnFormula>
    </tableColumn>
    <tableColumn id="15" xr3:uid="{A13132AF-484B-413A-91AD-F8C08EEC1E5D}" name="Ponder" dataDxfId="1541" totalsRowDxfId="1540">
      <calculatedColumnFormula>IF(F18="","",AQ18)</calculatedColumnFormula>
    </tableColumn>
    <tableColumn id="7" xr3:uid="{4BCEA4CC-9D22-45F0-888B-ED6CCA33B45C}" name="Ponder _x000a_ai oz. bi             " totalsRowFunction="sum" dataDxfId="1539" totalsRowDxfId="1538">
      <calculatedColumnFormula>IFERROR(T18,"")</calculatedColumnFormula>
    </tableColumn>
  </tableColumns>
  <tableStyleInfo name="DT201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26B3946E-0801-400F-9681-6556696B4D84}" name="tbl_07_UVS_0236" displayName="tbl_07_UVS_0236" ref="C72:W118" totalsRowCount="1" headerRowDxfId="1537" dataDxfId="1536" tableBorderDxfId="1535" totalsRowBorderDxfId="1534">
  <tableColumns count="21">
    <tableColumn id="20" xr3:uid="{436361EF-6A9E-4EE3-82E2-5F0067D988C7}" name="ID_PP" dataDxfId="1533" totalsRowDxfId="1532">
      <calculatedColumnFormula>$D$70</calculatedColumnFormula>
    </tableColumn>
    <tableColumn id="19" xr3:uid="{16789B72-FA5C-49D0-851C-A17E0ABEBFEB}" name="ID_PR" dataDxfId="1531" totalsRowDxfId="1530">
      <calculatedColumnFormula>$D$69</calculatedColumnFormula>
    </tableColumn>
    <tableColumn id="1" xr3:uid="{F139DC38-45FA-4A0A-A9E6-0C3814EC7FC8}" name="ID" dataDxfId="1529" totalsRowDxfId="1528">
      <calculatedColumnFormula>IF(E18="","",E18)</calculatedColumnFormula>
    </tableColumn>
    <tableColumn id="16" xr3:uid="{02CDA6A2-0B33-4A81-BFA2-0D7287DF67A8}" name="Naziv upravičenega variabilnega stroška" dataDxfId="1527" totalsRowDxfId="1526">
      <calculatedColumnFormula>IF(F18="","",F18)</calculatedColumnFormula>
    </tableColumn>
    <tableColumn id="2" xr3:uid="{6454CCDA-AC30-4E3D-A2DD-3115E860CFE3}" name="Skupna poraba _x000a_[enot]" dataDxfId="1525" totalsRowDxfId="1524">
      <calculatedColumnFormula>IF(E73="","",ROUND(IF(OR(O73=0,O73=""),SUM(J73:K73),(SUM(M73:N73))/(SUM(M73:N73)+O73)*SUM(J73:K73)),3))</calculatedColumnFormula>
    </tableColumn>
    <tableColumn id="3" xr3:uid="{BE12D836-92C1-4A4C-B6D2-640EFB5F38A7}" name="Enota" dataDxfId="1523" totalsRowDxfId="1522">
      <calculatedColumnFormula>IF(H18="","",H18)</calculatedColumnFormula>
    </tableColumn>
    <tableColumn id="5" xr3:uid="{FB34CE2B-6615-46FB-9796-B84293C78D8D}" name="Poraba SPTE Proizvodnja EE [enot]" dataDxfId="1521" totalsRowDxfId="1520"/>
    <tableColumn id="18" xr3:uid="{D4575F90-3698-4E5F-914D-B5A252461ED7}" name="Poraba SPTE Proizvodnja TE [enot]" dataDxfId="1519" totalsRowDxfId="1518"/>
    <tableColumn id="17" xr3:uid="{3323DDB0-4D4E-4472-81E9-36892416688C}" name="Poraba Kotli/Ostalo Proizvodnja TE [enot]" dataDxfId="1517" totalsRowDxfId="1516"/>
    <tableColumn id="13" xr3:uid="{4B0459C9-5C79-4D52-8C85-993A40ED32BC}" name="SPTE_x000a_Proizvedena EE [MWh]" dataDxfId="1515" totalsRowDxfId="1514"/>
    <tableColumn id="12" xr3:uid="{E30A0932-3A56-43CD-9DAF-6DA30A63626A}" name="SPTE_x000a_Proizvedena TE [MWh]" dataDxfId="1513" totalsRowDxfId="1512"/>
    <tableColumn id="11" xr3:uid="{6F374591-8337-4366-AB8D-F08236824B27}" name="Kotli/Ostalo_x000a_Proizvedena TE [MWh]" dataDxfId="1511" totalsRowDxfId="1510"/>
    <tableColumn id="21" xr3:uid="{4B024CD4-2E29-4E0F-AFB1-2D38E66D712A}" name="Lastna raba TE [MWh]" dataDxfId="1509" totalsRowDxfId="1508"/>
    <tableColumn id="4" xr3:uid="{5AB3AEE2-D80C-44FB-B997-66444C9C9F9D}" name="Znesek omrežnine, dajatev, prispevkov in dodatkov _x000a_[EUR]" dataDxfId="1507" totalsRowDxfId="1506"/>
    <tableColumn id="9" xr3:uid="{2CD95316-6B14-487A-A564-9CB476BD4346}" name="Pogodbena cena UVS _x000a_(brez omrežnine, dajatev in prispevkov)_x000a_[enoto UVS]" dataDxfId="1505" totalsRowDxfId="1504"/>
    <tableColumn id="6" xr3:uid="{35B65ED6-A048-4427-B65D-4F860FE04608}" name="Enota UVS" dataDxfId="1503" totalsRowDxfId="1502">
      <calculatedColumnFormula>IF(R18="","",R18)</calculatedColumnFormula>
    </tableColumn>
    <tableColumn id="8" xr3:uid="{1DE26975-A5B2-4E30-B960-2911A00F0C26}" name="Znesek upravičenega stroška _x000a_[EUR]" totalsRowFunction="sum" dataDxfId="1501" totalsRowDxfId="1500">
      <calculatedColumnFormula>IF(OR(G73="",Q73=""),"",ROUND((G73*Q73+P73),2))</calculatedColumnFormula>
    </tableColumn>
    <tableColumn id="10" xr3:uid="{8053CAE4-8884-4C68-9D7B-D70A9C68BC11}" name="Strukturni delež upravičenega stroška _x000a_[%]" totalsRowFunction="sum" dataDxfId="1499" totalsRowDxfId="1498" dataCellStyle="Odstotek">
      <calculatedColumnFormula>IFERROR(S73/$S$118,"")</calculatedColumnFormula>
    </tableColumn>
    <tableColumn id="14" xr3:uid="{4E17D88E-1716-4522-B33C-80BA137F9AB0}" name="Ponder" dataDxfId="1497" totalsRowDxfId="1496">
      <calculatedColumnFormula>U18</calculatedColumnFormula>
    </tableColumn>
    <tableColumn id="7" xr3:uid="{A10246BB-BC2A-48C8-BBC3-339AA276E652}" name="Sprememba cene upravičenega stroška _x000a_[%]" dataDxfId="1495" totalsRowDxfId="1494">
      <calculatedColumnFormula>IFERROR(Q73/Q18-1,"")</calculatedColumnFormula>
    </tableColumn>
    <tableColumn id="15" xr3:uid="{2532B818-BBEF-4429-97E1-7EAC128B4AA3}" name="Razmerje _x000a_(ai x Ei / E0i)_x000a_oz. _x000a_(bi x Ei / E0i)" totalsRowFunction="sum" dataDxfId="1493" totalsRowDxfId="1492">
      <calculatedColumnFormula>IFERROR(T73*$S$118/$S$63,"")</calculatedColumnFormula>
    </tableColumn>
  </tableColumns>
  <tableStyleInfo name="DT201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4CE2CD96-F45D-4274-B92D-3476837BB01C}" name="tbl_07_UVS_0337" displayName="tbl_07_UVS_0337" ref="C127:W173" totalsRowCount="1" headerRowDxfId="1491" dataDxfId="1490" tableBorderDxfId="1489" totalsRowBorderDxfId="1488">
  <tableColumns count="21">
    <tableColumn id="20" xr3:uid="{B5CF645D-C18A-41CF-9C5A-50E75A3790DC}" name="ID_PP" dataDxfId="1487" totalsRowDxfId="1486">
      <calculatedColumnFormula>$D$125</calculatedColumnFormula>
    </tableColumn>
    <tableColumn id="19" xr3:uid="{C984FAF9-8CC4-44AA-A80E-A3E7A1743658}" name="ID_PR" dataDxfId="1485" totalsRowDxfId="1484">
      <calculatedColumnFormula>$D$124</calculatedColumnFormula>
    </tableColumn>
    <tableColumn id="1" xr3:uid="{716B4E7E-06EE-4B62-9722-69FC8FC3CCBC}" name="ID" dataDxfId="1483" totalsRowDxfId="1482">
      <calculatedColumnFormula>IF(E73="","",E73)</calculatedColumnFormula>
    </tableColumn>
    <tableColumn id="16" xr3:uid="{FA1FD568-E978-4BE0-824B-6CDC77D2243D}" name="Naziv upravičenega variabilnega stroška" dataDxfId="1481" totalsRowDxfId="1480">
      <calculatedColumnFormula>IF(F73="","",F73)</calculatedColumnFormula>
    </tableColumn>
    <tableColumn id="2" xr3:uid="{6096D442-3407-45E2-99B0-10D49C4FA0F3}" name="Skupna poraba _x000a_[enot]" dataDxfId="1479" totalsRowDxfId="1478">
      <calculatedColumnFormula>IF(E128="","",ROUND(IF(OR(O128=0,O128=""),SUM(J128:K128),(SUM(M128:N128))/(SUM(M128:N128)+O128)*SUM(J128:K128)),3))</calculatedColumnFormula>
    </tableColumn>
    <tableColumn id="3" xr3:uid="{7DB6E3AE-D668-46A2-AD88-E70FD049340A}" name="Enota" dataDxfId="1477" totalsRowDxfId="1476">
      <calculatedColumnFormula>IF(H73="","",H73)</calculatedColumnFormula>
    </tableColumn>
    <tableColumn id="5" xr3:uid="{E11E1877-6F85-4443-BDA1-7C6393F170C4}" name="Poraba SPTE Proizvodnja EE [enot]" dataDxfId="1475" totalsRowDxfId="1474">
      <calculatedColumnFormula>[3]List1!$E$48</calculatedColumnFormula>
    </tableColumn>
    <tableColumn id="18" xr3:uid="{1AEB6DB7-8BE0-4627-9301-F6C845447B52}" name="Poraba SPTE Proizvodnja TE [enot]" dataDxfId="1473" totalsRowDxfId="1472"/>
    <tableColumn id="17" xr3:uid="{41EE3FFB-04DF-4381-B410-D0373F0541BC}" name="Poraba Kotli/Ostalo Proizvodnja TE [enot]" dataDxfId="1471" totalsRowDxfId="1470"/>
    <tableColumn id="13" xr3:uid="{86BAD204-8F92-4E8D-8E58-0DAD9B40EEA6}" name="SPTE_x000a_Proizvedena EE [MWh]" dataDxfId="1469" totalsRowDxfId="1468"/>
    <tableColumn id="12" xr3:uid="{60F05365-06EA-4AF5-9DF9-4151E20E9FE4}" name="SPTE_x000a_Proizvedena TE [MWh]" dataDxfId="1467" totalsRowDxfId="1466"/>
    <tableColumn id="11" xr3:uid="{C723D356-5AED-4219-90C5-7D7C826C081A}" name="Kotli/Ostalo_x000a_Proizvedena TE [MWh]" dataDxfId="1465" totalsRowDxfId="1464"/>
    <tableColumn id="21" xr3:uid="{DC308A60-7081-4877-83C6-14AA6973A3AD}" name="Lastna raba TE [MWh]" dataDxfId="1463" totalsRowDxfId="1462"/>
    <tableColumn id="4" xr3:uid="{F0770B22-4DDD-428B-9F9D-DE713AB0112B}" name="Znesek omrežnine, dajatev, prispevkov in dodatkov _x000a_[EUR]" dataDxfId="1461" totalsRowDxfId="1460">
      <calculatedColumnFormula>+'[4]Vroča voda po mesecih'!$E$9</calculatedColumnFormula>
    </tableColumn>
    <tableColumn id="9" xr3:uid="{46ACD3C4-F597-4A42-9B9C-5C0862D4B5E4}" name="Pogodbena cena UVS _x000a_(brez omrežnine, dajatev in prispevkov)_x000a_[enoto UVS]" dataDxfId="1459" totalsRowDxfId="1458">
      <calculatedColumnFormula>+ROUND('[5]ELEKTRIKA po MESECIH 2023'!U268,5)</calculatedColumnFormula>
    </tableColumn>
    <tableColumn id="6" xr3:uid="{DBADB8E8-18FB-4C83-9A50-3B334C291350}" name="Enota UVS" dataDxfId="1457" totalsRowDxfId="1456">
      <calculatedColumnFormula>IF(R73="","",R73)</calculatedColumnFormula>
    </tableColumn>
    <tableColumn id="8" xr3:uid="{0EB31BDE-DAF2-4F46-9A16-40BC6CBF2C54}" name="Znesek upravičenega stroška _x000a_[EUR]" totalsRowFunction="sum" dataDxfId="1455" totalsRowDxfId="1454">
      <calculatedColumnFormula>IF(OR(G128="",Q128=""),"",ROUND((G128*Q128+P128),2))</calculatedColumnFormula>
    </tableColumn>
    <tableColumn id="10" xr3:uid="{CC07EFFC-DC55-4AF2-BD47-06B7C3BE6A50}" name="Strukturni delež upravičenega stroška _x000a_[%]" totalsRowFunction="sum" dataDxfId="1453" totalsRowDxfId="1452" dataCellStyle="Odstotek">
      <calculatedColumnFormula>IFERROR(S128/$S$173,"")</calculatedColumnFormula>
    </tableColumn>
    <tableColumn id="14" xr3:uid="{7BEFD975-677D-4502-A938-784DF097863F}" name="Ponder" dataDxfId="1451" totalsRowDxfId="1450">
      <calculatedColumnFormula>U73</calculatedColumnFormula>
    </tableColumn>
    <tableColumn id="7" xr3:uid="{0AD2672A-412C-4992-93CA-D5CC76FADEDA}" name="Sprememba cene upravičenega stroška _x000a_[%]" dataDxfId="1449" totalsRowDxfId="1448">
      <calculatedColumnFormula>IFERROR(Q128/Q73-1,"")</calculatedColumnFormula>
    </tableColumn>
    <tableColumn id="15" xr3:uid="{58BBE8AB-B1A8-42B6-861A-A3957E8D02A1}" name="Razmerje _x000a_(ai x Ei / E0i)_x000a_oz. _x000a_(bi x Ei / E0i)" totalsRowFunction="sum" dataDxfId="1447" totalsRowDxfId="1446">
      <calculatedColumnFormula>IFERROR(T128*$S$173/$S$118,"")</calculatedColumnFormula>
    </tableColumn>
  </tableColumns>
  <tableStyleInfo name="DT201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8CFD61F2-972C-4879-8344-C44EBD62974B}" name="tbl_07_UVS_0138" displayName="tbl_07_UVS_0138" ref="C17:V63" totalsRowCount="1" headerRowDxfId="1320" dataDxfId="1319" totalsRowDxfId="1317" tableBorderDxfId="1318" totalsRowBorderDxfId="1316">
  <tableColumns count="20">
    <tableColumn id="5" xr3:uid="{AD96151B-00A3-482B-96A1-4EFBE37B589F}" name="ID_PP" dataDxfId="1315" totalsRowDxfId="1314">
      <calculatedColumnFormula>$D$15</calculatedColumnFormula>
    </tableColumn>
    <tableColumn id="21" xr3:uid="{678CEB0C-F106-4868-9E65-4376BD928910}" name="ID_PR" dataDxfId="1313" totalsRowDxfId="1312">
      <calculatedColumnFormula>$D$14</calculatedColumnFormula>
    </tableColumn>
    <tableColumn id="1" xr3:uid="{FEFF41D7-07CC-4A8F-AE10-3A56AAB735A0}" name="ID" dataDxfId="1311" totalsRowDxfId="1310">
      <calculatedColumnFormula>IFERROR(IF(F18="","",LOOKUP(MATCH(F18,$CG$211:$CG$254,0),$CD$239:$CD$254,$CF$211:$CF$254)),"AXX-XX")</calculatedColumnFormula>
    </tableColumn>
    <tableColumn id="16" xr3:uid="{774FB5A2-9C90-4A5B-8046-E878E767E383}" name="Naziv upravičenega variabilnega stroška" dataDxfId="1309" totalsRowDxfId="1308"/>
    <tableColumn id="2" xr3:uid="{D09E93F4-C674-4A50-8B5F-E071D427DAAA}" name="Skupna poraba _x000a_[enot]" dataDxfId="1307" totalsRowDxfId="1306"/>
    <tableColumn id="3" xr3:uid="{6B2640CC-61DA-4263-9A85-A8489FDA5223}" name="Enota" dataDxfId="1305" totalsRowDxfId="1304">
      <calculatedColumnFormula>IFERROR(IF(F18="","",VLOOKUP(MATCH(F18,tblS_VarStroški_SD[STROSEK_SD_Naziv],0),tblS_VarStroški_SD[],5)),"")</calculatedColumnFormula>
    </tableColumn>
    <tableColumn id="9" xr3:uid="{3D81E2E3-A7CB-4B88-9F9B-BDDB935AC822}" name="Poraba SPTE Proizvodnja EE [enot]" dataDxfId="1303" totalsRowDxfId="1302"/>
    <tableColumn id="12" xr3:uid="{98C88BAC-40EA-481F-A341-A158C17493A2}" name="Poraba SPTE Proizvodnja TE [enot]" dataDxfId="1301" totalsRowDxfId="1300"/>
    <tableColumn id="11" xr3:uid="{80DE5264-F5C9-4B82-9B5C-9FEAE3AF2630}" name="Poraba Kotli/Ostalo Proizvodnja TE [enot]" dataDxfId="1299" totalsRowDxfId="1298"/>
    <tableColumn id="17" xr3:uid="{9CF89867-C417-4DB5-87B5-8B596339A452}" name="SPTE_x000a_Proizvedena EE [MWh]" dataDxfId="1297" totalsRowDxfId="1296"/>
    <tableColumn id="18" xr3:uid="{68B657DB-585B-421A-8C3D-BC166610726D}" name="SPTE_x000a_Proizvedena TE [MWh]" dataDxfId="1295" totalsRowDxfId="1294"/>
    <tableColumn id="13" xr3:uid="{080620C7-9995-4D84-BCF1-0BEB86EA8949}" name="Kotli/Ostalo_x000a_Proizvedena TE [MWh]" dataDxfId="1293" totalsRowDxfId="1292"/>
    <tableColumn id="19" xr3:uid="{C8EA431B-41AB-4286-BA64-2951FAACE834}" name="Lastna raba TE [MWh]" dataDxfId="1291" totalsRowDxfId="1290"/>
    <tableColumn id="4" xr3:uid="{5A4A4086-17E2-4A44-B627-509DC6BBD7DD}" name="Znesek omrežnine, dajatev, prispevkov in dodatkov _x000a_[EUR]" dataDxfId="1289" totalsRowDxfId="1288"/>
    <tableColumn id="6" xr3:uid="{815D471F-E7EB-4964-A66F-662D44B99C49}" name="Pogodbena cena UVS _x000a_(brez omrežnine, dajatev in prispevkov)_x000a_[enoto UVS]" dataDxfId="1287" totalsRowDxfId="1286"/>
    <tableColumn id="8" xr3:uid="{E57B8E99-5601-4CFC-A60A-2A65A8907EDD}" name="Enota UVS" dataDxfId="1285" totalsRowDxfId="1284">
      <calculatedColumnFormula>IFERROR(IF(F18="","",VLOOKUP(MATCH(F18,tblS_VarStroški_SD[STROSEK_SD_Naziv],0)-1,tblS_VarStroški_SD[],6)),"")</calculatedColumnFormula>
    </tableColumn>
    <tableColumn id="10" xr3:uid="{62EDBB3B-889B-49CB-B28C-DD9E54670C8B}" name="Znesek upravičenega stroška _x000a_[EUR]" totalsRowFunction="sum" dataDxfId="1283" totalsRowDxfId="1282" dataCellStyle="Odstotek">
      <calculatedColumnFormula>IF(OR(G18="",Q18=""),"",ROUND((G18*Q18+P18),2))</calculatedColumnFormula>
    </tableColumn>
    <tableColumn id="14" xr3:uid="{D6280BC2-3727-4E0C-B6D7-EDCEAAA5D946}" name="Strukturni delež upravičenega stroška _x000a_[%]" totalsRowFunction="sum" dataDxfId="1281" totalsRowDxfId="1280" dataCellStyle="Odstotek">
      <calculatedColumnFormula>IFERROR(S18/$S$63,"")</calculatedColumnFormula>
    </tableColumn>
    <tableColumn id="15" xr3:uid="{C1DB38D4-3736-4BF4-95AB-12B87B257559}" name="Ponder" dataDxfId="1279" totalsRowDxfId="1278">
      <calculatedColumnFormula>IF(F18="","",AQ18)</calculatedColumnFormula>
    </tableColumn>
    <tableColumn id="7" xr3:uid="{C5F8E6B5-967A-410B-BD73-6C55F898222A}" name="Ponder _x000a_ai oz. bi             " totalsRowFunction="sum" dataDxfId="1277" totalsRowDxfId="1276">
      <calculatedColumnFormula>IFERROR(T18,"")</calculatedColumnFormula>
    </tableColumn>
  </tableColumns>
  <tableStyleInfo name="DT201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731E189E-F13C-47C5-9FAD-C8B24E34E002}" name="tbl_07_UVS_0251" displayName="tbl_07_UVS_0251" ref="C72:W118" totalsRowCount="1" headerRowDxfId="1275" dataDxfId="1274" tableBorderDxfId="1273" totalsRowBorderDxfId="1272">
  <tableColumns count="21">
    <tableColumn id="20" xr3:uid="{A3F59DB8-D50D-472B-BD05-BC7F49EA74BE}" name="ID_PP" dataDxfId="1271" totalsRowDxfId="1270">
      <calculatedColumnFormula>$D$70</calculatedColumnFormula>
    </tableColumn>
    <tableColumn id="19" xr3:uid="{E1C880C6-308C-48B9-A681-AE79B6AD7287}" name="ID_PR" dataDxfId="1269" totalsRowDxfId="1268">
      <calculatedColumnFormula>$D$69</calculatedColumnFormula>
    </tableColumn>
    <tableColumn id="1" xr3:uid="{61BFEAF4-0878-4C79-807F-6B165FC75E13}" name="ID" dataDxfId="1267" totalsRowDxfId="1266">
      <calculatedColumnFormula>IF(E18="","",E18)</calculatedColumnFormula>
    </tableColumn>
    <tableColumn id="16" xr3:uid="{CE650538-F635-44E0-957B-619DD3AA00B5}" name="Naziv upravičenega variabilnega stroška" dataDxfId="1265" totalsRowDxfId="1264">
      <calculatedColumnFormula>IF(F18="","",F18)</calculatedColumnFormula>
    </tableColumn>
    <tableColumn id="2" xr3:uid="{1AFB3622-A416-4AA0-95D7-83C92F201B28}" name="Skupna poraba _x000a_[enot]" dataDxfId="1263" totalsRowDxfId="1262">
      <calculatedColumnFormula>IF(E73="","",ROUND(IF(OR(O73=0,O73=""),SUM(J73:K73),(SUM(M73:N73))/(SUM(M73:N73)+O73)*SUM(J73:K73)),3))</calculatedColumnFormula>
    </tableColumn>
    <tableColumn id="3" xr3:uid="{00F0EEE6-C6C9-4989-A713-AD74E135EE3D}" name="Enota" dataDxfId="1261" totalsRowDxfId="1260">
      <calculatedColumnFormula>IF(H18="","",H18)</calculatedColumnFormula>
    </tableColumn>
    <tableColumn id="5" xr3:uid="{153F914C-8DA5-4F4C-8960-A1156A76DEAB}" name="Poraba SPTE Proizvodnja EE [enot]" dataDxfId="1259" totalsRowDxfId="1258"/>
    <tableColumn id="18" xr3:uid="{CBA0845C-3082-4353-9087-32AF94CA7EA0}" name="Poraba SPTE Proizvodnja TE [enot]" dataDxfId="1257" totalsRowDxfId="1256"/>
    <tableColumn id="17" xr3:uid="{C27AED50-BAA6-4576-83AE-FB41497F5437}" name="Poraba Kotli/Ostalo Proizvodnja TE [enot]" dataDxfId="1255" totalsRowDxfId="1254"/>
    <tableColumn id="13" xr3:uid="{0DE01B2B-002B-4186-AAC6-0B5B737B8B8F}" name="SPTE_x000a_Proizvedena EE [MWh]" dataDxfId="1253" totalsRowDxfId="1252"/>
    <tableColumn id="12" xr3:uid="{35110A8C-3D63-4579-98FD-13DD05AF7D1A}" name="SPTE_x000a_Proizvedena TE [MWh]" dataDxfId="1251" totalsRowDxfId="1250"/>
    <tableColumn id="11" xr3:uid="{B3C5EDD5-86F4-47CC-9B65-3B651F9E5144}" name="Kotli/Ostalo_x000a_Proizvedena TE [MWh]" dataDxfId="1249" totalsRowDxfId="1248"/>
    <tableColumn id="21" xr3:uid="{0D2653B3-05F0-4954-83E6-6FC648102931}" name="Lastna raba TE [MWh]" dataDxfId="1247" totalsRowDxfId="1246"/>
    <tableColumn id="4" xr3:uid="{ADF111ED-2880-47AA-82CD-FCF281FDB25F}" name="Znesek omrežnine, dajatev, prispevkov in dodatkov _x000a_[EUR]" dataDxfId="1245" totalsRowDxfId="1244"/>
    <tableColumn id="9" xr3:uid="{0DCC6524-AFC6-4642-8E76-C31A7A1057E8}" name="Pogodbena cena UVS _x000a_(brez omrežnine, dajatev in prispevkov)_x000a_[enoto UVS]" dataDxfId="1243" totalsRowDxfId="1242"/>
    <tableColumn id="6" xr3:uid="{BA74D513-5C31-43BE-8910-70794F3DBF25}" name="Enota UVS" dataDxfId="1241" totalsRowDxfId="1240">
      <calculatedColumnFormula>IF(R18="","",R18)</calculatedColumnFormula>
    </tableColumn>
    <tableColumn id="8" xr3:uid="{4E609B2D-567C-45A6-984B-E209849DF65F}" name="Znesek upravičenega stroška _x000a_[EUR]" totalsRowFunction="sum" dataDxfId="1239" totalsRowDxfId="1238">
      <calculatedColumnFormula>IF(OR(G73="",Q73=""),"",ROUND((G73*Q73+P73),2))</calculatedColumnFormula>
    </tableColumn>
    <tableColumn id="10" xr3:uid="{A949CE99-48A6-4298-B16D-A535BE339DF6}" name="Strukturni delež upravičenega stroška _x000a_[%]" totalsRowFunction="sum" dataDxfId="1237" totalsRowDxfId="1236" dataCellStyle="Odstotek">
      <calculatedColumnFormula>IFERROR(S73/$S$118,"")</calculatedColumnFormula>
    </tableColumn>
    <tableColumn id="14" xr3:uid="{EB35569F-3BC5-462D-8BB9-9E13CE992266}" name="Ponder" dataDxfId="1235" totalsRowDxfId="1234">
      <calculatedColumnFormula>U18</calculatedColumnFormula>
    </tableColumn>
    <tableColumn id="7" xr3:uid="{EB6DEBF4-3DFE-47C3-8335-EA66F77CFF90}" name="Sprememba cene upravičenega stroška _x000a_[%]" dataDxfId="1233" totalsRowDxfId="1232">
      <calculatedColumnFormula>IFERROR(Q73/Q18-1,"")</calculatedColumnFormula>
    </tableColumn>
    <tableColumn id="15" xr3:uid="{C69EFD92-E703-4478-B198-35F284663807}" name="Razmerje _x000a_(ai x Ei / E0i)_x000a_oz. _x000a_(bi x Ei / E0i)" totalsRowFunction="sum" dataDxfId="1231" totalsRowDxfId="1230">
      <calculatedColumnFormula>IFERROR(T73*$S$118/$S$63,"")</calculatedColumnFormula>
    </tableColumn>
  </tableColumns>
  <tableStyleInfo name="DT2014" showFirstColumn="0" showLastColumn="0" showRowStripes="1" showColumnStripes="0"/>
</table>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ivotTable" Target="../pivotTables/pivotTable14.xml"/><Relationship Id="rId7" Type="http://schemas.microsoft.com/office/2007/relationships/slicer" Target="../slicers/slicer1.xml"/><Relationship Id="rId2" Type="http://schemas.openxmlformats.org/officeDocument/2006/relationships/pivotTable" Target="../pivotTables/pivotTable13.xml"/><Relationship Id="rId1" Type="http://schemas.openxmlformats.org/officeDocument/2006/relationships/pivotTable" Target="../pivotTables/pivotTable12.xml"/><Relationship Id="rId6" Type="http://schemas.openxmlformats.org/officeDocument/2006/relationships/vmlDrawing" Target="../drawings/vmlDrawing14.vml"/><Relationship Id="rId5" Type="http://schemas.openxmlformats.org/officeDocument/2006/relationships/drawing" Target="../drawings/drawing8.xml"/><Relationship Id="rId4"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8" Type="http://schemas.openxmlformats.org/officeDocument/2006/relationships/image" Target="../media/image7.emf"/><Relationship Id="rId13" Type="http://schemas.openxmlformats.org/officeDocument/2006/relationships/table" Target="../tables/table14.xml"/><Relationship Id="rId18" Type="http://schemas.openxmlformats.org/officeDocument/2006/relationships/table" Target="../tables/table19.xml"/><Relationship Id="rId3" Type="http://schemas.openxmlformats.org/officeDocument/2006/relationships/vmlDrawing" Target="../drawings/vmlDrawing15.vml"/><Relationship Id="rId21" Type="http://schemas.openxmlformats.org/officeDocument/2006/relationships/table" Target="../tables/table22.xml"/><Relationship Id="rId7" Type="http://schemas.openxmlformats.org/officeDocument/2006/relationships/control" Target="../activeX/activeX2.xml"/><Relationship Id="rId12" Type="http://schemas.openxmlformats.org/officeDocument/2006/relationships/image" Target="../media/image9.emf"/><Relationship Id="rId17" Type="http://schemas.openxmlformats.org/officeDocument/2006/relationships/table" Target="../tables/table18.xml"/><Relationship Id="rId2" Type="http://schemas.openxmlformats.org/officeDocument/2006/relationships/drawing" Target="../drawings/drawing9.xml"/><Relationship Id="rId16" Type="http://schemas.openxmlformats.org/officeDocument/2006/relationships/table" Target="../tables/table17.xml"/><Relationship Id="rId20" Type="http://schemas.openxmlformats.org/officeDocument/2006/relationships/table" Target="../tables/table21.xml"/><Relationship Id="rId1" Type="http://schemas.openxmlformats.org/officeDocument/2006/relationships/printerSettings" Target="../printerSettings/printerSettings10.bin"/><Relationship Id="rId6" Type="http://schemas.openxmlformats.org/officeDocument/2006/relationships/image" Target="../media/image6.emf"/><Relationship Id="rId11" Type="http://schemas.openxmlformats.org/officeDocument/2006/relationships/control" Target="../activeX/activeX4.xml"/><Relationship Id="rId24" Type="http://schemas.openxmlformats.org/officeDocument/2006/relationships/table" Target="../tables/table25.xml"/><Relationship Id="rId5" Type="http://schemas.openxmlformats.org/officeDocument/2006/relationships/control" Target="../activeX/activeX1.xml"/><Relationship Id="rId15" Type="http://schemas.openxmlformats.org/officeDocument/2006/relationships/table" Target="../tables/table16.xml"/><Relationship Id="rId23" Type="http://schemas.openxmlformats.org/officeDocument/2006/relationships/table" Target="../tables/table24.xml"/><Relationship Id="rId10" Type="http://schemas.openxmlformats.org/officeDocument/2006/relationships/image" Target="../media/image8.emf"/><Relationship Id="rId19" Type="http://schemas.openxmlformats.org/officeDocument/2006/relationships/table" Target="../tables/table20.xml"/><Relationship Id="rId4" Type="http://schemas.openxmlformats.org/officeDocument/2006/relationships/vmlDrawing" Target="../drawings/vmlDrawing16.vml"/><Relationship Id="rId9" Type="http://schemas.openxmlformats.org/officeDocument/2006/relationships/control" Target="../activeX/activeX3.xml"/><Relationship Id="rId14" Type="http://schemas.openxmlformats.org/officeDocument/2006/relationships/table" Target="../tables/table15.xml"/><Relationship Id="rId22" Type="http://schemas.openxmlformats.org/officeDocument/2006/relationships/table" Target="../tables/table23.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0.xml"/><Relationship Id="rId1" Type="http://schemas.openxmlformats.org/officeDocument/2006/relationships/printerSettings" Target="../printerSettings/printerSettings11.bin"/><Relationship Id="rId5" Type="http://schemas.openxmlformats.org/officeDocument/2006/relationships/comments" Target="../comments6.xml"/><Relationship Id="rId4" Type="http://schemas.openxmlformats.org/officeDocument/2006/relationships/vmlDrawing" Target="../drawings/vmlDrawing18.v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8" Type="http://schemas.openxmlformats.org/officeDocument/2006/relationships/table" Target="../tables/table31.xml"/><Relationship Id="rId13" Type="http://schemas.openxmlformats.org/officeDocument/2006/relationships/table" Target="../tables/table36.xml"/><Relationship Id="rId3" Type="http://schemas.openxmlformats.org/officeDocument/2006/relationships/table" Target="../tables/table26.xml"/><Relationship Id="rId7" Type="http://schemas.openxmlformats.org/officeDocument/2006/relationships/table" Target="../tables/table30.xml"/><Relationship Id="rId12" Type="http://schemas.openxmlformats.org/officeDocument/2006/relationships/table" Target="../tables/table35.xml"/><Relationship Id="rId2" Type="http://schemas.openxmlformats.org/officeDocument/2006/relationships/drawing" Target="../drawings/drawing11.xml"/><Relationship Id="rId1" Type="http://schemas.openxmlformats.org/officeDocument/2006/relationships/printerSettings" Target="../printerSettings/printerSettings13.bin"/><Relationship Id="rId6" Type="http://schemas.openxmlformats.org/officeDocument/2006/relationships/table" Target="../tables/table29.xml"/><Relationship Id="rId11" Type="http://schemas.openxmlformats.org/officeDocument/2006/relationships/table" Target="../tables/table34.xml"/><Relationship Id="rId5" Type="http://schemas.openxmlformats.org/officeDocument/2006/relationships/table" Target="../tables/table28.xml"/><Relationship Id="rId15" Type="http://schemas.openxmlformats.org/officeDocument/2006/relationships/table" Target="../tables/table38.xml"/><Relationship Id="rId10" Type="http://schemas.openxmlformats.org/officeDocument/2006/relationships/table" Target="../tables/table33.xml"/><Relationship Id="rId4" Type="http://schemas.openxmlformats.org/officeDocument/2006/relationships/table" Target="../tables/table27.xml"/><Relationship Id="rId9" Type="http://schemas.openxmlformats.org/officeDocument/2006/relationships/table" Target="../tables/table32.xml"/><Relationship Id="rId14" Type="http://schemas.openxmlformats.org/officeDocument/2006/relationships/table" Target="../tables/table37.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40.xml"/><Relationship Id="rId2" Type="http://schemas.openxmlformats.org/officeDocument/2006/relationships/table" Target="../tables/table39.xml"/><Relationship Id="rId1" Type="http://schemas.openxmlformats.org/officeDocument/2006/relationships/printerSettings" Target="../printerSettings/printerSettings14.bin"/><Relationship Id="rId4" Type="http://schemas.openxmlformats.org/officeDocument/2006/relationships/table" Target="../tables/table41.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42.xml"/><Relationship Id="rId2" Type="http://schemas.openxmlformats.org/officeDocument/2006/relationships/vmlDrawing" Target="../drawings/vmlDrawing20.vml"/><Relationship Id="rId1" Type="http://schemas.openxmlformats.org/officeDocument/2006/relationships/printerSettings" Target="../printerSettings/printerSettings16.bin"/><Relationship Id="rId4" Type="http://schemas.openxmlformats.org/officeDocument/2006/relationships/table" Target="../tables/table43.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vmlDrawing" Target="../drawings/vmlDrawing2.vml"/><Relationship Id="rId7" Type="http://schemas.openxmlformats.org/officeDocument/2006/relationships/ctrlProp" Target="../ctrlProps/ctrlProp3.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2.xml"/><Relationship Id="rId5" Type="http://schemas.openxmlformats.org/officeDocument/2006/relationships/ctrlProp" Target="../ctrlProps/ctrlProp1.xml"/><Relationship Id="rId10" Type="http://schemas.openxmlformats.org/officeDocument/2006/relationships/comments" Target="../comments1.xml"/><Relationship Id="rId4" Type="http://schemas.openxmlformats.org/officeDocument/2006/relationships/vmlDrawing" Target="../drawings/vmlDrawing3.vml"/><Relationship Id="rId9" Type="http://schemas.openxmlformats.org/officeDocument/2006/relationships/table" Target="../tables/table1.xml"/></Relationships>
</file>

<file path=xl/worksheets/_rels/sheet3.xml.rels><?xml version="1.0" encoding="UTF-8" standalone="yes"?>
<Relationships xmlns="http://schemas.openxmlformats.org/package/2006/relationships"><Relationship Id="rId8" Type="http://schemas.openxmlformats.org/officeDocument/2006/relationships/table" Target="../tables/table4.xml"/><Relationship Id="rId3" Type="http://schemas.openxmlformats.org/officeDocument/2006/relationships/drawing" Target="../drawings/drawing3.xml"/><Relationship Id="rId7" Type="http://schemas.openxmlformats.org/officeDocument/2006/relationships/table" Target="../tables/table3.xml"/><Relationship Id="rId2" Type="http://schemas.openxmlformats.org/officeDocument/2006/relationships/printerSettings" Target="../printerSettings/printerSettings3.bin"/><Relationship Id="rId1" Type="http://schemas.openxmlformats.org/officeDocument/2006/relationships/pivotTable" Target="../pivotTables/pivotTable1.xml"/><Relationship Id="rId6" Type="http://schemas.openxmlformats.org/officeDocument/2006/relationships/table" Target="../tables/table2.xml"/><Relationship Id="rId5" Type="http://schemas.openxmlformats.org/officeDocument/2006/relationships/vmlDrawing" Target="../drawings/vmlDrawing5.vml"/><Relationship Id="rId4" Type="http://schemas.openxmlformats.org/officeDocument/2006/relationships/vmlDrawing" Target="../drawings/vmlDrawing4.vml"/><Relationship Id="rId9"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pivotTable" Target="../pivotTables/pivotTable4.xml"/><Relationship Id="rId7" Type="http://schemas.openxmlformats.org/officeDocument/2006/relationships/pivotTable" Target="../pivotTables/pivotTable8.xml"/><Relationship Id="rId2" Type="http://schemas.openxmlformats.org/officeDocument/2006/relationships/pivotTable" Target="../pivotTables/pivotTable3.xml"/><Relationship Id="rId1" Type="http://schemas.openxmlformats.org/officeDocument/2006/relationships/pivotTable" Target="../pivotTables/pivotTable2.xml"/><Relationship Id="rId6" Type="http://schemas.openxmlformats.org/officeDocument/2006/relationships/pivotTable" Target="../pivotTables/pivotTable7.xml"/><Relationship Id="rId5" Type="http://schemas.openxmlformats.org/officeDocument/2006/relationships/pivotTable" Target="../pivotTables/pivotTable6.xml"/><Relationship Id="rId10" Type="http://schemas.openxmlformats.org/officeDocument/2006/relationships/vmlDrawing" Target="../drawings/vmlDrawing7.vml"/><Relationship Id="rId4" Type="http://schemas.openxmlformats.org/officeDocument/2006/relationships/pivotTable" Target="../pivotTables/pivotTable5.xml"/><Relationship Id="rId9"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drawing" Target="../drawings/drawing5.xml"/><Relationship Id="rId7" Type="http://schemas.openxmlformats.org/officeDocument/2006/relationships/table" Target="../tables/table6.xml"/><Relationship Id="rId2" Type="http://schemas.openxmlformats.org/officeDocument/2006/relationships/printerSettings" Target="../printerSettings/printerSettings6.bin"/><Relationship Id="rId1" Type="http://schemas.openxmlformats.org/officeDocument/2006/relationships/pivotTable" Target="../pivotTables/pivotTable9.xml"/><Relationship Id="rId6" Type="http://schemas.openxmlformats.org/officeDocument/2006/relationships/table" Target="../tables/table5.xml"/><Relationship Id="rId5" Type="http://schemas.openxmlformats.org/officeDocument/2006/relationships/vmlDrawing" Target="../drawings/vmlDrawing9.vml"/><Relationship Id="rId4" Type="http://schemas.openxmlformats.org/officeDocument/2006/relationships/vmlDrawing" Target="../drawings/vmlDrawing8.vml"/><Relationship Id="rId9" Type="http://schemas.openxmlformats.org/officeDocument/2006/relationships/comments" Target="../comments3.xml"/></Relationships>
</file>

<file path=xl/worksheets/_rels/sheet7.xml.rels><?xml version="1.0" encoding="UTF-8" standalone="yes"?>
<Relationships xmlns="http://schemas.openxmlformats.org/package/2006/relationships"><Relationship Id="rId8" Type="http://schemas.openxmlformats.org/officeDocument/2006/relationships/table" Target="../tables/table10.xml"/><Relationship Id="rId3" Type="http://schemas.openxmlformats.org/officeDocument/2006/relationships/drawing" Target="../drawings/drawing6.xml"/><Relationship Id="rId7" Type="http://schemas.openxmlformats.org/officeDocument/2006/relationships/table" Target="../tables/table9.xml"/><Relationship Id="rId2" Type="http://schemas.openxmlformats.org/officeDocument/2006/relationships/printerSettings" Target="../printerSettings/printerSettings7.bin"/><Relationship Id="rId1" Type="http://schemas.openxmlformats.org/officeDocument/2006/relationships/pivotTable" Target="../pivotTables/pivotTable10.xml"/><Relationship Id="rId6" Type="http://schemas.openxmlformats.org/officeDocument/2006/relationships/table" Target="../tables/table8.xml"/><Relationship Id="rId5" Type="http://schemas.openxmlformats.org/officeDocument/2006/relationships/vmlDrawing" Target="../drawings/vmlDrawing11.vml"/><Relationship Id="rId4" Type="http://schemas.openxmlformats.org/officeDocument/2006/relationships/vmlDrawing" Target="../drawings/vmlDrawing10.vml"/><Relationship Id="rId9" Type="http://schemas.openxmlformats.org/officeDocument/2006/relationships/comments" Target="../comments4.xml"/></Relationships>
</file>

<file path=xl/worksheets/_rels/sheet8.xml.rels><?xml version="1.0" encoding="UTF-8" standalone="yes"?>
<Relationships xmlns="http://schemas.openxmlformats.org/package/2006/relationships"><Relationship Id="rId8" Type="http://schemas.openxmlformats.org/officeDocument/2006/relationships/table" Target="../tables/table13.xml"/><Relationship Id="rId3" Type="http://schemas.openxmlformats.org/officeDocument/2006/relationships/drawing" Target="../drawings/drawing7.xml"/><Relationship Id="rId7" Type="http://schemas.openxmlformats.org/officeDocument/2006/relationships/table" Target="../tables/table12.xml"/><Relationship Id="rId2" Type="http://schemas.openxmlformats.org/officeDocument/2006/relationships/printerSettings" Target="../printerSettings/printerSettings8.bin"/><Relationship Id="rId1" Type="http://schemas.openxmlformats.org/officeDocument/2006/relationships/pivotTable" Target="../pivotTables/pivotTable11.xml"/><Relationship Id="rId6" Type="http://schemas.openxmlformats.org/officeDocument/2006/relationships/table" Target="../tables/table11.xml"/><Relationship Id="rId5" Type="http://schemas.openxmlformats.org/officeDocument/2006/relationships/vmlDrawing" Target="../drawings/vmlDrawing13.vml"/><Relationship Id="rId4" Type="http://schemas.openxmlformats.org/officeDocument/2006/relationships/vmlDrawing" Target="../drawings/vmlDrawing12.vml"/><Relationship Id="rId9"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_10">
    <tabColor rgb="FF4D5058"/>
  </sheetPr>
  <dimension ref="A1:D49"/>
  <sheetViews>
    <sheetView showGridLines="0" showRowColHeaders="0" zoomScale="82" zoomScaleNormal="82" zoomScaleSheetLayoutView="85" workbookViewId="0">
      <selection activeCell="B5" sqref="B5:D5"/>
    </sheetView>
  </sheetViews>
  <sheetFormatPr defaultColWidth="11.28515625" defaultRowHeight="15" x14ac:dyDescent="0.25"/>
  <cols>
    <col min="1" max="1" width="4.85546875" style="110" customWidth="1"/>
    <col min="2" max="2" width="17.28515625" style="109" customWidth="1"/>
    <col min="3" max="3" width="44.7109375" style="110" customWidth="1"/>
    <col min="4" max="4" width="54" style="110" customWidth="1"/>
    <col min="5" max="16384" width="11.28515625" style="110"/>
  </cols>
  <sheetData>
    <row r="1" spans="2:4" ht="52.5" customHeight="1" x14ac:dyDescent="0.25">
      <c r="C1" s="108"/>
    </row>
    <row r="2" spans="2:4" x14ac:dyDescent="0.25">
      <c r="B2" s="110"/>
      <c r="C2" s="107"/>
    </row>
    <row r="3" spans="2:4" ht="18.75" x14ac:dyDescent="0.25">
      <c r="B3" s="113" t="s">
        <v>244</v>
      </c>
      <c r="C3" s="107"/>
    </row>
    <row r="4" spans="2:4" x14ac:dyDescent="0.25">
      <c r="B4" s="110"/>
      <c r="C4" s="107"/>
    </row>
    <row r="5" spans="2:4" s="112" customFormat="1" ht="47.25" customHeight="1" x14ac:dyDescent="0.25">
      <c r="B5" s="897" t="s">
        <v>1057</v>
      </c>
      <c r="C5" s="898"/>
      <c r="D5" s="898"/>
    </row>
    <row r="6" spans="2:4" s="112" customFormat="1" ht="160.35" customHeight="1" x14ac:dyDescent="0.25">
      <c r="B6" s="897" t="s">
        <v>1134</v>
      </c>
      <c r="C6" s="898"/>
      <c r="D6" s="898"/>
    </row>
    <row r="7" spans="2:4" ht="5.25" customHeight="1" x14ac:dyDescent="0.25">
      <c r="B7" s="116"/>
      <c r="C7" s="116"/>
      <c r="D7" s="116"/>
    </row>
    <row r="8" spans="2:4" ht="15" customHeight="1" x14ac:dyDescent="0.25">
      <c r="B8" s="899" t="s">
        <v>254</v>
      </c>
      <c r="C8" s="899"/>
      <c r="D8" s="899"/>
    </row>
    <row r="9" spans="2:4" ht="5.25" customHeight="1" x14ac:dyDescent="0.25">
      <c r="B9" s="116"/>
      <c r="C9" s="116"/>
      <c r="D9" s="116"/>
    </row>
    <row r="10" spans="2:4" ht="35.25" customHeight="1" x14ac:dyDescent="0.25">
      <c r="B10" s="900" t="s">
        <v>499</v>
      </c>
      <c r="C10" s="901"/>
      <c r="D10" s="901"/>
    </row>
    <row r="11" spans="2:4" ht="5.25" customHeight="1" x14ac:dyDescent="0.25">
      <c r="B11" s="116"/>
      <c r="C11" s="116"/>
      <c r="D11" s="116"/>
    </row>
    <row r="12" spans="2:4" x14ac:dyDescent="0.25">
      <c r="B12" s="902"/>
      <c r="C12" s="903"/>
      <c r="D12" s="903"/>
    </row>
    <row r="13" spans="2:4" s="111" customFormat="1" x14ac:dyDescent="0.25">
      <c r="B13" s="674"/>
      <c r="C13" s="675"/>
      <c r="D13" s="675"/>
    </row>
    <row r="14" spans="2:4" s="111" customFormat="1" x14ac:dyDescent="0.25">
      <c r="B14" s="674"/>
      <c r="C14" s="675"/>
      <c r="D14" s="675"/>
    </row>
    <row r="15" spans="2:4" s="111" customFormat="1" ht="101.25" customHeight="1" x14ac:dyDescent="0.25">
      <c r="B15" s="886" t="s">
        <v>1084</v>
      </c>
      <c r="C15" s="887"/>
      <c r="D15" s="888"/>
    </row>
    <row r="16" spans="2:4" s="111" customFormat="1" x14ac:dyDescent="0.25">
      <c r="B16" s="674"/>
      <c r="C16" s="675"/>
      <c r="D16" s="675"/>
    </row>
    <row r="17" spans="1:4" s="111" customFormat="1" x14ac:dyDescent="0.25">
      <c r="B17" s="674"/>
      <c r="C17" s="675"/>
      <c r="D17" s="675"/>
    </row>
    <row r="18" spans="1:4" s="111" customFormat="1" x14ac:dyDescent="0.25">
      <c r="B18" s="674"/>
      <c r="C18" s="675"/>
      <c r="D18" s="675"/>
    </row>
    <row r="19" spans="1:4" s="111" customFormat="1" ht="18" customHeight="1" x14ac:dyDescent="0.25">
      <c r="B19" s="892" t="s">
        <v>1085</v>
      </c>
      <c r="C19" s="892"/>
      <c r="D19" s="673"/>
    </row>
    <row r="20" spans="1:4" s="111" customFormat="1" ht="18" customHeight="1" x14ac:dyDescent="0.25">
      <c r="B20" s="679" t="s">
        <v>911</v>
      </c>
      <c r="C20" s="680" t="s">
        <v>1072</v>
      </c>
      <c r="D20" s="681"/>
    </row>
    <row r="21" spans="1:4" s="111" customFormat="1" ht="18" customHeight="1" x14ac:dyDescent="0.25">
      <c r="B21" s="679" t="s">
        <v>913</v>
      </c>
      <c r="C21" s="682" t="s">
        <v>1082</v>
      </c>
      <c r="D21" s="683"/>
    </row>
    <row r="22" spans="1:4" s="111" customFormat="1" ht="18" customHeight="1" x14ac:dyDescent="0.25">
      <c r="B22" s="679" t="s">
        <v>912</v>
      </c>
      <c r="C22" s="682" t="s">
        <v>1083</v>
      </c>
      <c r="D22" s="683"/>
    </row>
    <row r="23" spans="1:4" s="111" customFormat="1" ht="18" customHeight="1" x14ac:dyDescent="0.25">
      <c r="B23" s="677" t="s">
        <v>518</v>
      </c>
      <c r="C23" s="676" t="s">
        <v>1074</v>
      </c>
      <c r="D23" s="673"/>
    </row>
    <row r="24" spans="1:4" s="111" customFormat="1" ht="18" customHeight="1" x14ac:dyDescent="0.25">
      <c r="B24" s="677" t="s">
        <v>519</v>
      </c>
      <c r="C24" s="676" t="s">
        <v>1075</v>
      </c>
      <c r="D24" s="673"/>
    </row>
    <row r="25" spans="1:4" s="111" customFormat="1" ht="18" customHeight="1" x14ac:dyDescent="0.25">
      <c r="B25" s="677" t="s">
        <v>1073</v>
      </c>
      <c r="C25" s="676" t="s">
        <v>1076</v>
      </c>
      <c r="D25" s="673"/>
    </row>
    <row r="26" spans="1:4" s="111" customFormat="1" ht="18" customHeight="1" x14ac:dyDescent="0.25">
      <c r="B26" s="677" t="s">
        <v>1077</v>
      </c>
      <c r="C26" s="676" t="s">
        <v>1078</v>
      </c>
      <c r="D26" s="673"/>
    </row>
    <row r="27" spans="1:4" s="111" customFormat="1" ht="18" x14ac:dyDescent="0.25">
      <c r="B27" s="677" t="s">
        <v>1079</v>
      </c>
      <c r="C27" s="676" t="s">
        <v>1121</v>
      </c>
      <c r="D27" s="673"/>
    </row>
    <row r="28" spans="1:4" s="111" customFormat="1" x14ac:dyDescent="0.25">
      <c r="B28" s="677" t="s">
        <v>1080</v>
      </c>
      <c r="C28" s="676" t="s">
        <v>1081</v>
      </c>
      <c r="D28" s="673"/>
    </row>
    <row r="29" spans="1:4" s="111" customFormat="1" x14ac:dyDescent="0.25">
      <c r="B29" s="677"/>
      <c r="C29" s="676"/>
      <c r="D29" s="673"/>
    </row>
    <row r="30" spans="1:4" s="111" customFormat="1" ht="33.75" customHeight="1" x14ac:dyDescent="0.25">
      <c r="B30" s="848" t="s">
        <v>1155</v>
      </c>
      <c r="C30" s="844" t="s">
        <v>1156</v>
      </c>
      <c r="D30" s="673"/>
    </row>
    <row r="31" spans="1:4" s="111" customFormat="1" ht="33.75" customHeight="1" x14ac:dyDescent="0.25">
      <c r="A31" s="845"/>
      <c r="B31" s="848" t="s">
        <v>1158</v>
      </c>
      <c r="C31" s="844" t="s">
        <v>1157</v>
      </c>
      <c r="D31" s="673"/>
    </row>
    <row r="32" spans="1:4" s="111" customFormat="1" ht="33.75" customHeight="1" x14ac:dyDescent="0.25">
      <c r="B32" s="848" t="s">
        <v>1159</v>
      </c>
      <c r="C32" s="844" t="s">
        <v>1160</v>
      </c>
      <c r="D32" s="673"/>
    </row>
    <row r="33" spans="2:4" s="111" customFormat="1" ht="33.75" customHeight="1" x14ac:dyDescent="0.25">
      <c r="B33" s="848" t="s">
        <v>1184</v>
      </c>
      <c r="C33" s="844" t="s">
        <v>1185</v>
      </c>
      <c r="D33" s="673"/>
    </row>
    <row r="34" spans="2:4" s="111" customFormat="1" x14ac:dyDescent="0.25">
      <c r="B34" s="677"/>
      <c r="C34" s="676"/>
      <c r="D34" s="673"/>
    </row>
    <row r="35" spans="2:4" ht="35.25" customHeight="1" x14ac:dyDescent="0.3">
      <c r="B35" s="137"/>
    </row>
    <row r="36" spans="2:4" ht="5.25" customHeight="1" x14ac:dyDescent="0.3">
      <c r="B36" s="137"/>
    </row>
    <row r="37" spans="2:4" s="111" customFormat="1" ht="71.25" customHeight="1" x14ac:dyDescent="0.25">
      <c r="B37" s="893"/>
      <c r="C37" s="894"/>
      <c r="D37" s="894"/>
    </row>
    <row r="39" spans="2:4" x14ac:dyDescent="0.25">
      <c r="B39" s="678" t="s">
        <v>248</v>
      </c>
    </row>
    <row r="40" spans="2:4" ht="6" customHeight="1" x14ac:dyDescent="0.25"/>
    <row r="41" spans="2:4" s="112" customFormat="1" ht="27" customHeight="1" x14ac:dyDescent="0.25">
      <c r="B41" s="114" t="s">
        <v>6</v>
      </c>
      <c r="C41" s="114" t="s">
        <v>249</v>
      </c>
      <c r="D41" s="114"/>
    </row>
    <row r="42" spans="2:4" s="112" customFormat="1" ht="81.75" customHeight="1" x14ac:dyDescent="0.25">
      <c r="B42" s="117" t="s">
        <v>1058</v>
      </c>
      <c r="C42" s="895" t="s">
        <v>1071</v>
      </c>
      <c r="D42" s="896"/>
    </row>
    <row r="43" spans="2:4" ht="57" customHeight="1" x14ac:dyDescent="0.25">
      <c r="B43" s="118" t="s">
        <v>1059</v>
      </c>
      <c r="C43" s="891" t="s">
        <v>1065</v>
      </c>
      <c r="D43" s="890"/>
    </row>
    <row r="44" spans="2:4" ht="78.75" customHeight="1" x14ac:dyDescent="0.25">
      <c r="B44" s="118" t="s">
        <v>1060</v>
      </c>
      <c r="C44" s="891" t="s">
        <v>1066</v>
      </c>
      <c r="D44" s="890"/>
    </row>
    <row r="45" spans="2:4" ht="78.75" customHeight="1" x14ac:dyDescent="0.25">
      <c r="B45" s="118" t="s">
        <v>1061</v>
      </c>
      <c r="C45" s="891" t="s">
        <v>1067</v>
      </c>
      <c r="D45" s="890"/>
    </row>
    <row r="46" spans="2:4" ht="78.75" customHeight="1" x14ac:dyDescent="0.25">
      <c r="B46" s="118" t="s">
        <v>1062</v>
      </c>
      <c r="C46" s="891" t="s">
        <v>1068</v>
      </c>
      <c r="D46" s="890"/>
    </row>
    <row r="47" spans="2:4" ht="81" customHeight="1" x14ac:dyDescent="0.25">
      <c r="B47" s="118" t="s">
        <v>8</v>
      </c>
      <c r="C47" s="889" t="s">
        <v>1069</v>
      </c>
      <c r="D47" s="890"/>
    </row>
    <row r="48" spans="2:4" ht="93.75" customHeight="1" x14ac:dyDescent="0.25">
      <c r="B48" s="118" t="s">
        <v>1063</v>
      </c>
      <c r="C48" s="889" t="s">
        <v>1070</v>
      </c>
      <c r="D48" s="890"/>
    </row>
    <row r="49" spans="2:2" ht="16.5" x14ac:dyDescent="0.3">
      <c r="B49" s="137"/>
    </row>
  </sheetData>
  <sheetProtection algorithmName="SHA-512" hashValue="8fGqmsdaiMFCXIGvM701METxij5lH0nhFc0MQzjVvGv9PCuQgCKFI8LO3iojf56JnVOZkRRN75CG6AFkk36OQw==" saltValue="sBe9hVkZEOdm7oUeO1yeFw==" spinCount="100000" sheet="1" objects="1" scenarios="1" autoFilter="0" pivotTables="0"/>
  <mergeCells count="15">
    <mergeCell ref="B5:D5"/>
    <mergeCell ref="B6:D6"/>
    <mergeCell ref="B8:D8"/>
    <mergeCell ref="B10:D10"/>
    <mergeCell ref="B12:D12"/>
    <mergeCell ref="B15:D15"/>
    <mergeCell ref="C48:D48"/>
    <mergeCell ref="C46:D46"/>
    <mergeCell ref="B19:C19"/>
    <mergeCell ref="B37:D37"/>
    <mergeCell ref="C44:D44"/>
    <mergeCell ref="C47:D47"/>
    <mergeCell ref="C42:D42"/>
    <mergeCell ref="C45:D45"/>
    <mergeCell ref="C43:D43"/>
  </mergeCells>
  <hyperlinks>
    <hyperlink ref="B42" location="IZJAVA!I9" display="IZJAVA" xr:uid="{00000000-0004-0000-0000-000000000000}"/>
    <hyperlink ref="B43" location="STROŠKI_01!F18" display="STROŠKI_01" xr:uid="{00000000-0004-0000-0000-000002000000}"/>
    <hyperlink ref="B47" location="PRIHODKI!I18" display="PRIHODKI" xr:uid="{00000000-0004-0000-0000-000003000000}"/>
    <hyperlink ref="B44" location="STROŠKI_02!F18" display="STROŠKI_02" xr:uid="{00000000-0004-0000-0000-000005000000}"/>
    <hyperlink ref="B48" location="NADOMESTILO!I14" display="NADOMESTILO" xr:uid="{4DB2D9D7-477A-44CB-8E89-5095F0750AF7}"/>
    <hyperlink ref="B46" location="STROŠKI_04!F18" display="STROŠKI_04" xr:uid="{EC8BD35E-3A3A-4EB1-82F7-28E38F6EB08C}"/>
    <hyperlink ref="B45" location="STROŠKI_03!F18" display="STROŠKI_03" xr:uid="{B0976151-4FE6-49B1-AC7F-80A583ACE1E7}"/>
  </hyperlinks>
  <pageMargins left="0.70866141732283472" right="0.39370078740157483" top="1.1811023622047245" bottom="0.59055118110236227" header="0.59055118110236227" footer="0.27559055118110237"/>
  <pageSetup paperSize="9" scale="70" orientation="portrait" r:id="rId1"/>
  <headerFooter scaleWithDoc="0">
    <oddHeader>&amp;L&amp;"Century Gothic,Navadno"&amp;7&amp;G&amp;R&amp;"Century Gothic,Navadno"&amp;5OBRAZEC ZAHTEVKA ZA IZPLAČILO NADOMESTILA DISTRIBUTERJEM TOPLOTE IZ SISTEMOV DALJINSKEGA OGREVANJA</oddHeader>
    <oddFooter>&amp;L&amp;"Century Gothic,Navadno"&amp;6Natisnjeno: &amp;D&amp;R&amp;"Century Gothic,Navadno"&amp;6&amp;A - &amp;P / &amp;N</oddFooter>
  </headerFooter>
  <rowBreaks count="1" manualBreakCount="1">
    <brk id="37" max="3" man="1"/>
  </rowBreaks>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CALC_04">
    <tabColor theme="1" tint="0.499984740745262"/>
  </sheetPr>
  <dimension ref="B1:CG125"/>
  <sheetViews>
    <sheetView showGridLines="0" zoomScale="70" zoomScaleNormal="70" workbookViewId="0">
      <selection activeCell="D15" sqref="D15"/>
    </sheetView>
  </sheetViews>
  <sheetFormatPr defaultRowHeight="15" x14ac:dyDescent="0.25"/>
  <cols>
    <col min="1" max="1" width="4.7109375" style="267" customWidth="1"/>
    <col min="2" max="2" width="16.42578125" style="267" bestFit="1" customWidth="1"/>
    <col min="3" max="3" width="41.5703125" style="267" bestFit="1" customWidth="1"/>
    <col min="4" max="4" width="54.42578125" style="267" customWidth="1"/>
    <col min="5" max="9" width="15.7109375" style="267" customWidth="1"/>
    <col min="10" max="10" width="12.5703125" style="267" customWidth="1"/>
    <col min="11" max="12" width="10.7109375" style="267" customWidth="1"/>
    <col min="13" max="15" width="15.7109375" style="267" customWidth="1"/>
    <col min="16" max="16" width="7" style="267" customWidth="1"/>
    <col min="17" max="18" width="7" style="267" hidden="1" customWidth="1"/>
    <col min="19" max="19" width="4.7109375" style="267" hidden="1" customWidth="1"/>
    <col min="20" max="20" width="16.42578125" style="267" bestFit="1" customWidth="1"/>
    <col min="21" max="21" width="41.5703125" style="267" bestFit="1" customWidth="1"/>
    <col min="22" max="22" width="54.42578125" style="267" customWidth="1"/>
    <col min="23" max="27" width="15.7109375" style="267" customWidth="1"/>
    <col min="28" max="28" width="13.42578125" style="267" customWidth="1"/>
    <col min="29" max="30" width="9.42578125" style="267" customWidth="1"/>
    <col min="31" max="33" width="15.7109375" style="267" customWidth="1"/>
    <col min="34" max="34" width="7" style="267" customWidth="1"/>
    <col min="35" max="35" width="7" style="267" hidden="1" customWidth="1"/>
    <col min="36" max="36" width="4.7109375" style="267" hidden="1" customWidth="1"/>
    <col min="37" max="37" width="7.140625" style="267" hidden="1" customWidth="1"/>
    <col min="38" max="38" width="41.5703125" style="267" bestFit="1" customWidth="1"/>
    <col min="39" max="39" width="54.42578125" style="267" customWidth="1"/>
    <col min="40" max="44" width="15.7109375" style="267" customWidth="1"/>
    <col min="45" max="47" width="11" style="267" customWidth="1"/>
    <col min="48" max="50" width="15.7109375" style="267" customWidth="1"/>
    <col min="51" max="51" width="7" style="267" customWidth="1"/>
    <col min="52" max="54" width="6.28515625" style="267" customWidth="1"/>
    <col min="55" max="16384" width="9.140625" style="267"/>
  </cols>
  <sheetData>
    <row r="1" spans="2:85" s="397" customFormat="1" ht="174.75" customHeight="1" x14ac:dyDescent="0.25"/>
    <row r="3" spans="2:85" ht="21" x14ac:dyDescent="0.25">
      <c r="B3" s="305" t="s">
        <v>593</v>
      </c>
      <c r="T3" s="305" t="s">
        <v>593</v>
      </c>
      <c r="AL3" s="305" t="s">
        <v>593</v>
      </c>
    </row>
    <row r="5" spans="2:85" customFormat="1" ht="17.25" x14ac:dyDescent="0.25">
      <c r="B5" s="368" t="s">
        <v>864</v>
      </c>
      <c r="T5" s="368" t="s">
        <v>868</v>
      </c>
      <c r="AK5" s="267"/>
      <c r="AL5" s="368" t="s">
        <v>869</v>
      </c>
      <c r="BB5" s="267"/>
      <c r="BU5" s="267"/>
      <c r="BW5" s="267"/>
      <c r="BX5" s="267"/>
      <c r="BY5" s="267"/>
      <c r="BZ5" s="267"/>
    </row>
    <row r="6" spans="2:85" customFormat="1" x14ac:dyDescent="0.25">
      <c r="AK6" s="267"/>
      <c r="AN6" s="267"/>
      <c r="AO6" s="267"/>
      <c r="AR6" s="376" t="s">
        <v>870</v>
      </c>
      <c r="AS6" s="373">
        <f>GETPIVOTDATA("Obračunska Moč [MW]",$AL$10)</f>
        <v>0</v>
      </c>
      <c r="BW6" s="267"/>
      <c r="BX6" s="267"/>
      <c r="BY6" s="267"/>
      <c r="BZ6" s="267"/>
    </row>
    <row r="7" spans="2:85" customFormat="1" x14ac:dyDescent="0.25">
      <c r="BW7" s="267"/>
      <c r="BX7" s="267"/>
      <c r="BY7" s="267"/>
      <c r="BZ7" s="267"/>
    </row>
    <row r="8" spans="2:85" customFormat="1" x14ac:dyDescent="0.25">
      <c r="B8" s="369" t="s">
        <v>865</v>
      </c>
      <c r="T8" s="369" t="s">
        <v>866</v>
      </c>
      <c r="AK8" s="267"/>
      <c r="AL8" s="369" t="s">
        <v>867</v>
      </c>
      <c r="BB8" s="267"/>
      <c r="BD8" s="267"/>
      <c r="BU8" s="267"/>
      <c r="BW8" s="267"/>
      <c r="BX8" s="267"/>
      <c r="BY8" s="267"/>
      <c r="BZ8" s="267"/>
    </row>
    <row r="10" spans="2:85" x14ac:dyDescent="0.25">
      <c r="E10" s="330" t="s">
        <v>552</v>
      </c>
      <c r="L10"/>
      <c r="M10"/>
      <c r="N10"/>
      <c r="O10"/>
      <c r="P10"/>
      <c r="Q10"/>
      <c r="R10"/>
      <c r="W10" s="330" t="s">
        <v>552</v>
      </c>
      <c r="AD10"/>
      <c r="AE10"/>
      <c r="AF10"/>
      <c r="AG10"/>
      <c r="AH10"/>
      <c r="AI10"/>
      <c r="AN10" s="330" t="s">
        <v>552</v>
      </c>
      <c r="AU10"/>
      <c r="AV10"/>
      <c r="AW10"/>
      <c r="AX10"/>
      <c r="AY10"/>
      <c r="AZ10"/>
    </row>
    <row r="11" spans="2:85" ht="261.75" x14ac:dyDescent="0.25">
      <c r="B11" s="330" t="s">
        <v>549</v>
      </c>
      <c r="C11" s="330" t="s">
        <v>75</v>
      </c>
      <c r="D11" s="330" t="s">
        <v>7</v>
      </c>
      <c r="E11" s="313" t="s">
        <v>586</v>
      </c>
      <c r="F11" s="313" t="s">
        <v>863</v>
      </c>
      <c r="G11" s="313" t="s">
        <v>888</v>
      </c>
      <c r="H11" s="313" t="s">
        <v>587</v>
      </c>
      <c r="I11" s="313" t="s">
        <v>588</v>
      </c>
      <c r="J11" s="328" t="s">
        <v>589</v>
      </c>
      <c r="K11" s="328" t="s">
        <v>590</v>
      </c>
      <c r="L11"/>
      <c r="M11"/>
      <c r="N11"/>
      <c r="O11"/>
      <c r="P11"/>
      <c r="Q11"/>
      <c r="R11"/>
      <c r="T11" s="339" t="s">
        <v>576</v>
      </c>
      <c r="U11" s="330" t="s">
        <v>75</v>
      </c>
      <c r="V11" s="330" t="s">
        <v>7</v>
      </c>
      <c r="W11" s="313" t="s">
        <v>586</v>
      </c>
      <c r="X11" s="313" t="s">
        <v>863</v>
      </c>
      <c r="Y11" s="313" t="s">
        <v>888</v>
      </c>
      <c r="Z11" s="313" t="s">
        <v>587</v>
      </c>
      <c r="AA11" s="313" t="s">
        <v>588</v>
      </c>
      <c r="AB11" s="328" t="s">
        <v>589</v>
      </c>
      <c r="AC11" s="328" t="s">
        <v>590</v>
      </c>
      <c r="AD11"/>
      <c r="AE11"/>
      <c r="AF11"/>
      <c r="AG11"/>
      <c r="AH11" s="317"/>
      <c r="AI11" s="317"/>
      <c r="AL11" s="330" t="s">
        <v>75</v>
      </c>
      <c r="AM11" s="330" t="s">
        <v>7</v>
      </c>
      <c r="AN11" s="313" t="s">
        <v>586</v>
      </c>
      <c r="AO11" s="313" t="s">
        <v>863</v>
      </c>
      <c r="AP11" s="313" t="s">
        <v>888</v>
      </c>
      <c r="AQ11" s="313" t="s">
        <v>587</v>
      </c>
      <c r="AR11" s="313" t="s">
        <v>588</v>
      </c>
      <c r="AS11" s="328" t="s">
        <v>589</v>
      </c>
      <c r="AT11" s="328" t="s">
        <v>590</v>
      </c>
      <c r="AU11"/>
      <c r="AV11"/>
      <c r="AW11"/>
      <c r="AX11"/>
      <c r="AY11"/>
      <c r="AZ11"/>
      <c r="BA11" s="330"/>
      <c r="BB11" s="330"/>
      <c r="BC11" s="330"/>
      <c r="BD11" s="330"/>
      <c r="BE11" s="330"/>
      <c r="BF11" s="330"/>
      <c r="BG11" s="330"/>
      <c r="BH11" s="330"/>
      <c r="BI11" s="330"/>
      <c r="BJ11" s="330"/>
      <c r="BK11" s="330"/>
      <c r="BL11" s="330"/>
      <c r="BM11" s="330"/>
      <c r="BN11" s="330"/>
      <c r="BO11" s="330"/>
      <c r="BP11" s="330"/>
      <c r="BQ11" s="330"/>
      <c r="BR11" s="330"/>
      <c r="BS11" s="330"/>
      <c r="BT11" s="330"/>
      <c r="BU11" s="330"/>
      <c r="BV11" s="330"/>
      <c r="BW11" s="330"/>
      <c r="BX11" s="330"/>
      <c r="BY11" s="330"/>
      <c r="BZ11" s="330"/>
      <c r="CA11" s="330"/>
      <c r="CB11" s="330"/>
      <c r="CC11" s="330"/>
      <c r="CD11" s="330"/>
      <c r="CE11" s="330"/>
      <c r="CF11" s="330"/>
      <c r="CG11" s="330"/>
    </row>
    <row r="12" spans="2:85" x14ac:dyDescent="0.25">
      <c r="B12" s="267" t="s">
        <v>550</v>
      </c>
      <c r="C12" s="355" t="s">
        <v>76</v>
      </c>
      <c r="D12" s="267" t="s">
        <v>42</v>
      </c>
      <c r="E12" s="356">
        <v>0</v>
      </c>
      <c r="F12" s="357">
        <v>0</v>
      </c>
      <c r="G12" s="357">
        <v>0</v>
      </c>
      <c r="H12" s="364">
        <v>0</v>
      </c>
      <c r="I12" s="364">
        <v>0</v>
      </c>
      <c r="J12" s="362">
        <v>0</v>
      </c>
      <c r="K12" s="362">
        <v>0</v>
      </c>
      <c r="L12"/>
      <c r="M12"/>
      <c r="N12"/>
      <c r="O12"/>
      <c r="P12"/>
      <c r="Q12"/>
      <c r="R12"/>
      <c r="T12" s="267" t="s">
        <v>1042</v>
      </c>
      <c r="U12" s="355" t="s">
        <v>76</v>
      </c>
      <c r="V12" s="267" t="s">
        <v>42</v>
      </c>
      <c r="W12" s="356">
        <v>0</v>
      </c>
      <c r="X12" s="357">
        <v>0</v>
      </c>
      <c r="Y12" s="357">
        <v>0</v>
      </c>
      <c r="Z12" s="364">
        <v>0</v>
      </c>
      <c r="AA12" s="364">
        <v>0</v>
      </c>
      <c r="AB12" s="362">
        <v>0</v>
      </c>
      <c r="AC12" s="362">
        <v>0</v>
      </c>
      <c r="AD12"/>
      <c r="AE12"/>
      <c r="AF12"/>
      <c r="AG12"/>
      <c r="AH12"/>
      <c r="AI12"/>
      <c r="AL12" s="355" t="s">
        <v>76</v>
      </c>
      <c r="AM12" s="267" t="s">
        <v>42</v>
      </c>
      <c r="AN12" s="356">
        <v>0</v>
      </c>
      <c r="AO12" s="357">
        <v>0</v>
      </c>
      <c r="AP12" s="357">
        <v>0</v>
      </c>
      <c r="AQ12" s="364">
        <v>0</v>
      </c>
      <c r="AR12" s="364">
        <v>0</v>
      </c>
      <c r="AS12" s="362">
        <v>0</v>
      </c>
      <c r="AT12" s="362">
        <v>0</v>
      </c>
      <c r="AU12"/>
      <c r="AV12"/>
      <c r="AW12"/>
      <c r="AX12"/>
      <c r="AY12"/>
      <c r="AZ12"/>
    </row>
    <row r="13" spans="2:85" x14ac:dyDescent="0.25">
      <c r="C13" s="355"/>
      <c r="D13" s="267" t="s">
        <v>43</v>
      </c>
      <c r="E13" s="356">
        <v>0</v>
      </c>
      <c r="F13" s="357">
        <v>0</v>
      </c>
      <c r="G13" s="357">
        <v>0</v>
      </c>
      <c r="H13" s="364">
        <v>0</v>
      </c>
      <c r="I13" s="364">
        <v>0</v>
      </c>
      <c r="J13" s="362">
        <v>0</v>
      </c>
      <c r="K13" s="362">
        <v>0</v>
      </c>
      <c r="L13"/>
      <c r="M13"/>
      <c r="N13"/>
      <c r="O13"/>
      <c r="P13"/>
      <c r="Q13"/>
      <c r="R13"/>
      <c r="U13" s="355"/>
      <c r="V13" s="267" t="s">
        <v>43</v>
      </c>
      <c r="W13" s="356">
        <v>0</v>
      </c>
      <c r="X13" s="357">
        <v>0</v>
      </c>
      <c r="Y13" s="357">
        <v>0</v>
      </c>
      <c r="Z13" s="364">
        <v>0</v>
      </c>
      <c r="AA13" s="364">
        <v>0</v>
      </c>
      <c r="AB13" s="362">
        <v>0</v>
      </c>
      <c r="AC13" s="362">
        <v>0</v>
      </c>
      <c r="AD13"/>
      <c r="AE13"/>
      <c r="AF13"/>
      <c r="AG13"/>
      <c r="AH13"/>
      <c r="AI13"/>
      <c r="AL13" s="355"/>
      <c r="AM13" s="267" t="s">
        <v>43</v>
      </c>
      <c r="AN13" s="356">
        <v>0</v>
      </c>
      <c r="AO13" s="357">
        <v>0</v>
      </c>
      <c r="AP13" s="357">
        <v>0</v>
      </c>
      <c r="AQ13" s="364">
        <v>0</v>
      </c>
      <c r="AR13" s="364">
        <v>0</v>
      </c>
      <c r="AS13" s="362">
        <v>0</v>
      </c>
      <c r="AT13" s="362">
        <v>0</v>
      </c>
      <c r="AU13"/>
      <c r="AV13"/>
      <c r="AW13"/>
      <c r="AX13"/>
      <c r="AY13"/>
      <c r="AZ13"/>
    </row>
    <row r="14" spans="2:85" x14ac:dyDescent="0.25">
      <c r="C14" s="355"/>
      <c r="D14" s="267" t="s">
        <v>44</v>
      </c>
      <c r="E14" s="356">
        <v>0</v>
      </c>
      <c r="F14" s="357">
        <v>0</v>
      </c>
      <c r="G14" s="357">
        <v>0</v>
      </c>
      <c r="H14" s="364">
        <v>0</v>
      </c>
      <c r="I14" s="364">
        <v>0</v>
      </c>
      <c r="J14" s="362">
        <v>0</v>
      </c>
      <c r="K14" s="362">
        <v>0</v>
      </c>
      <c r="L14"/>
      <c r="M14"/>
      <c r="N14"/>
      <c r="O14"/>
      <c r="P14"/>
      <c r="Q14"/>
      <c r="R14"/>
      <c r="U14" s="355"/>
      <c r="V14" s="267" t="s">
        <v>44</v>
      </c>
      <c r="W14" s="356">
        <v>0</v>
      </c>
      <c r="X14" s="357">
        <v>0</v>
      </c>
      <c r="Y14" s="357">
        <v>0</v>
      </c>
      <c r="Z14" s="364">
        <v>0</v>
      </c>
      <c r="AA14" s="364">
        <v>0</v>
      </c>
      <c r="AB14" s="362">
        <v>0</v>
      </c>
      <c r="AC14" s="362">
        <v>0</v>
      </c>
      <c r="AD14"/>
      <c r="AE14"/>
      <c r="AF14"/>
      <c r="AG14"/>
      <c r="AH14"/>
      <c r="AI14"/>
      <c r="AL14" s="355"/>
      <c r="AM14" s="267" t="s">
        <v>44</v>
      </c>
      <c r="AN14" s="356">
        <v>0</v>
      </c>
      <c r="AO14" s="357">
        <v>0</v>
      </c>
      <c r="AP14" s="357">
        <v>0</v>
      </c>
      <c r="AQ14" s="364">
        <v>0</v>
      </c>
      <c r="AR14" s="364">
        <v>0</v>
      </c>
      <c r="AS14" s="362">
        <v>0</v>
      </c>
      <c r="AT14" s="362">
        <v>0</v>
      </c>
      <c r="AU14"/>
      <c r="AV14"/>
      <c r="AW14"/>
      <c r="AX14"/>
      <c r="AY14"/>
      <c r="AZ14"/>
    </row>
    <row r="15" spans="2:85" x14ac:dyDescent="0.25">
      <c r="C15" s="355"/>
      <c r="D15" s="267" t="s">
        <v>525</v>
      </c>
      <c r="E15" s="356">
        <v>0</v>
      </c>
      <c r="F15" s="357">
        <v>0</v>
      </c>
      <c r="G15" s="357">
        <v>0</v>
      </c>
      <c r="H15" s="364">
        <v>0</v>
      </c>
      <c r="I15" s="364">
        <v>0</v>
      </c>
      <c r="J15" s="362">
        <v>0</v>
      </c>
      <c r="K15" s="362">
        <v>0</v>
      </c>
      <c r="L15"/>
      <c r="M15"/>
      <c r="N15"/>
      <c r="O15"/>
      <c r="P15"/>
      <c r="Q15"/>
      <c r="R15"/>
      <c r="U15" s="355"/>
      <c r="V15" s="267" t="s">
        <v>525</v>
      </c>
      <c r="W15" s="356">
        <v>0</v>
      </c>
      <c r="X15" s="357">
        <v>0</v>
      </c>
      <c r="Y15" s="357">
        <v>0</v>
      </c>
      <c r="Z15" s="364">
        <v>0</v>
      </c>
      <c r="AA15" s="364">
        <v>0</v>
      </c>
      <c r="AB15" s="362">
        <v>0</v>
      </c>
      <c r="AC15" s="362">
        <v>0</v>
      </c>
      <c r="AD15"/>
      <c r="AE15"/>
      <c r="AF15"/>
      <c r="AG15"/>
      <c r="AH15"/>
      <c r="AI15"/>
      <c r="AL15" s="355"/>
      <c r="AM15" s="267" t="s">
        <v>525</v>
      </c>
      <c r="AN15" s="356">
        <v>0</v>
      </c>
      <c r="AO15" s="357">
        <v>0</v>
      </c>
      <c r="AP15" s="357">
        <v>0</v>
      </c>
      <c r="AQ15" s="364">
        <v>0</v>
      </c>
      <c r="AR15" s="364">
        <v>0</v>
      </c>
      <c r="AS15" s="362">
        <v>0</v>
      </c>
      <c r="AT15" s="362">
        <v>0</v>
      </c>
      <c r="AU15"/>
      <c r="AV15"/>
      <c r="AW15"/>
      <c r="AX15"/>
      <c r="AY15"/>
      <c r="AZ15"/>
    </row>
    <row r="16" spans="2:85" x14ac:dyDescent="0.25">
      <c r="C16" s="358" t="s">
        <v>582</v>
      </c>
      <c r="D16" s="358"/>
      <c r="E16" s="359">
        <v>0</v>
      </c>
      <c r="F16" s="360">
        <v>0</v>
      </c>
      <c r="G16" s="360">
        <v>0</v>
      </c>
      <c r="H16" s="365">
        <v>0</v>
      </c>
      <c r="I16" s="365">
        <v>0</v>
      </c>
      <c r="J16" s="363">
        <v>0</v>
      </c>
      <c r="K16" s="363">
        <v>0</v>
      </c>
      <c r="L16"/>
      <c r="M16"/>
      <c r="N16"/>
      <c r="O16"/>
      <c r="P16"/>
      <c r="Q16"/>
      <c r="R16"/>
      <c r="U16" s="358" t="s">
        <v>582</v>
      </c>
      <c r="V16" s="358"/>
      <c r="W16" s="359">
        <v>0</v>
      </c>
      <c r="X16" s="360">
        <v>0</v>
      </c>
      <c r="Y16" s="360">
        <v>0</v>
      </c>
      <c r="Z16" s="365">
        <v>0</v>
      </c>
      <c r="AA16" s="365">
        <v>0</v>
      </c>
      <c r="AB16" s="363">
        <v>0</v>
      </c>
      <c r="AC16" s="363">
        <v>0</v>
      </c>
      <c r="AD16"/>
      <c r="AE16"/>
      <c r="AF16"/>
      <c r="AG16"/>
      <c r="AH16"/>
      <c r="AI16"/>
      <c r="AL16" s="358" t="s">
        <v>582</v>
      </c>
      <c r="AM16" s="358"/>
      <c r="AN16" s="359">
        <v>0</v>
      </c>
      <c r="AO16" s="360">
        <v>0</v>
      </c>
      <c r="AP16" s="360">
        <v>0</v>
      </c>
      <c r="AQ16" s="365">
        <v>0</v>
      </c>
      <c r="AR16" s="365">
        <v>0</v>
      </c>
      <c r="AS16" s="363">
        <v>0</v>
      </c>
      <c r="AT16" s="363">
        <v>0</v>
      </c>
      <c r="AU16"/>
      <c r="AV16"/>
      <c r="AW16"/>
      <c r="AX16"/>
      <c r="AY16"/>
      <c r="AZ16"/>
    </row>
    <row r="17" spans="3:52" x14ac:dyDescent="0.25">
      <c r="C17" s="355" t="s">
        <v>77</v>
      </c>
      <c r="D17" s="267" t="s">
        <v>42</v>
      </c>
      <c r="E17" s="356">
        <v>0</v>
      </c>
      <c r="F17" s="357">
        <v>0</v>
      </c>
      <c r="G17" s="357">
        <v>0</v>
      </c>
      <c r="H17" s="364">
        <v>0</v>
      </c>
      <c r="I17" s="364">
        <v>0</v>
      </c>
      <c r="J17" s="362">
        <v>0</v>
      </c>
      <c r="K17" s="362">
        <v>0</v>
      </c>
      <c r="L17"/>
      <c r="M17"/>
      <c r="N17"/>
      <c r="O17"/>
      <c r="P17"/>
      <c r="Q17"/>
      <c r="R17"/>
      <c r="U17" s="355" t="s">
        <v>77</v>
      </c>
      <c r="V17" s="267" t="s">
        <v>42</v>
      </c>
      <c r="W17" s="356">
        <v>0</v>
      </c>
      <c r="X17" s="357">
        <v>0</v>
      </c>
      <c r="Y17" s="357">
        <v>0</v>
      </c>
      <c r="Z17" s="364">
        <v>0</v>
      </c>
      <c r="AA17" s="364">
        <v>0</v>
      </c>
      <c r="AB17" s="362">
        <v>0</v>
      </c>
      <c r="AC17" s="362">
        <v>0</v>
      </c>
      <c r="AD17"/>
      <c r="AE17"/>
      <c r="AF17"/>
      <c r="AG17"/>
      <c r="AH17"/>
      <c r="AI17"/>
      <c r="AL17" s="355" t="s">
        <v>77</v>
      </c>
      <c r="AM17" s="267" t="s">
        <v>42</v>
      </c>
      <c r="AN17" s="356">
        <v>0</v>
      </c>
      <c r="AO17" s="357">
        <v>0</v>
      </c>
      <c r="AP17" s="357">
        <v>0</v>
      </c>
      <c r="AQ17" s="364">
        <v>0</v>
      </c>
      <c r="AR17" s="364">
        <v>0</v>
      </c>
      <c r="AS17" s="362">
        <v>0</v>
      </c>
      <c r="AT17" s="362">
        <v>0</v>
      </c>
      <c r="AU17"/>
      <c r="AV17"/>
      <c r="AW17"/>
      <c r="AX17"/>
      <c r="AY17"/>
      <c r="AZ17"/>
    </row>
    <row r="18" spans="3:52" x14ac:dyDescent="0.25">
      <c r="C18" s="355"/>
      <c r="D18" s="267" t="s">
        <v>43</v>
      </c>
      <c r="E18" s="356">
        <v>0</v>
      </c>
      <c r="F18" s="357">
        <v>0</v>
      </c>
      <c r="G18" s="357">
        <v>0</v>
      </c>
      <c r="H18" s="364">
        <v>0</v>
      </c>
      <c r="I18" s="364">
        <v>0</v>
      </c>
      <c r="J18" s="362">
        <v>0</v>
      </c>
      <c r="K18" s="362">
        <v>0</v>
      </c>
      <c r="L18"/>
      <c r="M18"/>
      <c r="N18"/>
      <c r="O18"/>
      <c r="P18"/>
      <c r="Q18"/>
      <c r="R18"/>
      <c r="U18" s="355"/>
      <c r="V18" s="267" t="s">
        <v>43</v>
      </c>
      <c r="W18" s="356">
        <v>0</v>
      </c>
      <c r="X18" s="357">
        <v>0</v>
      </c>
      <c r="Y18" s="357">
        <v>0</v>
      </c>
      <c r="Z18" s="364">
        <v>0</v>
      </c>
      <c r="AA18" s="364">
        <v>0</v>
      </c>
      <c r="AB18" s="362">
        <v>0</v>
      </c>
      <c r="AC18" s="362">
        <v>0</v>
      </c>
      <c r="AD18"/>
      <c r="AE18"/>
      <c r="AF18"/>
      <c r="AG18"/>
      <c r="AH18"/>
      <c r="AI18"/>
      <c r="AL18" s="355"/>
      <c r="AM18" s="267" t="s">
        <v>43</v>
      </c>
      <c r="AN18" s="356">
        <v>0</v>
      </c>
      <c r="AO18" s="357">
        <v>0</v>
      </c>
      <c r="AP18" s="357">
        <v>0</v>
      </c>
      <c r="AQ18" s="364">
        <v>0</v>
      </c>
      <c r="AR18" s="364">
        <v>0</v>
      </c>
      <c r="AS18" s="362">
        <v>0</v>
      </c>
      <c r="AT18" s="362">
        <v>0</v>
      </c>
      <c r="AU18"/>
      <c r="AV18"/>
      <c r="AW18"/>
      <c r="AX18"/>
      <c r="AY18"/>
      <c r="AZ18"/>
    </row>
    <row r="19" spans="3:52" x14ac:dyDescent="0.25">
      <c r="C19" s="355"/>
      <c r="D19" s="267" t="s">
        <v>44</v>
      </c>
      <c r="E19" s="356">
        <v>0</v>
      </c>
      <c r="F19" s="357">
        <v>0</v>
      </c>
      <c r="G19" s="357">
        <v>0</v>
      </c>
      <c r="H19" s="364">
        <v>0</v>
      </c>
      <c r="I19" s="364">
        <v>0</v>
      </c>
      <c r="J19" s="362">
        <v>0</v>
      </c>
      <c r="K19" s="362">
        <v>0</v>
      </c>
      <c r="L19"/>
      <c r="M19"/>
      <c r="N19"/>
      <c r="O19"/>
      <c r="P19"/>
      <c r="Q19"/>
      <c r="R19"/>
      <c r="U19" s="355"/>
      <c r="V19" s="267" t="s">
        <v>44</v>
      </c>
      <c r="W19" s="356">
        <v>0</v>
      </c>
      <c r="X19" s="357">
        <v>0</v>
      </c>
      <c r="Y19" s="357">
        <v>0</v>
      </c>
      <c r="Z19" s="364">
        <v>0</v>
      </c>
      <c r="AA19" s="364">
        <v>0</v>
      </c>
      <c r="AB19" s="362">
        <v>0</v>
      </c>
      <c r="AC19" s="362">
        <v>0</v>
      </c>
      <c r="AD19"/>
      <c r="AE19"/>
      <c r="AF19"/>
      <c r="AG19"/>
      <c r="AH19"/>
      <c r="AI19"/>
      <c r="AL19" s="355"/>
      <c r="AM19" s="267" t="s">
        <v>44</v>
      </c>
      <c r="AN19" s="356">
        <v>0</v>
      </c>
      <c r="AO19" s="357">
        <v>0</v>
      </c>
      <c r="AP19" s="357">
        <v>0</v>
      </c>
      <c r="AQ19" s="364">
        <v>0</v>
      </c>
      <c r="AR19" s="364">
        <v>0</v>
      </c>
      <c r="AS19" s="362">
        <v>0</v>
      </c>
      <c r="AT19" s="362">
        <v>0</v>
      </c>
      <c r="AU19"/>
      <c r="AV19"/>
      <c r="AW19"/>
      <c r="AX19"/>
      <c r="AY19"/>
      <c r="AZ19"/>
    </row>
    <row r="20" spans="3:52" x14ac:dyDescent="0.25">
      <c r="C20" s="355"/>
      <c r="D20" s="267" t="s">
        <v>525</v>
      </c>
      <c r="E20" s="356">
        <v>0</v>
      </c>
      <c r="F20" s="357">
        <v>0</v>
      </c>
      <c r="G20" s="357">
        <v>0</v>
      </c>
      <c r="H20" s="364">
        <v>0</v>
      </c>
      <c r="I20" s="364">
        <v>0</v>
      </c>
      <c r="J20" s="362">
        <v>0</v>
      </c>
      <c r="K20" s="362">
        <v>0</v>
      </c>
      <c r="L20"/>
      <c r="M20"/>
      <c r="N20"/>
      <c r="O20"/>
      <c r="P20"/>
      <c r="Q20"/>
      <c r="R20"/>
      <c r="U20" s="355"/>
      <c r="V20" s="267" t="s">
        <v>525</v>
      </c>
      <c r="W20" s="356">
        <v>0</v>
      </c>
      <c r="X20" s="357">
        <v>0</v>
      </c>
      <c r="Y20" s="357">
        <v>0</v>
      </c>
      <c r="Z20" s="364">
        <v>0</v>
      </c>
      <c r="AA20" s="364">
        <v>0</v>
      </c>
      <c r="AB20" s="362">
        <v>0</v>
      </c>
      <c r="AC20" s="362">
        <v>0</v>
      </c>
      <c r="AD20"/>
      <c r="AE20"/>
      <c r="AF20"/>
      <c r="AG20"/>
      <c r="AH20"/>
      <c r="AI20"/>
      <c r="AL20" s="355"/>
      <c r="AM20" s="267" t="s">
        <v>525</v>
      </c>
      <c r="AN20" s="356">
        <v>0</v>
      </c>
      <c r="AO20" s="357">
        <v>0</v>
      </c>
      <c r="AP20" s="357">
        <v>0</v>
      </c>
      <c r="AQ20" s="364">
        <v>0</v>
      </c>
      <c r="AR20" s="364">
        <v>0</v>
      </c>
      <c r="AS20" s="362">
        <v>0</v>
      </c>
      <c r="AT20" s="362">
        <v>0</v>
      </c>
      <c r="AU20"/>
      <c r="AV20"/>
      <c r="AW20"/>
      <c r="AX20"/>
      <c r="AY20"/>
      <c r="AZ20"/>
    </row>
    <row r="21" spans="3:52" x14ac:dyDescent="0.25">
      <c r="C21" s="361" t="s">
        <v>583</v>
      </c>
      <c r="D21" s="361"/>
      <c r="E21" s="359">
        <v>0</v>
      </c>
      <c r="F21" s="360">
        <v>0</v>
      </c>
      <c r="G21" s="360">
        <v>0</v>
      </c>
      <c r="H21" s="365">
        <v>0</v>
      </c>
      <c r="I21" s="365">
        <v>0</v>
      </c>
      <c r="J21" s="363">
        <v>0</v>
      </c>
      <c r="K21" s="363">
        <v>0</v>
      </c>
      <c r="L21"/>
      <c r="M21"/>
      <c r="N21"/>
      <c r="O21"/>
      <c r="P21"/>
      <c r="Q21"/>
      <c r="R21"/>
      <c r="U21" s="361" t="s">
        <v>583</v>
      </c>
      <c r="V21" s="361"/>
      <c r="W21" s="359">
        <v>0</v>
      </c>
      <c r="X21" s="360">
        <v>0</v>
      </c>
      <c r="Y21" s="360">
        <v>0</v>
      </c>
      <c r="Z21" s="365">
        <v>0</v>
      </c>
      <c r="AA21" s="365">
        <v>0</v>
      </c>
      <c r="AB21" s="363">
        <v>0</v>
      </c>
      <c r="AC21" s="363">
        <v>0</v>
      </c>
      <c r="AD21"/>
      <c r="AE21"/>
      <c r="AF21"/>
      <c r="AG21"/>
      <c r="AH21"/>
      <c r="AI21"/>
      <c r="AL21" s="361" t="s">
        <v>583</v>
      </c>
      <c r="AM21" s="361"/>
      <c r="AN21" s="359">
        <v>0</v>
      </c>
      <c r="AO21" s="360">
        <v>0</v>
      </c>
      <c r="AP21" s="360">
        <v>0</v>
      </c>
      <c r="AQ21" s="365">
        <v>0</v>
      </c>
      <c r="AR21" s="365">
        <v>0</v>
      </c>
      <c r="AS21" s="363">
        <v>0</v>
      </c>
      <c r="AT21" s="363">
        <v>0</v>
      </c>
      <c r="AU21"/>
      <c r="AV21"/>
      <c r="AW21"/>
      <c r="AX21"/>
      <c r="AY21"/>
      <c r="AZ21"/>
    </row>
    <row r="22" spans="3:52" x14ac:dyDescent="0.25">
      <c r="C22" s="355" t="s">
        <v>79</v>
      </c>
      <c r="D22" s="267" t="s">
        <v>42</v>
      </c>
      <c r="E22" s="356">
        <v>0</v>
      </c>
      <c r="F22" s="357">
        <v>0</v>
      </c>
      <c r="G22" s="357">
        <v>0</v>
      </c>
      <c r="H22" s="364">
        <v>0</v>
      </c>
      <c r="I22" s="364">
        <v>0</v>
      </c>
      <c r="J22" s="362">
        <v>0</v>
      </c>
      <c r="K22" s="362">
        <v>0</v>
      </c>
      <c r="L22"/>
      <c r="M22"/>
      <c r="N22"/>
      <c r="O22"/>
      <c r="P22"/>
      <c r="Q22"/>
      <c r="R22"/>
      <c r="U22" s="355" t="s">
        <v>79</v>
      </c>
      <c r="V22" s="267" t="s">
        <v>42</v>
      </c>
      <c r="W22" s="356">
        <v>0</v>
      </c>
      <c r="X22" s="357">
        <v>0</v>
      </c>
      <c r="Y22" s="357">
        <v>0</v>
      </c>
      <c r="Z22" s="364">
        <v>0</v>
      </c>
      <c r="AA22" s="364">
        <v>0</v>
      </c>
      <c r="AB22" s="362">
        <v>0</v>
      </c>
      <c r="AC22" s="362">
        <v>0</v>
      </c>
      <c r="AD22"/>
      <c r="AE22"/>
      <c r="AF22"/>
      <c r="AG22"/>
      <c r="AH22"/>
      <c r="AI22"/>
      <c r="AL22" s="355" t="s">
        <v>79</v>
      </c>
      <c r="AM22" s="267" t="s">
        <v>42</v>
      </c>
      <c r="AN22" s="356">
        <v>0</v>
      </c>
      <c r="AO22" s="357">
        <v>0</v>
      </c>
      <c r="AP22" s="357">
        <v>0</v>
      </c>
      <c r="AQ22" s="364">
        <v>0</v>
      </c>
      <c r="AR22" s="364">
        <v>0</v>
      </c>
      <c r="AS22" s="362">
        <v>0</v>
      </c>
      <c r="AT22" s="362">
        <v>0</v>
      </c>
      <c r="AU22"/>
      <c r="AV22"/>
      <c r="AW22"/>
      <c r="AX22"/>
      <c r="AY22"/>
      <c r="AZ22"/>
    </row>
    <row r="23" spans="3:52" x14ac:dyDescent="0.25">
      <c r="C23" s="355"/>
      <c r="D23" s="267" t="s">
        <v>43</v>
      </c>
      <c r="E23" s="356">
        <v>0</v>
      </c>
      <c r="F23" s="357">
        <v>0</v>
      </c>
      <c r="G23" s="357">
        <v>0</v>
      </c>
      <c r="H23" s="364">
        <v>0</v>
      </c>
      <c r="I23" s="364">
        <v>0</v>
      </c>
      <c r="J23" s="362">
        <v>0</v>
      </c>
      <c r="K23" s="362">
        <v>0</v>
      </c>
      <c r="L23"/>
      <c r="M23"/>
      <c r="N23"/>
      <c r="O23"/>
      <c r="P23"/>
      <c r="Q23"/>
      <c r="R23"/>
      <c r="U23" s="355"/>
      <c r="V23" s="267" t="s">
        <v>43</v>
      </c>
      <c r="W23" s="356">
        <v>0</v>
      </c>
      <c r="X23" s="357">
        <v>0</v>
      </c>
      <c r="Y23" s="357">
        <v>0</v>
      </c>
      <c r="Z23" s="364">
        <v>0</v>
      </c>
      <c r="AA23" s="364">
        <v>0</v>
      </c>
      <c r="AB23" s="362">
        <v>0</v>
      </c>
      <c r="AC23" s="362">
        <v>0</v>
      </c>
      <c r="AD23"/>
      <c r="AE23"/>
      <c r="AF23"/>
      <c r="AG23"/>
      <c r="AH23"/>
      <c r="AI23"/>
      <c r="AL23" s="355"/>
      <c r="AM23" s="267" t="s">
        <v>43</v>
      </c>
      <c r="AN23" s="356">
        <v>0</v>
      </c>
      <c r="AO23" s="357">
        <v>0</v>
      </c>
      <c r="AP23" s="357">
        <v>0</v>
      </c>
      <c r="AQ23" s="364">
        <v>0</v>
      </c>
      <c r="AR23" s="364">
        <v>0</v>
      </c>
      <c r="AS23" s="362">
        <v>0</v>
      </c>
      <c r="AT23" s="362">
        <v>0</v>
      </c>
      <c r="AU23"/>
      <c r="AV23"/>
      <c r="AW23"/>
      <c r="AX23"/>
      <c r="AY23"/>
      <c r="AZ23"/>
    </row>
    <row r="24" spans="3:52" x14ac:dyDescent="0.25">
      <c r="C24" s="355"/>
      <c r="D24" s="267" t="s">
        <v>44</v>
      </c>
      <c r="E24" s="356">
        <v>0</v>
      </c>
      <c r="F24" s="357">
        <v>0</v>
      </c>
      <c r="G24" s="357">
        <v>0</v>
      </c>
      <c r="H24" s="364">
        <v>0</v>
      </c>
      <c r="I24" s="364">
        <v>0</v>
      </c>
      <c r="J24" s="362">
        <v>0</v>
      </c>
      <c r="K24" s="362">
        <v>0</v>
      </c>
      <c r="L24"/>
      <c r="M24"/>
      <c r="N24"/>
      <c r="O24"/>
      <c r="P24"/>
      <c r="Q24"/>
      <c r="R24"/>
      <c r="U24" s="355"/>
      <c r="V24" s="267" t="s">
        <v>44</v>
      </c>
      <c r="W24" s="356">
        <v>0</v>
      </c>
      <c r="X24" s="357">
        <v>0</v>
      </c>
      <c r="Y24" s="357">
        <v>0</v>
      </c>
      <c r="Z24" s="364">
        <v>0</v>
      </c>
      <c r="AA24" s="364">
        <v>0</v>
      </c>
      <c r="AB24" s="362">
        <v>0</v>
      </c>
      <c r="AC24" s="362">
        <v>0</v>
      </c>
      <c r="AD24"/>
      <c r="AE24"/>
      <c r="AF24"/>
      <c r="AG24"/>
      <c r="AH24"/>
      <c r="AI24"/>
      <c r="AL24" s="355"/>
      <c r="AM24" s="267" t="s">
        <v>44</v>
      </c>
      <c r="AN24" s="356">
        <v>0</v>
      </c>
      <c r="AO24" s="357">
        <v>0</v>
      </c>
      <c r="AP24" s="357">
        <v>0</v>
      </c>
      <c r="AQ24" s="364">
        <v>0</v>
      </c>
      <c r="AR24" s="364">
        <v>0</v>
      </c>
      <c r="AS24" s="362">
        <v>0</v>
      </c>
      <c r="AT24" s="362">
        <v>0</v>
      </c>
      <c r="AU24"/>
      <c r="AV24"/>
      <c r="AW24"/>
      <c r="AX24"/>
      <c r="AY24"/>
      <c r="AZ24"/>
    </row>
    <row r="25" spans="3:52" x14ac:dyDescent="0.25">
      <c r="C25" s="361" t="s">
        <v>581</v>
      </c>
      <c r="D25" s="361"/>
      <c r="E25" s="359">
        <v>0</v>
      </c>
      <c r="F25" s="360">
        <v>0</v>
      </c>
      <c r="G25" s="360">
        <v>0</v>
      </c>
      <c r="H25" s="365">
        <v>0</v>
      </c>
      <c r="I25" s="365">
        <v>0</v>
      </c>
      <c r="J25" s="363">
        <v>0</v>
      </c>
      <c r="K25" s="363">
        <v>0</v>
      </c>
      <c r="L25"/>
      <c r="M25"/>
      <c r="N25"/>
      <c r="O25"/>
      <c r="P25"/>
      <c r="Q25"/>
      <c r="R25"/>
      <c r="U25" s="361" t="s">
        <v>581</v>
      </c>
      <c r="V25" s="361"/>
      <c r="W25" s="359">
        <v>0</v>
      </c>
      <c r="X25" s="360">
        <v>0</v>
      </c>
      <c r="Y25" s="360">
        <v>0</v>
      </c>
      <c r="Z25" s="365">
        <v>0</v>
      </c>
      <c r="AA25" s="365">
        <v>0</v>
      </c>
      <c r="AB25" s="363">
        <v>0</v>
      </c>
      <c r="AC25" s="363">
        <v>0</v>
      </c>
      <c r="AD25"/>
      <c r="AE25"/>
      <c r="AF25"/>
      <c r="AG25"/>
      <c r="AH25"/>
      <c r="AI25"/>
      <c r="AL25" s="361" t="s">
        <v>581</v>
      </c>
      <c r="AM25" s="361"/>
      <c r="AN25" s="359">
        <v>0</v>
      </c>
      <c r="AO25" s="360">
        <v>0</v>
      </c>
      <c r="AP25" s="360">
        <v>0</v>
      </c>
      <c r="AQ25" s="365">
        <v>0</v>
      </c>
      <c r="AR25" s="365">
        <v>0</v>
      </c>
      <c r="AS25" s="363">
        <v>0</v>
      </c>
      <c r="AT25" s="363">
        <v>0</v>
      </c>
      <c r="AU25"/>
      <c r="AV25"/>
      <c r="AW25"/>
      <c r="AX25"/>
      <c r="AY25"/>
      <c r="AZ25"/>
    </row>
    <row r="26" spans="3:52" x14ac:dyDescent="0.25">
      <c r="C26" s="355" t="s">
        <v>312</v>
      </c>
      <c r="D26" s="267" t="s">
        <v>311</v>
      </c>
      <c r="E26" s="356">
        <v>0</v>
      </c>
      <c r="F26" s="357">
        <v>0</v>
      </c>
      <c r="G26" s="357">
        <v>0</v>
      </c>
      <c r="H26" s="364">
        <v>0</v>
      </c>
      <c r="I26" s="364">
        <v>0</v>
      </c>
      <c r="J26" s="362">
        <v>0</v>
      </c>
      <c r="K26" s="362">
        <v>0</v>
      </c>
      <c r="L26"/>
      <c r="M26"/>
      <c r="N26"/>
      <c r="O26"/>
      <c r="P26"/>
      <c r="Q26"/>
      <c r="R26"/>
      <c r="U26" s="355" t="s">
        <v>312</v>
      </c>
      <c r="V26" s="267" t="s">
        <v>311</v>
      </c>
      <c r="W26" s="356">
        <v>0</v>
      </c>
      <c r="X26" s="357">
        <v>0</v>
      </c>
      <c r="Y26" s="357">
        <v>0</v>
      </c>
      <c r="Z26" s="364">
        <v>0</v>
      </c>
      <c r="AA26" s="364">
        <v>0</v>
      </c>
      <c r="AB26" s="362">
        <v>0</v>
      </c>
      <c r="AC26" s="362">
        <v>0</v>
      </c>
      <c r="AD26"/>
      <c r="AE26"/>
      <c r="AF26"/>
      <c r="AG26"/>
      <c r="AH26"/>
      <c r="AI26"/>
      <c r="AL26" s="355" t="s">
        <v>312</v>
      </c>
      <c r="AM26" s="267" t="s">
        <v>311</v>
      </c>
      <c r="AN26" s="356">
        <v>0</v>
      </c>
      <c r="AO26" s="357">
        <v>0</v>
      </c>
      <c r="AP26" s="357">
        <v>0</v>
      </c>
      <c r="AQ26" s="364">
        <v>0</v>
      </c>
      <c r="AR26" s="364">
        <v>0</v>
      </c>
      <c r="AS26" s="362">
        <v>0</v>
      </c>
      <c r="AT26" s="362">
        <v>0</v>
      </c>
      <c r="AU26"/>
      <c r="AV26"/>
      <c r="AW26"/>
      <c r="AX26"/>
      <c r="AY26"/>
      <c r="AZ26"/>
    </row>
    <row r="27" spans="3:52" x14ac:dyDescent="0.25">
      <c r="C27" s="355"/>
      <c r="D27" s="267" t="s">
        <v>526</v>
      </c>
      <c r="E27" s="356">
        <v>0</v>
      </c>
      <c r="F27" s="357">
        <v>0</v>
      </c>
      <c r="G27" s="357">
        <v>0</v>
      </c>
      <c r="H27" s="364">
        <v>0</v>
      </c>
      <c r="I27" s="364">
        <v>0</v>
      </c>
      <c r="J27" s="362">
        <v>0</v>
      </c>
      <c r="K27" s="362">
        <v>0</v>
      </c>
      <c r="L27"/>
      <c r="M27"/>
      <c r="N27"/>
      <c r="O27"/>
      <c r="P27"/>
      <c r="Q27"/>
      <c r="R27"/>
      <c r="U27" s="355"/>
      <c r="V27" s="267" t="s">
        <v>526</v>
      </c>
      <c r="W27" s="356">
        <v>0</v>
      </c>
      <c r="X27" s="357">
        <v>0</v>
      </c>
      <c r="Y27" s="357">
        <v>0</v>
      </c>
      <c r="Z27" s="364">
        <v>0</v>
      </c>
      <c r="AA27" s="364">
        <v>0</v>
      </c>
      <c r="AB27" s="362">
        <v>0</v>
      </c>
      <c r="AC27" s="362">
        <v>0</v>
      </c>
      <c r="AD27"/>
      <c r="AE27"/>
      <c r="AF27"/>
      <c r="AG27"/>
      <c r="AH27"/>
      <c r="AI27"/>
      <c r="AL27" s="355"/>
      <c r="AM27" s="267" t="s">
        <v>526</v>
      </c>
      <c r="AN27" s="356">
        <v>0</v>
      </c>
      <c r="AO27" s="357">
        <v>0</v>
      </c>
      <c r="AP27" s="357">
        <v>0</v>
      </c>
      <c r="AQ27" s="364">
        <v>0</v>
      </c>
      <c r="AR27" s="364">
        <v>0</v>
      </c>
      <c r="AS27" s="362">
        <v>0</v>
      </c>
      <c r="AT27" s="362">
        <v>0</v>
      </c>
      <c r="AU27"/>
      <c r="AV27"/>
      <c r="AW27"/>
      <c r="AX27"/>
      <c r="AY27"/>
      <c r="AZ27"/>
    </row>
    <row r="28" spans="3:52" x14ac:dyDescent="0.25">
      <c r="C28" s="355"/>
      <c r="D28" s="267" t="s">
        <v>527</v>
      </c>
      <c r="E28" s="356">
        <v>0</v>
      </c>
      <c r="F28" s="357">
        <v>0</v>
      </c>
      <c r="G28" s="357">
        <v>0</v>
      </c>
      <c r="H28" s="364">
        <v>0</v>
      </c>
      <c r="I28" s="364">
        <v>0</v>
      </c>
      <c r="J28" s="362">
        <v>0</v>
      </c>
      <c r="K28" s="362">
        <v>0</v>
      </c>
      <c r="L28"/>
      <c r="M28"/>
      <c r="N28"/>
      <c r="O28"/>
      <c r="P28"/>
      <c r="Q28"/>
      <c r="R28"/>
      <c r="U28" s="355"/>
      <c r="V28" s="267" t="s">
        <v>527</v>
      </c>
      <c r="W28" s="356">
        <v>0</v>
      </c>
      <c r="X28" s="357">
        <v>0</v>
      </c>
      <c r="Y28" s="357">
        <v>0</v>
      </c>
      <c r="Z28" s="364">
        <v>0</v>
      </c>
      <c r="AA28" s="364">
        <v>0</v>
      </c>
      <c r="AB28" s="362">
        <v>0</v>
      </c>
      <c r="AC28" s="362">
        <v>0</v>
      </c>
      <c r="AD28"/>
      <c r="AE28"/>
      <c r="AF28"/>
      <c r="AG28"/>
      <c r="AH28"/>
      <c r="AI28"/>
      <c r="AL28" s="355"/>
      <c r="AM28" s="267" t="s">
        <v>527</v>
      </c>
      <c r="AN28" s="356">
        <v>0</v>
      </c>
      <c r="AO28" s="357">
        <v>0</v>
      </c>
      <c r="AP28" s="357">
        <v>0</v>
      </c>
      <c r="AQ28" s="364">
        <v>0</v>
      </c>
      <c r="AR28" s="364">
        <v>0</v>
      </c>
      <c r="AS28" s="362">
        <v>0</v>
      </c>
      <c r="AT28" s="362">
        <v>0</v>
      </c>
      <c r="AU28"/>
      <c r="AV28"/>
      <c r="AW28"/>
      <c r="AX28"/>
      <c r="AY28"/>
      <c r="AZ28"/>
    </row>
    <row r="29" spans="3:52" x14ac:dyDescent="0.25">
      <c r="C29" s="355"/>
      <c r="D29" s="267" t="s">
        <v>961</v>
      </c>
      <c r="E29" s="356">
        <v>0</v>
      </c>
      <c r="F29" s="357">
        <v>0</v>
      </c>
      <c r="G29" s="357">
        <v>0</v>
      </c>
      <c r="H29" s="364">
        <v>0</v>
      </c>
      <c r="I29" s="364">
        <v>0</v>
      </c>
      <c r="J29" s="362">
        <v>0</v>
      </c>
      <c r="K29" s="362">
        <v>0</v>
      </c>
      <c r="L29"/>
      <c r="M29"/>
      <c r="N29"/>
      <c r="O29"/>
      <c r="P29"/>
      <c r="Q29"/>
      <c r="R29"/>
      <c r="U29" s="355"/>
      <c r="V29" s="267" t="s">
        <v>961</v>
      </c>
      <c r="W29" s="356">
        <v>0</v>
      </c>
      <c r="X29" s="357">
        <v>0</v>
      </c>
      <c r="Y29" s="357">
        <v>0</v>
      </c>
      <c r="Z29" s="364">
        <v>0</v>
      </c>
      <c r="AA29" s="364">
        <v>0</v>
      </c>
      <c r="AB29" s="362">
        <v>0</v>
      </c>
      <c r="AC29" s="362">
        <v>0</v>
      </c>
      <c r="AD29"/>
      <c r="AE29"/>
      <c r="AF29"/>
      <c r="AG29"/>
      <c r="AH29"/>
      <c r="AI29"/>
      <c r="AL29" s="355"/>
      <c r="AM29" s="267" t="s">
        <v>961</v>
      </c>
      <c r="AN29" s="356">
        <v>0</v>
      </c>
      <c r="AO29" s="357">
        <v>0</v>
      </c>
      <c r="AP29" s="357">
        <v>0</v>
      </c>
      <c r="AQ29" s="364">
        <v>0</v>
      </c>
      <c r="AR29" s="364">
        <v>0</v>
      </c>
      <c r="AS29" s="362">
        <v>0</v>
      </c>
      <c r="AT29" s="362">
        <v>0</v>
      </c>
      <c r="AU29"/>
      <c r="AV29"/>
      <c r="AW29"/>
      <c r="AX29"/>
      <c r="AY29"/>
      <c r="AZ29"/>
    </row>
    <row r="30" spans="3:52" x14ac:dyDescent="0.25">
      <c r="C30" s="361" t="s">
        <v>584</v>
      </c>
      <c r="D30" s="361"/>
      <c r="E30" s="359">
        <v>0</v>
      </c>
      <c r="F30" s="360">
        <v>0</v>
      </c>
      <c r="G30" s="360">
        <v>0</v>
      </c>
      <c r="H30" s="365">
        <v>0</v>
      </c>
      <c r="I30" s="365">
        <v>0</v>
      </c>
      <c r="J30" s="363">
        <v>0</v>
      </c>
      <c r="K30" s="363">
        <v>0</v>
      </c>
      <c r="L30"/>
      <c r="M30"/>
      <c r="N30"/>
      <c r="O30"/>
      <c r="P30"/>
      <c r="Q30"/>
      <c r="R30"/>
      <c r="U30" s="361" t="s">
        <v>584</v>
      </c>
      <c r="V30" s="361"/>
      <c r="W30" s="359">
        <v>0</v>
      </c>
      <c r="X30" s="360">
        <v>0</v>
      </c>
      <c r="Y30" s="360">
        <v>0</v>
      </c>
      <c r="Z30" s="365">
        <v>0</v>
      </c>
      <c r="AA30" s="365">
        <v>0</v>
      </c>
      <c r="AB30" s="363">
        <v>0</v>
      </c>
      <c r="AC30" s="363">
        <v>0</v>
      </c>
      <c r="AD30"/>
      <c r="AE30"/>
      <c r="AF30"/>
      <c r="AG30"/>
      <c r="AH30"/>
      <c r="AI30"/>
      <c r="AL30" s="361" t="s">
        <v>584</v>
      </c>
      <c r="AM30" s="361"/>
      <c r="AN30" s="359">
        <v>0</v>
      </c>
      <c r="AO30" s="360">
        <v>0</v>
      </c>
      <c r="AP30" s="360">
        <v>0</v>
      </c>
      <c r="AQ30" s="365">
        <v>0</v>
      </c>
      <c r="AR30" s="365">
        <v>0</v>
      </c>
      <c r="AS30" s="363">
        <v>0</v>
      </c>
      <c r="AT30" s="363">
        <v>0</v>
      </c>
      <c r="AU30"/>
      <c r="AV30"/>
      <c r="AW30"/>
      <c r="AX30"/>
      <c r="AY30"/>
      <c r="AZ30"/>
    </row>
    <row r="31" spans="3:52" x14ac:dyDescent="0.25">
      <c r="C31" s="355" t="s">
        <v>78</v>
      </c>
      <c r="D31" s="267" t="s">
        <v>80</v>
      </c>
      <c r="E31" s="356">
        <v>0</v>
      </c>
      <c r="F31" s="357">
        <v>0</v>
      </c>
      <c r="G31" s="357">
        <v>0</v>
      </c>
      <c r="H31" s="364">
        <v>0</v>
      </c>
      <c r="I31" s="364">
        <v>0</v>
      </c>
      <c r="J31" s="362">
        <v>0</v>
      </c>
      <c r="K31" s="362">
        <v>0</v>
      </c>
      <c r="L31"/>
      <c r="M31"/>
      <c r="N31"/>
      <c r="O31"/>
      <c r="P31"/>
      <c r="Q31"/>
      <c r="R31"/>
      <c r="U31" s="355" t="s">
        <v>78</v>
      </c>
      <c r="V31" s="267" t="s">
        <v>80</v>
      </c>
      <c r="W31" s="356">
        <v>0</v>
      </c>
      <c r="X31" s="357">
        <v>0</v>
      </c>
      <c r="Y31" s="357">
        <v>0</v>
      </c>
      <c r="Z31" s="364">
        <v>0</v>
      </c>
      <c r="AA31" s="364">
        <v>0</v>
      </c>
      <c r="AB31" s="362">
        <v>0</v>
      </c>
      <c r="AC31" s="362">
        <v>0</v>
      </c>
      <c r="AD31"/>
      <c r="AE31"/>
      <c r="AF31"/>
      <c r="AG31"/>
      <c r="AH31"/>
      <c r="AI31"/>
      <c r="AL31" s="355" t="s">
        <v>78</v>
      </c>
      <c r="AM31" s="267" t="s">
        <v>80</v>
      </c>
      <c r="AN31" s="356">
        <v>0</v>
      </c>
      <c r="AO31" s="357">
        <v>0</v>
      </c>
      <c r="AP31" s="357">
        <v>0</v>
      </c>
      <c r="AQ31" s="364">
        <v>0</v>
      </c>
      <c r="AR31" s="364">
        <v>0</v>
      </c>
      <c r="AS31" s="362">
        <v>0</v>
      </c>
      <c r="AT31" s="362">
        <v>0</v>
      </c>
      <c r="AU31"/>
      <c r="AV31"/>
      <c r="AW31"/>
      <c r="AX31"/>
      <c r="AY31"/>
      <c r="AZ31"/>
    </row>
    <row r="32" spans="3:52" x14ac:dyDescent="0.25">
      <c r="C32" s="355"/>
      <c r="D32" s="267" t="s">
        <v>81</v>
      </c>
      <c r="E32" s="356">
        <v>0</v>
      </c>
      <c r="F32" s="357">
        <v>0</v>
      </c>
      <c r="G32" s="357">
        <v>0</v>
      </c>
      <c r="H32" s="364">
        <v>0</v>
      </c>
      <c r="I32" s="364">
        <v>0</v>
      </c>
      <c r="J32" s="362">
        <v>0</v>
      </c>
      <c r="K32" s="362">
        <v>0</v>
      </c>
      <c r="L32"/>
      <c r="M32"/>
      <c r="N32"/>
      <c r="O32"/>
      <c r="P32"/>
      <c r="Q32"/>
      <c r="R32"/>
      <c r="U32" s="355"/>
      <c r="V32" s="267" t="s">
        <v>81</v>
      </c>
      <c r="W32" s="356">
        <v>0</v>
      </c>
      <c r="X32" s="357">
        <v>0</v>
      </c>
      <c r="Y32" s="357">
        <v>0</v>
      </c>
      <c r="Z32" s="364">
        <v>0</v>
      </c>
      <c r="AA32" s="364">
        <v>0</v>
      </c>
      <c r="AB32" s="362">
        <v>0</v>
      </c>
      <c r="AC32" s="362">
        <v>0</v>
      </c>
      <c r="AD32"/>
      <c r="AE32"/>
      <c r="AF32"/>
      <c r="AG32"/>
      <c r="AH32"/>
      <c r="AI32"/>
      <c r="AL32" s="355"/>
      <c r="AM32" s="267" t="s">
        <v>81</v>
      </c>
      <c r="AN32" s="356">
        <v>0</v>
      </c>
      <c r="AO32" s="357">
        <v>0</v>
      </c>
      <c r="AP32" s="357">
        <v>0</v>
      </c>
      <c r="AQ32" s="364">
        <v>0</v>
      </c>
      <c r="AR32" s="364">
        <v>0</v>
      </c>
      <c r="AS32" s="362">
        <v>0</v>
      </c>
      <c r="AT32" s="362">
        <v>0</v>
      </c>
      <c r="AU32"/>
      <c r="AV32"/>
      <c r="AW32"/>
      <c r="AX32"/>
      <c r="AY32"/>
      <c r="AZ32"/>
    </row>
    <row r="33" spans="2:52" x14ac:dyDescent="0.25">
      <c r="C33" s="355"/>
      <c r="D33" s="267" t="s">
        <v>82</v>
      </c>
      <c r="E33" s="356">
        <v>0</v>
      </c>
      <c r="F33" s="357">
        <v>0</v>
      </c>
      <c r="G33" s="357">
        <v>0</v>
      </c>
      <c r="H33" s="364">
        <v>0</v>
      </c>
      <c r="I33" s="364">
        <v>0</v>
      </c>
      <c r="J33" s="362">
        <v>0</v>
      </c>
      <c r="K33" s="362">
        <v>0</v>
      </c>
      <c r="L33"/>
      <c r="M33"/>
      <c r="N33"/>
      <c r="O33"/>
      <c r="P33"/>
      <c r="Q33"/>
      <c r="R33"/>
      <c r="U33" s="355"/>
      <c r="V33" s="267" t="s">
        <v>82</v>
      </c>
      <c r="W33" s="356">
        <v>0</v>
      </c>
      <c r="X33" s="357">
        <v>0</v>
      </c>
      <c r="Y33" s="357">
        <v>0</v>
      </c>
      <c r="Z33" s="364">
        <v>0</v>
      </c>
      <c r="AA33" s="364">
        <v>0</v>
      </c>
      <c r="AB33" s="362">
        <v>0</v>
      </c>
      <c r="AC33" s="362">
        <v>0</v>
      </c>
      <c r="AD33"/>
      <c r="AE33"/>
      <c r="AF33"/>
      <c r="AG33"/>
      <c r="AH33"/>
      <c r="AI33"/>
      <c r="AL33" s="355"/>
      <c r="AM33" s="267" t="s">
        <v>82</v>
      </c>
      <c r="AN33" s="356">
        <v>0</v>
      </c>
      <c r="AO33" s="357">
        <v>0</v>
      </c>
      <c r="AP33" s="357">
        <v>0</v>
      </c>
      <c r="AQ33" s="364">
        <v>0</v>
      </c>
      <c r="AR33" s="364">
        <v>0</v>
      </c>
      <c r="AS33" s="362">
        <v>0</v>
      </c>
      <c r="AT33" s="362">
        <v>0</v>
      </c>
      <c r="AU33"/>
      <c r="AV33"/>
      <c r="AW33"/>
      <c r="AX33"/>
      <c r="AY33"/>
      <c r="AZ33"/>
    </row>
    <row r="34" spans="2:52" x14ac:dyDescent="0.25">
      <c r="C34" s="361" t="s">
        <v>585</v>
      </c>
      <c r="D34" s="361"/>
      <c r="E34" s="359">
        <v>0</v>
      </c>
      <c r="F34" s="360">
        <v>0</v>
      </c>
      <c r="G34" s="360">
        <v>0</v>
      </c>
      <c r="H34" s="365">
        <v>0</v>
      </c>
      <c r="I34" s="365">
        <v>0</v>
      </c>
      <c r="J34" s="363">
        <v>0</v>
      </c>
      <c r="K34" s="363">
        <v>0</v>
      </c>
      <c r="L34"/>
      <c r="M34"/>
      <c r="N34"/>
      <c r="O34"/>
      <c r="P34"/>
      <c r="Q34"/>
      <c r="R34"/>
      <c r="U34" s="361" t="s">
        <v>585</v>
      </c>
      <c r="V34" s="361"/>
      <c r="W34" s="359">
        <v>0</v>
      </c>
      <c r="X34" s="360">
        <v>0</v>
      </c>
      <c r="Y34" s="360">
        <v>0</v>
      </c>
      <c r="Z34" s="365">
        <v>0</v>
      </c>
      <c r="AA34" s="365">
        <v>0</v>
      </c>
      <c r="AB34" s="363">
        <v>0</v>
      </c>
      <c r="AC34" s="363">
        <v>0</v>
      </c>
      <c r="AD34"/>
      <c r="AE34"/>
      <c r="AF34"/>
      <c r="AG34"/>
      <c r="AH34"/>
      <c r="AI34"/>
      <c r="AL34" s="361" t="s">
        <v>585</v>
      </c>
      <c r="AM34" s="361"/>
      <c r="AN34" s="359">
        <v>0</v>
      </c>
      <c r="AO34" s="360">
        <v>0</v>
      </c>
      <c r="AP34" s="360">
        <v>0</v>
      </c>
      <c r="AQ34" s="365">
        <v>0</v>
      </c>
      <c r="AR34" s="365">
        <v>0</v>
      </c>
      <c r="AS34" s="363">
        <v>0</v>
      </c>
      <c r="AT34" s="363">
        <v>0</v>
      </c>
      <c r="AU34"/>
      <c r="AV34"/>
      <c r="AW34"/>
      <c r="AX34"/>
      <c r="AY34"/>
      <c r="AZ34"/>
    </row>
    <row r="35" spans="2:52" x14ac:dyDescent="0.25">
      <c r="B35" s="267" t="s">
        <v>892</v>
      </c>
      <c r="E35" s="356">
        <v>0</v>
      </c>
      <c r="F35" s="357">
        <v>0</v>
      </c>
      <c r="G35" s="357">
        <v>0</v>
      </c>
      <c r="H35" s="364">
        <v>0</v>
      </c>
      <c r="I35" s="364">
        <v>0</v>
      </c>
      <c r="J35" s="362">
        <v>0</v>
      </c>
      <c r="K35" s="362">
        <v>0</v>
      </c>
      <c r="L35"/>
      <c r="M35"/>
      <c r="N35"/>
      <c r="O35"/>
      <c r="P35"/>
      <c r="Q35"/>
      <c r="R35"/>
      <c r="U35" s="355" t="s">
        <v>1042</v>
      </c>
      <c r="V35" s="267" t="s">
        <v>1042</v>
      </c>
      <c r="W35" s="356">
        <v>0</v>
      </c>
      <c r="X35" s="357">
        <v>0</v>
      </c>
      <c r="Y35" s="357">
        <v>0</v>
      </c>
      <c r="Z35" s="364">
        <v>0</v>
      </c>
      <c r="AA35" s="364">
        <v>0</v>
      </c>
      <c r="AB35" s="362">
        <v>0</v>
      </c>
      <c r="AC35" s="362">
        <v>0</v>
      </c>
      <c r="AD35"/>
      <c r="AE35"/>
      <c r="AF35"/>
      <c r="AG35"/>
      <c r="AH35"/>
      <c r="AI35"/>
      <c r="AL35" s="355" t="s">
        <v>1042</v>
      </c>
      <c r="AM35" s="267" t="s">
        <v>1042</v>
      </c>
      <c r="AN35" s="356">
        <v>0</v>
      </c>
      <c r="AO35" s="357">
        <v>0</v>
      </c>
      <c r="AP35" s="357">
        <v>0</v>
      </c>
      <c r="AQ35" s="364">
        <v>0</v>
      </c>
      <c r="AR35" s="364">
        <v>0</v>
      </c>
      <c r="AS35" s="362">
        <v>0</v>
      </c>
      <c r="AT35" s="362">
        <v>0</v>
      </c>
      <c r="AU35"/>
      <c r="AV35"/>
      <c r="AW35"/>
      <c r="AX35"/>
      <c r="AY35"/>
      <c r="AZ35"/>
    </row>
    <row r="36" spans="2:52" x14ac:dyDescent="0.25">
      <c r="B36" s="267" t="s">
        <v>1042</v>
      </c>
      <c r="C36" s="355" t="s">
        <v>1042</v>
      </c>
      <c r="D36" s="267" t="s">
        <v>1042</v>
      </c>
      <c r="E36" s="356">
        <v>0</v>
      </c>
      <c r="F36" s="357">
        <v>0</v>
      </c>
      <c r="G36" s="357">
        <v>0</v>
      </c>
      <c r="H36" s="364">
        <v>0</v>
      </c>
      <c r="I36" s="364">
        <v>0</v>
      </c>
      <c r="J36" s="362">
        <v>0</v>
      </c>
      <c r="K36" s="362">
        <v>0</v>
      </c>
      <c r="L36"/>
      <c r="M36"/>
      <c r="N36"/>
      <c r="O36"/>
      <c r="P36"/>
      <c r="Q36"/>
      <c r="R36"/>
      <c r="U36" s="361" t="s">
        <v>1043</v>
      </c>
      <c r="V36" s="361"/>
      <c r="W36" s="359">
        <v>0</v>
      </c>
      <c r="X36" s="360">
        <v>0</v>
      </c>
      <c r="Y36" s="360">
        <v>0</v>
      </c>
      <c r="Z36" s="365">
        <v>0</v>
      </c>
      <c r="AA36" s="365">
        <v>0</v>
      </c>
      <c r="AB36" s="363">
        <v>0</v>
      </c>
      <c r="AC36" s="363">
        <v>0</v>
      </c>
      <c r="AD36"/>
      <c r="AE36"/>
      <c r="AF36"/>
      <c r="AG36"/>
      <c r="AH36"/>
      <c r="AI36"/>
      <c r="AK36"/>
      <c r="AL36" s="361" t="s">
        <v>1043</v>
      </c>
      <c r="AM36" s="361"/>
      <c r="AN36" s="359">
        <v>0</v>
      </c>
      <c r="AO36" s="360">
        <v>0</v>
      </c>
      <c r="AP36" s="360">
        <v>0</v>
      </c>
      <c r="AQ36" s="365">
        <v>0</v>
      </c>
      <c r="AR36" s="365">
        <v>0</v>
      </c>
      <c r="AS36" s="363">
        <v>0</v>
      </c>
      <c r="AT36" s="363">
        <v>0</v>
      </c>
      <c r="AU36"/>
      <c r="AV36"/>
      <c r="AW36"/>
      <c r="AX36"/>
      <c r="AY36"/>
      <c r="AZ36"/>
    </row>
    <row r="37" spans="2:52" x14ac:dyDescent="0.25">
      <c r="C37" s="361" t="s">
        <v>1043</v>
      </c>
      <c r="D37" s="361"/>
      <c r="E37" s="359">
        <v>0</v>
      </c>
      <c r="F37" s="360">
        <v>0</v>
      </c>
      <c r="G37" s="360">
        <v>0</v>
      </c>
      <c r="H37" s="365">
        <v>0</v>
      </c>
      <c r="I37" s="365">
        <v>0</v>
      </c>
      <c r="J37" s="363">
        <v>0</v>
      </c>
      <c r="K37" s="363">
        <v>0</v>
      </c>
      <c r="L37"/>
      <c r="M37"/>
      <c r="N37"/>
      <c r="O37"/>
      <c r="P37"/>
      <c r="Q37"/>
      <c r="R37"/>
      <c r="T37" s="267" t="s">
        <v>1043</v>
      </c>
      <c r="W37" s="356">
        <v>0</v>
      </c>
      <c r="X37" s="357">
        <v>0</v>
      </c>
      <c r="Y37" s="357">
        <v>0</v>
      </c>
      <c r="Z37" s="364">
        <v>0</v>
      </c>
      <c r="AA37" s="364">
        <v>0</v>
      </c>
      <c r="AB37" s="362">
        <v>0</v>
      </c>
      <c r="AC37" s="362">
        <v>0</v>
      </c>
      <c r="AD37"/>
      <c r="AE37"/>
      <c r="AF37"/>
      <c r="AG37"/>
      <c r="AH37"/>
      <c r="AI37"/>
      <c r="AK37"/>
      <c r="AL37" s="355" t="s">
        <v>1044</v>
      </c>
      <c r="AN37" s="356">
        <v>0</v>
      </c>
      <c r="AO37" s="357">
        <v>0</v>
      </c>
      <c r="AP37" s="357">
        <v>0</v>
      </c>
      <c r="AQ37" s="364">
        <v>0</v>
      </c>
      <c r="AR37" s="364">
        <v>0</v>
      </c>
      <c r="AS37" s="362">
        <v>0</v>
      </c>
      <c r="AT37" s="362">
        <v>0</v>
      </c>
      <c r="AU37"/>
      <c r="AV37"/>
      <c r="AW37"/>
      <c r="AX37"/>
      <c r="AY37"/>
      <c r="AZ37"/>
    </row>
    <row r="38" spans="2:52" x14ac:dyDescent="0.25">
      <c r="B38" s="267" t="s">
        <v>1043</v>
      </c>
      <c r="E38" s="356">
        <v>0</v>
      </c>
      <c r="F38" s="357">
        <v>0</v>
      </c>
      <c r="G38" s="357">
        <v>0</v>
      </c>
      <c r="H38" s="364">
        <v>0</v>
      </c>
      <c r="I38" s="364">
        <v>0</v>
      </c>
      <c r="J38" s="362">
        <v>0</v>
      </c>
      <c r="K38" s="362">
        <v>0</v>
      </c>
      <c r="L38"/>
      <c r="M38"/>
      <c r="N38"/>
      <c r="O38"/>
      <c r="P38"/>
      <c r="Q38"/>
      <c r="R38"/>
      <c r="T38" s="267" t="s">
        <v>1044</v>
      </c>
      <c r="U38" s="355" t="s">
        <v>1044</v>
      </c>
      <c r="W38" s="356">
        <v>0</v>
      </c>
      <c r="X38" s="357">
        <v>0</v>
      </c>
      <c r="Y38" s="357">
        <v>0</v>
      </c>
      <c r="Z38" s="364">
        <v>0</v>
      </c>
      <c r="AA38" s="364">
        <v>0</v>
      </c>
      <c r="AB38" s="362">
        <v>0</v>
      </c>
      <c r="AC38" s="362">
        <v>0</v>
      </c>
      <c r="AD38"/>
      <c r="AE38"/>
      <c r="AF38"/>
      <c r="AG38"/>
      <c r="AH38"/>
      <c r="AI38"/>
      <c r="AK38"/>
      <c r="AL38" s="361" t="s">
        <v>1045</v>
      </c>
      <c r="AM38" s="361"/>
      <c r="AN38" s="359">
        <v>0</v>
      </c>
      <c r="AO38" s="360">
        <v>0</v>
      </c>
      <c r="AP38" s="360">
        <v>0</v>
      </c>
      <c r="AQ38" s="365">
        <v>0</v>
      </c>
      <c r="AR38" s="365">
        <v>0</v>
      </c>
      <c r="AS38" s="363">
        <v>0</v>
      </c>
      <c r="AT38" s="363">
        <v>0</v>
      </c>
      <c r="AU38"/>
      <c r="AV38"/>
      <c r="AW38"/>
      <c r="AX38"/>
      <c r="AY38"/>
      <c r="AZ38"/>
    </row>
    <row r="39" spans="2:52" x14ac:dyDescent="0.25">
      <c r="B39" s="267" t="s">
        <v>1044</v>
      </c>
      <c r="C39" s="355" t="s">
        <v>1044</v>
      </c>
      <c r="E39" s="356">
        <v>0</v>
      </c>
      <c r="F39" s="357">
        <v>0</v>
      </c>
      <c r="G39" s="357">
        <v>0</v>
      </c>
      <c r="H39" s="364">
        <v>0</v>
      </c>
      <c r="I39" s="364">
        <v>0</v>
      </c>
      <c r="J39" s="362">
        <v>0</v>
      </c>
      <c r="K39" s="362">
        <v>0</v>
      </c>
      <c r="L39"/>
      <c r="M39"/>
      <c r="N39"/>
      <c r="O39"/>
      <c r="P39"/>
      <c r="Q39"/>
      <c r="R39"/>
      <c r="U39" s="361" t="s">
        <v>1045</v>
      </c>
      <c r="V39" s="361"/>
      <c r="W39" s="359">
        <v>0</v>
      </c>
      <c r="X39" s="360">
        <v>0</v>
      </c>
      <c r="Y39" s="360">
        <v>0</v>
      </c>
      <c r="Z39" s="365">
        <v>0</v>
      </c>
      <c r="AA39" s="365">
        <v>0</v>
      </c>
      <c r="AB39" s="363">
        <v>0</v>
      </c>
      <c r="AC39" s="363">
        <v>0</v>
      </c>
      <c r="AD39"/>
      <c r="AE39"/>
      <c r="AF39"/>
      <c r="AG39"/>
      <c r="AH39"/>
      <c r="AI39"/>
      <c r="AK39"/>
      <c r="AL39" s="267" t="s">
        <v>551</v>
      </c>
      <c r="AN39" s="356">
        <v>0</v>
      </c>
      <c r="AO39" s="357">
        <v>0</v>
      </c>
      <c r="AP39" s="357">
        <v>0</v>
      </c>
      <c r="AQ39" s="364">
        <v>0</v>
      </c>
      <c r="AR39" s="364">
        <v>0</v>
      </c>
      <c r="AS39" s="362">
        <v>0</v>
      </c>
      <c r="AT39" s="362">
        <v>0</v>
      </c>
      <c r="AU39"/>
      <c r="AV39"/>
      <c r="AW39"/>
      <c r="AX39"/>
      <c r="AY39"/>
      <c r="AZ39"/>
    </row>
    <row r="40" spans="2:52" x14ac:dyDescent="0.25">
      <c r="C40" s="361" t="s">
        <v>1045</v>
      </c>
      <c r="D40" s="361"/>
      <c r="E40" s="359">
        <v>0</v>
      </c>
      <c r="F40" s="360">
        <v>0</v>
      </c>
      <c r="G40" s="360">
        <v>0</v>
      </c>
      <c r="H40" s="365">
        <v>0</v>
      </c>
      <c r="I40" s="365">
        <v>0</v>
      </c>
      <c r="J40" s="363">
        <v>0</v>
      </c>
      <c r="K40" s="363">
        <v>0</v>
      </c>
      <c r="L40"/>
      <c r="M40"/>
      <c r="N40"/>
      <c r="O40"/>
      <c r="P40"/>
      <c r="Q40"/>
      <c r="R40"/>
      <c r="T40" s="267" t="s">
        <v>1045</v>
      </c>
      <c r="W40" s="356">
        <v>0</v>
      </c>
      <c r="X40" s="357">
        <v>0</v>
      </c>
      <c r="Y40" s="357">
        <v>0</v>
      </c>
      <c r="Z40" s="364">
        <v>0</v>
      </c>
      <c r="AA40" s="364">
        <v>0</v>
      </c>
      <c r="AB40" s="362">
        <v>0</v>
      </c>
      <c r="AC40" s="362">
        <v>0</v>
      </c>
      <c r="AD40"/>
      <c r="AE40"/>
      <c r="AF40"/>
      <c r="AG40"/>
      <c r="AH40"/>
      <c r="AI40"/>
      <c r="AK40"/>
      <c r="AL40"/>
      <c r="AM40"/>
      <c r="AN40"/>
      <c r="AO40"/>
      <c r="AP40"/>
      <c r="AQ40"/>
      <c r="AR40"/>
      <c r="AS40"/>
      <c r="AT40"/>
      <c r="AU40"/>
      <c r="AV40"/>
      <c r="AW40"/>
      <c r="AX40"/>
      <c r="AY40"/>
      <c r="AZ40"/>
    </row>
    <row r="41" spans="2:52" x14ac:dyDescent="0.25">
      <c r="B41" s="267" t="s">
        <v>1045</v>
      </c>
      <c r="E41" s="356">
        <v>0</v>
      </c>
      <c r="F41" s="357">
        <v>0</v>
      </c>
      <c r="G41" s="357">
        <v>0</v>
      </c>
      <c r="H41" s="364">
        <v>0</v>
      </c>
      <c r="I41" s="364">
        <v>0</v>
      </c>
      <c r="J41" s="362">
        <v>0</v>
      </c>
      <c r="K41" s="362">
        <v>0</v>
      </c>
      <c r="L41"/>
      <c r="M41"/>
      <c r="N41"/>
      <c r="O41"/>
      <c r="P41"/>
      <c r="Q41"/>
      <c r="R41"/>
      <c r="T41" s="267" t="s">
        <v>551</v>
      </c>
      <c r="W41" s="356">
        <v>0</v>
      </c>
      <c r="X41" s="357">
        <v>0</v>
      </c>
      <c r="Y41" s="357">
        <v>0</v>
      </c>
      <c r="Z41" s="364">
        <v>0</v>
      </c>
      <c r="AA41" s="364">
        <v>0</v>
      </c>
      <c r="AB41" s="362">
        <v>0</v>
      </c>
      <c r="AC41" s="362">
        <v>0</v>
      </c>
      <c r="AD41"/>
      <c r="AE41"/>
      <c r="AF41"/>
      <c r="AG41"/>
      <c r="AH41"/>
      <c r="AI41"/>
      <c r="AK41"/>
      <c r="AL41"/>
      <c r="AM41"/>
      <c r="AN41"/>
      <c r="AO41"/>
      <c r="AP41"/>
      <c r="AQ41"/>
      <c r="AR41"/>
      <c r="AS41"/>
      <c r="AT41"/>
      <c r="AU41"/>
      <c r="AV41"/>
      <c r="AW41"/>
      <c r="AX41"/>
      <c r="AY41"/>
      <c r="AZ41"/>
    </row>
    <row r="42" spans="2:52" x14ac:dyDescent="0.25">
      <c r="B42" s="267" t="s">
        <v>551</v>
      </c>
      <c r="E42" s="356">
        <v>0</v>
      </c>
      <c r="F42" s="357">
        <v>0</v>
      </c>
      <c r="G42" s="357">
        <v>0</v>
      </c>
      <c r="H42" s="364">
        <v>0</v>
      </c>
      <c r="I42" s="364">
        <v>0</v>
      </c>
      <c r="J42" s="362">
        <v>0</v>
      </c>
      <c r="K42" s="362">
        <v>0</v>
      </c>
      <c r="L42"/>
      <c r="M42"/>
      <c r="N42"/>
      <c r="O42"/>
      <c r="P42"/>
      <c r="Q42"/>
      <c r="R42"/>
      <c r="T42"/>
      <c r="U42"/>
      <c r="V42"/>
      <c r="W42"/>
      <c r="X42"/>
      <c r="Y42"/>
      <c r="Z42"/>
      <c r="AA42"/>
      <c r="AB42"/>
      <c r="AC42"/>
      <c r="AD42"/>
      <c r="AE42"/>
      <c r="AF42"/>
      <c r="AG42"/>
      <c r="AH42"/>
      <c r="AI42"/>
      <c r="AK42"/>
      <c r="AL42"/>
      <c r="AM42"/>
      <c r="AN42"/>
      <c r="AO42"/>
      <c r="AP42"/>
      <c r="AQ42"/>
      <c r="AR42"/>
      <c r="AS42"/>
      <c r="AT42"/>
      <c r="AU42"/>
      <c r="AV42"/>
      <c r="AW42"/>
      <c r="AX42"/>
      <c r="AY42"/>
      <c r="AZ42"/>
    </row>
    <row r="43" spans="2:52" x14ac:dyDescent="0.25">
      <c r="B43"/>
      <c r="C43"/>
      <c r="D43"/>
      <c r="E43"/>
      <c r="F43"/>
      <c r="G43"/>
      <c r="H43"/>
      <c r="I43"/>
      <c r="J43"/>
      <c r="K43"/>
      <c r="L43"/>
      <c r="M43"/>
      <c r="N43"/>
      <c r="O43"/>
      <c r="P43"/>
      <c r="Q43"/>
      <c r="R43"/>
      <c r="T43"/>
      <c r="U43"/>
      <c r="V43"/>
      <c r="W43"/>
      <c r="X43"/>
      <c r="Y43"/>
      <c r="Z43"/>
      <c r="AA43"/>
      <c r="AB43"/>
      <c r="AC43"/>
      <c r="AD43"/>
      <c r="AE43"/>
      <c r="AF43"/>
      <c r="AG43"/>
      <c r="AH43"/>
      <c r="AI43"/>
      <c r="AK43"/>
      <c r="AL43"/>
      <c r="AM43"/>
      <c r="AN43"/>
      <c r="AO43"/>
      <c r="AP43"/>
      <c r="AQ43"/>
      <c r="AR43"/>
      <c r="AS43"/>
      <c r="AT43"/>
      <c r="AU43"/>
      <c r="AV43"/>
      <c r="AW43"/>
      <c r="AX43"/>
      <c r="AY43"/>
      <c r="AZ43"/>
    </row>
    <row r="44" spans="2:52" x14ac:dyDescent="0.25">
      <c r="B44"/>
      <c r="C44"/>
      <c r="D44"/>
      <c r="E44"/>
      <c r="F44"/>
      <c r="G44"/>
      <c r="H44"/>
      <c r="I44"/>
      <c r="J44"/>
      <c r="K44"/>
      <c r="L44"/>
      <c r="M44"/>
      <c r="N44"/>
      <c r="O44"/>
      <c r="P44"/>
      <c r="Q44"/>
      <c r="R44"/>
      <c r="T44"/>
      <c r="U44"/>
      <c r="V44"/>
      <c r="W44"/>
      <c r="X44"/>
      <c r="Y44"/>
      <c r="Z44"/>
      <c r="AA44"/>
      <c r="AB44"/>
      <c r="AC44"/>
      <c r="AD44"/>
      <c r="AE44"/>
      <c r="AF44"/>
      <c r="AG44"/>
      <c r="AH44"/>
      <c r="AI44"/>
      <c r="AK44"/>
      <c r="AL44"/>
      <c r="AM44"/>
      <c r="AN44"/>
      <c r="AO44"/>
      <c r="AP44"/>
      <c r="AQ44"/>
      <c r="AR44"/>
      <c r="AS44"/>
      <c r="AT44"/>
      <c r="AU44"/>
      <c r="AV44"/>
      <c r="AW44"/>
      <c r="AX44"/>
      <c r="AY44"/>
      <c r="AZ44"/>
    </row>
    <row r="45" spans="2:52" x14ac:dyDescent="0.25">
      <c r="B45"/>
      <c r="C45"/>
      <c r="D45"/>
      <c r="E45"/>
      <c r="F45"/>
      <c r="G45"/>
      <c r="H45"/>
      <c r="I45"/>
      <c r="J45"/>
      <c r="K45"/>
      <c r="L45"/>
      <c r="M45"/>
      <c r="N45"/>
      <c r="O45"/>
      <c r="P45"/>
      <c r="Q45"/>
      <c r="R45"/>
      <c r="T45"/>
      <c r="U45"/>
      <c r="V45"/>
      <c r="W45"/>
      <c r="X45"/>
      <c r="Y45"/>
      <c r="Z45"/>
      <c r="AA45"/>
      <c r="AB45"/>
      <c r="AC45"/>
      <c r="AD45"/>
      <c r="AE45"/>
      <c r="AF45"/>
      <c r="AG45"/>
      <c r="AH45"/>
      <c r="AI45"/>
      <c r="AK45"/>
      <c r="AL45"/>
      <c r="AM45"/>
      <c r="AN45"/>
      <c r="AO45"/>
      <c r="AP45"/>
      <c r="AQ45"/>
      <c r="AR45"/>
      <c r="AS45"/>
      <c r="AT45"/>
      <c r="AU45"/>
      <c r="AV45"/>
      <c r="AW45"/>
      <c r="AX45"/>
      <c r="AY45"/>
      <c r="AZ45"/>
    </row>
    <row r="46" spans="2:52" x14ac:dyDescent="0.25">
      <c r="B46"/>
      <c r="C46"/>
      <c r="D46"/>
      <c r="E46"/>
      <c r="F46"/>
      <c r="G46"/>
      <c r="H46"/>
      <c r="I46"/>
      <c r="J46"/>
      <c r="K46"/>
      <c r="L46"/>
      <c r="M46"/>
      <c r="N46"/>
      <c r="O46"/>
      <c r="P46"/>
      <c r="Q46"/>
      <c r="R46"/>
      <c r="T46"/>
      <c r="U46"/>
      <c r="V46"/>
      <c r="W46"/>
      <c r="X46"/>
      <c r="Y46"/>
      <c r="Z46"/>
      <c r="AA46"/>
      <c r="AB46"/>
      <c r="AC46"/>
      <c r="AD46"/>
      <c r="AE46"/>
      <c r="AF46"/>
      <c r="AG46"/>
      <c r="AH46"/>
      <c r="AI46"/>
      <c r="AK46"/>
      <c r="AL46"/>
      <c r="AM46"/>
      <c r="AN46"/>
      <c r="AO46"/>
      <c r="AP46"/>
      <c r="AQ46"/>
      <c r="AR46"/>
      <c r="AS46"/>
      <c r="AT46"/>
      <c r="AU46"/>
      <c r="AV46"/>
      <c r="AW46"/>
      <c r="AX46"/>
      <c r="AY46"/>
      <c r="AZ46"/>
    </row>
    <row r="47" spans="2:52" x14ac:dyDescent="0.25">
      <c r="B47"/>
      <c r="C47"/>
      <c r="D47"/>
      <c r="E47"/>
      <c r="F47"/>
      <c r="G47"/>
      <c r="H47"/>
      <c r="I47"/>
      <c r="J47"/>
      <c r="K47"/>
      <c r="L47"/>
      <c r="M47"/>
      <c r="N47"/>
      <c r="O47"/>
      <c r="P47"/>
      <c r="Q47"/>
      <c r="R47"/>
      <c r="T47"/>
      <c r="U47"/>
      <c r="V47"/>
      <c r="W47"/>
      <c r="X47"/>
      <c r="Y47"/>
      <c r="Z47"/>
      <c r="AA47"/>
      <c r="AB47"/>
      <c r="AC47"/>
      <c r="AD47"/>
      <c r="AE47"/>
      <c r="AF47"/>
      <c r="AG47"/>
      <c r="AH47"/>
      <c r="AI47"/>
      <c r="AK47"/>
      <c r="AL47"/>
      <c r="AM47"/>
      <c r="AN47"/>
      <c r="AO47"/>
      <c r="AP47"/>
      <c r="AQ47"/>
      <c r="AR47"/>
      <c r="AS47"/>
      <c r="AT47"/>
      <c r="AU47"/>
      <c r="AV47"/>
      <c r="AW47"/>
      <c r="AX47"/>
      <c r="AY47"/>
      <c r="AZ47"/>
    </row>
    <row r="48" spans="2:52" x14ac:dyDescent="0.25">
      <c r="B48"/>
      <c r="C48"/>
      <c r="D48"/>
      <c r="E48"/>
      <c r="F48"/>
      <c r="G48"/>
      <c r="H48"/>
      <c r="I48"/>
      <c r="J48"/>
      <c r="K48"/>
      <c r="L48"/>
      <c r="M48"/>
      <c r="N48"/>
      <c r="O48"/>
      <c r="P48"/>
      <c r="Q48"/>
      <c r="R48"/>
      <c r="T48"/>
      <c r="U48"/>
      <c r="V48"/>
      <c r="W48"/>
      <c r="X48"/>
      <c r="Y48"/>
      <c r="Z48"/>
      <c r="AA48"/>
      <c r="AB48"/>
      <c r="AC48"/>
      <c r="AD48"/>
      <c r="AE48"/>
      <c r="AF48"/>
      <c r="AG48"/>
      <c r="AH48"/>
      <c r="AI48"/>
      <c r="AK48"/>
      <c r="AL48"/>
      <c r="AM48"/>
      <c r="AN48"/>
      <c r="AO48"/>
      <c r="AP48"/>
      <c r="AQ48"/>
      <c r="AR48"/>
      <c r="AS48"/>
      <c r="AT48"/>
      <c r="AU48"/>
      <c r="AV48"/>
      <c r="AW48"/>
      <c r="AX48"/>
      <c r="AY48"/>
      <c r="AZ48"/>
    </row>
    <row r="49" spans="2:52" x14ac:dyDescent="0.25">
      <c r="B49"/>
      <c r="C49"/>
      <c r="D49"/>
      <c r="E49"/>
      <c r="F49"/>
      <c r="G49"/>
      <c r="H49"/>
      <c r="I49"/>
      <c r="J49"/>
      <c r="K49"/>
      <c r="L49"/>
      <c r="M49"/>
      <c r="N49"/>
      <c r="O49"/>
      <c r="P49"/>
      <c r="Q49"/>
      <c r="R49"/>
      <c r="T49"/>
      <c r="U49"/>
      <c r="V49"/>
      <c r="W49"/>
      <c r="X49"/>
      <c r="Y49"/>
      <c r="Z49"/>
      <c r="AA49"/>
      <c r="AB49"/>
      <c r="AC49"/>
      <c r="AD49"/>
      <c r="AE49"/>
      <c r="AF49"/>
      <c r="AG49"/>
      <c r="AH49"/>
      <c r="AI49"/>
      <c r="AK49"/>
      <c r="AL49"/>
      <c r="AM49"/>
      <c r="AN49"/>
      <c r="AO49"/>
      <c r="AP49"/>
      <c r="AQ49"/>
      <c r="AR49"/>
      <c r="AS49"/>
      <c r="AT49"/>
      <c r="AU49"/>
      <c r="AV49"/>
      <c r="AW49"/>
      <c r="AX49"/>
      <c r="AY49"/>
      <c r="AZ49"/>
    </row>
    <row r="50" spans="2:52" x14ac:dyDescent="0.25">
      <c r="B50"/>
      <c r="C50"/>
      <c r="D50"/>
      <c r="E50"/>
      <c r="F50"/>
      <c r="G50"/>
      <c r="H50"/>
      <c r="I50"/>
      <c r="J50"/>
      <c r="K50"/>
      <c r="L50"/>
      <c r="M50"/>
      <c r="N50"/>
      <c r="O50"/>
      <c r="P50"/>
      <c r="Q50"/>
      <c r="R50"/>
      <c r="T50"/>
      <c r="U50"/>
      <c r="V50"/>
      <c r="W50"/>
      <c r="X50"/>
      <c r="Y50"/>
      <c r="Z50"/>
      <c r="AA50"/>
      <c r="AB50"/>
      <c r="AC50"/>
      <c r="AD50"/>
      <c r="AE50"/>
      <c r="AF50"/>
      <c r="AG50"/>
      <c r="AH50"/>
      <c r="AI50"/>
      <c r="AK50"/>
      <c r="AL50"/>
      <c r="AM50"/>
      <c r="AN50"/>
      <c r="AO50"/>
      <c r="AP50"/>
      <c r="AQ50"/>
      <c r="AR50"/>
      <c r="AS50"/>
      <c r="AT50"/>
      <c r="AU50"/>
      <c r="AV50"/>
      <c r="AW50"/>
      <c r="AX50"/>
      <c r="AY50"/>
      <c r="AZ50"/>
    </row>
    <row r="51" spans="2:52" x14ac:dyDescent="0.25">
      <c r="B51"/>
      <c r="C51"/>
      <c r="D51"/>
      <c r="E51"/>
      <c r="F51"/>
      <c r="G51"/>
      <c r="H51"/>
      <c r="I51"/>
      <c r="J51"/>
      <c r="K51"/>
      <c r="L51"/>
      <c r="M51"/>
      <c r="N51"/>
      <c r="O51"/>
      <c r="P51"/>
      <c r="Q51"/>
      <c r="R51"/>
      <c r="T51"/>
      <c r="U51"/>
      <c r="V51"/>
      <c r="W51"/>
      <c r="X51"/>
      <c r="Y51"/>
      <c r="Z51"/>
      <c r="AA51"/>
      <c r="AB51"/>
      <c r="AC51"/>
      <c r="AD51"/>
      <c r="AE51"/>
      <c r="AF51"/>
      <c r="AG51"/>
      <c r="AH51"/>
      <c r="AI51"/>
      <c r="AK51"/>
      <c r="AL51"/>
      <c r="AM51"/>
      <c r="AN51"/>
      <c r="AO51"/>
      <c r="AP51"/>
      <c r="AQ51"/>
      <c r="AR51"/>
      <c r="AS51"/>
      <c r="AT51"/>
      <c r="AU51"/>
      <c r="AV51"/>
      <c r="AW51"/>
      <c r="AX51"/>
      <c r="AY51"/>
      <c r="AZ51"/>
    </row>
    <row r="52" spans="2:52" x14ac:dyDescent="0.25">
      <c r="B52"/>
      <c r="C52"/>
      <c r="D52"/>
      <c r="E52"/>
      <c r="F52"/>
      <c r="G52"/>
      <c r="H52"/>
      <c r="I52"/>
      <c r="J52"/>
      <c r="K52"/>
      <c r="L52"/>
      <c r="M52"/>
      <c r="N52"/>
      <c r="O52"/>
      <c r="P52"/>
      <c r="Q52"/>
      <c r="R52"/>
      <c r="T52"/>
      <c r="U52"/>
      <c r="V52"/>
      <c r="W52"/>
      <c r="X52"/>
      <c r="Y52"/>
      <c r="Z52"/>
      <c r="AA52"/>
      <c r="AB52"/>
      <c r="AC52"/>
      <c r="AD52"/>
      <c r="AE52"/>
      <c r="AF52"/>
      <c r="AG52"/>
      <c r="AH52"/>
      <c r="AI52"/>
      <c r="AK52"/>
      <c r="AL52"/>
      <c r="AM52"/>
      <c r="AN52"/>
      <c r="AO52"/>
      <c r="AP52"/>
      <c r="AQ52"/>
      <c r="AR52"/>
      <c r="AS52"/>
      <c r="AT52"/>
      <c r="AU52"/>
      <c r="AV52"/>
      <c r="AW52"/>
      <c r="AX52"/>
      <c r="AY52"/>
      <c r="AZ52"/>
    </row>
    <row r="53" spans="2:52" x14ac:dyDescent="0.25">
      <c r="B53"/>
      <c r="C53"/>
      <c r="D53"/>
      <c r="E53"/>
      <c r="F53"/>
      <c r="G53"/>
      <c r="H53"/>
      <c r="I53"/>
      <c r="J53"/>
      <c r="K53"/>
      <c r="L53"/>
      <c r="M53"/>
      <c r="N53"/>
      <c r="O53"/>
      <c r="P53"/>
      <c r="Q53"/>
      <c r="R53"/>
      <c r="T53"/>
      <c r="U53"/>
      <c r="V53"/>
      <c r="W53"/>
      <c r="X53"/>
      <c r="Y53"/>
      <c r="Z53"/>
      <c r="AA53"/>
      <c r="AB53"/>
      <c r="AC53"/>
      <c r="AD53"/>
      <c r="AE53"/>
      <c r="AF53"/>
      <c r="AG53"/>
      <c r="AH53"/>
      <c r="AI53"/>
      <c r="AK53"/>
      <c r="AL53"/>
      <c r="AM53"/>
      <c r="AN53"/>
      <c r="AO53"/>
      <c r="AP53"/>
      <c r="AQ53"/>
      <c r="AR53"/>
      <c r="AS53"/>
      <c r="AT53"/>
      <c r="AU53"/>
      <c r="AV53"/>
      <c r="AW53"/>
      <c r="AX53"/>
      <c r="AY53"/>
      <c r="AZ53"/>
    </row>
    <row r="54" spans="2:52" x14ac:dyDescent="0.25">
      <c r="B54"/>
      <c r="C54"/>
      <c r="D54"/>
      <c r="E54"/>
      <c r="F54"/>
      <c r="G54"/>
      <c r="H54"/>
      <c r="I54"/>
      <c r="J54"/>
      <c r="K54"/>
      <c r="L54"/>
      <c r="M54"/>
      <c r="N54"/>
      <c r="O54"/>
      <c r="P54"/>
      <c r="Q54"/>
      <c r="R54"/>
      <c r="T54"/>
      <c r="U54"/>
      <c r="V54"/>
      <c r="W54"/>
      <c r="X54"/>
      <c r="Y54"/>
      <c r="Z54"/>
      <c r="AA54"/>
      <c r="AB54"/>
      <c r="AC54"/>
      <c r="AD54"/>
      <c r="AE54"/>
      <c r="AF54"/>
      <c r="AG54"/>
      <c r="AH54"/>
      <c r="AI54"/>
      <c r="AK54"/>
      <c r="AL54"/>
      <c r="AM54"/>
      <c r="AN54"/>
      <c r="AO54"/>
      <c r="AP54"/>
      <c r="AQ54"/>
      <c r="AR54"/>
      <c r="AS54"/>
      <c r="AT54"/>
      <c r="AU54"/>
      <c r="AV54"/>
      <c r="AW54"/>
      <c r="AX54"/>
      <c r="AY54"/>
      <c r="AZ54"/>
    </row>
    <row r="55" spans="2:52" x14ac:dyDescent="0.25">
      <c r="B55"/>
      <c r="C55"/>
      <c r="D55"/>
      <c r="E55"/>
      <c r="F55"/>
      <c r="G55"/>
      <c r="H55"/>
      <c r="I55"/>
      <c r="J55"/>
      <c r="K55"/>
      <c r="L55"/>
      <c r="M55"/>
      <c r="N55"/>
      <c r="O55"/>
      <c r="P55"/>
      <c r="Q55"/>
      <c r="R55"/>
      <c r="T55"/>
      <c r="U55"/>
      <c r="V55"/>
      <c r="W55"/>
      <c r="X55"/>
      <c r="Y55"/>
      <c r="Z55"/>
      <c r="AA55"/>
      <c r="AB55"/>
      <c r="AC55"/>
      <c r="AD55"/>
      <c r="AE55"/>
      <c r="AF55"/>
      <c r="AG55"/>
      <c r="AH55"/>
      <c r="AI55"/>
      <c r="AK55"/>
      <c r="AL55"/>
      <c r="AM55"/>
      <c r="AN55"/>
      <c r="AO55"/>
      <c r="AP55"/>
      <c r="AQ55"/>
      <c r="AR55"/>
      <c r="AS55"/>
      <c r="AT55"/>
      <c r="AU55"/>
      <c r="AV55"/>
      <c r="AW55"/>
      <c r="AX55"/>
      <c r="AY55"/>
      <c r="AZ55"/>
    </row>
    <row r="56" spans="2:52" x14ac:dyDescent="0.25">
      <c r="B56"/>
      <c r="C56"/>
      <c r="D56"/>
      <c r="E56"/>
      <c r="F56"/>
      <c r="G56"/>
      <c r="H56"/>
      <c r="I56"/>
      <c r="J56"/>
      <c r="K56"/>
      <c r="L56"/>
      <c r="M56"/>
      <c r="N56"/>
      <c r="O56"/>
      <c r="P56"/>
      <c r="Q56"/>
      <c r="R56"/>
      <c r="T56"/>
      <c r="U56"/>
      <c r="V56"/>
      <c r="W56"/>
      <c r="X56"/>
      <c r="Y56"/>
      <c r="Z56"/>
      <c r="AA56"/>
      <c r="AB56"/>
      <c r="AC56"/>
      <c r="AD56"/>
      <c r="AE56"/>
      <c r="AF56"/>
      <c r="AG56"/>
      <c r="AH56"/>
      <c r="AI56"/>
      <c r="AK56"/>
      <c r="AL56"/>
      <c r="AM56"/>
      <c r="AN56"/>
      <c r="AO56"/>
      <c r="AP56"/>
      <c r="AQ56"/>
      <c r="AR56"/>
      <c r="AS56"/>
      <c r="AT56"/>
      <c r="AU56"/>
      <c r="AV56"/>
      <c r="AW56"/>
      <c r="AX56"/>
      <c r="AY56"/>
      <c r="AZ56"/>
    </row>
    <row r="57" spans="2:52" x14ac:dyDescent="0.25">
      <c r="B57"/>
      <c r="C57"/>
      <c r="D57"/>
      <c r="E57"/>
      <c r="F57"/>
      <c r="G57"/>
      <c r="H57"/>
      <c r="I57"/>
      <c r="J57"/>
      <c r="K57"/>
      <c r="L57"/>
      <c r="M57"/>
      <c r="N57"/>
      <c r="O57"/>
      <c r="P57"/>
      <c r="Q57"/>
      <c r="R57"/>
      <c r="T57"/>
      <c r="U57"/>
      <c r="V57"/>
      <c r="W57"/>
      <c r="X57"/>
      <c r="Y57"/>
      <c r="Z57"/>
      <c r="AA57"/>
      <c r="AB57"/>
      <c r="AC57"/>
      <c r="AD57"/>
      <c r="AE57"/>
      <c r="AF57"/>
      <c r="AG57"/>
      <c r="AH57"/>
      <c r="AI57"/>
      <c r="AK57"/>
      <c r="AL57"/>
      <c r="AM57"/>
      <c r="AN57"/>
      <c r="AO57"/>
      <c r="AP57"/>
      <c r="AQ57"/>
      <c r="AR57"/>
      <c r="AS57"/>
      <c r="AT57"/>
      <c r="AU57"/>
      <c r="AV57"/>
      <c r="AW57"/>
      <c r="AX57"/>
      <c r="AY57"/>
      <c r="AZ57"/>
    </row>
    <row r="58" spans="2:52" x14ac:dyDescent="0.25">
      <c r="B58"/>
      <c r="C58"/>
      <c r="D58"/>
      <c r="E58"/>
      <c r="F58"/>
      <c r="G58"/>
      <c r="H58"/>
      <c r="I58"/>
      <c r="J58"/>
      <c r="K58"/>
      <c r="L58"/>
      <c r="M58"/>
      <c r="N58"/>
      <c r="O58"/>
      <c r="P58"/>
      <c r="Q58"/>
      <c r="R58"/>
      <c r="T58"/>
      <c r="U58"/>
      <c r="V58"/>
      <c r="W58"/>
      <c r="X58"/>
      <c r="Y58"/>
      <c r="Z58"/>
      <c r="AA58"/>
      <c r="AB58"/>
      <c r="AC58"/>
      <c r="AD58"/>
      <c r="AE58"/>
      <c r="AF58"/>
      <c r="AG58"/>
      <c r="AH58"/>
      <c r="AI58"/>
      <c r="AK58"/>
      <c r="AL58"/>
      <c r="AM58"/>
      <c r="AN58"/>
      <c r="AO58"/>
      <c r="AP58"/>
      <c r="AQ58"/>
      <c r="AR58"/>
      <c r="AS58"/>
      <c r="AT58"/>
      <c r="AU58"/>
      <c r="AV58"/>
      <c r="AW58"/>
      <c r="AX58"/>
      <c r="AY58"/>
      <c r="AZ58"/>
    </row>
    <row r="59" spans="2:52" x14ac:dyDescent="0.25">
      <c r="B59"/>
      <c r="C59"/>
      <c r="D59"/>
      <c r="E59"/>
      <c r="F59"/>
      <c r="G59"/>
      <c r="H59"/>
      <c r="I59"/>
      <c r="J59"/>
      <c r="K59"/>
      <c r="L59"/>
      <c r="M59"/>
      <c r="N59"/>
      <c r="O59"/>
      <c r="P59"/>
      <c r="Q59"/>
      <c r="R59"/>
      <c r="T59"/>
      <c r="U59"/>
      <c r="V59"/>
      <c r="W59"/>
      <c r="X59"/>
      <c r="Y59"/>
      <c r="Z59"/>
      <c r="AA59"/>
      <c r="AB59"/>
      <c r="AC59"/>
      <c r="AD59"/>
      <c r="AE59"/>
      <c r="AF59"/>
      <c r="AG59"/>
      <c r="AH59"/>
      <c r="AI59"/>
      <c r="AK59"/>
      <c r="AL59"/>
      <c r="AM59"/>
      <c r="AN59"/>
      <c r="AO59"/>
      <c r="AP59"/>
      <c r="AQ59"/>
      <c r="AR59"/>
      <c r="AS59"/>
      <c r="AT59"/>
      <c r="AU59"/>
      <c r="AV59"/>
      <c r="AW59"/>
      <c r="AX59"/>
      <c r="AY59"/>
      <c r="AZ59"/>
    </row>
    <row r="60" spans="2:52" x14ac:dyDescent="0.25">
      <c r="B60"/>
      <c r="C60"/>
      <c r="D60"/>
      <c r="E60"/>
      <c r="F60"/>
      <c r="G60"/>
      <c r="H60"/>
      <c r="I60"/>
      <c r="J60"/>
      <c r="K60"/>
      <c r="L60"/>
      <c r="M60"/>
      <c r="N60"/>
      <c r="O60"/>
      <c r="P60"/>
      <c r="Q60"/>
      <c r="R60"/>
      <c r="T60"/>
      <c r="U60"/>
      <c r="V60"/>
      <c r="W60"/>
      <c r="X60"/>
      <c r="Y60"/>
      <c r="Z60"/>
      <c r="AA60"/>
      <c r="AB60"/>
      <c r="AC60"/>
      <c r="AD60"/>
      <c r="AE60"/>
      <c r="AF60"/>
      <c r="AG60"/>
      <c r="AH60"/>
      <c r="AI60"/>
      <c r="AK60"/>
      <c r="AL60"/>
      <c r="AM60"/>
      <c r="AN60"/>
      <c r="AO60"/>
      <c r="AP60"/>
      <c r="AQ60"/>
      <c r="AR60"/>
      <c r="AS60"/>
      <c r="AT60"/>
      <c r="AU60"/>
      <c r="AV60"/>
      <c r="AW60"/>
      <c r="AX60"/>
      <c r="AY60"/>
      <c r="AZ60"/>
    </row>
    <row r="61" spans="2:52" x14ac:dyDescent="0.25">
      <c r="B61"/>
      <c r="C61"/>
      <c r="D61"/>
      <c r="E61"/>
      <c r="F61"/>
      <c r="G61"/>
      <c r="H61"/>
      <c r="I61"/>
      <c r="J61"/>
      <c r="K61"/>
      <c r="L61"/>
      <c r="M61"/>
      <c r="N61"/>
      <c r="O61"/>
      <c r="P61"/>
      <c r="Q61"/>
      <c r="R61"/>
      <c r="T61"/>
      <c r="U61"/>
      <c r="V61"/>
      <c r="W61"/>
      <c r="X61"/>
      <c r="Y61"/>
      <c r="Z61"/>
      <c r="AA61"/>
      <c r="AB61"/>
      <c r="AC61"/>
      <c r="AD61"/>
      <c r="AE61"/>
      <c r="AF61"/>
      <c r="AG61"/>
      <c r="AH61"/>
      <c r="AI61"/>
      <c r="AK61"/>
      <c r="AL61"/>
      <c r="AM61"/>
      <c r="AN61"/>
      <c r="AO61"/>
      <c r="AP61"/>
      <c r="AQ61"/>
      <c r="AR61"/>
      <c r="AS61"/>
      <c r="AT61"/>
      <c r="AU61"/>
      <c r="AV61"/>
      <c r="AW61"/>
      <c r="AX61"/>
      <c r="AY61"/>
      <c r="AZ61"/>
    </row>
    <row r="62" spans="2:52" x14ac:dyDescent="0.25">
      <c r="B62"/>
      <c r="C62"/>
      <c r="D62"/>
      <c r="E62"/>
      <c r="F62"/>
      <c r="G62"/>
      <c r="H62"/>
      <c r="I62"/>
      <c r="J62"/>
      <c r="K62"/>
      <c r="L62"/>
      <c r="M62"/>
      <c r="N62"/>
      <c r="O62"/>
      <c r="P62"/>
      <c r="Q62"/>
      <c r="R62"/>
      <c r="T62"/>
      <c r="U62"/>
      <c r="V62"/>
      <c r="W62"/>
      <c r="X62"/>
      <c r="Y62"/>
      <c r="Z62"/>
      <c r="AA62"/>
      <c r="AB62"/>
      <c r="AC62"/>
      <c r="AD62"/>
      <c r="AE62"/>
      <c r="AF62"/>
      <c r="AG62"/>
      <c r="AH62"/>
      <c r="AI62"/>
      <c r="AK62"/>
      <c r="AL62"/>
      <c r="AM62"/>
      <c r="AN62"/>
      <c r="AO62"/>
      <c r="AP62"/>
      <c r="AQ62"/>
      <c r="AR62"/>
      <c r="AS62"/>
      <c r="AT62"/>
      <c r="AU62"/>
      <c r="AV62"/>
      <c r="AW62"/>
      <c r="AX62"/>
      <c r="AY62"/>
      <c r="AZ62"/>
    </row>
    <row r="63" spans="2:52" x14ac:dyDescent="0.25">
      <c r="B63"/>
      <c r="C63"/>
      <c r="D63"/>
      <c r="E63"/>
      <c r="F63"/>
      <c r="G63"/>
      <c r="H63"/>
      <c r="I63"/>
      <c r="J63"/>
      <c r="K63"/>
      <c r="L63"/>
      <c r="M63"/>
      <c r="N63"/>
      <c r="O63"/>
      <c r="P63"/>
      <c r="Q63"/>
      <c r="R63"/>
      <c r="T63"/>
      <c r="U63"/>
      <c r="V63"/>
      <c r="W63"/>
      <c r="X63"/>
      <c r="Y63"/>
      <c r="Z63"/>
      <c r="AA63"/>
      <c r="AB63"/>
      <c r="AC63"/>
      <c r="AD63"/>
      <c r="AE63"/>
      <c r="AF63"/>
      <c r="AG63"/>
      <c r="AH63"/>
      <c r="AI63"/>
      <c r="AK63"/>
      <c r="AL63"/>
      <c r="AM63"/>
      <c r="AN63"/>
      <c r="AO63"/>
      <c r="AP63"/>
      <c r="AQ63"/>
      <c r="AR63"/>
      <c r="AS63"/>
      <c r="AT63"/>
      <c r="AU63"/>
      <c r="AV63"/>
      <c r="AW63"/>
      <c r="AX63"/>
      <c r="AY63"/>
      <c r="AZ63"/>
    </row>
    <row r="64" spans="2:52" x14ac:dyDescent="0.25">
      <c r="B64"/>
      <c r="C64"/>
      <c r="D64"/>
      <c r="E64"/>
      <c r="F64"/>
      <c r="G64"/>
      <c r="H64"/>
      <c r="I64"/>
      <c r="J64"/>
      <c r="K64"/>
      <c r="L64"/>
      <c r="M64"/>
      <c r="N64"/>
      <c r="O64"/>
      <c r="P64"/>
      <c r="Q64"/>
      <c r="R64"/>
      <c r="T64"/>
      <c r="U64"/>
      <c r="V64"/>
      <c r="W64"/>
      <c r="X64"/>
      <c r="Y64"/>
      <c r="Z64"/>
      <c r="AA64"/>
      <c r="AB64"/>
      <c r="AC64"/>
      <c r="AD64"/>
      <c r="AE64"/>
      <c r="AF64"/>
      <c r="AG64"/>
      <c r="AH64"/>
      <c r="AI64"/>
      <c r="AK64"/>
      <c r="AL64"/>
      <c r="AM64"/>
      <c r="AN64"/>
      <c r="AO64"/>
      <c r="AP64"/>
      <c r="AQ64"/>
      <c r="AR64"/>
      <c r="AS64"/>
      <c r="AT64"/>
      <c r="AU64"/>
      <c r="AV64"/>
      <c r="AW64"/>
      <c r="AX64"/>
      <c r="AY64"/>
      <c r="AZ64"/>
    </row>
    <row r="65" spans="2:52" x14ac:dyDescent="0.25">
      <c r="B65"/>
      <c r="C65"/>
      <c r="D65"/>
      <c r="E65"/>
      <c r="F65"/>
      <c r="G65"/>
      <c r="H65"/>
      <c r="I65"/>
      <c r="J65"/>
      <c r="K65"/>
      <c r="L65"/>
      <c r="M65"/>
      <c r="N65"/>
      <c r="O65"/>
      <c r="P65"/>
      <c r="Q65"/>
      <c r="R65"/>
      <c r="T65"/>
      <c r="U65"/>
      <c r="V65"/>
      <c r="W65"/>
      <c r="X65"/>
      <c r="Y65"/>
      <c r="Z65"/>
      <c r="AA65"/>
      <c r="AB65"/>
      <c r="AC65"/>
      <c r="AD65"/>
      <c r="AE65"/>
      <c r="AF65"/>
      <c r="AG65"/>
      <c r="AH65"/>
      <c r="AI65"/>
      <c r="AK65"/>
      <c r="AL65"/>
      <c r="AM65"/>
      <c r="AN65"/>
      <c r="AO65"/>
      <c r="AP65"/>
      <c r="AQ65"/>
      <c r="AR65"/>
      <c r="AS65"/>
      <c r="AT65"/>
      <c r="AU65"/>
      <c r="AV65"/>
      <c r="AW65"/>
      <c r="AX65"/>
      <c r="AY65"/>
      <c r="AZ65"/>
    </row>
    <row r="66" spans="2:52" x14ac:dyDescent="0.25">
      <c r="B66"/>
      <c r="C66"/>
      <c r="D66"/>
      <c r="E66"/>
      <c r="F66"/>
      <c r="G66"/>
      <c r="H66"/>
      <c r="I66"/>
      <c r="J66"/>
      <c r="K66"/>
      <c r="L66"/>
      <c r="M66"/>
      <c r="N66"/>
      <c r="O66"/>
      <c r="P66"/>
      <c r="Q66"/>
      <c r="R66"/>
      <c r="T66"/>
      <c r="U66"/>
      <c r="V66"/>
      <c r="W66"/>
      <c r="X66"/>
      <c r="Y66"/>
      <c r="Z66"/>
      <c r="AA66"/>
      <c r="AB66"/>
      <c r="AC66"/>
      <c r="AD66"/>
      <c r="AE66"/>
      <c r="AF66"/>
      <c r="AG66"/>
      <c r="AH66"/>
      <c r="AI66"/>
      <c r="AK66"/>
      <c r="AL66"/>
      <c r="AM66"/>
      <c r="AN66"/>
      <c r="AO66"/>
      <c r="AP66"/>
      <c r="AQ66"/>
      <c r="AR66"/>
      <c r="AS66"/>
      <c r="AT66"/>
      <c r="AU66"/>
      <c r="AV66"/>
      <c r="AW66"/>
      <c r="AX66"/>
      <c r="AY66"/>
      <c r="AZ66"/>
    </row>
    <row r="67" spans="2:52" x14ac:dyDescent="0.25">
      <c r="B67"/>
      <c r="C67"/>
      <c r="D67"/>
      <c r="E67"/>
      <c r="F67"/>
      <c r="G67"/>
      <c r="H67"/>
      <c r="I67"/>
      <c r="J67"/>
      <c r="K67"/>
      <c r="L67"/>
      <c r="M67"/>
      <c r="N67"/>
      <c r="O67"/>
      <c r="P67"/>
      <c r="Q67"/>
      <c r="R67"/>
      <c r="T67"/>
      <c r="U67"/>
      <c r="V67"/>
      <c r="W67"/>
      <c r="X67"/>
      <c r="Y67"/>
      <c r="Z67"/>
      <c r="AA67"/>
      <c r="AB67"/>
      <c r="AC67"/>
      <c r="AD67"/>
      <c r="AE67"/>
      <c r="AF67"/>
      <c r="AG67"/>
      <c r="AH67"/>
      <c r="AI67"/>
      <c r="AK67"/>
      <c r="AL67"/>
      <c r="AM67"/>
      <c r="AN67"/>
      <c r="AO67"/>
      <c r="AP67"/>
      <c r="AQ67"/>
      <c r="AR67"/>
      <c r="AS67"/>
      <c r="AT67"/>
      <c r="AU67"/>
      <c r="AV67"/>
      <c r="AW67"/>
      <c r="AX67"/>
      <c r="AY67"/>
      <c r="AZ67"/>
    </row>
    <row r="68" spans="2:52" x14ac:dyDescent="0.25">
      <c r="B68"/>
      <c r="C68"/>
      <c r="D68"/>
      <c r="E68"/>
      <c r="F68"/>
      <c r="G68"/>
      <c r="H68"/>
      <c r="I68"/>
      <c r="J68"/>
      <c r="K68"/>
      <c r="L68"/>
      <c r="M68"/>
      <c r="N68"/>
      <c r="O68"/>
      <c r="P68"/>
      <c r="Q68"/>
      <c r="R68"/>
      <c r="T68"/>
      <c r="U68"/>
      <c r="V68"/>
      <c r="W68"/>
      <c r="X68"/>
      <c r="Y68"/>
      <c r="Z68"/>
      <c r="AA68"/>
      <c r="AB68"/>
      <c r="AC68"/>
      <c r="AD68"/>
      <c r="AE68"/>
      <c r="AF68"/>
      <c r="AG68"/>
      <c r="AH68"/>
      <c r="AI68"/>
      <c r="AK68"/>
      <c r="AL68"/>
      <c r="AM68"/>
      <c r="AN68"/>
      <c r="AO68"/>
      <c r="AP68"/>
      <c r="AQ68"/>
      <c r="AR68"/>
      <c r="AS68"/>
      <c r="AT68"/>
      <c r="AU68"/>
      <c r="AV68"/>
      <c r="AW68"/>
      <c r="AX68"/>
      <c r="AY68"/>
      <c r="AZ68"/>
    </row>
    <row r="69" spans="2:52" x14ac:dyDescent="0.25">
      <c r="B69"/>
      <c r="C69"/>
      <c r="D69"/>
      <c r="E69"/>
      <c r="F69"/>
      <c r="G69"/>
      <c r="H69"/>
      <c r="I69"/>
      <c r="J69"/>
      <c r="K69"/>
      <c r="L69"/>
      <c r="M69"/>
      <c r="N69"/>
      <c r="O69"/>
      <c r="P69"/>
      <c r="Q69"/>
      <c r="R69"/>
      <c r="T69"/>
      <c r="U69"/>
      <c r="V69"/>
      <c r="W69"/>
      <c r="X69"/>
      <c r="Y69"/>
      <c r="Z69"/>
      <c r="AA69"/>
      <c r="AB69"/>
      <c r="AC69"/>
      <c r="AD69"/>
      <c r="AE69"/>
      <c r="AF69"/>
      <c r="AG69"/>
      <c r="AH69"/>
      <c r="AI69"/>
      <c r="AK69"/>
      <c r="AL69"/>
      <c r="AM69"/>
      <c r="AN69"/>
      <c r="AO69"/>
      <c r="AP69"/>
      <c r="AQ69"/>
      <c r="AR69"/>
      <c r="AS69"/>
      <c r="AT69"/>
      <c r="AU69"/>
      <c r="AV69"/>
      <c r="AW69"/>
      <c r="AX69"/>
      <c r="AY69"/>
      <c r="AZ69"/>
    </row>
    <row r="70" spans="2:52" x14ac:dyDescent="0.25">
      <c r="B70"/>
      <c r="C70"/>
      <c r="D70"/>
      <c r="E70"/>
      <c r="F70"/>
      <c r="G70"/>
      <c r="H70"/>
      <c r="I70"/>
      <c r="J70"/>
      <c r="K70"/>
      <c r="L70"/>
      <c r="M70"/>
      <c r="N70"/>
      <c r="O70"/>
      <c r="P70"/>
      <c r="Q70"/>
      <c r="R70"/>
      <c r="T70"/>
      <c r="U70"/>
      <c r="V70"/>
      <c r="W70"/>
      <c r="X70"/>
      <c r="Y70"/>
      <c r="Z70"/>
      <c r="AA70"/>
      <c r="AB70"/>
      <c r="AC70"/>
      <c r="AD70"/>
      <c r="AE70"/>
      <c r="AF70"/>
      <c r="AG70"/>
      <c r="AH70"/>
      <c r="AI70"/>
      <c r="AK70"/>
      <c r="AL70"/>
      <c r="AM70"/>
      <c r="AN70"/>
      <c r="AO70"/>
      <c r="AP70"/>
      <c r="AQ70"/>
      <c r="AR70"/>
      <c r="AS70"/>
      <c r="AT70"/>
      <c r="AU70"/>
      <c r="AV70"/>
      <c r="AW70"/>
      <c r="AX70"/>
      <c r="AY70"/>
      <c r="AZ70"/>
    </row>
    <row r="71" spans="2:52" x14ac:dyDescent="0.25">
      <c r="B71"/>
      <c r="C71"/>
      <c r="D71"/>
      <c r="E71"/>
      <c r="F71"/>
      <c r="G71"/>
      <c r="H71"/>
      <c r="I71"/>
      <c r="J71"/>
      <c r="K71"/>
      <c r="L71"/>
      <c r="M71"/>
      <c r="N71"/>
      <c r="O71"/>
      <c r="P71"/>
      <c r="Q71"/>
      <c r="R71"/>
      <c r="T71"/>
      <c r="U71"/>
      <c r="V71"/>
      <c r="W71"/>
      <c r="X71"/>
      <c r="Y71"/>
      <c r="Z71"/>
      <c r="AA71"/>
      <c r="AB71"/>
      <c r="AC71"/>
      <c r="AD71"/>
      <c r="AE71"/>
      <c r="AF71"/>
      <c r="AG71"/>
      <c r="AH71"/>
      <c r="AI71"/>
      <c r="AK71"/>
      <c r="AL71"/>
      <c r="AM71"/>
      <c r="AN71"/>
      <c r="AO71"/>
      <c r="AP71"/>
      <c r="AQ71"/>
      <c r="AR71"/>
      <c r="AS71"/>
      <c r="AT71"/>
      <c r="AU71"/>
      <c r="AV71"/>
      <c r="AW71"/>
      <c r="AX71"/>
      <c r="AY71"/>
      <c r="AZ71"/>
    </row>
    <row r="72" spans="2:52" x14ac:dyDescent="0.25">
      <c r="B72"/>
      <c r="C72"/>
      <c r="D72"/>
      <c r="E72"/>
      <c r="F72"/>
      <c r="G72"/>
      <c r="H72"/>
      <c r="I72"/>
      <c r="J72"/>
      <c r="K72"/>
      <c r="L72"/>
      <c r="M72"/>
      <c r="N72"/>
      <c r="O72"/>
      <c r="P72"/>
      <c r="Q72"/>
      <c r="R72"/>
      <c r="T72"/>
      <c r="U72"/>
      <c r="V72"/>
      <c r="W72"/>
      <c r="X72"/>
      <c r="Y72"/>
      <c r="Z72"/>
      <c r="AA72"/>
      <c r="AB72"/>
      <c r="AC72"/>
      <c r="AD72"/>
      <c r="AE72"/>
      <c r="AF72"/>
      <c r="AG72"/>
      <c r="AH72"/>
      <c r="AI72"/>
      <c r="AK72"/>
      <c r="AL72"/>
      <c r="AM72"/>
      <c r="AN72"/>
      <c r="AO72"/>
      <c r="AP72"/>
      <c r="AQ72"/>
      <c r="AR72"/>
      <c r="AS72"/>
      <c r="AT72"/>
      <c r="AU72"/>
      <c r="AV72"/>
      <c r="AW72"/>
      <c r="AX72"/>
      <c r="AY72"/>
      <c r="AZ72"/>
    </row>
    <row r="73" spans="2:52" x14ac:dyDescent="0.25">
      <c r="B73"/>
      <c r="C73"/>
      <c r="D73"/>
      <c r="E73"/>
      <c r="F73"/>
      <c r="G73"/>
      <c r="H73"/>
      <c r="I73"/>
      <c r="J73"/>
      <c r="K73"/>
      <c r="L73"/>
      <c r="M73"/>
      <c r="N73"/>
      <c r="O73"/>
      <c r="P73"/>
      <c r="Q73"/>
      <c r="R73"/>
      <c r="T73"/>
      <c r="U73"/>
      <c r="V73"/>
      <c r="W73"/>
      <c r="X73"/>
      <c r="Y73"/>
      <c r="Z73"/>
      <c r="AA73"/>
      <c r="AB73"/>
      <c r="AC73"/>
      <c r="AD73"/>
      <c r="AE73"/>
      <c r="AF73"/>
      <c r="AG73"/>
      <c r="AH73"/>
      <c r="AI73"/>
      <c r="AK73"/>
      <c r="AL73"/>
      <c r="AM73"/>
      <c r="AN73"/>
      <c r="AO73"/>
      <c r="AP73"/>
      <c r="AQ73"/>
      <c r="AR73"/>
      <c r="AS73"/>
      <c r="AT73"/>
      <c r="AU73"/>
      <c r="AV73"/>
      <c r="AW73"/>
      <c r="AX73"/>
      <c r="AY73"/>
      <c r="AZ73"/>
    </row>
    <row r="74" spans="2:52" x14ac:dyDescent="0.25">
      <c r="B74"/>
      <c r="C74"/>
      <c r="D74"/>
      <c r="E74"/>
      <c r="F74"/>
      <c r="G74"/>
      <c r="H74"/>
      <c r="I74"/>
      <c r="J74"/>
      <c r="K74"/>
      <c r="L74"/>
      <c r="M74"/>
      <c r="N74"/>
      <c r="O74"/>
      <c r="P74"/>
      <c r="Q74"/>
      <c r="R74"/>
      <c r="T74"/>
      <c r="U74"/>
      <c r="V74"/>
      <c r="W74"/>
      <c r="X74"/>
      <c r="Y74"/>
      <c r="Z74"/>
      <c r="AA74"/>
      <c r="AB74"/>
      <c r="AC74"/>
      <c r="AD74"/>
      <c r="AE74"/>
      <c r="AF74"/>
      <c r="AG74"/>
      <c r="AH74"/>
      <c r="AI74"/>
      <c r="AK74"/>
      <c r="AL74"/>
      <c r="AM74"/>
      <c r="AN74"/>
      <c r="AO74"/>
      <c r="AP74"/>
      <c r="AQ74"/>
      <c r="AR74"/>
      <c r="AS74"/>
      <c r="AT74"/>
      <c r="AU74"/>
      <c r="AV74"/>
      <c r="AW74"/>
      <c r="AX74"/>
      <c r="AY74"/>
      <c r="AZ74"/>
    </row>
    <row r="75" spans="2:52" x14ac:dyDescent="0.25">
      <c r="B75"/>
      <c r="C75"/>
      <c r="D75"/>
      <c r="E75"/>
      <c r="F75"/>
      <c r="G75"/>
      <c r="H75"/>
      <c r="I75"/>
      <c r="J75"/>
      <c r="K75"/>
      <c r="L75"/>
      <c r="M75"/>
      <c r="N75"/>
      <c r="O75"/>
      <c r="P75"/>
      <c r="Q75"/>
      <c r="R75"/>
      <c r="T75"/>
      <c r="U75"/>
      <c r="V75"/>
      <c r="W75"/>
      <c r="X75"/>
      <c r="Y75"/>
      <c r="Z75"/>
      <c r="AA75"/>
      <c r="AB75"/>
      <c r="AC75"/>
      <c r="AD75"/>
      <c r="AE75"/>
      <c r="AF75"/>
      <c r="AG75"/>
      <c r="AH75"/>
      <c r="AI75"/>
      <c r="AK75"/>
      <c r="AL75"/>
      <c r="AM75"/>
      <c r="AN75"/>
      <c r="AO75"/>
      <c r="AP75"/>
      <c r="AQ75"/>
      <c r="AR75"/>
      <c r="AS75"/>
      <c r="AT75"/>
      <c r="AU75"/>
      <c r="AV75"/>
      <c r="AW75"/>
      <c r="AX75"/>
      <c r="AY75"/>
      <c r="AZ75"/>
    </row>
    <row r="76" spans="2:52" x14ac:dyDescent="0.25">
      <c r="B76"/>
      <c r="C76"/>
      <c r="D76"/>
      <c r="E76"/>
      <c r="F76"/>
      <c r="G76"/>
      <c r="H76"/>
      <c r="I76"/>
      <c r="J76"/>
      <c r="K76"/>
      <c r="L76"/>
      <c r="M76"/>
      <c r="N76"/>
      <c r="O76"/>
      <c r="P76"/>
      <c r="Q76"/>
      <c r="R76"/>
      <c r="T76"/>
      <c r="U76"/>
      <c r="V76"/>
      <c r="W76"/>
      <c r="X76"/>
      <c r="Y76"/>
      <c r="Z76"/>
      <c r="AA76"/>
      <c r="AB76"/>
      <c r="AC76"/>
      <c r="AD76"/>
      <c r="AE76"/>
      <c r="AF76"/>
      <c r="AG76"/>
      <c r="AH76"/>
      <c r="AI76"/>
      <c r="AK76"/>
      <c r="AL76"/>
      <c r="AM76"/>
      <c r="AN76"/>
      <c r="AO76"/>
      <c r="AP76"/>
      <c r="AQ76"/>
      <c r="AR76"/>
      <c r="AS76"/>
      <c r="AT76"/>
      <c r="AU76"/>
      <c r="AV76"/>
      <c r="AW76"/>
      <c r="AX76"/>
      <c r="AY76"/>
      <c r="AZ76"/>
    </row>
    <row r="77" spans="2:52" x14ac:dyDescent="0.25">
      <c r="B77"/>
      <c r="C77"/>
      <c r="D77"/>
      <c r="E77"/>
      <c r="F77"/>
      <c r="G77"/>
      <c r="H77"/>
      <c r="I77"/>
      <c r="J77"/>
      <c r="K77"/>
      <c r="L77"/>
      <c r="M77"/>
      <c r="N77"/>
      <c r="O77"/>
      <c r="P77"/>
      <c r="Q77"/>
      <c r="R77"/>
      <c r="T77"/>
      <c r="U77"/>
      <c r="V77"/>
      <c r="W77"/>
      <c r="X77"/>
      <c r="Y77"/>
      <c r="Z77"/>
      <c r="AA77"/>
      <c r="AB77"/>
      <c r="AC77"/>
      <c r="AD77"/>
      <c r="AE77"/>
      <c r="AF77"/>
      <c r="AG77"/>
      <c r="AH77"/>
      <c r="AI77"/>
      <c r="AK77"/>
      <c r="AL77"/>
      <c r="AM77"/>
      <c r="AN77"/>
      <c r="AO77"/>
      <c r="AP77"/>
      <c r="AQ77"/>
      <c r="AR77"/>
      <c r="AS77"/>
      <c r="AT77"/>
      <c r="AU77"/>
      <c r="AV77"/>
      <c r="AW77"/>
      <c r="AX77"/>
      <c r="AY77"/>
      <c r="AZ77"/>
    </row>
    <row r="78" spans="2:52" x14ac:dyDescent="0.25">
      <c r="B78"/>
      <c r="C78"/>
      <c r="D78"/>
      <c r="E78"/>
      <c r="F78"/>
      <c r="G78"/>
      <c r="H78"/>
      <c r="I78"/>
      <c r="J78"/>
      <c r="K78"/>
      <c r="L78"/>
      <c r="M78"/>
      <c r="N78"/>
      <c r="O78"/>
      <c r="P78"/>
      <c r="Q78"/>
      <c r="R78"/>
      <c r="T78"/>
      <c r="U78"/>
      <c r="V78"/>
      <c r="W78"/>
      <c r="X78"/>
      <c r="Y78"/>
      <c r="Z78"/>
      <c r="AA78"/>
      <c r="AB78"/>
      <c r="AC78"/>
      <c r="AD78"/>
      <c r="AE78"/>
      <c r="AF78"/>
      <c r="AG78"/>
      <c r="AH78"/>
      <c r="AI78"/>
      <c r="AK78"/>
      <c r="AL78"/>
      <c r="AM78"/>
      <c r="AN78"/>
      <c r="AO78"/>
      <c r="AP78"/>
      <c r="AQ78"/>
      <c r="AR78"/>
      <c r="AS78"/>
      <c r="AT78"/>
      <c r="AU78"/>
      <c r="AV78"/>
      <c r="AW78"/>
      <c r="AX78"/>
      <c r="AY78"/>
      <c r="AZ78"/>
    </row>
    <row r="79" spans="2:52" x14ac:dyDescent="0.25">
      <c r="B79"/>
      <c r="C79"/>
      <c r="D79"/>
      <c r="E79"/>
      <c r="F79"/>
      <c r="G79"/>
      <c r="H79"/>
      <c r="I79"/>
      <c r="J79"/>
      <c r="K79"/>
      <c r="L79"/>
      <c r="M79"/>
      <c r="N79"/>
      <c r="O79"/>
      <c r="P79"/>
      <c r="Q79"/>
      <c r="R79"/>
      <c r="T79"/>
      <c r="U79"/>
      <c r="V79"/>
      <c r="W79"/>
      <c r="X79"/>
      <c r="Y79"/>
      <c r="Z79"/>
      <c r="AA79"/>
      <c r="AB79"/>
      <c r="AC79"/>
      <c r="AD79"/>
      <c r="AE79"/>
      <c r="AF79"/>
      <c r="AG79"/>
      <c r="AH79"/>
      <c r="AI79"/>
      <c r="AK79"/>
      <c r="AL79"/>
      <c r="AM79"/>
      <c r="AN79"/>
      <c r="AO79"/>
      <c r="AP79"/>
      <c r="AQ79"/>
      <c r="AR79"/>
      <c r="AS79"/>
      <c r="AT79"/>
      <c r="AU79"/>
      <c r="AV79"/>
      <c r="AW79"/>
      <c r="AX79"/>
      <c r="AY79"/>
      <c r="AZ79"/>
    </row>
    <row r="80" spans="2:52" x14ac:dyDescent="0.25">
      <c r="B80"/>
      <c r="C80"/>
      <c r="D80"/>
      <c r="E80"/>
      <c r="F80"/>
      <c r="G80"/>
      <c r="H80"/>
      <c r="I80"/>
      <c r="J80"/>
      <c r="K80"/>
      <c r="L80"/>
      <c r="M80"/>
      <c r="N80"/>
      <c r="O80"/>
      <c r="P80"/>
      <c r="Q80"/>
      <c r="R80"/>
      <c r="T80"/>
      <c r="U80"/>
      <c r="V80"/>
      <c r="W80"/>
      <c r="X80"/>
      <c r="Y80"/>
      <c r="Z80"/>
      <c r="AA80"/>
      <c r="AB80"/>
      <c r="AC80"/>
      <c r="AD80"/>
      <c r="AE80"/>
      <c r="AF80"/>
      <c r="AG80"/>
      <c r="AH80"/>
      <c r="AI80"/>
      <c r="AK80"/>
      <c r="AL80"/>
      <c r="AM80"/>
      <c r="AN80"/>
      <c r="AO80"/>
      <c r="AP80"/>
      <c r="AQ80"/>
      <c r="AR80"/>
      <c r="AS80"/>
      <c r="AT80"/>
      <c r="AU80"/>
      <c r="AV80"/>
      <c r="AW80"/>
      <c r="AX80"/>
      <c r="AY80"/>
      <c r="AZ80"/>
    </row>
    <row r="81" spans="2:52" x14ac:dyDescent="0.25">
      <c r="B81"/>
      <c r="C81"/>
      <c r="D81"/>
      <c r="E81"/>
      <c r="F81"/>
      <c r="G81"/>
      <c r="H81"/>
      <c r="I81"/>
      <c r="J81"/>
      <c r="K81"/>
      <c r="L81"/>
      <c r="M81"/>
      <c r="N81"/>
      <c r="O81"/>
      <c r="P81"/>
      <c r="Q81"/>
      <c r="R81"/>
      <c r="T81"/>
      <c r="U81"/>
      <c r="V81"/>
      <c r="W81"/>
      <c r="X81"/>
      <c r="Y81"/>
      <c r="Z81"/>
      <c r="AA81"/>
      <c r="AB81"/>
      <c r="AC81"/>
      <c r="AD81"/>
      <c r="AE81"/>
      <c r="AF81"/>
      <c r="AG81"/>
      <c r="AH81"/>
      <c r="AI81"/>
      <c r="AK81"/>
      <c r="AL81"/>
      <c r="AM81"/>
      <c r="AN81"/>
      <c r="AO81"/>
      <c r="AP81"/>
      <c r="AQ81"/>
      <c r="AR81"/>
      <c r="AS81"/>
      <c r="AT81"/>
      <c r="AU81"/>
      <c r="AV81"/>
      <c r="AW81"/>
      <c r="AX81"/>
      <c r="AY81"/>
      <c r="AZ81"/>
    </row>
    <row r="82" spans="2:52" x14ac:dyDescent="0.25">
      <c r="B82"/>
      <c r="C82"/>
      <c r="D82"/>
      <c r="E82"/>
      <c r="F82"/>
      <c r="G82"/>
      <c r="H82"/>
      <c r="I82"/>
      <c r="J82"/>
      <c r="K82"/>
      <c r="L82"/>
      <c r="M82"/>
      <c r="N82"/>
      <c r="O82"/>
      <c r="P82"/>
      <c r="Q82"/>
      <c r="R82"/>
      <c r="T82"/>
      <c r="U82"/>
      <c r="V82"/>
      <c r="W82"/>
      <c r="X82"/>
      <c r="Y82"/>
      <c r="Z82"/>
      <c r="AA82"/>
      <c r="AB82"/>
      <c r="AC82"/>
      <c r="AD82"/>
      <c r="AE82"/>
      <c r="AF82"/>
      <c r="AG82"/>
      <c r="AH82"/>
      <c r="AI82"/>
      <c r="AK82"/>
      <c r="AL82"/>
      <c r="AM82"/>
      <c r="AN82"/>
      <c r="AO82"/>
      <c r="AP82"/>
      <c r="AQ82"/>
      <c r="AR82"/>
      <c r="AS82"/>
      <c r="AT82"/>
      <c r="AU82"/>
      <c r="AV82"/>
      <c r="AW82"/>
      <c r="AX82"/>
      <c r="AY82"/>
      <c r="AZ82"/>
    </row>
    <row r="83" spans="2:52" x14ac:dyDescent="0.25">
      <c r="B83"/>
      <c r="C83"/>
      <c r="D83"/>
      <c r="E83"/>
      <c r="F83"/>
      <c r="G83"/>
      <c r="H83"/>
      <c r="I83"/>
      <c r="J83"/>
      <c r="K83"/>
      <c r="L83"/>
      <c r="M83"/>
      <c r="N83"/>
      <c r="O83"/>
      <c r="P83"/>
      <c r="Q83"/>
      <c r="R83"/>
      <c r="T83"/>
      <c r="U83"/>
      <c r="V83"/>
      <c r="W83"/>
      <c r="X83"/>
      <c r="Y83"/>
      <c r="Z83"/>
      <c r="AA83"/>
      <c r="AB83"/>
      <c r="AC83"/>
      <c r="AD83"/>
      <c r="AE83"/>
      <c r="AF83"/>
      <c r="AG83"/>
      <c r="AH83"/>
      <c r="AI83"/>
      <c r="AK83"/>
      <c r="AL83"/>
      <c r="AM83"/>
      <c r="AN83"/>
      <c r="AO83"/>
      <c r="AP83"/>
      <c r="AQ83"/>
      <c r="AR83"/>
      <c r="AS83"/>
      <c r="AT83"/>
      <c r="AU83"/>
      <c r="AV83"/>
      <c r="AW83"/>
      <c r="AX83"/>
      <c r="AY83"/>
      <c r="AZ83"/>
    </row>
    <row r="84" spans="2:52" x14ac:dyDescent="0.25">
      <c r="B84"/>
      <c r="C84"/>
      <c r="D84"/>
      <c r="E84"/>
      <c r="F84"/>
      <c r="G84"/>
      <c r="H84"/>
      <c r="I84"/>
      <c r="J84"/>
      <c r="K84"/>
      <c r="L84"/>
      <c r="M84"/>
      <c r="N84"/>
      <c r="O84"/>
      <c r="P84"/>
      <c r="Q84"/>
      <c r="R84"/>
      <c r="T84"/>
      <c r="U84"/>
      <c r="V84"/>
      <c r="W84"/>
      <c r="X84"/>
      <c r="Y84"/>
      <c r="Z84"/>
      <c r="AA84"/>
      <c r="AB84"/>
      <c r="AC84"/>
      <c r="AD84"/>
      <c r="AE84"/>
      <c r="AF84"/>
      <c r="AG84"/>
      <c r="AH84"/>
      <c r="AI84"/>
      <c r="AK84"/>
      <c r="AL84"/>
      <c r="AM84"/>
      <c r="AN84"/>
      <c r="AO84"/>
      <c r="AP84"/>
      <c r="AQ84"/>
      <c r="AR84"/>
      <c r="AS84"/>
      <c r="AT84"/>
      <c r="AU84"/>
      <c r="AV84"/>
      <c r="AW84"/>
      <c r="AX84"/>
      <c r="AY84"/>
      <c r="AZ84"/>
    </row>
    <row r="85" spans="2:52" x14ac:dyDescent="0.25">
      <c r="B85"/>
      <c r="C85"/>
      <c r="D85"/>
      <c r="E85"/>
      <c r="F85"/>
      <c r="G85"/>
      <c r="H85"/>
      <c r="I85"/>
      <c r="J85"/>
      <c r="K85"/>
      <c r="L85"/>
      <c r="M85"/>
      <c r="N85"/>
      <c r="O85"/>
      <c r="P85"/>
      <c r="Q85"/>
      <c r="R85"/>
      <c r="T85"/>
      <c r="U85"/>
      <c r="V85"/>
      <c r="W85"/>
      <c r="X85"/>
      <c r="Y85"/>
      <c r="Z85"/>
      <c r="AA85"/>
      <c r="AB85"/>
      <c r="AC85"/>
      <c r="AD85"/>
      <c r="AE85"/>
      <c r="AF85"/>
      <c r="AG85"/>
      <c r="AH85"/>
      <c r="AI85"/>
      <c r="AK85"/>
      <c r="AL85"/>
      <c r="AM85"/>
      <c r="AN85"/>
      <c r="AO85"/>
      <c r="AP85"/>
      <c r="AQ85"/>
      <c r="AR85"/>
      <c r="AS85"/>
      <c r="AT85"/>
      <c r="AU85"/>
      <c r="AV85"/>
      <c r="AW85"/>
      <c r="AX85"/>
      <c r="AY85"/>
      <c r="AZ85"/>
    </row>
    <row r="86" spans="2:52" x14ac:dyDescent="0.25">
      <c r="B86"/>
      <c r="C86"/>
      <c r="D86"/>
      <c r="E86"/>
      <c r="F86"/>
      <c r="G86"/>
      <c r="H86"/>
      <c r="I86"/>
      <c r="J86"/>
      <c r="K86"/>
      <c r="L86"/>
      <c r="M86"/>
      <c r="N86"/>
      <c r="O86"/>
      <c r="P86"/>
      <c r="Q86"/>
      <c r="R86"/>
      <c r="T86"/>
      <c r="U86"/>
      <c r="V86"/>
      <c r="W86"/>
      <c r="X86"/>
      <c r="Y86"/>
      <c r="Z86"/>
      <c r="AA86"/>
      <c r="AB86"/>
      <c r="AC86"/>
      <c r="AD86"/>
      <c r="AE86"/>
      <c r="AF86"/>
      <c r="AG86"/>
      <c r="AH86"/>
      <c r="AI86"/>
      <c r="AK86"/>
      <c r="AL86"/>
      <c r="AM86"/>
      <c r="AN86"/>
      <c r="AO86"/>
      <c r="AP86"/>
      <c r="AQ86"/>
      <c r="AR86"/>
      <c r="AS86"/>
      <c r="AT86"/>
      <c r="AU86"/>
      <c r="AV86"/>
      <c r="AW86"/>
      <c r="AX86"/>
      <c r="AY86"/>
      <c r="AZ86"/>
    </row>
    <row r="87" spans="2:52" x14ac:dyDescent="0.25">
      <c r="B87"/>
      <c r="C87"/>
      <c r="D87"/>
      <c r="E87"/>
      <c r="F87"/>
      <c r="G87"/>
      <c r="H87"/>
      <c r="I87"/>
      <c r="J87"/>
      <c r="K87"/>
      <c r="L87"/>
      <c r="M87"/>
      <c r="N87"/>
      <c r="O87"/>
      <c r="P87"/>
      <c r="Q87"/>
      <c r="R87"/>
      <c r="T87"/>
      <c r="U87"/>
      <c r="V87"/>
      <c r="W87"/>
      <c r="X87"/>
      <c r="Y87"/>
      <c r="Z87"/>
      <c r="AA87"/>
      <c r="AB87"/>
      <c r="AC87"/>
      <c r="AD87"/>
      <c r="AE87"/>
      <c r="AF87"/>
      <c r="AG87"/>
      <c r="AH87"/>
      <c r="AI87"/>
      <c r="AK87"/>
      <c r="AL87"/>
      <c r="AM87"/>
      <c r="AN87"/>
      <c r="AO87"/>
      <c r="AP87"/>
      <c r="AQ87"/>
      <c r="AR87"/>
      <c r="AS87"/>
      <c r="AT87"/>
      <c r="AU87"/>
      <c r="AV87"/>
      <c r="AW87"/>
      <c r="AX87"/>
      <c r="AY87"/>
      <c r="AZ87"/>
    </row>
    <row r="88" spans="2:52" x14ac:dyDescent="0.25">
      <c r="B88"/>
      <c r="C88"/>
      <c r="D88"/>
      <c r="E88"/>
      <c r="F88"/>
      <c r="G88"/>
      <c r="H88"/>
      <c r="I88"/>
      <c r="J88"/>
      <c r="K88"/>
      <c r="L88"/>
      <c r="M88"/>
      <c r="N88"/>
      <c r="O88"/>
      <c r="P88"/>
      <c r="Q88"/>
      <c r="R88"/>
      <c r="T88"/>
      <c r="U88"/>
      <c r="V88"/>
      <c r="W88"/>
      <c r="X88"/>
      <c r="Y88"/>
      <c r="Z88"/>
      <c r="AA88"/>
      <c r="AB88"/>
      <c r="AC88"/>
      <c r="AD88"/>
      <c r="AE88"/>
      <c r="AF88"/>
      <c r="AG88"/>
      <c r="AH88"/>
      <c r="AI88"/>
      <c r="AK88"/>
      <c r="AL88"/>
      <c r="AM88"/>
      <c r="AN88"/>
      <c r="AO88"/>
      <c r="AP88"/>
      <c r="AQ88"/>
      <c r="AR88"/>
      <c r="AS88"/>
      <c r="AT88"/>
      <c r="AU88"/>
      <c r="AV88"/>
      <c r="AW88"/>
      <c r="AX88"/>
      <c r="AY88"/>
      <c r="AZ88"/>
    </row>
    <row r="89" spans="2:52" x14ac:dyDescent="0.25">
      <c r="B89"/>
      <c r="C89"/>
      <c r="D89"/>
      <c r="E89"/>
      <c r="F89"/>
      <c r="G89"/>
      <c r="H89"/>
      <c r="I89"/>
      <c r="J89"/>
      <c r="K89"/>
      <c r="L89"/>
      <c r="M89"/>
      <c r="N89"/>
      <c r="O89"/>
      <c r="P89"/>
      <c r="Q89"/>
      <c r="R89"/>
      <c r="T89"/>
      <c r="U89"/>
      <c r="V89"/>
      <c r="W89"/>
      <c r="X89"/>
      <c r="Y89"/>
      <c r="Z89"/>
      <c r="AA89"/>
      <c r="AB89"/>
      <c r="AC89"/>
      <c r="AD89"/>
      <c r="AE89"/>
      <c r="AF89"/>
      <c r="AG89"/>
      <c r="AH89"/>
      <c r="AI89"/>
      <c r="AK89"/>
      <c r="AL89"/>
      <c r="AM89"/>
      <c r="AN89"/>
      <c r="AO89"/>
      <c r="AP89"/>
      <c r="AQ89"/>
      <c r="AR89"/>
      <c r="AS89"/>
      <c r="AT89"/>
      <c r="AU89"/>
      <c r="AV89"/>
      <c r="AW89"/>
      <c r="AX89"/>
      <c r="AY89"/>
      <c r="AZ89"/>
    </row>
    <row r="90" spans="2:52" x14ac:dyDescent="0.25">
      <c r="B90"/>
      <c r="C90"/>
      <c r="D90"/>
      <c r="E90"/>
      <c r="F90"/>
      <c r="G90"/>
      <c r="H90"/>
      <c r="I90"/>
      <c r="J90"/>
      <c r="K90"/>
      <c r="L90"/>
      <c r="M90"/>
      <c r="N90"/>
      <c r="O90"/>
      <c r="P90"/>
      <c r="Q90"/>
      <c r="R90"/>
      <c r="T90"/>
      <c r="U90"/>
      <c r="V90"/>
      <c r="W90"/>
      <c r="X90"/>
      <c r="Y90"/>
      <c r="Z90"/>
      <c r="AA90"/>
      <c r="AB90"/>
      <c r="AC90"/>
      <c r="AD90"/>
      <c r="AE90"/>
      <c r="AF90"/>
      <c r="AG90"/>
      <c r="AH90"/>
      <c r="AI90"/>
      <c r="AK90"/>
      <c r="AL90"/>
      <c r="AM90"/>
      <c r="AN90"/>
      <c r="AO90"/>
      <c r="AP90"/>
      <c r="AQ90"/>
      <c r="AR90"/>
      <c r="AS90"/>
      <c r="AT90"/>
      <c r="AU90"/>
      <c r="AV90"/>
      <c r="AW90"/>
      <c r="AX90"/>
      <c r="AY90"/>
      <c r="AZ90"/>
    </row>
    <row r="91" spans="2:52" x14ac:dyDescent="0.25">
      <c r="B91"/>
      <c r="C91"/>
      <c r="D91"/>
      <c r="E91"/>
      <c r="F91"/>
      <c r="G91"/>
      <c r="H91"/>
      <c r="I91"/>
      <c r="J91"/>
      <c r="K91"/>
      <c r="L91"/>
      <c r="M91"/>
      <c r="N91"/>
      <c r="O91"/>
      <c r="P91"/>
      <c r="Q91"/>
      <c r="R91"/>
      <c r="T91"/>
      <c r="U91"/>
      <c r="V91"/>
      <c r="W91"/>
      <c r="X91"/>
      <c r="Y91"/>
      <c r="Z91"/>
      <c r="AA91"/>
      <c r="AB91"/>
      <c r="AC91"/>
      <c r="AD91"/>
      <c r="AE91"/>
      <c r="AF91"/>
      <c r="AG91"/>
      <c r="AH91"/>
      <c r="AI91"/>
      <c r="AK91"/>
      <c r="AL91"/>
      <c r="AM91"/>
      <c r="AN91"/>
      <c r="AO91"/>
      <c r="AP91"/>
      <c r="AQ91"/>
      <c r="AR91"/>
      <c r="AS91"/>
      <c r="AT91"/>
      <c r="AU91"/>
      <c r="AV91"/>
      <c r="AW91"/>
      <c r="AX91"/>
      <c r="AY91"/>
      <c r="AZ91"/>
    </row>
    <row r="92" spans="2:52" x14ac:dyDescent="0.25">
      <c r="B92"/>
      <c r="C92"/>
      <c r="D92"/>
      <c r="E92"/>
      <c r="F92"/>
      <c r="G92"/>
      <c r="H92"/>
      <c r="I92"/>
      <c r="J92"/>
      <c r="K92"/>
      <c r="L92"/>
      <c r="M92"/>
      <c r="N92"/>
      <c r="O92"/>
      <c r="P92"/>
      <c r="Q92"/>
      <c r="R92"/>
      <c r="T92"/>
      <c r="U92"/>
      <c r="V92"/>
      <c r="W92"/>
      <c r="X92"/>
      <c r="Y92"/>
      <c r="Z92"/>
      <c r="AA92"/>
      <c r="AB92"/>
      <c r="AC92"/>
      <c r="AD92"/>
      <c r="AE92"/>
      <c r="AF92"/>
      <c r="AG92"/>
      <c r="AH92"/>
      <c r="AI92"/>
      <c r="AK92"/>
      <c r="AL92"/>
      <c r="AM92"/>
      <c r="AN92"/>
      <c r="AO92"/>
      <c r="AP92"/>
      <c r="AQ92"/>
      <c r="AR92"/>
      <c r="AS92"/>
      <c r="AT92"/>
      <c r="AU92"/>
      <c r="AV92"/>
      <c r="AW92"/>
      <c r="AX92"/>
      <c r="AY92"/>
      <c r="AZ92"/>
    </row>
    <row r="93" spans="2:52" x14ac:dyDescent="0.25">
      <c r="B93"/>
      <c r="C93"/>
      <c r="D93"/>
      <c r="E93"/>
      <c r="F93"/>
      <c r="G93"/>
      <c r="H93"/>
      <c r="I93"/>
      <c r="J93"/>
      <c r="K93"/>
      <c r="L93"/>
      <c r="M93"/>
      <c r="N93"/>
      <c r="O93"/>
      <c r="P93"/>
      <c r="Q93"/>
      <c r="R93"/>
      <c r="T93"/>
      <c r="U93"/>
      <c r="V93"/>
      <c r="W93"/>
      <c r="X93"/>
      <c r="Y93"/>
      <c r="Z93"/>
      <c r="AA93"/>
      <c r="AB93"/>
      <c r="AC93"/>
      <c r="AD93"/>
      <c r="AE93"/>
      <c r="AF93"/>
      <c r="AG93"/>
      <c r="AH93"/>
      <c r="AI93"/>
      <c r="AK93"/>
      <c r="AL93"/>
      <c r="AM93"/>
      <c r="AN93"/>
      <c r="AO93"/>
      <c r="AP93"/>
      <c r="AQ93"/>
      <c r="AR93"/>
      <c r="AS93"/>
      <c r="AT93"/>
      <c r="AU93"/>
      <c r="AV93"/>
      <c r="AW93"/>
      <c r="AX93"/>
      <c r="AY93"/>
      <c r="AZ93"/>
    </row>
    <row r="94" spans="2:52" x14ac:dyDescent="0.25">
      <c r="B94"/>
      <c r="C94"/>
      <c r="D94"/>
      <c r="E94"/>
      <c r="F94"/>
      <c r="G94"/>
      <c r="H94"/>
      <c r="I94"/>
      <c r="J94"/>
      <c r="K94"/>
      <c r="L94"/>
      <c r="M94"/>
      <c r="N94"/>
      <c r="O94"/>
      <c r="P94"/>
      <c r="Q94"/>
      <c r="R94"/>
      <c r="T94"/>
      <c r="U94"/>
      <c r="V94"/>
      <c r="W94"/>
      <c r="X94"/>
      <c r="Y94"/>
      <c r="Z94"/>
      <c r="AA94"/>
      <c r="AB94"/>
      <c r="AC94"/>
      <c r="AD94"/>
      <c r="AE94"/>
      <c r="AF94"/>
      <c r="AG94"/>
      <c r="AH94"/>
      <c r="AI94"/>
      <c r="AK94"/>
      <c r="AL94"/>
      <c r="AM94"/>
      <c r="AN94"/>
      <c r="AO94"/>
      <c r="AP94"/>
      <c r="AQ94"/>
      <c r="AR94"/>
      <c r="AS94"/>
      <c r="AT94"/>
      <c r="AU94"/>
      <c r="AV94"/>
      <c r="AW94"/>
      <c r="AX94"/>
      <c r="AY94"/>
      <c r="AZ94"/>
    </row>
    <row r="95" spans="2:52" x14ac:dyDescent="0.25">
      <c r="B95"/>
      <c r="C95"/>
      <c r="D95"/>
      <c r="E95"/>
      <c r="F95"/>
      <c r="G95"/>
      <c r="H95"/>
      <c r="I95"/>
      <c r="J95"/>
      <c r="K95"/>
      <c r="L95"/>
      <c r="M95"/>
      <c r="N95"/>
      <c r="O95"/>
      <c r="P95"/>
      <c r="Q95"/>
      <c r="R95"/>
      <c r="T95"/>
      <c r="U95"/>
      <c r="V95"/>
      <c r="W95"/>
      <c r="X95"/>
      <c r="Y95"/>
      <c r="Z95"/>
      <c r="AA95"/>
      <c r="AB95"/>
      <c r="AC95"/>
      <c r="AD95"/>
      <c r="AE95"/>
      <c r="AF95"/>
      <c r="AG95"/>
      <c r="AH95"/>
      <c r="AI95"/>
      <c r="AK95"/>
      <c r="AL95"/>
      <c r="AM95"/>
      <c r="AN95"/>
      <c r="AO95"/>
      <c r="AP95"/>
      <c r="AQ95"/>
      <c r="AR95"/>
      <c r="AS95"/>
      <c r="AT95"/>
      <c r="AU95"/>
      <c r="AV95"/>
      <c r="AW95"/>
      <c r="AX95"/>
      <c r="AY95"/>
      <c r="AZ95"/>
    </row>
    <row r="96" spans="2:52" x14ac:dyDescent="0.25">
      <c r="B96"/>
      <c r="C96"/>
      <c r="D96"/>
      <c r="E96"/>
      <c r="F96"/>
      <c r="G96"/>
      <c r="H96"/>
      <c r="I96"/>
      <c r="J96"/>
      <c r="K96"/>
      <c r="L96"/>
      <c r="M96"/>
      <c r="N96"/>
      <c r="O96"/>
      <c r="P96"/>
      <c r="Q96"/>
      <c r="R96"/>
      <c r="T96"/>
      <c r="U96"/>
      <c r="V96"/>
      <c r="W96"/>
      <c r="X96"/>
      <c r="Y96"/>
      <c r="Z96"/>
      <c r="AA96"/>
      <c r="AB96"/>
      <c r="AC96"/>
      <c r="AD96"/>
      <c r="AE96"/>
      <c r="AF96"/>
      <c r="AG96"/>
      <c r="AH96"/>
      <c r="AI96"/>
      <c r="AK96"/>
      <c r="AL96"/>
      <c r="AM96"/>
      <c r="AN96"/>
      <c r="AO96"/>
      <c r="AP96"/>
      <c r="AQ96"/>
      <c r="AR96"/>
      <c r="AS96"/>
      <c r="AT96"/>
      <c r="AU96"/>
      <c r="AV96"/>
      <c r="AW96"/>
      <c r="AX96"/>
      <c r="AY96"/>
      <c r="AZ96"/>
    </row>
    <row r="97" spans="2:52" x14ac:dyDescent="0.25">
      <c r="B97"/>
      <c r="C97"/>
      <c r="D97"/>
      <c r="E97"/>
      <c r="F97"/>
      <c r="G97"/>
      <c r="H97"/>
      <c r="I97"/>
      <c r="J97"/>
      <c r="K97"/>
      <c r="L97"/>
      <c r="M97"/>
      <c r="N97"/>
      <c r="O97"/>
      <c r="P97"/>
      <c r="Q97"/>
      <c r="R97"/>
      <c r="T97"/>
      <c r="U97"/>
      <c r="V97"/>
      <c r="W97"/>
      <c r="X97"/>
      <c r="Y97"/>
      <c r="Z97"/>
      <c r="AA97"/>
      <c r="AB97"/>
      <c r="AC97"/>
      <c r="AD97"/>
      <c r="AE97"/>
      <c r="AF97"/>
      <c r="AG97"/>
      <c r="AH97"/>
      <c r="AI97"/>
      <c r="AK97"/>
      <c r="AL97"/>
      <c r="AM97"/>
      <c r="AN97"/>
      <c r="AO97"/>
      <c r="AP97"/>
      <c r="AQ97"/>
      <c r="AR97"/>
      <c r="AS97"/>
      <c r="AT97"/>
      <c r="AU97"/>
      <c r="AV97"/>
      <c r="AW97"/>
      <c r="AX97"/>
      <c r="AY97"/>
      <c r="AZ97"/>
    </row>
    <row r="98" spans="2:52" x14ac:dyDescent="0.25">
      <c r="B98"/>
      <c r="C98"/>
      <c r="D98"/>
      <c r="E98"/>
      <c r="F98"/>
      <c r="G98"/>
      <c r="H98"/>
      <c r="I98"/>
      <c r="J98"/>
      <c r="K98"/>
      <c r="L98"/>
      <c r="M98"/>
      <c r="N98"/>
      <c r="O98"/>
      <c r="P98"/>
      <c r="Q98"/>
      <c r="R98"/>
      <c r="T98"/>
      <c r="U98"/>
      <c r="V98"/>
      <c r="W98"/>
      <c r="X98"/>
      <c r="Y98"/>
      <c r="Z98"/>
      <c r="AA98"/>
      <c r="AB98"/>
      <c r="AC98"/>
      <c r="AD98"/>
      <c r="AE98"/>
      <c r="AF98"/>
      <c r="AG98"/>
      <c r="AH98"/>
      <c r="AI98"/>
      <c r="AK98"/>
      <c r="AL98"/>
      <c r="AM98"/>
      <c r="AN98"/>
      <c r="AO98"/>
      <c r="AP98"/>
      <c r="AQ98"/>
      <c r="AR98"/>
      <c r="AS98"/>
      <c r="AT98"/>
      <c r="AU98"/>
      <c r="AV98"/>
      <c r="AW98"/>
      <c r="AX98"/>
      <c r="AY98"/>
      <c r="AZ98"/>
    </row>
    <row r="99" spans="2:52" x14ac:dyDescent="0.25">
      <c r="B99"/>
      <c r="C99"/>
      <c r="D99"/>
      <c r="E99"/>
      <c r="F99"/>
      <c r="G99"/>
      <c r="H99"/>
      <c r="I99"/>
      <c r="J99"/>
      <c r="K99"/>
      <c r="L99"/>
      <c r="M99"/>
      <c r="N99"/>
      <c r="O99"/>
      <c r="P99"/>
      <c r="Q99"/>
      <c r="R99"/>
      <c r="T99"/>
      <c r="U99"/>
      <c r="V99"/>
      <c r="W99"/>
      <c r="X99"/>
      <c r="Y99"/>
      <c r="Z99"/>
      <c r="AA99"/>
      <c r="AB99"/>
      <c r="AC99"/>
      <c r="AD99"/>
      <c r="AE99"/>
      <c r="AF99"/>
      <c r="AG99"/>
      <c r="AH99"/>
      <c r="AI99"/>
      <c r="AK99"/>
      <c r="AL99"/>
      <c r="AM99"/>
      <c r="AN99"/>
      <c r="AO99"/>
      <c r="AP99"/>
      <c r="AQ99"/>
      <c r="AR99"/>
      <c r="AS99"/>
      <c r="AT99"/>
      <c r="AU99"/>
      <c r="AV99"/>
      <c r="AW99"/>
      <c r="AX99"/>
      <c r="AY99"/>
      <c r="AZ99"/>
    </row>
    <row r="100" spans="2:52" x14ac:dyDescent="0.25">
      <c r="B100"/>
      <c r="C100"/>
      <c r="D100"/>
      <c r="E100"/>
      <c r="F100"/>
      <c r="G100"/>
      <c r="H100"/>
      <c r="I100"/>
      <c r="J100"/>
      <c r="K100"/>
      <c r="L100"/>
      <c r="M100"/>
      <c r="N100"/>
      <c r="O100"/>
      <c r="P100"/>
      <c r="Q100"/>
      <c r="R100"/>
      <c r="T100"/>
      <c r="U100"/>
      <c r="V100"/>
      <c r="W100"/>
      <c r="X100"/>
      <c r="Y100"/>
      <c r="Z100"/>
      <c r="AA100"/>
      <c r="AB100"/>
      <c r="AC100"/>
      <c r="AD100"/>
      <c r="AE100"/>
      <c r="AF100"/>
      <c r="AG100"/>
      <c r="AH100"/>
      <c r="AI100"/>
      <c r="AK100"/>
      <c r="AL100"/>
      <c r="AM100"/>
      <c r="AN100"/>
      <c r="AO100"/>
      <c r="AP100"/>
      <c r="AQ100"/>
      <c r="AR100"/>
      <c r="AS100"/>
      <c r="AT100"/>
      <c r="AU100"/>
      <c r="AV100"/>
      <c r="AW100"/>
      <c r="AX100"/>
      <c r="AY100"/>
      <c r="AZ100"/>
    </row>
    <row r="101" spans="2:52" x14ac:dyDescent="0.25">
      <c r="B101"/>
      <c r="C101"/>
      <c r="D101"/>
      <c r="E101"/>
      <c r="F101"/>
      <c r="G101"/>
      <c r="H101"/>
      <c r="I101"/>
      <c r="J101"/>
      <c r="K101"/>
      <c r="L101"/>
      <c r="M101"/>
      <c r="N101"/>
      <c r="O101"/>
      <c r="P101"/>
      <c r="Q101"/>
      <c r="R101"/>
      <c r="T101"/>
      <c r="U101"/>
      <c r="V101"/>
      <c r="W101"/>
      <c r="X101"/>
      <c r="Y101"/>
      <c r="Z101"/>
      <c r="AA101"/>
      <c r="AB101"/>
      <c r="AC101"/>
      <c r="AD101"/>
      <c r="AE101"/>
      <c r="AF101"/>
      <c r="AG101"/>
      <c r="AH101"/>
      <c r="AI101"/>
      <c r="AK101"/>
      <c r="AL101"/>
      <c r="AM101"/>
      <c r="AN101"/>
      <c r="AO101"/>
      <c r="AP101"/>
      <c r="AQ101"/>
      <c r="AR101"/>
      <c r="AS101"/>
      <c r="AT101"/>
      <c r="AU101"/>
      <c r="AV101"/>
      <c r="AW101"/>
      <c r="AX101"/>
      <c r="AY101"/>
      <c r="AZ101"/>
    </row>
    <row r="102" spans="2:52" x14ac:dyDescent="0.25">
      <c r="B102"/>
      <c r="C102"/>
      <c r="D102"/>
      <c r="E102"/>
      <c r="F102"/>
      <c r="G102"/>
      <c r="H102"/>
      <c r="I102"/>
      <c r="J102"/>
      <c r="K102"/>
      <c r="L102"/>
      <c r="M102"/>
      <c r="N102"/>
      <c r="O102"/>
      <c r="P102"/>
      <c r="Q102"/>
      <c r="R102"/>
      <c r="T102"/>
      <c r="U102"/>
      <c r="V102"/>
      <c r="W102"/>
      <c r="X102"/>
      <c r="Y102"/>
      <c r="Z102"/>
      <c r="AA102"/>
      <c r="AB102"/>
      <c r="AC102"/>
      <c r="AD102"/>
      <c r="AE102"/>
      <c r="AF102"/>
      <c r="AG102"/>
      <c r="AH102"/>
      <c r="AI102"/>
      <c r="AK102"/>
      <c r="AL102"/>
      <c r="AM102"/>
      <c r="AN102"/>
      <c r="AO102"/>
      <c r="AP102"/>
      <c r="AQ102"/>
      <c r="AR102"/>
      <c r="AS102"/>
      <c r="AT102"/>
      <c r="AU102"/>
      <c r="AV102"/>
      <c r="AW102"/>
      <c r="AX102"/>
      <c r="AY102"/>
      <c r="AZ102"/>
    </row>
    <row r="103" spans="2:52" x14ac:dyDescent="0.25">
      <c r="B103"/>
      <c r="C103"/>
      <c r="D103"/>
      <c r="E103"/>
      <c r="F103"/>
      <c r="G103"/>
      <c r="H103"/>
      <c r="I103"/>
      <c r="J103"/>
      <c r="K103"/>
      <c r="L103"/>
      <c r="M103"/>
      <c r="N103"/>
      <c r="O103"/>
      <c r="P103"/>
      <c r="Q103"/>
      <c r="R103"/>
      <c r="T103"/>
      <c r="U103"/>
      <c r="V103"/>
      <c r="W103"/>
      <c r="X103"/>
      <c r="Y103"/>
      <c r="Z103"/>
      <c r="AA103"/>
      <c r="AB103"/>
      <c r="AC103"/>
      <c r="AD103"/>
      <c r="AE103"/>
      <c r="AF103"/>
      <c r="AG103"/>
      <c r="AH103"/>
      <c r="AI103"/>
      <c r="AK103"/>
      <c r="AL103"/>
      <c r="AM103"/>
      <c r="AN103"/>
      <c r="AO103"/>
      <c r="AP103"/>
      <c r="AQ103"/>
      <c r="AR103"/>
      <c r="AS103"/>
      <c r="AT103"/>
      <c r="AU103"/>
      <c r="AV103"/>
      <c r="AW103"/>
      <c r="AX103"/>
      <c r="AY103"/>
      <c r="AZ103"/>
    </row>
    <row r="104" spans="2:52" x14ac:dyDescent="0.25">
      <c r="B104"/>
      <c r="C104"/>
      <c r="D104"/>
      <c r="E104"/>
      <c r="F104"/>
      <c r="G104"/>
      <c r="H104"/>
      <c r="I104"/>
      <c r="J104"/>
      <c r="K104"/>
      <c r="L104"/>
      <c r="M104"/>
      <c r="N104"/>
      <c r="O104"/>
      <c r="P104"/>
      <c r="Q104"/>
      <c r="R104"/>
      <c r="T104"/>
      <c r="U104"/>
      <c r="V104"/>
      <c r="W104"/>
      <c r="X104"/>
      <c r="Y104"/>
      <c r="Z104"/>
      <c r="AA104"/>
      <c r="AB104"/>
      <c r="AC104"/>
      <c r="AD104"/>
      <c r="AE104"/>
      <c r="AF104"/>
      <c r="AG104"/>
      <c r="AH104"/>
      <c r="AI104"/>
      <c r="AK104"/>
      <c r="AL104"/>
      <c r="AM104"/>
      <c r="AN104"/>
      <c r="AO104"/>
      <c r="AP104"/>
      <c r="AQ104"/>
      <c r="AR104"/>
      <c r="AS104"/>
      <c r="AT104"/>
      <c r="AU104"/>
      <c r="AV104"/>
      <c r="AW104"/>
      <c r="AX104"/>
      <c r="AY104"/>
      <c r="AZ104"/>
    </row>
    <row r="105" spans="2:52" x14ac:dyDescent="0.25">
      <c r="B105"/>
      <c r="C105"/>
      <c r="D105"/>
      <c r="E105"/>
      <c r="F105"/>
      <c r="G105"/>
      <c r="H105"/>
      <c r="I105"/>
      <c r="J105"/>
      <c r="K105"/>
      <c r="L105"/>
      <c r="M105"/>
      <c r="N105"/>
      <c r="O105"/>
      <c r="P105"/>
      <c r="Q105"/>
      <c r="R105"/>
      <c r="T105"/>
      <c r="U105"/>
      <c r="V105"/>
      <c r="W105"/>
      <c r="X105"/>
      <c r="Y105"/>
      <c r="Z105"/>
      <c r="AA105"/>
      <c r="AB105"/>
      <c r="AC105"/>
      <c r="AD105"/>
      <c r="AE105"/>
      <c r="AF105"/>
      <c r="AG105"/>
      <c r="AH105"/>
      <c r="AI105"/>
      <c r="AK105"/>
      <c r="AL105"/>
      <c r="AM105"/>
      <c r="AN105"/>
      <c r="AO105"/>
      <c r="AP105"/>
      <c r="AQ105"/>
      <c r="AR105"/>
      <c r="AS105"/>
      <c r="AT105"/>
      <c r="AU105"/>
      <c r="AV105"/>
      <c r="AW105"/>
      <c r="AX105"/>
      <c r="AY105"/>
      <c r="AZ105"/>
    </row>
    <row r="106" spans="2:52" x14ac:dyDescent="0.25">
      <c r="B106"/>
      <c r="C106"/>
      <c r="D106"/>
      <c r="E106"/>
      <c r="F106"/>
      <c r="G106"/>
      <c r="H106"/>
      <c r="I106"/>
      <c r="J106"/>
      <c r="K106"/>
      <c r="L106"/>
      <c r="M106"/>
      <c r="N106"/>
      <c r="O106"/>
      <c r="P106"/>
      <c r="Q106"/>
      <c r="R106"/>
      <c r="T106"/>
      <c r="U106"/>
      <c r="V106"/>
      <c r="W106"/>
      <c r="X106"/>
      <c r="Y106"/>
      <c r="Z106"/>
      <c r="AA106"/>
      <c r="AB106"/>
      <c r="AC106"/>
      <c r="AD106"/>
      <c r="AE106"/>
      <c r="AF106"/>
      <c r="AG106"/>
      <c r="AH106"/>
      <c r="AI106"/>
      <c r="AK106"/>
      <c r="AL106"/>
      <c r="AM106"/>
      <c r="AN106"/>
      <c r="AO106"/>
      <c r="AP106"/>
      <c r="AQ106"/>
      <c r="AR106"/>
      <c r="AS106"/>
      <c r="AT106"/>
      <c r="AU106"/>
      <c r="AV106"/>
      <c r="AW106"/>
      <c r="AX106"/>
      <c r="AY106"/>
      <c r="AZ106"/>
    </row>
    <row r="107" spans="2:52" x14ac:dyDescent="0.25">
      <c r="B107"/>
      <c r="C107"/>
      <c r="D107"/>
      <c r="E107"/>
      <c r="F107"/>
      <c r="G107"/>
      <c r="H107"/>
      <c r="I107"/>
      <c r="J107"/>
      <c r="K107"/>
      <c r="L107"/>
      <c r="M107"/>
      <c r="N107"/>
      <c r="O107"/>
      <c r="P107"/>
      <c r="Q107"/>
      <c r="R107"/>
      <c r="T107"/>
      <c r="U107"/>
      <c r="V107"/>
      <c r="W107"/>
      <c r="X107"/>
      <c r="Y107"/>
      <c r="Z107"/>
      <c r="AA107"/>
      <c r="AB107"/>
      <c r="AC107"/>
      <c r="AD107"/>
      <c r="AE107"/>
      <c r="AF107"/>
      <c r="AG107"/>
      <c r="AH107"/>
      <c r="AI107"/>
      <c r="AK107"/>
      <c r="AL107"/>
      <c r="AM107"/>
      <c r="AN107"/>
      <c r="AO107"/>
      <c r="AP107"/>
      <c r="AQ107"/>
      <c r="AR107"/>
      <c r="AS107"/>
      <c r="AT107"/>
      <c r="AU107"/>
      <c r="AV107"/>
      <c r="AW107"/>
      <c r="AX107"/>
      <c r="AY107"/>
      <c r="AZ107"/>
    </row>
    <row r="108" spans="2:52" x14ac:dyDescent="0.25">
      <c r="B108"/>
      <c r="C108"/>
      <c r="D108"/>
      <c r="E108"/>
      <c r="F108"/>
      <c r="G108"/>
      <c r="H108"/>
      <c r="I108"/>
      <c r="J108"/>
      <c r="K108"/>
      <c r="L108"/>
      <c r="M108"/>
      <c r="N108"/>
      <c r="O108"/>
      <c r="P108"/>
      <c r="Q108"/>
      <c r="R108"/>
      <c r="T108"/>
      <c r="U108"/>
      <c r="V108"/>
      <c r="W108"/>
      <c r="X108"/>
      <c r="Y108"/>
      <c r="Z108"/>
      <c r="AA108"/>
      <c r="AB108"/>
      <c r="AC108"/>
      <c r="AD108"/>
      <c r="AE108"/>
      <c r="AF108"/>
      <c r="AG108"/>
      <c r="AH108"/>
      <c r="AI108"/>
      <c r="AK108"/>
      <c r="AL108"/>
      <c r="AM108"/>
      <c r="AN108"/>
      <c r="AO108"/>
      <c r="AP108"/>
      <c r="AQ108"/>
      <c r="AR108"/>
      <c r="AS108"/>
      <c r="AT108"/>
      <c r="AU108"/>
      <c r="AV108"/>
      <c r="AW108"/>
      <c r="AX108"/>
      <c r="AY108"/>
      <c r="AZ108"/>
    </row>
    <row r="109" spans="2:52" x14ac:dyDescent="0.25">
      <c r="B109"/>
      <c r="C109"/>
      <c r="D109"/>
      <c r="E109"/>
      <c r="F109"/>
      <c r="G109"/>
      <c r="H109"/>
      <c r="I109"/>
      <c r="J109"/>
      <c r="K109"/>
      <c r="L109"/>
      <c r="M109"/>
      <c r="N109"/>
      <c r="O109"/>
      <c r="P109"/>
      <c r="Q109"/>
      <c r="R109"/>
      <c r="T109"/>
      <c r="U109"/>
      <c r="V109"/>
      <c r="W109"/>
      <c r="X109"/>
      <c r="Y109"/>
      <c r="Z109"/>
      <c r="AA109"/>
      <c r="AB109"/>
      <c r="AC109"/>
      <c r="AD109"/>
      <c r="AE109"/>
      <c r="AF109"/>
      <c r="AG109"/>
      <c r="AH109"/>
      <c r="AI109"/>
      <c r="AK109"/>
      <c r="AL109"/>
      <c r="AM109"/>
      <c r="AN109"/>
      <c r="AO109"/>
      <c r="AP109"/>
      <c r="AQ109"/>
      <c r="AR109"/>
      <c r="AS109"/>
      <c r="AT109"/>
      <c r="AU109"/>
      <c r="AV109"/>
      <c r="AW109"/>
      <c r="AX109"/>
      <c r="AY109"/>
      <c r="AZ109"/>
    </row>
    <row r="110" spans="2:52" x14ac:dyDescent="0.25">
      <c r="B110"/>
      <c r="C110"/>
      <c r="D110"/>
      <c r="E110"/>
      <c r="F110"/>
      <c r="G110"/>
      <c r="H110"/>
      <c r="I110"/>
      <c r="J110"/>
      <c r="K110"/>
      <c r="L110"/>
      <c r="M110"/>
      <c r="N110"/>
      <c r="O110"/>
      <c r="P110"/>
      <c r="Q110"/>
      <c r="R110"/>
      <c r="T110"/>
      <c r="U110"/>
      <c r="V110"/>
      <c r="W110"/>
      <c r="X110"/>
      <c r="Y110"/>
      <c r="Z110"/>
      <c r="AA110"/>
      <c r="AB110"/>
      <c r="AC110"/>
      <c r="AD110"/>
      <c r="AE110"/>
      <c r="AF110"/>
      <c r="AG110"/>
      <c r="AH110"/>
      <c r="AI110"/>
      <c r="AK110"/>
      <c r="AL110"/>
      <c r="AM110"/>
      <c r="AN110"/>
      <c r="AO110"/>
      <c r="AP110"/>
      <c r="AQ110"/>
      <c r="AR110"/>
      <c r="AS110"/>
      <c r="AT110"/>
      <c r="AU110"/>
      <c r="AV110"/>
      <c r="AW110"/>
      <c r="AX110"/>
      <c r="AY110"/>
      <c r="AZ110"/>
    </row>
    <row r="111" spans="2:52" x14ac:dyDescent="0.25">
      <c r="B111"/>
      <c r="C111"/>
      <c r="D111"/>
      <c r="E111"/>
      <c r="F111"/>
      <c r="G111"/>
      <c r="H111"/>
      <c r="I111"/>
      <c r="J111"/>
      <c r="K111"/>
      <c r="L111"/>
      <c r="M111"/>
      <c r="N111"/>
      <c r="O111"/>
      <c r="P111"/>
      <c r="Q111"/>
      <c r="R111"/>
      <c r="T111"/>
      <c r="U111"/>
      <c r="V111"/>
      <c r="W111"/>
      <c r="X111"/>
      <c r="Y111"/>
      <c r="Z111"/>
      <c r="AA111"/>
      <c r="AB111"/>
      <c r="AC111"/>
      <c r="AD111"/>
      <c r="AE111"/>
      <c r="AF111"/>
      <c r="AG111"/>
      <c r="AH111"/>
      <c r="AI111"/>
      <c r="AK111"/>
      <c r="AL111"/>
      <c r="AM111"/>
      <c r="AN111"/>
      <c r="AO111"/>
      <c r="AP111"/>
      <c r="AQ111"/>
      <c r="AR111"/>
      <c r="AS111"/>
      <c r="AT111"/>
      <c r="AU111"/>
      <c r="AV111"/>
      <c r="AW111"/>
      <c r="AX111"/>
      <c r="AY111"/>
      <c r="AZ111"/>
    </row>
    <row r="112" spans="2:52" x14ac:dyDescent="0.25">
      <c r="B112"/>
      <c r="C112"/>
      <c r="D112"/>
      <c r="E112"/>
      <c r="F112"/>
      <c r="G112"/>
      <c r="H112"/>
      <c r="I112"/>
      <c r="J112"/>
      <c r="K112"/>
      <c r="L112"/>
      <c r="M112"/>
      <c r="N112"/>
      <c r="O112"/>
      <c r="P112"/>
      <c r="Q112"/>
      <c r="R112"/>
      <c r="T112"/>
      <c r="U112"/>
      <c r="V112"/>
      <c r="W112"/>
      <c r="X112"/>
      <c r="Y112"/>
      <c r="Z112"/>
      <c r="AA112"/>
      <c r="AB112"/>
      <c r="AC112"/>
      <c r="AD112"/>
      <c r="AE112"/>
      <c r="AF112"/>
      <c r="AG112"/>
      <c r="AH112"/>
      <c r="AI112"/>
      <c r="AK112"/>
      <c r="AL112"/>
      <c r="AM112"/>
      <c r="AN112"/>
      <c r="AO112"/>
      <c r="AP112"/>
      <c r="AQ112"/>
      <c r="AR112"/>
      <c r="AS112"/>
      <c r="AT112"/>
      <c r="AU112"/>
      <c r="AV112"/>
      <c r="AW112"/>
      <c r="AX112"/>
      <c r="AY112"/>
      <c r="AZ112"/>
    </row>
    <row r="113" spans="2:52" x14ac:dyDescent="0.25">
      <c r="B113"/>
      <c r="C113"/>
      <c r="D113"/>
      <c r="E113"/>
      <c r="F113"/>
      <c r="G113"/>
      <c r="H113"/>
      <c r="I113"/>
      <c r="J113"/>
      <c r="K113"/>
      <c r="L113"/>
      <c r="M113"/>
      <c r="N113"/>
      <c r="O113"/>
      <c r="P113"/>
      <c r="Q113"/>
      <c r="R113"/>
      <c r="T113"/>
      <c r="U113"/>
      <c r="V113"/>
      <c r="W113"/>
      <c r="X113"/>
      <c r="Y113"/>
      <c r="Z113"/>
      <c r="AA113"/>
      <c r="AB113"/>
      <c r="AC113"/>
      <c r="AD113"/>
      <c r="AE113"/>
      <c r="AF113"/>
      <c r="AG113"/>
      <c r="AH113"/>
      <c r="AI113"/>
      <c r="AK113"/>
      <c r="AL113"/>
      <c r="AM113"/>
      <c r="AN113"/>
      <c r="AO113"/>
      <c r="AP113"/>
      <c r="AQ113"/>
      <c r="AR113"/>
      <c r="AS113"/>
      <c r="AT113"/>
      <c r="AU113"/>
      <c r="AV113"/>
      <c r="AW113"/>
      <c r="AX113"/>
      <c r="AY113"/>
      <c r="AZ113"/>
    </row>
    <row r="114" spans="2:52" x14ac:dyDescent="0.25">
      <c r="B114"/>
      <c r="C114"/>
      <c r="D114"/>
      <c r="E114"/>
      <c r="F114"/>
      <c r="G114"/>
      <c r="H114"/>
      <c r="I114"/>
      <c r="J114"/>
      <c r="K114"/>
      <c r="L114"/>
      <c r="M114"/>
      <c r="N114"/>
      <c r="O114"/>
      <c r="P114"/>
      <c r="Q114"/>
      <c r="R114"/>
      <c r="T114"/>
      <c r="U114"/>
      <c r="V114"/>
      <c r="W114"/>
      <c r="X114"/>
      <c r="Y114"/>
      <c r="Z114"/>
      <c r="AA114"/>
      <c r="AB114"/>
      <c r="AC114"/>
      <c r="AD114"/>
      <c r="AE114"/>
      <c r="AF114"/>
      <c r="AG114"/>
      <c r="AH114"/>
      <c r="AI114"/>
      <c r="AK114"/>
      <c r="AL114"/>
      <c r="AM114"/>
      <c r="AN114"/>
      <c r="AO114"/>
      <c r="AP114"/>
      <c r="AQ114"/>
      <c r="AR114"/>
      <c r="AS114"/>
      <c r="AT114"/>
      <c r="AU114"/>
      <c r="AV114"/>
      <c r="AW114"/>
      <c r="AX114"/>
      <c r="AY114"/>
      <c r="AZ114"/>
    </row>
    <row r="115" spans="2:52" x14ac:dyDescent="0.25">
      <c r="B115"/>
      <c r="C115"/>
      <c r="D115"/>
      <c r="E115"/>
      <c r="F115"/>
      <c r="G115"/>
      <c r="H115"/>
      <c r="I115"/>
      <c r="J115"/>
      <c r="K115"/>
      <c r="L115"/>
      <c r="M115"/>
      <c r="N115"/>
      <c r="O115"/>
      <c r="P115"/>
      <c r="Q115"/>
      <c r="R115"/>
      <c r="T115"/>
      <c r="U115"/>
      <c r="V115"/>
      <c r="W115"/>
      <c r="X115"/>
      <c r="Y115"/>
      <c r="Z115"/>
      <c r="AA115"/>
      <c r="AB115"/>
      <c r="AC115"/>
      <c r="AD115"/>
      <c r="AE115"/>
      <c r="AF115"/>
      <c r="AG115"/>
      <c r="AH115"/>
      <c r="AI115"/>
      <c r="AK115"/>
      <c r="AL115"/>
      <c r="AM115"/>
      <c r="AN115"/>
      <c r="AO115"/>
      <c r="AP115"/>
      <c r="AQ115"/>
      <c r="AR115"/>
      <c r="AS115"/>
      <c r="AT115"/>
      <c r="AU115"/>
      <c r="AV115"/>
      <c r="AW115"/>
      <c r="AX115"/>
      <c r="AY115"/>
      <c r="AZ115"/>
    </row>
    <row r="116" spans="2:52" x14ac:dyDescent="0.25">
      <c r="B116"/>
      <c r="C116"/>
      <c r="D116"/>
      <c r="E116"/>
      <c r="F116"/>
      <c r="G116"/>
      <c r="H116"/>
      <c r="I116"/>
      <c r="J116"/>
      <c r="K116"/>
      <c r="L116"/>
      <c r="M116"/>
      <c r="N116"/>
      <c r="O116"/>
      <c r="P116"/>
      <c r="Q116"/>
      <c r="R116"/>
      <c r="T116"/>
      <c r="U116"/>
      <c r="V116"/>
      <c r="W116"/>
      <c r="X116"/>
      <c r="Y116"/>
      <c r="Z116"/>
      <c r="AA116"/>
      <c r="AB116"/>
      <c r="AC116"/>
      <c r="AD116"/>
      <c r="AE116"/>
      <c r="AF116"/>
      <c r="AG116"/>
      <c r="AH116"/>
      <c r="AI116"/>
      <c r="AK116"/>
      <c r="AL116"/>
      <c r="AM116"/>
      <c r="AN116"/>
      <c r="AO116"/>
      <c r="AP116"/>
      <c r="AQ116"/>
      <c r="AR116"/>
      <c r="AS116"/>
      <c r="AT116"/>
      <c r="AU116"/>
      <c r="AV116"/>
      <c r="AW116"/>
      <c r="AX116"/>
      <c r="AY116"/>
      <c r="AZ116"/>
    </row>
    <row r="117" spans="2:52" x14ac:dyDescent="0.25">
      <c r="B117"/>
      <c r="C117"/>
      <c r="D117"/>
      <c r="E117"/>
      <c r="F117"/>
      <c r="G117"/>
      <c r="H117"/>
      <c r="I117"/>
      <c r="J117"/>
      <c r="K117"/>
      <c r="L117"/>
      <c r="M117"/>
      <c r="N117"/>
      <c r="O117"/>
      <c r="P117"/>
      <c r="Q117"/>
      <c r="R117"/>
      <c r="T117"/>
      <c r="U117"/>
      <c r="V117"/>
      <c r="W117"/>
      <c r="X117"/>
      <c r="Y117"/>
      <c r="Z117"/>
      <c r="AA117"/>
      <c r="AB117"/>
      <c r="AC117"/>
      <c r="AD117"/>
      <c r="AE117"/>
      <c r="AF117"/>
      <c r="AG117"/>
      <c r="AH117"/>
      <c r="AI117"/>
      <c r="AK117"/>
      <c r="AL117"/>
      <c r="AM117"/>
      <c r="AN117"/>
      <c r="AO117"/>
      <c r="AP117"/>
      <c r="AQ117"/>
      <c r="AR117"/>
      <c r="AS117"/>
      <c r="AT117"/>
      <c r="AU117"/>
      <c r="AV117"/>
      <c r="AW117"/>
      <c r="AX117"/>
      <c r="AY117"/>
      <c r="AZ117"/>
    </row>
    <row r="118" spans="2:52" x14ac:dyDescent="0.25">
      <c r="B118"/>
      <c r="C118"/>
      <c r="D118"/>
      <c r="E118"/>
      <c r="F118"/>
      <c r="G118"/>
      <c r="H118"/>
      <c r="I118"/>
      <c r="J118"/>
      <c r="K118"/>
      <c r="L118"/>
      <c r="M118"/>
      <c r="N118"/>
      <c r="O118"/>
      <c r="P118"/>
      <c r="Q118"/>
      <c r="R118"/>
      <c r="T118"/>
      <c r="U118"/>
      <c r="V118"/>
      <c r="W118"/>
      <c r="X118"/>
      <c r="Y118"/>
      <c r="Z118"/>
      <c r="AA118"/>
      <c r="AB118"/>
      <c r="AC118"/>
      <c r="AD118"/>
      <c r="AE118"/>
      <c r="AF118"/>
      <c r="AG118"/>
      <c r="AH118"/>
      <c r="AI118"/>
      <c r="AK118"/>
      <c r="AL118"/>
      <c r="AM118"/>
      <c r="AN118"/>
      <c r="AO118"/>
      <c r="AP118"/>
      <c r="AQ118"/>
      <c r="AR118"/>
      <c r="AS118"/>
      <c r="AT118"/>
      <c r="AU118"/>
      <c r="AV118"/>
      <c r="AW118"/>
      <c r="AX118"/>
      <c r="AY118"/>
      <c r="AZ118"/>
    </row>
    <row r="119" spans="2:52" x14ac:dyDescent="0.25">
      <c r="B119"/>
      <c r="C119"/>
      <c r="D119"/>
      <c r="E119"/>
      <c r="F119"/>
      <c r="G119"/>
      <c r="H119"/>
      <c r="I119"/>
      <c r="J119"/>
      <c r="K119"/>
      <c r="L119"/>
      <c r="M119"/>
      <c r="N119"/>
      <c r="O119"/>
      <c r="P119"/>
      <c r="Q119"/>
      <c r="R119"/>
      <c r="T119"/>
      <c r="U119"/>
      <c r="V119"/>
      <c r="W119"/>
      <c r="X119"/>
      <c r="Y119"/>
      <c r="Z119"/>
      <c r="AA119"/>
      <c r="AB119"/>
      <c r="AC119"/>
      <c r="AD119"/>
      <c r="AE119"/>
      <c r="AF119"/>
      <c r="AG119"/>
      <c r="AH119"/>
      <c r="AI119"/>
      <c r="AK119"/>
      <c r="AL119"/>
      <c r="AM119"/>
      <c r="AN119"/>
      <c r="AO119"/>
      <c r="AP119"/>
      <c r="AQ119"/>
      <c r="AR119"/>
      <c r="AS119"/>
      <c r="AT119"/>
      <c r="AU119"/>
      <c r="AV119"/>
      <c r="AW119"/>
      <c r="AX119"/>
      <c r="AY119"/>
      <c r="AZ119"/>
    </row>
    <row r="120" spans="2:52" x14ac:dyDescent="0.25">
      <c r="B120"/>
      <c r="C120"/>
      <c r="D120"/>
      <c r="E120"/>
      <c r="F120"/>
      <c r="G120"/>
      <c r="H120"/>
      <c r="I120"/>
      <c r="J120"/>
      <c r="K120"/>
      <c r="L120"/>
      <c r="M120"/>
      <c r="N120"/>
      <c r="O120"/>
      <c r="P120"/>
      <c r="Q120"/>
      <c r="R120"/>
      <c r="T120"/>
      <c r="U120"/>
      <c r="V120"/>
      <c r="W120"/>
      <c r="X120"/>
      <c r="Y120"/>
      <c r="Z120"/>
      <c r="AA120"/>
      <c r="AB120"/>
      <c r="AC120"/>
      <c r="AD120"/>
      <c r="AE120"/>
      <c r="AF120"/>
      <c r="AG120"/>
      <c r="AH120"/>
      <c r="AI120"/>
      <c r="AK120"/>
      <c r="AL120"/>
      <c r="AM120"/>
      <c r="AN120"/>
      <c r="AO120"/>
      <c r="AP120"/>
      <c r="AQ120"/>
      <c r="AR120"/>
      <c r="AS120"/>
      <c r="AT120"/>
      <c r="AU120"/>
      <c r="AV120"/>
      <c r="AW120"/>
      <c r="AX120"/>
      <c r="AY120"/>
      <c r="AZ120"/>
    </row>
    <row r="121" spans="2:52" x14ac:dyDescent="0.25">
      <c r="B121"/>
      <c r="C121"/>
      <c r="D121"/>
      <c r="E121"/>
      <c r="F121"/>
      <c r="G121"/>
      <c r="H121"/>
      <c r="I121"/>
      <c r="J121"/>
      <c r="K121"/>
      <c r="L121"/>
      <c r="M121"/>
      <c r="N121"/>
      <c r="O121"/>
      <c r="P121"/>
      <c r="Q121"/>
      <c r="R121"/>
      <c r="T121"/>
      <c r="U121"/>
      <c r="V121"/>
      <c r="W121"/>
      <c r="X121"/>
      <c r="Y121"/>
      <c r="Z121"/>
      <c r="AA121"/>
      <c r="AB121"/>
      <c r="AC121"/>
      <c r="AD121"/>
      <c r="AE121"/>
      <c r="AF121"/>
      <c r="AG121"/>
      <c r="AH121"/>
      <c r="AI121"/>
      <c r="AK121"/>
      <c r="AL121"/>
      <c r="AM121"/>
      <c r="AN121"/>
      <c r="AO121"/>
      <c r="AP121"/>
      <c r="AQ121"/>
      <c r="AR121"/>
      <c r="AS121"/>
      <c r="AT121"/>
      <c r="AU121"/>
      <c r="AV121"/>
      <c r="AW121"/>
      <c r="AX121"/>
      <c r="AY121"/>
      <c r="AZ121"/>
    </row>
    <row r="122" spans="2:52" x14ac:dyDescent="0.25">
      <c r="B122"/>
      <c r="C122"/>
      <c r="D122"/>
      <c r="E122"/>
      <c r="F122"/>
      <c r="G122"/>
      <c r="H122"/>
      <c r="I122"/>
      <c r="J122"/>
      <c r="K122"/>
      <c r="L122"/>
      <c r="M122"/>
      <c r="N122"/>
      <c r="O122"/>
      <c r="P122"/>
      <c r="Q122"/>
      <c r="R122"/>
      <c r="T122"/>
      <c r="U122"/>
      <c r="V122"/>
      <c r="W122"/>
      <c r="X122"/>
      <c r="Y122"/>
      <c r="Z122"/>
      <c r="AA122"/>
      <c r="AB122"/>
      <c r="AC122"/>
      <c r="AD122"/>
      <c r="AE122"/>
      <c r="AF122"/>
      <c r="AG122"/>
      <c r="AH122"/>
      <c r="AI122"/>
      <c r="AK122"/>
      <c r="AL122"/>
      <c r="AM122"/>
      <c r="AN122"/>
      <c r="AO122"/>
      <c r="AP122"/>
      <c r="AQ122"/>
      <c r="AR122"/>
      <c r="AS122"/>
      <c r="AT122"/>
      <c r="AU122"/>
      <c r="AV122"/>
      <c r="AW122"/>
      <c r="AX122"/>
      <c r="AY122"/>
      <c r="AZ122"/>
    </row>
    <row r="123" spans="2:52" x14ac:dyDescent="0.25">
      <c r="B123"/>
      <c r="C123"/>
      <c r="D123"/>
      <c r="E123"/>
      <c r="F123"/>
      <c r="G123"/>
      <c r="H123"/>
      <c r="I123"/>
      <c r="J123"/>
      <c r="K123"/>
      <c r="L123"/>
      <c r="M123"/>
      <c r="N123"/>
      <c r="O123"/>
      <c r="P123"/>
      <c r="Q123"/>
      <c r="R123"/>
      <c r="T123"/>
      <c r="U123"/>
      <c r="V123"/>
      <c r="W123"/>
      <c r="X123"/>
      <c r="Y123"/>
      <c r="Z123"/>
      <c r="AA123"/>
      <c r="AB123"/>
      <c r="AC123"/>
      <c r="AD123"/>
      <c r="AE123"/>
      <c r="AF123"/>
      <c r="AG123"/>
      <c r="AH123"/>
      <c r="AI123"/>
      <c r="AK123"/>
      <c r="AL123"/>
      <c r="AM123"/>
      <c r="AN123"/>
      <c r="AO123"/>
      <c r="AP123"/>
      <c r="AQ123"/>
      <c r="AR123"/>
      <c r="AS123"/>
      <c r="AT123"/>
      <c r="AU123"/>
      <c r="AV123"/>
      <c r="AW123"/>
      <c r="AX123"/>
      <c r="AY123"/>
      <c r="AZ123"/>
    </row>
    <row r="124" spans="2:52" x14ac:dyDescent="0.25">
      <c r="B124"/>
      <c r="C124"/>
      <c r="D124"/>
      <c r="E124"/>
      <c r="F124"/>
      <c r="G124"/>
      <c r="H124"/>
      <c r="I124"/>
      <c r="J124"/>
      <c r="K124"/>
      <c r="L124"/>
      <c r="M124"/>
      <c r="N124"/>
      <c r="O124"/>
      <c r="P124"/>
      <c r="Q124"/>
      <c r="R124"/>
      <c r="T124"/>
      <c r="U124"/>
      <c r="V124"/>
      <c r="W124"/>
      <c r="X124"/>
      <c r="Y124"/>
      <c r="Z124"/>
      <c r="AA124"/>
      <c r="AB124"/>
      <c r="AC124"/>
      <c r="AD124"/>
      <c r="AE124"/>
      <c r="AF124"/>
      <c r="AG124"/>
      <c r="AH124"/>
      <c r="AI124"/>
      <c r="AK124"/>
      <c r="AL124"/>
      <c r="AM124"/>
      <c r="AN124"/>
      <c r="AO124"/>
      <c r="AP124"/>
      <c r="AQ124"/>
      <c r="AR124"/>
      <c r="AS124"/>
      <c r="AT124"/>
      <c r="AU124"/>
      <c r="AV124"/>
      <c r="AW124"/>
      <c r="AX124"/>
      <c r="AY124"/>
      <c r="AZ124"/>
    </row>
    <row r="125" spans="2:52" x14ac:dyDescent="0.25">
      <c r="B125"/>
      <c r="C125"/>
      <c r="D125"/>
      <c r="E125"/>
      <c r="F125"/>
      <c r="G125"/>
      <c r="H125"/>
      <c r="I125"/>
      <c r="J125"/>
      <c r="K125"/>
      <c r="L125"/>
      <c r="M125"/>
      <c r="N125"/>
      <c r="O125"/>
      <c r="P125"/>
      <c r="Q125"/>
      <c r="R125"/>
      <c r="T125"/>
      <c r="U125"/>
      <c r="V125"/>
      <c r="W125"/>
      <c r="X125"/>
      <c r="Y125"/>
      <c r="Z125"/>
      <c r="AA125"/>
      <c r="AB125"/>
      <c r="AC125"/>
      <c r="AD125"/>
      <c r="AE125"/>
      <c r="AF125"/>
      <c r="AG125"/>
      <c r="AH125"/>
      <c r="AI125"/>
      <c r="AK125"/>
      <c r="AL125"/>
      <c r="AM125"/>
      <c r="AN125"/>
      <c r="AO125"/>
      <c r="AP125"/>
      <c r="AQ125"/>
      <c r="AR125"/>
      <c r="AS125"/>
      <c r="AT125"/>
      <c r="AU125"/>
      <c r="AV125"/>
      <c r="AW125"/>
      <c r="AX125"/>
      <c r="AY125"/>
      <c r="AZ125"/>
    </row>
  </sheetData>
  <sheetProtection autoFilter="0" pivotTables="0"/>
  <pageMargins left="0.59055118110236204" right="0.59055118110236204" top="1.1811023622047201" bottom="0.59055118110236204" header="0.59055118110236204" footer="0.39370078740157499"/>
  <pageSetup paperSize="8" scale="60" orientation="landscape" r:id="rId4"/>
  <headerFooter scaleWithDoc="0">
    <oddHeader>&amp;L&amp;"Century Gothic,Navadno"&amp;7&amp;G&amp;R&amp;"Century Gothic,Navadno"&amp;7INTERNI DOKUMENT / SEKTOR OD</oddHeader>
    <oddFooter>&amp;L&amp;"Century Gothic,Navadno"&amp;6Datoteka: &amp;F
Datum tiskanja: &amp;D&amp;R&amp;"Century Gothic,Navadno"&amp;6&amp;A - &amp;P / &amp;N</oddFooter>
  </headerFooter>
  <colBreaks count="2" manualBreakCount="2">
    <brk id="19" min="1" max="64" man="1"/>
    <brk id="37" min="1" max="64" man="1"/>
  </colBreaks>
  <drawing r:id="rId5"/>
  <legacyDrawingHF r:id="rId6"/>
  <extLst>
    <ext xmlns:x14="http://schemas.microsoft.com/office/spreadsheetml/2009/9/main" uri="{A8765BA9-456A-4dab-B4F3-ACF838C121DE}">
      <x14:slicerList>
        <x14:slicer r:id="rId7"/>
      </x14:slicerList>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226DA-1C05-4F35-BC72-984DD34BA11B}">
  <sheetPr codeName="List_19">
    <tabColor rgb="FFBB2649"/>
  </sheetPr>
  <dimension ref="A1:BH562"/>
  <sheetViews>
    <sheetView showGridLines="0" showRowColHeaders="0" zoomScale="82" zoomScaleNormal="82" workbookViewId="0">
      <selection activeCell="I18" sqref="I18"/>
    </sheetView>
  </sheetViews>
  <sheetFormatPr defaultColWidth="4.7109375" defaultRowHeight="14.25" customHeight="1" x14ac:dyDescent="0.25"/>
  <cols>
    <col min="1" max="1" width="2.140625" style="11" customWidth="1"/>
    <col min="2" max="2" width="2.140625" style="11" hidden="1" customWidth="1"/>
    <col min="3" max="4" width="8.140625" style="11" hidden="1" customWidth="1"/>
    <col min="5" max="5" width="14.5703125" style="11" customWidth="1"/>
    <col min="6" max="6" width="39.5703125" style="11" customWidth="1"/>
    <col min="7" max="7" width="53.42578125" style="11" bestFit="1" customWidth="1"/>
    <col min="8" max="8" width="46.140625" style="11" customWidth="1"/>
    <col min="9" max="9" width="17.28515625" style="11" customWidth="1"/>
    <col min="10" max="10" width="17.28515625" style="11" hidden="1" customWidth="1"/>
    <col min="11" max="12" width="14" style="11" hidden="1" customWidth="1"/>
    <col min="13" max="13" width="17.28515625" style="11" customWidth="1"/>
    <col min="14" max="14" width="17.28515625" style="11" hidden="1" customWidth="1"/>
    <col min="15" max="16" width="13.85546875" style="11" hidden="1" customWidth="1"/>
    <col min="17" max="17" width="16.42578125" style="11" customWidth="1"/>
    <col min="18" max="18" width="16.42578125" style="11" hidden="1" customWidth="1"/>
    <col min="19" max="19" width="13.85546875" style="11" hidden="1" customWidth="1"/>
    <col min="20" max="20" width="2.85546875" style="11" customWidth="1"/>
    <col min="21" max="21" width="4.5703125" style="11" customWidth="1"/>
    <col min="22" max="22" width="4.7109375" style="11" customWidth="1"/>
    <col min="23" max="24" width="12.42578125" style="11" customWidth="1"/>
    <col min="25" max="27" width="4.5703125" style="11" customWidth="1"/>
    <col min="28" max="28" width="8.85546875" style="11" customWidth="1"/>
    <col min="29" max="29" width="14.5703125" style="127" hidden="1" customWidth="1"/>
    <col min="30" max="30" width="12.42578125" style="127" hidden="1" customWidth="1"/>
    <col min="31" max="31" width="6.28515625" style="127" hidden="1" customWidth="1"/>
    <col min="32" max="32" width="9.140625" style="127" hidden="1" customWidth="1"/>
    <col min="33" max="36" width="5.42578125" style="127" hidden="1" customWidth="1"/>
    <col min="37" max="40" width="8.85546875" style="127" hidden="1" customWidth="1"/>
    <col min="41" max="43" width="4.7109375" style="11" hidden="1" customWidth="1"/>
    <col min="44" max="45" width="9.140625" style="11" hidden="1" customWidth="1"/>
    <col min="46" max="46" width="10.42578125" style="11" hidden="1" customWidth="1"/>
    <col min="47" max="48" width="4.7109375" style="11"/>
    <col min="49" max="49" width="7.5703125" style="11" bestFit="1" customWidth="1"/>
    <col min="50" max="16384" width="4.7109375" style="11"/>
  </cols>
  <sheetData>
    <row r="1" spans="2:60" ht="14.25" customHeight="1" x14ac:dyDescent="0.25">
      <c r="B1" s="237"/>
      <c r="C1" s="237"/>
      <c r="D1" s="237"/>
      <c r="AC1" s="366"/>
      <c r="AD1" s="366"/>
      <c r="AE1" s="366"/>
      <c r="AF1" s="366"/>
      <c r="AG1" s="366"/>
      <c r="AH1" s="366"/>
      <c r="AI1" s="366"/>
      <c r="AJ1" s="366"/>
      <c r="AK1" s="366"/>
      <c r="AL1" s="366"/>
      <c r="AM1" s="366"/>
      <c r="AN1" s="366"/>
      <c r="AO1" s="366"/>
      <c r="AP1" s="366"/>
      <c r="AQ1" s="366"/>
      <c r="AR1" s="366"/>
      <c r="AS1" s="366"/>
      <c r="AT1" s="366"/>
    </row>
    <row r="2" spans="2:60" s="119" customFormat="1" ht="35.25" customHeight="1" x14ac:dyDescent="0.25">
      <c r="E2" s="943" t="s">
        <v>1046</v>
      </c>
      <c r="F2" s="943"/>
      <c r="G2" s="943"/>
      <c r="H2" s="943"/>
      <c r="I2" s="943"/>
      <c r="J2" s="943"/>
      <c r="K2" s="943"/>
      <c r="L2" s="943"/>
      <c r="AC2" s="126" t="s">
        <v>900</v>
      </c>
      <c r="AD2" s="126"/>
      <c r="AE2" s="126"/>
      <c r="AF2" s="126"/>
      <c r="AG2" s="126"/>
      <c r="AH2" s="126"/>
      <c r="AI2" s="126"/>
      <c r="AJ2" s="126"/>
      <c r="AK2" s="126"/>
      <c r="AL2" s="126"/>
      <c r="AM2" s="126"/>
      <c r="AN2" s="126"/>
    </row>
    <row r="3" spans="2:60" s="119" customFormat="1" ht="36.75" customHeight="1" x14ac:dyDescent="0.25">
      <c r="E3" s="924" t="s">
        <v>1055</v>
      </c>
      <c r="F3" s="925"/>
      <c r="G3" s="925"/>
      <c r="H3" s="925"/>
      <c r="I3" s="926"/>
      <c r="J3" s="926"/>
      <c r="K3" s="926"/>
      <c r="L3" s="926"/>
      <c r="M3" s="926"/>
      <c r="AC3" s="126" t="s">
        <v>901</v>
      </c>
      <c r="AD3" s="126"/>
      <c r="AE3" s="126"/>
      <c r="AF3" s="126"/>
      <c r="AG3" s="126"/>
      <c r="AH3" s="126"/>
      <c r="AI3" s="126"/>
      <c r="AJ3" s="126"/>
      <c r="AK3" s="126"/>
      <c r="AL3" s="126"/>
      <c r="AM3" s="126"/>
      <c r="AN3" s="126"/>
    </row>
    <row r="4" spans="2:60" ht="30" customHeight="1" x14ac:dyDescent="0.25">
      <c r="F4" s="558" t="str">
        <f>IF(AK5&gt;0,"DELOVNI LIST NI V CELOTI IZPOLNJEN ALI VSEBUJE NAPAKE VNOSA !","")</f>
        <v>DELOVNI LIST NI V CELOTI IZPOLNJEN ALI VSEBUJE NAPAKE VNOSA !</v>
      </c>
    </row>
    <row r="5" spans="2:60" ht="30" customHeight="1" x14ac:dyDescent="0.25">
      <c r="E5" s="436" t="s">
        <v>2</v>
      </c>
      <c r="F5" s="698" t="str">
        <f>IZJAVA!D11</f>
        <v/>
      </c>
      <c r="G5" s="70"/>
      <c r="H5" s="70"/>
      <c r="I5" s="70"/>
      <c r="J5" s="70"/>
      <c r="K5" s="70"/>
      <c r="L5" s="70"/>
      <c r="M5" s="70"/>
      <c r="N5" s="70"/>
      <c r="O5" s="70"/>
      <c r="AC5" s="121">
        <v>2023</v>
      </c>
      <c r="AJ5" s="327" t="s">
        <v>559</v>
      </c>
      <c r="AK5" s="183">
        <f>AN15+AN61+AN107+AN153+AN9</f>
        <v>1</v>
      </c>
      <c r="AL5" s="183"/>
      <c r="AM5" s="183"/>
    </row>
    <row r="6" spans="2:60" ht="9.75" customHeight="1" x14ac:dyDescent="0.25">
      <c r="E6" s="16"/>
    </row>
    <row r="7" spans="2:60" ht="26.25" customHeight="1" x14ac:dyDescent="0.25">
      <c r="E7" s="436" t="s">
        <v>5</v>
      </c>
      <c r="F7" s="699" t="str">
        <f>UPPER(IZJAVA!E19)</f>
        <v/>
      </c>
      <c r="G7" s="700"/>
      <c r="J7" s="61" t="str">
        <f>IF(OR([1]POVZETEK!AA23=0,[1]POVZETEK!AA23=2)=TRUE, "", IF(COUNTIF(AF18:AF22,FALSE)&gt;4,"NAPAKA - IZBRANA MORA BITI VSAJ ENA TARIFA!",""))</f>
        <v/>
      </c>
    </row>
    <row r="9" spans="2:60" ht="33" customHeight="1" x14ac:dyDescent="0.25">
      <c r="E9" s="11" t="s">
        <v>905</v>
      </c>
      <c r="AN9" s="183">
        <f>IF(COUNTIF(AF18:AF22,FALSE)&gt;4,1,0)</f>
        <v>1</v>
      </c>
    </row>
    <row r="11" spans="2:60" ht="14.25" customHeight="1" x14ac:dyDescent="0.25">
      <c r="B11" s="237"/>
      <c r="F11" s="15"/>
      <c r="H11" s="19"/>
    </row>
    <row r="12" spans="2:60" ht="22.5" customHeight="1" x14ac:dyDescent="0.25">
      <c r="D12" s="306">
        <v>1</v>
      </c>
      <c r="E12" s="305" t="s">
        <v>1051</v>
      </c>
      <c r="H12" s="19"/>
      <c r="AC12" s="11"/>
      <c r="AD12" s="11"/>
      <c r="AE12" s="11"/>
      <c r="AF12" s="11"/>
      <c r="AG12" s="122"/>
      <c r="AH12" s="122"/>
      <c r="AI12" s="122"/>
      <c r="AJ12" s="122"/>
      <c r="AK12" s="122"/>
      <c r="AL12" s="122"/>
      <c r="AM12" s="122"/>
      <c r="AN12" s="122"/>
      <c r="AQ12" s="122"/>
      <c r="AR12" s="139"/>
      <c r="AS12" s="122"/>
      <c r="AT12" s="139"/>
      <c r="AU12" s="139"/>
      <c r="AV12" s="139"/>
      <c r="BA12" s="122"/>
      <c r="BB12" s="139"/>
      <c r="BC12" s="122"/>
      <c r="BD12" s="139"/>
      <c r="BE12" s="139"/>
      <c r="BF12" s="139"/>
      <c r="BG12" s="122"/>
      <c r="BH12" s="122"/>
    </row>
    <row r="13" spans="2:60" ht="14.25" customHeight="1" x14ac:dyDescent="0.25">
      <c r="D13" s="306" t="e">
        <f>VLOOKUP(MATCH($D$12,[1]!tblS_Mesec[ID_Mesec],0),[1]!tblS_Mesec[#Data],4)</f>
        <v>#REF!</v>
      </c>
    </row>
    <row r="14" spans="2:60" ht="22.5" hidden="1" customHeight="1" x14ac:dyDescent="0.25">
      <c r="D14" s="306" t="e">
        <f>VLOOKUP(MATCH($D$12,[1]!tblS_Mesec[ID_Mesec],0),[1]!tblS_Mesec[#Data],7)</f>
        <v>#REF!</v>
      </c>
      <c r="F14" s="927" t="s">
        <v>1089</v>
      </c>
      <c r="G14" s="928"/>
      <c r="H14" s="928"/>
      <c r="I14" s="929" t="s">
        <v>1090</v>
      </c>
      <c r="J14" s="930"/>
      <c r="K14" s="930"/>
      <c r="L14" s="931"/>
      <c r="M14" s="932" t="s">
        <v>1091</v>
      </c>
      <c r="N14" s="933"/>
      <c r="O14" s="933"/>
      <c r="P14" s="934"/>
      <c r="Q14" s="932" t="s">
        <v>1092</v>
      </c>
      <c r="R14" s="933"/>
      <c r="S14" s="934"/>
    </row>
    <row r="15" spans="2:60" ht="22.5" customHeight="1" x14ac:dyDescent="0.25">
      <c r="E15" s="21" t="s">
        <v>1173</v>
      </c>
      <c r="F15" s="701"/>
      <c r="G15"/>
      <c r="H15"/>
      <c r="I15"/>
      <c r="J15"/>
      <c r="K15"/>
      <c r="L15"/>
      <c r="M15"/>
      <c r="N15"/>
      <c r="O15"/>
      <c r="P15"/>
      <c r="Q15"/>
      <c r="R15" s="249"/>
      <c r="S15" s="249"/>
      <c r="AN15" s="183">
        <f>SUM(AN18:AN53)</f>
        <v>0</v>
      </c>
      <c r="AR15" s="23" t="s">
        <v>613</v>
      </c>
      <c r="AS15" s="23" t="s">
        <v>887</v>
      </c>
      <c r="AT15" s="23"/>
    </row>
    <row r="16" spans="2:60" s="23" customFormat="1" ht="15.75" customHeight="1" x14ac:dyDescent="0.25">
      <c r="E16" s="23" t="s">
        <v>16</v>
      </c>
      <c r="F16" s="23" t="s">
        <v>17</v>
      </c>
      <c r="G16" s="23" t="s">
        <v>18</v>
      </c>
      <c r="H16" s="23" t="s">
        <v>19</v>
      </c>
      <c r="I16" s="23" t="s">
        <v>20</v>
      </c>
      <c r="J16" s="23" t="s">
        <v>21</v>
      </c>
      <c r="K16" s="23" t="s">
        <v>22</v>
      </c>
      <c r="L16" s="23" t="s">
        <v>23</v>
      </c>
      <c r="M16" s="23" t="s">
        <v>21</v>
      </c>
      <c r="N16" s="23" t="s">
        <v>25</v>
      </c>
      <c r="O16" s="23" t="s">
        <v>26</v>
      </c>
      <c r="P16" s="23" t="s">
        <v>27</v>
      </c>
      <c r="Q16" s="23" t="s">
        <v>22</v>
      </c>
      <c r="R16" s="23" t="s">
        <v>507</v>
      </c>
      <c r="S16" s="23" t="s">
        <v>508</v>
      </c>
      <c r="T16" s="11"/>
      <c r="U16" s="11"/>
      <c r="V16" s="11"/>
      <c r="W16" s="11"/>
      <c r="AC16" s="128"/>
      <c r="AD16" s="128"/>
      <c r="AE16" s="128"/>
      <c r="AF16" s="128"/>
      <c r="AG16" s="128"/>
      <c r="AH16" s="128"/>
      <c r="AI16" s="128"/>
      <c r="AJ16" s="128"/>
      <c r="AK16" s="128"/>
      <c r="AL16" s="128"/>
      <c r="AM16" s="128"/>
      <c r="AN16" s="128"/>
    </row>
    <row r="17" spans="1:44" s="21" customFormat="1" ht="138.75" customHeight="1" x14ac:dyDescent="0.25">
      <c r="A17" s="11"/>
      <c r="B17" s="11"/>
      <c r="C17" s="25" t="s">
        <v>573</v>
      </c>
      <c r="D17" s="36" t="s">
        <v>549</v>
      </c>
      <c r="E17" s="309" t="s">
        <v>14</v>
      </c>
      <c r="F17" s="26" t="s">
        <v>75</v>
      </c>
      <c r="G17" s="26" t="s">
        <v>7</v>
      </c>
      <c r="H17" s="26" t="s">
        <v>15</v>
      </c>
      <c r="I17" s="38" t="s">
        <v>89</v>
      </c>
      <c r="J17" s="702" t="s">
        <v>1096</v>
      </c>
      <c r="K17" s="703" t="s">
        <v>1097</v>
      </c>
      <c r="L17" s="704" t="s">
        <v>1098</v>
      </c>
      <c r="M17" s="38" t="s">
        <v>90</v>
      </c>
      <c r="N17" s="705" t="s">
        <v>1099</v>
      </c>
      <c r="O17" s="25" t="s">
        <v>1100</v>
      </c>
      <c r="P17" s="25" t="s">
        <v>1101</v>
      </c>
      <c r="Q17" s="38" t="s">
        <v>38</v>
      </c>
      <c r="R17" s="706" t="s">
        <v>1102</v>
      </c>
      <c r="S17" s="25" t="s">
        <v>1103</v>
      </c>
      <c r="T17" s="11"/>
      <c r="U17" s="392" t="s">
        <v>196</v>
      </c>
      <c r="V17" s="11"/>
      <c r="W17" s="11"/>
      <c r="X17" s="11"/>
      <c r="Y17" s="11"/>
      <c r="Z17" s="11"/>
      <c r="AA17" s="11"/>
      <c r="AB17" s="11"/>
      <c r="AC17" s="11"/>
      <c r="AD17" s="11"/>
      <c r="AE17" s="127"/>
      <c r="AF17" s="129" t="s">
        <v>85</v>
      </c>
      <c r="AG17" s="129" t="s">
        <v>87</v>
      </c>
      <c r="AH17" s="129" t="s">
        <v>88</v>
      </c>
      <c r="AI17" s="127"/>
      <c r="AJ17" s="129" t="s">
        <v>86</v>
      </c>
      <c r="AK17" s="129" t="s">
        <v>197</v>
      </c>
      <c r="AL17" s="129" t="s">
        <v>614</v>
      </c>
      <c r="AM17" s="129"/>
      <c r="AN17" s="136" t="s">
        <v>250</v>
      </c>
      <c r="AO17" s="127"/>
      <c r="AP17" s="127"/>
      <c r="AR17" s="129" t="s">
        <v>615</v>
      </c>
    </row>
    <row r="18" spans="1:44" s="35" customFormat="1" ht="15.75" customHeight="1" x14ac:dyDescent="0.25">
      <c r="A18" s="11"/>
      <c r="B18" s="11"/>
      <c r="C18" s="332" t="e">
        <f t="shared" ref="C18:C53" si="0">$D$14</f>
        <v>#REF!</v>
      </c>
      <c r="D18" s="308" t="e">
        <f t="shared" ref="D18:D53" si="1">$D$13</f>
        <v>#REF!</v>
      </c>
      <c r="E18" s="345" t="s">
        <v>66</v>
      </c>
      <c r="F18" s="39" t="s">
        <v>76</v>
      </c>
      <c r="G18" s="26" t="s">
        <v>42</v>
      </c>
      <c r="H18" s="26" t="s">
        <v>39</v>
      </c>
      <c r="I18" s="630"/>
      <c r="J18" s="774"/>
      <c r="K18" s="775"/>
      <c r="L18" s="776"/>
      <c r="M18" s="635"/>
      <c r="N18" s="712"/>
      <c r="O18" s="713"/>
      <c r="P18" s="713"/>
      <c r="Q18" s="770" t="str">
        <f t="shared" ref="Q18:Q53" si="2">IF(I18="","",ROUND(I18*M18,2))</f>
        <v/>
      </c>
      <c r="R18" s="764" t="str">
        <f t="shared" ref="R18:R53" si="3">IF(J18="","",ROUND(J18*N18/12,2))</f>
        <v/>
      </c>
      <c r="S18" s="715"/>
      <c r="T18" s="11"/>
      <c r="U18" s="194" t="str">
        <f>IF(AN18="","",IF(AN18=1,"û","ü"))</f>
        <v/>
      </c>
      <c r="V18" s="11"/>
      <c r="W18" s="11"/>
      <c r="X18" s="11"/>
      <c r="Y18" s="11"/>
      <c r="Z18" s="11"/>
      <c r="AA18" s="11"/>
      <c r="AB18" s="11"/>
      <c r="AC18" s="11"/>
      <c r="AD18" s="11"/>
      <c r="AE18" s="127" t="s">
        <v>91</v>
      </c>
      <c r="AF18" s="130" t="b">
        <v>0</v>
      </c>
      <c r="AG18" s="127">
        <f>IF(COUNTA(I18:I27,M18:M27)&gt;0,1,0)</f>
        <v>0</v>
      </c>
      <c r="AH18" s="127">
        <f>IF(COUNTA(I18:I27,M18:M27)&lt;20,1,0)</f>
        <v>1</v>
      </c>
      <c r="AI18" s="127">
        <f>SUM(AJ18:AJ27)</f>
        <v>0</v>
      </c>
      <c r="AJ18" s="131">
        <v>0</v>
      </c>
      <c r="AK18" s="131" t="str">
        <f t="shared" ref="AK18:AK24" si="4">IF($AF$18=TRUE,IF(COUNTA(M18,I18)=2,0,1),IF(COUNTA(M18,I18)&gt;0,1,""))</f>
        <v/>
      </c>
      <c r="AL18" s="131">
        <f>IF(OR(LEFT(E18,7)=$AR$15,LEFT(E18,7)=$AS$15),IF(I18&gt;$AR$18,1,0),0)</f>
        <v>0</v>
      </c>
      <c r="AM18" s="131"/>
      <c r="AN18" s="131" t="str">
        <f>IF(AK18="","",IF(SUM(AJ18:AM18)&gt;0,1,0))</f>
        <v/>
      </c>
      <c r="AO18" s="127"/>
      <c r="AP18" s="127"/>
      <c r="AR18" s="716">
        <v>98.7</v>
      </c>
    </row>
    <row r="19" spans="1:44" s="35" customFormat="1" ht="15.75" customHeight="1" x14ac:dyDescent="0.25">
      <c r="A19" s="11"/>
      <c r="B19" s="11"/>
      <c r="C19" s="332" t="e">
        <f t="shared" si="0"/>
        <v>#REF!</v>
      </c>
      <c r="D19" s="308" t="e">
        <f t="shared" si="1"/>
        <v>#REF!</v>
      </c>
      <c r="E19" s="345" t="s">
        <v>67</v>
      </c>
      <c r="F19" s="39" t="s">
        <v>76</v>
      </c>
      <c r="G19" s="26" t="s">
        <v>42</v>
      </c>
      <c r="H19" s="26" t="s">
        <v>40</v>
      </c>
      <c r="I19" s="630"/>
      <c r="J19" s="774"/>
      <c r="K19" s="775"/>
      <c r="L19" s="776"/>
      <c r="M19" s="635"/>
      <c r="N19" s="712"/>
      <c r="O19" s="713"/>
      <c r="P19" s="713"/>
      <c r="Q19" s="770" t="str">
        <f t="shared" si="2"/>
        <v/>
      </c>
      <c r="R19" s="764" t="str">
        <f t="shared" si="3"/>
        <v/>
      </c>
      <c r="S19" s="715"/>
      <c r="T19" s="11"/>
      <c r="U19" s="34" t="str">
        <f t="shared" ref="U19:U53" si="5">IF(AN19="","",IF(AN19=1,"û","ü"))</f>
        <v/>
      </c>
      <c r="V19" s="11"/>
      <c r="W19" s="11"/>
      <c r="X19" s="11"/>
      <c r="Y19" s="11"/>
      <c r="Z19" s="11"/>
      <c r="AA19" s="11"/>
      <c r="AB19" s="11"/>
      <c r="AC19" s="11"/>
      <c r="AD19" s="11"/>
      <c r="AE19" s="127" t="s">
        <v>92</v>
      </c>
      <c r="AF19" s="132" t="b">
        <v>0</v>
      </c>
      <c r="AG19" s="127">
        <f>IF(COUNTA(I28:I37,M28:M37)&gt;0,1,0)</f>
        <v>0</v>
      </c>
      <c r="AH19" s="127">
        <f>IF(COUNTA(I28:I37,M28:M37)&lt;20,1,0)</f>
        <v>1</v>
      </c>
      <c r="AI19" s="127">
        <f>SUM(AJ28:AJ37)</f>
        <v>0</v>
      </c>
      <c r="AJ19" s="133">
        <v>0</v>
      </c>
      <c r="AK19" s="133" t="str">
        <f t="shared" si="4"/>
        <v/>
      </c>
      <c r="AL19" s="133">
        <f>IF(OR(LEFT(E19,7)=$AR$15,LEFT(E19,7)=$AS$15),IF(I19&gt;$AR$18,1,0),0)</f>
        <v>0</v>
      </c>
      <c r="AM19" s="133"/>
      <c r="AN19" s="133" t="str">
        <f>IF(AK19="","",IF(SUM(AJ19:AM19)&gt;0,1,0))</f>
        <v/>
      </c>
      <c r="AO19" s="127"/>
      <c r="AP19" s="127"/>
    </row>
    <row r="20" spans="1:44" s="35" customFormat="1" ht="15.75" customHeight="1" x14ac:dyDescent="0.25">
      <c r="A20" s="11"/>
      <c r="B20" s="11"/>
      <c r="C20" s="332" t="e">
        <f t="shared" si="0"/>
        <v>#REF!</v>
      </c>
      <c r="D20" s="308" t="e">
        <f t="shared" si="1"/>
        <v>#REF!</v>
      </c>
      <c r="E20" s="345" t="s">
        <v>68</v>
      </c>
      <c r="F20" s="39" t="s">
        <v>76</v>
      </c>
      <c r="G20" s="26" t="s">
        <v>42</v>
      </c>
      <c r="H20" s="26" t="s">
        <v>41</v>
      </c>
      <c r="I20" s="630"/>
      <c r="J20" s="774"/>
      <c r="K20" s="775"/>
      <c r="L20" s="776"/>
      <c r="M20" s="635"/>
      <c r="N20" s="712"/>
      <c r="O20" s="713"/>
      <c r="P20" s="713"/>
      <c r="Q20" s="770" t="str">
        <f t="shared" si="2"/>
        <v/>
      </c>
      <c r="R20" s="764" t="str">
        <f t="shared" si="3"/>
        <v/>
      </c>
      <c r="S20" s="715"/>
      <c r="T20" s="11"/>
      <c r="U20" s="34" t="str">
        <f t="shared" si="5"/>
        <v/>
      </c>
      <c r="V20" s="11"/>
      <c r="W20" s="11"/>
      <c r="X20" s="11"/>
      <c r="Y20" s="11"/>
      <c r="Z20" s="11"/>
      <c r="AA20" s="11"/>
      <c r="AB20" s="11"/>
      <c r="AC20" s="11"/>
      <c r="AD20" s="11"/>
      <c r="AE20" s="127" t="s">
        <v>93</v>
      </c>
      <c r="AF20" s="132" t="b">
        <v>0</v>
      </c>
      <c r="AG20" s="127">
        <f>IF(COUNTA(I38:I46,M38:M46)&gt;0,1,0)</f>
        <v>0</v>
      </c>
      <c r="AH20" s="127">
        <f>IF(COUNTA(I38:I46,M38:M46)&lt;18,1,0)</f>
        <v>1</v>
      </c>
      <c r="AI20" s="127">
        <f>SUM(AJ38:AJ46)</f>
        <v>0</v>
      </c>
      <c r="AJ20" s="133">
        <v>0</v>
      </c>
      <c r="AK20" s="133" t="str">
        <f t="shared" si="4"/>
        <v/>
      </c>
      <c r="AL20" s="133">
        <f>IF(OR(LEFT(E20,7)=$AR$15,LEFT(E20,7)=$AS$15),IF(I20&gt;$AR$18,1,0),0)</f>
        <v>0</v>
      </c>
      <c r="AM20" s="133"/>
      <c r="AN20" s="133" t="str">
        <f>IF(AK20="","",IF(SUM(AJ20:AM20)&gt;0,1,0))</f>
        <v/>
      </c>
      <c r="AO20" s="127"/>
      <c r="AP20" s="127"/>
    </row>
    <row r="21" spans="1:44" s="35" customFormat="1" ht="15.75" customHeight="1" x14ac:dyDescent="0.25">
      <c r="A21" s="11"/>
      <c r="B21" s="11"/>
      <c r="C21" s="332" t="e">
        <f t="shared" si="0"/>
        <v>#REF!</v>
      </c>
      <c r="D21" s="308" t="e">
        <f t="shared" si="1"/>
        <v>#REF!</v>
      </c>
      <c r="E21" s="345" t="s">
        <v>69</v>
      </c>
      <c r="F21" s="39" t="s">
        <v>76</v>
      </c>
      <c r="G21" s="26" t="s">
        <v>43</v>
      </c>
      <c r="H21" s="26" t="s">
        <v>39</v>
      </c>
      <c r="I21" s="630"/>
      <c r="J21" s="774"/>
      <c r="K21" s="775"/>
      <c r="L21" s="776"/>
      <c r="M21" s="635"/>
      <c r="N21" s="712"/>
      <c r="O21" s="713"/>
      <c r="P21" s="713"/>
      <c r="Q21" s="770" t="str">
        <f t="shared" si="2"/>
        <v/>
      </c>
      <c r="R21" s="764" t="str">
        <f t="shared" si="3"/>
        <v/>
      </c>
      <c r="S21" s="715"/>
      <c r="T21" s="11"/>
      <c r="U21" s="34" t="str">
        <f>IF(AN21="","",IF(AN21=1,"û","ü"))</f>
        <v/>
      </c>
      <c r="W21" s="11"/>
      <c r="X21" s="11"/>
      <c r="Y21" s="11"/>
      <c r="Z21" s="11"/>
      <c r="AA21" s="11"/>
      <c r="AB21" s="11"/>
      <c r="AC21" s="11"/>
      <c r="AD21" s="11"/>
      <c r="AE21" s="127" t="s">
        <v>95</v>
      </c>
      <c r="AF21" s="132" t="b">
        <v>0</v>
      </c>
      <c r="AG21" s="127">
        <v>0</v>
      </c>
      <c r="AH21" s="127">
        <v>0</v>
      </c>
      <c r="AI21" s="127">
        <f>SUM(AJ47)</f>
        <v>0</v>
      </c>
      <c r="AJ21" s="133">
        <v>0</v>
      </c>
      <c r="AK21" s="133" t="str">
        <f t="shared" si="4"/>
        <v/>
      </c>
      <c r="AL21" s="133">
        <f>IF(OR(LEFT(E21,7)=$AR$15,LEFT(E21,7)=$AS$15),IF(I21&gt;$AR$18,1,0),0)</f>
        <v>0</v>
      </c>
      <c r="AM21" s="133"/>
      <c r="AN21" s="133" t="str">
        <f t="shared" ref="AN21:AN52" si="6">IF(AK21="","",IF(SUM(AJ21:AM21)&gt;0,1,0))</f>
        <v/>
      </c>
      <c r="AO21" s="127"/>
      <c r="AP21" s="127"/>
    </row>
    <row r="22" spans="1:44" s="35" customFormat="1" ht="15.75" customHeight="1" x14ac:dyDescent="0.25">
      <c r="A22" s="11"/>
      <c r="B22" s="11"/>
      <c r="C22" s="332" t="e">
        <f t="shared" si="0"/>
        <v>#REF!</v>
      </c>
      <c r="D22" s="308" t="e">
        <f t="shared" si="1"/>
        <v>#REF!</v>
      </c>
      <c r="E22" s="345" t="s">
        <v>70</v>
      </c>
      <c r="F22" s="39" t="s">
        <v>76</v>
      </c>
      <c r="G22" s="26" t="s">
        <v>43</v>
      </c>
      <c r="H22" s="26" t="s">
        <v>40</v>
      </c>
      <c r="I22" s="630"/>
      <c r="J22" s="774"/>
      <c r="K22" s="775"/>
      <c r="L22" s="776"/>
      <c r="M22" s="635"/>
      <c r="N22" s="712"/>
      <c r="O22" s="713"/>
      <c r="P22" s="713"/>
      <c r="Q22" s="770" t="str">
        <f t="shared" si="2"/>
        <v/>
      </c>
      <c r="R22" s="764" t="str">
        <f t="shared" si="3"/>
        <v/>
      </c>
      <c r="S22" s="715"/>
      <c r="T22" s="11"/>
      <c r="U22" s="34" t="str">
        <f t="shared" si="5"/>
        <v/>
      </c>
      <c r="V22" s="11"/>
      <c r="W22" s="11"/>
      <c r="X22" s="11"/>
      <c r="Y22" s="11"/>
      <c r="Z22" s="11"/>
      <c r="AA22" s="11"/>
      <c r="AB22" s="11"/>
      <c r="AC22" s="11"/>
      <c r="AD22" s="11"/>
      <c r="AE22" s="127" t="s">
        <v>94</v>
      </c>
      <c r="AF22" s="132" t="b">
        <v>0</v>
      </c>
      <c r="AG22" s="127">
        <f>IF(COUNTA(I51:I53,M51:M53)&gt;0,1,0)</f>
        <v>0</v>
      </c>
      <c r="AH22" s="127">
        <f>IF(COUNTA(I51:I53,M51:M53)&lt;6,1,0)</f>
        <v>1</v>
      </c>
      <c r="AI22" s="127">
        <f>SUM(AJ51:AJ53)</f>
        <v>0</v>
      </c>
      <c r="AJ22" s="133">
        <v>0</v>
      </c>
      <c r="AK22" s="133" t="str">
        <f t="shared" si="4"/>
        <v/>
      </c>
      <c r="AL22" s="133">
        <f t="shared" ref="AL22:AL53" si="7">IF(OR(LEFT(E22,7)=$AR$15,LEFT(E22,7)=$AS$15),IF(I22&gt;$AR$18,1,0),0)</f>
        <v>0</v>
      </c>
      <c r="AM22" s="133"/>
      <c r="AN22" s="133" t="str">
        <f t="shared" si="6"/>
        <v/>
      </c>
      <c r="AO22" s="127"/>
      <c r="AP22" s="127"/>
    </row>
    <row r="23" spans="1:44" s="35" customFormat="1" ht="15.75" customHeight="1" x14ac:dyDescent="0.25">
      <c r="A23" s="11"/>
      <c r="B23" s="11"/>
      <c r="C23" s="332" t="e">
        <f t="shared" si="0"/>
        <v>#REF!</v>
      </c>
      <c r="D23" s="308" t="e">
        <f t="shared" si="1"/>
        <v>#REF!</v>
      </c>
      <c r="E23" s="345" t="s">
        <v>71</v>
      </c>
      <c r="F23" s="39" t="s">
        <v>76</v>
      </c>
      <c r="G23" s="26" t="s">
        <v>43</v>
      </c>
      <c r="H23" s="26" t="s">
        <v>41</v>
      </c>
      <c r="I23" s="630"/>
      <c r="J23" s="774"/>
      <c r="K23" s="775"/>
      <c r="L23" s="776"/>
      <c r="M23" s="635"/>
      <c r="N23" s="712"/>
      <c r="O23" s="713"/>
      <c r="P23" s="713"/>
      <c r="Q23" s="770" t="str">
        <f t="shared" si="2"/>
        <v/>
      </c>
      <c r="R23" s="764" t="str">
        <f t="shared" si="3"/>
        <v/>
      </c>
      <c r="S23" s="715"/>
      <c r="T23" s="11"/>
      <c r="U23" s="34" t="str">
        <f t="shared" si="5"/>
        <v/>
      </c>
      <c r="V23" s="11"/>
      <c r="W23" s="11"/>
      <c r="X23" s="11"/>
      <c r="Y23" s="11"/>
      <c r="Z23" s="11"/>
      <c r="AA23" s="11"/>
      <c r="AB23" s="11"/>
      <c r="AC23" s="11"/>
      <c r="AD23" s="11"/>
      <c r="AE23" s="134"/>
      <c r="AF23" s="134"/>
      <c r="AG23" s="134"/>
      <c r="AH23" s="134"/>
      <c r="AI23" s="134"/>
      <c r="AJ23" s="133">
        <v>0</v>
      </c>
      <c r="AK23" s="133" t="str">
        <f t="shared" si="4"/>
        <v/>
      </c>
      <c r="AL23" s="133">
        <f t="shared" si="7"/>
        <v>0</v>
      </c>
      <c r="AM23" s="133"/>
      <c r="AN23" s="133" t="str">
        <f t="shared" si="6"/>
        <v/>
      </c>
      <c r="AO23" s="127"/>
      <c r="AP23" s="127"/>
    </row>
    <row r="24" spans="1:44" s="35" customFormat="1" ht="15.75" customHeight="1" x14ac:dyDescent="0.25">
      <c r="A24" s="11"/>
      <c r="B24" s="11"/>
      <c r="C24" s="332" t="e">
        <f t="shared" si="0"/>
        <v>#REF!</v>
      </c>
      <c r="D24" s="308" t="e">
        <f t="shared" si="1"/>
        <v>#REF!</v>
      </c>
      <c r="E24" s="345" t="s">
        <v>72</v>
      </c>
      <c r="F24" s="39" t="s">
        <v>76</v>
      </c>
      <c r="G24" s="26" t="s">
        <v>44</v>
      </c>
      <c r="H24" s="26" t="s">
        <v>39</v>
      </c>
      <c r="I24" s="630"/>
      <c r="J24" s="774"/>
      <c r="K24" s="775"/>
      <c r="L24" s="776"/>
      <c r="M24" s="635"/>
      <c r="N24" s="712"/>
      <c r="O24" s="713"/>
      <c r="P24" s="713"/>
      <c r="Q24" s="770" t="str">
        <f t="shared" si="2"/>
        <v/>
      </c>
      <c r="R24" s="764" t="str">
        <f t="shared" si="3"/>
        <v/>
      </c>
      <c r="S24" s="715"/>
      <c r="T24" s="11"/>
      <c r="U24" s="34" t="str">
        <f t="shared" si="5"/>
        <v/>
      </c>
      <c r="V24" s="11"/>
      <c r="W24" s="11"/>
      <c r="X24" s="11"/>
      <c r="Y24" s="11"/>
      <c r="Z24" s="11"/>
      <c r="AA24" s="11"/>
      <c r="AB24" s="11"/>
      <c r="AC24" s="11"/>
      <c r="AD24" s="11"/>
      <c r="AE24" s="134"/>
      <c r="AF24" s="134"/>
      <c r="AG24" s="134"/>
      <c r="AH24" s="134"/>
      <c r="AI24" s="185"/>
      <c r="AJ24" s="133">
        <v>0</v>
      </c>
      <c r="AK24" s="133" t="str">
        <f t="shared" si="4"/>
        <v/>
      </c>
      <c r="AL24" s="133">
        <f t="shared" si="7"/>
        <v>0</v>
      </c>
      <c r="AM24" s="133"/>
      <c r="AN24" s="133" t="str">
        <f t="shared" si="6"/>
        <v/>
      </c>
      <c r="AO24" s="127"/>
      <c r="AP24" s="127"/>
    </row>
    <row r="25" spans="1:44" s="35" customFormat="1" ht="15.75" customHeight="1" x14ac:dyDescent="0.25">
      <c r="A25" s="11"/>
      <c r="B25" s="11"/>
      <c r="C25" s="332" t="e">
        <f t="shared" si="0"/>
        <v>#REF!</v>
      </c>
      <c r="D25" s="308" t="e">
        <f t="shared" si="1"/>
        <v>#REF!</v>
      </c>
      <c r="E25" s="345" t="s">
        <v>73</v>
      </c>
      <c r="F25" s="39" t="s">
        <v>76</v>
      </c>
      <c r="G25" s="26" t="s">
        <v>44</v>
      </c>
      <c r="H25" s="26" t="s">
        <v>40</v>
      </c>
      <c r="I25" s="630"/>
      <c r="J25" s="774"/>
      <c r="K25" s="775"/>
      <c r="L25" s="776"/>
      <c r="M25" s="635"/>
      <c r="N25" s="712"/>
      <c r="O25" s="713"/>
      <c r="P25" s="713"/>
      <c r="Q25" s="770" t="str">
        <f t="shared" si="2"/>
        <v/>
      </c>
      <c r="R25" s="764" t="str">
        <f t="shared" si="3"/>
        <v/>
      </c>
      <c r="S25" s="715"/>
      <c r="T25" s="11"/>
      <c r="U25" s="34" t="str">
        <f t="shared" si="5"/>
        <v/>
      </c>
      <c r="V25" s="11"/>
      <c r="W25" s="11"/>
      <c r="X25" s="11"/>
      <c r="Y25" s="11"/>
      <c r="Z25" s="11"/>
      <c r="AA25" s="11"/>
      <c r="AB25" s="11"/>
      <c r="AC25" s="11"/>
      <c r="AD25" s="11"/>
      <c r="AE25" s="134"/>
      <c r="AF25" s="134"/>
      <c r="AG25" s="134"/>
      <c r="AH25" s="134"/>
      <c r="AI25" s="185"/>
      <c r="AJ25" s="133">
        <v>0</v>
      </c>
      <c r="AK25" s="133" t="str">
        <f t="shared" ref="AK25:AK27" si="8">IF($AF$18=TRUE,IF(COUNTA(M25,I25)=2,0,1),IF(COUNTA(M25,I25)&gt;0,1,""))</f>
        <v/>
      </c>
      <c r="AL25" s="133">
        <f t="shared" si="7"/>
        <v>0</v>
      </c>
      <c r="AM25" s="133"/>
      <c r="AN25" s="133" t="str">
        <f t="shared" si="6"/>
        <v/>
      </c>
      <c r="AO25" s="127"/>
      <c r="AP25" s="127"/>
    </row>
    <row r="26" spans="1:44" s="35" customFormat="1" ht="15.75" customHeight="1" x14ac:dyDescent="0.25">
      <c r="A26" s="11"/>
      <c r="B26" s="11"/>
      <c r="C26" s="332" t="e">
        <f t="shared" si="0"/>
        <v>#REF!</v>
      </c>
      <c r="D26" s="308" t="e">
        <f t="shared" si="1"/>
        <v>#REF!</v>
      </c>
      <c r="E26" s="345" t="s">
        <v>74</v>
      </c>
      <c r="F26" s="39" t="s">
        <v>76</v>
      </c>
      <c r="G26" s="26" t="s">
        <v>44</v>
      </c>
      <c r="H26" s="26" t="s">
        <v>41</v>
      </c>
      <c r="I26" s="630"/>
      <c r="J26" s="774"/>
      <c r="K26" s="775"/>
      <c r="L26" s="776"/>
      <c r="M26" s="635"/>
      <c r="N26" s="712"/>
      <c r="O26" s="713"/>
      <c r="P26" s="713"/>
      <c r="Q26" s="770" t="str">
        <f t="shared" si="2"/>
        <v/>
      </c>
      <c r="R26" s="764" t="str">
        <f t="shared" si="3"/>
        <v/>
      </c>
      <c r="S26" s="715"/>
      <c r="T26" s="11"/>
      <c r="U26" s="34" t="str">
        <f t="shared" si="5"/>
        <v/>
      </c>
      <c r="V26" s="11"/>
      <c r="W26" s="11"/>
      <c r="X26" s="11"/>
      <c r="Y26" s="11"/>
      <c r="Z26" s="11"/>
      <c r="AA26" s="11"/>
      <c r="AB26" s="11"/>
      <c r="AC26" s="11"/>
      <c r="AD26" s="11"/>
      <c r="AE26" s="134"/>
      <c r="AF26" s="134"/>
      <c r="AG26" s="134"/>
      <c r="AH26" s="134"/>
      <c r="AI26" s="185"/>
      <c r="AJ26" s="133">
        <v>0</v>
      </c>
      <c r="AK26" s="133" t="str">
        <f t="shared" si="8"/>
        <v/>
      </c>
      <c r="AL26" s="133">
        <f t="shared" si="7"/>
        <v>0</v>
      </c>
      <c r="AM26" s="133"/>
      <c r="AN26" s="133" t="str">
        <f t="shared" si="6"/>
        <v/>
      </c>
      <c r="AO26" s="127"/>
      <c r="AP26" s="127"/>
    </row>
    <row r="27" spans="1:44" ht="15.75" customHeight="1" x14ac:dyDescent="0.25">
      <c r="C27" s="308" t="e">
        <f t="shared" si="0"/>
        <v>#REF!</v>
      </c>
      <c r="D27" s="308" t="e">
        <f t="shared" si="1"/>
        <v>#REF!</v>
      </c>
      <c r="E27" s="346" t="s">
        <v>591</v>
      </c>
      <c r="F27" s="272" t="s">
        <v>76</v>
      </c>
      <c r="G27" s="271" t="s">
        <v>525</v>
      </c>
      <c r="H27" s="271" t="s">
        <v>528</v>
      </c>
      <c r="I27" s="631"/>
      <c r="J27" s="777"/>
      <c r="K27" s="778"/>
      <c r="L27" s="779"/>
      <c r="M27" s="636"/>
      <c r="N27" s="722"/>
      <c r="O27" s="723"/>
      <c r="P27" s="723"/>
      <c r="Q27" s="696" t="str">
        <f t="shared" si="2"/>
        <v/>
      </c>
      <c r="R27" s="765" t="str">
        <f t="shared" si="3"/>
        <v/>
      </c>
      <c r="S27" s="725"/>
      <c r="U27" s="34" t="str">
        <f t="shared" si="5"/>
        <v/>
      </c>
      <c r="AC27" s="11"/>
      <c r="AD27" s="11"/>
      <c r="AE27" s="134"/>
      <c r="AF27" s="134"/>
      <c r="AG27" s="134"/>
      <c r="AH27" s="134"/>
      <c r="AI27" s="185"/>
      <c r="AJ27" s="133">
        <v>0</v>
      </c>
      <c r="AK27" s="352" t="str">
        <f t="shared" si="8"/>
        <v/>
      </c>
      <c r="AL27" s="352">
        <f t="shared" si="7"/>
        <v>0</v>
      </c>
      <c r="AM27" s="352"/>
      <c r="AN27" s="352" t="str">
        <f t="shared" si="6"/>
        <v/>
      </c>
      <c r="AO27" s="127"/>
      <c r="AP27" s="127"/>
    </row>
    <row r="28" spans="1:44" s="35" customFormat="1" ht="15.75" customHeight="1" x14ac:dyDescent="0.25">
      <c r="A28" s="11"/>
      <c r="B28" s="11"/>
      <c r="C28" s="332" t="e">
        <f t="shared" si="0"/>
        <v>#REF!</v>
      </c>
      <c r="D28" s="308" t="e">
        <f t="shared" si="1"/>
        <v>#REF!</v>
      </c>
      <c r="E28" s="345" t="s">
        <v>57</v>
      </c>
      <c r="F28" s="39" t="s">
        <v>77</v>
      </c>
      <c r="G28" s="26" t="s">
        <v>42</v>
      </c>
      <c r="H28" s="26" t="s">
        <v>39</v>
      </c>
      <c r="I28" s="630"/>
      <c r="J28" s="774"/>
      <c r="K28" s="775"/>
      <c r="L28" s="776"/>
      <c r="M28" s="635"/>
      <c r="N28" s="712"/>
      <c r="O28" s="713"/>
      <c r="P28" s="713"/>
      <c r="Q28" s="770" t="str">
        <f t="shared" si="2"/>
        <v/>
      </c>
      <c r="R28" s="764" t="str">
        <f t="shared" si="3"/>
        <v/>
      </c>
      <c r="S28" s="715"/>
      <c r="U28" s="34" t="str">
        <f t="shared" si="5"/>
        <v/>
      </c>
      <c r="V28" s="11"/>
      <c r="W28" s="11"/>
      <c r="X28" s="11"/>
      <c r="Y28" s="11"/>
      <c r="Z28" s="11"/>
      <c r="AA28" s="11"/>
      <c r="AB28" s="11"/>
      <c r="AC28" s="11"/>
      <c r="AD28" s="11"/>
      <c r="AE28" s="134"/>
      <c r="AF28" s="134"/>
      <c r="AG28" s="134"/>
      <c r="AH28" s="134"/>
      <c r="AI28" s="185"/>
      <c r="AJ28" s="133">
        <v>0</v>
      </c>
      <c r="AK28" s="133" t="str">
        <f>IF($AF$19=TRUE,IF(COUNTA(M28,I28)=2,0,1),IF(COUNTA(M28,I28)&gt;0,1,""))</f>
        <v/>
      </c>
      <c r="AL28" s="133">
        <f t="shared" si="7"/>
        <v>0</v>
      </c>
      <c r="AM28" s="133"/>
      <c r="AN28" s="133" t="str">
        <f t="shared" si="6"/>
        <v/>
      </c>
      <c r="AO28" s="127"/>
      <c r="AP28" s="127"/>
    </row>
    <row r="29" spans="1:44" s="35" customFormat="1" ht="15.75" customHeight="1" x14ac:dyDescent="0.25">
      <c r="A29" s="11"/>
      <c r="B29" s="11"/>
      <c r="C29" s="332" t="e">
        <f t="shared" si="0"/>
        <v>#REF!</v>
      </c>
      <c r="D29" s="308" t="e">
        <f t="shared" si="1"/>
        <v>#REF!</v>
      </c>
      <c r="E29" s="345" t="s">
        <v>58</v>
      </c>
      <c r="F29" s="39" t="s">
        <v>77</v>
      </c>
      <c r="G29" s="26" t="s">
        <v>42</v>
      </c>
      <c r="H29" s="26" t="s">
        <v>40</v>
      </c>
      <c r="I29" s="630"/>
      <c r="J29" s="774"/>
      <c r="K29" s="775"/>
      <c r="L29" s="776"/>
      <c r="M29" s="635"/>
      <c r="N29" s="712"/>
      <c r="O29" s="713"/>
      <c r="P29" s="713"/>
      <c r="Q29" s="770" t="str">
        <f t="shared" si="2"/>
        <v/>
      </c>
      <c r="R29" s="764" t="str">
        <f t="shared" si="3"/>
        <v/>
      </c>
      <c r="S29" s="715"/>
      <c r="T29" s="11"/>
      <c r="U29" s="34" t="str">
        <f t="shared" si="5"/>
        <v/>
      </c>
      <c r="V29" s="11"/>
      <c r="W29" s="11"/>
      <c r="X29" s="11"/>
      <c r="Y29" s="11"/>
      <c r="Z29" s="11"/>
      <c r="AA29" s="11"/>
      <c r="AB29" s="11"/>
      <c r="AC29" s="11"/>
      <c r="AD29" s="11"/>
      <c r="AE29" s="134"/>
      <c r="AF29" s="134"/>
      <c r="AG29" s="134"/>
      <c r="AH29" s="134"/>
      <c r="AI29" s="185"/>
      <c r="AJ29" s="133">
        <v>0</v>
      </c>
      <c r="AK29" s="133" t="str">
        <f t="shared" ref="AK29:AK37" si="9">IF($AF$19=TRUE,IF(COUNTA(M29,I29)=2,0,1),IF(COUNTA(M29,I29)&gt;0,1,""))</f>
        <v/>
      </c>
      <c r="AL29" s="133">
        <f t="shared" si="7"/>
        <v>0</v>
      </c>
      <c r="AM29" s="133"/>
      <c r="AN29" s="133" t="str">
        <f t="shared" si="6"/>
        <v/>
      </c>
      <c r="AO29" s="127"/>
      <c r="AP29" s="127"/>
    </row>
    <row r="30" spans="1:44" s="35" customFormat="1" ht="15.75" customHeight="1" x14ac:dyDescent="0.25">
      <c r="A30" s="11"/>
      <c r="B30" s="11"/>
      <c r="C30" s="332" t="e">
        <f t="shared" si="0"/>
        <v>#REF!</v>
      </c>
      <c r="D30" s="308" t="e">
        <f t="shared" si="1"/>
        <v>#REF!</v>
      </c>
      <c r="E30" s="345" t="s">
        <v>59</v>
      </c>
      <c r="F30" s="39" t="s">
        <v>77</v>
      </c>
      <c r="G30" s="26" t="s">
        <v>42</v>
      </c>
      <c r="H30" s="26" t="s">
        <v>41</v>
      </c>
      <c r="I30" s="630"/>
      <c r="J30" s="774"/>
      <c r="K30" s="775"/>
      <c r="L30" s="776"/>
      <c r="M30" s="635"/>
      <c r="N30" s="712"/>
      <c r="O30" s="713"/>
      <c r="P30" s="713"/>
      <c r="Q30" s="770" t="str">
        <f t="shared" si="2"/>
        <v/>
      </c>
      <c r="R30" s="764" t="str">
        <f t="shared" si="3"/>
        <v/>
      </c>
      <c r="S30" s="715"/>
      <c r="T30" s="11"/>
      <c r="U30" s="34" t="str">
        <f t="shared" si="5"/>
        <v/>
      </c>
      <c r="V30" s="11"/>
      <c r="W30" s="11"/>
      <c r="X30" s="11"/>
      <c r="Y30" s="11"/>
      <c r="Z30" s="11"/>
      <c r="AA30" s="11"/>
      <c r="AB30" s="11"/>
      <c r="AC30" s="11"/>
      <c r="AD30" s="11"/>
      <c r="AE30" s="134"/>
      <c r="AF30" s="134"/>
      <c r="AG30" s="134"/>
      <c r="AH30" s="134"/>
      <c r="AI30" s="185"/>
      <c r="AJ30" s="133">
        <v>0</v>
      </c>
      <c r="AK30" s="133" t="str">
        <f t="shared" si="9"/>
        <v/>
      </c>
      <c r="AL30" s="133">
        <f t="shared" si="7"/>
        <v>0</v>
      </c>
      <c r="AM30" s="133"/>
      <c r="AN30" s="133" t="str">
        <f t="shared" si="6"/>
        <v/>
      </c>
      <c r="AO30" s="127"/>
      <c r="AP30" s="127"/>
    </row>
    <row r="31" spans="1:44" s="19" customFormat="1" ht="15.75" customHeight="1" x14ac:dyDescent="0.25">
      <c r="A31" s="11"/>
      <c r="B31" s="11"/>
      <c r="C31" s="332" t="e">
        <f t="shared" si="0"/>
        <v>#REF!</v>
      </c>
      <c r="D31" s="308" t="e">
        <f t="shared" si="1"/>
        <v>#REF!</v>
      </c>
      <c r="E31" s="345" t="s">
        <v>60</v>
      </c>
      <c r="F31" s="39" t="s">
        <v>77</v>
      </c>
      <c r="G31" s="26" t="s">
        <v>43</v>
      </c>
      <c r="H31" s="26" t="s">
        <v>39</v>
      </c>
      <c r="I31" s="630"/>
      <c r="J31" s="774"/>
      <c r="K31" s="775"/>
      <c r="L31" s="776"/>
      <c r="M31" s="635"/>
      <c r="N31" s="712"/>
      <c r="O31" s="713"/>
      <c r="P31" s="713"/>
      <c r="Q31" s="770" t="str">
        <f t="shared" si="2"/>
        <v/>
      </c>
      <c r="R31" s="764" t="str">
        <f t="shared" si="3"/>
        <v/>
      </c>
      <c r="S31" s="715"/>
      <c r="T31" s="11"/>
      <c r="U31" s="34" t="str">
        <f t="shared" si="5"/>
        <v/>
      </c>
      <c r="V31" s="11"/>
      <c r="W31" s="11"/>
      <c r="X31" s="11"/>
      <c r="Y31" s="11"/>
      <c r="Z31" s="11"/>
      <c r="AA31" s="11"/>
      <c r="AB31" s="11"/>
      <c r="AC31" s="11"/>
      <c r="AD31" s="11"/>
      <c r="AE31" s="134"/>
      <c r="AF31" s="134"/>
      <c r="AG31" s="134"/>
      <c r="AH31" s="134"/>
      <c r="AI31" s="185"/>
      <c r="AJ31" s="133">
        <v>0</v>
      </c>
      <c r="AK31" s="133" t="str">
        <f t="shared" si="9"/>
        <v/>
      </c>
      <c r="AL31" s="133">
        <f t="shared" si="7"/>
        <v>0</v>
      </c>
      <c r="AM31" s="133"/>
      <c r="AN31" s="133" t="str">
        <f t="shared" si="6"/>
        <v/>
      </c>
      <c r="AO31" s="127"/>
      <c r="AP31" s="127"/>
    </row>
    <row r="32" spans="1:44" s="35" customFormat="1" ht="15.75" customHeight="1" x14ac:dyDescent="0.25">
      <c r="A32" s="11"/>
      <c r="B32" s="11"/>
      <c r="C32" s="332" t="e">
        <f t="shared" si="0"/>
        <v>#REF!</v>
      </c>
      <c r="D32" s="308" t="e">
        <f t="shared" si="1"/>
        <v>#REF!</v>
      </c>
      <c r="E32" s="345" t="s">
        <v>61</v>
      </c>
      <c r="F32" s="39" t="s">
        <v>77</v>
      </c>
      <c r="G32" s="26" t="s">
        <v>43</v>
      </c>
      <c r="H32" s="26" t="s">
        <v>40</v>
      </c>
      <c r="I32" s="630"/>
      <c r="J32" s="774"/>
      <c r="K32" s="775"/>
      <c r="L32" s="776"/>
      <c r="M32" s="635"/>
      <c r="N32" s="712"/>
      <c r="O32" s="713"/>
      <c r="P32" s="713"/>
      <c r="Q32" s="771" t="str">
        <f t="shared" si="2"/>
        <v/>
      </c>
      <c r="R32" s="764" t="str">
        <f t="shared" si="3"/>
        <v/>
      </c>
      <c r="S32" s="715"/>
      <c r="T32" s="11"/>
      <c r="U32" s="34" t="str">
        <f t="shared" si="5"/>
        <v/>
      </c>
      <c r="V32" s="11"/>
      <c r="W32" s="11"/>
      <c r="X32" s="11"/>
      <c r="Y32" s="11"/>
      <c r="Z32" s="11"/>
      <c r="AA32" s="11"/>
      <c r="AB32" s="11"/>
      <c r="AC32" s="11"/>
      <c r="AD32" s="11"/>
      <c r="AE32" s="134"/>
      <c r="AF32" s="134"/>
      <c r="AG32" s="134"/>
      <c r="AH32" s="134"/>
      <c r="AI32" s="185"/>
      <c r="AJ32" s="133">
        <v>0</v>
      </c>
      <c r="AK32" s="133" t="str">
        <f t="shared" si="9"/>
        <v/>
      </c>
      <c r="AL32" s="133">
        <f t="shared" si="7"/>
        <v>0</v>
      </c>
      <c r="AM32" s="133"/>
      <c r="AN32" s="133" t="str">
        <f t="shared" si="6"/>
        <v/>
      </c>
      <c r="AO32" s="127"/>
      <c r="AP32" s="127"/>
    </row>
    <row r="33" spans="1:42" s="35" customFormat="1" ht="15.75" customHeight="1" x14ac:dyDescent="0.25">
      <c r="A33" s="11"/>
      <c r="B33" s="11"/>
      <c r="C33" s="332" t="e">
        <f t="shared" si="0"/>
        <v>#REF!</v>
      </c>
      <c r="D33" s="308" t="e">
        <f t="shared" si="1"/>
        <v>#REF!</v>
      </c>
      <c r="E33" s="345" t="s">
        <v>62</v>
      </c>
      <c r="F33" s="39" t="s">
        <v>77</v>
      </c>
      <c r="G33" s="26" t="s">
        <v>43</v>
      </c>
      <c r="H33" s="26" t="s">
        <v>41</v>
      </c>
      <c r="I33" s="630"/>
      <c r="J33" s="780"/>
      <c r="K33" s="781"/>
      <c r="L33" s="782"/>
      <c r="M33" s="637"/>
      <c r="N33" s="712"/>
      <c r="O33" s="713"/>
      <c r="P33" s="713"/>
      <c r="Q33" s="770" t="str">
        <f t="shared" si="2"/>
        <v/>
      </c>
      <c r="R33" s="764" t="str">
        <f t="shared" si="3"/>
        <v/>
      </c>
      <c r="S33" s="715"/>
      <c r="T33" s="11"/>
      <c r="U33" s="34" t="str">
        <f t="shared" si="5"/>
        <v/>
      </c>
      <c r="V33" s="11"/>
      <c r="W33" s="11"/>
      <c r="X33" s="11"/>
      <c r="Y33" s="11"/>
      <c r="Z33" s="11"/>
      <c r="AA33" s="11"/>
      <c r="AB33" s="11"/>
      <c r="AC33" s="11"/>
      <c r="AD33" s="11"/>
      <c r="AE33" s="134"/>
      <c r="AF33" s="134"/>
      <c r="AG33" s="134"/>
      <c r="AH33" s="134"/>
      <c r="AI33" s="185"/>
      <c r="AJ33" s="133">
        <v>0</v>
      </c>
      <c r="AK33" s="133" t="str">
        <f t="shared" si="9"/>
        <v/>
      </c>
      <c r="AL33" s="133">
        <f t="shared" si="7"/>
        <v>0</v>
      </c>
      <c r="AM33" s="133"/>
      <c r="AN33" s="133" t="str">
        <f t="shared" si="6"/>
        <v/>
      </c>
      <c r="AO33" s="127"/>
      <c r="AP33" s="127"/>
    </row>
    <row r="34" spans="1:42" s="35" customFormat="1" ht="15.75" customHeight="1" x14ac:dyDescent="0.25">
      <c r="A34" s="11"/>
      <c r="B34" s="11"/>
      <c r="C34" s="332" t="e">
        <f t="shared" si="0"/>
        <v>#REF!</v>
      </c>
      <c r="D34" s="308" t="e">
        <f t="shared" si="1"/>
        <v>#REF!</v>
      </c>
      <c r="E34" s="345" t="s">
        <v>63</v>
      </c>
      <c r="F34" s="39" t="s">
        <v>77</v>
      </c>
      <c r="G34" s="26" t="s">
        <v>44</v>
      </c>
      <c r="H34" s="26" t="s">
        <v>39</v>
      </c>
      <c r="I34" s="630"/>
      <c r="J34" s="774"/>
      <c r="K34" s="775"/>
      <c r="L34" s="776"/>
      <c r="M34" s="637"/>
      <c r="N34" s="712"/>
      <c r="O34" s="713"/>
      <c r="P34" s="713"/>
      <c r="Q34" s="770" t="str">
        <f t="shared" si="2"/>
        <v/>
      </c>
      <c r="R34" s="764" t="str">
        <f t="shared" si="3"/>
        <v/>
      </c>
      <c r="S34" s="715"/>
      <c r="T34" s="11"/>
      <c r="U34" s="34" t="str">
        <f t="shared" si="5"/>
        <v/>
      </c>
      <c r="V34" s="11"/>
      <c r="W34" s="11"/>
      <c r="X34" s="11"/>
      <c r="Y34" s="11"/>
      <c r="Z34" s="11"/>
      <c r="AA34" s="11"/>
      <c r="AB34" s="11"/>
      <c r="AC34" s="11"/>
      <c r="AD34" s="11"/>
      <c r="AE34" s="134"/>
      <c r="AF34" s="134"/>
      <c r="AG34" s="134"/>
      <c r="AH34" s="134"/>
      <c r="AI34" s="185"/>
      <c r="AJ34" s="133">
        <v>0</v>
      </c>
      <c r="AK34" s="133" t="str">
        <f t="shared" si="9"/>
        <v/>
      </c>
      <c r="AL34" s="133">
        <f t="shared" si="7"/>
        <v>0</v>
      </c>
      <c r="AM34" s="133"/>
      <c r="AN34" s="133" t="str">
        <f t="shared" si="6"/>
        <v/>
      </c>
      <c r="AO34" s="127"/>
      <c r="AP34" s="127"/>
    </row>
    <row r="35" spans="1:42" s="35" customFormat="1" ht="15.75" customHeight="1" x14ac:dyDescent="0.25">
      <c r="A35" s="11"/>
      <c r="B35" s="11"/>
      <c r="C35" s="332" t="e">
        <f t="shared" si="0"/>
        <v>#REF!</v>
      </c>
      <c r="D35" s="308" t="e">
        <f t="shared" si="1"/>
        <v>#REF!</v>
      </c>
      <c r="E35" s="345" t="s">
        <v>64</v>
      </c>
      <c r="F35" s="39" t="s">
        <v>77</v>
      </c>
      <c r="G35" s="26" t="s">
        <v>44</v>
      </c>
      <c r="H35" s="26" t="s">
        <v>40</v>
      </c>
      <c r="I35" s="630"/>
      <c r="J35" s="774"/>
      <c r="K35" s="775"/>
      <c r="L35" s="776"/>
      <c r="M35" s="637"/>
      <c r="N35" s="712"/>
      <c r="O35" s="713"/>
      <c r="P35" s="713"/>
      <c r="Q35" s="770" t="str">
        <f t="shared" si="2"/>
        <v/>
      </c>
      <c r="R35" s="764" t="str">
        <f t="shared" si="3"/>
        <v/>
      </c>
      <c r="S35" s="715"/>
      <c r="T35" s="11"/>
      <c r="U35" s="34" t="str">
        <f t="shared" si="5"/>
        <v/>
      </c>
      <c r="V35" s="11"/>
      <c r="W35" s="11"/>
      <c r="X35" s="11"/>
      <c r="Y35" s="11"/>
      <c r="Z35" s="11"/>
      <c r="AA35" s="11"/>
      <c r="AB35" s="11"/>
      <c r="AC35" s="11"/>
      <c r="AD35" s="11"/>
      <c r="AE35" s="134"/>
      <c r="AF35" s="134"/>
      <c r="AG35" s="134"/>
      <c r="AH35" s="134"/>
      <c r="AI35" s="185"/>
      <c r="AJ35" s="133">
        <v>0</v>
      </c>
      <c r="AK35" s="133" t="str">
        <f t="shared" si="9"/>
        <v/>
      </c>
      <c r="AL35" s="133">
        <f t="shared" si="7"/>
        <v>0</v>
      </c>
      <c r="AM35" s="133"/>
      <c r="AN35" s="133" t="str">
        <f t="shared" si="6"/>
        <v/>
      </c>
      <c r="AO35" s="127"/>
      <c r="AP35" s="127"/>
    </row>
    <row r="36" spans="1:42" s="35" customFormat="1" ht="15.75" customHeight="1" x14ac:dyDescent="0.25">
      <c r="A36" s="11"/>
      <c r="B36" s="11"/>
      <c r="C36" s="332" t="e">
        <f t="shared" si="0"/>
        <v>#REF!</v>
      </c>
      <c r="D36" s="308" t="e">
        <f t="shared" si="1"/>
        <v>#REF!</v>
      </c>
      <c r="E36" s="345" t="s">
        <v>65</v>
      </c>
      <c r="F36" s="39" t="s">
        <v>77</v>
      </c>
      <c r="G36" s="26" t="s">
        <v>44</v>
      </c>
      <c r="H36" s="26" t="s">
        <v>41</v>
      </c>
      <c r="I36" s="630"/>
      <c r="J36" s="774"/>
      <c r="K36" s="775"/>
      <c r="L36" s="776"/>
      <c r="M36" s="637"/>
      <c r="N36" s="712"/>
      <c r="O36" s="713"/>
      <c r="P36" s="713"/>
      <c r="Q36" s="770" t="str">
        <f t="shared" si="2"/>
        <v/>
      </c>
      <c r="R36" s="764" t="str">
        <f t="shared" si="3"/>
        <v/>
      </c>
      <c r="S36" s="715"/>
      <c r="T36" s="11"/>
      <c r="U36" s="34" t="str">
        <f t="shared" si="5"/>
        <v/>
      </c>
      <c r="V36" s="11"/>
      <c r="W36" s="11"/>
      <c r="X36" s="11"/>
      <c r="Y36" s="11"/>
      <c r="Z36" s="11"/>
      <c r="AA36" s="11"/>
      <c r="AB36" s="11"/>
      <c r="AC36" s="11"/>
      <c r="AD36" s="11"/>
      <c r="AE36" s="134"/>
      <c r="AF36" s="134"/>
      <c r="AG36" s="134"/>
      <c r="AH36" s="134"/>
      <c r="AI36" s="185"/>
      <c r="AJ36" s="133">
        <v>0</v>
      </c>
      <c r="AK36" s="133" t="str">
        <f t="shared" si="9"/>
        <v/>
      </c>
      <c r="AL36" s="133">
        <f t="shared" si="7"/>
        <v>0</v>
      </c>
      <c r="AM36" s="133"/>
      <c r="AN36" s="133" t="str">
        <f t="shared" si="6"/>
        <v/>
      </c>
      <c r="AO36" s="127"/>
      <c r="AP36" s="127"/>
    </row>
    <row r="37" spans="1:42" ht="15.75" customHeight="1" x14ac:dyDescent="0.25">
      <c r="C37" s="308" t="e">
        <f t="shared" si="0"/>
        <v>#REF!</v>
      </c>
      <c r="D37" s="308" t="e">
        <f t="shared" si="1"/>
        <v>#REF!</v>
      </c>
      <c r="E37" s="346" t="s">
        <v>592</v>
      </c>
      <c r="F37" s="272" t="s">
        <v>77</v>
      </c>
      <c r="G37" s="271" t="s">
        <v>525</v>
      </c>
      <c r="H37" s="271" t="s">
        <v>528</v>
      </c>
      <c r="I37" s="631"/>
      <c r="J37" s="777"/>
      <c r="K37" s="778"/>
      <c r="L37" s="779"/>
      <c r="M37" s="636"/>
      <c r="N37" s="722"/>
      <c r="O37" s="723"/>
      <c r="P37" s="723"/>
      <c r="Q37" s="696" t="str">
        <f t="shared" si="2"/>
        <v/>
      </c>
      <c r="R37" s="765" t="str">
        <f t="shared" si="3"/>
        <v/>
      </c>
      <c r="S37" s="725"/>
      <c r="U37" s="34" t="str">
        <f t="shared" si="5"/>
        <v/>
      </c>
      <c r="AC37" s="11"/>
      <c r="AD37" s="11"/>
      <c r="AE37" s="134"/>
      <c r="AF37" s="134"/>
      <c r="AG37" s="134"/>
      <c r="AH37" s="134"/>
      <c r="AI37" s="185"/>
      <c r="AJ37" s="133">
        <v>0</v>
      </c>
      <c r="AK37" s="352" t="str">
        <f t="shared" si="9"/>
        <v/>
      </c>
      <c r="AL37" s="352">
        <f t="shared" si="7"/>
        <v>0</v>
      </c>
      <c r="AM37" s="352"/>
      <c r="AN37" s="352" t="str">
        <f t="shared" si="6"/>
        <v/>
      </c>
      <c r="AO37" s="127"/>
      <c r="AP37" s="127"/>
    </row>
    <row r="38" spans="1:42" s="35" customFormat="1" ht="15.75" customHeight="1" x14ac:dyDescent="0.25">
      <c r="A38" s="11"/>
      <c r="B38" s="11"/>
      <c r="C38" s="332" t="e">
        <f t="shared" si="0"/>
        <v>#REF!</v>
      </c>
      <c r="D38" s="308" t="e">
        <f t="shared" si="1"/>
        <v>#REF!</v>
      </c>
      <c r="E38" s="345" t="s">
        <v>48</v>
      </c>
      <c r="F38" s="39" t="s">
        <v>79</v>
      </c>
      <c r="G38" s="26" t="s">
        <v>42</v>
      </c>
      <c r="H38" s="26" t="s">
        <v>39</v>
      </c>
      <c r="I38" s="630"/>
      <c r="J38" s="774"/>
      <c r="K38" s="775"/>
      <c r="L38" s="776"/>
      <c r="M38" s="637"/>
      <c r="N38" s="712"/>
      <c r="O38" s="713"/>
      <c r="P38" s="713"/>
      <c r="Q38" s="770" t="str">
        <f t="shared" si="2"/>
        <v/>
      </c>
      <c r="R38" s="764" t="str">
        <f t="shared" si="3"/>
        <v/>
      </c>
      <c r="S38" s="715"/>
      <c r="T38" s="11"/>
      <c r="U38" s="34" t="str">
        <f t="shared" si="5"/>
        <v/>
      </c>
      <c r="V38" s="11"/>
      <c r="W38" s="11"/>
      <c r="X38" s="11"/>
      <c r="Y38" s="11"/>
      <c r="Z38" s="11"/>
      <c r="AA38" s="11"/>
      <c r="AB38" s="11"/>
      <c r="AC38" s="11"/>
      <c r="AD38" s="11"/>
      <c r="AE38" s="134"/>
      <c r="AF38" s="134"/>
      <c r="AG38" s="134"/>
      <c r="AH38" s="134"/>
      <c r="AI38" s="185"/>
      <c r="AJ38" s="133">
        <v>0</v>
      </c>
      <c r="AK38" s="133" t="str">
        <f>IF($AF$20=TRUE,IF(COUNTA(M38,I38)=2,0,1),IF(COUNTA(M38,I38)&gt;0,1,""))</f>
        <v/>
      </c>
      <c r="AL38" s="133">
        <f t="shared" si="7"/>
        <v>0</v>
      </c>
      <c r="AM38" s="133"/>
      <c r="AN38" s="133" t="str">
        <f t="shared" si="6"/>
        <v/>
      </c>
      <c r="AO38" s="127"/>
      <c r="AP38" s="127"/>
    </row>
    <row r="39" spans="1:42" s="35" customFormat="1" ht="15.75" customHeight="1" x14ac:dyDescent="0.25">
      <c r="A39" s="11"/>
      <c r="B39" s="11"/>
      <c r="C39" s="332" t="e">
        <f t="shared" si="0"/>
        <v>#REF!</v>
      </c>
      <c r="D39" s="308" t="e">
        <f t="shared" si="1"/>
        <v>#REF!</v>
      </c>
      <c r="E39" s="345" t="s">
        <v>49</v>
      </c>
      <c r="F39" s="39" t="s">
        <v>79</v>
      </c>
      <c r="G39" s="26" t="s">
        <v>42</v>
      </c>
      <c r="H39" s="26" t="s">
        <v>40</v>
      </c>
      <c r="I39" s="630"/>
      <c r="J39" s="774"/>
      <c r="K39" s="775"/>
      <c r="L39" s="776"/>
      <c r="M39" s="637"/>
      <c r="N39" s="712"/>
      <c r="O39" s="713"/>
      <c r="P39" s="713"/>
      <c r="Q39" s="770" t="str">
        <f t="shared" si="2"/>
        <v/>
      </c>
      <c r="R39" s="764" t="str">
        <f t="shared" si="3"/>
        <v/>
      </c>
      <c r="S39" s="715"/>
      <c r="T39" s="11"/>
      <c r="U39" s="34" t="str">
        <f t="shared" si="5"/>
        <v/>
      </c>
      <c r="V39" s="11"/>
      <c r="W39" s="11"/>
      <c r="X39" s="11"/>
      <c r="Y39" s="11"/>
      <c r="Z39" s="11"/>
      <c r="AA39" s="11"/>
      <c r="AB39" s="11"/>
      <c r="AC39" s="11"/>
      <c r="AD39" s="11"/>
      <c r="AE39" s="134"/>
      <c r="AF39" s="134"/>
      <c r="AG39" s="134"/>
      <c r="AH39" s="134"/>
      <c r="AI39" s="185"/>
      <c r="AJ39" s="133">
        <v>0</v>
      </c>
      <c r="AK39" s="133" t="str">
        <f t="shared" ref="AK39:AK46" si="10">IF($AF$20=TRUE,IF(COUNTA(M39,I39)=2,0,1),IF(COUNTA(M39,I39)&gt;0,1,""))</f>
        <v/>
      </c>
      <c r="AL39" s="133">
        <f t="shared" si="7"/>
        <v>0</v>
      </c>
      <c r="AM39" s="133"/>
      <c r="AN39" s="133" t="str">
        <f t="shared" si="6"/>
        <v/>
      </c>
      <c r="AO39" s="127"/>
      <c r="AP39" s="127"/>
    </row>
    <row r="40" spans="1:42" s="35" customFormat="1" ht="15.75" customHeight="1" x14ac:dyDescent="0.25">
      <c r="A40" s="11"/>
      <c r="B40" s="11"/>
      <c r="C40" s="332" t="e">
        <f t="shared" si="0"/>
        <v>#REF!</v>
      </c>
      <c r="D40" s="308" t="e">
        <f t="shared" si="1"/>
        <v>#REF!</v>
      </c>
      <c r="E40" s="345" t="s">
        <v>50</v>
      </c>
      <c r="F40" s="39" t="s">
        <v>79</v>
      </c>
      <c r="G40" s="26" t="s">
        <v>42</v>
      </c>
      <c r="H40" s="26" t="s">
        <v>41</v>
      </c>
      <c r="I40" s="630"/>
      <c r="J40" s="774"/>
      <c r="K40" s="775"/>
      <c r="L40" s="776"/>
      <c r="M40" s="637"/>
      <c r="N40" s="712"/>
      <c r="O40" s="713"/>
      <c r="P40" s="713"/>
      <c r="Q40" s="770" t="str">
        <f t="shared" si="2"/>
        <v/>
      </c>
      <c r="R40" s="764" t="str">
        <f t="shared" si="3"/>
        <v/>
      </c>
      <c r="S40" s="715"/>
      <c r="T40" s="11"/>
      <c r="U40" s="34" t="str">
        <f t="shared" si="5"/>
        <v/>
      </c>
      <c r="V40" s="11"/>
      <c r="W40" s="11"/>
      <c r="X40" s="11"/>
      <c r="Y40" s="11"/>
      <c r="Z40" s="11"/>
      <c r="AA40" s="11"/>
      <c r="AB40" s="11"/>
      <c r="AC40" s="11"/>
      <c r="AD40" s="11"/>
      <c r="AE40" s="134"/>
      <c r="AF40" s="134"/>
      <c r="AG40" s="134"/>
      <c r="AH40" s="134"/>
      <c r="AI40" s="185"/>
      <c r="AJ40" s="133">
        <v>0</v>
      </c>
      <c r="AK40" s="133" t="str">
        <f t="shared" si="10"/>
        <v/>
      </c>
      <c r="AL40" s="133">
        <f t="shared" si="7"/>
        <v>0</v>
      </c>
      <c r="AM40" s="133"/>
      <c r="AN40" s="133" t="str">
        <f t="shared" si="6"/>
        <v/>
      </c>
      <c r="AO40" s="127"/>
      <c r="AP40" s="127"/>
    </row>
    <row r="41" spans="1:42" s="35" customFormat="1" ht="15.75" customHeight="1" x14ac:dyDescent="0.25">
      <c r="A41" s="11"/>
      <c r="B41" s="11"/>
      <c r="C41" s="332" t="e">
        <f t="shared" si="0"/>
        <v>#REF!</v>
      </c>
      <c r="D41" s="308" t="e">
        <f t="shared" si="1"/>
        <v>#REF!</v>
      </c>
      <c r="E41" s="345" t="s">
        <v>51</v>
      </c>
      <c r="F41" s="39" t="s">
        <v>79</v>
      </c>
      <c r="G41" s="26" t="s">
        <v>43</v>
      </c>
      <c r="H41" s="26" t="s">
        <v>39</v>
      </c>
      <c r="I41" s="630"/>
      <c r="J41" s="774"/>
      <c r="K41" s="775"/>
      <c r="L41" s="776"/>
      <c r="M41" s="637"/>
      <c r="N41" s="712"/>
      <c r="O41" s="713"/>
      <c r="P41" s="713"/>
      <c r="Q41" s="770" t="str">
        <f t="shared" si="2"/>
        <v/>
      </c>
      <c r="R41" s="764" t="str">
        <f t="shared" si="3"/>
        <v/>
      </c>
      <c r="S41" s="715"/>
      <c r="T41" s="11"/>
      <c r="U41" s="34" t="str">
        <f t="shared" si="5"/>
        <v/>
      </c>
      <c r="V41" s="11"/>
      <c r="W41" s="11"/>
      <c r="X41" s="11"/>
      <c r="Y41" s="11"/>
      <c r="Z41" s="11"/>
      <c r="AA41" s="11"/>
      <c r="AB41" s="11"/>
      <c r="AC41" s="11"/>
      <c r="AD41" s="11"/>
      <c r="AE41" s="134"/>
      <c r="AF41" s="134"/>
      <c r="AG41" s="134"/>
      <c r="AH41" s="134"/>
      <c r="AI41" s="185"/>
      <c r="AJ41" s="133">
        <v>0</v>
      </c>
      <c r="AK41" s="133" t="str">
        <f t="shared" si="10"/>
        <v/>
      </c>
      <c r="AL41" s="133">
        <f t="shared" si="7"/>
        <v>0</v>
      </c>
      <c r="AM41" s="133"/>
      <c r="AN41" s="133" t="str">
        <f t="shared" si="6"/>
        <v/>
      </c>
      <c r="AO41" s="127"/>
      <c r="AP41" s="127"/>
    </row>
    <row r="42" spans="1:42" s="35" customFormat="1" ht="15.75" customHeight="1" x14ac:dyDescent="0.25">
      <c r="A42" s="11"/>
      <c r="B42" s="11"/>
      <c r="C42" s="332" t="e">
        <f t="shared" si="0"/>
        <v>#REF!</v>
      </c>
      <c r="D42" s="308" t="e">
        <f t="shared" si="1"/>
        <v>#REF!</v>
      </c>
      <c r="E42" s="345" t="s">
        <v>52</v>
      </c>
      <c r="F42" s="39" t="s">
        <v>79</v>
      </c>
      <c r="G42" s="26" t="s">
        <v>43</v>
      </c>
      <c r="H42" s="26" t="s">
        <v>40</v>
      </c>
      <c r="I42" s="630"/>
      <c r="J42" s="774"/>
      <c r="K42" s="775"/>
      <c r="L42" s="776"/>
      <c r="M42" s="637"/>
      <c r="N42" s="712"/>
      <c r="O42" s="713"/>
      <c r="P42" s="713"/>
      <c r="Q42" s="770" t="str">
        <f t="shared" si="2"/>
        <v/>
      </c>
      <c r="R42" s="764" t="str">
        <f t="shared" si="3"/>
        <v/>
      </c>
      <c r="S42" s="715"/>
      <c r="T42" s="11"/>
      <c r="U42" s="34" t="str">
        <f t="shared" si="5"/>
        <v/>
      </c>
      <c r="V42" s="11"/>
      <c r="W42" s="11"/>
      <c r="X42" s="11"/>
      <c r="Y42" s="11"/>
      <c r="Z42" s="11"/>
      <c r="AA42" s="11"/>
      <c r="AB42" s="11"/>
      <c r="AC42" s="11"/>
      <c r="AD42" s="11"/>
      <c r="AE42" s="134"/>
      <c r="AF42" s="134"/>
      <c r="AG42" s="134"/>
      <c r="AH42" s="134"/>
      <c r="AI42" s="185"/>
      <c r="AJ42" s="133">
        <v>0</v>
      </c>
      <c r="AK42" s="133" t="str">
        <f t="shared" si="10"/>
        <v/>
      </c>
      <c r="AL42" s="133">
        <f t="shared" si="7"/>
        <v>0</v>
      </c>
      <c r="AM42" s="133"/>
      <c r="AN42" s="133" t="str">
        <f t="shared" si="6"/>
        <v/>
      </c>
      <c r="AO42" s="127"/>
      <c r="AP42" s="127"/>
    </row>
    <row r="43" spans="1:42" s="35" customFormat="1" ht="15.75" customHeight="1" x14ac:dyDescent="0.25">
      <c r="A43" s="11"/>
      <c r="B43" s="11"/>
      <c r="C43" s="332" t="e">
        <f t="shared" si="0"/>
        <v>#REF!</v>
      </c>
      <c r="D43" s="308" t="e">
        <f t="shared" si="1"/>
        <v>#REF!</v>
      </c>
      <c r="E43" s="345" t="s">
        <v>53</v>
      </c>
      <c r="F43" s="39" t="s">
        <v>79</v>
      </c>
      <c r="G43" s="26" t="s">
        <v>43</v>
      </c>
      <c r="H43" s="26" t="s">
        <v>41</v>
      </c>
      <c r="I43" s="630"/>
      <c r="J43" s="774"/>
      <c r="K43" s="775"/>
      <c r="L43" s="776"/>
      <c r="M43" s="637"/>
      <c r="N43" s="712"/>
      <c r="O43" s="713"/>
      <c r="P43" s="713"/>
      <c r="Q43" s="770" t="str">
        <f t="shared" si="2"/>
        <v/>
      </c>
      <c r="R43" s="764" t="str">
        <f t="shared" si="3"/>
        <v/>
      </c>
      <c r="S43" s="715"/>
      <c r="T43" s="11"/>
      <c r="U43" s="34" t="str">
        <f t="shared" si="5"/>
        <v/>
      </c>
      <c r="V43" s="11"/>
      <c r="W43" s="11"/>
      <c r="X43" s="11"/>
      <c r="Y43" s="11"/>
      <c r="Z43" s="11"/>
      <c r="AA43" s="11"/>
      <c r="AB43" s="11"/>
      <c r="AC43" s="11"/>
      <c r="AD43" s="11"/>
      <c r="AE43" s="134"/>
      <c r="AF43" s="134"/>
      <c r="AG43" s="134"/>
      <c r="AH43" s="134"/>
      <c r="AI43" s="185"/>
      <c r="AJ43" s="133">
        <v>0</v>
      </c>
      <c r="AK43" s="133" t="str">
        <f t="shared" si="10"/>
        <v/>
      </c>
      <c r="AL43" s="133">
        <f t="shared" si="7"/>
        <v>0</v>
      </c>
      <c r="AM43" s="133"/>
      <c r="AN43" s="133" t="str">
        <f t="shared" si="6"/>
        <v/>
      </c>
      <c r="AO43" s="127"/>
      <c r="AP43" s="127"/>
    </row>
    <row r="44" spans="1:42" s="35" customFormat="1" ht="15.75" customHeight="1" x14ac:dyDescent="0.25">
      <c r="A44" s="11"/>
      <c r="B44" s="11"/>
      <c r="C44" s="332" t="e">
        <f t="shared" si="0"/>
        <v>#REF!</v>
      </c>
      <c r="D44" s="308" t="e">
        <f t="shared" si="1"/>
        <v>#REF!</v>
      </c>
      <c r="E44" s="345" t="s">
        <v>54</v>
      </c>
      <c r="F44" s="39" t="s">
        <v>79</v>
      </c>
      <c r="G44" s="26" t="s">
        <v>44</v>
      </c>
      <c r="H44" s="26" t="s">
        <v>39</v>
      </c>
      <c r="I44" s="630"/>
      <c r="J44" s="774"/>
      <c r="K44" s="775"/>
      <c r="L44" s="776"/>
      <c r="M44" s="637"/>
      <c r="N44" s="712"/>
      <c r="O44" s="713"/>
      <c r="P44" s="713"/>
      <c r="Q44" s="770" t="str">
        <f t="shared" si="2"/>
        <v/>
      </c>
      <c r="R44" s="764" t="str">
        <f t="shared" si="3"/>
        <v/>
      </c>
      <c r="S44" s="715"/>
      <c r="T44" s="11"/>
      <c r="U44" s="34" t="str">
        <f t="shared" si="5"/>
        <v/>
      </c>
      <c r="V44" s="11"/>
      <c r="W44" s="11"/>
      <c r="X44" s="11"/>
      <c r="Y44" s="11"/>
      <c r="Z44" s="11"/>
      <c r="AA44" s="11"/>
      <c r="AB44" s="11"/>
      <c r="AC44" s="11"/>
      <c r="AD44" s="11"/>
      <c r="AE44" s="134"/>
      <c r="AF44" s="134"/>
      <c r="AG44" s="134"/>
      <c r="AH44" s="134"/>
      <c r="AI44" s="185"/>
      <c r="AJ44" s="133">
        <v>0</v>
      </c>
      <c r="AK44" s="133" t="str">
        <f>IF($AF$20=TRUE,IF(COUNTA(M44,I44)=2,0,1),IF(COUNTA(M44,I44)&gt;0,1,""))</f>
        <v/>
      </c>
      <c r="AL44" s="133">
        <f t="shared" si="7"/>
        <v>0</v>
      </c>
      <c r="AM44" s="133"/>
      <c r="AN44" s="133" t="str">
        <f t="shared" si="6"/>
        <v/>
      </c>
      <c r="AO44" s="127"/>
      <c r="AP44" s="127"/>
    </row>
    <row r="45" spans="1:42" s="35" customFormat="1" ht="15.75" customHeight="1" x14ac:dyDescent="0.25">
      <c r="A45" s="11"/>
      <c r="B45" s="11"/>
      <c r="C45" s="332" t="e">
        <f t="shared" si="0"/>
        <v>#REF!</v>
      </c>
      <c r="D45" s="308" t="e">
        <f t="shared" si="1"/>
        <v>#REF!</v>
      </c>
      <c r="E45" s="345" t="s">
        <v>55</v>
      </c>
      <c r="F45" s="39" t="s">
        <v>79</v>
      </c>
      <c r="G45" s="26" t="s">
        <v>44</v>
      </c>
      <c r="H45" s="26" t="s">
        <v>40</v>
      </c>
      <c r="I45" s="630"/>
      <c r="J45" s="774"/>
      <c r="K45" s="775"/>
      <c r="L45" s="776"/>
      <c r="M45" s="637"/>
      <c r="N45" s="712"/>
      <c r="O45" s="713"/>
      <c r="P45" s="713"/>
      <c r="Q45" s="770" t="str">
        <f t="shared" si="2"/>
        <v/>
      </c>
      <c r="R45" s="764" t="str">
        <f t="shared" si="3"/>
        <v/>
      </c>
      <c r="S45" s="715"/>
      <c r="T45" s="11"/>
      <c r="U45" s="34" t="str">
        <f t="shared" si="5"/>
        <v/>
      </c>
      <c r="V45" s="11"/>
      <c r="W45" s="11"/>
      <c r="X45" s="11"/>
      <c r="Y45" s="11"/>
      <c r="Z45" s="11"/>
      <c r="AA45" s="11"/>
      <c r="AB45" s="11"/>
      <c r="AC45" s="11"/>
      <c r="AD45" s="11"/>
      <c r="AE45" s="134"/>
      <c r="AF45" s="134"/>
      <c r="AG45" s="134"/>
      <c r="AH45" s="134"/>
      <c r="AI45" s="185"/>
      <c r="AJ45" s="133">
        <v>0</v>
      </c>
      <c r="AK45" s="133" t="str">
        <f t="shared" si="10"/>
        <v/>
      </c>
      <c r="AL45" s="133">
        <f t="shared" si="7"/>
        <v>0</v>
      </c>
      <c r="AM45" s="133"/>
      <c r="AN45" s="133" t="str">
        <f t="shared" si="6"/>
        <v/>
      </c>
      <c r="AO45" s="127"/>
      <c r="AP45" s="127"/>
    </row>
    <row r="46" spans="1:42" s="35" customFormat="1" ht="15.75" customHeight="1" x14ac:dyDescent="0.25">
      <c r="A46" s="11"/>
      <c r="B46" s="11"/>
      <c r="C46" s="332" t="e">
        <f t="shared" si="0"/>
        <v>#REF!</v>
      </c>
      <c r="D46" s="308" t="e">
        <f t="shared" si="1"/>
        <v>#REF!</v>
      </c>
      <c r="E46" s="347" t="s">
        <v>56</v>
      </c>
      <c r="F46" s="42" t="s">
        <v>79</v>
      </c>
      <c r="G46" s="41" t="s">
        <v>44</v>
      </c>
      <c r="H46" s="41" t="s">
        <v>41</v>
      </c>
      <c r="I46" s="632"/>
      <c r="J46" s="783"/>
      <c r="K46" s="784"/>
      <c r="L46" s="785"/>
      <c r="M46" s="638"/>
      <c r="N46" s="735"/>
      <c r="O46" s="736"/>
      <c r="P46" s="736"/>
      <c r="Q46" s="772" t="str">
        <f t="shared" si="2"/>
        <v/>
      </c>
      <c r="R46" s="766" t="str">
        <f t="shared" si="3"/>
        <v/>
      </c>
      <c r="S46" s="738"/>
      <c r="T46" s="11"/>
      <c r="U46" s="34" t="str">
        <f t="shared" si="5"/>
        <v/>
      </c>
      <c r="V46" s="11"/>
      <c r="W46" s="11"/>
      <c r="X46" s="11"/>
      <c r="Y46" s="11"/>
      <c r="Z46" s="11"/>
      <c r="AA46" s="11"/>
      <c r="AB46" s="11"/>
      <c r="AC46" s="11"/>
      <c r="AD46" s="11"/>
      <c r="AE46" s="134"/>
      <c r="AF46" s="134"/>
      <c r="AG46" s="134"/>
      <c r="AH46" s="134"/>
      <c r="AI46" s="185"/>
      <c r="AJ46" s="133">
        <v>0</v>
      </c>
      <c r="AK46" s="352" t="str">
        <f t="shared" si="10"/>
        <v/>
      </c>
      <c r="AL46" s="352">
        <f t="shared" si="7"/>
        <v>0</v>
      </c>
      <c r="AM46" s="352"/>
      <c r="AN46" s="352" t="str">
        <f t="shared" si="6"/>
        <v/>
      </c>
      <c r="AO46" s="127"/>
      <c r="AP46" s="127"/>
    </row>
    <row r="47" spans="1:42" ht="15.75" hidden="1" customHeight="1" x14ac:dyDescent="0.25">
      <c r="C47" s="308" t="e">
        <f t="shared" si="0"/>
        <v>#REF!</v>
      </c>
      <c r="D47" s="308" t="e">
        <f t="shared" si="1"/>
        <v>#REF!</v>
      </c>
      <c r="E47" s="348" t="s">
        <v>313</v>
      </c>
      <c r="F47" s="178" t="s">
        <v>312</v>
      </c>
      <c r="G47" s="177" t="s">
        <v>311</v>
      </c>
      <c r="H47" s="273" t="s">
        <v>311</v>
      </c>
      <c r="I47" s="633"/>
      <c r="J47" s="786"/>
      <c r="K47" s="787"/>
      <c r="L47" s="788"/>
      <c r="M47" s="639"/>
      <c r="N47" s="744"/>
      <c r="O47" s="745"/>
      <c r="P47" s="745"/>
      <c r="Q47" s="697" t="str">
        <f t="shared" si="2"/>
        <v/>
      </c>
      <c r="R47" s="767" t="str">
        <f t="shared" si="3"/>
        <v/>
      </c>
      <c r="S47" s="747"/>
      <c r="U47" s="34" t="str">
        <f t="shared" si="5"/>
        <v/>
      </c>
      <c r="AC47" s="11"/>
      <c r="AD47" s="11"/>
      <c r="AE47" s="134"/>
      <c r="AF47" s="134"/>
      <c r="AG47" s="134"/>
      <c r="AH47" s="134"/>
      <c r="AI47" s="185"/>
      <c r="AJ47" s="133">
        <v>0</v>
      </c>
      <c r="AK47" s="133"/>
      <c r="AL47" s="133">
        <f t="shared" si="7"/>
        <v>0</v>
      </c>
      <c r="AM47" s="133"/>
      <c r="AN47" s="133" t="str">
        <f t="shared" si="6"/>
        <v/>
      </c>
      <c r="AO47" s="127"/>
      <c r="AP47" s="127"/>
    </row>
    <row r="48" spans="1:42" ht="15.75" hidden="1" customHeight="1" x14ac:dyDescent="0.25">
      <c r="C48" s="308" t="e">
        <f t="shared" si="0"/>
        <v>#REF!</v>
      </c>
      <c r="D48" s="308" t="e">
        <f t="shared" si="1"/>
        <v>#REF!</v>
      </c>
      <c r="E48" s="349" t="s">
        <v>314</v>
      </c>
      <c r="F48" s="270" t="s">
        <v>312</v>
      </c>
      <c r="G48" s="269" t="s">
        <v>526</v>
      </c>
      <c r="H48" s="269" t="s">
        <v>524</v>
      </c>
      <c r="I48" s="634"/>
      <c r="J48" s="789"/>
      <c r="K48" s="790"/>
      <c r="L48" s="791"/>
      <c r="M48" s="640"/>
      <c r="N48" s="753"/>
      <c r="O48" s="754"/>
      <c r="P48" s="754"/>
      <c r="Q48" s="695" t="str">
        <f t="shared" si="2"/>
        <v/>
      </c>
      <c r="R48" s="768" t="str">
        <f t="shared" si="3"/>
        <v/>
      </c>
      <c r="S48" s="756"/>
      <c r="U48" s="34" t="str">
        <f t="shared" si="5"/>
        <v/>
      </c>
      <c r="AC48" s="11"/>
      <c r="AD48" s="11"/>
      <c r="AE48" s="134"/>
      <c r="AF48" s="134"/>
      <c r="AG48" s="134"/>
      <c r="AH48" s="134"/>
      <c r="AI48" s="185"/>
      <c r="AJ48" s="133">
        <v>0</v>
      </c>
      <c r="AK48" s="133"/>
      <c r="AL48" s="133">
        <f t="shared" si="7"/>
        <v>0</v>
      </c>
      <c r="AM48" s="133"/>
      <c r="AN48" s="133" t="str">
        <f t="shared" si="6"/>
        <v/>
      </c>
      <c r="AO48" s="127"/>
      <c r="AP48" s="127"/>
    </row>
    <row r="49" spans="1:60" ht="15.75" hidden="1" customHeight="1" x14ac:dyDescent="0.25">
      <c r="C49" s="308" t="e">
        <f t="shared" si="0"/>
        <v>#REF!</v>
      </c>
      <c r="D49" s="308" t="e">
        <f t="shared" si="1"/>
        <v>#REF!</v>
      </c>
      <c r="E49" s="349" t="s">
        <v>315</v>
      </c>
      <c r="F49" s="270" t="s">
        <v>312</v>
      </c>
      <c r="G49" s="269" t="s">
        <v>527</v>
      </c>
      <c r="H49" s="269" t="s">
        <v>525</v>
      </c>
      <c r="I49" s="634"/>
      <c r="J49" s="789"/>
      <c r="K49" s="790"/>
      <c r="L49" s="791"/>
      <c r="M49" s="640"/>
      <c r="N49" s="753"/>
      <c r="O49" s="754"/>
      <c r="P49" s="754"/>
      <c r="Q49" s="695" t="str">
        <f t="shared" si="2"/>
        <v/>
      </c>
      <c r="R49" s="768" t="str">
        <f t="shared" si="3"/>
        <v/>
      </c>
      <c r="S49" s="756"/>
      <c r="U49" s="34" t="str">
        <f t="shared" si="5"/>
        <v/>
      </c>
      <c r="AC49" s="11"/>
      <c r="AD49" s="11"/>
      <c r="AE49" s="134"/>
      <c r="AF49" s="134"/>
      <c r="AG49" s="134"/>
      <c r="AH49" s="134"/>
      <c r="AI49" s="185"/>
      <c r="AJ49" s="133">
        <v>0</v>
      </c>
      <c r="AK49" s="133"/>
      <c r="AL49" s="133">
        <f t="shared" si="7"/>
        <v>0</v>
      </c>
      <c r="AM49" s="133"/>
      <c r="AN49" s="133" t="str">
        <f t="shared" si="6"/>
        <v/>
      </c>
      <c r="AO49" s="127"/>
      <c r="AP49" s="127"/>
    </row>
    <row r="50" spans="1:60" ht="15.75" hidden="1" customHeight="1" x14ac:dyDescent="0.25">
      <c r="C50" s="308" t="e">
        <f t="shared" si="0"/>
        <v>#REF!</v>
      </c>
      <c r="D50" s="308" t="e">
        <f t="shared" si="1"/>
        <v>#REF!</v>
      </c>
      <c r="E50" s="346" t="s">
        <v>315</v>
      </c>
      <c r="F50" s="272" t="s">
        <v>312</v>
      </c>
      <c r="G50" s="271" t="s">
        <v>961</v>
      </c>
      <c r="H50" s="271" t="s">
        <v>962</v>
      </c>
      <c r="I50" s="631"/>
      <c r="J50" s="777"/>
      <c r="K50" s="778"/>
      <c r="L50" s="779"/>
      <c r="M50" s="636"/>
      <c r="N50" s="722"/>
      <c r="O50" s="723"/>
      <c r="P50" s="723"/>
      <c r="Q50" s="696" t="str">
        <f t="shared" si="2"/>
        <v/>
      </c>
      <c r="R50" s="765" t="str">
        <f t="shared" si="3"/>
        <v/>
      </c>
      <c r="S50" s="725"/>
      <c r="U50" s="34" t="str">
        <f t="shared" si="5"/>
        <v/>
      </c>
      <c r="AC50" s="11"/>
      <c r="AD50" s="11"/>
      <c r="AE50" s="134"/>
      <c r="AF50" s="134"/>
      <c r="AG50" s="134"/>
      <c r="AH50" s="134"/>
      <c r="AI50" s="185"/>
      <c r="AJ50" s="133">
        <v>0</v>
      </c>
      <c r="AK50" s="133"/>
      <c r="AL50" s="352">
        <f t="shared" si="7"/>
        <v>0</v>
      </c>
      <c r="AM50" s="352"/>
      <c r="AN50" s="352" t="str">
        <f t="shared" si="6"/>
        <v/>
      </c>
      <c r="AO50" s="127"/>
      <c r="AP50" s="127"/>
    </row>
    <row r="51" spans="1:60" s="35" customFormat="1" ht="15.75" customHeight="1" x14ac:dyDescent="0.25">
      <c r="A51" s="11"/>
      <c r="B51" s="11"/>
      <c r="C51" s="332" t="e">
        <f t="shared" si="0"/>
        <v>#REF!</v>
      </c>
      <c r="D51" s="308" t="e">
        <f t="shared" si="1"/>
        <v>#REF!</v>
      </c>
      <c r="E51" s="345" t="s">
        <v>45</v>
      </c>
      <c r="F51" s="39" t="s">
        <v>78</v>
      </c>
      <c r="G51" s="26" t="s">
        <v>80</v>
      </c>
      <c r="H51" s="181"/>
      <c r="I51" s="630"/>
      <c r="J51" s="774"/>
      <c r="K51" s="775"/>
      <c r="L51" s="776"/>
      <c r="M51" s="637"/>
      <c r="N51" s="712"/>
      <c r="O51" s="713"/>
      <c r="P51" s="713"/>
      <c r="Q51" s="770" t="str">
        <f t="shared" si="2"/>
        <v/>
      </c>
      <c r="R51" s="764" t="str">
        <f t="shared" si="3"/>
        <v/>
      </c>
      <c r="S51" s="715"/>
      <c r="T51" s="11"/>
      <c r="U51" s="34" t="str">
        <f t="shared" si="5"/>
        <v/>
      </c>
      <c r="V51" s="11"/>
      <c r="W51" s="11"/>
      <c r="X51" s="11"/>
      <c r="Y51" s="11"/>
      <c r="Z51" s="11"/>
      <c r="AA51" s="11"/>
      <c r="AB51" s="11"/>
      <c r="AC51" s="11"/>
      <c r="AD51" s="11"/>
      <c r="AE51" s="127"/>
      <c r="AF51" s="127"/>
      <c r="AG51" s="127"/>
      <c r="AH51" s="127"/>
      <c r="AI51" s="127"/>
      <c r="AJ51" s="133">
        <v>0</v>
      </c>
      <c r="AK51" s="133" t="str">
        <f>IF($AF$22=TRUE,IF(COUNTA(M51,I51)=2,0,1),IF(COUNTA(M51,I51)&gt;0,1,""))</f>
        <v/>
      </c>
      <c r="AL51" s="133">
        <f t="shared" si="7"/>
        <v>0</v>
      </c>
      <c r="AM51" s="133"/>
      <c r="AN51" s="133" t="str">
        <f t="shared" si="6"/>
        <v/>
      </c>
      <c r="AO51" s="127"/>
      <c r="AP51" s="127"/>
    </row>
    <row r="52" spans="1:60" s="35" customFormat="1" ht="15.75" customHeight="1" x14ac:dyDescent="0.25">
      <c r="A52" s="11"/>
      <c r="B52" s="11"/>
      <c r="C52" s="332" t="e">
        <f t="shared" si="0"/>
        <v>#REF!</v>
      </c>
      <c r="D52" s="308" t="e">
        <f t="shared" si="1"/>
        <v>#REF!</v>
      </c>
      <c r="E52" s="345" t="s">
        <v>46</v>
      </c>
      <c r="F52" s="39" t="s">
        <v>78</v>
      </c>
      <c r="G52" s="26" t="s">
        <v>81</v>
      </c>
      <c r="H52" s="181"/>
      <c r="I52" s="630"/>
      <c r="J52" s="774"/>
      <c r="K52" s="775"/>
      <c r="L52" s="776"/>
      <c r="M52" s="637"/>
      <c r="N52" s="712"/>
      <c r="O52" s="713"/>
      <c r="P52" s="713"/>
      <c r="Q52" s="770" t="str">
        <f t="shared" si="2"/>
        <v/>
      </c>
      <c r="R52" s="764" t="str">
        <f t="shared" si="3"/>
        <v/>
      </c>
      <c r="S52" s="715"/>
      <c r="T52" s="11"/>
      <c r="U52" s="34" t="str">
        <f t="shared" si="5"/>
        <v/>
      </c>
      <c r="V52" s="11"/>
      <c r="W52" s="11"/>
      <c r="X52" s="11"/>
      <c r="Y52" s="11"/>
      <c r="Z52" s="11"/>
      <c r="AA52" s="11"/>
      <c r="AB52" s="11"/>
      <c r="AC52" s="11"/>
      <c r="AD52" s="11"/>
      <c r="AE52" s="127"/>
      <c r="AF52" s="127"/>
      <c r="AG52" s="127"/>
      <c r="AH52" s="127"/>
      <c r="AI52" s="127"/>
      <c r="AJ52" s="133">
        <v>0</v>
      </c>
      <c r="AK52" s="133" t="str">
        <f t="shared" ref="AK52:AK53" si="11">IF($AF$22=TRUE,IF(COUNTA(M52,I52)=2,0,1),IF(COUNTA(M52,I52)&gt;0,1,""))</f>
        <v/>
      </c>
      <c r="AL52" s="133">
        <f t="shared" si="7"/>
        <v>0</v>
      </c>
      <c r="AM52" s="133"/>
      <c r="AN52" s="133" t="str">
        <f t="shared" si="6"/>
        <v/>
      </c>
      <c r="AO52" s="127"/>
      <c r="AP52" s="127"/>
    </row>
    <row r="53" spans="1:60" s="35" customFormat="1" ht="15.75" customHeight="1" x14ac:dyDescent="0.25">
      <c r="A53" s="11"/>
      <c r="B53" s="11"/>
      <c r="C53" s="332" t="e">
        <f t="shared" si="0"/>
        <v>#REF!</v>
      </c>
      <c r="D53" s="308" t="e">
        <f t="shared" si="1"/>
        <v>#REF!</v>
      </c>
      <c r="E53" s="347" t="s">
        <v>47</v>
      </c>
      <c r="F53" s="42" t="s">
        <v>78</v>
      </c>
      <c r="G53" s="41" t="s">
        <v>82</v>
      </c>
      <c r="H53" s="182"/>
      <c r="I53" s="630"/>
      <c r="J53" s="783"/>
      <c r="K53" s="784"/>
      <c r="L53" s="785"/>
      <c r="M53" s="638"/>
      <c r="N53" s="735"/>
      <c r="O53" s="736"/>
      <c r="P53" s="736"/>
      <c r="Q53" s="772" t="str">
        <f t="shared" si="2"/>
        <v/>
      </c>
      <c r="R53" s="766" t="str">
        <f t="shared" si="3"/>
        <v/>
      </c>
      <c r="S53" s="738"/>
      <c r="T53" s="11"/>
      <c r="U53" s="34" t="str">
        <f t="shared" si="5"/>
        <v/>
      </c>
      <c r="V53" s="11"/>
      <c r="W53" s="11"/>
      <c r="X53" s="11"/>
      <c r="Y53" s="11"/>
      <c r="Z53" s="11"/>
      <c r="AA53" s="11"/>
      <c r="AB53" s="11"/>
      <c r="AC53" s="11"/>
      <c r="AD53" s="11"/>
      <c r="AE53" s="127"/>
      <c r="AF53" s="127"/>
      <c r="AG53" s="127"/>
      <c r="AH53" s="127"/>
      <c r="AI53" s="127"/>
      <c r="AJ53" s="133">
        <v>0</v>
      </c>
      <c r="AK53" s="133" t="str">
        <f t="shared" si="11"/>
        <v/>
      </c>
      <c r="AL53" s="135">
        <f t="shared" si="7"/>
        <v>0</v>
      </c>
      <c r="AM53" s="135"/>
      <c r="AN53" s="135" t="str">
        <f>IF(AK53="","",IF(SUM(AJ53:AM53)&gt;0,1,0))</f>
        <v/>
      </c>
      <c r="AO53" s="127"/>
      <c r="AP53" s="127"/>
    </row>
    <row r="54" spans="1:60" ht="19.5" customHeight="1" x14ac:dyDescent="0.25">
      <c r="C54" s="344"/>
      <c r="D54" s="344"/>
      <c r="E54" s="350"/>
      <c r="F54" s="222"/>
      <c r="G54" s="222"/>
      <c r="H54" s="222"/>
      <c r="I54" s="351"/>
      <c r="J54" s="757"/>
      <c r="K54" s="758"/>
      <c r="L54" s="759"/>
      <c r="M54" s="226">
        <f>SUBTOTAL(109,tbl_11_TarifniCenik_0156[Variabilna količina (Dobavljena toplota)
'[MWh']])</f>
        <v>0</v>
      </c>
      <c r="N54" s="760">
        <f>SUBTOTAL(109,tbl_11_TarifniCenik_0156[Fiksna količina (Obračunska moč)
'[MW']])</f>
        <v>0</v>
      </c>
      <c r="O54" s="761">
        <f>SUBTOTAL(109,tbl_11_TarifniCenik_0156[Število končnih odjemalcev])</f>
        <v>0</v>
      </c>
      <c r="P54" s="761">
        <f>SUBTOTAL(109,tbl_11_TarifniCenik_0156[Število predajnih (merilnih) mest])</f>
        <v>0</v>
      </c>
      <c r="Q54" s="773">
        <f>SUBTOTAL(109,tbl_11_TarifniCenik_0156[Prihodek
VARIABILNI
del 
'[EUR/leto']])</f>
        <v>0</v>
      </c>
      <c r="R54" s="769">
        <f>SUBTOTAL(109,tbl_11_TarifniCenik_0156[Prihodek 
FIKSNI
del 
'[EUR/leto']])</f>
        <v>0</v>
      </c>
      <c r="S54" s="223">
        <f>ROUND(SUBTOTAL(109,tbl_11_TarifniCenik_0156[Prihodek števnina '[EUR/leto']]),2)</f>
        <v>0</v>
      </c>
      <c r="AC54" s="11"/>
      <c r="AD54" s="11"/>
      <c r="AO54" s="127"/>
      <c r="AP54" s="127"/>
    </row>
    <row r="55" spans="1:60" ht="14.25" customHeight="1" x14ac:dyDescent="0.25">
      <c r="B55" s="237"/>
      <c r="F55" s="15"/>
      <c r="H55" s="19"/>
    </row>
    <row r="56" spans="1:60" ht="14.25" customHeight="1" x14ac:dyDescent="0.25">
      <c r="F56" s="15"/>
      <c r="H56" s="19"/>
    </row>
    <row r="57" spans="1:60" ht="14.25" customHeight="1" x14ac:dyDescent="0.25">
      <c r="F57" s="15"/>
      <c r="H57" s="19"/>
    </row>
    <row r="58" spans="1:60" ht="22.5" customHeight="1" x14ac:dyDescent="0.25">
      <c r="D58" s="306">
        <v>2</v>
      </c>
      <c r="E58" s="305" t="s">
        <v>1052</v>
      </c>
      <c r="H58" s="19"/>
      <c r="AC58" s="11"/>
      <c r="AD58" s="11"/>
      <c r="AE58" s="11"/>
      <c r="AF58" s="11"/>
      <c r="AG58" s="122"/>
      <c r="AH58" s="122"/>
      <c r="AI58" s="122"/>
      <c r="AJ58" s="122"/>
      <c r="AK58" s="122"/>
      <c r="AL58" s="122"/>
      <c r="AM58" s="122"/>
      <c r="AN58" s="122"/>
      <c r="AQ58" s="122"/>
      <c r="AR58" s="139"/>
      <c r="AS58" s="122"/>
      <c r="AT58" s="139"/>
      <c r="AU58" s="139"/>
      <c r="AV58" s="139"/>
      <c r="BA58" s="122"/>
      <c r="BB58" s="139"/>
      <c r="BC58" s="122"/>
      <c r="BD58" s="139"/>
      <c r="BE58" s="139"/>
      <c r="BF58" s="139"/>
      <c r="BG58" s="122"/>
      <c r="BH58" s="122"/>
    </row>
    <row r="59" spans="1:60" ht="14.25" customHeight="1" x14ac:dyDescent="0.25">
      <c r="D59" s="306" t="e">
        <f>VLOOKUP(MATCH($D$58,[1]!tblS_Mesec[ID_Mesec],0),[1]!tblS_Mesec[#Data],4)</f>
        <v>#REF!</v>
      </c>
    </row>
    <row r="60" spans="1:60" ht="22.5" hidden="1" customHeight="1" x14ac:dyDescent="0.25">
      <c r="D60" s="306" t="e">
        <f>VLOOKUP(MATCH($D$58,[1]!tblS_Mesec[ID_Mesec],0),[1]!tblS_Mesec[#Data],7)</f>
        <v>#REF!</v>
      </c>
      <c r="F60" s="927" t="s">
        <v>1089</v>
      </c>
      <c r="G60" s="928"/>
      <c r="H60" s="928"/>
      <c r="I60" s="929" t="s">
        <v>1090</v>
      </c>
      <c r="J60" s="930"/>
      <c r="K60" s="930"/>
      <c r="L60" s="931"/>
      <c r="M60" s="935" t="s">
        <v>1104</v>
      </c>
      <c r="N60" s="936"/>
      <c r="O60" s="936"/>
      <c r="P60" s="937"/>
      <c r="Q60" s="935" t="s">
        <v>1105</v>
      </c>
      <c r="R60" s="936"/>
      <c r="S60" s="937"/>
    </row>
    <row r="61" spans="1:60" ht="22.5" customHeight="1" x14ac:dyDescent="0.25">
      <c r="E61" s="21" t="s">
        <v>1174</v>
      </c>
      <c r="F61" s="701"/>
      <c r="G61"/>
      <c r="H61"/>
      <c r="I61"/>
      <c r="J61"/>
      <c r="K61"/>
      <c r="L61"/>
      <c r="M61"/>
      <c r="N61"/>
      <c r="O61"/>
      <c r="P61"/>
      <c r="Q61"/>
      <c r="AN61" s="183">
        <f>SUM(AN64:AN99)</f>
        <v>0</v>
      </c>
    </row>
    <row r="62" spans="1:60" s="23" customFormat="1" ht="15.75" customHeight="1" x14ac:dyDescent="0.25">
      <c r="E62" s="23" t="s">
        <v>16</v>
      </c>
      <c r="F62" s="23" t="s">
        <v>17</v>
      </c>
      <c r="G62" s="23" t="s">
        <v>18</v>
      </c>
      <c r="H62" s="23" t="s">
        <v>19</v>
      </c>
      <c r="I62" s="23" t="s">
        <v>20</v>
      </c>
      <c r="J62" s="23" t="s">
        <v>21</v>
      </c>
      <c r="K62" s="23" t="s">
        <v>22</v>
      </c>
      <c r="L62" s="23" t="s">
        <v>23</v>
      </c>
      <c r="M62" s="23" t="s">
        <v>21</v>
      </c>
      <c r="N62" s="23" t="s">
        <v>25</v>
      </c>
      <c r="O62" s="23" t="s">
        <v>26</v>
      </c>
      <c r="P62" s="23" t="s">
        <v>27</v>
      </c>
      <c r="Q62" s="23" t="s">
        <v>22</v>
      </c>
      <c r="R62" s="23" t="s">
        <v>507</v>
      </c>
      <c r="S62" s="23" t="s">
        <v>508</v>
      </c>
      <c r="T62" s="11"/>
      <c r="U62" s="11"/>
      <c r="V62" s="11"/>
      <c r="W62" s="11"/>
      <c r="AC62" s="128"/>
      <c r="AD62" s="128"/>
      <c r="AE62" s="128"/>
      <c r="AF62" s="128"/>
      <c r="AG62" s="128"/>
      <c r="AH62" s="128"/>
      <c r="AI62" s="128"/>
      <c r="AJ62" s="128"/>
      <c r="AK62" s="128"/>
      <c r="AL62" s="128"/>
      <c r="AM62" s="128"/>
      <c r="AN62" s="128"/>
    </row>
    <row r="63" spans="1:60" s="21" customFormat="1" ht="138.75" customHeight="1" x14ac:dyDescent="0.25">
      <c r="A63" s="11"/>
      <c r="B63" s="11"/>
      <c r="C63" s="25" t="s">
        <v>573</v>
      </c>
      <c r="D63" s="36" t="s">
        <v>549</v>
      </c>
      <c r="E63" s="309" t="s">
        <v>14</v>
      </c>
      <c r="F63" s="26" t="s">
        <v>75</v>
      </c>
      <c r="G63" s="26" t="s">
        <v>7</v>
      </c>
      <c r="H63" s="26" t="s">
        <v>15</v>
      </c>
      <c r="I63" s="38" t="s">
        <v>89</v>
      </c>
      <c r="J63" s="702" t="s">
        <v>1096</v>
      </c>
      <c r="K63" s="703" t="s">
        <v>1097</v>
      </c>
      <c r="L63" s="704" t="s">
        <v>1098</v>
      </c>
      <c r="M63" s="38" t="s">
        <v>90</v>
      </c>
      <c r="N63" s="705" t="s">
        <v>1099</v>
      </c>
      <c r="O63" s="25" t="s">
        <v>1100</v>
      </c>
      <c r="P63" s="25" t="s">
        <v>1101</v>
      </c>
      <c r="Q63" s="38" t="s">
        <v>38</v>
      </c>
      <c r="R63" s="706" t="s">
        <v>1102</v>
      </c>
      <c r="S63" s="25" t="s">
        <v>1103</v>
      </c>
      <c r="T63" s="11"/>
      <c r="U63" s="392" t="s">
        <v>196</v>
      </c>
      <c r="V63" s="11"/>
      <c r="W63" s="11"/>
      <c r="X63" s="11"/>
      <c r="Y63" s="11"/>
      <c r="Z63" s="11"/>
      <c r="AA63" s="11"/>
      <c r="AB63" s="11"/>
      <c r="AC63" s="11"/>
      <c r="AD63" s="11"/>
      <c r="AE63" s="127"/>
      <c r="AF63" s="129" t="s">
        <v>85</v>
      </c>
      <c r="AG63" s="129" t="s">
        <v>87</v>
      </c>
      <c r="AH63" s="129" t="s">
        <v>88</v>
      </c>
      <c r="AI63" s="127"/>
      <c r="AJ63" s="129" t="s">
        <v>86</v>
      </c>
      <c r="AK63" s="129" t="s">
        <v>197</v>
      </c>
      <c r="AL63" s="129" t="s">
        <v>614</v>
      </c>
      <c r="AM63" s="129"/>
      <c r="AN63" s="136" t="s">
        <v>250</v>
      </c>
      <c r="AO63" s="127"/>
      <c r="AP63" s="127"/>
      <c r="AR63" s="129" t="s">
        <v>615</v>
      </c>
    </row>
    <row r="64" spans="1:60" s="35" customFormat="1" ht="15.75" customHeight="1" x14ac:dyDescent="0.25">
      <c r="A64" s="11"/>
      <c r="B64" s="11"/>
      <c r="C64" s="332" t="e">
        <f t="shared" ref="C64:C99" si="12">$D$60</f>
        <v>#REF!</v>
      </c>
      <c r="D64" s="308" t="e">
        <f t="shared" ref="D64:D99" si="13">$D$59</f>
        <v>#REF!</v>
      </c>
      <c r="E64" s="345" t="str">
        <f t="array" ref="E64">IF(E18:H53="","",E18:H53)</f>
        <v>TSOGP_G01</v>
      </c>
      <c r="F64" s="39" t="str">
        <f t="array" ref="F64">IF(F18:I53="","",F18:I53)</f>
        <v>Ogrevanje prostorov</v>
      </c>
      <c r="G64" s="26" t="str">
        <f t="array" ref="G64">IF(G18:J53="","",G18:J53)</f>
        <v>Gospodinjski odjem</v>
      </c>
      <c r="H64" s="26" t="str">
        <f t="array" ref="H64">IF(H18:K53="","",H18:K53)</f>
        <v>Podskupina I. - Pobr ≤ 0,050 [MW]</v>
      </c>
      <c r="I64" s="630"/>
      <c r="J64" s="774"/>
      <c r="K64" s="775"/>
      <c r="L64" s="776"/>
      <c r="M64" s="635"/>
      <c r="N64" s="712"/>
      <c r="O64" s="713"/>
      <c r="P64" s="713"/>
      <c r="Q64" s="770" t="str">
        <f t="shared" ref="Q64:Q99" si="14">IF(I64="","",ROUND(I64*M64,2))</f>
        <v/>
      </c>
      <c r="R64" s="764" t="str">
        <f t="shared" ref="R64:R99" si="15">IF(J64="","",ROUND(J64*N64/12,2))</f>
        <v/>
      </c>
      <c r="S64" s="715"/>
      <c r="T64" s="11"/>
      <c r="U64" s="34" t="str">
        <f>IF(AN64="","",IF(AN64=1,"û","ü"))</f>
        <v/>
      </c>
      <c r="V64" s="11"/>
      <c r="Y64" s="11"/>
      <c r="Z64" s="11"/>
      <c r="AA64" s="11"/>
      <c r="AB64" s="11"/>
      <c r="AC64" s="11"/>
      <c r="AD64" s="11"/>
      <c r="AE64" s="127" t="s">
        <v>91</v>
      </c>
      <c r="AF64" s="130" t="b">
        <f>$AF$18</f>
        <v>0</v>
      </c>
      <c r="AG64" s="127">
        <f>IF(COUNTA(I64:I73,M64:M73)&gt;0,1,0)</f>
        <v>0</v>
      </c>
      <c r="AH64" s="127">
        <f>IF(COUNTA(I64:I73,M64:M73)&lt;20,1,0)</f>
        <v>1</v>
      </c>
      <c r="AI64" s="127">
        <f>SUM(AJ64:AJ73)</f>
        <v>0</v>
      </c>
      <c r="AJ64" s="131">
        <v>0</v>
      </c>
      <c r="AK64" s="131" t="str">
        <f t="shared" ref="AK64:AK70" si="16">IF($AF$18=TRUE,IF(COUNTA(M64,I64)=2,0,1),IF(COUNTA(M64,I64)&gt;0,1,""))</f>
        <v/>
      </c>
      <c r="AL64" s="131">
        <f t="shared" ref="AL64:AL99" si="17">IF(OR(LEFT(E64,7)=$AR$15,LEFT(E64,7)=$AS$15),IF(I64&gt;$AR$64,1,0),0)</f>
        <v>0</v>
      </c>
      <c r="AM64" s="131"/>
      <c r="AN64" s="131" t="str">
        <f>IF(AK64="","",IF(SUM(AJ64:AM64)&gt;0,1,0))</f>
        <v/>
      </c>
      <c r="AO64" s="127"/>
      <c r="AP64" s="127"/>
      <c r="AR64" s="716">
        <v>98.7</v>
      </c>
    </row>
    <row r="65" spans="1:42" s="35" customFormat="1" ht="15.75" customHeight="1" x14ac:dyDescent="0.25">
      <c r="A65" s="11"/>
      <c r="B65" s="11"/>
      <c r="C65" s="332" t="e">
        <f t="shared" si="12"/>
        <v>#REF!</v>
      </c>
      <c r="D65" s="308" t="e">
        <f t="shared" si="13"/>
        <v>#REF!</v>
      </c>
      <c r="E65" s="345" t="str">
        <f t="array" ref="E65">IF(E19:H54="","",E19:H54)</f>
        <v>TSOGP_G02</v>
      </c>
      <c r="F65" s="39" t="str">
        <f t="array" ref="F65">IF(F19:I54="","",F19:I54)</f>
        <v>Ogrevanje prostorov</v>
      </c>
      <c r="G65" s="26" t="str">
        <f t="array" ref="G65">IF(G19:J54="","",G19:J54)</f>
        <v>Gospodinjski odjem</v>
      </c>
      <c r="H65" s="26" t="str">
        <f t="array" ref="H65">IF(H19:K54="","",H19:K54)</f>
        <v>Podskupina II. - 0,050&lt; Pobr ≤ 0,300 [MW]</v>
      </c>
      <c r="I65" s="630"/>
      <c r="J65" s="774"/>
      <c r="K65" s="775"/>
      <c r="L65" s="776"/>
      <c r="M65" s="635"/>
      <c r="N65" s="712"/>
      <c r="O65" s="713"/>
      <c r="P65" s="713"/>
      <c r="Q65" s="770" t="str">
        <f t="shared" si="14"/>
        <v/>
      </c>
      <c r="R65" s="764" t="str">
        <f t="shared" si="15"/>
        <v/>
      </c>
      <c r="S65" s="715"/>
      <c r="T65" s="11"/>
      <c r="U65" s="34" t="str">
        <f t="shared" ref="U65:U99" si="18">IF(AN65="","",IF(AN65=1,"û","ü"))</f>
        <v/>
      </c>
      <c r="V65" s="11"/>
      <c r="Y65" s="11"/>
      <c r="Z65" s="11"/>
      <c r="AA65" s="11"/>
      <c r="AB65" s="11"/>
      <c r="AC65" s="11"/>
      <c r="AD65" s="11"/>
      <c r="AE65" s="127" t="s">
        <v>92</v>
      </c>
      <c r="AF65" s="132" t="b">
        <f>$AF$19</f>
        <v>0</v>
      </c>
      <c r="AG65" s="127">
        <f>IF(COUNTA(I74:I83,M74:M83)&gt;0,1,0)</f>
        <v>0</v>
      </c>
      <c r="AH65" s="127">
        <f>IF(COUNTA(I74:I83,M74:M83)&lt;20,1,0)</f>
        <v>1</v>
      </c>
      <c r="AI65" s="127">
        <f>SUM(AJ74:AJ83)</f>
        <v>0</v>
      </c>
      <c r="AJ65" s="133">
        <v>0</v>
      </c>
      <c r="AK65" s="133" t="str">
        <f t="shared" si="16"/>
        <v/>
      </c>
      <c r="AL65" s="133">
        <f t="shared" si="17"/>
        <v>0</v>
      </c>
      <c r="AM65" s="133"/>
      <c r="AN65" s="133" t="str">
        <f t="shared" ref="AN65:AN99" si="19">IF(AK65="","",IF(SUM(AJ65:AM65)&gt;0,1,0))</f>
        <v/>
      </c>
      <c r="AO65" s="127"/>
      <c r="AP65" s="127"/>
    </row>
    <row r="66" spans="1:42" s="35" customFormat="1" ht="15.75" customHeight="1" x14ac:dyDescent="0.25">
      <c r="A66" s="11"/>
      <c r="B66" s="11"/>
      <c r="C66" s="332" t="e">
        <f t="shared" si="12"/>
        <v>#REF!</v>
      </c>
      <c r="D66" s="308" t="e">
        <f t="shared" si="13"/>
        <v>#REF!</v>
      </c>
      <c r="E66" s="345" t="str">
        <f t="array" ref="E66">IF(E20:H55="","",E20:H55)</f>
        <v>TSOGP_G03</v>
      </c>
      <c r="F66" s="39" t="str">
        <f t="array" ref="F66">IF(F20:I55="","",F20:I55)</f>
        <v>Ogrevanje prostorov</v>
      </c>
      <c r="G66" s="26" t="str">
        <f t="array" ref="G66">IF(G20:J55="","",G20:J55)</f>
        <v>Gospodinjski odjem</v>
      </c>
      <c r="H66" s="26" t="str">
        <f t="array" ref="H66">IF(H20:K55="","",H20:K55)</f>
        <v>Podskupina III.  - Pobr &gt; 0,300 [MW]</v>
      </c>
      <c r="I66" s="630"/>
      <c r="J66" s="774"/>
      <c r="K66" s="775"/>
      <c r="L66" s="776"/>
      <c r="M66" s="635"/>
      <c r="N66" s="712"/>
      <c r="O66" s="713"/>
      <c r="P66" s="713"/>
      <c r="Q66" s="770" t="str">
        <f t="shared" si="14"/>
        <v/>
      </c>
      <c r="R66" s="764" t="str">
        <f t="shared" si="15"/>
        <v/>
      </c>
      <c r="S66" s="715"/>
      <c r="T66" s="11"/>
      <c r="U66" s="34" t="str">
        <f t="shared" si="18"/>
        <v/>
      </c>
      <c r="V66" s="11"/>
      <c r="X66" s="11"/>
      <c r="Y66" s="11"/>
      <c r="Z66" s="11"/>
      <c r="AA66" s="11"/>
      <c r="AB66" s="11"/>
      <c r="AC66" s="11"/>
      <c r="AD66" s="11"/>
      <c r="AE66" s="127" t="s">
        <v>93</v>
      </c>
      <c r="AF66" s="132" t="b">
        <f>$AF$20</f>
        <v>0</v>
      </c>
      <c r="AG66" s="127">
        <f>IF(COUNTA(I84:I92,M84:M92)&gt;0,1,0)</f>
        <v>0</v>
      </c>
      <c r="AH66" s="127">
        <f>IF(COUNTA(I84:I92,M84:M92)&lt;18,1,0)</f>
        <v>1</v>
      </c>
      <c r="AI66" s="127">
        <f>SUM(AJ84:AJ92)</f>
        <v>0</v>
      </c>
      <c r="AJ66" s="133">
        <v>0</v>
      </c>
      <c r="AK66" s="133" t="str">
        <f t="shared" si="16"/>
        <v/>
      </c>
      <c r="AL66" s="133">
        <f t="shared" si="17"/>
        <v>0</v>
      </c>
      <c r="AM66" s="133"/>
      <c r="AN66" s="133" t="str">
        <f t="shared" si="19"/>
        <v/>
      </c>
      <c r="AO66" s="127"/>
      <c r="AP66" s="127"/>
    </row>
    <row r="67" spans="1:42" s="35" customFormat="1" ht="15.75" customHeight="1" x14ac:dyDescent="0.25">
      <c r="A67" s="11"/>
      <c r="B67" s="11"/>
      <c r="C67" s="332" t="e">
        <f t="shared" si="12"/>
        <v>#REF!</v>
      </c>
      <c r="D67" s="308" t="e">
        <f t="shared" si="13"/>
        <v>#REF!</v>
      </c>
      <c r="E67" s="345" t="str">
        <f t="array" ref="E67">IF(E21:H56="","",E21:H56)</f>
        <v>TSOGP_I01</v>
      </c>
      <c r="F67" s="39" t="str">
        <f t="array" ref="F67">IF(F21:I56="","",F21:I56)</f>
        <v>Ogrevanje prostorov</v>
      </c>
      <c r="G67" s="26" t="str">
        <f t="array" ref="G67">IF(G21:J56="","",G21:J56)</f>
        <v>Industrijski odjem</v>
      </c>
      <c r="H67" s="26" t="str">
        <f t="array" ref="H67">IF(H21:K56="","",H21:K56)</f>
        <v>Podskupina I. - Pobr ≤ 0,050 [MW]</v>
      </c>
      <c r="I67" s="630"/>
      <c r="J67" s="774"/>
      <c r="K67" s="775"/>
      <c r="L67" s="776"/>
      <c r="M67" s="635"/>
      <c r="N67" s="712"/>
      <c r="O67" s="713"/>
      <c r="P67" s="713"/>
      <c r="Q67" s="770" t="str">
        <f t="shared" si="14"/>
        <v/>
      </c>
      <c r="R67" s="764" t="str">
        <f t="shared" si="15"/>
        <v/>
      </c>
      <c r="S67" s="715"/>
      <c r="T67" s="11"/>
      <c r="U67" s="34" t="str">
        <f t="shared" si="18"/>
        <v/>
      </c>
      <c r="W67" s="11"/>
      <c r="X67" s="11"/>
      <c r="Y67" s="11"/>
      <c r="Z67" s="11"/>
      <c r="AA67" s="11"/>
      <c r="AB67" s="11"/>
      <c r="AC67" s="11"/>
      <c r="AD67" s="11"/>
      <c r="AE67" s="127" t="s">
        <v>95</v>
      </c>
      <c r="AF67" s="132" t="b">
        <f>$AF$21</f>
        <v>0</v>
      </c>
      <c r="AG67" s="127">
        <v>0</v>
      </c>
      <c r="AH67" s="127">
        <v>0</v>
      </c>
      <c r="AI67" s="127">
        <f>SUM(AJ93)</f>
        <v>0</v>
      </c>
      <c r="AJ67" s="133">
        <v>0</v>
      </c>
      <c r="AK67" s="133" t="str">
        <f t="shared" si="16"/>
        <v/>
      </c>
      <c r="AL67" s="133">
        <f>IF(OR(LEFT(E67,7)=$AR$15,LEFT(E67,7)=$AS$15),IF(I67&gt;$AR$64,1,0),0)</f>
        <v>0</v>
      </c>
      <c r="AM67" s="133"/>
      <c r="AN67" s="133" t="str">
        <f t="shared" si="19"/>
        <v/>
      </c>
      <c r="AO67" s="127"/>
      <c r="AP67" s="127"/>
    </row>
    <row r="68" spans="1:42" s="35" customFormat="1" ht="15.75" customHeight="1" x14ac:dyDescent="0.25">
      <c r="A68" s="11"/>
      <c r="B68" s="11"/>
      <c r="C68" s="332" t="e">
        <f t="shared" si="12"/>
        <v>#REF!</v>
      </c>
      <c r="D68" s="308" t="e">
        <f t="shared" si="13"/>
        <v>#REF!</v>
      </c>
      <c r="E68" s="345" t="str">
        <f t="array" ref="E68">IF(E22:H57="","",E22:H57)</f>
        <v>TSOGP_I02</v>
      </c>
      <c r="F68" s="39" t="str">
        <f t="array" ref="F68">IF(F22:I57="","",F22:I57)</f>
        <v>Ogrevanje prostorov</v>
      </c>
      <c r="G68" s="26" t="str">
        <f t="array" ref="G68">IF(G22:J57="","",G22:J57)</f>
        <v>Industrijski odjem</v>
      </c>
      <c r="H68" s="26" t="str">
        <f t="array" ref="H68">IF(H22:K57="","",H22:K57)</f>
        <v>Podskupina II. - 0,050&lt; Pobr ≤ 0,300 [MW]</v>
      </c>
      <c r="I68" s="630"/>
      <c r="J68" s="774"/>
      <c r="K68" s="775"/>
      <c r="L68" s="776"/>
      <c r="M68" s="635"/>
      <c r="N68" s="712"/>
      <c r="O68" s="713"/>
      <c r="P68" s="713"/>
      <c r="Q68" s="770" t="str">
        <f t="shared" si="14"/>
        <v/>
      </c>
      <c r="R68" s="764" t="str">
        <f t="shared" si="15"/>
        <v/>
      </c>
      <c r="S68" s="715"/>
      <c r="T68" s="11"/>
      <c r="U68" s="34" t="str">
        <f t="shared" si="18"/>
        <v/>
      </c>
      <c r="V68" s="11"/>
      <c r="W68" s="11"/>
      <c r="X68" s="11"/>
      <c r="Y68" s="11"/>
      <c r="Z68" s="11"/>
      <c r="AA68" s="11"/>
      <c r="AB68" s="11"/>
      <c r="AC68" s="11"/>
      <c r="AD68" s="11"/>
      <c r="AE68" s="127" t="s">
        <v>94</v>
      </c>
      <c r="AF68" s="132" t="b">
        <f>$AF$22</f>
        <v>0</v>
      </c>
      <c r="AG68" s="127">
        <f>IF(COUNTA(I97:I99,M97:M99)&gt;0,1,0)</f>
        <v>0</v>
      </c>
      <c r="AH68" s="127">
        <f>IF(COUNTA(I97:I99,M97:M99)&lt;6,1,0)</f>
        <v>1</v>
      </c>
      <c r="AI68" s="127">
        <f>SUM(AJ97:AJ99)</f>
        <v>0</v>
      </c>
      <c r="AJ68" s="133">
        <v>0</v>
      </c>
      <c r="AK68" s="133" t="str">
        <f t="shared" si="16"/>
        <v/>
      </c>
      <c r="AL68" s="133">
        <f t="shared" si="17"/>
        <v>0</v>
      </c>
      <c r="AM68" s="133"/>
      <c r="AN68" s="133" t="str">
        <f t="shared" si="19"/>
        <v/>
      </c>
      <c r="AO68" s="127"/>
      <c r="AP68" s="127"/>
    </row>
    <row r="69" spans="1:42" s="35" customFormat="1" ht="15.75" customHeight="1" x14ac:dyDescent="0.25">
      <c r="A69" s="11"/>
      <c r="B69" s="11"/>
      <c r="C69" s="332" t="e">
        <f t="shared" si="12"/>
        <v>#REF!</v>
      </c>
      <c r="D69" s="308" t="e">
        <f t="shared" si="13"/>
        <v>#REF!</v>
      </c>
      <c r="E69" s="345" t="str">
        <f t="array" ref="E69">IF(E23:H58="","",E23:H58)</f>
        <v>TSOGP_I03</v>
      </c>
      <c r="F69" s="39" t="str">
        <f t="array" ref="F69">IF(F23:I58="","",F23:I58)</f>
        <v>Ogrevanje prostorov</v>
      </c>
      <c r="G69" s="26" t="str">
        <f t="array" ref="G69">IF(G23:J58="","",G23:J58)</f>
        <v>Industrijski odjem</v>
      </c>
      <c r="H69" s="26" t="str">
        <f t="array" ref="H69">IF(H23:K58="","",H23:K58)</f>
        <v>Podskupina III.  - Pobr &gt; 0,300 [MW]</v>
      </c>
      <c r="I69" s="630"/>
      <c r="J69" s="774"/>
      <c r="K69" s="775"/>
      <c r="L69" s="776"/>
      <c r="M69" s="635"/>
      <c r="N69" s="712"/>
      <c r="O69" s="713"/>
      <c r="P69" s="713"/>
      <c r="Q69" s="770" t="str">
        <f t="shared" si="14"/>
        <v/>
      </c>
      <c r="R69" s="764" t="str">
        <f t="shared" si="15"/>
        <v/>
      </c>
      <c r="S69" s="715"/>
      <c r="T69" s="11"/>
      <c r="U69" s="34" t="str">
        <f t="shared" si="18"/>
        <v/>
      </c>
      <c r="V69" s="11"/>
      <c r="W69" s="11"/>
      <c r="X69" s="11"/>
      <c r="Y69" s="11"/>
      <c r="Z69" s="11"/>
      <c r="AA69" s="11"/>
      <c r="AB69" s="11"/>
      <c r="AC69" s="11"/>
      <c r="AD69" s="11"/>
      <c r="AE69" s="134"/>
      <c r="AF69" s="134"/>
      <c r="AG69" s="134"/>
      <c r="AH69" s="134"/>
      <c r="AI69" s="134"/>
      <c r="AJ69" s="133">
        <v>0</v>
      </c>
      <c r="AK69" s="133" t="str">
        <f t="shared" si="16"/>
        <v/>
      </c>
      <c r="AL69" s="133">
        <f t="shared" si="17"/>
        <v>0</v>
      </c>
      <c r="AM69" s="133"/>
      <c r="AN69" s="133" t="str">
        <f t="shared" si="19"/>
        <v/>
      </c>
      <c r="AO69" s="127"/>
      <c r="AP69" s="127"/>
    </row>
    <row r="70" spans="1:42" s="35" customFormat="1" ht="15.75" customHeight="1" x14ac:dyDescent="0.25">
      <c r="A70" s="11"/>
      <c r="B70" s="11"/>
      <c r="C70" s="332" t="e">
        <f t="shared" si="12"/>
        <v>#REF!</v>
      </c>
      <c r="D70" s="308" t="e">
        <f t="shared" si="13"/>
        <v>#REF!</v>
      </c>
      <c r="E70" s="345" t="str">
        <f t="array" ref="E70">IF(E24:H59="","",E24:H59)</f>
        <v>TSOGP_P01</v>
      </c>
      <c r="F70" s="39" t="str">
        <f t="array" ref="F70">IF(F24:I59="","",F24:I59)</f>
        <v>Ogrevanje prostorov</v>
      </c>
      <c r="G70" s="26" t="str">
        <f t="array" ref="G70">IF(G24:J59="","",G24:J59)</f>
        <v>Poslovni in ostali odjem</v>
      </c>
      <c r="H70" s="26" t="str">
        <f t="array" ref="H70">IF(H24:K59="","",H24:K59)</f>
        <v>Podskupina I. - Pobr ≤ 0,050 [MW]</v>
      </c>
      <c r="I70" s="630"/>
      <c r="J70" s="774"/>
      <c r="K70" s="775"/>
      <c r="L70" s="776"/>
      <c r="M70" s="635"/>
      <c r="N70" s="712"/>
      <c r="O70" s="713"/>
      <c r="P70" s="713"/>
      <c r="Q70" s="770" t="str">
        <f t="shared" si="14"/>
        <v/>
      </c>
      <c r="R70" s="764" t="str">
        <f t="shared" si="15"/>
        <v/>
      </c>
      <c r="S70" s="715"/>
      <c r="T70" s="11"/>
      <c r="U70" s="34" t="str">
        <f t="shared" si="18"/>
        <v/>
      </c>
      <c r="V70" s="11"/>
      <c r="W70" s="11"/>
      <c r="X70" s="11"/>
      <c r="Y70" s="11"/>
      <c r="Z70" s="11"/>
      <c r="AA70" s="11"/>
      <c r="AB70" s="11"/>
      <c r="AC70" s="11"/>
      <c r="AD70" s="11"/>
      <c r="AE70" s="134"/>
      <c r="AF70" s="134"/>
      <c r="AG70" s="134"/>
      <c r="AH70" s="134"/>
      <c r="AI70" s="185"/>
      <c r="AJ70" s="133">
        <v>0</v>
      </c>
      <c r="AK70" s="133" t="str">
        <f t="shared" si="16"/>
        <v/>
      </c>
      <c r="AL70" s="133">
        <f t="shared" si="17"/>
        <v>0</v>
      </c>
      <c r="AM70" s="133"/>
      <c r="AN70" s="133" t="str">
        <f t="shared" si="19"/>
        <v/>
      </c>
      <c r="AO70" s="127"/>
      <c r="AP70" s="127"/>
    </row>
    <row r="71" spans="1:42" s="35" customFormat="1" ht="15.75" customHeight="1" x14ac:dyDescent="0.25">
      <c r="A71" s="11"/>
      <c r="B71" s="11"/>
      <c r="C71" s="332" t="e">
        <f t="shared" si="12"/>
        <v>#REF!</v>
      </c>
      <c r="D71" s="308" t="e">
        <f t="shared" si="13"/>
        <v>#REF!</v>
      </c>
      <c r="E71" s="345" t="str">
        <f t="array" ref="E71">IF(E25:H60="","",E25:H60)</f>
        <v>TSOGP_P02</v>
      </c>
      <c r="F71" s="39" t="str">
        <f t="array" ref="F71">IF(F25:I60="","",F25:I60)</f>
        <v>Ogrevanje prostorov</v>
      </c>
      <c r="G71" s="26" t="str">
        <f t="array" ref="G71">IF(G25:J60="","",G25:J60)</f>
        <v>Poslovni in ostali odjem</v>
      </c>
      <c r="H71" s="26" t="str">
        <f t="array" ref="H71">IF(H25:K60="","",H25:K60)</f>
        <v>Podskupina II. - 0,050&lt; Pobr ≤ 0,300 [MW]</v>
      </c>
      <c r="I71" s="630"/>
      <c r="J71" s="774"/>
      <c r="K71" s="775"/>
      <c r="L71" s="776"/>
      <c r="M71" s="635"/>
      <c r="N71" s="712"/>
      <c r="O71" s="713"/>
      <c r="P71" s="713"/>
      <c r="Q71" s="770" t="str">
        <f t="shared" si="14"/>
        <v/>
      </c>
      <c r="R71" s="764" t="str">
        <f t="shared" si="15"/>
        <v/>
      </c>
      <c r="S71" s="715"/>
      <c r="T71" s="11"/>
      <c r="U71" s="34" t="str">
        <f t="shared" si="18"/>
        <v/>
      </c>
      <c r="V71" s="11"/>
      <c r="W71" s="11"/>
      <c r="X71" s="11"/>
      <c r="Y71" s="11"/>
      <c r="Z71" s="11"/>
      <c r="AA71" s="11"/>
      <c r="AB71" s="11"/>
      <c r="AC71" s="11"/>
      <c r="AD71" s="11"/>
      <c r="AE71" s="134"/>
      <c r="AF71" s="134"/>
      <c r="AG71" s="134"/>
      <c r="AH71" s="134"/>
      <c r="AI71" s="185"/>
      <c r="AJ71" s="133">
        <v>0</v>
      </c>
      <c r="AK71" s="133" t="str">
        <f t="shared" ref="AK71:AK73" si="20">IF($AF$18=TRUE,IF(COUNTA(M71,I71)=2,0,1),IF(COUNTA(M71,I71)&gt;0,1,""))</f>
        <v/>
      </c>
      <c r="AL71" s="133">
        <f t="shared" si="17"/>
        <v>0</v>
      </c>
      <c r="AM71" s="133"/>
      <c r="AN71" s="133" t="str">
        <f t="shared" si="19"/>
        <v/>
      </c>
      <c r="AO71" s="127"/>
      <c r="AP71" s="127"/>
    </row>
    <row r="72" spans="1:42" s="35" customFormat="1" ht="15.75" customHeight="1" x14ac:dyDescent="0.25">
      <c r="A72" s="11"/>
      <c r="B72" s="11"/>
      <c r="C72" s="332" t="e">
        <f t="shared" si="12"/>
        <v>#REF!</v>
      </c>
      <c r="D72" s="308" t="e">
        <f t="shared" si="13"/>
        <v>#REF!</v>
      </c>
      <c r="E72" s="345" t="str">
        <f t="array" ref="E72">IF(E26:H61="","",E26:H61)</f>
        <v>TSOGP_P03</v>
      </c>
      <c r="F72" s="39" t="str">
        <f t="array" ref="F72">IF(F26:I61="","",F26:I61)</f>
        <v>Ogrevanje prostorov</v>
      </c>
      <c r="G72" s="26" t="str">
        <f t="array" ref="G72">IF(G26:J61="","",G26:J61)</f>
        <v>Poslovni in ostali odjem</v>
      </c>
      <c r="H72" s="26" t="str">
        <f t="array" ref="H72">IF(H26:K61="","",H26:K61)</f>
        <v>Podskupina III.  - Pobr &gt; 0,300 [MW]</v>
      </c>
      <c r="I72" s="630"/>
      <c r="J72" s="774"/>
      <c r="K72" s="775"/>
      <c r="L72" s="776"/>
      <c r="M72" s="635"/>
      <c r="N72" s="712"/>
      <c r="O72" s="713"/>
      <c r="P72" s="713"/>
      <c r="Q72" s="770" t="str">
        <f t="shared" si="14"/>
        <v/>
      </c>
      <c r="R72" s="764" t="str">
        <f t="shared" si="15"/>
        <v/>
      </c>
      <c r="S72" s="715"/>
      <c r="T72" s="11"/>
      <c r="U72" s="34" t="str">
        <f t="shared" si="18"/>
        <v/>
      </c>
      <c r="V72" s="11"/>
      <c r="W72" s="11"/>
      <c r="X72" s="11"/>
      <c r="Y72" s="11"/>
      <c r="Z72" s="11"/>
      <c r="AA72" s="11"/>
      <c r="AB72" s="11"/>
      <c r="AC72" s="11"/>
      <c r="AD72" s="11"/>
      <c r="AE72" s="134"/>
      <c r="AF72" s="134"/>
      <c r="AG72" s="134"/>
      <c r="AH72" s="134"/>
      <c r="AI72" s="185"/>
      <c r="AJ72" s="133">
        <v>0</v>
      </c>
      <c r="AK72" s="133" t="str">
        <f t="shared" si="20"/>
        <v/>
      </c>
      <c r="AL72" s="133">
        <f t="shared" si="17"/>
        <v>0</v>
      </c>
      <c r="AM72" s="133"/>
      <c r="AN72" s="133" t="str">
        <f t="shared" si="19"/>
        <v/>
      </c>
      <c r="AO72" s="127"/>
      <c r="AP72" s="127"/>
    </row>
    <row r="73" spans="1:42" ht="15.75" customHeight="1" x14ac:dyDescent="0.25">
      <c r="C73" s="308" t="e">
        <f t="shared" si="12"/>
        <v>#REF!</v>
      </c>
      <c r="D73" s="308" t="e">
        <f t="shared" si="13"/>
        <v>#REF!</v>
      </c>
      <c r="E73" s="346" t="str">
        <f t="array" ref="E73">IF(E27:H62="","",E27:H62)</f>
        <v>TSOGP_P04</v>
      </c>
      <c r="F73" s="272" t="str">
        <f t="array" ref="F73">IF(F27:I62="","",F27:I62)</f>
        <v>Ogrevanje prostorov</v>
      </c>
      <c r="G73" s="271" t="str">
        <f t="array" ref="G73">IF(G27:J62="","",G27:J62)</f>
        <v>Zaščiteni negospodinjski odjemalci (ZNGO)</v>
      </c>
      <c r="H73" s="271" t="str">
        <f t="array" ref="H73">IF(H27:K62="","",H27:K62)</f>
        <v>Podskupina IV.</v>
      </c>
      <c r="I73" s="631"/>
      <c r="J73" s="777"/>
      <c r="K73" s="778"/>
      <c r="L73" s="779"/>
      <c r="M73" s="636"/>
      <c r="N73" s="722"/>
      <c r="O73" s="723"/>
      <c r="P73" s="723"/>
      <c r="Q73" s="696" t="str">
        <f t="shared" si="14"/>
        <v/>
      </c>
      <c r="R73" s="765" t="str">
        <f t="shared" si="15"/>
        <v/>
      </c>
      <c r="S73" s="725"/>
      <c r="U73" s="34" t="str">
        <f t="shared" si="18"/>
        <v/>
      </c>
      <c r="AC73" s="11"/>
      <c r="AD73" s="11"/>
      <c r="AE73" s="134"/>
      <c r="AF73" s="134"/>
      <c r="AG73" s="134"/>
      <c r="AH73" s="134"/>
      <c r="AI73" s="185"/>
      <c r="AJ73" s="133">
        <v>0</v>
      </c>
      <c r="AK73" s="352" t="str">
        <f t="shared" si="20"/>
        <v/>
      </c>
      <c r="AL73" s="352">
        <f t="shared" si="17"/>
        <v>0</v>
      </c>
      <c r="AM73" s="352"/>
      <c r="AN73" s="352" t="str">
        <f t="shared" si="19"/>
        <v/>
      </c>
      <c r="AO73" s="127"/>
      <c r="AP73" s="127"/>
    </row>
    <row r="74" spans="1:42" s="35" customFormat="1" ht="15.75" customHeight="1" x14ac:dyDescent="0.25">
      <c r="A74" s="11"/>
      <c r="B74" s="11"/>
      <c r="C74" s="332" t="e">
        <f t="shared" si="12"/>
        <v>#REF!</v>
      </c>
      <c r="D74" s="308" t="e">
        <f t="shared" si="13"/>
        <v>#REF!</v>
      </c>
      <c r="E74" s="345" t="str">
        <f t="array" ref="E74">IF(E28:H63="","",E28:H63)</f>
        <v>TSSTV_G01</v>
      </c>
      <c r="F74" s="39" t="str">
        <f t="array" ref="F74">IF(F28:I63="","",F28:I63)</f>
        <v>Priprava sanitarne tople vode</v>
      </c>
      <c r="G74" s="26" t="str">
        <f t="array" ref="G74">IF(G28:J63="","",G28:J63)</f>
        <v>Gospodinjski odjem</v>
      </c>
      <c r="H74" s="26" t="str">
        <f t="array" ref="H74">IF(H28:K63="","",H28:K63)</f>
        <v>Podskupina I. - Pobr ≤ 0,050 [MW]</v>
      </c>
      <c r="I74" s="630"/>
      <c r="J74" s="774"/>
      <c r="K74" s="775"/>
      <c r="L74" s="776"/>
      <c r="M74" s="635"/>
      <c r="N74" s="712"/>
      <c r="O74" s="713"/>
      <c r="P74" s="713"/>
      <c r="Q74" s="770" t="str">
        <f t="shared" si="14"/>
        <v/>
      </c>
      <c r="R74" s="764" t="str">
        <f t="shared" si="15"/>
        <v/>
      </c>
      <c r="S74" s="715"/>
      <c r="U74" s="34" t="str">
        <f t="shared" si="18"/>
        <v/>
      </c>
      <c r="V74" s="11"/>
      <c r="W74" s="11"/>
      <c r="X74" s="11"/>
      <c r="Y74" s="11"/>
      <c r="Z74" s="11"/>
      <c r="AA74" s="11"/>
      <c r="AB74" s="11"/>
      <c r="AC74" s="11"/>
      <c r="AD74" s="11"/>
      <c r="AE74" s="134"/>
      <c r="AF74" s="134"/>
      <c r="AG74" s="134"/>
      <c r="AH74" s="134"/>
      <c r="AI74" s="185"/>
      <c r="AJ74" s="133">
        <v>0</v>
      </c>
      <c r="AK74" s="133" t="str">
        <f>IF($AF$19=TRUE,IF(COUNTA(M74,I74)=2,0,1),IF(COUNTA(M74,I74)&gt;0,1,""))</f>
        <v/>
      </c>
      <c r="AL74" s="133">
        <f t="shared" si="17"/>
        <v>0</v>
      </c>
      <c r="AM74" s="133"/>
      <c r="AN74" s="133" t="str">
        <f t="shared" si="19"/>
        <v/>
      </c>
      <c r="AO74" s="127"/>
      <c r="AP74" s="127"/>
    </row>
    <row r="75" spans="1:42" s="35" customFormat="1" ht="15.75" customHeight="1" x14ac:dyDescent="0.25">
      <c r="A75" s="11"/>
      <c r="B75" s="11"/>
      <c r="C75" s="332" t="e">
        <f t="shared" si="12"/>
        <v>#REF!</v>
      </c>
      <c r="D75" s="308" t="e">
        <f t="shared" si="13"/>
        <v>#REF!</v>
      </c>
      <c r="E75" s="345" t="str">
        <f t="array" ref="E75">IF(E29:H64="","",E29:H64)</f>
        <v>TSSTV_G02</v>
      </c>
      <c r="F75" s="39" t="str">
        <f t="array" ref="F75">IF(F29:I64="","",F29:I64)</f>
        <v>Priprava sanitarne tople vode</v>
      </c>
      <c r="G75" s="26" t="str">
        <f t="array" ref="G75">IF(G29:J64="","",G29:J64)</f>
        <v>Gospodinjski odjem</v>
      </c>
      <c r="H75" s="26" t="str">
        <f t="array" ref="H75">IF(H29:K64="","",H29:K64)</f>
        <v>Podskupina II. - 0,050&lt; Pobr ≤ 0,300 [MW]</v>
      </c>
      <c r="I75" s="630"/>
      <c r="J75" s="774"/>
      <c r="K75" s="775"/>
      <c r="L75" s="776"/>
      <c r="M75" s="635"/>
      <c r="N75" s="712"/>
      <c r="O75" s="713"/>
      <c r="P75" s="713"/>
      <c r="Q75" s="770" t="str">
        <f t="shared" si="14"/>
        <v/>
      </c>
      <c r="R75" s="764" t="str">
        <f t="shared" si="15"/>
        <v/>
      </c>
      <c r="S75" s="715"/>
      <c r="T75" s="11"/>
      <c r="U75" s="34" t="str">
        <f t="shared" si="18"/>
        <v/>
      </c>
      <c r="V75" s="11"/>
      <c r="W75" s="11"/>
      <c r="X75" s="11"/>
      <c r="Y75" s="11"/>
      <c r="Z75" s="11"/>
      <c r="AA75" s="11"/>
      <c r="AB75" s="11"/>
      <c r="AC75" s="11"/>
      <c r="AD75" s="11"/>
      <c r="AE75" s="134"/>
      <c r="AF75" s="134"/>
      <c r="AG75" s="134"/>
      <c r="AH75" s="134"/>
      <c r="AI75" s="185"/>
      <c r="AJ75" s="133">
        <v>0</v>
      </c>
      <c r="AK75" s="133" t="str">
        <f t="shared" ref="AK75:AK83" si="21">IF($AF$19=TRUE,IF(COUNTA(M75,I75)=2,0,1),IF(COUNTA(M75,I75)&gt;0,1,""))</f>
        <v/>
      </c>
      <c r="AL75" s="133">
        <f t="shared" si="17"/>
        <v>0</v>
      </c>
      <c r="AM75" s="133"/>
      <c r="AN75" s="133" t="str">
        <f t="shared" si="19"/>
        <v/>
      </c>
      <c r="AO75" s="127"/>
      <c r="AP75" s="127"/>
    </row>
    <row r="76" spans="1:42" s="35" customFormat="1" ht="15.75" customHeight="1" x14ac:dyDescent="0.25">
      <c r="A76" s="11"/>
      <c r="B76" s="11"/>
      <c r="C76" s="332" t="e">
        <f t="shared" si="12"/>
        <v>#REF!</v>
      </c>
      <c r="D76" s="308" t="e">
        <f t="shared" si="13"/>
        <v>#REF!</v>
      </c>
      <c r="E76" s="345" t="str">
        <f t="array" ref="E76">IF(E30:H65="","",E30:H65)</f>
        <v>TSSTV_G03</v>
      </c>
      <c r="F76" s="39" t="str">
        <f t="array" ref="F76">IF(F30:I65="","",F30:I65)</f>
        <v>Priprava sanitarne tople vode</v>
      </c>
      <c r="G76" s="26" t="str">
        <f t="array" ref="G76">IF(G30:J65="","",G30:J65)</f>
        <v>Gospodinjski odjem</v>
      </c>
      <c r="H76" s="26" t="str">
        <f t="array" ref="H76">IF(H30:K65="","",H30:K65)</f>
        <v>Podskupina III.  - Pobr &gt; 0,300 [MW]</v>
      </c>
      <c r="I76" s="630"/>
      <c r="J76" s="774"/>
      <c r="K76" s="775"/>
      <c r="L76" s="776"/>
      <c r="M76" s="635"/>
      <c r="N76" s="712"/>
      <c r="O76" s="713"/>
      <c r="P76" s="713"/>
      <c r="Q76" s="770" t="str">
        <f t="shared" si="14"/>
        <v/>
      </c>
      <c r="R76" s="764" t="str">
        <f t="shared" si="15"/>
        <v/>
      </c>
      <c r="S76" s="715"/>
      <c r="T76" s="11"/>
      <c r="U76" s="34" t="str">
        <f t="shared" si="18"/>
        <v/>
      </c>
      <c r="V76" s="11"/>
      <c r="W76" s="11"/>
      <c r="X76" s="11"/>
      <c r="Y76" s="11"/>
      <c r="Z76" s="11"/>
      <c r="AA76" s="11"/>
      <c r="AB76" s="11"/>
      <c r="AC76" s="11"/>
      <c r="AD76" s="11"/>
      <c r="AE76" s="134"/>
      <c r="AF76" s="134"/>
      <c r="AG76" s="134"/>
      <c r="AH76" s="134"/>
      <c r="AI76" s="185"/>
      <c r="AJ76" s="133">
        <v>0</v>
      </c>
      <c r="AK76" s="133" t="str">
        <f t="shared" si="21"/>
        <v/>
      </c>
      <c r="AL76" s="133">
        <f t="shared" si="17"/>
        <v>0</v>
      </c>
      <c r="AM76" s="133"/>
      <c r="AN76" s="133" t="str">
        <f t="shared" si="19"/>
        <v/>
      </c>
      <c r="AO76" s="127"/>
      <c r="AP76" s="127"/>
    </row>
    <row r="77" spans="1:42" s="19" customFormat="1" ht="15.75" customHeight="1" x14ac:dyDescent="0.25">
      <c r="A77" s="11"/>
      <c r="B77" s="11"/>
      <c r="C77" s="332" t="e">
        <f t="shared" si="12"/>
        <v>#REF!</v>
      </c>
      <c r="D77" s="308" t="e">
        <f t="shared" si="13"/>
        <v>#REF!</v>
      </c>
      <c r="E77" s="345" t="str">
        <f t="array" ref="E77">IF(E31:H66="","",E31:H66)</f>
        <v>TSSTV_I01</v>
      </c>
      <c r="F77" s="39" t="str">
        <f t="array" ref="F77">IF(F31:I66="","",F31:I66)</f>
        <v>Priprava sanitarne tople vode</v>
      </c>
      <c r="G77" s="26" t="str">
        <f t="array" ref="G77">IF(G31:J66="","",G31:J66)</f>
        <v>Industrijski odjem</v>
      </c>
      <c r="H77" s="26" t="str">
        <f t="array" ref="H77">IF(H31:K66="","",H31:K66)</f>
        <v>Podskupina I. - Pobr ≤ 0,050 [MW]</v>
      </c>
      <c r="I77" s="630"/>
      <c r="J77" s="774"/>
      <c r="K77" s="775"/>
      <c r="L77" s="776"/>
      <c r="M77" s="635"/>
      <c r="N77" s="712"/>
      <c r="O77" s="713"/>
      <c r="P77" s="713"/>
      <c r="Q77" s="770" t="str">
        <f t="shared" si="14"/>
        <v/>
      </c>
      <c r="R77" s="764" t="str">
        <f t="shared" si="15"/>
        <v/>
      </c>
      <c r="S77" s="715"/>
      <c r="T77" s="11"/>
      <c r="U77" s="34" t="str">
        <f t="shared" si="18"/>
        <v/>
      </c>
      <c r="V77" s="11"/>
      <c r="W77" s="11"/>
      <c r="X77" s="11"/>
      <c r="Y77" s="11"/>
      <c r="Z77" s="11"/>
      <c r="AA77" s="11"/>
      <c r="AB77" s="11"/>
      <c r="AC77" s="11"/>
      <c r="AD77" s="11"/>
      <c r="AE77" s="134"/>
      <c r="AF77" s="134"/>
      <c r="AG77" s="134"/>
      <c r="AH77" s="134"/>
      <c r="AI77" s="185"/>
      <c r="AJ77" s="133">
        <v>0</v>
      </c>
      <c r="AK77" s="133" t="str">
        <f t="shared" si="21"/>
        <v/>
      </c>
      <c r="AL77" s="133">
        <f t="shared" si="17"/>
        <v>0</v>
      </c>
      <c r="AM77" s="133"/>
      <c r="AN77" s="133" t="str">
        <f t="shared" si="19"/>
        <v/>
      </c>
      <c r="AO77" s="127"/>
      <c r="AP77" s="127"/>
    </row>
    <row r="78" spans="1:42" s="35" customFormat="1" ht="15.75" customHeight="1" x14ac:dyDescent="0.25">
      <c r="A78" s="11"/>
      <c r="B78" s="11"/>
      <c r="C78" s="332" t="e">
        <f t="shared" si="12"/>
        <v>#REF!</v>
      </c>
      <c r="D78" s="308" t="e">
        <f t="shared" si="13"/>
        <v>#REF!</v>
      </c>
      <c r="E78" s="345" t="str">
        <f t="array" ref="E78">IF(E32:H67="","",E32:H67)</f>
        <v>TSSTV_I02</v>
      </c>
      <c r="F78" s="39" t="str">
        <f t="array" ref="F78">IF(F32:I67="","",F32:I67)</f>
        <v>Priprava sanitarne tople vode</v>
      </c>
      <c r="G78" s="26" t="str">
        <f t="array" ref="G78">IF(G32:J67="","",G32:J67)</f>
        <v>Industrijski odjem</v>
      </c>
      <c r="H78" s="26" t="str">
        <f t="array" ref="H78">IF(H32:K67="","",H32:K67)</f>
        <v>Podskupina II. - 0,050&lt; Pobr ≤ 0,300 [MW]</v>
      </c>
      <c r="I78" s="630"/>
      <c r="J78" s="774"/>
      <c r="K78" s="775"/>
      <c r="L78" s="776"/>
      <c r="M78" s="635"/>
      <c r="N78" s="712"/>
      <c r="O78" s="713"/>
      <c r="P78" s="713"/>
      <c r="Q78" s="771" t="str">
        <f t="shared" si="14"/>
        <v/>
      </c>
      <c r="R78" s="764" t="str">
        <f t="shared" si="15"/>
        <v/>
      </c>
      <c r="S78" s="715"/>
      <c r="T78" s="11"/>
      <c r="U78" s="34" t="str">
        <f t="shared" si="18"/>
        <v/>
      </c>
      <c r="V78" s="11"/>
      <c r="W78" s="11"/>
      <c r="X78" s="11"/>
      <c r="Y78" s="11"/>
      <c r="Z78" s="11"/>
      <c r="AA78" s="11"/>
      <c r="AB78" s="11"/>
      <c r="AC78" s="11"/>
      <c r="AD78" s="11"/>
      <c r="AE78" s="134"/>
      <c r="AF78" s="134"/>
      <c r="AG78" s="134"/>
      <c r="AH78" s="134"/>
      <c r="AI78" s="185"/>
      <c r="AJ78" s="133">
        <v>0</v>
      </c>
      <c r="AK78" s="133" t="str">
        <f t="shared" si="21"/>
        <v/>
      </c>
      <c r="AL78" s="133">
        <f t="shared" si="17"/>
        <v>0</v>
      </c>
      <c r="AM78" s="133"/>
      <c r="AN78" s="133" t="str">
        <f t="shared" si="19"/>
        <v/>
      </c>
      <c r="AO78" s="127"/>
      <c r="AP78" s="127"/>
    </row>
    <row r="79" spans="1:42" s="35" customFormat="1" ht="15.75" customHeight="1" x14ac:dyDescent="0.25">
      <c r="A79" s="11"/>
      <c r="B79" s="11"/>
      <c r="C79" s="332" t="e">
        <f t="shared" si="12"/>
        <v>#REF!</v>
      </c>
      <c r="D79" s="308" t="e">
        <f t="shared" si="13"/>
        <v>#REF!</v>
      </c>
      <c r="E79" s="345" t="str">
        <f t="array" ref="E79">IF(E33:H68="","",E33:H68)</f>
        <v>TSSTV_I03</v>
      </c>
      <c r="F79" s="39" t="str">
        <f t="array" ref="F79">IF(F33:I68="","",F33:I68)</f>
        <v>Priprava sanitarne tople vode</v>
      </c>
      <c r="G79" s="26" t="str">
        <f t="array" ref="G79">IF(G33:J68="","",G33:J68)</f>
        <v>Industrijski odjem</v>
      </c>
      <c r="H79" s="26" t="str">
        <f t="array" ref="H79">IF(H33:K68="","",H33:K68)</f>
        <v>Podskupina III.  - Pobr &gt; 0,300 [MW]</v>
      </c>
      <c r="I79" s="630"/>
      <c r="J79" s="780"/>
      <c r="K79" s="781"/>
      <c r="L79" s="782"/>
      <c r="M79" s="637"/>
      <c r="N79" s="712"/>
      <c r="O79" s="713"/>
      <c r="P79" s="713"/>
      <c r="Q79" s="770" t="str">
        <f t="shared" si="14"/>
        <v/>
      </c>
      <c r="R79" s="764" t="str">
        <f t="shared" si="15"/>
        <v/>
      </c>
      <c r="S79" s="715"/>
      <c r="T79" s="11"/>
      <c r="U79" s="34" t="str">
        <f t="shared" si="18"/>
        <v/>
      </c>
      <c r="V79" s="11"/>
      <c r="W79" s="11"/>
      <c r="X79" s="11"/>
      <c r="Y79" s="11"/>
      <c r="Z79" s="11"/>
      <c r="AA79" s="11"/>
      <c r="AB79" s="11"/>
      <c r="AC79" s="11"/>
      <c r="AD79" s="11"/>
      <c r="AE79" s="134"/>
      <c r="AF79" s="134"/>
      <c r="AG79" s="134"/>
      <c r="AH79" s="134"/>
      <c r="AI79" s="185"/>
      <c r="AJ79" s="133">
        <v>0</v>
      </c>
      <c r="AK79" s="133" t="str">
        <f t="shared" si="21"/>
        <v/>
      </c>
      <c r="AL79" s="133">
        <f t="shared" si="17"/>
        <v>0</v>
      </c>
      <c r="AM79" s="133"/>
      <c r="AN79" s="133" t="str">
        <f t="shared" si="19"/>
        <v/>
      </c>
      <c r="AO79" s="127"/>
      <c r="AP79" s="127"/>
    </row>
    <row r="80" spans="1:42" s="35" customFormat="1" ht="15.75" customHeight="1" x14ac:dyDescent="0.25">
      <c r="A80" s="11"/>
      <c r="B80" s="11"/>
      <c r="C80" s="332" t="e">
        <f t="shared" si="12"/>
        <v>#REF!</v>
      </c>
      <c r="D80" s="308" t="e">
        <f t="shared" si="13"/>
        <v>#REF!</v>
      </c>
      <c r="E80" s="345" t="str">
        <f t="array" ref="E80">IF(E34:H69="","",E34:H69)</f>
        <v>TSSTV_P01</v>
      </c>
      <c r="F80" s="39" t="str">
        <f t="array" ref="F80">IF(F34:I69="","",F34:I69)</f>
        <v>Priprava sanitarne tople vode</v>
      </c>
      <c r="G80" s="26" t="str">
        <f t="array" ref="G80">IF(G34:J69="","",G34:J69)</f>
        <v>Poslovni in ostali odjem</v>
      </c>
      <c r="H80" s="26" t="str">
        <f t="array" ref="H80">IF(H34:K69="","",H34:K69)</f>
        <v>Podskupina I. - Pobr ≤ 0,050 [MW]</v>
      </c>
      <c r="I80" s="630"/>
      <c r="J80" s="774"/>
      <c r="K80" s="775"/>
      <c r="L80" s="776"/>
      <c r="M80" s="637"/>
      <c r="N80" s="712"/>
      <c r="O80" s="713"/>
      <c r="P80" s="713"/>
      <c r="Q80" s="770" t="str">
        <f t="shared" si="14"/>
        <v/>
      </c>
      <c r="R80" s="764" t="str">
        <f t="shared" si="15"/>
        <v/>
      </c>
      <c r="S80" s="715"/>
      <c r="T80" s="11"/>
      <c r="U80" s="34" t="str">
        <f t="shared" si="18"/>
        <v/>
      </c>
      <c r="V80" s="11"/>
      <c r="W80" s="11"/>
      <c r="X80" s="11"/>
      <c r="Y80" s="11"/>
      <c r="Z80" s="11"/>
      <c r="AA80" s="11"/>
      <c r="AB80" s="11"/>
      <c r="AC80" s="11"/>
      <c r="AD80" s="11"/>
      <c r="AE80" s="134"/>
      <c r="AF80" s="134"/>
      <c r="AG80" s="134"/>
      <c r="AH80" s="134"/>
      <c r="AI80" s="185"/>
      <c r="AJ80" s="133">
        <v>0</v>
      </c>
      <c r="AK80" s="133" t="str">
        <f t="shared" si="21"/>
        <v/>
      </c>
      <c r="AL80" s="133">
        <f t="shared" si="17"/>
        <v>0</v>
      </c>
      <c r="AM80" s="133"/>
      <c r="AN80" s="133" t="str">
        <f t="shared" si="19"/>
        <v/>
      </c>
      <c r="AO80" s="127"/>
      <c r="AP80" s="127"/>
    </row>
    <row r="81" spans="1:42" s="35" customFormat="1" ht="15.75" customHeight="1" x14ac:dyDescent="0.25">
      <c r="A81" s="11"/>
      <c r="B81" s="11"/>
      <c r="C81" s="332" t="e">
        <f t="shared" si="12"/>
        <v>#REF!</v>
      </c>
      <c r="D81" s="308" t="e">
        <f t="shared" si="13"/>
        <v>#REF!</v>
      </c>
      <c r="E81" s="345" t="str">
        <f t="array" ref="E81">IF(E35:H70="","",E35:H70)</f>
        <v>TSSTV_P02</v>
      </c>
      <c r="F81" s="39" t="str">
        <f t="array" ref="F81">IF(F35:I70="","",F35:I70)</f>
        <v>Priprava sanitarne tople vode</v>
      </c>
      <c r="G81" s="26" t="str">
        <f t="array" ref="G81">IF(G35:J70="","",G35:J70)</f>
        <v>Poslovni in ostali odjem</v>
      </c>
      <c r="H81" s="26" t="str">
        <f t="array" ref="H81">IF(H35:K70="","",H35:K70)</f>
        <v>Podskupina II. - 0,050&lt; Pobr ≤ 0,300 [MW]</v>
      </c>
      <c r="I81" s="630"/>
      <c r="J81" s="774"/>
      <c r="K81" s="775"/>
      <c r="L81" s="776"/>
      <c r="M81" s="637"/>
      <c r="N81" s="712"/>
      <c r="O81" s="713"/>
      <c r="P81" s="713"/>
      <c r="Q81" s="770" t="str">
        <f t="shared" si="14"/>
        <v/>
      </c>
      <c r="R81" s="764" t="str">
        <f t="shared" si="15"/>
        <v/>
      </c>
      <c r="S81" s="715"/>
      <c r="T81" s="11"/>
      <c r="U81" s="34" t="str">
        <f t="shared" si="18"/>
        <v/>
      </c>
      <c r="V81" s="11"/>
      <c r="W81" s="11"/>
      <c r="X81" s="11"/>
      <c r="Y81" s="11"/>
      <c r="Z81" s="11"/>
      <c r="AA81" s="11"/>
      <c r="AB81" s="11"/>
      <c r="AC81" s="11"/>
      <c r="AD81" s="11"/>
      <c r="AE81" s="134"/>
      <c r="AF81" s="134"/>
      <c r="AG81" s="134"/>
      <c r="AH81" s="134"/>
      <c r="AI81" s="185"/>
      <c r="AJ81" s="133">
        <v>0</v>
      </c>
      <c r="AK81" s="133" t="str">
        <f t="shared" si="21"/>
        <v/>
      </c>
      <c r="AL81" s="133">
        <f t="shared" si="17"/>
        <v>0</v>
      </c>
      <c r="AM81" s="133"/>
      <c r="AN81" s="133" t="str">
        <f t="shared" si="19"/>
        <v/>
      </c>
      <c r="AO81" s="127"/>
      <c r="AP81" s="127"/>
    </row>
    <row r="82" spans="1:42" s="35" customFormat="1" ht="15.75" customHeight="1" x14ac:dyDescent="0.25">
      <c r="A82" s="11"/>
      <c r="B82" s="11"/>
      <c r="C82" s="332" t="e">
        <f t="shared" si="12"/>
        <v>#REF!</v>
      </c>
      <c r="D82" s="308" t="e">
        <f t="shared" si="13"/>
        <v>#REF!</v>
      </c>
      <c r="E82" s="345" t="str">
        <f t="array" ref="E82">IF(E36:H71="","",E36:H71)</f>
        <v>TSSTV_P03</v>
      </c>
      <c r="F82" s="39" t="str">
        <f t="array" ref="F82">IF(F36:I71="","",F36:I71)</f>
        <v>Priprava sanitarne tople vode</v>
      </c>
      <c r="G82" s="26" t="str">
        <f t="array" ref="G82">IF(G36:J71="","",G36:J71)</f>
        <v>Poslovni in ostali odjem</v>
      </c>
      <c r="H82" s="26" t="str">
        <f t="array" ref="H82">IF(H36:K71="","",H36:K71)</f>
        <v>Podskupina III.  - Pobr &gt; 0,300 [MW]</v>
      </c>
      <c r="I82" s="630"/>
      <c r="J82" s="774"/>
      <c r="K82" s="775"/>
      <c r="L82" s="776"/>
      <c r="M82" s="637"/>
      <c r="N82" s="712"/>
      <c r="O82" s="713"/>
      <c r="P82" s="713"/>
      <c r="Q82" s="770" t="str">
        <f t="shared" si="14"/>
        <v/>
      </c>
      <c r="R82" s="764" t="str">
        <f t="shared" si="15"/>
        <v/>
      </c>
      <c r="S82" s="715"/>
      <c r="T82" s="11"/>
      <c r="U82" s="34" t="str">
        <f t="shared" si="18"/>
        <v/>
      </c>
      <c r="V82" s="11"/>
      <c r="W82" s="11"/>
      <c r="X82" s="11"/>
      <c r="Y82" s="11"/>
      <c r="Z82" s="11"/>
      <c r="AA82" s="11"/>
      <c r="AB82" s="11"/>
      <c r="AC82" s="11"/>
      <c r="AD82" s="11"/>
      <c r="AE82" s="134"/>
      <c r="AF82" s="134"/>
      <c r="AG82" s="134"/>
      <c r="AH82" s="134"/>
      <c r="AI82" s="185"/>
      <c r="AJ82" s="133">
        <v>0</v>
      </c>
      <c r="AK82" s="133" t="str">
        <f t="shared" si="21"/>
        <v/>
      </c>
      <c r="AL82" s="133">
        <f t="shared" si="17"/>
        <v>0</v>
      </c>
      <c r="AM82" s="133"/>
      <c r="AN82" s="133" t="str">
        <f t="shared" si="19"/>
        <v/>
      </c>
      <c r="AO82" s="127"/>
      <c r="AP82" s="127"/>
    </row>
    <row r="83" spans="1:42" ht="15.75" customHeight="1" x14ac:dyDescent="0.25">
      <c r="C83" s="308" t="e">
        <f t="shared" si="12"/>
        <v>#REF!</v>
      </c>
      <c r="D83" s="308" t="e">
        <f t="shared" si="13"/>
        <v>#REF!</v>
      </c>
      <c r="E83" s="346" t="str">
        <f t="array" ref="E83">IF(E37:H72="","",E37:H72)</f>
        <v>TSSTV_P04</v>
      </c>
      <c r="F83" s="272" t="str">
        <f t="array" ref="F83">IF(F37:I72="","",F37:I72)</f>
        <v>Priprava sanitarne tople vode</v>
      </c>
      <c r="G83" s="271" t="str">
        <f t="array" ref="G83">IF(G37:J72="","",G37:J72)</f>
        <v>Zaščiteni negospodinjski odjemalci (ZNGO)</v>
      </c>
      <c r="H83" s="271" t="str">
        <f t="array" ref="H83">IF(H37:K72="","",H37:K72)</f>
        <v>Podskupina IV.</v>
      </c>
      <c r="I83" s="631"/>
      <c r="J83" s="777"/>
      <c r="K83" s="778"/>
      <c r="L83" s="779"/>
      <c r="M83" s="636"/>
      <c r="N83" s="722"/>
      <c r="O83" s="723"/>
      <c r="P83" s="723"/>
      <c r="Q83" s="696" t="str">
        <f t="shared" si="14"/>
        <v/>
      </c>
      <c r="R83" s="765" t="str">
        <f t="shared" si="15"/>
        <v/>
      </c>
      <c r="S83" s="725"/>
      <c r="U83" s="34" t="str">
        <f t="shared" si="18"/>
        <v/>
      </c>
      <c r="AC83" s="11"/>
      <c r="AD83" s="11"/>
      <c r="AE83" s="134"/>
      <c r="AF83" s="134"/>
      <c r="AG83" s="134"/>
      <c r="AH83" s="134"/>
      <c r="AI83" s="185"/>
      <c r="AJ83" s="133">
        <v>0</v>
      </c>
      <c r="AK83" s="352" t="str">
        <f t="shared" si="21"/>
        <v/>
      </c>
      <c r="AL83" s="352">
        <f t="shared" si="17"/>
        <v>0</v>
      </c>
      <c r="AM83" s="352"/>
      <c r="AN83" s="352" t="str">
        <f t="shared" si="19"/>
        <v/>
      </c>
      <c r="AO83" s="127"/>
      <c r="AP83" s="127"/>
    </row>
    <row r="84" spans="1:42" s="35" customFormat="1" ht="15.75" customHeight="1" x14ac:dyDescent="0.25">
      <c r="A84" s="11"/>
      <c r="B84" s="11"/>
      <c r="C84" s="332" t="e">
        <f t="shared" si="12"/>
        <v>#REF!</v>
      </c>
      <c r="D84" s="308" t="e">
        <f t="shared" si="13"/>
        <v>#REF!</v>
      </c>
      <c r="E84" s="345" t="str">
        <f t="array" ref="E84">IF(E38:H73="","",E38:H73)</f>
        <v>TSHLP_G01</v>
      </c>
      <c r="F84" s="39" t="str">
        <f t="array" ref="F84">IF(F38:I73="","",F38:I73)</f>
        <v>Hlajenje prostorov</v>
      </c>
      <c r="G84" s="26" t="str">
        <f t="array" ref="G84">IF(G38:J73="","",G38:J73)</f>
        <v>Gospodinjski odjem</v>
      </c>
      <c r="H84" s="26" t="str">
        <f t="array" ref="H84">IF(H38:K73="","",H38:K73)</f>
        <v>Podskupina I. - Pobr ≤ 0,050 [MW]</v>
      </c>
      <c r="I84" s="630"/>
      <c r="J84" s="774"/>
      <c r="K84" s="775"/>
      <c r="L84" s="776"/>
      <c r="M84" s="637"/>
      <c r="N84" s="712"/>
      <c r="O84" s="713"/>
      <c r="P84" s="713"/>
      <c r="Q84" s="770" t="str">
        <f t="shared" si="14"/>
        <v/>
      </c>
      <c r="R84" s="764" t="str">
        <f t="shared" si="15"/>
        <v/>
      </c>
      <c r="S84" s="715"/>
      <c r="T84" s="11"/>
      <c r="U84" s="34" t="str">
        <f t="shared" si="18"/>
        <v/>
      </c>
      <c r="V84" s="11"/>
      <c r="W84" s="11"/>
      <c r="X84" s="11"/>
      <c r="Y84" s="11"/>
      <c r="Z84" s="11"/>
      <c r="AA84" s="11"/>
      <c r="AB84" s="11"/>
      <c r="AC84" s="11"/>
      <c r="AD84" s="11"/>
      <c r="AE84" s="134"/>
      <c r="AF84" s="134"/>
      <c r="AG84" s="134"/>
      <c r="AH84" s="134"/>
      <c r="AI84" s="185"/>
      <c r="AJ84" s="133">
        <v>0</v>
      </c>
      <c r="AK84" s="133" t="str">
        <f>IF($AF$20=TRUE,IF(COUNTA(M84,I84)=2,0,1),IF(COUNTA(M84,I84)&gt;0,1,""))</f>
        <v/>
      </c>
      <c r="AL84" s="133">
        <f t="shared" si="17"/>
        <v>0</v>
      </c>
      <c r="AM84" s="133"/>
      <c r="AN84" s="133" t="str">
        <f t="shared" si="19"/>
        <v/>
      </c>
      <c r="AO84" s="127"/>
      <c r="AP84" s="127"/>
    </row>
    <row r="85" spans="1:42" s="35" customFormat="1" ht="15.75" customHeight="1" x14ac:dyDescent="0.25">
      <c r="A85" s="11"/>
      <c r="B85" s="11"/>
      <c r="C85" s="332" t="e">
        <f t="shared" si="12"/>
        <v>#REF!</v>
      </c>
      <c r="D85" s="308" t="e">
        <f t="shared" si="13"/>
        <v>#REF!</v>
      </c>
      <c r="E85" s="345" t="str">
        <f t="array" ref="E85">IF(E39:H74="","",E39:H74)</f>
        <v>TSHLP_G02</v>
      </c>
      <c r="F85" s="39" t="str">
        <f t="array" ref="F85">IF(F39:I74="","",F39:I74)</f>
        <v>Hlajenje prostorov</v>
      </c>
      <c r="G85" s="26" t="str">
        <f t="array" ref="G85">IF(G39:J74="","",G39:J74)</f>
        <v>Gospodinjski odjem</v>
      </c>
      <c r="H85" s="26" t="str">
        <f t="array" ref="H85">IF(H39:K74="","",H39:K74)</f>
        <v>Podskupina II. - 0,050&lt; Pobr ≤ 0,300 [MW]</v>
      </c>
      <c r="I85" s="630"/>
      <c r="J85" s="774"/>
      <c r="K85" s="775"/>
      <c r="L85" s="776"/>
      <c r="M85" s="637"/>
      <c r="N85" s="712"/>
      <c r="O85" s="713"/>
      <c r="P85" s="713"/>
      <c r="Q85" s="770" t="str">
        <f t="shared" si="14"/>
        <v/>
      </c>
      <c r="R85" s="764" t="str">
        <f t="shared" si="15"/>
        <v/>
      </c>
      <c r="S85" s="715"/>
      <c r="T85" s="11"/>
      <c r="U85" s="34" t="str">
        <f t="shared" si="18"/>
        <v/>
      </c>
      <c r="V85" s="11"/>
      <c r="W85" s="11"/>
      <c r="X85" s="11"/>
      <c r="Y85" s="11"/>
      <c r="Z85" s="11"/>
      <c r="AA85" s="11"/>
      <c r="AB85" s="11"/>
      <c r="AC85" s="11"/>
      <c r="AD85" s="11"/>
      <c r="AE85" s="134"/>
      <c r="AF85" s="134"/>
      <c r="AG85" s="134"/>
      <c r="AH85" s="134"/>
      <c r="AI85" s="185"/>
      <c r="AJ85" s="133">
        <v>0</v>
      </c>
      <c r="AK85" s="133" t="str">
        <f t="shared" ref="AK85:AK92" si="22">IF($AF$20=TRUE,IF(COUNTA(M85,I85)=2,0,1),IF(COUNTA(M85,I85)&gt;0,1,""))</f>
        <v/>
      </c>
      <c r="AL85" s="133">
        <f t="shared" si="17"/>
        <v>0</v>
      </c>
      <c r="AM85" s="133"/>
      <c r="AN85" s="133" t="str">
        <f t="shared" si="19"/>
        <v/>
      </c>
      <c r="AO85" s="127"/>
      <c r="AP85" s="127"/>
    </row>
    <row r="86" spans="1:42" s="35" customFormat="1" ht="15.75" customHeight="1" x14ac:dyDescent="0.25">
      <c r="A86" s="11"/>
      <c r="B86" s="11"/>
      <c r="C86" s="332" t="e">
        <f t="shared" si="12"/>
        <v>#REF!</v>
      </c>
      <c r="D86" s="308" t="e">
        <f t="shared" si="13"/>
        <v>#REF!</v>
      </c>
      <c r="E86" s="345" t="str">
        <f t="array" ref="E86">IF(E40:H75="","",E40:H75)</f>
        <v>TSHLP_G03</v>
      </c>
      <c r="F86" s="39" t="str">
        <f t="array" ref="F86">IF(F40:I75="","",F40:I75)</f>
        <v>Hlajenje prostorov</v>
      </c>
      <c r="G86" s="26" t="str">
        <f t="array" ref="G86">IF(G40:J75="","",G40:J75)</f>
        <v>Gospodinjski odjem</v>
      </c>
      <c r="H86" s="26" t="str">
        <f t="array" ref="H86">IF(H40:K75="","",H40:K75)</f>
        <v>Podskupina III.  - Pobr &gt; 0,300 [MW]</v>
      </c>
      <c r="I86" s="630"/>
      <c r="J86" s="774"/>
      <c r="K86" s="775"/>
      <c r="L86" s="776"/>
      <c r="M86" s="637"/>
      <c r="N86" s="712"/>
      <c r="O86" s="713"/>
      <c r="P86" s="713"/>
      <c r="Q86" s="770" t="str">
        <f t="shared" si="14"/>
        <v/>
      </c>
      <c r="R86" s="764" t="str">
        <f t="shared" si="15"/>
        <v/>
      </c>
      <c r="S86" s="715"/>
      <c r="T86" s="11"/>
      <c r="U86" s="34" t="str">
        <f t="shared" si="18"/>
        <v/>
      </c>
      <c r="V86" s="11"/>
      <c r="W86" s="11"/>
      <c r="X86" s="11"/>
      <c r="Y86" s="11"/>
      <c r="Z86" s="11"/>
      <c r="AA86" s="11"/>
      <c r="AB86" s="11"/>
      <c r="AC86" s="11"/>
      <c r="AD86" s="11"/>
      <c r="AE86" s="134"/>
      <c r="AF86" s="134"/>
      <c r="AG86" s="134"/>
      <c r="AH86" s="134"/>
      <c r="AI86" s="185"/>
      <c r="AJ86" s="133">
        <v>0</v>
      </c>
      <c r="AK86" s="133" t="str">
        <f t="shared" si="22"/>
        <v/>
      </c>
      <c r="AL86" s="133">
        <f t="shared" si="17"/>
        <v>0</v>
      </c>
      <c r="AM86" s="133"/>
      <c r="AN86" s="133" t="str">
        <f t="shared" si="19"/>
        <v/>
      </c>
      <c r="AO86" s="127"/>
      <c r="AP86" s="127"/>
    </row>
    <row r="87" spans="1:42" s="35" customFormat="1" ht="15.75" customHeight="1" x14ac:dyDescent="0.25">
      <c r="A87" s="11"/>
      <c r="B87" s="11"/>
      <c r="C87" s="332" t="e">
        <f t="shared" si="12"/>
        <v>#REF!</v>
      </c>
      <c r="D87" s="308" t="e">
        <f t="shared" si="13"/>
        <v>#REF!</v>
      </c>
      <c r="E87" s="345" t="str">
        <f t="array" ref="E87">IF(E41:H76="","",E41:H76)</f>
        <v>TSHLP_I01</v>
      </c>
      <c r="F87" s="39" t="str">
        <f t="array" ref="F87">IF(F41:I76="","",F41:I76)</f>
        <v>Hlajenje prostorov</v>
      </c>
      <c r="G87" s="26" t="str">
        <f t="array" ref="G87">IF(G41:J76="","",G41:J76)</f>
        <v>Industrijski odjem</v>
      </c>
      <c r="H87" s="26" t="str">
        <f t="array" ref="H87">IF(H41:K76="","",H41:K76)</f>
        <v>Podskupina I. - Pobr ≤ 0,050 [MW]</v>
      </c>
      <c r="I87" s="630"/>
      <c r="J87" s="774"/>
      <c r="K87" s="775"/>
      <c r="L87" s="776"/>
      <c r="M87" s="637"/>
      <c r="N87" s="712"/>
      <c r="O87" s="713"/>
      <c r="P87" s="713"/>
      <c r="Q87" s="770" t="str">
        <f t="shared" si="14"/>
        <v/>
      </c>
      <c r="R87" s="764" t="str">
        <f t="shared" si="15"/>
        <v/>
      </c>
      <c r="S87" s="715"/>
      <c r="T87" s="11"/>
      <c r="U87" s="34" t="str">
        <f t="shared" si="18"/>
        <v/>
      </c>
      <c r="V87" s="11"/>
      <c r="W87" s="11"/>
      <c r="X87" s="11"/>
      <c r="Y87" s="11"/>
      <c r="Z87" s="11"/>
      <c r="AA87" s="11"/>
      <c r="AB87" s="11"/>
      <c r="AC87" s="11"/>
      <c r="AD87" s="11"/>
      <c r="AE87" s="134"/>
      <c r="AF87" s="134"/>
      <c r="AG87" s="134"/>
      <c r="AH87" s="134"/>
      <c r="AI87" s="185"/>
      <c r="AJ87" s="133">
        <v>0</v>
      </c>
      <c r="AK87" s="133" t="str">
        <f t="shared" si="22"/>
        <v/>
      </c>
      <c r="AL87" s="133">
        <f t="shared" si="17"/>
        <v>0</v>
      </c>
      <c r="AM87" s="133"/>
      <c r="AN87" s="133" t="str">
        <f t="shared" si="19"/>
        <v/>
      </c>
      <c r="AO87" s="127"/>
      <c r="AP87" s="127"/>
    </row>
    <row r="88" spans="1:42" s="35" customFormat="1" ht="15.75" customHeight="1" x14ac:dyDescent="0.25">
      <c r="A88" s="11"/>
      <c r="B88" s="11"/>
      <c r="C88" s="332" t="e">
        <f t="shared" si="12"/>
        <v>#REF!</v>
      </c>
      <c r="D88" s="308" t="e">
        <f t="shared" si="13"/>
        <v>#REF!</v>
      </c>
      <c r="E88" s="345" t="str">
        <f t="array" ref="E88">IF(E42:H77="","",E42:H77)</f>
        <v>TSHLP_I02</v>
      </c>
      <c r="F88" s="39" t="str">
        <f t="array" ref="F88">IF(F42:I77="","",F42:I77)</f>
        <v>Hlajenje prostorov</v>
      </c>
      <c r="G88" s="26" t="str">
        <f t="array" ref="G88">IF(G42:J77="","",G42:J77)</f>
        <v>Industrijski odjem</v>
      </c>
      <c r="H88" s="26" t="str">
        <f t="array" ref="H88">IF(H42:K77="","",H42:K77)</f>
        <v>Podskupina II. - 0,050&lt; Pobr ≤ 0,300 [MW]</v>
      </c>
      <c r="I88" s="630"/>
      <c r="J88" s="774"/>
      <c r="K88" s="775"/>
      <c r="L88" s="776"/>
      <c r="M88" s="637"/>
      <c r="N88" s="712"/>
      <c r="O88" s="713"/>
      <c r="P88" s="713"/>
      <c r="Q88" s="770" t="str">
        <f t="shared" si="14"/>
        <v/>
      </c>
      <c r="R88" s="764" t="str">
        <f t="shared" si="15"/>
        <v/>
      </c>
      <c r="S88" s="715"/>
      <c r="T88" s="11"/>
      <c r="U88" s="34" t="str">
        <f t="shared" si="18"/>
        <v/>
      </c>
      <c r="V88" s="11"/>
      <c r="W88" s="11"/>
      <c r="X88" s="11"/>
      <c r="Y88" s="11"/>
      <c r="Z88" s="11"/>
      <c r="AA88" s="11"/>
      <c r="AB88" s="11"/>
      <c r="AC88" s="11"/>
      <c r="AD88" s="11"/>
      <c r="AE88" s="134"/>
      <c r="AF88" s="134"/>
      <c r="AG88" s="134"/>
      <c r="AH88" s="134"/>
      <c r="AI88" s="185"/>
      <c r="AJ88" s="133">
        <v>0</v>
      </c>
      <c r="AK88" s="133" t="str">
        <f t="shared" si="22"/>
        <v/>
      </c>
      <c r="AL88" s="133">
        <f t="shared" si="17"/>
        <v>0</v>
      </c>
      <c r="AM88" s="133"/>
      <c r="AN88" s="133" t="str">
        <f t="shared" si="19"/>
        <v/>
      </c>
      <c r="AO88" s="127"/>
      <c r="AP88" s="127"/>
    </row>
    <row r="89" spans="1:42" s="35" customFormat="1" ht="15.75" customHeight="1" x14ac:dyDescent="0.25">
      <c r="A89" s="11"/>
      <c r="B89" s="11"/>
      <c r="C89" s="332" t="e">
        <f t="shared" si="12"/>
        <v>#REF!</v>
      </c>
      <c r="D89" s="308" t="e">
        <f t="shared" si="13"/>
        <v>#REF!</v>
      </c>
      <c r="E89" s="345" t="str">
        <f t="array" ref="E89">IF(E43:H78="","",E43:H78)</f>
        <v>TSHLP_I03</v>
      </c>
      <c r="F89" s="39" t="str">
        <f t="array" ref="F89">IF(F43:I78="","",F43:I78)</f>
        <v>Hlajenje prostorov</v>
      </c>
      <c r="G89" s="26" t="str">
        <f t="array" ref="G89">IF(G43:J78="","",G43:J78)</f>
        <v>Industrijski odjem</v>
      </c>
      <c r="H89" s="26" t="str">
        <f t="array" ref="H89">IF(H43:K78="","",H43:K78)</f>
        <v>Podskupina III.  - Pobr &gt; 0,300 [MW]</v>
      </c>
      <c r="I89" s="630"/>
      <c r="J89" s="774"/>
      <c r="K89" s="775"/>
      <c r="L89" s="776"/>
      <c r="M89" s="637"/>
      <c r="N89" s="712"/>
      <c r="O89" s="713"/>
      <c r="P89" s="713"/>
      <c r="Q89" s="770" t="str">
        <f t="shared" si="14"/>
        <v/>
      </c>
      <c r="R89" s="764" t="str">
        <f t="shared" si="15"/>
        <v/>
      </c>
      <c r="S89" s="715"/>
      <c r="T89" s="11"/>
      <c r="U89" s="34" t="str">
        <f t="shared" si="18"/>
        <v/>
      </c>
      <c r="V89" s="11"/>
      <c r="W89" s="11"/>
      <c r="X89" s="11"/>
      <c r="Y89" s="11"/>
      <c r="Z89" s="11"/>
      <c r="AA89" s="11"/>
      <c r="AB89" s="11"/>
      <c r="AC89" s="11"/>
      <c r="AD89" s="11"/>
      <c r="AE89" s="134"/>
      <c r="AF89" s="134"/>
      <c r="AG89" s="134"/>
      <c r="AH89" s="134"/>
      <c r="AI89" s="185"/>
      <c r="AJ89" s="133">
        <v>0</v>
      </c>
      <c r="AK89" s="133" t="str">
        <f t="shared" si="22"/>
        <v/>
      </c>
      <c r="AL89" s="133">
        <f t="shared" si="17"/>
        <v>0</v>
      </c>
      <c r="AM89" s="133"/>
      <c r="AN89" s="133" t="str">
        <f t="shared" si="19"/>
        <v/>
      </c>
      <c r="AO89" s="127"/>
      <c r="AP89" s="127"/>
    </row>
    <row r="90" spans="1:42" s="35" customFormat="1" ht="15.75" customHeight="1" x14ac:dyDescent="0.25">
      <c r="A90" s="11"/>
      <c r="B90" s="11"/>
      <c r="C90" s="332" t="e">
        <f t="shared" si="12"/>
        <v>#REF!</v>
      </c>
      <c r="D90" s="308" t="e">
        <f t="shared" si="13"/>
        <v>#REF!</v>
      </c>
      <c r="E90" s="345" t="str">
        <f t="array" ref="E90">IF(E44:H79="","",E44:H79)</f>
        <v>TSHLP_P01</v>
      </c>
      <c r="F90" s="39" t="str">
        <f t="array" ref="F90">IF(F44:I79="","",F44:I79)</f>
        <v>Hlajenje prostorov</v>
      </c>
      <c r="G90" s="26" t="str">
        <f t="array" ref="G90">IF(G44:J79="","",G44:J79)</f>
        <v>Poslovni in ostali odjem</v>
      </c>
      <c r="H90" s="26" t="str">
        <f t="array" ref="H90">IF(H44:K79="","",H44:K79)</f>
        <v>Podskupina I. - Pobr ≤ 0,050 [MW]</v>
      </c>
      <c r="I90" s="630"/>
      <c r="J90" s="774"/>
      <c r="K90" s="775"/>
      <c r="L90" s="776"/>
      <c r="M90" s="637"/>
      <c r="N90" s="712"/>
      <c r="O90" s="713"/>
      <c r="P90" s="713"/>
      <c r="Q90" s="770" t="str">
        <f t="shared" si="14"/>
        <v/>
      </c>
      <c r="R90" s="764" t="str">
        <f t="shared" si="15"/>
        <v/>
      </c>
      <c r="S90" s="715"/>
      <c r="T90" s="11"/>
      <c r="U90" s="34" t="str">
        <f t="shared" si="18"/>
        <v/>
      </c>
      <c r="V90" s="11"/>
      <c r="W90" s="11"/>
      <c r="X90" s="11"/>
      <c r="Y90" s="11"/>
      <c r="Z90" s="11"/>
      <c r="AA90" s="11"/>
      <c r="AB90" s="11"/>
      <c r="AC90" s="11"/>
      <c r="AD90" s="11"/>
      <c r="AE90" s="134"/>
      <c r="AF90" s="134"/>
      <c r="AG90" s="134"/>
      <c r="AH90" s="134"/>
      <c r="AI90" s="185"/>
      <c r="AJ90" s="133">
        <v>0</v>
      </c>
      <c r="AK90" s="133" t="str">
        <f>IF($AF$20=TRUE,IF(COUNTA(M90,I90)=2,0,1),IF(COUNTA(M90,I90)&gt;0,1,""))</f>
        <v/>
      </c>
      <c r="AL90" s="133">
        <f t="shared" si="17"/>
        <v>0</v>
      </c>
      <c r="AM90" s="133"/>
      <c r="AN90" s="133" t="str">
        <f t="shared" si="19"/>
        <v/>
      </c>
      <c r="AO90" s="127"/>
      <c r="AP90" s="127"/>
    </row>
    <row r="91" spans="1:42" s="35" customFormat="1" ht="15.75" customHeight="1" x14ac:dyDescent="0.25">
      <c r="A91" s="11"/>
      <c r="B91" s="11"/>
      <c r="C91" s="332" t="e">
        <f t="shared" si="12"/>
        <v>#REF!</v>
      </c>
      <c r="D91" s="308" t="e">
        <f t="shared" si="13"/>
        <v>#REF!</v>
      </c>
      <c r="E91" s="345" t="str">
        <f t="array" ref="E91">IF(E45:H80="","",E45:H80)</f>
        <v>TSHLP_P02</v>
      </c>
      <c r="F91" s="39" t="str">
        <f t="array" ref="F91">IF(F45:I80="","",F45:I80)</f>
        <v>Hlajenje prostorov</v>
      </c>
      <c r="G91" s="26" t="str">
        <f t="array" ref="G91">IF(G45:J80="","",G45:J80)</f>
        <v>Poslovni in ostali odjem</v>
      </c>
      <c r="H91" s="26" t="str">
        <f t="array" ref="H91">IF(H45:K80="","",H45:K80)</f>
        <v>Podskupina II. - 0,050&lt; Pobr ≤ 0,300 [MW]</v>
      </c>
      <c r="I91" s="630"/>
      <c r="J91" s="774"/>
      <c r="K91" s="775"/>
      <c r="L91" s="776"/>
      <c r="M91" s="637"/>
      <c r="N91" s="712"/>
      <c r="O91" s="713"/>
      <c r="P91" s="713"/>
      <c r="Q91" s="770" t="str">
        <f t="shared" si="14"/>
        <v/>
      </c>
      <c r="R91" s="764" t="str">
        <f t="shared" si="15"/>
        <v/>
      </c>
      <c r="S91" s="715"/>
      <c r="T91" s="11"/>
      <c r="U91" s="34" t="str">
        <f t="shared" si="18"/>
        <v/>
      </c>
      <c r="V91" s="11"/>
      <c r="W91" s="11"/>
      <c r="X91" s="11"/>
      <c r="Y91" s="11"/>
      <c r="Z91" s="11"/>
      <c r="AA91" s="11"/>
      <c r="AB91" s="11"/>
      <c r="AC91" s="11"/>
      <c r="AD91" s="11"/>
      <c r="AE91" s="134"/>
      <c r="AF91" s="134"/>
      <c r="AG91" s="134"/>
      <c r="AH91" s="134"/>
      <c r="AI91" s="185"/>
      <c r="AJ91" s="133">
        <v>0</v>
      </c>
      <c r="AK91" s="133" t="str">
        <f t="shared" si="22"/>
        <v/>
      </c>
      <c r="AL91" s="133">
        <f t="shared" si="17"/>
        <v>0</v>
      </c>
      <c r="AM91" s="133"/>
      <c r="AN91" s="133" t="str">
        <f t="shared" si="19"/>
        <v/>
      </c>
      <c r="AO91" s="127"/>
      <c r="AP91" s="127"/>
    </row>
    <row r="92" spans="1:42" s="35" customFormat="1" ht="15.75" customHeight="1" x14ac:dyDescent="0.25">
      <c r="A92" s="11"/>
      <c r="B92" s="11"/>
      <c r="C92" s="332" t="e">
        <f t="shared" si="12"/>
        <v>#REF!</v>
      </c>
      <c r="D92" s="308" t="e">
        <f t="shared" si="13"/>
        <v>#REF!</v>
      </c>
      <c r="E92" s="347" t="str">
        <f t="array" ref="E92">IF(E46:H81="","",E46:H81)</f>
        <v>TSHLP_P03</v>
      </c>
      <c r="F92" s="42" t="str">
        <f t="array" ref="F92">IF(F46:I81="","",F46:I81)</f>
        <v>Hlajenje prostorov</v>
      </c>
      <c r="G92" s="41" t="str">
        <f t="array" ref="G92">IF(G46:J81="","",G46:J81)</f>
        <v>Poslovni in ostali odjem</v>
      </c>
      <c r="H92" s="41" t="str">
        <f t="array" ref="H92">IF(H46:K81="","",H46:K81)</f>
        <v>Podskupina III.  - Pobr &gt; 0,300 [MW]</v>
      </c>
      <c r="I92" s="632"/>
      <c r="J92" s="783"/>
      <c r="K92" s="784"/>
      <c r="L92" s="785"/>
      <c r="M92" s="638"/>
      <c r="N92" s="735"/>
      <c r="O92" s="736"/>
      <c r="P92" s="736"/>
      <c r="Q92" s="772" t="str">
        <f t="shared" si="14"/>
        <v/>
      </c>
      <c r="R92" s="766" t="str">
        <f t="shared" si="15"/>
        <v/>
      </c>
      <c r="S92" s="738"/>
      <c r="T92" s="11"/>
      <c r="U92" s="34" t="str">
        <f t="shared" si="18"/>
        <v/>
      </c>
      <c r="V92" s="11"/>
      <c r="W92" s="11"/>
      <c r="X92" s="11"/>
      <c r="Y92" s="11"/>
      <c r="Z92" s="11"/>
      <c r="AA92" s="11"/>
      <c r="AB92" s="11"/>
      <c r="AC92" s="11"/>
      <c r="AD92" s="11"/>
      <c r="AE92" s="134"/>
      <c r="AF92" s="134"/>
      <c r="AG92" s="134"/>
      <c r="AH92" s="134"/>
      <c r="AI92" s="185"/>
      <c r="AJ92" s="133">
        <v>0</v>
      </c>
      <c r="AK92" s="352" t="str">
        <f t="shared" si="22"/>
        <v/>
      </c>
      <c r="AL92" s="352">
        <f t="shared" si="17"/>
        <v>0</v>
      </c>
      <c r="AM92" s="352"/>
      <c r="AN92" s="352" t="str">
        <f t="shared" si="19"/>
        <v/>
      </c>
      <c r="AO92" s="127"/>
      <c r="AP92" s="127"/>
    </row>
    <row r="93" spans="1:42" ht="15.75" hidden="1" customHeight="1" x14ac:dyDescent="0.25">
      <c r="C93" s="308" t="e">
        <f t="shared" si="12"/>
        <v>#REF!</v>
      </c>
      <c r="D93" s="308" t="e">
        <f t="shared" si="13"/>
        <v>#REF!</v>
      </c>
      <c r="E93" s="348" t="str">
        <f t="array" ref="E93">IF(E47:H82="","",E47:H82)</f>
        <v>RPROT_01</v>
      </c>
      <c r="F93" s="178" t="str">
        <f t="array" ref="F93">IF(F47:I82="","",F47:I82)</f>
        <v>Reguliran proizvajalec toplote</v>
      </c>
      <c r="G93" s="177" t="str">
        <f t="array" ref="G93">IF(G47:J82="","",G47:J82)</f>
        <v>Lastna raba</v>
      </c>
      <c r="H93" s="273" t="str">
        <f t="array" ref="H93">IF(H47:K82="","",H47:K82)</f>
        <v>Lastna raba</v>
      </c>
      <c r="I93" s="633"/>
      <c r="J93" s="786"/>
      <c r="K93" s="787"/>
      <c r="L93" s="788"/>
      <c r="M93" s="639"/>
      <c r="N93" s="744"/>
      <c r="O93" s="745"/>
      <c r="P93" s="745"/>
      <c r="Q93" s="697" t="str">
        <f t="shared" si="14"/>
        <v/>
      </c>
      <c r="R93" s="767" t="str">
        <f t="shared" si="15"/>
        <v/>
      </c>
      <c r="S93" s="747"/>
      <c r="U93" s="34" t="str">
        <f t="shared" si="18"/>
        <v/>
      </c>
      <c r="AC93" s="11"/>
      <c r="AD93" s="11"/>
      <c r="AE93" s="134"/>
      <c r="AF93" s="134"/>
      <c r="AG93" s="134"/>
      <c r="AH93" s="134"/>
      <c r="AI93" s="185"/>
      <c r="AJ93" s="133">
        <v>0</v>
      </c>
      <c r="AK93" s="133"/>
      <c r="AL93" s="133">
        <f t="shared" si="17"/>
        <v>0</v>
      </c>
      <c r="AM93" s="133"/>
      <c r="AN93" s="133" t="str">
        <f t="shared" si="19"/>
        <v/>
      </c>
      <c r="AO93" s="127"/>
      <c r="AP93" s="127"/>
    </row>
    <row r="94" spans="1:42" ht="15.75" hidden="1" customHeight="1" x14ac:dyDescent="0.25">
      <c r="C94" s="308" t="e">
        <f t="shared" si="12"/>
        <v>#REF!</v>
      </c>
      <c r="D94" s="308" t="e">
        <f t="shared" si="13"/>
        <v>#REF!</v>
      </c>
      <c r="E94" s="349" t="str">
        <f t="array" ref="E94">IF(E48:H83="","",E48:H83)</f>
        <v>RPROT_02</v>
      </c>
      <c r="F94" s="270" t="str">
        <f t="array" ref="F94">IF(F48:I83="","",F48:I83)</f>
        <v>Reguliran proizvajalec toplote</v>
      </c>
      <c r="G94" s="269" t="str">
        <f t="array" ref="G94">IF(G48:J83="","",G48:J83)</f>
        <v>Oskrba distributerja toplote (GO)</v>
      </c>
      <c r="H94" s="269" t="str">
        <f t="array" ref="H94">IF(H48:K83="","",H48:K83)</f>
        <v>Gospodinjski odjemalci (GO)</v>
      </c>
      <c r="I94" s="634"/>
      <c r="J94" s="789"/>
      <c r="K94" s="790"/>
      <c r="L94" s="791"/>
      <c r="M94" s="640"/>
      <c r="N94" s="753"/>
      <c r="O94" s="754"/>
      <c r="P94" s="754"/>
      <c r="Q94" s="695" t="str">
        <f t="shared" si="14"/>
        <v/>
      </c>
      <c r="R94" s="768" t="str">
        <f t="shared" si="15"/>
        <v/>
      </c>
      <c r="S94" s="756"/>
      <c r="U94" s="34" t="str">
        <f t="shared" si="18"/>
        <v/>
      </c>
      <c r="AC94" s="11"/>
      <c r="AD94" s="11"/>
      <c r="AE94" s="134"/>
      <c r="AF94" s="134"/>
      <c r="AG94" s="134"/>
      <c r="AH94" s="134"/>
      <c r="AI94" s="185"/>
      <c r="AJ94" s="133">
        <v>0</v>
      </c>
      <c r="AK94" s="133"/>
      <c r="AL94" s="133">
        <f t="shared" si="17"/>
        <v>0</v>
      </c>
      <c r="AM94" s="133"/>
      <c r="AN94" s="133" t="str">
        <f t="shared" si="19"/>
        <v/>
      </c>
      <c r="AO94" s="127"/>
      <c r="AP94" s="127"/>
    </row>
    <row r="95" spans="1:42" ht="15.75" hidden="1" customHeight="1" x14ac:dyDescent="0.25">
      <c r="C95" s="308" t="e">
        <f t="shared" si="12"/>
        <v>#REF!</v>
      </c>
      <c r="D95" s="308" t="e">
        <f t="shared" si="13"/>
        <v>#REF!</v>
      </c>
      <c r="E95" s="349" t="str">
        <f t="array" ref="E95">IF(E49:H84="","",E49:H84)</f>
        <v>RPROT_03</v>
      </c>
      <c r="F95" s="270" t="str">
        <f t="array" ref="F95">IF(F49:I84="","",F49:I84)</f>
        <v>Reguliran proizvajalec toplote</v>
      </c>
      <c r="G95" s="269" t="str">
        <f t="array" ref="G95">IF(G49:J84="","",G49:J84)</f>
        <v>Oskrba distributerja toplote (ZNGO)</v>
      </c>
      <c r="H95" s="269" t="str">
        <f t="array" ref="H95">IF(H49:K84="","",H49:K84)</f>
        <v>Zaščiteni negospodinjski odjemalci (ZNGO)</v>
      </c>
      <c r="I95" s="634"/>
      <c r="J95" s="789"/>
      <c r="K95" s="790"/>
      <c r="L95" s="791"/>
      <c r="M95" s="640"/>
      <c r="N95" s="753"/>
      <c r="O95" s="754"/>
      <c r="P95" s="754"/>
      <c r="Q95" s="695" t="str">
        <f t="shared" si="14"/>
        <v/>
      </c>
      <c r="R95" s="768" t="str">
        <f t="shared" si="15"/>
        <v/>
      </c>
      <c r="S95" s="756"/>
      <c r="U95" s="34" t="str">
        <f t="shared" si="18"/>
        <v/>
      </c>
      <c r="AC95" s="11"/>
      <c r="AD95" s="11"/>
      <c r="AE95" s="134"/>
      <c r="AF95" s="134"/>
      <c r="AG95" s="134"/>
      <c r="AH95" s="134"/>
      <c r="AI95" s="185"/>
      <c r="AJ95" s="133">
        <v>0</v>
      </c>
      <c r="AK95" s="133"/>
      <c r="AL95" s="133">
        <f t="shared" si="17"/>
        <v>0</v>
      </c>
      <c r="AM95" s="133"/>
      <c r="AN95" s="133" t="str">
        <f t="shared" si="19"/>
        <v/>
      </c>
      <c r="AO95" s="127"/>
      <c r="AP95" s="127"/>
    </row>
    <row r="96" spans="1:42" ht="15.75" hidden="1" customHeight="1" x14ac:dyDescent="0.25">
      <c r="C96" s="308" t="e">
        <f t="shared" si="12"/>
        <v>#REF!</v>
      </c>
      <c r="D96" s="308" t="e">
        <f t="shared" si="13"/>
        <v>#REF!</v>
      </c>
      <c r="E96" s="346" t="str">
        <f t="array" ref="E96">IF(E50:H85="","",E50:H85)</f>
        <v>RPROT_03</v>
      </c>
      <c r="F96" s="272" t="str">
        <f t="array" ref="F96">IF(F50:I85="","",F50:I85)</f>
        <v>Reguliran proizvajalec toplote</v>
      </c>
      <c r="G96" s="271" t="str">
        <f t="array" ref="G96">IF(G50:J85="","",G50:J85)</f>
        <v>Oskrba distributerja toplote (NNGO)</v>
      </c>
      <c r="H96" s="271" t="str">
        <f t="array" ref="H96">IF(H50:K85="","",H50:K85)</f>
        <v>Nezaščiteni negospodinjski odjemalci (NNGO)</v>
      </c>
      <c r="I96" s="631"/>
      <c r="J96" s="777"/>
      <c r="K96" s="778"/>
      <c r="L96" s="779"/>
      <c r="M96" s="636"/>
      <c r="N96" s="722"/>
      <c r="O96" s="723"/>
      <c r="P96" s="723"/>
      <c r="Q96" s="696" t="str">
        <f t="shared" si="14"/>
        <v/>
      </c>
      <c r="R96" s="765" t="str">
        <f t="shared" si="15"/>
        <v/>
      </c>
      <c r="S96" s="725"/>
      <c r="U96" s="34" t="str">
        <f t="shared" si="18"/>
        <v/>
      </c>
      <c r="AC96" s="11"/>
      <c r="AD96" s="11"/>
      <c r="AE96" s="134"/>
      <c r="AF96" s="134"/>
      <c r="AG96" s="134"/>
      <c r="AH96" s="134"/>
      <c r="AI96" s="185"/>
      <c r="AJ96" s="133">
        <v>0</v>
      </c>
      <c r="AK96" s="133"/>
      <c r="AL96" s="352">
        <f t="shared" si="17"/>
        <v>0</v>
      </c>
      <c r="AM96" s="352"/>
      <c r="AN96" s="352" t="str">
        <f t="shared" si="19"/>
        <v/>
      </c>
      <c r="AO96" s="127"/>
      <c r="AP96" s="127"/>
    </row>
    <row r="97" spans="1:60" s="35" customFormat="1" ht="15.75" customHeight="1" x14ac:dyDescent="0.25">
      <c r="A97" s="11"/>
      <c r="B97" s="11"/>
      <c r="C97" s="332" t="e">
        <f t="shared" si="12"/>
        <v>#REF!</v>
      </c>
      <c r="D97" s="308" t="e">
        <f t="shared" si="13"/>
        <v>#REF!</v>
      </c>
      <c r="E97" s="345" t="str">
        <f t="array" ref="E97">IF(E51:H86="","",E51:H86)</f>
        <v>TSINP_01</v>
      </c>
      <c r="F97" s="39" t="str">
        <f t="array" ref="F97">IF(F51:I86="","",F51:I86)</f>
        <v>Uporaba pare v industrijskih procesih</v>
      </c>
      <c r="G97" s="26" t="str">
        <f t="array" ref="G97">IF(G51:J86="","",G51:J86)</f>
        <v>Industrijski procesi / vodna para</v>
      </c>
      <c r="H97" s="181" t="str">
        <f t="array" ref="H97">IF(H51:K86="","",H51:K86)</f>
        <v/>
      </c>
      <c r="I97" s="630"/>
      <c r="J97" s="774"/>
      <c r="K97" s="775"/>
      <c r="L97" s="776"/>
      <c r="M97" s="637"/>
      <c r="N97" s="712"/>
      <c r="O97" s="713"/>
      <c r="P97" s="713"/>
      <c r="Q97" s="770" t="str">
        <f t="shared" si="14"/>
        <v/>
      </c>
      <c r="R97" s="764" t="str">
        <f t="shared" si="15"/>
        <v/>
      </c>
      <c r="S97" s="715"/>
      <c r="T97" s="11"/>
      <c r="U97" s="34" t="str">
        <f t="shared" si="18"/>
        <v/>
      </c>
      <c r="V97" s="11"/>
      <c r="W97" s="11"/>
      <c r="X97" s="11"/>
      <c r="Y97" s="11"/>
      <c r="Z97" s="11"/>
      <c r="AA97" s="11"/>
      <c r="AB97" s="11"/>
      <c r="AC97" s="11"/>
      <c r="AD97" s="11"/>
      <c r="AE97" s="127"/>
      <c r="AF97" s="127"/>
      <c r="AG97" s="127"/>
      <c r="AH97" s="127"/>
      <c r="AI97" s="127"/>
      <c r="AJ97" s="133">
        <v>0</v>
      </c>
      <c r="AK97" s="133" t="str">
        <f>IF($AF$22=TRUE,IF(COUNTA(M97,I97)=2,0,1),IF(COUNTA(M97,I97)&gt;0,1,""))</f>
        <v/>
      </c>
      <c r="AL97" s="133">
        <f t="shared" si="17"/>
        <v>0</v>
      </c>
      <c r="AM97" s="133"/>
      <c r="AN97" s="133" t="str">
        <f t="shared" si="19"/>
        <v/>
      </c>
      <c r="AO97" s="127"/>
      <c r="AP97" s="127"/>
    </row>
    <row r="98" spans="1:60" s="35" customFormat="1" ht="15.75" customHeight="1" x14ac:dyDescent="0.25">
      <c r="A98" s="11"/>
      <c r="B98" s="11"/>
      <c r="C98" s="332" t="e">
        <f t="shared" si="12"/>
        <v>#REF!</v>
      </c>
      <c r="D98" s="308" t="e">
        <f t="shared" si="13"/>
        <v>#REF!</v>
      </c>
      <c r="E98" s="345" t="str">
        <f t="array" ref="E98">IF(E52:H87="","",E52:H87)</f>
        <v>TSINP_02</v>
      </c>
      <c r="F98" s="39" t="str">
        <f t="array" ref="F98">IF(F52:I87="","",F52:I87)</f>
        <v>Uporaba pare v industrijskih procesih</v>
      </c>
      <c r="G98" s="26" t="str">
        <f t="array" ref="G98">IF(G52:J87="","",G52:J87)</f>
        <v>Odjem toplote za namen hlajenja / vodna para</v>
      </c>
      <c r="H98" s="181" t="str">
        <f t="array" ref="H98">IF(H52:K87="","",H52:K87)</f>
        <v/>
      </c>
      <c r="I98" s="630"/>
      <c r="J98" s="774"/>
      <c r="K98" s="775"/>
      <c r="L98" s="776"/>
      <c r="M98" s="637"/>
      <c r="N98" s="712"/>
      <c r="O98" s="713"/>
      <c r="P98" s="713"/>
      <c r="Q98" s="770" t="str">
        <f t="shared" si="14"/>
        <v/>
      </c>
      <c r="R98" s="764" t="str">
        <f t="shared" si="15"/>
        <v/>
      </c>
      <c r="S98" s="715"/>
      <c r="T98" s="11"/>
      <c r="U98" s="34" t="str">
        <f t="shared" si="18"/>
        <v/>
      </c>
      <c r="V98" s="11"/>
      <c r="W98" s="11"/>
      <c r="X98" s="11"/>
      <c r="Y98" s="11"/>
      <c r="Z98" s="11"/>
      <c r="AA98" s="11"/>
      <c r="AB98" s="11"/>
      <c r="AC98" s="11"/>
      <c r="AD98" s="11"/>
      <c r="AE98" s="127"/>
      <c r="AF98" s="127"/>
      <c r="AG98" s="127"/>
      <c r="AH98" s="127"/>
      <c r="AI98" s="127"/>
      <c r="AJ98" s="133">
        <v>0</v>
      </c>
      <c r="AK98" s="133" t="str">
        <f t="shared" ref="AK98:AK99" si="23">IF($AF$22=TRUE,IF(COUNTA(M98,I98)=2,0,1),IF(COUNTA(M98,I98)&gt;0,1,""))</f>
        <v/>
      </c>
      <c r="AL98" s="133">
        <f t="shared" si="17"/>
        <v>0</v>
      </c>
      <c r="AM98" s="133"/>
      <c r="AN98" s="133" t="str">
        <f t="shared" si="19"/>
        <v/>
      </c>
      <c r="AO98" s="127"/>
      <c r="AP98" s="127"/>
    </row>
    <row r="99" spans="1:60" s="35" customFormat="1" ht="15.75" customHeight="1" x14ac:dyDescent="0.25">
      <c r="A99" s="11"/>
      <c r="B99" s="11"/>
      <c r="C99" s="332" t="e">
        <f t="shared" si="12"/>
        <v>#REF!</v>
      </c>
      <c r="D99" s="308" t="e">
        <f t="shared" si="13"/>
        <v>#REF!</v>
      </c>
      <c r="E99" s="347" t="str">
        <f t="array" ref="E99">IF(E53:H88="","",E53:H88)</f>
        <v>TSINP_03</v>
      </c>
      <c r="F99" s="42" t="str">
        <f t="array" ref="F99">IF(F53:I88="","",F53:I88)</f>
        <v>Uporaba pare v industrijskih procesih</v>
      </c>
      <c r="G99" s="41" t="str">
        <f t="array" ref="G99">IF(G53:J88="","",G53:J88)</f>
        <v>Odjem toplote za namen hlajenja / vroča-topla voda</v>
      </c>
      <c r="H99" s="182" t="str">
        <f t="array" ref="H99">IF(H53:K88="","",H53:K88)</f>
        <v/>
      </c>
      <c r="I99" s="630"/>
      <c r="J99" s="783"/>
      <c r="K99" s="784"/>
      <c r="L99" s="785"/>
      <c r="M99" s="638"/>
      <c r="N99" s="735"/>
      <c r="O99" s="736"/>
      <c r="P99" s="736"/>
      <c r="Q99" s="772" t="str">
        <f t="shared" si="14"/>
        <v/>
      </c>
      <c r="R99" s="766" t="str">
        <f t="shared" si="15"/>
        <v/>
      </c>
      <c r="S99" s="738"/>
      <c r="T99" s="11"/>
      <c r="U99" s="34" t="str">
        <f t="shared" si="18"/>
        <v/>
      </c>
      <c r="V99" s="11"/>
      <c r="W99" s="11"/>
      <c r="X99" s="11"/>
      <c r="Y99" s="11"/>
      <c r="Z99" s="11"/>
      <c r="AA99" s="11"/>
      <c r="AB99" s="11"/>
      <c r="AC99" s="11"/>
      <c r="AD99" s="11"/>
      <c r="AE99" s="127"/>
      <c r="AF99" s="127"/>
      <c r="AG99" s="127"/>
      <c r="AH99" s="127"/>
      <c r="AI99" s="127"/>
      <c r="AJ99" s="133">
        <v>0</v>
      </c>
      <c r="AK99" s="133" t="str">
        <f t="shared" si="23"/>
        <v/>
      </c>
      <c r="AL99" s="135">
        <f t="shared" si="17"/>
        <v>0</v>
      </c>
      <c r="AM99" s="135"/>
      <c r="AN99" s="135" t="str">
        <f t="shared" si="19"/>
        <v/>
      </c>
      <c r="AO99" s="127"/>
      <c r="AP99" s="127"/>
    </row>
    <row r="100" spans="1:60" ht="19.5" customHeight="1" x14ac:dyDescent="0.25">
      <c r="C100" s="344"/>
      <c r="D100" s="344"/>
      <c r="E100" s="350"/>
      <c r="F100" s="222"/>
      <c r="G100" s="222"/>
      <c r="H100" s="222"/>
      <c r="I100" s="351"/>
      <c r="J100" s="757"/>
      <c r="K100" s="758"/>
      <c r="L100" s="759"/>
      <c r="M100" s="226">
        <f>SUBTOTAL(109,tbl_11_TarifniCenik_0257[Variabilna količina (Dobavljena toplota)
'[MWh']])</f>
        <v>0</v>
      </c>
      <c r="N100" s="760">
        <f>SUBTOTAL(109,tbl_11_TarifniCenik_0257[Fiksna količina (Obračunska moč)
'[MW']])</f>
        <v>0</v>
      </c>
      <c r="O100" s="761">
        <f>SUBTOTAL(109,tbl_11_TarifniCenik_0257[Število končnih odjemalcev])</f>
        <v>0</v>
      </c>
      <c r="P100" s="761">
        <f>SUBTOTAL(109,tbl_11_TarifniCenik_0257[Število predajnih (merilnih) mest])</f>
        <v>0</v>
      </c>
      <c r="Q100" s="773">
        <f>SUBTOTAL(109,tbl_11_TarifniCenik_0257[Prihodek
VARIABILNI
del 
'[EUR/leto']])</f>
        <v>0</v>
      </c>
      <c r="R100" s="769">
        <f>SUBTOTAL(109,tbl_11_TarifniCenik_0257[Prihodek 
FIKSNI
del 
'[EUR/leto']])</f>
        <v>0</v>
      </c>
      <c r="S100" s="223">
        <f>ROUND(SUBTOTAL(109,tbl_11_TarifniCenik_0257[Prihodek števnina '[EUR/leto']]),2)</f>
        <v>0</v>
      </c>
      <c r="AC100" s="11"/>
      <c r="AD100" s="11"/>
      <c r="AO100" s="127"/>
      <c r="AP100" s="127"/>
    </row>
    <row r="101" spans="1:60" ht="14.25" customHeight="1" x14ac:dyDescent="0.25">
      <c r="B101" s="237"/>
      <c r="F101" s="15"/>
      <c r="H101" s="19"/>
    </row>
    <row r="102" spans="1:60" ht="14.25" customHeight="1" x14ac:dyDescent="0.25">
      <c r="F102" s="15"/>
      <c r="H102" s="19"/>
    </row>
    <row r="103" spans="1:60" ht="14.25" customHeight="1" x14ac:dyDescent="0.25">
      <c r="F103" s="15"/>
      <c r="H103" s="19"/>
    </row>
    <row r="104" spans="1:60" ht="22.5" customHeight="1" x14ac:dyDescent="0.25">
      <c r="D104" s="306">
        <v>3</v>
      </c>
      <c r="E104" s="305" t="s">
        <v>1053</v>
      </c>
      <c r="H104" s="19"/>
      <c r="AC104" s="11"/>
      <c r="AD104" s="11"/>
      <c r="AE104" s="11"/>
      <c r="AF104" s="11"/>
      <c r="AG104" s="122"/>
      <c r="AH104" s="122"/>
      <c r="AI104" s="122"/>
      <c r="AJ104" s="122"/>
      <c r="AK104" s="122"/>
      <c r="AL104" s="122"/>
      <c r="AM104" s="122"/>
      <c r="AN104" s="122"/>
      <c r="AQ104" s="122"/>
      <c r="AR104" s="139"/>
      <c r="AS104" s="122"/>
      <c r="AT104" s="139"/>
      <c r="AU104" s="139"/>
      <c r="AV104" s="139"/>
      <c r="BA104" s="122"/>
      <c r="BB104" s="139"/>
      <c r="BC104" s="122"/>
      <c r="BD104" s="139"/>
      <c r="BE104" s="139"/>
      <c r="BF104" s="139"/>
      <c r="BG104" s="122"/>
      <c r="BH104" s="122"/>
    </row>
    <row r="105" spans="1:60" ht="14.25" customHeight="1" x14ac:dyDescent="0.25">
      <c r="D105" s="306" t="e">
        <f>VLOOKUP(MATCH($D$104,[1]!tblS_Mesec[ID_Mesec],0),[1]!tblS_Mesec[#Data],4)</f>
        <v>#REF!</v>
      </c>
    </row>
    <row r="106" spans="1:60" ht="22.5" hidden="1" customHeight="1" x14ac:dyDescent="0.25">
      <c r="D106" s="306" t="e">
        <f>VLOOKUP(MATCH($D$104,[1]!tblS_Mesec[ID_Mesec],0),[1]!tblS_Mesec[#Data],7)</f>
        <v>#REF!</v>
      </c>
      <c r="F106" s="927" t="s">
        <v>1089</v>
      </c>
      <c r="G106" s="928"/>
      <c r="H106" s="928"/>
      <c r="I106" s="929" t="s">
        <v>1090</v>
      </c>
      <c r="J106" s="930"/>
      <c r="K106" s="930"/>
      <c r="L106" s="931"/>
      <c r="M106" s="935" t="s">
        <v>1104</v>
      </c>
      <c r="N106" s="936"/>
      <c r="O106" s="936"/>
      <c r="P106" s="937"/>
      <c r="Q106" s="935" t="s">
        <v>1105</v>
      </c>
      <c r="R106" s="936"/>
      <c r="S106" s="937"/>
    </row>
    <row r="107" spans="1:60" ht="22.5" customHeight="1" x14ac:dyDescent="0.25">
      <c r="E107" s="21" t="s">
        <v>1175</v>
      </c>
      <c r="F107" s="701"/>
      <c r="G107"/>
      <c r="H107"/>
      <c r="I107"/>
      <c r="J107"/>
      <c r="K107"/>
      <c r="L107"/>
      <c r="M107"/>
      <c r="N107"/>
      <c r="O107"/>
      <c r="P107"/>
      <c r="Q107"/>
      <c r="AN107" s="183">
        <f>SUM(AN110:AN145)</f>
        <v>0</v>
      </c>
    </row>
    <row r="108" spans="1:60" s="23" customFormat="1" ht="15.75" customHeight="1" x14ac:dyDescent="0.25">
      <c r="E108" s="23" t="s">
        <v>16</v>
      </c>
      <c r="F108" s="23" t="s">
        <v>17</v>
      </c>
      <c r="G108" s="23" t="s">
        <v>18</v>
      </c>
      <c r="H108" s="23" t="s">
        <v>19</v>
      </c>
      <c r="I108" s="23" t="s">
        <v>20</v>
      </c>
      <c r="J108" s="23" t="s">
        <v>21</v>
      </c>
      <c r="K108" s="23" t="s">
        <v>22</v>
      </c>
      <c r="L108" s="23" t="s">
        <v>23</v>
      </c>
      <c r="M108" s="23" t="s">
        <v>21</v>
      </c>
      <c r="N108" s="23" t="s">
        <v>25</v>
      </c>
      <c r="O108" s="23" t="s">
        <v>26</v>
      </c>
      <c r="P108" s="23" t="s">
        <v>27</v>
      </c>
      <c r="Q108" s="23" t="s">
        <v>22</v>
      </c>
      <c r="R108" s="23" t="s">
        <v>507</v>
      </c>
      <c r="S108" s="23" t="s">
        <v>508</v>
      </c>
      <c r="T108" s="11"/>
      <c r="U108" s="11"/>
      <c r="V108" s="11"/>
      <c r="W108" s="11"/>
      <c r="AC108" s="128"/>
      <c r="AD108" s="128"/>
      <c r="AE108" s="128"/>
      <c r="AF108" s="128"/>
      <c r="AG108" s="128"/>
      <c r="AH108" s="128"/>
      <c r="AI108" s="128"/>
      <c r="AJ108" s="128"/>
      <c r="AK108" s="128"/>
      <c r="AL108" s="128"/>
      <c r="AM108" s="128"/>
      <c r="AN108" s="128"/>
    </row>
    <row r="109" spans="1:60" s="21" customFormat="1" ht="138.75" customHeight="1" x14ac:dyDescent="0.25">
      <c r="A109" s="11"/>
      <c r="B109" s="11"/>
      <c r="C109" s="25" t="s">
        <v>573</v>
      </c>
      <c r="D109" s="36" t="s">
        <v>549</v>
      </c>
      <c r="E109" s="309" t="s">
        <v>14</v>
      </c>
      <c r="F109" s="26" t="s">
        <v>75</v>
      </c>
      <c r="G109" s="26" t="s">
        <v>7</v>
      </c>
      <c r="H109" s="26" t="s">
        <v>15</v>
      </c>
      <c r="I109" s="38" t="s">
        <v>89</v>
      </c>
      <c r="J109" s="702" t="s">
        <v>1096</v>
      </c>
      <c r="K109" s="703" t="s">
        <v>1097</v>
      </c>
      <c r="L109" s="704" t="s">
        <v>1098</v>
      </c>
      <c r="M109" s="38" t="s">
        <v>90</v>
      </c>
      <c r="N109" s="705" t="s">
        <v>1099</v>
      </c>
      <c r="O109" s="25" t="s">
        <v>1100</v>
      </c>
      <c r="P109" s="25" t="s">
        <v>1101</v>
      </c>
      <c r="Q109" s="38" t="s">
        <v>38</v>
      </c>
      <c r="R109" s="706" t="s">
        <v>1102</v>
      </c>
      <c r="S109" s="25" t="s">
        <v>1103</v>
      </c>
      <c r="T109" s="11"/>
      <c r="U109" s="392" t="s">
        <v>196</v>
      </c>
      <c r="V109" s="11"/>
      <c r="W109" s="11"/>
      <c r="X109" s="11"/>
      <c r="Y109" s="11"/>
      <c r="Z109" s="11"/>
      <c r="AA109" s="11"/>
      <c r="AB109" s="11"/>
      <c r="AC109" s="11"/>
      <c r="AD109" s="11"/>
      <c r="AE109" s="127"/>
      <c r="AF109" s="129" t="s">
        <v>85</v>
      </c>
      <c r="AG109" s="129" t="s">
        <v>87</v>
      </c>
      <c r="AH109" s="129" t="s">
        <v>88</v>
      </c>
      <c r="AI109" s="127"/>
      <c r="AJ109" s="129" t="s">
        <v>86</v>
      </c>
      <c r="AK109" s="129" t="s">
        <v>197</v>
      </c>
      <c r="AL109" s="129" t="s">
        <v>614</v>
      </c>
      <c r="AM109" s="129"/>
      <c r="AN109" s="136" t="s">
        <v>250</v>
      </c>
      <c r="AO109" s="127"/>
      <c r="AP109" s="127"/>
      <c r="AR109" s="129" t="s">
        <v>615</v>
      </c>
    </row>
    <row r="110" spans="1:60" s="35" customFormat="1" ht="15.75" customHeight="1" x14ac:dyDescent="0.25">
      <c r="A110" s="11"/>
      <c r="B110" s="11"/>
      <c r="C110" s="332" t="e">
        <f t="shared" ref="C110:C145" si="24">$D$106</f>
        <v>#REF!</v>
      </c>
      <c r="D110" s="308" t="e">
        <f t="shared" ref="D110:D145" si="25">$D$105</f>
        <v>#REF!</v>
      </c>
      <c r="E110" s="345" t="str">
        <f t="array" ref="E110">IF(E64:H99="","",E64:H99)</f>
        <v>TSOGP_G01</v>
      </c>
      <c r="F110" s="39" t="str">
        <f t="array" ref="F110">IF(F64:I99="","",F64:I99)</f>
        <v>Ogrevanje prostorov</v>
      </c>
      <c r="G110" s="26" t="str">
        <f t="array" ref="G110">IF(G64:J99="","",G64:J99)</f>
        <v>Gospodinjski odjem</v>
      </c>
      <c r="H110" s="26" t="str">
        <f t="array" ref="H110">IF(H64:K99="","",H64:K99)</f>
        <v>Podskupina I. - Pobr ≤ 0,050 [MW]</v>
      </c>
      <c r="I110" s="630"/>
      <c r="J110" s="774"/>
      <c r="K110" s="775"/>
      <c r="L110" s="776"/>
      <c r="M110" s="635"/>
      <c r="N110" s="712"/>
      <c r="O110" s="713"/>
      <c r="P110" s="713"/>
      <c r="Q110" s="770" t="str">
        <f t="shared" ref="Q110:Q145" si="26">IF(I110="","",ROUND(I110*M110,2))</f>
        <v/>
      </c>
      <c r="R110" s="764" t="str">
        <f t="shared" ref="R110:R145" si="27">IF(J110="","",ROUND(J110*N110/12,2))</f>
        <v/>
      </c>
      <c r="S110" s="715"/>
      <c r="T110" s="11"/>
      <c r="U110" s="34" t="str">
        <f>IF(AN110="","",IF(AN110=1,"û","ü"))</f>
        <v/>
      </c>
      <c r="V110" s="11"/>
      <c r="Y110" s="11"/>
      <c r="Z110" s="11"/>
      <c r="AA110" s="11"/>
      <c r="AB110" s="11"/>
      <c r="AC110" s="11"/>
      <c r="AD110" s="11"/>
      <c r="AE110" s="127" t="s">
        <v>91</v>
      </c>
      <c r="AF110" s="130" t="b">
        <f>$AF$18</f>
        <v>0</v>
      </c>
      <c r="AG110" s="127">
        <f>IF(COUNTA(I110:I119,M110:M119)&gt;0,1,0)</f>
        <v>0</v>
      </c>
      <c r="AH110" s="127">
        <f>IF(COUNTA(I110:I119,M110:M119)&lt;20,1,0)</f>
        <v>1</v>
      </c>
      <c r="AI110" s="127">
        <f>SUM(AJ110:AJ119)</f>
        <v>0</v>
      </c>
      <c r="AJ110" s="131">
        <v>0</v>
      </c>
      <c r="AK110" s="131" t="str">
        <f t="shared" ref="AK110:AK116" si="28">IF($AF$18=TRUE,IF(COUNTA(M110,I110)=2,0,1),IF(COUNTA(M110,I110)&gt;0,1,""))</f>
        <v/>
      </c>
      <c r="AL110" s="131">
        <f t="shared" ref="AL110:AL145" si="29">IF(OR(LEFT(E110,7)=$AR$15,LEFT(E110,7)=$AS$15),IF(I110&gt;$AR$110,1,0),0)</f>
        <v>0</v>
      </c>
      <c r="AM110" s="131"/>
      <c r="AN110" s="131" t="str">
        <f>IF(AK110="","",IF(SUM(AJ110:AM110)&gt;0,1,0))</f>
        <v/>
      </c>
      <c r="AO110" s="127"/>
      <c r="AP110" s="127"/>
      <c r="AR110" s="716">
        <v>98.7</v>
      </c>
    </row>
    <row r="111" spans="1:60" s="35" customFormat="1" ht="15.75" customHeight="1" x14ac:dyDescent="0.25">
      <c r="A111" s="11"/>
      <c r="B111" s="11"/>
      <c r="C111" s="332" t="e">
        <f t="shared" si="24"/>
        <v>#REF!</v>
      </c>
      <c r="D111" s="308" t="e">
        <f t="shared" si="25"/>
        <v>#REF!</v>
      </c>
      <c r="E111" s="345" t="str">
        <f t="array" ref="E111">IF(E65:H100="","",E65:H100)</f>
        <v>TSOGP_G02</v>
      </c>
      <c r="F111" s="39" t="str">
        <f t="array" ref="F111">IF(F65:I100="","",F65:I100)</f>
        <v>Ogrevanje prostorov</v>
      </c>
      <c r="G111" s="26" t="str">
        <f t="array" ref="G111">IF(G65:J100="","",G65:J100)</f>
        <v>Gospodinjski odjem</v>
      </c>
      <c r="H111" s="26" t="str">
        <f t="array" ref="H111">IF(H65:K100="","",H65:K100)</f>
        <v>Podskupina II. - 0,050&lt; Pobr ≤ 0,300 [MW]</v>
      </c>
      <c r="I111" s="630"/>
      <c r="J111" s="774"/>
      <c r="K111" s="775"/>
      <c r="L111" s="776"/>
      <c r="M111" s="635"/>
      <c r="N111" s="712"/>
      <c r="O111" s="713"/>
      <c r="P111" s="713"/>
      <c r="Q111" s="770" t="str">
        <f t="shared" si="26"/>
        <v/>
      </c>
      <c r="R111" s="764" t="str">
        <f t="shared" si="27"/>
        <v/>
      </c>
      <c r="S111" s="715"/>
      <c r="T111" s="11"/>
      <c r="U111" s="34" t="str">
        <f t="shared" ref="U111:U145" si="30">IF(AN111="","",IF(AN111=1,"û","ü"))</f>
        <v/>
      </c>
      <c r="V111" s="11"/>
      <c r="Y111" s="11"/>
      <c r="Z111" s="11"/>
      <c r="AA111" s="11"/>
      <c r="AB111" s="11"/>
      <c r="AC111" s="11"/>
      <c r="AD111" s="11"/>
      <c r="AE111" s="127" t="s">
        <v>92</v>
      </c>
      <c r="AF111" s="132" t="b">
        <f>$AF$19</f>
        <v>0</v>
      </c>
      <c r="AG111" s="127">
        <f>IF(COUNTA(I120:I129,M120:M129)&gt;0,1,0)</f>
        <v>0</v>
      </c>
      <c r="AH111" s="127">
        <f>IF(COUNTA(I120:I129,M120:M129)&lt;20,1,0)</f>
        <v>1</v>
      </c>
      <c r="AI111" s="127">
        <f>SUM(AJ120:AJ129)</f>
        <v>0</v>
      </c>
      <c r="AJ111" s="133">
        <v>0</v>
      </c>
      <c r="AK111" s="133" t="str">
        <f t="shared" si="28"/>
        <v/>
      </c>
      <c r="AL111" s="133">
        <f t="shared" si="29"/>
        <v>0</v>
      </c>
      <c r="AM111" s="133"/>
      <c r="AN111" s="133" t="str">
        <f t="shared" ref="AN111:AN145" si="31">IF(AK111="","",IF(SUM(AJ111:AM111)&gt;0,1,0))</f>
        <v/>
      </c>
      <c r="AO111" s="127"/>
      <c r="AP111" s="127"/>
    </row>
    <row r="112" spans="1:60" s="35" customFormat="1" ht="15.75" customHeight="1" x14ac:dyDescent="0.25">
      <c r="A112" s="11"/>
      <c r="B112" s="11"/>
      <c r="C112" s="332" t="e">
        <f t="shared" si="24"/>
        <v>#REF!</v>
      </c>
      <c r="D112" s="308" t="e">
        <f t="shared" si="25"/>
        <v>#REF!</v>
      </c>
      <c r="E112" s="345" t="str">
        <f t="array" ref="E112">IF(E66:H101="","",E66:H101)</f>
        <v>TSOGP_G03</v>
      </c>
      <c r="F112" s="39" t="str">
        <f t="array" ref="F112">IF(F66:I101="","",F66:I101)</f>
        <v>Ogrevanje prostorov</v>
      </c>
      <c r="G112" s="26" t="str">
        <f t="array" ref="G112">IF(G66:J101="","",G66:J101)</f>
        <v>Gospodinjski odjem</v>
      </c>
      <c r="H112" s="26" t="str">
        <f t="array" ref="H112">IF(H66:K101="","",H66:K101)</f>
        <v>Podskupina III.  - Pobr &gt; 0,300 [MW]</v>
      </c>
      <c r="I112" s="630"/>
      <c r="J112" s="774"/>
      <c r="K112" s="775"/>
      <c r="L112" s="776"/>
      <c r="M112" s="635"/>
      <c r="N112" s="712"/>
      <c r="O112" s="713"/>
      <c r="P112" s="713"/>
      <c r="Q112" s="770" t="str">
        <f t="shared" si="26"/>
        <v/>
      </c>
      <c r="R112" s="764" t="str">
        <f t="shared" si="27"/>
        <v/>
      </c>
      <c r="S112" s="715"/>
      <c r="T112" s="11"/>
      <c r="U112" s="34" t="str">
        <f t="shared" si="30"/>
        <v/>
      </c>
      <c r="V112" s="11"/>
      <c r="X112" s="11"/>
      <c r="Y112" s="11"/>
      <c r="Z112" s="11"/>
      <c r="AA112" s="11"/>
      <c r="AB112" s="11"/>
      <c r="AC112" s="11"/>
      <c r="AD112" s="11"/>
      <c r="AE112" s="127" t="s">
        <v>93</v>
      </c>
      <c r="AF112" s="132" t="b">
        <f>$AF$20</f>
        <v>0</v>
      </c>
      <c r="AG112" s="127">
        <f>IF(COUNTA(I130:I138,M130:M138)&gt;0,1,0)</f>
        <v>0</v>
      </c>
      <c r="AH112" s="127">
        <f>IF(COUNTA(I130:I138,M130:M138)&lt;18,1,0)</f>
        <v>1</v>
      </c>
      <c r="AI112" s="127">
        <f>SUM(AJ130:AJ138)</f>
        <v>0</v>
      </c>
      <c r="AJ112" s="133">
        <v>0</v>
      </c>
      <c r="AK112" s="133" t="str">
        <f t="shared" si="28"/>
        <v/>
      </c>
      <c r="AL112" s="133">
        <f t="shared" si="29"/>
        <v>0</v>
      </c>
      <c r="AM112" s="133"/>
      <c r="AN112" s="133" t="str">
        <f t="shared" si="31"/>
        <v/>
      </c>
      <c r="AO112" s="127"/>
      <c r="AP112" s="127"/>
    </row>
    <row r="113" spans="1:42" s="35" customFormat="1" ht="15.75" customHeight="1" x14ac:dyDescent="0.25">
      <c r="A113" s="11"/>
      <c r="B113" s="11"/>
      <c r="C113" s="332" t="e">
        <f t="shared" si="24"/>
        <v>#REF!</v>
      </c>
      <c r="D113" s="308" t="e">
        <f t="shared" si="25"/>
        <v>#REF!</v>
      </c>
      <c r="E113" s="345" t="str">
        <f t="array" ref="E113">IF(E67:H102="","",E67:H102)</f>
        <v>TSOGP_I01</v>
      </c>
      <c r="F113" s="39" t="str">
        <f t="array" ref="F113">IF(F67:I102="","",F67:I102)</f>
        <v>Ogrevanje prostorov</v>
      </c>
      <c r="G113" s="26" t="str">
        <f t="array" ref="G113">IF(G67:J102="","",G67:J102)</f>
        <v>Industrijski odjem</v>
      </c>
      <c r="H113" s="26" t="str">
        <f t="array" ref="H113">IF(H67:K102="","",H67:K102)</f>
        <v>Podskupina I. - Pobr ≤ 0,050 [MW]</v>
      </c>
      <c r="I113" s="630"/>
      <c r="J113" s="774"/>
      <c r="K113" s="775"/>
      <c r="L113" s="776"/>
      <c r="M113" s="635"/>
      <c r="N113" s="712"/>
      <c r="O113" s="713"/>
      <c r="P113" s="713"/>
      <c r="Q113" s="770" t="str">
        <f t="shared" si="26"/>
        <v/>
      </c>
      <c r="R113" s="764" t="str">
        <f t="shared" si="27"/>
        <v/>
      </c>
      <c r="S113" s="715"/>
      <c r="T113" s="11"/>
      <c r="U113" s="34" t="str">
        <f t="shared" si="30"/>
        <v/>
      </c>
      <c r="W113" s="11"/>
      <c r="X113" s="11"/>
      <c r="Y113" s="11"/>
      <c r="Z113" s="11"/>
      <c r="AA113" s="11"/>
      <c r="AB113" s="11"/>
      <c r="AC113" s="11"/>
      <c r="AD113" s="11"/>
      <c r="AE113" s="127" t="s">
        <v>95</v>
      </c>
      <c r="AF113" s="132" t="b">
        <f>$AF$21</f>
        <v>0</v>
      </c>
      <c r="AG113" s="127">
        <v>0</v>
      </c>
      <c r="AH113" s="127">
        <v>0</v>
      </c>
      <c r="AI113" s="127">
        <f>SUM(AJ139)</f>
        <v>0</v>
      </c>
      <c r="AJ113" s="133">
        <v>0</v>
      </c>
      <c r="AK113" s="133" t="str">
        <f t="shared" si="28"/>
        <v/>
      </c>
      <c r="AL113" s="133">
        <f t="shared" si="29"/>
        <v>0</v>
      </c>
      <c r="AM113" s="133"/>
      <c r="AN113" s="133" t="str">
        <f t="shared" si="31"/>
        <v/>
      </c>
      <c r="AO113" s="127"/>
      <c r="AP113" s="127"/>
    </row>
    <row r="114" spans="1:42" s="35" customFormat="1" ht="15.75" customHeight="1" x14ac:dyDescent="0.25">
      <c r="A114" s="11"/>
      <c r="B114" s="11"/>
      <c r="C114" s="332" t="e">
        <f t="shared" si="24"/>
        <v>#REF!</v>
      </c>
      <c r="D114" s="308" t="e">
        <f t="shared" si="25"/>
        <v>#REF!</v>
      </c>
      <c r="E114" s="345" t="str">
        <f t="array" ref="E114">IF(E68:H103="","",E68:H103)</f>
        <v>TSOGP_I02</v>
      </c>
      <c r="F114" s="39" t="str">
        <f t="array" ref="F114">IF(F68:I103="","",F68:I103)</f>
        <v>Ogrevanje prostorov</v>
      </c>
      <c r="G114" s="26" t="str">
        <f t="array" ref="G114">IF(G68:J103="","",G68:J103)</f>
        <v>Industrijski odjem</v>
      </c>
      <c r="H114" s="26" t="str">
        <f t="array" ref="H114">IF(H68:K103="","",H68:K103)</f>
        <v>Podskupina II. - 0,050&lt; Pobr ≤ 0,300 [MW]</v>
      </c>
      <c r="I114" s="630"/>
      <c r="J114" s="774"/>
      <c r="K114" s="775"/>
      <c r="L114" s="776"/>
      <c r="M114" s="635"/>
      <c r="N114" s="712"/>
      <c r="O114" s="713"/>
      <c r="P114" s="713"/>
      <c r="Q114" s="770" t="str">
        <f t="shared" si="26"/>
        <v/>
      </c>
      <c r="R114" s="764" t="str">
        <f t="shared" si="27"/>
        <v/>
      </c>
      <c r="S114" s="715"/>
      <c r="T114" s="11"/>
      <c r="U114" s="34" t="str">
        <f t="shared" si="30"/>
        <v/>
      </c>
      <c r="V114" s="11"/>
      <c r="W114" s="11"/>
      <c r="X114" s="11"/>
      <c r="Y114" s="11"/>
      <c r="Z114" s="11"/>
      <c r="AA114" s="11"/>
      <c r="AB114" s="11"/>
      <c r="AC114" s="11"/>
      <c r="AD114" s="11"/>
      <c r="AE114" s="127" t="s">
        <v>94</v>
      </c>
      <c r="AF114" s="132" t="b">
        <f>$AF$22</f>
        <v>0</v>
      </c>
      <c r="AG114" s="127">
        <f>IF(COUNTA(I143:I145,M143:M145)&gt;0,1,0)</f>
        <v>0</v>
      </c>
      <c r="AH114" s="127">
        <f>IF(COUNTA(I143:I145,M143:M145)&lt;6,1,0)</f>
        <v>1</v>
      </c>
      <c r="AI114" s="127">
        <f>SUM(AJ143:AJ145)</f>
        <v>0</v>
      </c>
      <c r="AJ114" s="133">
        <v>0</v>
      </c>
      <c r="AK114" s="133" t="str">
        <f t="shared" si="28"/>
        <v/>
      </c>
      <c r="AL114" s="133">
        <f t="shared" si="29"/>
        <v>0</v>
      </c>
      <c r="AM114" s="133"/>
      <c r="AN114" s="133" t="str">
        <f t="shared" si="31"/>
        <v/>
      </c>
      <c r="AO114" s="127"/>
      <c r="AP114" s="127"/>
    </row>
    <row r="115" spans="1:42" s="35" customFormat="1" ht="15.75" customHeight="1" x14ac:dyDescent="0.25">
      <c r="A115" s="11"/>
      <c r="B115" s="11"/>
      <c r="C115" s="332" t="e">
        <f t="shared" si="24"/>
        <v>#REF!</v>
      </c>
      <c r="D115" s="308" t="e">
        <f t="shared" si="25"/>
        <v>#REF!</v>
      </c>
      <c r="E115" s="345" t="str">
        <f t="array" ref="E115">IF(E69:H104="","",E69:H104)</f>
        <v>TSOGP_I03</v>
      </c>
      <c r="F115" s="39" t="str">
        <f t="array" ref="F115">IF(F69:I104="","",F69:I104)</f>
        <v>Ogrevanje prostorov</v>
      </c>
      <c r="G115" s="26" t="str">
        <f t="array" ref="G115">IF(G69:J104="","",G69:J104)</f>
        <v>Industrijski odjem</v>
      </c>
      <c r="H115" s="26" t="str">
        <f t="array" ref="H115">IF(H69:K104="","",H69:K104)</f>
        <v>Podskupina III.  - Pobr &gt; 0,300 [MW]</v>
      </c>
      <c r="I115" s="630"/>
      <c r="J115" s="774"/>
      <c r="K115" s="775"/>
      <c r="L115" s="776"/>
      <c r="M115" s="635"/>
      <c r="N115" s="712"/>
      <c r="O115" s="713"/>
      <c r="P115" s="713"/>
      <c r="Q115" s="770" t="str">
        <f t="shared" si="26"/>
        <v/>
      </c>
      <c r="R115" s="764" t="str">
        <f t="shared" si="27"/>
        <v/>
      </c>
      <c r="S115" s="715"/>
      <c r="T115" s="11"/>
      <c r="U115" s="34" t="str">
        <f t="shared" si="30"/>
        <v/>
      </c>
      <c r="V115" s="11"/>
      <c r="W115" s="11"/>
      <c r="X115" s="11"/>
      <c r="Y115" s="11"/>
      <c r="Z115" s="11"/>
      <c r="AA115" s="11"/>
      <c r="AB115" s="11"/>
      <c r="AC115" s="11"/>
      <c r="AD115" s="11"/>
      <c r="AE115" s="134"/>
      <c r="AF115" s="134"/>
      <c r="AG115" s="134"/>
      <c r="AH115" s="134"/>
      <c r="AI115" s="134"/>
      <c r="AJ115" s="133">
        <v>0</v>
      </c>
      <c r="AK115" s="133" t="str">
        <f t="shared" si="28"/>
        <v/>
      </c>
      <c r="AL115" s="133">
        <f t="shared" si="29"/>
        <v>0</v>
      </c>
      <c r="AM115" s="133"/>
      <c r="AN115" s="133" t="str">
        <f t="shared" si="31"/>
        <v/>
      </c>
      <c r="AO115" s="127"/>
      <c r="AP115" s="127"/>
    </row>
    <row r="116" spans="1:42" s="35" customFormat="1" ht="15.75" customHeight="1" x14ac:dyDescent="0.25">
      <c r="A116" s="11"/>
      <c r="B116" s="11"/>
      <c r="C116" s="332" t="e">
        <f t="shared" si="24"/>
        <v>#REF!</v>
      </c>
      <c r="D116" s="308" t="e">
        <f t="shared" si="25"/>
        <v>#REF!</v>
      </c>
      <c r="E116" s="345" t="str">
        <f t="array" ref="E116">IF(E70:H105="","",E70:H105)</f>
        <v>TSOGP_P01</v>
      </c>
      <c r="F116" s="39" t="str">
        <f t="array" ref="F116">IF(F70:I105="","",F70:I105)</f>
        <v>Ogrevanje prostorov</v>
      </c>
      <c r="G116" s="26" t="str">
        <f t="array" ref="G116">IF(G70:J105="","",G70:J105)</f>
        <v>Poslovni in ostali odjem</v>
      </c>
      <c r="H116" s="26" t="str">
        <f t="array" ref="H116">IF(H70:K105="","",H70:K105)</f>
        <v>Podskupina I. - Pobr ≤ 0,050 [MW]</v>
      </c>
      <c r="I116" s="630"/>
      <c r="J116" s="774"/>
      <c r="K116" s="775"/>
      <c r="L116" s="776"/>
      <c r="M116" s="635"/>
      <c r="N116" s="712"/>
      <c r="O116" s="713"/>
      <c r="P116" s="713"/>
      <c r="Q116" s="770" t="str">
        <f t="shared" si="26"/>
        <v/>
      </c>
      <c r="R116" s="764" t="str">
        <f t="shared" si="27"/>
        <v/>
      </c>
      <c r="S116" s="715"/>
      <c r="T116" s="11"/>
      <c r="U116" s="34" t="str">
        <f t="shared" si="30"/>
        <v/>
      </c>
      <c r="V116" s="11"/>
      <c r="W116" s="11"/>
      <c r="X116" s="11"/>
      <c r="Y116" s="11"/>
      <c r="Z116" s="11"/>
      <c r="AA116" s="11"/>
      <c r="AB116" s="11"/>
      <c r="AC116" s="11"/>
      <c r="AD116" s="11"/>
      <c r="AE116" s="134"/>
      <c r="AF116" s="134"/>
      <c r="AG116" s="134"/>
      <c r="AH116" s="134"/>
      <c r="AI116" s="185"/>
      <c r="AJ116" s="133">
        <v>0</v>
      </c>
      <c r="AK116" s="133" t="str">
        <f t="shared" si="28"/>
        <v/>
      </c>
      <c r="AL116" s="133">
        <f t="shared" si="29"/>
        <v>0</v>
      </c>
      <c r="AM116" s="133"/>
      <c r="AN116" s="133" t="str">
        <f t="shared" si="31"/>
        <v/>
      </c>
      <c r="AO116" s="127"/>
      <c r="AP116" s="127"/>
    </row>
    <row r="117" spans="1:42" s="35" customFormat="1" ht="15.75" customHeight="1" x14ac:dyDescent="0.25">
      <c r="A117" s="11"/>
      <c r="B117" s="11"/>
      <c r="C117" s="332" t="e">
        <f t="shared" si="24"/>
        <v>#REF!</v>
      </c>
      <c r="D117" s="308" t="e">
        <f t="shared" si="25"/>
        <v>#REF!</v>
      </c>
      <c r="E117" s="345" t="str">
        <f t="array" ref="E117">IF(E71:H106="","",E71:H106)</f>
        <v>TSOGP_P02</v>
      </c>
      <c r="F117" s="39" t="str">
        <f t="array" ref="F117">IF(F71:I106="","",F71:I106)</f>
        <v>Ogrevanje prostorov</v>
      </c>
      <c r="G117" s="26" t="str">
        <f t="array" ref="G117">IF(G71:J106="","",G71:J106)</f>
        <v>Poslovni in ostali odjem</v>
      </c>
      <c r="H117" s="26" t="str">
        <f t="array" ref="H117">IF(H71:K106="","",H71:K106)</f>
        <v>Podskupina II. - 0,050&lt; Pobr ≤ 0,300 [MW]</v>
      </c>
      <c r="I117" s="630"/>
      <c r="J117" s="774"/>
      <c r="K117" s="775"/>
      <c r="L117" s="776"/>
      <c r="M117" s="635"/>
      <c r="N117" s="712"/>
      <c r="O117" s="713"/>
      <c r="P117" s="713"/>
      <c r="Q117" s="770" t="str">
        <f t="shared" si="26"/>
        <v/>
      </c>
      <c r="R117" s="764" t="str">
        <f t="shared" si="27"/>
        <v/>
      </c>
      <c r="S117" s="715"/>
      <c r="T117" s="11"/>
      <c r="U117" s="34" t="str">
        <f t="shared" si="30"/>
        <v/>
      </c>
      <c r="V117" s="11"/>
      <c r="W117" s="11"/>
      <c r="X117" s="11"/>
      <c r="Y117" s="11"/>
      <c r="Z117" s="11"/>
      <c r="AA117" s="11"/>
      <c r="AB117" s="11"/>
      <c r="AC117" s="11"/>
      <c r="AD117" s="11"/>
      <c r="AE117" s="134"/>
      <c r="AF117" s="134"/>
      <c r="AG117" s="134"/>
      <c r="AH117" s="134"/>
      <c r="AI117" s="185"/>
      <c r="AJ117" s="133">
        <v>0</v>
      </c>
      <c r="AK117" s="133" t="str">
        <f t="shared" ref="AK117:AK119" si="32">IF($AF$18=TRUE,IF(COUNTA(M117,I117)=2,0,1),IF(COUNTA(M117,I117)&gt;0,1,""))</f>
        <v/>
      </c>
      <c r="AL117" s="133">
        <f t="shared" si="29"/>
        <v>0</v>
      </c>
      <c r="AM117" s="133"/>
      <c r="AN117" s="133" t="str">
        <f t="shared" si="31"/>
        <v/>
      </c>
      <c r="AO117" s="127"/>
      <c r="AP117" s="127"/>
    </row>
    <row r="118" spans="1:42" s="35" customFormat="1" ht="15.75" customHeight="1" x14ac:dyDescent="0.25">
      <c r="A118" s="11"/>
      <c r="B118" s="11"/>
      <c r="C118" s="332" t="e">
        <f t="shared" si="24"/>
        <v>#REF!</v>
      </c>
      <c r="D118" s="308" t="e">
        <f t="shared" si="25"/>
        <v>#REF!</v>
      </c>
      <c r="E118" s="345" t="str">
        <f t="array" ref="E118">IF(E72:H107="","",E72:H107)</f>
        <v>TSOGP_P03</v>
      </c>
      <c r="F118" s="39" t="str">
        <f t="array" ref="F118">IF(F72:I107="","",F72:I107)</f>
        <v>Ogrevanje prostorov</v>
      </c>
      <c r="G118" s="26" t="str">
        <f t="array" ref="G118">IF(G72:J107="","",G72:J107)</f>
        <v>Poslovni in ostali odjem</v>
      </c>
      <c r="H118" s="26" t="str">
        <f t="array" ref="H118">IF(H72:K107="","",H72:K107)</f>
        <v>Podskupina III.  - Pobr &gt; 0,300 [MW]</v>
      </c>
      <c r="I118" s="630"/>
      <c r="J118" s="774"/>
      <c r="K118" s="775"/>
      <c r="L118" s="776"/>
      <c r="M118" s="635"/>
      <c r="N118" s="712"/>
      <c r="O118" s="713"/>
      <c r="P118" s="713"/>
      <c r="Q118" s="770" t="str">
        <f t="shared" si="26"/>
        <v/>
      </c>
      <c r="R118" s="764" t="str">
        <f t="shared" si="27"/>
        <v/>
      </c>
      <c r="S118" s="715"/>
      <c r="T118" s="11"/>
      <c r="U118" s="34" t="str">
        <f t="shared" si="30"/>
        <v/>
      </c>
      <c r="V118" s="11"/>
      <c r="W118" s="11"/>
      <c r="X118" s="11"/>
      <c r="Y118" s="11"/>
      <c r="Z118" s="11"/>
      <c r="AA118" s="11"/>
      <c r="AB118" s="11"/>
      <c r="AC118" s="11"/>
      <c r="AD118" s="11"/>
      <c r="AE118" s="134"/>
      <c r="AF118" s="134"/>
      <c r="AG118" s="134"/>
      <c r="AH118" s="134"/>
      <c r="AI118" s="185"/>
      <c r="AJ118" s="133">
        <v>0</v>
      </c>
      <c r="AK118" s="133" t="str">
        <f t="shared" si="32"/>
        <v/>
      </c>
      <c r="AL118" s="133">
        <f t="shared" si="29"/>
        <v>0</v>
      </c>
      <c r="AM118" s="133"/>
      <c r="AN118" s="133" t="str">
        <f t="shared" si="31"/>
        <v/>
      </c>
      <c r="AO118" s="127"/>
      <c r="AP118" s="127"/>
    </row>
    <row r="119" spans="1:42" ht="15.75" customHeight="1" x14ac:dyDescent="0.25">
      <c r="C119" s="308" t="e">
        <f t="shared" si="24"/>
        <v>#REF!</v>
      </c>
      <c r="D119" s="308" t="e">
        <f t="shared" si="25"/>
        <v>#REF!</v>
      </c>
      <c r="E119" s="346" t="str">
        <f t="array" ref="E119">IF(E73:H108="","",E73:H108)</f>
        <v>TSOGP_P04</v>
      </c>
      <c r="F119" s="272" t="str">
        <f t="array" ref="F119">IF(F73:I108="","",F73:I108)</f>
        <v>Ogrevanje prostorov</v>
      </c>
      <c r="G119" s="271" t="str">
        <f t="array" ref="G119">IF(G73:J108="","",G73:J108)</f>
        <v>Zaščiteni negospodinjski odjemalci (ZNGO)</v>
      </c>
      <c r="H119" s="271" t="str">
        <f t="array" ref="H119">IF(H73:K108="","",H73:K108)</f>
        <v>Podskupina IV.</v>
      </c>
      <c r="I119" s="631"/>
      <c r="J119" s="777"/>
      <c r="K119" s="778"/>
      <c r="L119" s="779"/>
      <c r="M119" s="636"/>
      <c r="N119" s="722"/>
      <c r="O119" s="723"/>
      <c r="P119" s="723"/>
      <c r="Q119" s="696" t="str">
        <f t="shared" si="26"/>
        <v/>
      </c>
      <c r="R119" s="765" t="str">
        <f t="shared" si="27"/>
        <v/>
      </c>
      <c r="S119" s="725"/>
      <c r="U119" s="34" t="str">
        <f t="shared" si="30"/>
        <v/>
      </c>
      <c r="AC119" s="11"/>
      <c r="AD119" s="11"/>
      <c r="AE119" s="134"/>
      <c r="AF119" s="134"/>
      <c r="AG119" s="134"/>
      <c r="AH119" s="134"/>
      <c r="AI119" s="185"/>
      <c r="AJ119" s="133">
        <v>0</v>
      </c>
      <c r="AK119" s="352" t="str">
        <f t="shared" si="32"/>
        <v/>
      </c>
      <c r="AL119" s="352">
        <f t="shared" si="29"/>
        <v>0</v>
      </c>
      <c r="AM119" s="352"/>
      <c r="AN119" s="352" t="str">
        <f t="shared" si="31"/>
        <v/>
      </c>
      <c r="AO119" s="127"/>
      <c r="AP119" s="127"/>
    </row>
    <row r="120" spans="1:42" s="35" customFormat="1" ht="15.75" customHeight="1" x14ac:dyDescent="0.25">
      <c r="A120" s="11"/>
      <c r="B120" s="11"/>
      <c r="C120" s="332" t="e">
        <f t="shared" si="24"/>
        <v>#REF!</v>
      </c>
      <c r="D120" s="308" t="e">
        <f t="shared" si="25"/>
        <v>#REF!</v>
      </c>
      <c r="E120" s="345" t="str">
        <f t="array" ref="E120">IF(E74:H109="","",E74:H109)</f>
        <v>TSSTV_G01</v>
      </c>
      <c r="F120" s="39" t="str">
        <f t="array" ref="F120">IF(F74:I109="","",F74:I109)</f>
        <v>Priprava sanitarne tople vode</v>
      </c>
      <c r="G120" s="26" t="str">
        <f t="array" ref="G120">IF(G74:J109="","",G74:J109)</f>
        <v>Gospodinjski odjem</v>
      </c>
      <c r="H120" s="26" t="str">
        <f t="array" ref="H120">IF(H74:K109="","",H74:K109)</f>
        <v>Podskupina I. - Pobr ≤ 0,050 [MW]</v>
      </c>
      <c r="I120" s="630"/>
      <c r="J120" s="774"/>
      <c r="K120" s="775"/>
      <c r="L120" s="776"/>
      <c r="M120" s="635"/>
      <c r="N120" s="712"/>
      <c r="O120" s="713"/>
      <c r="P120" s="713"/>
      <c r="Q120" s="770" t="str">
        <f t="shared" si="26"/>
        <v/>
      </c>
      <c r="R120" s="764" t="str">
        <f t="shared" si="27"/>
        <v/>
      </c>
      <c r="S120" s="715"/>
      <c r="U120" s="34" t="str">
        <f t="shared" si="30"/>
        <v/>
      </c>
      <c r="V120" s="11"/>
      <c r="W120" s="11"/>
      <c r="X120" s="11"/>
      <c r="Y120" s="11"/>
      <c r="Z120" s="11"/>
      <c r="AA120" s="11"/>
      <c r="AB120" s="11"/>
      <c r="AC120" s="11"/>
      <c r="AD120" s="11"/>
      <c r="AE120" s="134"/>
      <c r="AF120" s="134"/>
      <c r="AG120" s="134"/>
      <c r="AH120" s="134"/>
      <c r="AI120" s="185"/>
      <c r="AJ120" s="133">
        <v>0</v>
      </c>
      <c r="AK120" s="133" t="str">
        <f>IF($AF$19=TRUE,IF(COUNTA(M120,I120)=2,0,1),IF(COUNTA(M120,I120)&gt;0,1,""))</f>
        <v/>
      </c>
      <c r="AL120" s="133">
        <f t="shared" si="29"/>
        <v>0</v>
      </c>
      <c r="AM120" s="133"/>
      <c r="AN120" s="133" t="str">
        <f t="shared" si="31"/>
        <v/>
      </c>
      <c r="AO120" s="127"/>
      <c r="AP120" s="127"/>
    </row>
    <row r="121" spans="1:42" s="35" customFormat="1" ht="15.75" customHeight="1" x14ac:dyDescent="0.25">
      <c r="A121" s="11"/>
      <c r="B121" s="11"/>
      <c r="C121" s="332" t="e">
        <f t="shared" si="24"/>
        <v>#REF!</v>
      </c>
      <c r="D121" s="308" t="e">
        <f t="shared" si="25"/>
        <v>#REF!</v>
      </c>
      <c r="E121" s="345" t="str">
        <f t="array" ref="E121">IF(E75:H110="","",E75:H110)</f>
        <v>TSSTV_G02</v>
      </c>
      <c r="F121" s="39" t="str">
        <f t="array" ref="F121">IF(F75:I110="","",F75:I110)</f>
        <v>Priprava sanitarne tople vode</v>
      </c>
      <c r="G121" s="26" t="str">
        <f t="array" ref="G121">IF(G75:J110="","",G75:J110)</f>
        <v>Gospodinjski odjem</v>
      </c>
      <c r="H121" s="26" t="str">
        <f t="array" ref="H121">IF(H75:K110="","",H75:K110)</f>
        <v>Podskupina II. - 0,050&lt; Pobr ≤ 0,300 [MW]</v>
      </c>
      <c r="I121" s="630"/>
      <c r="J121" s="774"/>
      <c r="K121" s="775"/>
      <c r="L121" s="776"/>
      <c r="M121" s="635"/>
      <c r="N121" s="712"/>
      <c r="O121" s="713"/>
      <c r="P121" s="713"/>
      <c r="Q121" s="770" t="str">
        <f t="shared" si="26"/>
        <v/>
      </c>
      <c r="R121" s="764" t="str">
        <f t="shared" si="27"/>
        <v/>
      </c>
      <c r="S121" s="715"/>
      <c r="T121" s="11"/>
      <c r="U121" s="34" t="str">
        <f t="shared" si="30"/>
        <v/>
      </c>
      <c r="V121" s="11"/>
      <c r="W121" s="11"/>
      <c r="X121" s="11"/>
      <c r="Y121" s="11"/>
      <c r="Z121" s="11"/>
      <c r="AA121" s="11"/>
      <c r="AB121" s="11"/>
      <c r="AC121" s="11"/>
      <c r="AD121" s="11"/>
      <c r="AE121" s="134"/>
      <c r="AF121" s="134"/>
      <c r="AG121" s="134"/>
      <c r="AH121" s="134"/>
      <c r="AI121" s="185"/>
      <c r="AJ121" s="133">
        <v>0</v>
      </c>
      <c r="AK121" s="133" t="str">
        <f t="shared" ref="AK121:AK129" si="33">IF($AF$19=TRUE,IF(COUNTA(M121,I121)=2,0,1),IF(COUNTA(M121,I121)&gt;0,1,""))</f>
        <v/>
      </c>
      <c r="AL121" s="133">
        <f t="shared" si="29"/>
        <v>0</v>
      </c>
      <c r="AM121" s="133"/>
      <c r="AN121" s="133" t="str">
        <f t="shared" si="31"/>
        <v/>
      </c>
      <c r="AO121" s="127"/>
      <c r="AP121" s="127"/>
    </row>
    <row r="122" spans="1:42" s="35" customFormat="1" ht="15.75" customHeight="1" x14ac:dyDescent="0.25">
      <c r="A122" s="11"/>
      <c r="B122" s="11"/>
      <c r="C122" s="332" t="e">
        <f t="shared" si="24"/>
        <v>#REF!</v>
      </c>
      <c r="D122" s="308" t="e">
        <f t="shared" si="25"/>
        <v>#REF!</v>
      </c>
      <c r="E122" s="345" t="str">
        <f t="array" ref="E122">IF(E76:H111="","",E76:H111)</f>
        <v>TSSTV_G03</v>
      </c>
      <c r="F122" s="39" t="str">
        <f t="array" ref="F122">IF(F76:I111="","",F76:I111)</f>
        <v>Priprava sanitarne tople vode</v>
      </c>
      <c r="G122" s="26" t="str">
        <f t="array" ref="G122">IF(G76:J111="","",G76:J111)</f>
        <v>Gospodinjski odjem</v>
      </c>
      <c r="H122" s="26" t="str">
        <f t="array" ref="H122">IF(H76:K111="","",H76:K111)</f>
        <v>Podskupina III.  - Pobr &gt; 0,300 [MW]</v>
      </c>
      <c r="I122" s="630"/>
      <c r="J122" s="774"/>
      <c r="K122" s="775"/>
      <c r="L122" s="776"/>
      <c r="M122" s="635"/>
      <c r="N122" s="712"/>
      <c r="O122" s="713"/>
      <c r="P122" s="713"/>
      <c r="Q122" s="770" t="str">
        <f t="shared" si="26"/>
        <v/>
      </c>
      <c r="R122" s="764" t="str">
        <f t="shared" si="27"/>
        <v/>
      </c>
      <c r="S122" s="715"/>
      <c r="T122" s="11"/>
      <c r="U122" s="34" t="str">
        <f t="shared" si="30"/>
        <v/>
      </c>
      <c r="V122" s="11"/>
      <c r="W122" s="11"/>
      <c r="X122" s="11"/>
      <c r="Y122" s="11"/>
      <c r="Z122" s="11"/>
      <c r="AA122" s="11"/>
      <c r="AB122" s="11"/>
      <c r="AC122" s="11"/>
      <c r="AD122" s="11"/>
      <c r="AE122" s="134"/>
      <c r="AF122" s="134"/>
      <c r="AG122" s="134"/>
      <c r="AH122" s="134"/>
      <c r="AI122" s="185"/>
      <c r="AJ122" s="133">
        <v>0</v>
      </c>
      <c r="AK122" s="133" t="str">
        <f t="shared" si="33"/>
        <v/>
      </c>
      <c r="AL122" s="133">
        <f t="shared" si="29"/>
        <v>0</v>
      </c>
      <c r="AM122" s="133"/>
      <c r="AN122" s="133" t="str">
        <f t="shared" si="31"/>
        <v/>
      </c>
      <c r="AO122" s="127"/>
      <c r="AP122" s="127"/>
    </row>
    <row r="123" spans="1:42" s="19" customFormat="1" ht="15.75" customHeight="1" x14ac:dyDescent="0.25">
      <c r="A123" s="11"/>
      <c r="B123" s="11"/>
      <c r="C123" s="332" t="e">
        <f t="shared" si="24"/>
        <v>#REF!</v>
      </c>
      <c r="D123" s="308" t="e">
        <f t="shared" si="25"/>
        <v>#REF!</v>
      </c>
      <c r="E123" s="345" t="str">
        <f t="array" ref="E123">IF(E77:H112="","",E77:H112)</f>
        <v>TSSTV_I01</v>
      </c>
      <c r="F123" s="39" t="str">
        <f t="array" ref="F123">IF(F77:I112="","",F77:I112)</f>
        <v>Priprava sanitarne tople vode</v>
      </c>
      <c r="G123" s="26" t="str">
        <f t="array" ref="G123">IF(G77:J112="","",G77:J112)</f>
        <v>Industrijski odjem</v>
      </c>
      <c r="H123" s="26" t="str">
        <f t="array" ref="H123">IF(H77:K112="","",H77:K112)</f>
        <v>Podskupina I. - Pobr ≤ 0,050 [MW]</v>
      </c>
      <c r="I123" s="630"/>
      <c r="J123" s="774"/>
      <c r="K123" s="775"/>
      <c r="L123" s="776"/>
      <c r="M123" s="635"/>
      <c r="N123" s="712"/>
      <c r="O123" s="713"/>
      <c r="P123" s="713"/>
      <c r="Q123" s="770" t="str">
        <f t="shared" si="26"/>
        <v/>
      </c>
      <c r="R123" s="764" t="str">
        <f t="shared" si="27"/>
        <v/>
      </c>
      <c r="S123" s="715"/>
      <c r="T123" s="11"/>
      <c r="U123" s="34" t="str">
        <f t="shared" si="30"/>
        <v/>
      </c>
      <c r="V123" s="11"/>
      <c r="W123" s="11"/>
      <c r="X123" s="11"/>
      <c r="Y123" s="11"/>
      <c r="Z123" s="11"/>
      <c r="AA123" s="11"/>
      <c r="AB123" s="11"/>
      <c r="AC123" s="11"/>
      <c r="AD123" s="11"/>
      <c r="AE123" s="134"/>
      <c r="AF123" s="134"/>
      <c r="AG123" s="134"/>
      <c r="AH123" s="134"/>
      <c r="AI123" s="185"/>
      <c r="AJ123" s="133">
        <v>0</v>
      </c>
      <c r="AK123" s="133" t="str">
        <f t="shared" si="33"/>
        <v/>
      </c>
      <c r="AL123" s="133">
        <f t="shared" si="29"/>
        <v>0</v>
      </c>
      <c r="AM123" s="133"/>
      <c r="AN123" s="133" t="str">
        <f t="shared" si="31"/>
        <v/>
      </c>
      <c r="AO123" s="127"/>
      <c r="AP123" s="127"/>
    </row>
    <row r="124" spans="1:42" s="35" customFormat="1" ht="15.75" customHeight="1" x14ac:dyDescent="0.25">
      <c r="A124" s="11"/>
      <c r="B124" s="11"/>
      <c r="C124" s="332" t="e">
        <f t="shared" si="24"/>
        <v>#REF!</v>
      </c>
      <c r="D124" s="308" t="e">
        <f t="shared" si="25"/>
        <v>#REF!</v>
      </c>
      <c r="E124" s="345" t="str">
        <f t="array" ref="E124">IF(E78:H113="","",E78:H113)</f>
        <v>TSSTV_I02</v>
      </c>
      <c r="F124" s="39" t="str">
        <f t="array" ref="F124">IF(F78:I113="","",F78:I113)</f>
        <v>Priprava sanitarne tople vode</v>
      </c>
      <c r="G124" s="26" t="str">
        <f t="array" ref="G124">IF(G78:J113="","",G78:J113)</f>
        <v>Industrijski odjem</v>
      </c>
      <c r="H124" s="26" t="str">
        <f t="array" ref="H124">IF(H78:K113="","",H78:K113)</f>
        <v>Podskupina II. - 0,050&lt; Pobr ≤ 0,300 [MW]</v>
      </c>
      <c r="I124" s="630"/>
      <c r="J124" s="774"/>
      <c r="K124" s="775"/>
      <c r="L124" s="776"/>
      <c r="M124" s="635"/>
      <c r="N124" s="712"/>
      <c r="O124" s="713"/>
      <c r="P124" s="713"/>
      <c r="Q124" s="771" t="str">
        <f t="shared" si="26"/>
        <v/>
      </c>
      <c r="R124" s="764" t="str">
        <f t="shared" si="27"/>
        <v/>
      </c>
      <c r="S124" s="715"/>
      <c r="T124" s="11"/>
      <c r="U124" s="34" t="str">
        <f t="shared" si="30"/>
        <v/>
      </c>
      <c r="V124" s="11"/>
      <c r="W124" s="11"/>
      <c r="X124" s="11"/>
      <c r="Y124" s="11"/>
      <c r="Z124" s="11"/>
      <c r="AA124" s="11"/>
      <c r="AB124" s="11"/>
      <c r="AC124" s="11"/>
      <c r="AD124" s="11"/>
      <c r="AE124" s="134"/>
      <c r="AF124" s="134"/>
      <c r="AG124" s="134"/>
      <c r="AH124" s="134"/>
      <c r="AI124" s="185"/>
      <c r="AJ124" s="133">
        <v>0</v>
      </c>
      <c r="AK124" s="133" t="str">
        <f t="shared" si="33"/>
        <v/>
      </c>
      <c r="AL124" s="133">
        <f t="shared" si="29"/>
        <v>0</v>
      </c>
      <c r="AM124" s="133"/>
      <c r="AN124" s="133" t="str">
        <f t="shared" si="31"/>
        <v/>
      </c>
      <c r="AO124" s="127"/>
      <c r="AP124" s="127"/>
    </row>
    <row r="125" spans="1:42" s="35" customFormat="1" ht="15.75" customHeight="1" x14ac:dyDescent="0.25">
      <c r="A125" s="11"/>
      <c r="B125" s="11"/>
      <c r="C125" s="332" t="e">
        <f t="shared" si="24"/>
        <v>#REF!</v>
      </c>
      <c r="D125" s="308" t="e">
        <f t="shared" si="25"/>
        <v>#REF!</v>
      </c>
      <c r="E125" s="345" t="str">
        <f t="array" ref="E125">IF(E79:H114="","",E79:H114)</f>
        <v>TSSTV_I03</v>
      </c>
      <c r="F125" s="39" t="str">
        <f t="array" ref="F125">IF(F79:I114="","",F79:I114)</f>
        <v>Priprava sanitarne tople vode</v>
      </c>
      <c r="G125" s="26" t="str">
        <f t="array" ref="G125">IF(G79:J114="","",G79:J114)</f>
        <v>Industrijski odjem</v>
      </c>
      <c r="H125" s="26" t="str">
        <f t="array" ref="H125">IF(H79:K114="","",H79:K114)</f>
        <v>Podskupina III.  - Pobr &gt; 0,300 [MW]</v>
      </c>
      <c r="I125" s="630"/>
      <c r="J125" s="780"/>
      <c r="K125" s="781"/>
      <c r="L125" s="782"/>
      <c r="M125" s="637"/>
      <c r="N125" s="712"/>
      <c r="O125" s="713"/>
      <c r="P125" s="713"/>
      <c r="Q125" s="770" t="str">
        <f t="shared" si="26"/>
        <v/>
      </c>
      <c r="R125" s="764" t="str">
        <f t="shared" si="27"/>
        <v/>
      </c>
      <c r="S125" s="715"/>
      <c r="T125" s="11"/>
      <c r="U125" s="34" t="str">
        <f t="shared" si="30"/>
        <v/>
      </c>
      <c r="V125" s="11"/>
      <c r="W125" s="11"/>
      <c r="X125" s="11"/>
      <c r="Y125" s="11"/>
      <c r="Z125" s="11"/>
      <c r="AA125" s="11"/>
      <c r="AB125" s="11"/>
      <c r="AC125" s="11"/>
      <c r="AD125" s="11"/>
      <c r="AE125" s="134"/>
      <c r="AF125" s="134"/>
      <c r="AG125" s="134"/>
      <c r="AH125" s="134"/>
      <c r="AI125" s="185"/>
      <c r="AJ125" s="133">
        <v>0</v>
      </c>
      <c r="AK125" s="133" t="str">
        <f t="shared" si="33"/>
        <v/>
      </c>
      <c r="AL125" s="133">
        <f t="shared" si="29"/>
        <v>0</v>
      </c>
      <c r="AM125" s="133"/>
      <c r="AN125" s="133" t="str">
        <f t="shared" si="31"/>
        <v/>
      </c>
      <c r="AO125" s="127"/>
      <c r="AP125" s="127"/>
    </row>
    <row r="126" spans="1:42" s="35" customFormat="1" ht="15.75" customHeight="1" x14ac:dyDescent="0.25">
      <c r="A126" s="11"/>
      <c r="B126" s="11"/>
      <c r="C126" s="332" t="e">
        <f t="shared" si="24"/>
        <v>#REF!</v>
      </c>
      <c r="D126" s="308" t="e">
        <f t="shared" si="25"/>
        <v>#REF!</v>
      </c>
      <c r="E126" s="345" t="str">
        <f t="array" ref="E126">IF(E80:H115="","",E80:H115)</f>
        <v>TSSTV_P01</v>
      </c>
      <c r="F126" s="39" t="str">
        <f t="array" ref="F126">IF(F80:I115="","",F80:I115)</f>
        <v>Priprava sanitarne tople vode</v>
      </c>
      <c r="G126" s="26" t="str">
        <f t="array" ref="G126">IF(G80:J115="","",G80:J115)</f>
        <v>Poslovni in ostali odjem</v>
      </c>
      <c r="H126" s="26" t="str">
        <f t="array" ref="H126">IF(H80:K115="","",H80:K115)</f>
        <v>Podskupina I. - Pobr ≤ 0,050 [MW]</v>
      </c>
      <c r="I126" s="630"/>
      <c r="J126" s="774"/>
      <c r="K126" s="775"/>
      <c r="L126" s="776"/>
      <c r="M126" s="637"/>
      <c r="N126" s="712"/>
      <c r="O126" s="713"/>
      <c r="P126" s="713"/>
      <c r="Q126" s="770" t="str">
        <f t="shared" si="26"/>
        <v/>
      </c>
      <c r="R126" s="764" t="str">
        <f t="shared" si="27"/>
        <v/>
      </c>
      <c r="S126" s="715"/>
      <c r="T126" s="11"/>
      <c r="U126" s="34" t="str">
        <f t="shared" si="30"/>
        <v/>
      </c>
      <c r="V126" s="11"/>
      <c r="W126" s="11"/>
      <c r="X126" s="11"/>
      <c r="Y126" s="11"/>
      <c r="Z126" s="11"/>
      <c r="AA126" s="11"/>
      <c r="AB126" s="11"/>
      <c r="AC126" s="11"/>
      <c r="AD126" s="11"/>
      <c r="AE126" s="134"/>
      <c r="AF126" s="134"/>
      <c r="AG126" s="134"/>
      <c r="AH126" s="134"/>
      <c r="AI126" s="185"/>
      <c r="AJ126" s="133">
        <v>0</v>
      </c>
      <c r="AK126" s="133" t="str">
        <f t="shared" si="33"/>
        <v/>
      </c>
      <c r="AL126" s="133">
        <f t="shared" si="29"/>
        <v>0</v>
      </c>
      <c r="AM126" s="133"/>
      <c r="AN126" s="133" t="str">
        <f t="shared" si="31"/>
        <v/>
      </c>
      <c r="AO126" s="127"/>
      <c r="AP126" s="127"/>
    </row>
    <row r="127" spans="1:42" s="35" customFormat="1" ht="15.75" customHeight="1" x14ac:dyDescent="0.25">
      <c r="A127" s="11"/>
      <c r="B127" s="11"/>
      <c r="C127" s="332" t="e">
        <f t="shared" si="24"/>
        <v>#REF!</v>
      </c>
      <c r="D127" s="308" t="e">
        <f t="shared" si="25"/>
        <v>#REF!</v>
      </c>
      <c r="E127" s="345" t="str">
        <f t="array" ref="E127">IF(E81:H116="","",E81:H116)</f>
        <v>TSSTV_P02</v>
      </c>
      <c r="F127" s="39" t="str">
        <f t="array" ref="F127">IF(F81:I116="","",F81:I116)</f>
        <v>Priprava sanitarne tople vode</v>
      </c>
      <c r="G127" s="26" t="str">
        <f t="array" ref="G127">IF(G81:J116="","",G81:J116)</f>
        <v>Poslovni in ostali odjem</v>
      </c>
      <c r="H127" s="26" t="str">
        <f t="array" ref="H127">IF(H81:K116="","",H81:K116)</f>
        <v>Podskupina II. - 0,050&lt; Pobr ≤ 0,300 [MW]</v>
      </c>
      <c r="I127" s="630"/>
      <c r="J127" s="774"/>
      <c r="K127" s="775"/>
      <c r="L127" s="776"/>
      <c r="M127" s="637"/>
      <c r="N127" s="712"/>
      <c r="O127" s="713"/>
      <c r="P127" s="713"/>
      <c r="Q127" s="770" t="str">
        <f t="shared" si="26"/>
        <v/>
      </c>
      <c r="R127" s="764" t="str">
        <f t="shared" si="27"/>
        <v/>
      </c>
      <c r="S127" s="715"/>
      <c r="T127" s="11"/>
      <c r="U127" s="34" t="str">
        <f t="shared" si="30"/>
        <v/>
      </c>
      <c r="V127" s="11"/>
      <c r="W127" s="11"/>
      <c r="X127" s="11"/>
      <c r="Y127" s="11"/>
      <c r="Z127" s="11"/>
      <c r="AA127" s="11"/>
      <c r="AB127" s="11"/>
      <c r="AC127" s="11"/>
      <c r="AD127" s="11"/>
      <c r="AE127" s="134"/>
      <c r="AF127" s="134"/>
      <c r="AG127" s="134"/>
      <c r="AH127" s="134"/>
      <c r="AI127" s="185"/>
      <c r="AJ127" s="133">
        <v>0</v>
      </c>
      <c r="AK127" s="133" t="str">
        <f t="shared" si="33"/>
        <v/>
      </c>
      <c r="AL127" s="133">
        <f t="shared" si="29"/>
        <v>0</v>
      </c>
      <c r="AM127" s="133"/>
      <c r="AN127" s="133" t="str">
        <f t="shared" si="31"/>
        <v/>
      </c>
      <c r="AO127" s="127"/>
      <c r="AP127" s="127"/>
    </row>
    <row r="128" spans="1:42" s="35" customFormat="1" ht="15.75" customHeight="1" x14ac:dyDescent="0.25">
      <c r="A128" s="11"/>
      <c r="B128" s="11"/>
      <c r="C128" s="332" t="e">
        <f t="shared" si="24"/>
        <v>#REF!</v>
      </c>
      <c r="D128" s="308" t="e">
        <f t="shared" si="25"/>
        <v>#REF!</v>
      </c>
      <c r="E128" s="345" t="str">
        <f t="array" ref="E128">IF(E82:H117="","",E82:H117)</f>
        <v>TSSTV_P03</v>
      </c>
      <c r="F128" s="39" t="str">
        <f t="array" ref="F128">IF(F82:I117="","",F82:I117)</f>
        <v>Priprava sanitarne tople vode</v>
      </c>
      <c r="G128" s="26" t="str">
        <f t="array" ref="G128">IF(G82:J117="","",G82:J117)</f>
        <v>Poslovni in ostali odjem</v>
      </c>
      <c r="H128" s="26" t="str">
        <f t="array" ref="H128">IF(H82:K117="","",H82:K117)</f>
        <v>Podskupina III.  - Pobr &gt; 0,300 [MW]</v>
      </c>
      <c r="I128" s="630"/>
      <c r="J128" s="774"/>
      <c r="K128" s="775"/>
      <c r="L128" s="776"/>
      <c r="M128" s="637"/>
      <c r="N128" s="712"/>
      <c r="O128" s="713"/>
      <c r="P128" s="713"/>
      <c r="Q128" s="770" t="str">
        <f t="shared" si="26"/>
        <v/>
      </c>
      <c r="R128" s="764" t="str">
        <f t="shared" si="27"/>
        <v/>
      </c>
      <c r="S128" s="715"/>
      <c r="T128" s="11"/>
      <c r="U128" s="34" t="str">
        <f t="shared" si="30"/>
        <v/>
      </c>
      <c r="V128" s="11"/>
      <c r="W128" s="11"/>
      <c r="X128" s="11"/>
      <c r="Y128" s="11"/>
      <c r="Z128" s="11"/>
      <c r="AA128" s="11"/>
      <c r="AB128" s="11"/>
      <c r="AC128" s="11"/>
      <c r="AD128" s="11"/>
      <c r="AE128" s="134"/>
      <c r="AF128" s="134"/>
      <c r="AG128" s="134"/>
      <c r="AH128" s="134"/>
      <c r="AI128" s="185"/>
      <c r="AJ128" s="133">
        <v>0</v>
      </c>
      <c r="AK128" s="133" t="str">
        <f t="shared" si="33"/>
        <v/>
      </c>
      <c r="AL128" s="133">
        <f t="shared" si="29"/>
        <v>0</v>
      </c>
      <c r="AM128" s="133"/>
      <c r="AN128" s="133" t="str">
        <f t="shared" si="31"/>
        <v/>
      </c>
      <c r="AO128" s="127"/>
      <c r="AP128" s="127"/>
    </row>
    <row r="129" spans="1:42" ht="15.75" customHeight="1" x14ac:dyDescent="0.25">
      <c r="C129" s="308" t="e">
        <f t="shared" si="24"/>
        <v>#REF!</v>
      </c>
      <c r="D129" s="308" t="e">
        <f t="shared" si="25"/>
        <v>#REF!</v>
      </c>
      <c r="E129" s="346" t="str">
        <f t="array" ref="E129">IF(E83:H118="","",E83:H118)</f>
        <v>TSSTV_P04</v>
      </c>
      <c r="F129" s="272" t="str">
        <f t="array" ref="F129">IF(F83:I118="","",F83:I118)</f>
        <v>Priprava sanitarne tople vode</v>
      </c>
      <c r="G129" s="271" t="str">
        <f t="array" ref="G129">IF(G83:J118="","",G83:J118)</f>
        <v>Zaščiteni negospodinjski odjemalci (ZNGO)</v>
      </c>
      <c r="H129" s="271" t="str">
        <f t="array" ref="H129">IF(H83:K118="","",H83:K118)</f>
        <v>Podskupina IV.</v>
      </c>
      <c r="I129" s="631"/>
      <c r="J129" s="777"/>
      <c r="K129" s="778"/>
      <c r="L129" s="779"/>
      <c r="M129" s="636"/>
      <c r="N129" s="722"/>
      <c r="O129" s="723"/>
      <c r="P129" s="723"/>
      <c r="Q129" s="696" t="str">
        <f t="shared" si="26"/>
        <v/>
      </c>
      <c r="R129" s="765" t="str">
        <f t="shared" si="27"/>
        <v/>
      </c>
      <c r="S129" s="725"/>
      <c r="U129" s="34" t="str">
        <f t="shared" si="30"/>
        <v/>
      </c>
      <c r="AC129" s="11"/>
      <c r="AD129" s="11"/>
      <c r="AE129" s="134"/>
      <c r="AF129" s="134"/>
      <c r="AG129" s="134"/>
      <c r="AH129" s="134"/>
      <c r="AI129" s="185"/>
      <c r="AJ129" s="133">
        <v>0</v>
      </c>
      <c r="AK129" s="352" t="str">
        <f t="shared" si="33"/>
        <v/>
      </c>
      <c r="AL129" s="352">
        <f t="shared" si="29"/>
        <v>0</v>
      </c>
      <c r="AM129" s="352"/>
      <c r="AN129" s="352" t="str">
        <f t="shared" si="31"/>
        <v/>
      </c>
      <c r="AO129" s="127"/>
      <c r="AP129" s="127"/>
    </row>
    <row r="130" spans="1:42" s="35" customFormat="1" ht="15.75" customHeight="1" x14ac:dyDescent="0.25">
      <c r="A130" s="11"/>
      <c r="B130" s="11"/>
      <c r="C130" s="332" t="e">
        <f t="shared" si="24"/>
        <v>#REF!</v>
      </c>
      <c r="D130" s="308" t="e">
        <f t="shared" si="25"/>
        <v>#REF!</v>
      </c>
      <c r="E130" s="345" t="str">
        <f t="array" ref="E130">IF(E84:H119="","",E84:H119)</f>
        <v>TSHLP_G01</v>
      </c>
      <c r="F130" s="39" t="str">
        <f t="array" ref="F130">IF(F84:I119="","",F84:I119)</f>
        <v>Hlajenje prostorov</v>
      </c>
      <c r="G130" s="26" t="str">
        <f t="array" ref="G130">IF(G84:J119="","",G84:J119)</f>
        <v>Gospodinjski odjem</v>
      </c>
      <c r="H130" s="26" t="str">
        <f t="array" ref="H130">IF(H84:K119="","",H84:K119)</f>
        <v>Podskupina I. - Pobr ≤ 0,050 [MW]</v>
      </c>
      <c r="I130" s="630"/>
      <c r="J130" s="774"/>
      <c r="K130" s="775"/>
      <c r="L130" s="776"/>
      <c r="M130" s="637"/>
      <c r="N130" s="712"/>
      <c r="O130" s="713"/>
      <c r="P130" s="713"/>
      <c r="Q130" s="770" t="str">
        <f t="shared" si="26"/>
        <v/>
      </c>
      <c r="R130" s="764" t="str">
        <f t="shared" si="27"/>
        <v/>
      </c>
      <c r="S130" s="715"/>
      <c r="T130" s="11"/>
      <c r="U130" s="34" t="str">
        <f t="shared" si="30"/>
        <v/>
      </c>
      <c r="V130" s="11"/>
      <c r="W130" s="11"/>
      <c r="X130" s="11"/>
      <c r="Y130" s="11"/>
      <c r="Z130" s="11"/>
      <c r="AA130" s="11"/>
      <c r="AB130" s="11"/>
      <c r="AC130" s="11"/>
      <c r="AD130" s="11"/>
      <c r="AE130" s="134"/>
      <c r="AF130" s="134"/>
      <c r="AG130" s="134"/>
      <c r="AH130" s="134"/>
      <c r="AI130" s="185"/>
      <c r="AJ130" s="133">
        <v>0</v>
      </c>
      <c r="AK130" s="133" t="str">
        <f>IF($AF$20=TRUE,IF(COUNTA(M130,I130)=2,0,1),IF(COUNTA(M130,I130)&gt;0,1,""))</f>
        <v/>
      </c>
      <c r="AL130" s="133">
        <f t="shared" si="29"/>
        <v>0</v>
      </c>
      <c r="AM130" s="133"/>
      <c r="AN130" s="133" t="str">
        <f t="shared" si="31"/>
        <v/>
      </c>
      <c r="AO130" s="127"/>
      <c r="AP130" s="127"/>
    </row>
    <row r="131" spans="1:42" s="35" customFormat="1" ht="15.75" customHeight="1" x14ac:dyDescent="0.25">
      <c r="A131" s="11"/>
      <c r="B131" s="11"/>
      <c r="C131" s="332" t="e">
        <f t="shared" si="24"/>
        <v>#REF!</v>
      </c>
      <c r="D131" s="308" t="e">
        <f t="shared" si="25"/>
        <v>#REF!</v>
      </c>
      <c r="E131" s="345" t="str">
        <f t="array" ref="E131">IF(E85:H120="","",E85:H120)</f>
        <v>TSHLP_G02</v>
      </c>
      <c r="F131" s="39" t="str">
        <f t="array" ref="F131">IF(F85:I120="","",F85:I120)</f>
        <v>Hlajenje prostorov</v>
      </c>
      <c r="G131" s="26" t="str">
        <f t="array" ref="G131">IF(G85:J120="","",G85:J120)</f>
        <v>Gospodinjski odjem</v>
      </c>
      <c r="H131" s="26" t="str">
        <f t="array" ref="H131">IF(H85:K120="","",H85:K120)</f>
        <v>Podskupina II. - 0,050&lt; Pobr ≤ 0,300 [MW]</v>
      </c>
      <c r="I131" s="630"/>
      <c r="J131" s="774"/>
      <c r="K131" s="775"/>
      <c r="L131" s="776"/>
      <c r="M131" s="637"/>
      <c r="N131" s="712"/>
      <c r="O131" s="713"/>
      <c r="P131" s="713"/>
      <c r="Q131" s="770" t="str">
        <f t="shared" si="26"/>
        <v/>
      </c>
      <c r="R131" s="764" t="str">
        <f t="shared" si="27"/>
        <v/>
      </c>
      <c r="S131" s="715"/>
      <c r="T131" s="11"/>
      <c r="U131" s="34" t="str">
        <f t="shared" si="30"/>
        <v/>
      </c>
      <c r="V131" s="11"/>
      <c r="W131" s="11"/>
      <c r="X131" s="11"/>
      <c r="Y131" s="11"/>
      <c r="Z131" s="11"/>
      <c r="AA131" s="11"/>
      <c r="AB131" s="11"/>
      <c r="AC131" s="11"/>
      <c r="AD131" s="11"/>
      <c r="AE131" s="134"/>
      <c r="AF131" s="134"/>
      <c r="AG131" s="134"/>
      <c r="AH131" s="134"/>
      <c r="AI131" s="185"/>
      <c r="AJ131" s="133">
        <v>0</v>
      </c>
      <c r="AK131" s="133" t="str">
        <f t="shared" ref="AK131:AK138" si="34">IF($AF$20=TRUE,IF(COUNTA(M131,I131)=2,0,1),IF(COUNTA(M131,I131)&gt;0,1,""))</f>
        <v/>
      </c>
      <c r="AL131" s="133">
        <f t="shared" si="29"/>
        <v>0</v>
      </c>
      <c r="AM131" s="133"/>
      <c r="AN131" s="133" t="str">
        <f t="shared" si="31"/>
        <v/>
      </c>
      <c r="AO131" s="127"/>
      <c r="AP131" s="127"/>
    </row>
    <row r="132" spans="1:42" s="35" customFormat="1" ht="15.75" customHeight="1" x14ac:dyDescent="0.25">
      <c r="A132" s="11"/>
      <c r="B132" s="11"/>
      <c r="C132" s="332" t="e">
        <f t="shared" si="24"/>
        <v>#REF!</v>
      </c>
      <c r="D132" s="308" t="e">
        <f t="shared" si="25"/>
        <v>#REF!</v>
      </c>
      <c r="E132" s="345" t="str">
        <f t="array" ref="E132">IF(E86:H121="","",E86:H121)</f>
        <v>TSHLP_G03</v>
      </c>
      <c r="F132" s="39" t="str">
        <f t="array" ref="F132">IF(F86:I121="","",F86:I121)</f>
        <v>Hlajenje prostorov</v>
      </c>
      <c r="G132" s="26" t="str">
        <f t="array" ref="G132">IF(G86:J121="","",G86:J121)</f>
        <v>Gospodinjski odjem</v>
      </c>
      <c r="H132" s="26" t="str">
        <f t="array" ref="H132">IF(H86:K121="","",H86:K121)</f>
        <v>Podskupina III.  - Pobr &gt; 0,300 [MW]</v>
      </c>
      <c r="I132" s="630"/>
      <c r="J132" s="774"/>
      <c r="K132" s="775"/>
      <c r="L132" s="776"/>
      <c r="M132" s="637"/>
      <c r="N132" s="712"/>
      <c r="O132" s="713"/>
      <c r="P132" s="713"/>
      <c r="Q132" s="770" t="str">
        <f t="shared" si="26"/>
        <v/>
      </c>
      <c r="R132" s="764" t="str">
        <f t="shared" si="27"/>
        <v/>
      </c>
      <c r="S132" s="715"/>
      <c r="T132" s="11"/>
      <c r="U132" s="34" t="str">
        <f t="shared" si="30"/>
        <v/>
      </c>
      <c r="V132" s="11"/>
      <c r="W132" s="11"/>
      <c r="X132" s="11"/>
      <c r="Y132" s="11"/>
      <c r="Z132" s="11"/>
      <c r="AA132" s="11"/>
      <c r="AB132" s="11"/>
      <c r="AC132" s="11"/>
      <c r="AD132" s="11"/>
      <c r="AE132" s="134"/>
      <c r="AF132" s="134"/>
      <c r="AG132" s="134"/>
      <c r="AH132" s="134"/>
      <c r="AI132" s="185"/>
      <c r="AJ132" s="133">
        <v>0</v>
      </c>
      <c r="AK132" s="133" t="str">
        <f t="shared" si="34"/>
        <v/>
      </c>
      <c r="AL132" s="133">
        <f t="shared" si="29"/>
        <v>0</v>
      </c>
      <c r="AM132" s="133"/>
      <c r="AN132" s="133" t="str">
        <f t="shared" si="31"/>
        <v/>
      </c>
      <c r="AO132" s="127"/>
      <c r="AP132" s="127"/>
    </row>
    <row r="133" spans="1:42" s="35" customFormat="1" ht="15.75" customHeight="1" x14ac:dyDescent="0.25">
      <c r="A133" s="11"/>
      <c r="B133" s="11"/>
      <c r="C133" s="332" t="e">
        <f t="shared" si="24"/>
        <v>#REF!</v>
      </c>
      <c r="D133" s="308" t="e">
        <f t="shared" si="25"/>
        <v>#REF!</v>
      </c>
      <c r="E133" s="345" t="str">
        <f t="array" ref="E133">IF(E87:H122="","",E87:H122)</f>
        <v>TSHLP_I01</v>
      </c>
      <c r="F133" s="39" t="str">
        <f t="array" ref="F133">IF(F87:I122="","",F87:I122)</f>
        <v>Hlajenje prostorov</v>
      </c>
      <c r="G133" s="26" t="str">
        <f t="array" ref="G133">IF(G87:J122="","",G87:J122)</f>
        <v>Industrijski odjem</v>
      </c>
      <c r="H133" s="26" t="str">
        <f t="array" ref="H133">IF(H87:K122="","",H87:K122)</f>
        <v>Podskupina I. - Pobr ≤ 0,050 [MW]</v>
      </c>
      <c r="I133" s="630"/>
      <c r="J133" s="774"/>
      <c r="K133" s="775"/>
      <c r="L133" s="776"/>
      <c r="M133" s="637"/>
      <c r="N133" s="712"/>
      <c r="O133" s="713"/>
      <c r="P133" s="713"/>
      <c r="Q133" s="770" t="str">
        <f t="shared" si="26"/>
        <v/>
      </c>
      <c r="R133" s="764" t="str">
        <f t="shared" si="27"/>
        <v/>
      </c>
      <c r="S133" s="715"/>
      <c r="T133" s="11"/>
      <c r="U133" s="34" t="str">
        <f t="shared" si="30"/>
        <v/>
      </c>
      <c r="V133" s="11"/>
      <c r="W133" s="11"/>
      <c r="X133" s="11"/>
      <c r="Y133" s="11"/>
      <c r="Z133" s="11"/>
      <c r="AA133" s="11"/>
      <c r="AB133" s="11"/>
      <c r="AC133" s="11"/>
      <c r="AD133" s="11"/>
      <c r="AE133" s="134"/>
      <c r="AF133" s="134"/>
      <c r="AG133" s="134"/>
      <c r="AH133" s="134"/>
      <c r="AI133" s="185"/>
      <c r="AJ133" s="133">
        <v>0</v>
      </c>
      <c r="AK133" s="133" t="str">
        <f t="shared" si="34"/>
        <v/>
      </c>
      <c r="AL133" s="133">
        <f t="shared" si="29"/>
        <v>0</v>
      </c>
      <c r="AM133" s="133"/>
      <c r="AN133" s="133" t="str">
        <f t="shared" si="31"/>
        <v/>
      </c>
      <c r="AO133" s="127"/>
      <c r="AP133" s="127"/>
    </row>
    <row r="134" spans="1:42" s="35" customFormat="1" ht="15.75" customHeight="1" x14ac:dyDescent="0.25">
      <c r="A134" s="11"/>
      <c r="B134" s="11"/>
      <c r="C134" s="332" t="e">
        <f t="shared" si="24"/>
        <v>#REF!</v>
      </c>
      <c r="D134" s="308" t="e">
        <f t="shared" si="25"/>
        <v>#REF!</v>
      </c>
      <c r="E134" s="345" t="str">
        <f t="array" ref="E134">IF(E88:H123="","",E88:H123)</f>
        <v>TSHLP_I02</v>
      </c>
      <c r="F134" s="39" t="str">
        <f t="array" ref="F134">IF(F88:I123="","",F88:I123)</f>
        <v>Hlajenje prostorov</v>
      </c>
      <c r="G134" s="26" t="str">
        <f t="array" ref="G134">IF(G88:J123="","",G88:J123)</f>
        <v>Industrijski odjem</v>
      </c>
      <c r="H134" s="26" t="str">
        <f t="array" ref="H134">IF(H88:K123="","",H88:K123)</f>
        <v>Podskupina II. - 0,050&lt; Pobr ≤ 0,300 [MW]</v>
      </c>
      <c r="I134" s="630"/>
      <c r="J134" s="774"/>
      <c r="K134" s="775"/>
      <c r="L134" s="776"/>
      <c r="M134" s="637"/>
      <c r="N134" s="712"/>
      <c r="O134" s="713"/>
      <c r="P134" s="713"/>
      <c r="Q134" s="770" t="str">
        <f t="shared" si="26"/>
        <v/>
      </c>
      <c r="R134" s="764" t="str">
        <f t="shared" si="27"/>
        <v/>
      </c>
      <c r="S134" s="715"/>
      <c r="T134" s="11"/>
      <c r="U134" s="34" t="str">
        <f t="shared" si="30"/>
        <v/>
      </c>
      <c r="V134" s="11"/>
      <c r="W134" s="11"/>
      <c r="X134" s="11"/>
      <c r="Y134" s="11"/>
      <c r="Z134" s="11"/>
      <c r="AA134" s="11"/>
      <c r="AB134" s="11"/>
      <c r="AC134" s="11"/>
      <c r="AD134" s="11"/>
      <c r="AE134" s="134"/>
      <c r="AF134" s="134"/>
      <c r="AG134" s="134"/>
      <c r="AH134" s="134"/>
      <c r="AI134" s="185"/>
      <c r="AJ134" s="133">
        <v>0</v>
      </c>
      <c r="AK134" s="133" t="str">
        <f t="shared" si="34"/>
        <v/>
      </c>
      <c r="AL134" s="133">
        <f t="shared" si="29"/>
        <v>0</v>
      </c>
      <c r="AM134" s="133"/>
      <c r="AN134" s="133" t="str">
        <f t="shared" si="31"/>
        <v/>
      </c>
      <c r="AO134" s="127"/>
      <c r="AP134" s="127"/>
    </row>
    <row r="135" spans="1:42" s="35" customFormat="1" ht="15.75" customHeight="1" x14ac:dyDescent="0.25">
      <c r="A135" s="11"/>
      <c r="B135" s="11"/>
      <c r="C135" s="332" t="e">
        <f t="shared" si="24"/>
        <v>#REF!</v>
      </c>
      <c r="D135" s="308" t="e">
        <f t="shared" si="25"/>
        <v>#REF!</v>
      </c>
      <c r="E135" s="345" t="str">
        <f t="array" ref="E135">IF(E89:H124="","",E89:H124)</f>
        <v>TSHLP_I03</v>
      </c>
      <c r="F135" s="39" t="str">
        <f t="array" ref="F135">IF(F89:I124="","",F89:I124)</f>
        <v>Hlajenje prostorov</v>
      </c>
      <c r="G135" s="26" t="str">
        <f t="array" ref="G135">IF(G89:J124="","",G89:J124)</f>
        <v>Industrijski odjem</v>
      </c>
      <c r="H135" s="26" t="str">
        <f t="array" ref="H135">IF(H89:K124="","",H89:K124)</f>
        <v>Podskupina III.  - Pobr &gt; 0,300 [MW]</v>
      </c>
      <c r="I135" s="630"/>
      <c r="J135" s="774"/>
      <c r="K135" s="775"/>
      <c r="L135" s="776"/>
      <c r="M135" s="637"/>
      <c r="N135" s="712"/>
      <c r="O135" s="713"/>
      <c r="P135" s="713"/>
      <c r="Q135" s="770" t="str">
        <f t="shared" si="26"/>
        <v/>
      </c>
      <c r="R135" s="764" t="str">
        <f t="shared" si="27"/>
        <v/>
      </c>
      <c r="S135" s="715"/>
      <c r="T135" s="11"/>
      <c r="U135" s="34" t="str">
        <f t="shared" si="30"/>
        <v/>
      </c>
      <c r="V135" s="11"/>
      <c r="W135" s="11"/>
      <c r="X135" s="11"/>
      <c r="Y135" s="11"/>
      <c r="Z135" s="11"/>
      <c r="AA135" s="11"/>
      <c r="AB135" s="11"/>
      <c r="AC135" s="11"/>
      <c r="AD135" s="11"/>
      <c r="AE135" s="134"/>
      <c r="AF135" s="134"/>
      <c r="AG135" s="134"/>
      <c r="AH135" s="134"/>
      <c r="AI135" s="185"/>
      <c r="AJ135" s="133">
        <v>0</v>
      </c>
      <c r="AK135" s="133" t="str">
        <f t="shared" si="34"/>
        <v/>
      </c>
      <c r="AL135" s="133">
        <f t="shared" si="29"/>
        <v>0</v>
      </c>
      <c r="AM135" s="133"/>
      <c r="AN135" s="133" t="str">
        <f t="shared" si="31"/>
        <v/>
      </c>
      <c r="AO135" s="127"/>
      <c r="AP135" s="127"/>
    </row>
    <row r="136" spans="1:42" s="35" customFormat="1" ht="15.75" customHeight="1" x14ac:dyDescent="0.25">
      <c r="A136" s="11"/>
      <c r="B136" s="11"/>
      <c r="C136" s="332" t="e">
        <f t="shared" si="24"/>
        <v>#REF!</v>
      </c>
      <c r="D136" s="308" t="e">
        <f t="shared" si="25"/>
        <v>#REF!</v>
      </c>
      <c r="E136" s="345" t="str">
        <f t="array" ref="E136">IF(E90:H125="","",E90:H125)</f>
        <v>TSHLP_P01</v>
      </c>
      <c r="F136" s="39" t="str">
        <f t="array" ref="F136">IF(F90:I125="","",F90:I125)</f>
        <v>Hlajenje prostorov</v>
      </c>
      <c r="G136" s="26" t="str">
        <f t="array" ref="G136">IF(G90:J125="","",G90:J125)</f>
        <v>Poslovni in ostali odjem</v>
      </c>
      <c r="H136" s="26" t="str">
        <f t="array" ref="H136">IF(H90:K125="","",H90:K125)</f>
        <v>Podskupina I. - Pobr ≤ 0,050 [MW]</v>
      </c>
      <c r="I136" s="630"/>
      <c r="J136" s="774"/>
      <c r="K136" s="775"/>
      <c r="L136" s="776"/>
      <c r="M136" s="637"/>
      <c r="N136" s="712"/>
      <c r="O136" s="713"/>
      <c r="P136" s="713"/>
      <c r="Q136" s="770" t="str">
        <f t="shared" si="26"/>
        <v/>
      </c>
      <c r="R136" s="764" t="str">
        <f t="shared" si="27"/>
        <v/>
      </c>
      <c r="S136" s="715"/>
      <c r="T136" s="11"/>
      <c r="U136" s="34" t="str">
        <f t="shared" si="30"/>
        <v/>
      </c>
      <c r="V136" s="11"/>
      <c r="W136" s="11"/>
      <c r="X136" s="11"/>
      <c r="Y136" s="11"/>
      <c r="Z136" s="11"/>
      <c r="AA136" s="11"/>
      <c r="AB136" s="11"/>
      <c r="AC136" s="11"/>
      <c r="AD136" s="11"/>
      <c r="AE136" s="134"/>
      <c r="AF136" s="134"/>
      <c r="AG136" s="134"/>
      <c r="AH136" s="134"/>
      <c r="AI136" s="185"/>
      <c r="AJ136" s="133">
        <v>0</v>
      </c>
      <c r="AK136" s="133" t="str">
        <f>IF($AF$20=TRUE,IF(COUNTA(M136,I136)=2,0,1),IF(COUNTA(M136,I136)&gt;0,1,""))</f>
        <v/>
      </c>
      <c r="AL136" s="133">
        <f t="shared" si="29"/>
        <v>0</v>
      </c>
      <c r="AM136" s="133"/>
      <c r="AN136" s="133" t="str">
        <f t="shared" si="31"/>
        <v/>
      </c>
      <c r="AO136" s="127"/>
      <c r="AP136" s="127"/>
    </row>
    <row r="137" spans="1:42" s="35" customFormat="1" ht="15.75" customHeight="1" x14ac:dyDescent="0.25">
      <c r="A137" s="11"/>
      <c r="B137" s="11"/>
      <c r="C137" s="332" t="e">
        <f t="shared" si="24"/>
        <v>#REF!</v>
      </c>
      <c r="D137" s="308" t="e">
        <f t="shared" si="25"/>
        <v>#REF!</v>
      </c>
      <c r="E137" s="345" t="str">
        <f t="array" ref="E137">IF(E91:H126="","",E91:H126)</f>
        <v>TSHLP_P02</v>
      </c>
      <c r="F137" s="39" t="str">
        <f t="array" ref="F137">IF(F91:I126="","",F91:I126)</f>
        <v>Hlajenje prostorov</v>
      </c>
      <c r="G137" s="26" t="str">
        <f t="array" ref="G137">IF(G91:J126="","",G91:J126)</f>
        <v>Poslovni in ostali odjem</v>
      </c>
      <c r="H137" s="26" t="str">
        <f t="array" ref="H137">IF(H91:K126="","",H91:K126)</f>
        <v>Podskupina II. - 0,050&lt; Pobr ≤ 0,300 [MW]</v>
      </c>
      <c r="I137" s="630"/>
      <c r="J137" s="774"/>
      <c r="K137" s="775"/>
      <c r="L137" s="776"/>
      <c r="M137" s="637"/>
      <c r="N137" s="712"/>
      <c r="O137" s="713"/>
      <c r="P137" s="713"/>
      <c r="Q137" s="770" t="str">
        <f t="shared" si="26"/>
        <v/>
      </c>
      <c r="R137" s="764" t="str">
        <f t="shared" si="27"/>
        <v/>
      </c>
      <c r="S137" s="715"/>
      <c r="T137" s="11"/>
      <c r="U137" s="34" t="str">
        <f t="shared" si="30"/>
        <v/>
      </c>
      <c r="V137" s="11"/>
      <c r="W137" s="11"/>
      <c r="X137" s="11"/>
      <c r="Y137" s="11"/>
      <c r="Z137" s="11"/>
      <c r="AA137" s="11"/>
      <c r="AB137" s="11"/>
      <c r="AC137" s="11"/>
      <c r="AD137" s="11"/>
      <c r="AE137" s="134"/>
      <c r="AF137" s="134"/>
      <c r="AG137" s="134"/>
      <c r="AH137" s="134"/>
      <c r="AI137" s="185"/>
      <c r="AJ137" s="133">
        <v>0</v>
      </c>
      <c r="AK137" s="133" t="str">
        <f t="shared" si="34"/>
        <v/>
      </c>
      <c r="AL137" s="133">
        <f t="shared" si="29"/>
        <v>0</v>
      </c>
      <c r="AM137" s="133"/>
      <c r="AN137" s="133" t="str">
        <f t="shared" si="31"/>
        <v/>
      </c>
      <c r="AO137" s="127"/>
      <c r="AP137" s="127"/>
    </row>
    <row r="138" spans="1:42" s="35" customFormat="1" ht="15.75" customHeight="1" x14ac:dyDescent="0.25">
      <c r="A138" s="11"/>
      <c r="B138" s="11"/>
      <c r="C138" s="332" t="e">
        <f t="shared" si="24"/>
        <v>#REF!</v>
      </c>
      <c r="D138" s="308" t="e">
        <f t="shared" si="25"/>
        <v>#REF!</v>
      </c>
      <c r="E138" s="347" t="str">
        <f t="array" ref="E138">IF(E92:H127="","",E92:H127)</f>
        <v>TSHLP_P03</v>
      </c>
      <c r="F138" s="42" t="str">
        <f t="array" ref="F138">IF(F92:I127="","",F92:I127)</f>
        <v>Hlajenje prostorov</v>
      </c>
      <c r="G138" s="41" t="str">
        <f t="array" ref="G138">IF(G92:J127="","",G92:J127)</f>
        <v>Poslovni in ostali odjem</v>
      </c>
      <c r="H138" s="41" t="str">
        <f t="array" ref="H138">IF(H92:K127="","",H92:K127)</f>
        <v>Podskupina III.  - Pobr &gt; 0,300 [MW]</v>
      </c>
      <c r="I138" s="632"/>
      <c r="J138" s="783"/>
      <c r="K138" s="784"/>
      <c r="L138" s="785"/>
      <c r="M138" s="638"/>
      <c r="N138" s="735"/>
      <c r="O138" s="736"/>
      <c r="P138" s="736"/>
      <c r="Q138" s="772" t="str">
        <f t="shared" si="26"/>
        <v/>
      </c>
      <c r="R138" s="766" t="str">
        <f t="shared" si="27"/>
        <v/>
      </c>
      <c r="S138" s="738"/>
      <c r="T138" s="11"/>
      <c r="U138" s="34" t="str">
        <f t="shared" si="30"/>
        <v/>
      </c>
      <c r="V138" s="11"/>
      <c r="W138" s="11"/>
      <c r="X138" s="11"/>
      <c r="Y138" s="11"/>
      <c r="Z138" s="11"/>
      <c r="AA138" s="11"/>
      <c r="AB138" s="11"/>
      <c r="AC138" s="11"/>
      <c r="AD138" s="11"/>
      <c r="AE138" s="134"/>
      <c r="AF138" s="134"/>
      <c r="AG138" s="134"/>
      <c r="AH138" s="134"/>
      <c r="AI138" s="185"/>
      <c r="AJ138" s="133">
        <v>0</v>
      </c>
      <c r="AK138" s="352" t="str">
        <f t="shared" si="34"/>
        <v/>
      </c>
      <c r="AL138" s="352">
        <f t="shared" si="29"/>
        <v>0</v>
      </c>
      <c r="AM138" s="352"/>
      <c r="AN138" s="352" t="str">
        <f t="shared" si="31"/>
        <v/>
      </c>
      <c r="AO138" s="127"/>
      <c r="AP138" s="127"/>
    </row>
    <row r="139" spans="1:42" ht="15.75" hidden="1" customHeight="1" x14ac:dyDescent="0.25">
      <c r="C139" s="308" t="e">
        <f t="shared" si="24"/>
        <v>#REF!</v>
      </c>
      <c r="D139" s="308" t="e">
        <f t="shared" si="25"/>
        <v>#REF!</v>
      </c>
      <c r="E139" s="348" t="str">
        <f t="array" ref="E139">IF(E93:H128="","",E93:H128)</f>
        <v>RPROT_01</v>
      </c>
      <c r="F139" s="178" t="str">
        <f t="array" ref="F139">IF(F93:I128="","",F93:I128)</f>
        <v>Reguliran proizvajalec toplote</v>
      </c>
      <c r="G139" s="177" t="str">
        <f t="array" ref="G139">IF(G93:J128="","",G93:J128)</f>
        <v>Lastna raba</v>
      </c>
      <c r="H139" s="273" t="str">
        <f t="array" ref="H139">IF(H93:K128="","",H93:K128)</f>
        <v>Lastna raba</v>
      </c>
      <c r="I139" s="633"/>
      <c r="J139" s="786"/>
      <c r="K139" s="787"/>
      <c r="L139" s="788"/>
      <c r="M139" s="639"/>
      <c r="N139" s="744"/>
      <c r="O139" s="745"/>
      <c r="P139" s="745"/>
      <c r="Q139" s="697" t="str">
        <f t="shared" si="26"/>
        <v/>
      </c>
      <c r="R139" s="767" t="str">
        <f t="shared" si="27"/>
        <v/>
      </c>
      <c r="S139" s="747"/>
      <c r="U139" s="34" t="str">
        <f t="shared" si="30"/>
        <v/>
      </c>
      <c r="AC139" s="11"/>
      <c r="AD139" s="11"/>
      <c r="AE139" s="134"/>
      <c r="AF139" s="134"/>
      <c r="AG139" s="134"/>
      <c r="AH139" s="134"/>
      <c r="AI139" s="185"/>
      <c r="AJ139" s="133">
        <v>0</v>
      </c>
      <c r="AK139" s="133"/>
      <c r="AL139" s="133">
        <f t="shared" si="29"/>
        <v>0</v>
      </c>
      <c r="AM139" s="133"/>
      <c r="AN139" s="133" t="str">
        <f t="shared" si="31"/>
        <v/>
      </c>
      <c r="AO139" s="127"/>
      <c r="AP139" s="127"/>
    </row>
    <row r="140" spans="1:42" ht="15.75" hidden="1" customHeight="1" x14ac:dyDescent="0.25">
      <c r="C140" s="308" t="e">
        <f t="shared" si="24"/>
        <v>#REF!</v>
      </c>
      <c r="D140" s="308" t="e">
        <f t="shared" si="25"/>
        <v>#REF!</v>
      </c>
      <c r="E140" s="349" t="str">
        <f t="array" ref="E140">IF(E94:H129="","",E94:H129)</f>
        <v>RPROT_02</v>
      </c>
      <c r="F140" s="270" t="str">
        <f t="array" ref="F140">IF(F94:I129="","",F94:I129)</f>
        <v>Reguliran proizvajalec toplote</v>
      </c>
      <c r="G140" s="269" t="str">
        <f t="array" ref="G140">IF(G94:J129="","",G94:J129)</f>
        <v>Oskrba distributerja toplote (GO)</v>
      </c>
      <c r="H140" s="269" t="str">
        <f t="array" ref="H140">IF(H94:K129="","",H94:K129)</f>
        <v>Gospodinjski odjemalci (GO)</v>
      </c>
      <c r="I140" s="634"/>
      <c r="J140" s="789"/>
      <c r="K140" s="790"/>
      <c r="L140" s="791"/>
      <c r="M140" s="640"/>
      <c r="N140" s="753"/>
      <c r="O140" s="754"/>
      <c r="P140" s="754"/>
      <c r="Q140" s="695" t="str">
        <f t="shared" si="26"/>
        <v/>
      </c>
      <c r="R140" s="768" t="str">
        <f t="shared" si="27"/>
        <v/>
      </c>
      <c r="S140" s="756"/>
      <c r="U140" s="34" t="str">
        <f t="shared" si="30"/>
        <v/>
      </c>
      <c r="AC140" s="11"/>
      <c r="AD140" s="11"/>
      <c r="AE140" s="134"/>
      <c r="AF140" s="134"/>
      <c r="AG140" s="134"/>
      <c r="AH140" s="134"/>
      <c r="AI140" s="185"/>
      <c r="AJ140" s="133">
        <v>0</v>
      </c>
      <c r="AK140" s="133"/>
      <c r="AL140" s="133">
        <f t="shared" si="29"/>
        <v>0</v>
      </c>
      <c r="AM140" s="133"/>
      <c r="AN140" s="133" t="str">
        <f t="shared" si="31"/>
        <v/>
      </c>
      <c r="AO140" s="127"/>
      <c r="AP140" s="127"/>
    </row>
    <row r="141" spans="1:42" ht="15.75" hidden="1" customHeight="1" x14ac:dyDescent="0.25">
      <c r="C141" s="308" t="e">
        <f t="shared" si="24"/>
        <v>#REF!</v>
      </c>
      <c r="D141" s="308" t="e">
        <f t="shared" si="25"/>
        <v>#REF!</v>
      </c>
      <c r="E141" s="349" t="str">
        <f t="array" ref="E141">IF(E95:H130="","",E95:H130)</f>
        <v>RPROT_03</v>
      </c>
      <c r="F141" s="270" t="str">
        <f t="array" ref="F141">IF(F95:I130="","",F95:I130)</f>
        <v>Reguliran proizvajalec toplote</v>
      </c>
      <c r="G141" s="269" t="str">
        <f t="array" ref="G141">IF(G95:J130="","",G95:J130)</f>
        <v>Oskrba distributerja toplote (ZNGO)</v>
      </c>
      <c r="H141" s="269" t="str">
        <f t="array" ref="H141">IF(H95:K130="","",H95:K130)</f>
        <v>Zaščiteni negospodinjski odjemalci (ZNGO)</v>
      </c>
      <c r="I141" s="634"/>
      <c r="J141" s="789"/>
      <c r="K141" s="790"/>
      <c r="L141" s="791"/>
      <c r="M141" s="640"/>
      <c r="N141" s="753"/>
      <c r="O141" s="754"/>
      <c r="P141" s="754"/>
      <c r="Q141" s="695" t="str">
        <f t="shared" si="26"/>
        <v/>
      </c>
      <c r="R141" s="768" t="str">
        <f t="shared" si="27"/>
        <v/>
      </c>
      <c r="S141" s="756"/>
      <c r="U141" s="34" t="str">
        <f t="shared" si="30"/>
        <v/>
      </c>
      <c r="AC141" s="11"/>
      <c r="AD141" s="11"/>
      <c r="AE141" s="134"/>
      <c r="AF141" s="134"/>
      <c r="AG141" s="134"/>
      <c r="AH141" s="134"/>
      <c r="AI141" s="185"/>
      <c r="AJ141" s="133">
        <v>0</v>
      </c>
      <c r="AK141" s="133"/>
      <c r="AL141" s="133">
        <f t="shared" si="29"/>
        <v>0</v>
      </c>
      <c r="AM141" s="133"/>
      <c r="AN141" s="133" t="str">
        <f t="shared" si="31"/>
        <v/>
      </c>
      <c r="AO141" s="127"/>
      <c r="AP141" s="127"/>
    </row>
    <row r="142" spans="1:42" ht="15.75" hidden="1" customHeight="1" x14ac:dyDescent="0.25">
      <c r="C142" s="308" t="e">
        <f t="shared" si="24"/>
        <v>#REF!</v>
      </c>
      <c r="D142" s="308" t="e">
        <f t="shared" si="25"/>
        <v>#REF!</v>
      </c>
      <c r="E142" s="346" t="str">
        <f t="array" ref="E142">IF(E96:H131="","",E96:H131)</f>
        <v>RPROT_03</v>
      </c>
      <c r="F142" s="272" t="str">
        <f t="array" ref="F142">IF(F96:I131="","",F96:I131)</f>
        <v>Reguliran proizvajalec toplote</v>
      </c>
      <c r="G142" s="271" t="str">
        <f t="array" ref="G142">IF(G96:J131="","",G96:J131)</f>
        <v>Oskrba distributerja toplote (NNGO)</v>
      </c>
      <c r="H142" s="271" t="str">
        <f t="array" ref="H142">IF(H96:K131="","",H96:K131)</f>
        <v>Nezaščiteni negospodinjski odjemalci (NNGO)</v>
      </c>
      <c r="I142" s="631"/>
      <c r="J142" s="777"/>
      <c r="K142" s="778"/>
      <c r="L142" s="779"/>
      <c r="M142" s="636"/>
      <c r="N142" s="722"/>
      <c r="O142" s="723"/>
      <c r="P142" s="723"/>
      <c r="Q142" s="696" t="str">
        <f t="shared" si="26"/>
        <v/>
      </c>
      <c r="R142" s="765" t="str">
        <f t="shared" si="27"/>
        <v/>
      </c>
      <c r="S142" s="725"/>
      <c r="U142" s="34" t="str">
        <f t="shared" si="30"/>
        <v/>
      </c>
      <c r="AC142" s="11"/>
      <c r="AD142" s="11"/>
      <c r="AE142" s="134"/>
      <c r="AF142" s="134"/>
      <c r="AG142" s="134"/>
      <c r="AH142" s="134"/>
      <c r="AI142" s="185"/>
      <c r="AJ142" s="133">
        <v>0</v>
      </c>
      <c r="AK142" s="133"/>
      <c r="AL142" s="352">
        <f t="shared" si="29"/>
        <v>0</v>
      </c>
      <c r="AM142" s="352"/>
      <c r="AN142" s="352" t="str">
        <f t="shared" si="31"/>
        <v/>
      </c>
      <c r="AO142" s="127"/>
      <c r="AP142" s="127"/>
    </row>
    <row r="143" spans="1:42" s="35" customFormat="1" ht="15.75" customHeight="1" x14ac:dyDescent="0.25">
      <c r="A143" s="11"/>
      <c r="B143" s="11"/>
      <c r="C143" s="332" t="e">
        <f t="shared" si="24"/>
        <v>#REF!</v>
      </c>
      <c r="D143" s="308" t="e">
        <f t="shared" si="25"/>
        <v>#REF!</v>
      </c>
      <c r="E143" s="345" t="str">
        <f t="array" ref="E143">IF(E97:H132="","",E97:H132)</f>
        <v>TSINP_01</v>
      </c>
      <c r="F143" s="39" t="str">
        <f t="array" ref="F143">IF(F97:I132="","",F97:I132)</f>
        <v>Uporaba pare v industrijskih procesih</v>
      </c>
      <c r="G143" s="26" t="str">
        <f t="array" ref="G143">IF(G97:J132="","",G97:J132)</f>
        <v>Industrijski procesi / vodna para</v>
      </c>
      <c r="H143" s="181" t="str">
        <f t="array" ref="H143">IF(H97:K132="","",H97:K132)</f>
        <v/>
      </c>
      <c r="I143" s="630"/>
      <c r="J143" s="774"/>
      <c r="K143" s="775"/>
      <c r="L143" s="776"/>
      <c r="M143" s="637"/>
      <c r="N143" s="712"/>
      <c r="O143" s="713"/>
      <c r="P143" s="713"/>
      <c r="Q143" s="770" t="str">
        <f t="shared" si="26"/>
        <v/>
      </c>
      <c r="R143" s="764" t="str">
        <f t="shared" si="27"/>
        <v/>
      </c>
      <c r="S143" s="715"/>
      <c r="T143" s="11"/>
      <c r="U143" s="34" t="str">
        <f t="shared" si="30"/>
        <v/>
      </c>
      <c r="V143" s="11"/>
      <c r="W143" s="11"/>
      <c r="X143" s="11"/>
      <c r="Y143" s="11"/>
      <c r="Z143" s="11"/>
      <c r="AA143" s="11"/>
      <c r="AB143" s="11"/>
      <c r="AC143" s="11"/>
      <c r="AD143" s="11"/>
      <c r="AE143" s="127"/>
      <c r="AF143" s="127"/>
      <c r="AG143" s="127"/>
      <c r="AH143" s="127"/>
      <c r="AI143" s="127"/>
      <c r="AJ143" s="133">
        <v>0</v>
      </c>
      <c r="AK143" s="133" t="str">
        <f>IF($AF$22=TRUE,IF(COUNTA(M143,I143)=2,0,1),IF(COUNTA(M143,I143)&gt;0,1,""))</f>
        <v/>
      </c>
      <c r="AL143" s="133">
        <f t="shared" si="29"/>
        <v>0</v>
      </c>
      <c r="AM143" s="133"/>
      <c r="AN143" s="133" t="str">
        <f t="shared" si="31"/>
        <v/>
      </c>
      <c r="AO143" s="127"/>
      <c r="AP143" s="127"/>
    </row>
    <row r="144" spans="1:42" s="35" customFormat="1" ht="15.75" customHeight="1" x14ac:dyDescent="0.25">
      <c r="A144" s="11"/>
      <c r="B144" s="11"/>
      <c r="C144" s="332" t="e">
        <f t="shared" si="24"/>
        <v>#REF!</v>
      </c>
      <c r="D144" s="308" t="e">
        <f t="shared" si="25"/>
        <v>#REF!</v>
      </c>
      <c r="E144" s="345" t="str">
        <f t="array" ref="E144">IF(E98:H133="","",E98:H133)</f>
        <v>TSINP_02</v>
      </c>
      <c r="F144" s="39" t="str">
        <f t="array" ref="F144">IF(F98:I133="","",F98:I133)</f>
        <v>Uporaba pare v industrijskih procesih</v>
      </c>
      <c r="G144" s="26" t="str">
        <f t="array" ref="G144">IF(G98:J133="","",G98:J133)</f>
        <v>Odjem toplote za namen hlajenja / vodna para</v>
      </c>
      <c r="H144" s="181" t="str">
        <f t="array" ref="H144">IF(H98:K133="","",H98:K133)</f>
        <v/>
      </c>
      <c r="I144" s="630"/>
      <c r="J144" s="774"/>
      <c r="K144" s="775"/>
      <c r="L144" s="776"/>
      <c r="M144" s="637"/>
      <c r="N144" s="712"/>
      <c r="O144" s="713"/>
      <c r="P144" s="713"/>
      <c r="Q144" s="770" t="str">
        <f t="shared" si="26"/>
        <v/>
      </c>
      <c r="R144" s="764" t="str">
        <f t="shared" si="27"/>
        <v/>
      </c>
      <c r="S144" s="715"/>
      <c r="T144" s="11"/>
      <c r="U144" s="34" t="str">
        <f t="shared" si="30"/>
        <v/>
      </c>
      <c r="V144" s="11"/>
      <c r="W144" s="11"/>
      <c r="X144" s="11"/>
      <c r="Y144" s="11"/>
      <c r="Z144" s="11"/>
      <c r="AA144" s="11"/>
      <c r="AB144" s="11"/>
      <c r="AC144" s="11"/>
      <c r="AD144" s="11"/>
      <c r="AE144" s="127"/>
      <c r="AF144" s="127"/>
      <c r="AG144" s="127"/>
      <c r="AH144" s="127"/>
      <c r="AI144" s="127"/>
      <c r="AJ144" s="133">
        <v>0</v>
      </c>
      <c r="AK144" s="133" t="str">
        <f t="shared" ref="AK144:AK145" si="35">IF($AF$22=TRUE,IF(COUNTA(M144,I144)=2,0,1),IF(COUNTA(M144,I144)&gt;0,1,""))</f>
        <v/>
      </c>
      <c r="AL144" s="133">
        <f t="shared" si="29"/>
        <v>0</v>
      </c>
      <c r="AM144" s="133"/>
      <c r="AN144" s="133" t="str">
        <f t="shared" si="31"/>
        <v/>
      </c>
      <c r="AO144" s="127"/>
      <c r="AP144" s="127"/>
    </row>
    <row r="145" spans="1:60" s="35" customFormat="1" ht="15.75" customHeight="1" x14ac:dyDescent="0.25">
      <c r="A145" s="11"/>
      <c r="B145" s="11"/>
      <c r="C145" s="332" t="e">
        <f t="shared" si="24"/>
        <v>#REF!</v>
      </c>
      <c r="D145" s="308" t="e">
        <f t="shared" si="25"/>
        <v>#REF!</v>
      </c>
      <c r="E145" s="347" t="str">
        <f t="array" ref="E145">IF(E99:H134="","",E99:H134)</f>
        <v>TSINP_03</v>
      </c>
      <c r="F145" s="42" t="str">
        <f t="array" ref="F145">IF(F99:I134="","",F99:I134)</f>
        <v>Uporaba pare v industrijskih procesih</v>
      </c>
      <c r="G145" s="41" t="str">
        <f t="array" ref="G145">IF(G99:J134="","",G99:J134)</f>
        <v>Odjem toplote za namen hlajenja / vroča-topla voda</v>
      </c>
      <c r="H145" s="182" t="str">
        <f t="array" ref="H145">IF(H99:K134="","",H99:K134)</f>
        <v/>
      </c>
      <c r="I145" s="630"/>
      <c r="J145" s="783"/>
      <c r="K145" s="784"/>
      <c r="L145" s="785"/>
      <c r="M145" s="638"/>
      <c r="N145" s="735"/>
      <c r="O145" s="736"/>
      <c r="P145" s="736"/>
      <c r="Q145" s="772" t="str">
        <f t="shared" si="26"/>
        <v/>
      </c>
      <c r="R145" s="766" t="str">
        <f t="shared" si="27"/>
        <v/>
      </c>
      <c r="S145" s="738"/>
      <c r="T145" s="11"/>
      <c r="U145" s="34" t="str">
        <f t="shared" si="30"/>
        <v/>
      </c>
      <c r="V145" s="11"/>
      <c r="W145" s="11"/>
      <c r="X145" s="11"/>
      <c r="Y145" s="11"/>
      <c r="Z145" s="11"/>
      <c r="AA145" s="11"/>
      <c r="AB145" s="11"/>
      <c r="AC145" s="11"/>
      <c r="AD145" s="11"/>
      <c r="AE145" s="127"/>
      <c r="AF145" s="127"/>
      <c r="AG145" s="127"/>
      <c r="AH145" s="127"/>
      <c r="AI145" s="127"/>
      <c r="AJ145" s="133">
        <v>0</v>
      </c>
      <c r="AK145" s="133" t="str">
        <f t="shared" si="35"/>
        <v/>
      </c>
      <c r="AL145" s="135">
        <f t="shared" si="29"/>
        <v>0</v>
      </c>
      <c r="AM145" s="135"/>
      <c r="AN145" s="135" t="str">
        <f t="shared" si="31"/>
        <v/>
      </c>
      <c r="AO145" s="127"/>
      <c r="AP145" s="127"/>
    </row>
    <row r="146" spans="1:60" ht="19.5" customHeight="1" x14ac:dyDescent="0.25">
      <c r="C146" s="344"/>
      <c r="D146" s="344"/>
      <c r="E146" s="350"/>
      <c r="F146" s="222"/>
      <c r="G146" s="222"/>
      <c r="H146" s="222"/>
      <c r="I146" s="351"/>
      <c r="J146" s="757"/>
      <c r="K146" s="758"/>
      <c r="L146" s="759"/>
      <c r="M146" s="226">
        <f>SUBTOTAL(109,tbl_11_TarifniCenik_0358[Variabilna količina (Dobavljena toplota)
'[MWh']])</f>
        <v>0</v>
      </c>
      <c r="N146" s="760">
        <f>SUBTOTAL(109,tbl_11_TarifniCenik_0358[Fiksna količina (Obračunska moč)
'[MW']])</f>
        <v>0</v>
      </c>
      <c r="O146" s="761">
        <f>SUBTOTAL(109,tbl_11_TarifniCenik_0358[Število končnih odjemalcev])</f>
        <v>0</v>
      </c>
      <c r="P146" s="761">
        <f>SUBTOTAL(109,tbl_11_TarifniCenik_0358[Število predajnih (merilnih) mest])</f>
        <v>0</v>
      </c>
      <c r="Q146" s="773">
        <f>SUBTOTAL(109,tbl_11_TarifniCenik_0358[Prihodek
VARIABILNI
del 
'[EUR/leto']])</f>
        <v>0</v>
      </c>
      <c r="R146" s="769">
        <f>SUBTOTAL(109,tbl_11_TarifniCenik_0358[Prihodek 
FIKSNI
del 
'[EUR/leto']])</f>
        <v>0</v>
      </c>
      <c r="S146" s="223">
        <f>ROUND(SUBTOTAL(109,tbl_11_TarifniCenik_0358[Prihodek števnina '[EUR/leto']]),2)</f>
        <v>0</v>
      </c>
      <c r="AC146" s="11"/>
      <c r="AD146" s="11"/>
      <c r="AO146" s="127"/>
      <c r="AP146" s="127"/>
    </row>
    <row r="147" spans="1:60" ht="14.25" customHeight="1" x14ac:dyDescent="0.25">
      <c r="B147" s="237"/>
      <c r="F147" s="15"/>
      <c r="H147" s="19"/>
    </row>
    <row r="148" spans="1:60" ht="14.25" customHeight="1" x14ac:dyDescent="0.25">
      <c r="F148" s="15"/>
      <c r="H148" s="19"/>
    </row>
    <row r="149" spans="1:60" ht="14.25" customHeight="1" x14ac:dyDescent="0.25">
      <c r="F149" s="15"/>
      <c r="H149" s="19"/>
    </row>
    <row r="150" spans="1:60" ht="22.5" customHeight="1" x14ac:dyDescent="0.25">
      <c r="D150" s="306">
        <v>4</v>
      </c>
      <c r="E150" s="305" t="s">
        <v>1054</v>
      </c>
      <c r="H150" s="19"/>
      <c r="AC150" s="11"/>
      <c r="AD150" s="11"/>
      <c r="AE150" s="11"/>
      <c r="AF150" s="11"/>
      <c r="AG150" s="122"/>
      <c r="AH150" s="122"/>
      <c r="AI150" s="122"/>
      <c r="AJ150" s="122"/>
      <c r="AK150" s="122"/>
      <c r="AL150" s="122"/>
      <c r="AM150" s="122"/>
      <c r="AN150" s="122"/>
      <c r="AQ150" s="122"/>
      <c r="AR150" s="139"/>
      <c r="AS150" s="122"/>
      <c r="AT150" s="139"/>
      <c r="AU150" s="139"/>
      <c r="AV150" s="139"/>
      <c r="BA150" s="122"/>
      <c r="BB150" s="139"/>
      <c r="BC150" s="122"/>
      <c r="BD150" s="139"/>
      <c r="BE150" s="139"/>
      <c r="BF150" s="139"/>
      <c r="BG150" s="122"/>
      <c r="BH150" s="122"/>
    </row>
    <row r="151" spans="1:60" ht="14.25" customHeight="1" x14ac:dyDescent="0.25">
      <c r="D151" s="306" t="e">
        <f>VLOOKUP(MATCH($D$150,[1]!tblS_Mesec[ID_Mesec],0),[1]!tblS_Mesec[#Data],4)</f>
        <v>#REF!</v>
      </c>
    </row>
    <row r="152" spans="1:60" ht="22.5" hidden="1" customHeight="1" x14ac:dyDescent="0.25">
      <c r="D152" s="306" t="e">
        <f>VLOOKUP(MATCH($D$150,[1]!tblS_Mesec[ID_Mesec],0),[1]!tblS_Mesec[#Data],7)</f>
        <v>#REF!</v>
      </c>
      <c r="F152" s="927" t="s">
        <v>1089</v>
      </c>
      <c r="G152" s="928"/>
      <c r="H152" s="928"/>
      <c r="I152" s="929" t="s">
        <v>1090</v>
      </c>
      <c r="J152" s="930"/>
      <c r="K152" s="930"/>
      <c r="L152" s="931"/>
      <c r="M152" s="935" t="s">
        <v>1104</v>
      </c>
      <c r="N152" s="936"/>
      <c r="O152" s="936"/>
      <c r="P152" s="937"/>
      <c r="Q152" s="935" t="s">
        <v>1105</v>
      </c>
      <c r="R152" s="936"/>
      <c r="S152" s="937"/>
    </row>
    <row r="153" spans="1:60" ht="22.5" customHeight="1" x14ac:dyDescent="0.25">
      <c r="E153" s="21" t="s">
        <v>1176</v>
      </c>
      <c r="F153" s="701"/>
      <c r="G153"/>
      <c r="H153"/>
      <c r="I153"/>
      <c r="J153"/>
      <c r="K153"/>
      <c r="L153"/>
      <c r="M153"/>
      <c r="N153"/>
      <c r="O153"/>
      <c r="P153"/>
      <c r="Q153"/>
      <c r="AN153" s="183">
        <f>SUM(AN156:AN191)</f>
        <v>0</v>
      </c>
    </row>
    <row r="154" spans="1:60" s="23" customFormat="1" ht="15.75" customHeight="1" x14ac:dyDescent="0.25">
      <c r="E154" s="23" t="s">
        <v>16</v>
      </c>
      <c r="F154" s="23" t="s">
        <v>17</v>
      </c>
      <c r="G154" s="23" t="s">
        <v>18</v>
      </c>
      <c r="H154" s="23" t="s">
        <v>19</v>
      </c>
      <c r="I154" s="23" t="s">
        <v>20</v>
      </c>
      <c r="J154" s="23" t="s">
        <v>21</v>
      </c>
      <c r="K154" s="23" t="s">
        <v>22</v>
      </c>
      <c r="L154" s="23" t="s">
        <v>23</v>
      </c>
      <c r="M154" s="23" t="s">
        <v>21</v>
      </c>
      <c r="N154" s="23" t="s">
        <v>25</v>
      </c>
      <c r="O154" s="23" t="s">
        <v>26</v>
      </c>
      <c r="P154" s="23" t="s">
        <v>27</v>
      </c>
      <c r="Q154" s="23" t="s">
        <v>22</v>
      </c>
      <c r="R154" s="23" t="s">
        <v>507</v>
      </c>
      <c r="S154" s="23" t="s">
        <v>508</v>
      </c>
      <c r="T154" s="11"/>
      <c r="U154" s="11"/>
      <c r="V154" s="11"/>
      <c r="W154" s="11"/>
      <c r="AC154" s="128"/>
      <c r="AD154" s="128"/>
      <c r="AE154" s="128"/>
      <c r="AF154" s="128"/>
      <c r="AG154" s="128"/>
      <c r="AH154" s="128"/>
      <c r="AI154" s="128"/>
      <c r="AJ154" s="128"/>
      <c r="AK154" s="128"/>
      <c r="AL154" s="128"/>
      <c r="AM154" s="128"/>
      <c r="AN154" s="128"/>
    </row>
    <row r="155" spans="1:60" s="21" customFormat="1" ht="138.75" customHeight="1" x14ac:dyDescent="0.25">
      <c r="A155" s="11"/>
      <c r="B155" s="11"/>
      <c r="C155" s="25" t="s">
        <v>573</v>
      </c>
      <c r="D155" s="36" t="s">
        <v>549</v>
      </c>
      <c r="E155" s="309" t="s">
        <v>14</v>
      </c>
      <c r="F155" s="26" t="s">
        <v>75</v>
      </c>
      <c r="G155" s="26" t="s">
        <v>7</v>
      </c>
      <c r="H155" s="26" t="s">
        <v>15</v>
      </c>
      <c r="I155" s="38" t="s">
        <v>89</v>
      </c>
      <c r="J155" s="702" t="s">
        <v>1096</v>
      </c>
      <c r="K155" s="703" t="s">
        <v>1097</v>
      </c>
      <c r="L155" s="704" t="s">
        <v>1098</v>
      </c>
      <c r="M155" s="38" t="s">
        <v>90</v>
      </c>
      <c r="N155" s="705" t="s">
        <v>1099</v>
      </c>
      <c r="O155" s="25" t="s">
        <v>1100</v>
      </c>
      <c r="P155" s="25" t="s">
        <v>1101</v>
      </c>
      <c r="Q155" s="38" t="s">
        <v>38</v>
      </c>
      <c r="R155" s="706" t="s">
        <v>1102</v>
      </c>
      <c r="S155" s="25" t="s">
        <v>1103</v>
      </c>
      <c r="T155" s="11"/>
      <c r="U155" s="392" t="s">
        <v>196</v>
      </c>
      <c r="V155" s="11"/>
      <c r="W155" s="11"/>
      <c r="X155" s="11"/>
      <c r="Y155" s="11"/>
      <c r="Z155" s="11"/>
      <c r="AA155" s="11"/>
      <c r="AB155" s="11"/>
      <c r="AC155" s="11"/>
      <c r="AD155" s="11"/>
      <c r="AE155" s="127"/>
      <c r="AF155" s="129" t="s">
        <v>85</v>
      </c>
      <c r="AG155" s="129" t="s">
        <v>87</v>
      </c>
      <c r="AH155" s="129" t="s">
        <v>88</v>
      </c>
      <c r="AI155" s="127"/>
      <c r="AJ155" s="129" t="s">
        <v>86</v>
      </c>
      <c r="AK155" s="129" t="s">
        <v>197</v>
      </c>
      <c r="AL155" s="129" t="s">
        <v>614</v>
      </c>
      <c r="AM155" s="129"/>
      <c r="AN155" s="136" t="s">
        <v>250</v>
      </c>
      <c r="AO155" s="127"/>
      <c r="AP155" s="127"/>
      <c r="AR155" s="129" t="s">
        <v>615</v>
      </c>
    </row>
    <row r="156" spans="1:60" s="35" customFormat="1" ht="15.75" customHeight="1" x14ac:dyDescent="0.25">
      <c r="A156" s="11"/>
      <c r="B156" s="11"/>
      <c r="C156" s="332" t="e">
        <f t="shared" ref="C156:C191" si="36">$D$152</f>
        <v>#REF!</v>
      </c>
      <c r="D156" s="308" t="e">
        <f t="shared" ref="D156:D191" si="37">$D$151</f>
        <v>#REF!</v>
      </c>
      <c r="E156" s="345" t="str">
        <f t="array" ref="E156">IF(E110:H145="","",E110:H145)</f>
        <v>TSOGP_G01</v>
      </c>
      <c r="F156" s="39" t="str">
        <f t="array" ref="F156">IF(F110:I145="","",F110:I145)</f>
        <v>Ogrevanje prostorov</v>
      </c>
      <c r="G156" s="26" t="str">
        <f t="array" ref="G156">IF(G110:J145="","",G110:J145)</f>
        <v>Gospodinjski odjem</v>
      </c>
      <c r="H156" s="26" t="str">
        <f t="array" ref="H156">IF(H110:K145="","",H110:K145)</f>
        <v>Podskupina I. - Pobr ≤ 0,050 [MW]</v>
      </c>
      <c r="I156" s="630"/>
      <c r="J156" s="774"/>
      <c r="K156" s="775"/>
      <c r="L156" s="776"/>
      <c r="M156" s="635"/>
      <c r="N156" s="712"/>
      <c r="O156" s="713"/>
      <c r="P156" s="713"/>
      <c r="Q156" s="770" t="str">
        <f t="shared" ref="Q156:Q191" si="38">IF(I156="","",ROUND(I156*M156,2))</f>
        <v/>
      </c>
      <c r="R156" s="764" t="str">
        <f t="shared" ref="R156:R191" si="39">IF(J156="","",ROUND(J156*N156/12,2))</f>
        <v/>
      </c>
      <c r="S156" s="715"/>
      <c r="T156" s="11"/>
      <c r="U156" s="34" t="str">
        <f>IF(AN156="","",IF(AN156=1,"û","ü"))</f>
        <v/>
      </c>
      <c r="V156" s="11"/>
      <c r="Y156" s="11"/>
      <c r="Z156" s="11"/>
      <c r="AA156" s="11"/>
      <c r="AB156" s="11"/>
      <c r="AC156" s="11"/>
      <c r="AD156" s="11"/>
      <c r="AE156" s="127" t="s">
        <v>91</v>
      </c>
      <c r="AF156" s="130" t="b">
        <f>$AF$18</f>
        <v>0</v>
      </c>
      <c r="AG156" s="127">
        <f>IF(COUNTA(I156:I165,M156:M165)&gt;0,1,0)</f>
        <v>0</v>
      </c>
      <c r="AH156" s="127">
        <f>IF(COUNTA(I156:I165,M156:M165)&lt;20,1,0)</f>
        <v>1</v>
      </c>
      <c r="AI156" s="127">
        <f>SUM(AJ156:AJ165)</f>
        <v>0</v>
      </c>
      <c r="AJ156" s="131">
        <v>0</v>
      </c>
      <c r="AK156" s="131" t="str">
        <f t="shared" ref="AK156:AK162" si="40">IF($AF$18=TRUE,IF(COUNTA(M156,I156)=2,0,1),IF(COUNTA(M156,I156)&gt;0,1,""))</f>
        <v/>
      </c>
      <c r="AL156" s="131">
        <f t="shared" ref="AL156:AL191" si="41">IF(OR(LEFT(E156,7)=$AR$15,LEFT(E156,7)=$AS$15),IF(I156&gt;$AR$156,1,0),0)</f>
        <v>0</v>
      </c>
      <c r="AM156" s="131"/>
      <c r="AN156" s="131" t="str">
        <f>IF(AK156="","",IF(SUM(AJ156:AM156)&gt;0,1,0))</f>
        <v/>
      </c>
      <c r="AO156" s="127"/>
      <c r="AP156" s="127"/>
      <c r="AR156" s="716">
        <v>98.7</v>
      </c>
    </row>
    <row r="157" spans="1:60" s="35" customFormat="1" ht="15.75" customHeight="1" x14ac:dyDescent="0.25">
      <c r="A157" s="11"/>
      <c r="B157" s="11"/>
      <c r="C157" s="332" t="e">
        <f t="shared" si="36"/>
        <v>#REF!</v>
      </c>
      <c r="D157" s="308" t="e">
        <f t="shared" si="37"/>
        <v>#REF!</v>
      </c>
      <c r="E157" s="345" t="str">
        <f t="array" ref="E157">IF(E111:H146="","",E111:H146)</f>
        <v>TSOGP_G02</v>
      </c>
      <c r="F157" s="39" t="str">
        <f t="array" ref="F157">IF(F111:I146="","",F111:I146)</f>
        <v>Ogrevanje prostorov</v>
      </c>
      <c r="G157" s="26" t="str">
        <f t="array" ref="G157">IF(G111:J146="","",G111:J146)</f>
        <v>Gospodinjski odjem</v>
      </c>
      <c r="H157" s="26" t="str">
        <f t="array" ref="H157">IF(H111:K146="","",H111:K146)</f>
        <v>Podskupina II. - 0,050&lt; Pobr ≤ 0,300 [MW]</v>
      </c>
      <c r="I157" s="630"/>
      <c r="J157" s="774"/>
      <c r="K157" s="775"/>
      <c r="L157" s="776"/>
      <c r="M157" s="635"/>
      <c r="N157" s="712"/>
      <c r="O157" s="713"/>
      <c r="P157" s="713"/>
      <c r="Q157" s="770" t="str">
        <f t="shared" si="38"/>
        <v/>
      </c>
      <c r="R157" s="764" t="str">
        <f t="shared" si="39"/>
        <v/>
      </c>
      <c r="S157" s="715"/>
      <c r="T157" s="11"/>
      <c r="U157" s="34" t="str">
        <f t="shared" ref="U157:U191" si="42">IF(AN157="","",IF(AN157=1,"û","ü"))</f>
        <v/>
      </c>
      <c r="V157" s="11"/>
      <c r="Y157" s="11"/>
      <c r="Z157" s="11"/>
      <c r="AA157" s="11"/>
      <c r="AB157" s="11"/>
      <c r="AC157" s="11"/>
      <c r="AD157" s="11"/>
      <c r="AE157" s="127" t="s">
        <v>92</v>
      </c>
      <c r="AF157" s="132" t="b">
        <f>$AF$19</f>
        <v>0</v>
      </c>
      <c r="AG157" s="127">
        <f>IF(COUNTA(I166:I175,M166:M175)&gt;0,1,0)</f>
        <v>0</v>
      </c>
      <c r="AH157" s="127">
        <f>IF(COUNTA(I166:I175,M166:M175)&lt;20,1,0)</f>
        <v>1</v>
      </c>
      <c r="AI157" s="127">
        <f>SUM(AJ166:AJ175)</f>
        <v>0</v>
      </c>
      <c r="AJ157" s="133">
        <v>0</v>
      </c>
      <c r="AK157" s="133" t="str">
        <f t="shared" si="40"/>
        <v/>
      </c>
      <c r="AL157" s="133">
        <f t="shared" si="41"/>
        <v>0</v>
      </c>
      <c r="AM157" s="133"/>
      <c r="AN157" s="133" t="str">
        <f t="shared" ref="AN157:AN191" si="43">IF(AK157="","",IF(SUM(AJ157:AM157)&gt;0,1,0))</f>
        <v/>
      </c>
      <c r="AO157" s="127"/>
      <c r="AP157" s="127"/>
    </row>
    <row r="158" spans="1:60" s="35" customFormat="1" ht="15.75" customHeight="1" x14ac:dyDescent="0.25">
      <c r="A158" s="11"/>
      <c r="B158" s="11"/>
      <c r="C158" s="332" t="e">
        <f t="shared" si="36"/>
        <v>#REF!</v>
      </c>
      <c r="D158" s="308" t="e">
        <f t="shared" si="37"/>
        <v>#REF!</v>
      </c>
      <c r="E158" s="345" t="str">
        <f t="array" ref="E158">IF(E112:H147="","",E112:H147)</f>
        <v>TSOGP_G03</v>
      </c>
      <c r="F158" s="39" t="str">
        <f t="array" ref="F158">IF(F112:I147="","",F112:I147)</f>
        <v>Ogrevanje prostorov</v>
      </c>
      <c r="G158" s="26" t="str">
        <f t="array" ref="G158">IF(G112:J147="","",G112:J147)</f>
        <v>Gospodinjski odjem</v>
      </c>
      <c r="H158" s="26" t="str">
        <f t="array" ref="H158">IF(H112:K147="","",H112:K147)</f>
        <v>Podskupina III.  - Pobr &gt; 0,300 [MW]</v>
      </c>
      <c r="I158" s="630"/>
      <c r="J158" s="774"/>
      <c r="K158" s="775"/>
      <c r="L158" s="776"/>
      <c r="M158" s="635"/>
      <c r="N158" s="712"/>
      <c r="O158" s="713"/>
      <c r="P158" s="713"/>
      <c r="Q158" s="770" t="str">
        <f t="shared" si="38"/>
        <v/>
      </c>
      <c r="R158" s="764" t="str">
        <f t="shared" si="39"/>
        <v/>
      </c>
      <c r="S158" s="715"/>
      <c r="T158" s="11"/>
      <c r="U158" s="34" t="str">
        <f t="shared" si="42"/>
        <v/>
      </c>
      <c r="V158" s="11"/>
      <c r="X158" s="11"/>
      <c r="Y158" s="11"/>
      <c r="Z158" s="11"/>
      <c r="AA158" s="11"/>
      <c r="AB158" s="11"/>
      <c r="AC158" s="11"/>
      <c r="AD158" s="11"/>
      <c r="AE158" s="127" t="s">
        <v>93</v>
      </c>
      <c r="AF158" s="132" t="b">
        <f>$AF$20</f>
        <v>0</v>
      </c>
      <c r="AG158" s="127">
        <f>IF(COUNTA(I176:I184,M176:M184)&gt;0,1,0)</f>
        <v>0</v>
      </c>
      <c r="AH158" s="127">
        <f>IF(COUNTA(I176:I184,M176:M184)&lt;18,1,0)</f>
        <v>1</v>
      </c>
      <c r="AI158" s="127">
        <f>SUM(AJ176:AJ184)</f>
        <v>0</v>
      </c>
      <c r="AJ158" s="133">
        <v>0</v>
      </c>
      <c r="AK158" s="133" t="str">
        <f t="shared" si="40"/>
        <v/>
      </c>
      <c r="AL158" s="133">
        <f t="shared" si="41"/>
        <v>0</v>
      </c>
      <c r="AM158" s="133"/>
      <c r="AN158" s="133" t="str">
        <f t="shared" si="43"/>
        <v/>
      </c>
      <c r="AO158" s="127"/>
      <c r="AP158" s="127"/>
    </row>
    <row r="159" spans="1:60" s="35" customFormat="1" ht="15.75" customHeight="1" x14ac:dyDescent="0.25">
      <c r="A159" s="11"/>
      <c r="B159" s="11"/>
      <c r="C159" s="332" t="e">
        <f t="shared" si="36"/>
        <v>#REF!</v>
      </c>
      <c r="D159" s="308" t="e">
        <f t="shared" si="37"/>
        <v>#REF!</v>
      </c>
      <c r="E159" s="345" t="str">
        <f t="array" ref="E159">IF(E113:H148="","",E113:H148)</f>
        <v>TSOGP_I01</v>
      </c>
      <c r="F159" s="39" t="str">
        <f t="array" ref="F159">IF(F113:I148="","",F113:I148)</f>
        <v>Ogrevanje prostorov</v>
      </c>
      <c r="G159" s="26" t="str">
        <f t="array" ref="G159">IF(G113:J148="","",G113:J148)</f>
        <v>Industrijski odjem</v>
      </c>
      <c r="H159" s="26" t="str">
        <f t="array" ref="H159">IF(H113:K148="","",H113:K148)</f>
        <v>Podskupina I. - Pobr ≤ 0,050 [MW]</v>
      </c>
      <c r="I159" s="630"/>
      <c r="J159" s="774"/>
      <c r="K159" s="775"/>
      <c r="L159" s="776"/>
      <c r="M159" s="635"/>
      <c r="N159" s="712"/>
      <c r="O159" s="713"/>
      <c r="P159" s="713"/>
      <c r="Q159" s="770" t="str">
        <f t="shared" si="38"/>
        <v/>
      </c>
      <c r="R159" s="764" t="str">
        <f t="shared" si="39"/>
        <v/>
      </c>
      <c r="S159" s="715"/>
      <c r="T159" s="11"/>
      <c r="U159" s="34" t="str">
        <f t="shared" si="42"/>
        <v/>
      </c>
      <c r="W159" s="11"/>
      <c r="X159" s="11"/>
      <c r="Y159" s="11"/>
      <c r="Z159" s="11"/>
      <c r="AA159" s="11"/>
      <c r="AB159" s="11"/>
      <c r="AC159" s="11"/>
      <c r="AD159" s="11"/>
      <c r="AE159" s="127" t="s">
        <v>95</v>
      </c>
      <c r="AF159" s="132" t="b">
        <f>$AF$21</f>
        <v>0</v>
      </c>
      <c r="AG159" s="127">
        <v>0</v>
      </c>
      <c r="AH159" s="127">
        <v>0</v>
      </c>
      <c r="AI159" s="127">
        <f>SUM(AJ185)</f>
        <v>0</v>
      </c>
      <c r="AJ159" s="133">
        <v>0</v>
      </c>
      <c r="AK159" s="133" t="str">
        <f t="shared" si="40"/>
        <v/>
      </c>
      <c r="AL159" s="133">
        <f t="shared" si="41"/>
        <v>0</v>
      </c>
      <c r="AM159" s="133"/>
      <c r="AN159" s="133" t="str">
        <f t="shared" si="43"/>
        <v/>
      </c>
      <c r="AO159" s="127"/>
      <c r="AP159" s="127"/>
    </row>
    <row r="160" spans="1:60" s="35" customFormat="1" ht="15.75" customHeight="1" x14ac:dyDescent="0.25">
      <c r="A160" s="11"/>
      <c r="B160" s="11"/>
      <c r="C160" s="332" t="e">
        <f t="shared" si="36"/>
        <v>#REF!</v>
      </c>
      <c r="D160" s="308" t="e">
        <f t="shared" si="37"/>
        <v>#REF!</v>
      </c>
      <c r="E160" s="345" t="str">
        <f t="array" ref="E160">IF(E114:H149="","",E114:H149)</f>
        <v>TSOGP_I02</v>
      </c>
      <c r="F160" s="39" t="str">
        <f t="array" ref="F160">IF(F114:I149="","",F114:I149)</f>
        <v>Ogrevanje prostorov</v>
      </c>
      <c r="G160" s="26" t="str">
        <f t="array" ref="G160">IF(G114:J149="","",G114:J149)</f>
        <v>Industrijski odjem</v>
      </c>
      <c r="H160" s="26" t="str">
        <f t="array" ref="H160">IF(H114:K149="","",H114:K149)</f>
        <v>Podskupina II. - 0,050&lt; Pobr ≤ 0,300 [MW]</v>
      </c>
      <c r="I160" s="630"/>
      <c r="J160" s="774"/>
      <c r="K160" s="775"/>
      <c r="L160" s="776"/>
      <c r="M160" s="635"/>
      <c r="N160" s="712"/>
      <c r="O160" s="713"/>
      <c r="P160" s="713"/>
      <c r="Q160" s="770" t="str">
        <f t="shared" si="38"/>
        <v/>
      </c>
      <c r="R160" s="764" t="str">
        <f t="shared" si="39"/>
        <v/>
      </c>
      <c r="S160" s="715"/>
      <c r="T160" s="11"/>
      <c r="U160" s="34" t="str">
        <f t="shared" si="42"/>
        <v/>
      </c>
      <c r="V160" s="11"/>
      <c r="W160" s="11"/>
      <c r="X160" s="11"/>
      <c r="Y160" s="11"/>
      <c r="Z160" s="11"/>
      <c r="AA160" s="11"/>
      <c r="AB160" s="11"/>
      <c r="AC160" s="11"/>
      <c r="AD160" s="11"/>
      <c r="AE160" s="127" t="s">
        <v>94</v>
      </c>
      <c r="AF160" s="132" t="b">
        <f>$AF$22</f>
        <v>0</v>
      </c>
      <c r="AG160" s="127">
        <f>IF(COUNTA(I189:I191,M189:M191)&gt;0,1,0)</f>
        <v>0</v>
      </c>
      <c r="AH160" s="127">
        <f>IF(COUNTA(I189:I191,M189:M191)&lt;6,1,0)</f>
        <v>1</v>
      </c>
      <c r="AI160" s="127">
        <f>SUM(AJ189:AJ191)</f>
        <v>0</v>
      </c>
      <c r="AJ160" s="133">
        <v>0</v>
      </c>
      <c r="AK160" s="133" t="str">
        <f t="shared" si="40"/>
        <v/>
      </c>
      <c r="AL160" s="133">
        <f t="shared" si="41"/>
        <v>0</v>
      </c>
      <c r="AM160" s="133"/>
      <c r="AN160" s="133" t="str">
        <f t="shared" si="43"/>
        <v/>
      </c>
      <c r="AO160" s="127"/>
      <c r="AP160" s="127"/>
    </row>
    <row r="161" spans="1:42" s="35" customFormat="1" ht="15.75" customHeight="1" x14ac:dyDescent="0.25">
      <c r="A161" s="11"/>
      <c r="B161" s="11"/>
      <c r="C161" s="332" t="e">
        <f t="shared" si="36"/>
        <v>#REF!</v>
      </c>
      <c r="D161" s="308" t="e">
        <f t="shared" si="37"/>
        <v>#REF!</v>
      </c>
      <c r="E161" s="345" t="str">
        <f t="array" ref="E161">IF(E115:H150="","",E115:H150)</f>
        <v>TSOGP_I03</v>
      </c>
      <c r="F161" s="39" t="str">
        <f t="array" ref="F161">IF(F115:I150="","",F115:I150)</f>
        <v>Ogrevanje prostorov</v>
      </c>
      <c r="G161" s="26" t="str">
        <f t="array" ref="G161">IF(G115:J150="","",G115:J150)</f>
        <v>Industrijski odjem</v>
      </c>
      <c r="H161" s="26" t="str">
        <f t="array" ref="H161">IF(H115:K150="","",H115:K150)</f>
        <v>Podskupina III.  - Pobr &gt; 0,300 [MW]</v>
      </c>
      <c r="I161" s="630"/>
      <c r="J161" s="774"/>
      <c r="K161" s="775"/>
      <c r="L161" s="776"/>
      <c r="M161" s="635"/>
      <c r="N161" s="712"/>
      <c r="O161" s="713"/>
      <c r="P161" s="713"/>
      <c r="Q161" s="770" t="str">
        <f t="shared" si="38"/>
        <v/>
      </c>
      <c r="R161" s="764" t="str">
        <f t="shared" si="39"/>
        <v/>
      </c>
      <c r="S161" s="715"/>
      <c r="T161" s="11"/>
      <c r="U161" s="34" t="str">
        <f t="shared" si="42"/>
        <v/>
      </c>
      <c r="V161" s="11"/>
      <c r="W161" s="11"/>
      <c r="X161" s="11"/>
      <c r="Y161" s="11"/>
      <c r="Z161" s="11"/>
      <c r="AA161" s="11"/>
      <c r="AB161" s="11"/>
      <c r="AC161" s="11"/>
      <c r="AD161" s="11"/>
      <c r="AE161" s="134"/>
      <c r="AF161" s="134"/>
      <c r="AG161" s="134"/>
      <c r="AH161" s="134"/>
      <c r="AI161" s="134"/>
      <c r="AJ161" s="133">
        <v>0</v>
      </c>
      <c r="AK161" s="133" t="str">
        <f t="shared" si="40"/>
        <v/>
      </c>
      <c r="AL161" s="133">
        <f t="shared" si="41"/>
        <v>0</v>
      </c>
      <c r="AM161" s="133"/>
      <c r="AN161" s="133" t="str">
        <f t="shared" si="43"/>
        <v/>
      </c>
      <c r="AO161" s="127"/>
      <c r="AP161" s="127"/>
    </row>
    <row r="162" spans="1:42" s="35" customFormat="1" ht="15.75" customHeight="1" x14ac:dyDescent="0.25">
      <c r="A162" s="11"/>
      <c r="B162" s="11"/>
      <c r="C162" s="332" t="e">
        <f t="shared" si="36"/>
        <v>#REF!</v>
      </c>
      <c r="D162" s="308" t="e">
        <f t="shared" si="37"/>
        <v>#REF!</v>
      </c>
      <c r="E162" s="345" t="str">
        <f t="array" ref="E162">IF(E116:H151="","",E116:H151)</f>
        <v>TSOGP_P01</v>
      </c>
      <c r="F162" s="39" t="str">
        <f t="array" ref="F162">IF(F116:I151="","",F116:I151)</f>
        <v>Ogrevanje prostorov</v>
      </c>
      <c r="G162" s="26" t="str">
        <f t="array" ref="G162">IF(G116:J151="","",G116:J151)</f>
        <v>Poslovni in ostali odjem</v>
      </c>
      <c r="H162" s="26" t="str">
        <f t="array" ref="H162">IF(H116:K151="","",H116:K151)</f>
        <v>Podskupina I. - Pobr ≤ 0,050 [MW]</v>
      </c>
      <c r="I162" s="630"/>
      <c r="J162" s="774"/>
      <c r="K162" s="775"/>
      <c r="L162" s="776"/>
      <c r="M162" s="635"/>
      <c r="N162" s="712"/>
      <c r="O162" s="713"/>
      <c r="P162" s="713"/>
      <c r="Q162" s="770" t="str">
        <f t="shared" si="38"/>
        <v/>
      </c>
      <c r="R162" s="764" t="str">
        <f t="shared" si="39"/>
        <v/>
      </c>
      <c r="S162" s="715"/>
      <c r="T162" s="11"/>
      <c r="U162" s="34" t="str">
        <f t="shared" si="42"/>
        <v/>
      </c>
      <c r="V162" s="11"/>
      <c r="W162" s="11"/>
      <c r="X162" s="11"/>
      <c r="Y162" s="11"/>
      <c r="Z162" s="11"/>
      <c r="AA162" s="11"/>
      <c r="AB162" s="11"/>
      <c r="AC162" s="11"/>
      <c r="AD162" s="11"/>
      <c r="AE162" s="134"/>
      <c r="AF162" s="134"/>
      <c r="AG162" s="134"/>
      <c r="AH162" s="134"/>
      <c r="AI162" s="185"/>
      <c r="AJ162" s="133">
        <v>0</v>
      </c>
      <c r="AK162" s="133" t="str">
        <f t="shared" si="40"/>
        <v/>
      </c>
      <c r="AL162" s="133">
        <f t="shared" si="41"/>
        <v>0</v>
      </c>
      <c r="AM162" s="133"/>
      <c r="AN162" s="133" t="str">
        <f t="shared" si="43"/>
        <v/>
      </c>
      <c r="AO162" s="127"/>
      <c r="AP162" s="127"/>
    </row>
    <row r="163" spans="1:42" s="35" customFormat="1" ht="15.75" customHeight="1" x14ac:dyDescent="0.25">
      <c r="A163" s="11"/>
      <c r="B163" s="11"/>
      <c r="C163" s="332" t="e">
        <f t="shared" si="36"/>
        <v>#REF!</v>
      </c>
      <c r="D163" s="308" t="e">
        <f t="shared" si="37"/>
        <v>#REF!</v>
      </c>
      <c r="E163" s="345" t="str">
        <f t="array" ref="E163">IF(E117:H152="","",E117:H152)</f>
        <v>TSOGP_P02</v>
      </c>
      <c r="F163" s="39" t="str">
        <f t="array" ref="F163">IF(F117:I152="","",F117:I152)</f>
        <v>Ogrevanje prostorov</v>
      </c>
      <c r="G163" s="26" t="str">
        <f t="array" ref="G163">IF(G117:J152="","",G117:J152)</f>
        <v>Poslovni in ostali odjem</v>
      </c>
      <c r="H163" s="26" t="str">
        <f t="array" ref="H163">IF(H117:K152="","",H117:K152)</f>
        <v>Podskupina II. - 0,050&lt; Pobr ≤ 0,300 [MW]</v>
      </c>
      <c r="I163" s="630"/>
      <c r="J163" s="774"/>
      <c r="K163" s="775"/>
      <c r="L163" s="776"/>
      <c r="M163" s="635"/>
      <c r="N163" s="712"/>
      <c r="O163" s="713"/>
      <c r="P163" s="713"/>
      <c r="Q163" s="770" t="str">
        <f t="shared" si="38"/>
        <v/>
      </c>
      <c r="R163" s="764" t="str">
        <f t="shared" si="39"/>
        <v/>
      </c>
      <c r="S163" s="715"/>
      <c r="T163" s="11"/>
      <c r="U163" s="34" t="str">
        <f t="shared" si="42"/>
        <v/>
      </c>
      <c r="V163" s="11"/>
      <c r="W163" s="11"/>
      <c r="X163" s="11"/>
      <c r="Y163" s="11"/>
      <c r="Z163" s="11"/>
      <c r="AA163" s="11"/>
      <c r="AB163" s="11"/>
      <c r="AC163" s="11"/>
      <c r="AD163" s="11"/>
      <c r="AE163" s="134"/>
      <c r="AF163" s="134"/>
      <c r="AG163" s="134"/>
      <c r="AH163" s="134"/>
      <c r="AI163" s="185"/>
      <c r="AJ163" s="133">
        <v>0</v>
      </c>
      <c r="AK163" s="133" t="str">
        <f t="shared" ref="AK163:AK165" si="44">IF($AF$18=TRUE,IF(COUNTA(M163,I163)=2,0,1),IF(COUNTA(M163,I163)&gt;0,1,""))</f>
        <v/>
      </c>
      <c r="AL163" s="133">
        <f t="shared" si="41"/>
        <v>0</v>
      </c>
      <c r="AM163" s="133"/>
      <c r="AN163" s="133" t="str">
        <f t="shared" si="43"/>
        <v/>
      </c>
      <c r="AO163" s="127"/>
      <c r="AP163" s="127"/>
    </row>
    <row r="164" spans="1:42" s="35" customFormat="1" ht="15.75" customHeight="1" x14ac:dyDescent="0.25">
      <c r="A164" s="11"/>
      <c r="B164" s="11"/>
      <c r="C164" s="332" t="e">
        <f t="shared" si="36"/>
        <v>#REF!</v>
      </c>
      <c r="D164" s="308" t="e">
        <f t="shared" si="37"/>
        <v>#REF!</v>
      </c>
      <c r="E164" s="345" t="str">
        <f t="array" ref="E164">IF(E118:H153="","",E118:H153)</f>
        <v>TSOGP_P03</v>
      </c>
      <c r="F164" s="39" t="str">
        <f t="array" ref="F164">IF(F118:I153="","",F118:I153)</f>
        <v>Ogrevanje prostorov</v>
      </c>
      <c r="G164" s="26" t="str">
        <f t="array" ref="G164">IF(G118:J153="","",G118:J153)</f>
        <v>Poslovni in ostali odjem</v>
      </c>
      <c r="H164" s="26" t="str">
        <f t="array" ref="H164">IF(H118:K153="","",H118:K153)</f>
        <v>Podskupina III.  - Pobr &gt; 0,300 [MW]</v>
      </c>
      <c r="I164" s="630"/>
      <c r="J164" s="774"/>
      <c r="K164" s="775"/>
      <c r="L164" s="776"/>
      <c r="M164" s="635"/>
      <c r="N164" s="712"/>
      <c r="O164" s="713"/>
      <c r="P164" s="713"/>
      <c r="Q164" s="770" t="str">
        <f t="shared" si="38"/>
        <v/>
      </c>
      <c r="R164" s="764" t="str">
        <f t="shared" si="39"/>
        <v/>
      </c>
      <c r="S164" s="715"/>
      <c r="T164" s="11"/>
      <c r="U164" s="34" t="str">
        <f t="shared" si="42"/>
        <v/>
      </c>
      <c r="V164" s="11"/>
      <c r="W164" s="11"/>
      <c r="X164" s="11"/>
      <c r="Y164" s="11"/>
      <c r="Z164" s="11"/>
      <c r="AA164" s="11"/>
      <c r="AB164" s="11"/>
      <c r="AC164" s="11"/>
      <c r="AD164" s="11"/>
      <c r="AE164" s="134"/>
      <c r="AF164" s="134"/>
      <c r="AG164" s="134"/>
      <c r="AH164" s="134"/>
      <c r="AI164" s="185"/>
      <c r="AJ164" s="133">
        <v>0</v>
      </c>
      <c r="AK164" s="133" t="str">
        <f t="shared" si="44"/>
        <v/>
      </c>
      <c r="AL164" s="133">
        <f t="shared" si="41"/>
        <v>0</v>
      </c>
      <c r="AM164" s="133"/>
      <c r="AN164" s="133" t="str">
        <f t="shared" si="43"/>
        <v/>
      </c>
      <c r="AO164" s="127"/>
      <c r="AP164" s="127"/>
    </row>
    <row r="165" spans="1:42" ht="15.75" customHeight="1" x14ac:dyDescent="0.25">
      <c r="C165" s="308" t="e">
        <f t="shared" si="36"/>
        <v>#REF!</v>
      </c>
      <c r="D165" s="308" t="e">
        <f t="shared" si="37"/>
        <v>#REF!</v>
      </c>
      <c r="E165" s="346" t="str">
        <f t="array" ref="E165">IF(E119:H154="","",E119:H154)</f>
        <v>TSOGP_P04</v>
      </c>
      <c r="F165" s="272" t="str">
        <f t="array" ref="F165">IF(F119:I154="","",F119:I154)</f>
        <v>Ogrevanje prostorov</v>
      </c>
      <c r="G165" s="271" t="str">
        <f t="array" ref="G165">IF(G119:J154="","",G119:J154)</f>
        <v>Zaščiteni negospodinjski odjemalci (ZNGO)</v>
      </c>
      <c r="H165" s="271" t="str">
        <f t="array" ref="H165">IF(H119:K154="","",H119:K154)</f>
        <v>Podskupina IV.</v>
      </c>
      <c r="I165" s="631"/>
      <c r="J165" s="777"/>
      <c r="K165" s="778"/>
      <c r="L165" s="779"/>
      <c r="M165" s="636"/>
      <c r="N165" s="722"/>
      <c r="O165" s="723"/>
      <c r="P165" s="723"/>
      <c r="Q165" s="696" t="str">
        <f t="shared" si="38"/>
        <v/>
      </c>
      <c r="R165" s="765" t="str">
        <f t="shared" si="39"/>
        <v/>
      </c>
      <c r="S165" s="725"/>
      <c r="U165" s="34" t="str">
        <f t="shared" si="42"/>
        <v/>
      </c>
      <c r="AC165" s="11"/>
      <c r="AD165" s="11"/>
      <c r="AE165" s="134"/>
      <c r="AF165" s="134"/>
      <c r="AG165" s="134"/>
      <c r="AH165" s="134"/>
      <c r="AI165" s="185"/>
      <c r="AJ165" s="133">
        <v>0</v>
      </c>
      <c r="AK165" s="352" t="str">
        <f t="shared" si="44"/>
        <v/>
      </c>
      <c r="AL165" s="352">
        <f t="shared" si="41"/>
        <v>0</v>
      </c>
      <c r="AM165" s="352"/>
      <c r="AN165" s="352" t="str">
        <f t="shared" si="43"/>
        <v/>
      </c>
      <c r="AO165" s="127"/>
      <c r="AP165" s="127"/>
    </row>
    <row r="166" spans="1:42" s="35" customFormat="1" ht="15.75" customHeight="1" x14ac:dyDescent="0.25">
      <c r="A166" s="11"/>
      <c r="B166" s="11"/>
      <c r="C166" s="332" t="e">
        <f t="shared" si="36"/>
        <v>#REF!</v>
      </c>
      <c r="D166" s="308" t="e">
        <f t="shared" si="37"/>
        <v>#REF!</v>
      </c>
      <c r="E166" s="345" t="str">
        <f t="array" ref="E166">IF(E120:H155="","",E120:H155)</f>
        <v>TSSTV_G01</v>
      </c>
      <c r="F166" s="39" t="str">
        <f t="array" ref="F166">IF(F120:I155="","",F120:I155)</f>
        <v>Priprava sanitarne tople vode</v>
      </c>
      <c r="G166" s="26" t="str">
        <f t="array" ref="G166">IF(G120:J155="","",G120:J155)</f>
        <v>Gospodinjski odjem</v>
      </c>
      <c r="H166" s="26" t="str">
        <f t="array" ref="H166">IF(H120:K155="","",H120:K155)</f>
        <v>Podskupina I. - Pobr ≤ 0,050 [MW]</v>
      </c>
      <c r="I166" s="630"/>
      <c r="J166" s="774"/>
      <c r="K166" s="775"/>
      <c r="L166" s="776"/>
      <c r="M166" s="635"/>
      <c r="N166" s="712"/>
      <c r="O166" s="713"/>
      <c r="P166" s="713"/>
      <c r="Q166" s="770" t="str">
        <f t="shared" si="38"/>
        <v/>
      </c>
      <c r="R166" s="764" t="str">
        <f t="shared" si="39"/>
        <v/>
      </c>
      <c r="S166" s="715"/>
      <c r="U166" s="34" t="str">
        <f t="shared" si="42"/>
        <v/>
      </c>
      <c r="V166" s="11"/>
      <c r="W166" s="11"/>
      <c r="X166" s="11"/>
      <c r="Y166" s="11"/>
      <c r="Z166" s="11"/>
      <c r="AA166" s="11"/>
      <c r="AB166" s="11"/>
      <c r="AC166" s="11"/>
      <c r="AD166" s="11"/>
      <c r="AE166" s="134"/>
      <c r="AF166" s="134"/>
      <c r="AG166" s="134"/>
      <c r="AH166" s="134"/>
      <c r="AI166" s="185"/>
      <c r="AJ166" s="133">
        <v>0</v>
      </c>
      <c r="AK166" s="133" t="str">
        <f>IF($AF$19=TRUE,IF(COUNTA(M166,I166)=2,0,1),IF(COUNTA(M166,I166)&gt;0,1,""))</f>
        <v/>
      </c>
      <c r="AL166" s="133">
        <f t="shared" si="41"/>
        <v>0</v>
      </c>
      <c r="AM166" s="133"/>
      <c r="AN166" s="133" t="str">
        <f t="shared" si="43"/>
        <v/>
      </c>
      <c r="AO166" s="127"/>
      <c r="AP166" s="127"/>
    </row>
    <row r="167" spans="1:42" s="35" customFormat="1" ht="15.75" customHeight="1" x14ac:dyDescent="0.25">
      <c r="A167" s="11"/>
      <c r="B167" s="11"/>
      <c r="C167" s="332" t="e">
        <f t="shared" si="36"/>
        <v>#REF!</v>
      </c>
      <c r="D167" s="308" t="e">
        <f t="shared" si="37"/>
        <v>#REF!</v>
      </c>
      <c r="E167" s="345" t="str">
        <f t="array" ref="E167">IF(E121:H156="","",E121:H156)</f>
        <v>TSSTV_G02</v>
      </c>
      <c r="F167" s="39" t="str">
        <f t="array" ref="F167">IF(F121:I156="","",F121:I156)</f>
        <v>Priprava sanitarne tople vode</v>
      </c>
      <c r="G167" s="26" t="str">
        <f t="array" ref="G167">IF(G121:J156="","",G121:J156)</f>
        <v>Gospodinjski odjem</v>
      </c>
      <c r="H167" s="26" t="str">
        <f t="array" ref="H167">IF(H121:K156="","",H121:K156)</f>
        <v>Podskupina II. - 0,050&lt; Pobr ≤ 0,300 [MW]</v>
      </c>
      <c r="I167" s="630"/>
      <c r="J167" s="774"/>
      <c r="K167" s="775"/>
      <c r="L167" s="776"/>
      <c r="M167" s="635"/>
      <c r="N167" s="712"/>
      <c r="O167" s="713"/>
      <c r="P167" s="713"/>
      <c r="Q167" s="770" t="str">
        <f t="shared" si="38"/>
        <v/>
      </c>
      <c r="R167" s="764" t="str">
        <f t="shared" si="39"/>
        <v/>
      </c>
      <c r="S167" s="715"/>
      <c r="T167" s="11"/>
      <c r="U167" s="34" t="str">
        <f t="shared" si="42"/>
        <v/>
      </c>
      <c r="V167" s="11"/>
      <c r="W167" s="11"/>
      <c r="X167" s="11"/>
      <c r="Y167" s="11"/>
      <c r="Z167" s="11"/>
      <c r="AA167" s="11"/>
      <c r="AB167" s="11"/>
      <c r="AC167" s="11"/>
      <c r="AD167" s="11"/>
      <c r="AE167" s="134"/>
      <c r="AF167" s="134"/>
      <c r="AG167" s="134"/>
      <c r="AH167" s="134"/>
      <c r="AI167" s="185"/>
      <c r="AJ167" s="133">
        <v>0</v>
      </c>
      <c r="AK167" s="133" t="str">
        <f t="shared" ref="AK167:AK175" si="45">IF($AF$19=TRUE,IF(COUNTA(M167,I167)=2,0,1),IF(COUNTA(M167,I167)&gt;0,1,""))</f>
        <v/>
      </c>
      <c r="AL167" s="133">
        <f t="shared" si="41"/>
        <v>0</v>
      </c>
      <c r="AM167" s="133"/>
      <c r="AN167" s="133" t="str">
        <f t="shared" si="43"/>
        <v/>
      </c>
      <c r="AO167" s="127"/>
      <c r="AP167" s="127"/>
    </row>
    <row r="168" spans="1:42" s="35" customFormat="1" ht="15.75" customHeight="1" x14ac:dyDescent="0.25">
      <c r="A168" s="11"/>
      <c r="B168" s="11"/>
      <c r="C168" s="332" t="e">
        <f t="shared" si="36"/>
        <v>#REF!</v>
      </c>
      <c r="D168" s="308" t="e">
        <f t="shared" si="37"/>
        <v>#REF!</v>
      </c>
      <c r="E168" s="345" t="str">
        <f t="array" ref="E168">IF(E122:H157="","",E122:H157)</f>
        <v>TSSTV_G03</v>
      </c>
      <c r="F168" s="39" t="str">
        <f t="array" ref="F168">IF(F122:I157="","",F122:I157)</f>
        <v>Priprava sanitarne tople vode</v>
      </c>
      <c r="G168" s="26" t="str">
        <f t="array" ref="G168">IF(G122:J157="","",G122:J157)</f>
        <v>Gospodinjski odjem</v>
      </c>
      <c r="H168" s="26" t="str">
        <f t="array" ref="H168">IF(H122:K157="","",H122:K157)</f>
        <v>Podskupina III.  - Pobr &gt; 0,300 [MW]</v>
      </c>
      <c r="I168" s="630"/>
      <c r="J168" s="774"/>
      <c r="K168" s="775"/>
      <c r="L168" s="776"/>
      <c r="M168" s="635"/>
      <c r="N168" s="712"/>
      <c r="O168" s="713"/>
      <c r="P168" s="713"/>
      <c r="Q168" s="770" t="str">
        <f t="shared" si="38"/>
        <v/>
      </c>
      <c r="R168" s="764" t="str">
        <f t="shared" si="39"/>
        <v/>
      </c>
      <c r="S168" s="715"/>
      <c r="T168" s="11"/>
      <c r="U168" s="34" t="str">
        <f t="shared" si="42"/>
        <v/>
      </c>
      <c r="V168" s="11"/>
      <c r="W168" s="11"/>
      <c r="X168" s="11"/>
      <c r="Y168" s="11"/>
      <c r="Z168" s="11"/>
      <c r="AA168" s="11"/>
      <c r="AB168" s="11"/>
      <c r="AC168" s="11"/>
      <c r="AD168" s="11"/>
      <c r="AE168" s="134"/>
      <c r="AF168" s="134"/>
      <c r="AG168" s="134"/>
      <c r="AH168" s="134"/>
      <c r="AI168" s="185"/>
      <c r="AJ168" s="133">
        <v>0</v>
      </c>
      <c r="AK168" s="133" t="str">
        <f t="shared" si="45"/>
        <v/>
      </c>
      <c r="AL168" s="133">
        <f t="shared" si="41"/>
        <v>0</v>
      </c>
      <c r="AM168" s="133"/>
      <c r="AN168" s="133" t="str">
        <f t="shared" si="43"/>
        <v/>
      </c>
      <c r="AO168" s="127"/>
      <c r="AP168" s="127"/>
    </row>
    <row r="169" spans="1:42" s="19" customFormat="1" ht="15.75" customHeight="1" x14ac:dyDescent="0.25">
      <c r="A169" s="11"/>
      <c r="B169" s="11"/>
      <c r="C169" s="332" t="e">
        <f t="shared" si="36"/>
        <v>#REF!</v>
      </c>
      <c r="D169" s="308" t="e">
        <f t="shared" si="37"/>
        <v>#REF!</v>
      </c>
      <c r="E169" s="345" t="str">
        <f t="array" ref="E169">IF(E123:H158="","",E123:H158)</f>
        <v>TSSTV_I01</v>
      </c>
      <c r="F169" s="39" t="str">
        <f t="array" ref="F169">IF(F123:I158="","",F123:I158)</f>
        <v>Priprava sanitarne tople vode</v>
      </c>
      <c r="G169" s="26" t="str">
        <f t="array" ref="G169">IF(G123:J158="","",G123:J158)</f>
        <v>Industrijski odjem</v>
      </c>
      <c r="H169" s="26" t="str">
        <f t="array" ref="H169">IF(H123:K158="","",H123:K158)</f>
        <v>Podskupina I. - Pobr ≤ 0,050 [MW]</v>
      </c>
      <c r="I169" s="630"/>
      <c r="J169" s="774"/>
      <c r="K169" s="775"/>
      <c r="L169" s="776"/>
      <c r="M169" s="635"/>
      <c r="N169" s="712"/>
      <c r="O169" s="713"/>
      <c r="P169" s="713"/>
      <c r="Q169" s="770" t="str">
        <f t="shared" si="38"/>
        <v/>
      </c>
      <c r="R169" s="764" t="str">
        <f t="shared" si="39"/>
        <v/>
      </c>
      <c r="S169" s="715"/>
      <c r="T169" s="11"/>
      <c r="U169" s="34" t="str">
        <f t="shared" si="42"/>
        <v/>
      </c>
      <c r="V169" s="11"/>
      <c r="W169" s="11"/>
      <c r="X169" s="11"/>
      <c r="Y169" s="11"/>
      <c r="Z169" s="11"/>
      <c r="AA169" s="11"/>
      <c r="AB169" s="11"/>
      <c r="AC169" s="11"/>
      <c r="AD169" s="11"/>
      <c r="AE169" s="134"/>
      <c r="AF169" s="134"/>
      <c r="AG169" s="134"/>
      <c r="AH169" s="134"/>
      <c r="AI169" s="185"/>
      <c r="AJ169" s="133">
        <v>0</v>
      </c>
      <c r="AK169" s="133" t="str">
        <f t="shared" si="45"/>
        <v/>
      </c>
      <c r="AL169" s="133">
        <f t="shared" si="41"/>
        <v>0</v>
      </c>
      <c r="AM169" s="133"/>
      <c r="AN169" s="133" t="str">
        <f t="shared" si="43"/>
        <v/>
      </c>
      <c r="AO169" s="127"/>
      <c r="AP169" s="127"/>
    </row>
    <row r="170" spans="1:42" s="35" customFormat="1" ht="15.75" customHeight="1" x14ac:dyDescent="0.25">
      <c r="A170" s="11"/>
      <c r="B170" s="11"/>
      <c r="C170" s="332" t="e">
        <f t="shared" si="36"/>
        <v>#REF!</v>
      </c>
      <c r="D170" s="308" t="e">
        <f t="shared" si="37"/>
        <v>#REF!</v>
      </c>
      <c r="E170" s="345" t="str">
        <f t="array" ref="E170">IF(E124:H159="","",E124:H159)</f>
        <v>TSSTV_I02</v>
      </c>
      <c r="F170" s="39" t="str">
        <f t="array" ref="F170">IF(F124:I159="","",F124:I159)</f>
        <v>Priprava sanitarne tople vode</v>
      </c>
      <c r="G170" s="26" t="str">
        <f t="array" ref="G170">IF(G124:J159="","",G124:J159)</f>
        <v>Industrijski odjem</v>
      </c>
      <c r="H170" s="26" t="str">
        <f t="array" ref="H170">IF(H124:K159="","",H124:K159)</f>
        <v>Podskupina II. - 0,050&lt; Pobr ≤ 0,300 [MW]</v>
      </c>
      <c r="I170" s="630"/>
      <c r="J170" s="774"/>
      <c r="K170" s="775"/>
      <c r="L170" s="776"/>
      <c r="M170" s="635"/>
      <c r="N170" s="712"/>
      <c r="O170" s="713"/>
      <c r="P170" s="713"/>
      <c r="Q170" s="771" t="str">
        <f t="shared" si="38"/>
        <v/>
      </c>
      <c r="R170" s="764" t="str">
        <f t="shared" si="39"/>
        <v/>
      </c>
      <c r="S170" s="715"/>
      <c r="T170" s="11"/>
      <c r="U170" s="34" t="str">
        <f t="shared" si="42"/>
        <v/>
      </c>
      <c r="V170" s="11"/>
      <c r="W170" s="11"/>
      <c r="X170" s="11"/>
      <c r="Y170" s="11"/>
      <c r="Z170" s="11"/>
      <c r="AA170" s="11"/>
      <c r="AB170" s="11"/>
      <c r="AC170" s="11"/>
      <c r="AD170" s="11"/>
      <c r="AE170" s="134"/>
      <c r="AF170" s="134"/>
      <c r="AG170" s="134"/>
      <c r="AH170" s="134"/>
      <c r="AI170" s="185"/>
      <c r="AJ170" s="133">
        <v>0</v>
      </c>
      <c r="AK170" s="133" t="str">
        <f t="shared" si="45"/>
        <v/>
      </c>
      <c r="AL170" s="133">
        <f t="shared" si="41"/>
        <v>0</v>
      </c>
      <c r="AM170" s="133"/>
      <c r="AN170" s="133" t="str">
        <f t="shared" si="43"/>
        <v/>
      </c>
      <c r="AO170" s="127"/>
      <c r="AP170" s="127"/>
    </row>
    <row r="171" spans="1:42" s="35" customFormat="1" ht="15.75" customHeight="1" x14ac:dyDescent="0.25">
      <c r="A171" s="11"/>
      <c r="B171" s="11"/>
      <c r="C171" s="332" t="e">
        <f t="shared" si="36"/>
        <v>#REF!</v>
      </c>
      <c r="D171" s="308" t="e">
        <f t="shared" si="37"/>
        <v>#REF!</v>
      </c>
      <c r="E171" s="345" t="str">
        <f t="array" ref="E171">IF(E125:H160="","",E125:H160)</f>
        <v>TSSTV_I03</v>
      </c>
      <c r="F171" s="39" t="str">
        <f t="array" ref="F171">IF(F125:I160="","",F125:I160)</f>
        <v>Priprava sanitarne tople vode</v>
      </c>
      <c r="G171" s="26" t="str">
        <f t="array" ref="G171">IF(G125:J160="","",G125:J160)</f>
        <v>Industrijski odjem</v>
      </c>
      <c r="H171" s="26" t="str">
        <f t="array" ref="H171">IF(H125:K160="","",H125:K160)</f>
        <v>Podskupina III.  - Pobr &gt; 0,300 [MW]</v>
      </c>
      <c r="I171" s="630"/>
      <c r="J171" s="780"/>
      <c r="K171" s="781"/>
      <c r="L171" s="782"/>
      <c r="M171" s="637"/>
      <c r="N171" s="712"/>
      <c r="O171" s="713"/>
      <c r="P171" s="713"/>
      <c r="Q171" s="770" t="str">
        <f t="shared" si="38"/>
        <v/>
      </c>
      <c r="R171" s="764" t="str">
        <f t="shared" si="39"/>
        <v/>
      </c>
      <c r="S171" s="715"/>
      <c r="T171" s="11"/>
      <c r="U171" s="34" t="str">
        <f t="shared" si="42"/>
        <v/>
      </c>
      <c r="V171" s="11"/>
      <c r="W171" s="11"/>
      <c r="X171" s="11"/>
      <c r="Y171" s="11"/>
      <c r="Z171" s="11"/>
      <c r="AA171" s="11"/>
      <c r="AB171" s="11"/>
      <c r="AC171" s="11"/>
      <c r="AD171" s="11"/>
      <c r="AE171" s="134"/>
      <c r="AF171" s="134"/>
      <c r="AG171" s="134"/>
      <c r="AH171" s="134"/>
      <c r="AI171" s="185"/>
      <c r="AJ171" s="133">
        <v>0</v>
      </c>
      <c r="AK171" s="133" t="str">
        <f t="shared" si="45"/>
        <v/>
      </c>
      <c r="AL171" s="133">
        <f t="shared" si="41"/>
        <v>0</v>
      </c>
      <c r="AM171" s="133"/>
      <c r="AN171" s="133" t="str">
        <f t="shared" si="43"/>
        <v/>
      </c>
      <c r="AO171" s="127"/>
      <c r="AP171" s="127"/>
    </row>
    <row r="172" spans="1:42" s="35" customFormat="1" ht="15.75" customHeight="1" x14ac:dyDescent="0.25">
      <c r="A172" s="11"/>
      <c r="B172" s="11"/>
      <c r="C172" s="332" t="e">
        <f t="shared" si="36"/>
        <v>#REF!</v>
      </c>
      <c r="D172" s="308" t="e">
        <f t="shared" si="37"/>
        <v>#REF!</v>
      </c>
      <c r="E172" s="345" t="str">
        <f t="array" ref="E172">IF(E126:H161="","",E126:H161)</f>
        <v>TSSTV_P01</v>
      </c>
      <c r="F172" s="39" t="str">
        <f t="array" ref="F172">IF(F126:I161="","",F126:I161)</f>
        <v>Priprava sanitarne tople vode</v>
      </c>
      <c r="G172" s="26" t="str">
        <f t="array" ref="G172">IF(G126:J161="","",G126:J161)</f>
        <v>Poslovni in ostali odjem</v>
      </c>
      <c r="H172" s="26" t="str">
        <f t="array" ref="H172">IF(H126:K161="","",H126:K161)</f>
        <v>Podskupina I. - Pobr ≤ 0,050 [MW]</v>
      </c>
      <c r="I172" s="630"/>
      <c r="J172" s="774"/>
      <c r="K172" s="775"/>
      <c r="L172" s="776"/>
      <c r="M172" s="637"/>
      <c r="N172" s="712"/>
      <c r="O172" s="713"/>
      <c r="P172" s="713"/>
      <c r="Q172" s="770" t="str">
        <f t="shared" si="38"/>
        <v/>
      </c>
      <c r="R172" s="764" t="str">
        <f t="shared" si="39"/>
        <v/>
      </c>
      <c r="S172" s="715"/>
      <c r="T172" s="11"/>
      <c r="U172" s="34" t="str">
        <f t="shared" si="42"/>
        <v/>
      </c>
      <c r="V172" s="11"/>
      <c r="W172" s="11"/>
      <c r="X172" s="11"/>
      <c r="Y172" s="11"/>
      <c r="Z172" s="11"/>
      <c r="AA172" s="11"/>
      <c r="AB172" s="11"/>
      <c r="AC172" s="11"/>
      <c r="AD172" s="11"/>
      <c r="AE172" s="134"/>
      <c r="AF172" s="134"/>
      <c r="AG172" s="134"/>
      <c r="AH172" s="134"/>
      <c r="AI172" s="185"/>
      <c r="AJ172" s="133">
        <v>0</v>
      </c>
      <c r="AK172" s="133" t="str">
        <f t="shared" si="45"/>
        <v/>
      </c>
      <c r="AL172" s="133">
        <f t="shared" si="41"/>
        <v>0</v>
      </c>
      <c r="AM172" s="133"/>
      <c r="AN172" s="133" t="str">
        <f t="shared" si="43"/>
        <v/>
      </c>
      <c r="AO172" s="127"/>
      <c r="AP172" s="127"/>
    </row>
    <row r="173" spans="1:42" s="35" customFormat="1" ht="15.75" customHeight="1" x14ac:dyDescent="0.25">
      <c r="A173" s="11"/>
      <c r="B173" s="11"/>
      <c r="C173" s="332" t="e">
        <f t="shared" si="36"/>
        <v>#REF!</v>
      </c>
      <c r="D173" s="308" t="e">
        <f t="shared" si="37"/>
        <v>#REF!</v>
      </c>
      <c r="E173" s="345" t="str">
        <f t="array" ref="E173">IF(E127:H162="","",E127:H162)</f>
        <v>TSSTV_P02</v>
      </c>
      <c r="F173" s="39" t="str">
        <f t="array" ref="F173">IF(F127:I162="","",F127:I162)</f>
        <v>Priprava sanitarne tople vode</v>
      </c>
      <c r="G173" s="26" t="str">
        <f t="array" ref="G173">IF(G127:J162="","",G127:J162)</f>
        <v>Poslovni in ostali odjem</v>
      </c>
      <c r="H173" s="26" t="str">
        <f t="array" ref="H173">IF(H127:K162="","",H127:K162)</f>
        <v>Podskupina II. - 0,050&lt; Pobr ≤ 0,300 [MW]</v>
      </c>
      <c r="I173" s="630"/>
      <c r="J173" s="774"/>
      <c r="K173" s="775"/>
      <c r="L173" s="776"/>
      <c r="M173" s="637"/>
      <c r="N173" s="712"/>
      <c r="O173" s="713"/>
      <c r="P173" s="713"/>
      <c r="Q173" s="770" t="str">
        <f t="shared" si="38"/>
        <v/>
      </c>
      <c r="R173" s="764" t="str">
        <f t="shared" si="39"/>
        <v/>
      </c>
      <c r="S173" s="715"/>
      <c r="T173" s="11"/>
      <c r="U173" s="34" t="str">
        <f t="shared" si="42"/>
        <v/>
      </c>
      <c r="V173" s="11"/>
      <c r="W173" s="11"/>
      <c r="X173" s="11"/>
      <c r="Y173" s="11"/>
      <c r="Z173" s="11"/>
      <c r="AA173" s="11"/>
      <c r="AB173" s="11"/>
      <c r="AC173" s="11"/>
      <c r="AD173" s="11"/>
      <c r="AE173" s="134"/>
      <c r="AF173" s="134"/>
      <c r="AG173" s="134"/>
      <c r="AH173" s="134"/>
      <c r="AI173" s="185"/>
      <c r="AJ173" s="133">
        <v>0</v>
      </c>
      <c r="AK173" s="133" t="str">
        <f t="shared" si="45"/>
        <v/>
      </c>
      <c r="AL173" s="133">
        <f t="shared" si="41"/>
        <v>0</v>
      </c>
      <c r="AM173" s="133"/>
      <c r="AN173" s="133" t="str">
        <f t="shared" si="43"/>
        <v/>
      </c>
      <c r="AO173" s="127"/>
      <c r="AP173" s="127"/>
    </row>
    <row r="174" spans="1:42" s="35" customFormat="1" ht="15.75" customHeight="1" x14ac:dyDescent="0.25">
      <c r="A174" s="11"/>
      <c r="B174" s="11"/>
      <c r="C174" s="332" t="e">
        <f t="shared" si="36"/>
        <v>#REF!</v>
      </c>
      <c r="D174" s="308" t="e">
        <f t="shared" si="37"/>
        <v>#REF!</v>
      </c>
      <c r="E174" s="345" t="str">
        <f t="array" ref="E174">IF(E128:H163="","",E128:H163)</f>
        <v>TSSTV_P03</v>
      </c>
      <c r="F174" s="39" t="str">
        <f t="array" ref="F174">IF(F128:I163="","",F128:I163)</f>
        <v>Priprava sanitarne tople vode</v>
      </c>
      <c r="G174" s="26" t="str">
        <f t="array" ref="G174">IF(G128:J163="","",G128:J163)</f>
        <v>Poslovni in ostali odjem</v>
      </c>
      <c r="H174" s="26" t="str">
        <f t="array" ref="H174">IF(H128:K163="","",H128:K163)</f>
        <v>Podskupina III.  - Pobr &gt; 0,300 [MW]</v>
      </c>
      <c r="I174" s="630"/>
      <c r="J174" s="774"/>
      <c r="K174" s="775"/>
      <c r="L174" s="776"/>
      <c r="M174" s="637"/>
      <c r="N174" s="712"/>
      <c r="O174" s="713"/>
      <c r="P174" s="713"/>
      <c r="Q174" s="770" t="str">
        <f t="shared" si="38"/>
        <v/>
      </c>
      <c r="R174" s="764" t="str">
        <f t="shared" si="39"/>
        <v/>
      </c>
      <c r="S174" s="715"/>
      <c r="T174" s="11"/>
      <c r="U174" s="34" t="str">
        <f t="shared" si="42"/>
        <v/>
      </c>
      <c r="V174" s="11"/>
      <c r="W174" s="11"/>
      <c r="X174" s="11"/>
      <c r="Y174" s="11"/>
      <c r="Z174" s="11"/>
      <c r="AA174" s="11"/>
      <c r="AB174" s="11"/>
      <c r="AC174" s="11"/>
      <c r="AD174" s="11"/>
      <c r="AE174" s="134"/>
      <c r="AF174" s="134"/>
      <c r="AG174" s="134"/>
      <c r="AH174" s="134"/>
      <c r="AI174" s="185"/>
      <c r="AJ174" s="133">
        <v>0</v>
      </c>
      <c r="AK174" s="133" t="str">
        <f t="shared" si="45"/>
        <v/>
      </c>
      <c r="AL174" s="133">
        <f t="shared" si="41"/>
        <v>0</v>
      </c>
      <c r="AM174" s="133"/>
      <c r="AN174" s="133" t="str">
        <f t="shared" si="43"/>
        <v/>
      </c>
      <c r="AO174" s="127"/>
      <c r="AP174" s="127"/>
    </row>
    <row r="175" spans="1:42" ht="15.75" customHeight="1" x14ac:dyDescent="0.25">
      <c r="C175" s="308" t="e">
        <f t="shared" si="36"/>
        <v>#REF!</v>
      </c>
      <c r="D175" s="308" t="e">
        <f t="shared" si="37"/>
        <v>#REF!</v>
      </c>
      <c r="E175" s="346" t="str">
        <f t="array" ref="E175">IF(E129:H164="","",E129:H164)</f>
        <v>TSSTV_P04</v>
      </c>
      <c r="F175" s="272" t="str">
        <f t="array" ref="F175">IF(F129:I164="","",F129:I164)</f>
        <v>Priprava sanitarne tople vode</v>
      </c>
      <c r="G175" s="271" t="str">
        <f t="array" ref="G175">IF(G129:J164="","",G129:J164)</f>
        <v>Zaščiteni negospodinjski odjemalci (ZNGO)</v>
      </c>
      <c r="H175" s="271" t="str">
        <f t="array" ref="H175">IF(H129:K164="","",H129:K164)</f>
        <v>Podskupina IV.</v>
      </c>
      <c r="I175" s="631"/>
      <c r="J175" s="777"/>
      <c r="K175" s="778"/>
      <c r="L175" s="779"/>
      <c r="M175" s="636"/>
      <c r="N175" s="722"/>
      <c r="O175" s="723"/>
      <c r="P175" s="723"/>
      <c r="Q175" s="696" t="str">
        <f t="shared" si="38"/>
        <v/>
      </c>
      <c r="R175" s="765" t="str">
        <f t="shared" si="39"/>
        <v/>
      </c>
      <c r="S175" s="725"/>
      <c r="U175" s="34" t="str">
        <f t="shared" si="42"/>
        <v/>
      </c>
      <c r="AC175" s="11"/>
      <c r="AD175" s="11"/>
      <c r="AE175" s="134"/>
      <c r="AF175" s="134"/>
      <c r="AG175" s="134"/>
      <c r="AH175" s="134"/>
      <c r="AI175" s="185"/>
      <c r="AJ175" s="133">
        <v>0</v>
      </c>
      <c r="AK175" s="352" t="str">
        <f t="shared" si="45"/>
        <v/>
      </c>
      <c r="AL175" s="352">
        <f t="shared" si="41"/>
        <v>0</v>
      </c>
      <c r="AM175" s="352"/>
      <c r="AN175" s="352" t="str">
        <f t="shared" si="43"/>
        <v/>
      </c>
      <c r="AO175" s="127"/>
      <c r="AP175" s="127"/>
    </row>
    <row r="176" spans="1:42" s="35" customFormat="1" ht="15.75" customHeight="1" x14ac:dyDescent="0.25">
      <c r="A176" s="11"/>
      <c r="B176" s="11"/>
      <c r="C176" s="332" t="e">
        <f t="shared" si="36"/>
        <v>#REF!</v>
      </c>
      <c r="D176" s="308" t="e">
        <f t="shared" si="37"/>
        <v>#REF!</v>
      </c>
      <c r="E176" s="345" t="str">
        <f t="array" ref="E176">IF(E130:H165="","",E130:H165)</f>
        <v>TSHLP_G01</v>
      </c>
      <c r="F176" s="39" t="str">
        <f t="array" ref="F176">IF(F130:I165="","",F130:I165)</f>
        <v>Hlajenje prostorov</v>
      </c>
      <c r="G176" s="26" t="str">
        <f t="array" ref="G176">IF(G130:J165="","",G130:J165)</f>
        <v>Gospodinjski odjem</v>
      </c>
      <c r="H176" s="26" t="str">
        <f t="array" ref="H176">IF(H130:K165="","",H130:K165)</f>
        <v>Podskupina I. - Pobr ≤ 0,050 [MW]</v>
      </c>
      <c r="I176" s="630"/>
      <c r="J176" s="774"/>
      <c r="K176" s="775"/>
      <c r="L176" s="776"/>
      <c r="M176" s="637"/>
      <c r="N176" s="712"/>
      <c r="O176" s="713"/>
      <c r="P176" s="713"/>
      <c r="Q176" s="770" t="str">
        <f t="shared" si="38"/>
        <v/>
      </c>
      <c r="R176" s="764" t="str">
        <f t="shared" si="39"/>
        <v/>
      </c>
      <c r="S176" s="715"/>
      <c r="T176" s="11"/>
      <c r="U176" s="34" t="str">
        <f t="shared" si="42"/>
        <v/>
      </c>
      <c r="V176" s="11"/>
      <c r="W176" s="11"/>
      <c r="X176" s="11"/>
      <c r="Y176" s="11"/>
      <c r="Z176" s="11"/>
      <c r="AA176" s="11"/>
      <c r="AB176" s="11"/>
      <c r="AC176" s="11"/>
      <c r="AD176" s="11"/>
      <c r="AE176" s="134"/>
      <c r="AF176" s="134"/>
      <c r="AG176" s="134"/>
      <c r="AH176" s="134"/>
      <c r="AI176" s="185"/>
      <c r="AJ176" s="133">
        <v>0</v>
      </c>
      <c r="AK176" s="133" t="str">
        <f>IF($AF$20=TRUE,IF(COUNTA(M176,I176)=2,0,1),IF(COUNTA(M176,I176)&gt;0,1,""))</f>
        <v/>
      </c>
      <c r="AL176" s="133">
        <f t="shared" si="41"/>
        <v>0</v>
      </c>
      <c r="AM176" s="133"/>
      <c r="AN176" s="133" t="str">
        <f t="shared" si="43"/>
        <v/>
      </c>
      <c r="AO176" s="127"/>
      <c r="AP176" s="127"/>
    </row>
    <row r="177" spans="1:42" s="35" customFormat="1" ht="15.75" customHeight="1" x14ac:dyDescent="0.25">
      <c r="A177" s="11"/>
      <c r="B177" s="11"/>
      <c r="C177" s="332" t="e">
        <f t="shared" si="36"/>
        <v>#REF!</v>
      </c>
      <c r="D177" s="308" t="e">
        <f t="shared" si="37"/>
        <v>#REF!</v>
      </c>
      <c r="E177" s="345" t="str">
        <f t="array" ref="E177">IF(E131:H166="","",E131:H166)</f>
        <v>TSHLP_G02</v>
      </c>
      <c r="F177" s="39" t="str">
        <f t="array" ref="F177">IF(F131:I166="","",F131:I166)</f>
        <v>Hlajenje prostorov</v>
      </c>
      <c r="G177" s="26" t="str">
        <f t="array" ref="G177">IF(G131:J166="","",G131:J166)</f>
        <v>Gospodinjski odjem</v>
      </c>
      <c r="H177" s="26" t="str">
        <f t="array" ref="H177">IF(H131:K166="","",H131:K166)</f>
        <v>Podskupina II. - 0,050&lt; Pobr ≤ 0,300 [MW]</v>
      </c>
      <c r="I177" s="630"/>
      <c r="J177" s="774"/>
      <c r="K177" s="775"/>
      <c r="L177" s="776"/>
      <c r="M177" s="637"/>
      <c r="N177" s="712"/>
      <c r="O177" s="713"/>
      <c r="P177" s="713"/>
      <c r="Q177" s="770" t="str">
        <f t="shared" si="38"/>
        <v/>
      </c>
      <c r="R177" s="764" t="str">
        <f t="shared" si="39"/>
        <v/>
      </c>
      <c r="S177" s="715"/>
      <c r="T177" s="11"/>
      <c r="U177" s="34" t="str">
        <f t="shared" si="42"/>
        <v/>
      </c>
      <c r="V177" s="11"/>
      <c r="W177" s="11"/>
      <c r="X177" s="11"/>
      <c r="Y177" s="11"/>
      <c r="Z177" s="11"/>
      <c r="AA177" s="11"/>
      <c r="AB177" s="11"/>
      <c r="AC177" s="11"/>
      <c r="AD177" s="11"/>
      <c r="AE177" s="134"/>
      <c r="AF177" s="134"/>
      <c r="AG177" s="134"/>
      <c r="AH177" s="134"/>
      <c r="AI177" s="185"/>
      <c r="AJ177" s="133">
        <v>0</v>
      </c>
      <c r="AK177" s="133" t="str">
        <f t="shared" ref="AK177:AK184" si="46">IF($AF$20=TRUE,IF(COUNTA(M177,I177)=2,0,1),IF(COUNTA(M177,I177)&gt;0,1,""))</f>
        <v/>
      </c>
      <c r="AL177" s="133">
        <f t="shared" si="41"/>
        <v>0</v>
      </c>
      <c r="AM177" s="133"/>
      <c r="AN177" s="133" t="str">
        <f t="shared" si="43"/>
        <v/>
      </c>
      <c r="AO177" s="127"/>
      <c r="AP177" s="127"/>
    </row>
    <row r="178" spans="1:42" s="35" customFormat="1" ht="15.75" customHeight="1" x14ac:dyDescent="0.25">
      <c r="A178" s="11"/>
      <c r="B178" s="11"/>
      <c r="C178" s="332" t="e">
        <f t="shared" si="36"/>
        <v>#REF!</v>
      </c>
      <c r="D178" s="308" t="e">
        <f t="shared" si="37"/>
        <v>#REF!</v>
      </c>
      <c r="E178" s="345" t="str">
        <f t="array" ref="E178">IF(E132:H167="","",E132:H167)</f>
        <v>TSHLP_G03</v>
      </c>
      <c r="F178" s="39" t="str">
        <f t="array" ref="F178">IF(F132:I167="","",F132:I167)</f>
        <v>Hlajenje prostorov</v>
      </c>
      <c r="G178" s="26" t="str">
        <f t="array" ref="G178">IF(G132:J167="","",G132:J167)</f>
        <v>Gospodinjski odjem</v>
      </c>
      <c r="H178" s="26" t="str">
        <f t="array" ref="H178">IF(H132:K167="","",H132:K167)</f>
        <v>Podskupina III.  - Pobr &gt; 0,300 [MW]</v>
      </c>
      <c r="I178" s="630"/>
      <c r="J178" s="774"/>
      <c r="K178" s="775"/>
      <c r="L178" s="776"/>
      <c r="M178" s="637"/>
      <c r="N178" s="712"/>
      <c r="O178" s="713"/>
      <c r="P178" s="713"/>
      <c r="Q178" s="770" t="str">
        <f t="shared" si="38"/>
        <v/>
      </c>
      <c r="R178" s="764" t="str">
        <f t="shared" si="39"/>
        <v/>
      </c>
      <c r="S178" s="715"/>
      <c r="T178" s="11"/>
      <c r="U178" s="34" t="str">
        <f t="shared" si="42"/>
        <v/>
      </c>
      <c r="V178" s="11"/>
      <c r="W178" s="11"/>
      <c r="X178" s="11"/>
      <c r="Y178" s="11"/>
      <c r="Z178" s="11"/>
      <c r="AA178" s="11"/>
      <c r="AB178" s="11"/>
      <c r="AC178" s="11"/>
      <c r="AD178" s="11"/>
      <c r="AE178" s="134"/>
      <c r="AF178" s="134"/>
      <c r="AG178" s="134"/>
      <c r="AH178" s="134"/>
      <c r="AI178" s="185"/>
      <c r="AJ178" s="133">
        <v>0</v>
      </c>
      <c r="AK178" s="133" t="str">
        <f t="shared" si="46"/>
        <v/>
      </c>
      <c r="AL178" s="133">
        <f t="shared" si="41"/>
        <v>0</v>
      </c>
      <c r="AM178" s="133"/>
      <c r="AN178" s="133" t="str">
        <f t="shared" si="43"/>
        <v/>
      </c>
      <c r="AO178" s="127"/>
      <c r="AP178" s="127"/>
    </row>
    <row r="179" spans="1:42" s="35" customFormat="1" ht="15.75" customHeight="1" x14ac:dyDescent="0.25">
      <c r="A179" s="11"/>
      <c r="B179" s="11"/>
      <c r="C179" s="332" t="e">
        <f t="shared" si="36"/>
        <v>#REF!</v>
      </c>
      <c r="D179" s="308" t="e">
        <f t="shared" si="37"/>
        <v>#REF!</v>
      </c>
      <c r="E179" s="345" t="str">
        <f t="array" ref="E179">IF(E133:H168="","",E133:H168)</f>
        <v>TSHLP_I01</v>
      </c>
      <c r="F179" s="39" t="str">
        <f t="array" ref="F179">IF(F133:I168="","",F133:I168)</f>
        <v>Hlajenje prostorov</v>
      </c>
      <c r="G179" s="26" t="str">
        <f t="array" ref="G179">IF(G133:J168="","",G133:J168)</f>
        <v>Industrijski odjem</v>
      </c>
      <c r="H179" s="26" t="str">
        <f t="array" ref="H179">IF(H133:K168="","",H133:K168)</f>
        <v>Podskupina I. - Pobr ≤ 0,050 [MW]</v>
      </c>
      <c r="I179" s="630"/>
      <c r="J179" s="774"/>
      <c r="K179" s="775"/>
      <c r="L179" s="776"/>
      <c r="M179" s="637"/>
      <c r="N179" s="712"/>
      <c r="O179" s="713"/>
      <c r="P179" s="713"/>
      <c r="Q179" s="770" t="str">
        <f t="shared" si="38"/>
        <v/>
      </c>
      <c r="R179" s="764" t="str">
        <f t="shared" si="39"/>
        <v/>
      </c>
      <c r="S179" s="715"/>
      <c r="T179" s="11"/>
      <c r="U179" s="34" t="str">
        <f t="shared" si="42"/>
        <v/>
      </c>
      <c r="V179" s="11"/>
      <c r="W179" s="11"/>
      <c r="X179" s="11"/>
      <c r="Y179" s="11"/>
      <c r="Z179" s="11"/>
      <c r="AA179" s="11"/>
      <c r="AB179" s="11"/>
      <c r="AC179" s="11"/>
      <c r="AD179" s="11"/>
      <c r="AE179" s="134"/>
      <c r="AF179" s="134"/>
      <c r="AG179" s="134"/>
      <c r="AH179" s="134"/>
      <c r="AI179" s="185"/>
      <c r="AJ179" s="133">
        <v>0</v>
      </c>
      <c r="AK179" s="133" t="str">
        <f t="shared" si="46"/>
        <v/>
      </c>
      <c r="AL179" s="133">
        <f t="shared" si="41"/>
        <v>0</v>
      </c>
      <c r="AM179" s="133"/>
      <c r="AN179" s="133" t="str">
        <f t="shared" si="43"/>
        <v/>
      </c>
      <c r="AO179" s="127"/>
      <c r="AP179" s="127"/>
    </row>
    <row r="180" spans="1:42" s="35" customFormat="1" ht="15.75" customHeight="1" x14ac:dyDescent="0.25">
      <c r="A180" s="11"/>
      <c r="B180" s="11"/>
      <c r="C180" s="332" t="e">
        <f t="shared" si="36"/>
        <v>#REF!</v>
      </c>
      <c r="D180" s="308" t="e">
        <f t="shared" si="37"/>
        <v>#REF!</v>
      </c>
      <c r="E180" s="345" t="str">
        <f t="array" ref="E180">IF(E134:H169="","",E134:H169)</f>
        <v>TSHLP_I02</v>
      </c>
      <c r="F180" s="39" t="str">
        <f t="array" ref="F180">IF(F134:I169="","",F134:I169)</f>
        <v>Hlajenje prostorov</v>
      </c>
      <c r="G180" s="26" t="str">
        <f t="array" ref="G180">IF(G134:J169="","",G134:J169)</f>
        <v>Industrijski odjem</v>
      </c>
      <c r="H180" s="26" t="str">
        <f t="array" ref="H180">IF(H134:K169="","",H134:K169)</f>
        <v>Podskupina II. - 0,050&lt; Pobr ≤ 0,300 [MW]</v>
      </c>
      <c r="I180" s="630"/>
      <c r="J180" s="774"/>
      <c r="K180" s="775"/>
      <c r="L180" s="776"/>
      <c r="M180" s="637"/>
      <c r="N180" s="712"/>
      <c r="O180" s="713"/>
      <c r="P180" s="713"/>
      <c r="Q180" s="770" t="str">
        <f t="shared" si="38"/>
        <v/>
      </c>
      <c r="R180" s="764" t="str">
        <f t="shared" si="39"/>
        <v/>
      </c>
      <c r="S180" s="715"/>
      <c r="T180" s="11"/>
      <c r="U180" s="34" t="str">
        <f t="shared" si="42"/>
        <v/>
      </c>
      <c r="V180" s="11"/>
      <c r="W180" s="11"/>
      <c r="X180" s="11"/>
      <c r="Y180" s="11"/>
      <c r="Z180" s="11"/>
      <c r="AA180" s="11"/>
      <c r="AB180" s="11"/>
      <c r="AC180" s="11"/>
      <c r="AD180" s="11"/>
      <c r="AE180" s="134"/>
      <c r="AF180" s="134"/>
      <c r="AG180" s="134"/>
      <c r="AH180" s="134"/>
      <c r="AI180" s="185"/>
      <c r="AJ180" s="133">
        <v>0</v>
      </c>
      <c r="AK180" s="133" t="str">
        <f t="shared" si="46"/>
        <v/>
      </c>
      <c r="AL180" s="133">
        <f t="shared" si="41"/>
        <v>0</v>
      </c>
      <c r="AM180" s="133"/>
      <c r="AN180" s="133" t="str">
        <f t="shared" si="43"/>
        <v/>
      </c>
      <c r="AO180" s="127"/>
      <c r="AP180" s="127"/>
    </row>
    <row r="181" spans="1:42" s="35" customFormat="1" ht="15.75" customHeight="1" x14ac:dyDescent="0.25">
      <c r="A181" s="11"/>
      <c r="B181" s="11"/>
      <c r="C181" s="332" t="e">
        <f t="shared" si="36"/>
        <v>#REF!</v>
      </c>
      <c r="D181" s="308" t="e">
        <f t="shared" si="37"/>
        <v>#REF!</v>
      </c>
      <c r="E181" s="345" t="str">
        <f t="array" ref="E181">IF(E135:H170="","",E135:H170)</f>
        <v>TSHLP_I03</v>
      </c>
      <c r="F181" s="39" t="str">
        <f t="array" ref="F181">IF(F135:I170="","",F135:I170)</f>
        <v>Hlajenje prostorov</v>
      </c>
      <c r="G181" s="26" t="str">
        <f t="array" ref="G181">IF(G135:J170="","",G135:J170)</f>
        <v>Industrijski odjem</v>
      </c>
      <c r="H181" s="26" t="str">
        <f t="array" ref="H181">IF(H135:K170="","",H135:K170)</f>
        <v>Podskupina III.  - Pobr &gt; 0,300 [MW]</v>
      </c>
      <c r="I181" s="630"/>
      <c r="J181" s="774"/>
      <c r="K181" s="775"/>
      <c r="L181" s="776"/>
      <c r="M181" s="637"/>
      <c r="N181" s="712"/>
      <c r="O181" s="713"/>
      <c r="P181" s="713"/>
      <c r="Q181" s="770" t="str">
        <f t="shared" si="38"/>
        <v/>
      </c>
      <c r="R181" s="764" t="str">
        <f t="shared" si="39"/>
        <v/>
      </c>
      <c r="S181" s="715"/>
      <c r="T181" s="11"/>
      <c r="U181" s="34" t="str">
        <f t="shared" si="42"/>
        <v/>
      </c>
      <c r="V181" s="11"/>
      <c r="W181" s="11"/>
      <c r="X181" s="11"/>
      <c r="Y181" s="11"/>
      <c r="Z181" s="11"/>
      <c r="AA181" s="11"/>
      <c r="AB181" s="11"/>
      <c r="AC181" s="11"/>
      <c r="AD181" s="11"/>
      <c r="AE181" s="134"/>
      <c r="AF181" s="134"/>
      <c r="AG181" s="134"/>
      <c r="AH181" s="134"/>
      <c r="AI181" s="185"/>
      <c r="AJ181" s="133">
        <v>0</v>
      </c>
      <c r="AK181" s="133" t="str">
        <f t="shared" si="46"/>
        <v/>
      </c>
      <c r="AL181" s="133">
        <f t="shared" si="41"/>
        <v>0</v>
      </c>
      <c r="AM181" s="133"/>
      <c r="AN181" s="133" t="str">
        <f t="shared" si="43"/>
        <v/>
      </c>
      <c r="AO181" s="127"/>
      <c r="AP181" s="127"/>
    </row>
    <row r="182" spans="1:42" s="35" customFormat="1" ht="15.75" customHeight="1" x14ac:dyDescent="0.25">
      <c r="A182" s="11"/>
      <c r="B182" s="11"/>
      <c r="C182" s="332" t="e">
        <f t="shared" si="36"/>
        <v>#REF!</v>
      </c>
      <c r="D182" s="308" t="e">
        <f t="shared" si="37"/>
        <v>#REF!</v>
      </c>
      <c r="E182" s="345" t="str">
        <f t="array" ref="E182">IF(E136:H171="","",E136:H171)</f>
        <v>TSHLP_P01</v>
      </c>
      <c r="F182" s="39" t="str">
        <f t="array" ref="F182">IF(F136:I171="","",F136:I171)</f>
        <v>Hlajenje prostorov</v>
      </c>
      <c r="G182" s="26" t="str">
        <f t="array" ref="G182">IF(G136:J171="","",G136:J171)</f>
        <v>Poslovni in ostali odjem</v>
      </c>
      <c r="H182" s="26" t="str">
        <f t="array" ref="H182">IF(H136:K171="","",H136:K171)</f>
        <v>Podskupina I. - Pobr ≤ 0,050 [MW]</v>
      </c>
      <c r="I182" s="630"/>
      <c r="J182" s="774"/>
      <c r="K182" s="775"/>
      <c r="L182" s="776"/>
      <c r="M182" s="637"/>
      <c r="N182" s="712"/>
      <c r="O182" s="713"/>
      <c r="P182" s="713"/>
      <c r="Q182" s="770" t="str">
        <f t="shared" si="38"/>
        <v/>
      </c>
      <c r="R182" s="764" t="str">
        <f t="shared" si="39"/>
        <v/>
      </c>
      <c r="S182" s="715"/>
      <c r="T182" s="11"/>
      <c r="U182" s="34" t="str">
        <f t="shared" si="42"/>
        <v/>
      </c>
      <c r="V182" s="11"/>
      <c r="W182" s="11"/>
      <c r="X182" s="11"/>
      <c r="Y182" s="11"/>
      <c r="Z182" s="11"/>
      <c r="AA182" s="11"/>
      <c r="AB182" s="11"/>
      <c r="AC182" s="11"/>
      <c r="AD182" s="11"/>
      <c r="AE182" s="134"/>
      <c r="AF182" s="134"/>
      <c r="AG182" s="134"/>
      <c r="AH182" s="134"/>
      <c r="AI182" s="185"/>
      <c r="AJ182" s="133">
        <v>0</v>
      </c>
      <c r="AK182" s="133" t="str">
        <f>IF($AF$20=TRUE,IF(COUNTA(M182,I182)=2,0,1),IF(COUNTA(M182,I182)&gt;0,1,""))</f>
        <v/>
      </c>
      <c r="AL182" s="133">
        <f t="shared" si="41"/>
        <v>0</v>
      </c>
      <c r="AM182" s="133"/>
      <c r="AN182" s="133" t="str">
        <f t="shared" si="43"/>
        <v/>
      </c>
      <c r="AO182" s="127"/>
      <c r="AP182" s="127"/>
    </row>
    <row r="183" spans="1:42" s="35" customFormat="1" ht="15.75" customHeight="1" x14ac:dyDescent="0.25">
      <c r="A183" s="11"/>
      <c r="B183" s="11"/>
      <c r="C183" s="332" t="e">
        <f t="shared" si="36"/>
        <v>#REF!</v>
      </c>
      <c r="D183" s="308" t="e">
        <f t="shared" si="37"/>
        <v>#REF!</v>
      </c>
      <c r="E183" s="345" t="str">
        <f t="array" ref="E183">IF(E137:H172="","",E137:H172)</f>
        <v>TSHLP_P02</v>
      </c>
      <c r="F183" s="39" t="str">
        <f t="array" ref="F183">IF(F137:I172="","",F137:I172)</f>
        <v>Hlajenje prostorov</v>
      </c>
      <c r="G183" s="26" t="str">
        <f t="array" ref="G183">IF(G137:J172="","",G137:J172)</f>
        <v>Poslovni in ostali odjem</v>
      </c>
      <c r="H183" s="26" t="str">
        <f t="array" ref="H183">IF(H137:K172="","",H137:K172)</f>
        <v>Podskupina II. - 0,050&lt; Pobr ≤ 0,300 [MW]</v>
      </c>
      <c r="I183" s="630"/>
      <c r="J183" s="774"/>
      <c r="K183" s="775"/>
      <c r="L183" s="776"/>
      <c r="M183" s="637"/>
      <c r="N183" s="712"/>
      <c r="O183" s="713"/>
      <c r="P183" s="713"/>
      <c r="Q183" s="770" t="str">
        <f t="shared" si="38"/>
        <v/>
      </c>
      <c r="R183" s="764" t="str">
        <f t="shared" si="39"/>
        <v/>
      </c>
      <c r="S183" s="715"/>
      <c r="T183" s="11"/>
      <c r="U183" s="34" t="str">
        <f t="shared" si="42"/>
        <v/>
      </c>
      <c r="V183" s="11"/>
      <c r="W183" s="11"/>
      <c r="X183" s="11"/>
      <c r="Y183" s="11"/>
      <c r="Z183" s="11"/>
      <c r="AA183" s="11"/>
      <c r="AB183" s="11"/>
      <c r="AC183" s="11"/>
      <c r="AD183" s="11"/>
      <c r="AE183" s="134"/>
      <c r="AF183" s="134"/>
      <c r="AG183" s="134"/>
      <c r="AH183" s="134"/>
      <c r="AI183" s="185"/>
      <c r="AJ183" s="133">
        <v>0</v>
      </c>
      <c r="AK183" s="133" t="str">
        <f t="shared" si="46"/>
        <v/>
      </c>
      <c r="AL183" s="133">
        <f t="shared" si="41"/>
        <v>0</v>
      </c>
      <c r="AM183" s="133"/>
      <c r="AN183" s="133" t="str">
        <f t="shared" si="43"/>
        <v/>
      </c>
      <c r="AO183" s="127"/>
      <c r="AP183" s="127"/>
    </row>
    <row r="184" spans="1:42" s="35" customFormat="1" ht="15.75" customHeight="1" x14ac:dyDescent="0.25">
      <c r="A184" s="11"/>
      <c r="B184" s="11"/>
      <c r="C184" s="332" t="e">
        <f t="shared" si="36"/>
        <v>#REF!</v>
      </c>
      <c r="D184" s="308" t="e">
        <f t="shared" si="37"/>
        <v>#REF!</v>
      </c>
      <c r="E184" s="347" t="str">
        <f t="array" ref="E184">IF(E138:H173="","",E138:H173)</f>
        <v>TSHLP_P03</v>
      </c>
      <c r="F184" s="42" t="str">
        <f t="array" ref="F184">IF(F138:I173="","",F138:I173)</f>
        <v>Hlajenje prostorov</v>
      </c>
      <c r="G184" s="41" t="str">
        <f t="array" ref="G184">IF(G138:J173="","",G138:J173)</f>
        <v>Poslovni in ostali odjem</v>
      </c>
      <c r="H184" s="41" t="str">
        <f t="array" ref="H184">IF(H138:K173="","",H138:K173)</f>
        <v>Podskupina III.  - Pobr &gt; 0,300 [MW]</v>
      </c>
      <c r="I184" s="632"/>
      <c r="J184" s="783"/>
      <c r="K184" s="784"/>
      <c r="L184" s="785"/>
      <c r="M184" s="638"/>
      <c r="N184" s="735"/>
      <c r="O184" s="736"/>
      <c r="P184" s="736"/>
      <c r="Q184" s="772" t="str">
        <f t="shared" si="38"/>
        <v/>
      </c>
      <c r="R184" s="766" t="str">
        <f t="shared" si="39"/>
        <v/>
      </c>
      <c r="S184" s="738"/>
      <c r="T184" s="11"/>
      <c r="U184" s="34" t="str">
        <f t="shared" si="42"/>
        <v/>
      </c>
      <c r="V184" s="11"/>
      <c r="W184" s="11"/>
      <c r="X184" s="11"/>
      <c r="Y184" s="11"/>
      <c r="Z184" s="11"/>
      <c r="AA184" s="11"/>
      <c r="AB184" s="11"/>
      <c r="AC184" s="11"/>
      <c r="AD184" s="11"/>
      <c r="AE184" s="134"/>
      <c r="AF184" s="134"/>
      <c r="AG184" s="134"/>
      <c r="AH184" s="134"/>
      <c r="AI184" s="185"/>
      <c r="AJ184" s="133">
        <v>0</v>
      </c>
      <c r="AK184" s="352" t="str">
        <f t="shared" si="46"/>
        <v/>
      </c>
      <c r="AL184" s="352">
        <f t="shared" si="41"/>
        <v>0</v>
      </c>
      <c r="AM184" s="352"/>
      <c r="AN184" s="352" t="str">
        <f t="shared" si="43"/>
        <v/>
      </c>
      <c r="AO184" s="127"/>
      <c r="AP184" s="127"/>
    </row>
    <row r="185" spans="1:42" ht="15.75" hidden="1" customHeight="1" x14ac:dyDescent="0.25">
      <c r="C185" s="308" t="e">
        <f t="shared" si="36"/>
        <v>#REF!</v>
      </c>
      <c r="D185" s="308" t="e">
        <f t="shared" si="37"/>
        <v>#REF!</v>
      </c>
      <c r="E185" s="348" t="str">
        <f t="array" ref="E185">IF(E139:H174="","",E139:H174)</f>
        <v>RPROT_01</v>
      </c>
      <c r="F185" s="178" t="str">
        <f t="array" ref="F185">IF(F139:I174="","",F139:I174)</f>
        <v>Reguliran proizvajalec toplote</v>
      </c>
      <c r="G185" s="177" t="str">
        <f t="array" ref="G185">IF(G139:J174="","",G139:J174)</f>
        <v>Lastna raba</v>
      </c>
      <c r="H185" s="273" t="str">
        <f t="array" ref="H185">IF(H139:K174="","",H139:K174)</f>
        <v>Lastna raba</v>
      </c>
      <c r="I185" s="633"/>
      <c r="J185" s="786"/>
      <c r="K185" s="787"/>
      <c r="L185" s="788"/>
      <c r="M185" s="639"/>
      <c r="N185" s="744"/>
      <c r="O185" s="745"/>
      <c r="P185" s="745"/>
      <c r="Q185" s="697" t="str">
        <f t="shared" si="38"/>
        <v/>
      </c>
      <c r="R185" s="767" t="str">
        <f t="shared" si="39"/>
        <v/>
      </c>
      <c r="S185" s="747"/>
      <c r="U185" s="34" t="str">
        <f t="shared" si="42"/>
        <v/>
      </c>
      <c r="AC185" s="11"/>
      <c r="AD185" s="11"/>
      <c r="AE185" s="134"/>
      <c r="AF185" s="134"/>
      <c r="AG185" s="134"/>
      <c r="AH185" s="134"/>
      <c r="AI185" s="185"/>
      <c r="AJ185" s="133">
        <v>0</v>
      </c>
      <c r="AK185" s="133"/>
      <c r="AL185" s="133">
        <f t="shared" si="41"/>
        <v>0</v>
      </c>
      <c r="AM185" s="133"/>
      <c r="AN185" s="133" t="str">
        <f t="shared" si="43"/>
        <v/>
      </c>
      <c r="AO185" s="127"/>
      <c r="AP185" s="127"/>
    </row>
    <row r="186" spans="1:42" ht="15.75" hidden="1" customHeight="1" x14ac:dyDescent="0.25">
      <c r="C186" s="308" t="e">
        <f t="shared" si="36"/>
        <v>#REF!</v>
      </c>
      <c r="D186" s="308" t="e">
        <f t="shared" si="37"/>
        <v>#REF!</v>
      </c>
      <c r="E186" s="349" t="str">
        <f t="array" ref="E186">IF(E140:H175="","",E140:H175)</f>
        <v>RPROT_02</v>
      </c>
      <c r="F186" s="270" t="str">
        <f t="array" ref="F186">IF(F140:I175="","",F140:I175)</f>
        <v>Reguliran proizvajalec toplote</v>
      </c>
      <c r="G186" s="269" t="str">
        <f t="array" ref="G186">IF(G140:J175="","",G140:J175)</f>
        <v>Oskrba distributerja toplote (GO)</v>
      </c>
      <c r="H186" s="269" t="str">
        <f t="array" ref="H186">IF(H140:K175="","",H140:K175)</f>
        <v>Gospodinjski odjemalci (GO)</v>
      </c>
      <c r="I186" s="634"/>
      <c r="J186" s="789"/>
      <c r="K186" s="790"/>
      <c r="L186" s="791"/>
      <c r="M186" s="640"/>
      <c r="N186" s="753"/>
      <c r="O186" s="754"/>
      <c r="P186" s="754"/>
      <c r="Q186" s="695" t="str">
        <f t="shared" si="38"/>
        <v/>
      </c>
      <c r="R186" s="768" t="str">
        <f t="shared" si="39"/>
        <v/>
      </c>
      <c r="S186" s="756"/>
      <c r="U186" s="34" t="str">
        <f t="shared" si="42"/>
        <v/>
      </c>
      <c r="AC186" s="11"/>
      <c r="AD186" s="11"/>
      <c r="AE186" s="134"/>
      <c r="AF186" s="134"/>
      <c r="AG186" s="134"/>
      <c r="AH186" s="134"/>
      <c r="AI186" s="185"/>
      <c r="AJ186" s="133">
        <v>0</v>
      </c>
      <c r="AK186" s="133"/>
      <c r="AL186" s="133">
        <f t="shared" si="41"/>
        <v>0</v>
      </c>
      <c r="AM186" s="133"/>
      <c r="AN186" s="133" t="str">
        <f t="shared" si="43"/>
        <v/>
      </c>
      <c r="AO186" s="127"/>
      <c r="AP186" s="127"/>
    </row>
    <row r="187" spans="1:42" ht="15.75" hidden="1" customHeight="1" x14ac:dyDescent="0.25">
      <c r="C187" s="308" t="e">
        <f t="shared" si="36"/>
        <v>#REF!</v>
      </c>
      <c r="D187" s="308" t="e">
        <f t="shared" si="37"/>
        <v>#REF!</v>
      </c>
      <c r="E187" s="349" t="str">
        <f t="array" ref="E187">IF(E141:H176="","",E141:H176)</f>
        <v>RPROT_03</v>
      </c>
      <c r="F187" s="270" t="str">
        <f t="array" ref="F187">IF(F141:I176="","",F141:I176)</f>
        <v>Reguliran proizvajalec toplote</v>
      </c>
      <c r="G187" s="269" t="str">
        <f t="array" ref="G187">IF(G141:J176="","",G141:J176)</f>
        <v>Oskrba distributerja toplote (ZNGO)</v>
      </c>
      <c r="H187" s="269" t="str">
        <f t="array" ref="H187">IF(H141:K176="","",H141:K176)</f>
        <v>Zaščiteni negospodinjski odjemalci (ZNGO)</v>
      </c>
      <c r="I187" s="634"/>
      <c r="J187" s="789"/>
      <c r="K187" s="790"/>
      <c r="L187" s="791"/>
      <c r="M187" s="640"/>
      <c r="N187" s="753"/>
      <c r="O187" s="754"/>
      <c r="P187" s="754"/>
      <c r="Q187" s="695" t="str">
        <f t="shared" si="38"/>
        <v/>
      </c>
      <c r="R187" s="768" t="str">
        <f t="shared" si="39"/>
        <v/>
      </c>
      <c r="S187" s="756"/>
      <c r="U187" s="34" t="str">
        <f t="shared" si="42"/>
        <v/>
      </c>
      <c r="AC187" s="11"/>
      <c r="AD187" s="11"/>
      <c r="AE187" s="134"/>
      <c r="AF187" s="134"/>
      <c r="AG187" s="134"/>
      <c r="AH187" s="134"/>
      <c r="AI187" s="185"/>
      <c r="AJ187" s="133">
        <v>0</v>
      </c>
      <c r="AK187" s="133"/>
      <c r="AL187" s="133">
        <f t="shared" si="41"/>
        <v>0</v>
      </c>
      <c r="AM187" s="133"/>
      <c r="AN187" s="133" t="str">
        <f t="shared" si="43"/>
        <v/>
      </c>
      <c r="AO187" s="127"/>
      <c r="AP187" s="127"/>
    </row>
    <row r="188" spans="1:42" ht="15.75" hidden="1" customHeight="1" x14ac:dyDescent="0.25">
      <c r="C188" s="308" t="e">
        <f t="shared" si="36"/>
        <v>#REF!</v>
      </c>
      <c r="D188" s="308" t="e">
        <f t="shared" si="37"/>
        <v>#REF!</v>
      </c>
      <c r="E188" s="346" t="str">
        <f t="array" ref="E188">IF(E142:H177="","",E142:H177)</f>
        <v>RPROT_03</v>
      </c>
      <c r="F188" s="272" t="str">
        <f t="array" ref="F188">IF(F142:I177="","",F142:I177)</f>
        <v>Reguliran proizvajalec toplote</v>
      </c>
      <c r="G188" s="271" t="str">
        <f t="array" ref="G188">IF(G142:J177="","",G142:J177)</f>
        <v>Oskrba distributerja toplote (NNGO)</v>
      </c>
      <c r="H188" s="271" t="str">
        <f t="array" ref="H188">IF(H142:K177="","",H142:K177)</f>
        <v>Nezaščiteni negospodinjski odjemalci (NNGO)</v>
      </c>
      <c r="I188" s="631"/>
      <c r="J188" s="777"/>
      <c r="K188" s="778"/>
      <c r="L188" s="779"/>
      <c r="M188" s="636"/>
      <c r="N188" s="722"/>
      <c r="O188" s="723"/>
      <c r="P188" s="723"/>
      <c r="Q188" s="696" t="str">
        <f t="shared" si="38"/>
        <v/>
      </c>
      <c r="R188" s="765" t="str">
        <f t="shared" si="39"/>
        <v/>
      </c>
      <c r="S188" s="725"/>
      <c r="U188" s="34" t="str">
        <f t="shared" si="42"/>
        <v/>
      </c>
      <c r="AC188" s="11"/>
      <c r="AD188" s="11"/>
      <c r="AE188" s="134"/>
      <c r="AF188" s="134"/>
      <c r="AG188" s="134"/>
      <c r="AH188" s="134"/>
      <c r="AI188" s="185"/>
      <c r="AJ188" s="133">
        <v>0</v>
      </c>
      <c r="AK188" s="133"/>
      <c r="AL188" s="352">
        <f t="shared" si="41"/>
        <v>0</v>
      </c>
      <c r="AM188" s="352"/>
      <c r="AN188" s="352" t="str">
        <f t="shared" si="43"/>
        <v/>
      </c>
      <c r="AO188" s="127"/>
      <c r="AP188" s="127"/>
    </row>
    <row r="189" spans="1:42" s="35" customFormat="1" ht="15.75" customHeight="1" x14ac:dyDescent="0.25">
      <c r="A189" s="11"/>
      <c r="B189" s="11"/>
      <c r="C189" s="332" t="e">
        <f t="shared" si="36"/>
        <v>#REF!</v>
      </c>
      <c r="D189" s="308" t="e">
        <f t="shared" si="37"/>
        <v>#REF!</v>
      </c>
      <c r="E189" s="345" t="str">
        <f t="array" ref="E189">IF(E143:H178="","",E143:H178)</f>
        <v>TSINP_01</v>
      </c>
      <c r="F189" s="39" t="str">
        <f t="array" ref="F189">IF(F143:I178="","",F143:I178)</f>
        <v>Uporaba pare v industrijskih procesih</v>
      </c>
      <c r="G189" s="26" t="str">
        <f t="array" ref="G189">IF(G143:J178="","",G143:J178)</f>
        <v>Industrijski procesi / vodna para</v>
      </c>
      <c r="H189" s="181" t="str">
        <f t="array" ref="H189">IF(H143:K178="","",H143:K178)</f>
        <v/>
      </c>
      <c r="I189" s="630"/>
      <c r="J189" s="774"/>
      <c r="K189" s="775"/>
      <c r="L189" s="776"/>
      <c r="M189" s="637"/>
      <c r="N189" s="712"/>
      <c r="O189" s="713"/>
      <c r="P189" s="713"/>
      <c r="Q189" s="770" t="str">
        <f t="shared" si="38"/>
        <v/>
      </c>
      <c r="R189" s="764" t="str">
        <f t="shared" si="39"/>
        <v/>
      </c>
      <c r="S189" s="715"/>
      <c r="T189" s="11"/>
      <c r="U189" s="34" t="str">
        <f t="shared" si="42"/>
        <v/>
      </c>
      <c r="V189" s="11"/>
      <c r="W189" s="11"/>
      <c r="X189" s="11"/>
      <c r="Y189" s="11"/>
      <c r="Z189" s="11"/>
      <c r="AA189" s="11"/>
      <c r="AB189" s="11"/>
      <c r="AC189" s="11"/>
      <c r="AD189" s="11"/>
      <c r="AE189" s="127"/>
      <c r="AF189" s="127"/>
      <c r="AG189" s="127"/>
      <c r="AH189" s="127"/>
      <c r="AI189" s="127"/>
      <c r="AJ189" s="133">
        <v>0</v>
      </c>
      <c r="AK189" s="133" t="str">
        <f>IF($AF$22=TRUE,IF(COUNTA(M189,I189)=2,0,1),IF(COUNTA(M189,I189)&gt;0,1,""))</f>
        <v/>
      </c>
      <c r="AL189" s="133">
        <f t="shared" si="41"/>
        <v>0</v>
      </c>
      <c r="AM189" s="133"/>
      <c r="AN189" s="133" t="str">
        <f t="shared" si="43"/>
        <v/>
      </c>
      <c r="AO189" s="127"/>
      <c r="AP189" s="127"/>
    </row>
    <row r="190" spans="1:42" s="35" customFormat="1" ht="15.75" customHeight="1" x14ac:dyDescent="0.25">
      <c r="A190" s="11"/>
      <c r="B190" s="11"/>
      <c r="C190" s="332" t="e">
        <f t="shared" si="36"/>
        <v>#REF!</v>
      </c>
      <c r="D190" s="308" t="e">
        <f t="shared" si="37"/>
        <v>#REF!</v>
      </c>
      <c r="E190" s="345" t="str">
        <f t="array" ref="E190">IF(E144:H179="","",E144:H179)</f>
        <v>TSINP_02</v>
      </c>
      <c r="F190" s="39" t="str">
        <f t="array" ref="F190">IF(F144:I179="","",F144:I179)</f>
        <v>Uporaba pare v industrijskih procesih</v>
      </c>
      <c r="G190" s="26" t="str">
        <f t="array" ref="G190">IF(G144:J179="","",G144:J179)</f>
        <v>Odjem toplote za namen hlajenja / vodna para</v>
      </c>
      <c r="H190" s="181" t="str">
        <f t="array" ref="H190">IF(H144:K179="","",H144:K179)</f>
        <v/>
      </c>
      <c r="I190" s="630"/>
      <c r="J190" s="774"/>
      <c r="K190" s="775"/>
      <c r="L190" s="776"/>
      <c r="M190" s="637"/>
      <c r="N190" s="712"/>
      <c r="O190" s="713"/>
      <c r="P190" s="713"/>
      <c r="Q190" s="770" t="str">
        <f t="shared" si="38"/>
        <v/>
      </c>
      <c r="R190" s="764" t="str">
        <f t="shared" si="39"/>
        <v/>
      </c>
      <c r="S190" s="715"/>
      <c r="T190" s="11"/>
      <c r="U190" s="34" t="str">
        <f t="shared" si="42"/>
        <v/>
      </c>
      <c r="V190" s="11"/>
      <c r="W190" s="11"/>
      <c r="X190" s="11"/>
      <c r="Y190" s="11"/>
      <c r="Z190" s="11"/>
      <c r="AA190" s="11"/>
      <c r="AB190" s="11"/>
      <c r="AC190" s="11"/>
      <c r="AD190" s="11"/>
      <c r="AE190" s="127"/>
      <c r="AF190" s="127"/>
      <c r="AG190" s="127"/>
      <c r="AH190" s="127"/>
      <c r="AI190" s="127"/>
      <c r="AJ190" s="133">
        <v>0</v>
      </c>
      <c r="AK190" s="133" t="str">
        <f t="shared" ref="AK190:AK191" si="47">IF($AF$22=TRUE,IF(COUNTA(M190,I190)=2,0,1),IF(COUNTA(M190,I190)&gt;0,1,""))</f>
        <v/>
      </c>
      <c r="AL190" s="133">
        <f t="shared" si="41"/>
        <v>0</v>
      </c>
      <c r="AM190" s="133"/>
      <c r="AN190" s="133" t="str">
        <f t="shared" si="43"/>
        <v/>
      </c>
      <c r="AO190" s="127"/>
      <c r="AP190" s="127"/>
    </row>
    <row r="191" spans="1:42" s="35" customFormat="1" ht="15.75" customHeight="1" x14ac:dyDescent="0.25">
      <c r="A191" s="11"/>
      <c r="B191" s="11"/>
      <c r="C191" s="332" t="e">
        <f t="shared" si="36"/>
        <v>#REF!</v>
      </c>
      <c r="D191" s="308" t="e">
        <f t="shared" si="37"/>
        <v>#REF!</v>
      </c>
      <c r="E191" s="347" t="str">
        <f t="array" ref="E191">IF(E145:H180="","",E145:H180)</f>
        <v>TSINP_03</v>
      </c>
      <c r="F191" s="42" t="str">
        <f t="array" ref="F191">IF(F145:I180="","",F145:I180)</f>
        <v>Uporaba pare v industrijskih procesih</v>
      </c>
      <c r="G191" s="41" t="str">
        <f t="array" ref="G191">IF(G145:J180="","",G145:J180)</f>
        <v>Odjem toplote za namen hlajenja / vroča-topla voda</v>
      </c>
      <c r="H191" s="182" t="str">
        <f t="array" ref="H191">IF(H145:K180="","",H145:K180)</f>
        <v/>
      </c>
      <c r="I191" s="630"/>
      <c r="J191" s="783"/>
      <c r="K191" s="784"/>
      <c r="L191" s="785"/>
      <c r="M191" s="638"/>
      <c r="N191" s="735"/>
      <c r="O191" s="736"/>
      <c r="P191" s="736"/>
      <c r="Q191" s="772" t="str">
        <f t="shared" si="38"/>
        <v/>
      </c>
      <c r="R191" s="766" t="str">
        <f t="shared" si="39"/>
        <v/>
      </c>
      <c r="S191" s="738"/>
      <c r="T191" s="11"/>
      <c r="U191" s="34" t="str">
        <f t="shared" si="42"/>
        <v/>
      </c>
      <c r="V191" s="11"/>
      <c r="W191" s="11"/>
      <c r="X191" s="11"/>
      <c r="Y191" s="11"/>
      <c r="Z191" s="11"/>
      <c r="AA191" s="11"/>
      <c r="AB191" s="11"/>
      <c r="AC191" s="11"/>
      <c r="AD191" s="11"/>
      <c r="AE191" s="127"/>
      <c r="AF191" s="127"/>
      <c r="AG191" s="127"/>
      <c r="AH191" s="127"/>
      <c r="AI191" s="127"/>
      <c r="AJ191" s="133">
        <v>0</v>
      </c>
      <c r="AK191" s="133" t="str">
        <f t="shared" si="47"/>
        <v/>
      </c>
      <c r="AL191" s="135">
        <f t="shared" si="41"/>
        <v>0</v>
      </c>
      <c r="AM191" s="135"/>
      <c r="AN191" s="135" t="str">
        <f t="shared" si="43"/>
        <v/>
      </c>
      <c r="AO191" s="127"/>
      <c r="AP191" s="127"/>
    </row>
    <row r="192" spans="1:42" ht="19.5" customHeight="1" x14ac:dyDescent="0.25">
      <c r="C192" s="344"/>
      <c r="D192" s="344"/>
      <c r="E192" s="350"/>
      <c r="F192" s="222"/>
      <c r="G192" s="222"/>
      <c r="H192" s="222"/>
      <c r="I192" s="351"/>
      <c r="J192" s="757"/>
      <c r="K192" s="758"/>
      <c r="L192" s="759"/>
      <c r="M192" s="226">
        <f>SUBTOTAL(109,tbl_11_TarifniCenik_0459[Variabilna količina (Dobavljena toplota)
'[MWh']])</f>
        <v>0</v>
      </c>
      <c r="N192" s="760">
        <f>SUBTOTAL(109,tbl_11_TarifniCenik_0459[Fiksna količina (Obračunska moč)
'[MW']])</f>
        <v>0</v>
      </c>
      <c r="O192" s="761">
        <f>SUBTOTAL(109,tbl_11_TarifniCenik_0459[Število končnih odjemalcev])</f>
        <v>0</v>
      </c>
      <c r="P192" s="761">
        <f>SUBTOTAL(109,tbl_11_TarifniCenik_0459[Število predajnih (merilnih) mest])</f>
        <v>0</v>
      </c>
      <c r="Q192" s="773">
        <f>SUBTOTAL(109,tbl_11_TarifniCenik_0459[Prihodek
VARIABILNI
del 
'[EUR/leto']])</f>
        <v>0</v>
      </c>
      <c r="R192" s="769">
        <f>SUBTOTAL(109,tbl_11_TarifniCenik_0459[Prihodek 
FIKSNI
del 
'[EUR/leto']])</f>
        <v>0</v>
      </c>
      <c r="S192" s="223">
        <f>ROUND(SUBTOTAL(109,tbl_11_TarifniCenik_0459[Prihodek števnina '[EUR/leto']]),2)</f>
        <v>0</v>
      </c>
      <c r="AC192" s="11"/>
      <c r="AD192" s="11"/>
      <c r="AO192" s="127"/>
      <c r="AP192" s="127"/>
    </row>
    <row r="193" spans="1:60" ht="14.25" customHeight="1" x14ac:dyDescent="0.25">
      <c r="B193" s="237"/>
      <c r="F193" s="15"/>
      <c r="H193" s="19"/>
    </row>
    <row r="194" spans="1:60" ht="14.25" customHeight="1" x14ac:dyDescent="0.25">
      <c r="F194" s="15"/>
      <c r="H194" s="19"/>
    </row>
    <row r="195" spans="1:60" ht="22.5" hidden="1" customHeight="1" x14ac:dyDescent="0.25">
      <c r="D195" s="306">
        <v>5</v>
      </c>
      <c r="E195" s="305" t="e">
        <f>IF(VLOOKUP(D195,[1]!tblS_Mesec[#Data],4)="PLAN",$AC$2&amp;VLOOKUP(D195,[1]!tblS_Mesec[#Data],3)&amp;" "&amp;VLOOKUP(D195,[1]!tblS_Mesec[#Data],2),$AC$3&amp;VLOOKUP(D195,[1]!tblS_Mesec[#Data],3)&amp;" "&amp;VLOOKUP(D195,[1]!tblS_Mesec[#Data],2))&amp;" "&amp;VLOOKUP(D195,[1]!tblS_Mesec[#Data],9)</f>
        <v>#REF!</v>
      </c>
      <c r="H195" s="19"/>
      <c r="AC195" s="11"/>
      <c r="AD195" s="11"/>
      <c r="AE195" s="11"/>
      <c r="AF195" s="11"/>
      <c r="AG195" s="122"/>
      <c r="AH195" s="122"/>
      <c r="AI195" s="122"/>
      <c r="AJ195" s="122"/>
      <c r="AK195" s="122"/>
      <c r="AL195" s="122"/>
      <c r="AM195" s="122"/>
      <c r="AN195" s="122"/>
      <c r="AQ195" s="122"/>
      <c r="AR195" s="139"/>
      <c r="AS195" s="122"/>
      <c r="AT195" s="139"/>
      <c r="AU195" s="139"/>
      <c r="AV195" s="139"/>
      <c r="BA195" s="122"/>
      <c r="BB195" s="139"/>
      <c r="BC195" s="122"/>
      <c r="BD195" s="139"/>
      <c r="BE195" s="139"/>
      <c r="BF195" s="139"/>
      <c r="BG195" s="122"/>
      <c r="BH195" s="122"/>
    </row>
    <row r="196" spans="1:60" ht="14.25" hidden="1" customHeight="1" thickBot="1" x14ac:dyDescent="0.3">
      <c r="D196" s="306" t="e">
        <f>VLOOKUP(MATCH(D195,[1]!tblS_Mesec[ID_Mesec],0),[1]!tblS_Mesec[#Data],4)</f>
        <v>#REF!</v>
      </c>
    </row>
    <row r="197" spans="1:60" ht="22.5" hidden="1" customHeight="1" x14ac:dyDescent="0.25">
      <c r="D197" s="306" t="e">
        <f>VLOOKUP(MATCH(D195,[1]!tblS_Mesec[ID_Mesec],0),[1]!tblS_Mesec[#Data],7)</f>
        <v>#REF!</v>
      </c>
      <c r="F197" s="927" t="s">
        <v>1089</v>
      </c>
      <c r="G197" s="928"/>
      <c r="H197" s="928"/>
      <c r="I197" s="929" t="s">
        <v>1090</v>
      </c>
      <c r="J197" s="930"/>
      <c r="K197" s="930"/>
      <c r="L197" s="931"/>
      <c r="M197" s="935" t="s">
        <v>1104</v>
      </c>
      <c r="N197" s="936"/>
      <c r="O197" s="936"/>
      <c r="P197" s="937"/>
      <c r="Q197" s="935" t="s">
        <v>1105</v>
      </c>
      <c r="R197" s="936"/>
      <c r="S197" s="937"/>
    </row>
    <row r="198" spans="1:60" ht="22.5" hidden="1" customHeight="1" x14ac:dyDescent="0.25">
      <c r="E198" s="21" t="s">
        <v>1106</v>
      </c>
      <c r="F198" s="701"/>
      <c r="G198" s="938" t="s">
        <v>1093</v>
      </c>
      <c r="H198" s="939"/>
      <c r="I198" s="940" t="s">
        <v>1094</v>
      </c>
      <c r="J198" s="941"/>
      <c r="K198" s="940" t="s">
        <v>1095</v>
      </c>
      <c r="L198" s="942"/>
      <c r="M198" s="763"/>
      <c r="N198" s="763"/>
      <c r="O198" s="35"/>
      <c r="P198" s="763"/>
      <c r="Q198" s="763"/>
      <c r="AN198" s="183">
        <f>SUM(AN201:AN236)</f>
        <v>0</v>
      </c>
    </row>
    <row r="199" spans="1:60" s="23" customFormat="1" ht="15.75" hidden="1" customHeight="1" x14ac:dyDescent="0.25">
      <c r="E199" s="23" t="s">
        <v>16</v>
      </c>
      <c r="F199" s="23" t="s">
        <v>17</v>
      </c>
      <c r="G199" s="23" t="s">
        <v>18</v>
      </c>
      <c r="H199" s="23" t="s">
        <v>19</v>
      </c>
      <c r="I199" s="23" t="s">
        <v>20</v>
      </c>
      <c r="J199" s="23" t="s">
        <v>21</v>
      </c>
      <c r="K199" s="23" t="s">
        <v>22</v>
      </c>
      <c r="L199" s="23" t="s">
        <v>23</v>
      </c>
      <c r="M199" s="23" t="s">
        <v>24</v>
      </c>
      <c r="N199" s="23" t="s">
        <v>25</v>
      </c>
      <c r="O199" s="23" t="s">
        <v>26</v>
      </c>
      <c r="P199" s="23" t="s">
        <v>27</v>
      </c>
      <c r="Q199" s="23" t="s">
        <v>28</v>
      </c>
      <c r="R199" s="23" t="s">
        <v>507</v>
      </c>
      <c r="S199" s="23" t="s">
        <v>508</v>
      </c>
      <c r="T199" s="11"/>
      <c r="U199" s="11"/>
      <c r="V199" s="11"/>
      <c r="W199" s="11"/>
      <c r="AC199" s="128"/>
      <c r="AD199" s="128"/>
      <c r="AE199" s="128"/>
      <c r="AF199" s="128"/>
      <c r="AG199" s="128"/>
      <c r="AH199" s="128"/>
      <c r="AI199" s="128"/>
      <c r="AJ199" s="128"/>
      <c r="AK199" s="128"/>
      <c r="AL199" s="128"/>
      <c r="AM199" s="128"/>
      <c r="AN199" s="128"/>
    </row>
    <row r="200" spans="1:60" s="21" customFormat="1" ht="138.75" hidden="1" customHeight="1" x14ac:dyDescent="0.25">
      <c r="A200" s="11"/>
      <c r="B200" s="11"/>
      <c r="C200" s="25" t="s">
        <v>573</v>
      </c>
      <c r="D200" s="36" t="s">
        <v>549</v>
      </c>
      <c r="E200" s="309" t="s">
        <v>14</v>
      </c>
      <c r="F200" s="26" t="s">
        <v>75</v>
      </c>
      <c r="G200" s="26" t="s">
        <v>7</v>
      </c>
      <c r="H200" s="26" t="s">
        <v>15</v>
      </c>
      <c r="I200" s="38" t="s">
        <v>89</v>
      </c>
      <c r="J200" s="702" t="s">
        <v>1096</v>
      </c>
      <c r="K200" s="703" t="s">
        <v>1097</v>
      </c>
      <c r="L200" s="704" t="s">
        <v>1098</v>
      </c>
      <c r="M200" s="38" t="s">
        <v>90</v>
      </c>
      <c r="N200" s="705" t="s">
        <v>1099</v>
      </c>
      <c r="O200" s="25" t="s">
        <v>1100</v>
      </c>
      <c r="P200" s="25" t="s">
        <v>1101</v>
      </c>
      <c r="Q200" s="38" t="s">
        <v>38</v>
      </c>
      <c r="R200" s="706" t="s">
        <v>1102</v>
      </c>
      <c r="S200" s="25" t="s">
        <v>1103</v>
      </c>
      <c r="T200" s="11"/>
      <c r="U200" s="392" t="s">
        <v>196</v>
      </c>
      <c r="V200" s="11"/>
      <c r="W200" s="11"/>
      <c r="X200" s="11"/>
      <c r="Y200" s="11"/>
      <c r="Z200" s="11"/>
      <c r="AA200" s="11"/>
      <c r="AB200" s="11"/>
      <c r="AC200" s="11"/>
      <c r="AD200" s="11"/>
      <c r="AE200" s="127"/>
      <c r="AF200" s="129" t="s">
        <v>85</v>
      </c>
      <c r="AG200" s="129" t="s">
        <v>87</v>
      </c>
      <c r="AH200" s="129" t="s">
        <v>88</v>
      </c>
      <c r="AI200" s="127"/>
      <c r="AJ200" s="129" t="s">
        <v>86</v>
      </c>
      <c r="AK200" s="129" t="s">
        <v>197</v>
      </c>
      <c r="AL200" s="129" t="s">
        <v>614</v>
      </c>
      <c r="AM200" s="129"/>
      <c r="AN200" s="136" t="s">
        <v>250</v>
      </c>
      <c r="AO200" s="127"/>
      <c r="AP200" s="127"/>
      <c r="AR200" s="129" t="s">
        <v>615</v>
      </c>
    </row>
    <row r="201" spans="1:60" s="35" customFormat="1" ht="15.75" hidden="1" customHeight="1" x14ac:dyDescent="0.25">
      <c r="A201" s="11"/>
      <c r="B201" s="11"/>
      <c r="C201" s="332" t="e">
        <f t="shared" ref="C201:C236" si="48">$D$197</f>
        <v>#REF!</v>
      </c>
      <c r="D201" s="308" t="e">
        <f t="shared" ref="D201:D236" si="49">$D$196</f>
        <v>#REF!</v>
      </c>
      <c r="E201" s="345" t="str">
        <f t="array" ref="E201">IF(E156:H191="","",E156:H191)</f>
        <v>TSOGP_G01</v>
      </c>
      <c r="F201" s="39" t="str">
        <f t="array" ref="F201">IF(F156:I191="","",F156:I191)</f>
        <v>Ogrevanje prostorov</v>
      </c>
      <c r="G201" s="26" t="str">
        <f t="array" ref="G201">IF(G156:J191="","",G156:J191)</f>
        <v>Gospodinjski odjem</v>
      </c>
      <c r="H201" s="26" t="str">
        <f t="array" ref="H201">IF(H156:K191="","",H156:K191)</f>
        <v>Podskupina I. - Pobr ≤ 0,050 [MW]</v>
      </c>
      <c r="I201" s="707"/>
      <c r="J201" s="708"/>
      <c r="K201" s="709"/>
      <c r="L201" s="710"/>
      <c r="M201" s="711"/>
      <c r="N201" s="712"/>
      <c r="O201" s="713"/>
      <c r="P201" s="713"/>
      <c r="Q201" s="40" t="str">
        <f t="shared" ref="Q201:Q236" si="50">IF(I201="","",ROUND(I201*M201,2))</f>
        <v/>
      </c>
      <c r="R201" s="714" t="str">
        <f t="shared" ref="R201:R236" si="51">IF(J201="","",ROUND(J201*N201/12,2))</f>
        <v/>
      </c>
      <c r="S201" s="715"/>
      <c r="T201" s="11"/>
      <c r="U201" s="34" t="str">
        <f>IF(AN201="","",IF(AN201=1,"û","ü"))</f>
        <v/>
      </c>
      <c r="V201" s="11"/>
      <c r="Y201" s="11"/>
      <c r="Z201" s="11"/>
      <c r="AA201" s="11"/>
      <c r="AB201" s="11"/>
      <c r="AC201" s="11"/>
      <c r="AD201" s="11"/>
      <c r="AE201" s="127" t="s">
        <v>91</v>
      </c>
      <c r="AF201" s="130" t="b">
        <f>$AF$18</f>
        <v>0</v>
      </c>
      <c r="AG201" s="127">
        <f>IF(COUNTA(S201:S210,O201:P210,N201:N210,I201:M210)&gt;0,1,0)</f>
        <v>0</v>
      </c>
      <c r="AH201" s="127">
        <f>IF(COUNTA(S201:S210,I201:P210)&lt;90,1,0)</f>
        <v>1</v>
      </c>
      <c r="AI201" s="127">
        <f>SUM(AJ201:AJ210)</f>
        <v>0</v>
      </c>
      <c r="AJ201" s="131">
        <f t="shared" ref="AJ201:AJ236" si="52">IF(AND(OR(M201&gt;0,N201),OR(P201=0,P201="",O201="",O201&lt;P201)),1,0)</f>
        <v>0</v>
      </c>
      <c r="AK201" s="131" t="str">
        <f t="shared" ref="AK201:AK210" si="53">IF($AF$18=TRUE,IF(COUNTA(S201,I201:P201)=9,0,1),IF(COUNTA(S201,I201:P201)&gt;0,1,""))</f>
        <v/>
      </c>
      <c r="AL201" s="131" t="e">
        <f t="shared" ref="AL201:AL236" si="54">IF(OR(LEFT(E201,7)=$AR$15,LEFT(E201,7)=$AS$15),IF(I201&gt;$AR$201,1,0),0)</f>
        <v>#REF!</v>
      </c>
      <c r="AM201" s="131"/>
      <c r="AN201" s="131" t="str">
        <f>IF(AK201="","",IF(SUM(AJ201:AM201)&gt;0,1,0))</f>
        <v/>
      </c>
      <c r="AO201" s="127"/>
      <c r="AP201" s="127"/>
      <c r="AR201" s="716" t="e">
        <f>IF(AND($AC$5=VLOOKUP($D$195,[1]!tblS_RegPRIH[#Data],2),VLOOKUP($D$195,[1]!tblS_RegPRIH[#Data],5)&lt;&gt;""),VLOOKUP($D$195,[1]!tblS_RegPRIH[#Data],5),"")</f>
        <v>#REF!</v>
      </c>
    </row>
    <row r="202" spans="1:60" s="35" customFormat="1" ht="15.75" hidden="1" customHeight="1" x14ac:dyDescent="0.25">
      <c r="A202" s="11"/>
      <c r="B202" s="11"/>
      <c r="C202" s="332" t="e">
        <f t="shared" si="48"/>
        <v>#REF!</v>
      </c>
      <c r="D202" s="308" t="e">
        <f t="shared" si="49"/>
        <v>#REF!</v>
      </c>
      <c r="E202" s="345" t="str">
        <f t="array" ref="E202">IF(E157:H192="","",E157:H192)</f>
        <v>TSOGP_G02</v>
      </c>
      <c r="F202" s="39" t="str">
        <f t="array" ref="F202">IF(F157:I192="","",F157:I192)</f>
        <v>Ogrevanje prostorov</v>
      </c>
      <c r="G202" s="26" t="str">
        <f t="array" ref="G202">IF(G157:J192="","",G157:J192)</f>
        <v>Gospodinjski odjem</v>
      </c>
      <c r="H202" s="26" t="str">
        <f t="array" ref="H202">IF(H157:K192="","",H157:K192)</f>
        <v>Podskupina II. - 0,050&lt; Pobr ≤ 0,300 [MW]</v>
      </c>
      <c r="I202" s="707"/>
      <c r="J202" s="708"/>
      <c r="K202" s="709"/>
      <c r="L202" s="710"/>
      <c r="M202" s="711"/>
      <c r="N202" s="712"/>
      <c r="O202" s="713"/>
      <c r="P202" s="713"/>
      <c r="Q202" s="40" t="str">
        <f t="shared" si="50"/>
        <v/>
      </c>
      <c r="R202" s="714" t="str">
        <f t="shared" si="51"/>
        <v/>
      </c>
      <c r="S202" s="715"/>
      <c r="T202" s="11"/>
      <c r="U202" s="34" t="str">
        <f t="shared" ref="U202:U236" si="55">IF(AN202="","",IF(AN202=1,"û","ü"))</f>
        <v/>
      </c>
      <c r="V202" s="11"/>
      <c r="Y202" s="11"/>
      <c r="Z202" s="11"/>
      <c r="AA202" s="11"/>
      <c r="AB202" s="11"/>
      <c r="AC202" s="11"/>
      <c r="AD202" s="11"/>
      <c r="AE202" s="127" t="s">
        <v>92</v>
      </c>
      <c r="AF202" s="132" t="b">
        <f>$AF$19</f>
        <v>0</v>
      </c>
      <c r="AG202" s="127">
        <f>IF(COUNTA(S211:S220,O211:P220,N211:N220,I211:M220)&lt;0,1,0)</f>
        <v>0</v>
      </c>
      <c r="AH202" s="127">
        <f>IF(COUNTA(S211:S220,I211:P220)&lt;90,1,0)</f>
        <v>1</v>
      </c>
      <c r="AI202" s="127">
        <f>SUM(AJ211:AJ220)</f>
        <v>0</v>
      </c>
      <c r="AJ202" s="133">
        <f t="shared" si="52"/>
        <v>0</v>
      </c>
      <c r="AK202" s="133" t="str">
        <f t="shared" si="53"/>
        <v/>
      </c>
      <c r="AL202" s="133" t="e">
        <f t="shared" si="54"/>
        <v>#REF!</v>
      </c>
      <c r="AM202" s="133"/>
      <c r="AN202" s="133" t="str">
        <f t="shared" ref="AN202:AN236" si="56">IF(AK202="","",IF(SUM(AJ202:AM202)&gt;0,1,0))</f>
        <v/>
      </c>
      <c r="AO202" s="127"/>
      <c r="AP202" s="127"/>
    </row>
    <row r="203" spans="1:60" s="35" customFormat="1" ht="15.75" hidden="1" customHeight="1" x14ac:dyDescent="0.25">
      <c r="A203" s="11"/>
      <c r="B203" s="11"/>
      <c r="C203" s="332" t="e">
        <f t="shared" si="48"/>
        <v>#REF!</v>
      </c>
      <c r="D203" s="308" t="e">
        <f t="shared" si="49"/>
        <v>#REF!</v>
      </c>
      <c r="E203" s="345" t="str">
        <f t="array" ref="E203">IF(E158:H193="","",E158:H193)</f>
        <v>TSOGP_G03</v>
      </c>
      <c r="F203" s="39" t="str">
        <f t="array" ref="F203">IF(F158:I193="","",F158:I193)</f>
        <v>Ogrevanje prostorov</v>
      </c>
      <c r="G203" s="26" t="str">
        <f t="array" ref="G203">IF(G158:J193="","",G158:J193)</f>
        <v>Gospodinjski odjem</v>
      </c>
      <c r="H203" s="26" t="str">
        <f t="array" ref="H203">IF(H158:K193="","",H158:K193)</f>
        <v>Podskupina III.  - Pobr &gt; 0,300 [MW]</v>
      </c>
      <c r="I203" s="707"/>
      <c r="J203" s="708"/>
      <c r="K203" s="709"/>
      <c r="L203" s="710"/>
      <c r="M203" s="711"/>
      <c r="N203" s="712"/>
      <c r="O203" s="713"/>
      <c r="P203" s="713"/>
      <c r="Q203" s="40" t="str">
        <f t="shared" si="50"/>
        <v/>
      </c>
      <c r="R203" s="714" t="str">
        <f t="shared" si="51"/>
        <v/>
      </c>
      <c r="S203" s="715"/>
      <c r="T203" s="11"/>
      <c r="U203" s="34" t="str">
        <f t="shared" si="55"/>
        <v/>
      </c>
      <c r="V203" s="11"/>
      <c r="X203" s="11"/>
      <c r="Y203" s="11"/>
      <c r="Z203" s="11"/>
      <c r="AA203" s="11"/>
      <c r="AB203" s="11"/>
      <c r="AC203" s="11"/>
      <c r="AD203" s="11"/>
      <c r="AE203" s="127" t="s">
        <v>93</v>
      </c>
      <c r="AF203" s="132" t="b">
        <f>$AF$20</f>
        <v>0</v>
      </c>
      <c r="AG203" s="127">
        <f>IF(COUNTA(S221:S229,O221:P229,N221:N229,I221:M229)&gt;0,1,0)</f>
        <v>0</v>
      </c>
      <c r="AH203" s="127">
        <f>IF(COUNTA(S221:S229,I221:P229)&lt;81,1,0)</f>
        <v>1</v>
      </c>
      <c r="AI203" s="127">
        <f>SUM(AJ221:AJ229)</f>
        <v>0</v>
      </c>
      <c r="AJ203" s="133">
        <f t="shared" si="52"/>
        <v>0</v>
      </c>
      <c r="AK203" s="133" t="str">
        <f t="shared" si="53"/>
        <v/>
      </c>
      <c r="AL203" s="133" t="e">
        <f t="shared" si="54"/>
        <v>#REF!</v>
      </c>
      <c r="AM203" s="133"/>
      <c r="AN203" s="133" t="str">
        <f t="shared" si="56"/>
        <v/>
      </c>
      <c r="AO203" s="127"/>
      <c r="AP203" s="127"/>
    </row>
    <row r="204" spans="1:60" s="35" customFormat="1" ht="15.75" hidden="1" customHeight="1" x14ac:dyDescent="0.25">
      <c r="A204" s="11"/>
      <c r="B204" s="11"/>
      <c r="C204" s="332" t="e">
        <f t="shared" si="48"/>
        <v>#REF!</v>
      </c>
      <c r="D204" s="308" t="e">
        <f t="shared" si="49"/>
        <v>#REF!</v>
      </c>
      <c r="E204" s="345" t="str">
        <f t="array" ref="E204">IF(E159:H194="","",E159:H194)</f>
        <v>TSOGP_I01</v>
      </c>
      <c r="F204" s="39" t="str">
        <f t="array" ref="F204">IF(F159:I194="","",F159:I194)</f>
        <v>Ogrevanje prostorov</v>
      </c>
      <c r="G204" s="26" t="str">
        <f t="array" ref="G204">IF(G159:J194="","",G159:J194)</f>
        <v>Industrijski odjem</v>
      </c>
      <c r="H204" s="26" t="str">
        <f t="array" ref="H204">IF(H159:K194="","",H159:K194)</f>
        <v>Podskupina I. - Pobr ≤ 0,050 [MW]</v>
      </c>
      <c r="I204" s="707"/>
      <c r="J204" s="708"/>
      <c r="K204" s="709"/>
      <c r="L204" s="710"/>
      <c r="M204" s="711"/>
      <c r="N204" s="712"/>
      <c r="O204" s="713"/>
      <c r="P204" s="713"/>
      <c r="Q204" s="40" t="str">
        <f t="shared" si="50"/>
        <v/>
      </c>
      <c r="R204" s="714" t="str">
        <f t="shared" si="51"/>
        <v/>
      </c>
      <c r="S204" s="715"/>
      <c r="T204" s="11"/>
      <c r="U204" s="34" t="str">
        <f t="shared" si="55"/>
        <v/>
      </c>
      <c r="W204" s="11"/>
      <c r="X204" s="11"/>
      <c r="Y204" s="11"/>
      <c r="Z204" s="11"/>
      <c r="AA204" s="11"/>
      <c r="AB204" s="11"/>
      <c r="AC204" s="11"/>
      <c r="AD204" s="11"/>
      <c r="AE204" s="127" t="s">
        <v>95</v>
      </c>
      <c r="AF204" s="132" t="b">
        <f>$AF$21</f>
        <v>0</v>
      </c>
      <c r="AG204" s="127">
        <f>IF(COUNTA(S230:S233,O230:P233,N230:N233,I230:M233)&gt;0,1,0)</f>
        <v>0</v>
      </c>
      <c r="AH204" s="127">
        <f>IF(COUNTA(S230:S233,I230:P233)&lt;36,1,0)</f>
        <v>1</v>
      </c>
      <c r="AI204" s="127">
        <f>SUM(AJ230)</f>
        <v>0</v>
      </c>
      <c r="AJ204" s="133">
        <f t="shared" si="52"/>
        <v>0</v>
      </c>
      <c r="AK204" s="133" t="str">
        <f t="shared" si="53"/>
        <v/>
      </c>
      <c r="AL204" s="133">
        <f t="shared" si="54"/>
        <v>0</v>
      </c>
      <c r="AM204" s="133"/>
      <c r="AN204" s="133" t="str">
        <f t="shared" si="56"/>
        <v/>
      </c>
      <c r="AO204" s="127"/>
      <c r="AP204" s="127"/>
    </row>
    <row r="205" spans="1:60" s="35" customFormat="1" ht="15.75" hidden="1" customHeight="1" x14ac:dyDescent="0.25">
      <c r="A205" s="11"/>
      <c r="B205" s="11"/>
      <c r="C205" s="332" t="e">
        <f t="shared" si="48"/>
        <v>#REF!</v>
      </c>
      <c r="D205" s="308" t="e">
        <f t="shared" si="49"/>
        <v>#REF!</v>
      </c>
      <c r="E205" s="345" t="str">
        <f t="array" ref="E205">IF(E160:H194="","",E160:H194)</f>
        <v>TSOGP_I02</v>
      </c>
      <c r="F205" s="39" t="str">
        <f t="array" ref="F205">IF(F160:I194="","",F160:I194)</f>
        <v>Ogrevanje prostorov</v>
      </c>
      <c r="G205" s="26" t="str">
        <f t="array" ref="G205">IF(G160:J194="","",G160:J194)</f>
        <v>Industrijski odjem</v>
      </c>
      <c r="H205" s="26" t="str">
        <f t="array" ref="H205">IF(H160:K194="","",H160:K194)</f>
        <v>Podskupina II. - 0,050&lt; Pobr ≤ 0,300 [MW]</v>
      </c>
      <c r="I205" s="707"/>
      <c r="J205" s="708"/>
      <c r="K205" s="709"/>
      <c r="L205" s="710"/>
      <c r="M205" s="711"/>
      <c r="N205" s="712"/>
      <c r="O205" s="713"/>
      <c r="P205" s="713"/>
      <c r="Q205" s="40" t="str">
        <f t="shared" si="50"/>
        <v/>
      </c>
      <c r="R205" s="714" t="str">
        <f t="shared" si="51"/>
        <v/>
      </c>
      <c r="S205" s="715"/>
      <c r="T205" s="11"/>
      <c r="U205" s="34" t="str">
        <f t="shared" si="55"/>
        <v/>
      </c>
      <c r="V205" s="11"/>
      <c r="W205" s="11"/>
      <c r="X205" s="11"/>
      <c r="Y205" s="11"/>
      <c r="Z205" s="11"/>
      <c r="AA205" s="11"/>
      <c r="AB205" s="11"/>
      <c r="AC205" s="11"/>
      <c r="AD205" s="11"/>
      <c r="AE205" s="127" t="s">
        <v>94</v>
      </c>
      <c r="AF205" s="132" t="b">
        <f>$AF$22</f>
        <v>0</v>
      </c>
      <c r="AG205" s="127">
        <f>IF(COUNTA(S234:S236,O234:P236,N234:N236,I234:M236)&gt;0,1,0)</f>
        <v>0</v>
      </c>
      <c r="AH205" s="127">
        <f>IF(COUNTA(S234:S236,I234:P236)&lt;27,1,0)</f>
        <v>1</v>
      </c>
      <c r="AI205" s="127">
        <f>SUM(AJ234:AJ236)</f>
        <v>0</v>
      </c>
      <c r="AJ205" s="133">
        <f t="shared" si="52"/>
        <v>0</v>
      </c>
      <c r="AK205" s="133" t="str">
        <f t="shared" si="53"/>
        <v/>
      </c>
      <c r="AL205" s="133">
        <f t="shared" si="54"/>
        <v>0</v>
      </c>
      <c r="AM205" s="133"/>
      <c r="AN205" s="133" t="str">
        <f t="shared" si="56"/>
        <v/>
      </c>
      <c r="AO205" s="127"/>
      <c r="AP205" s="127"/>
    </row>
    <row r="206" spans="1:60" s="35" customFormat="1" ht="15.75" hidden="1" customHeight="1" x14ac:dyDescent="0.25">
      <c r="A206" s="11"/>
      <c r="B206" s="11"/>
      <c r="C206" s="332" t="e">
        <f t="shared" si="48"/>
        <v>#REF!</v>
      </c>
      <c r="D206" s="308" t="e">
        <f t="shared" si="49"/>
        <v>#REF!</v>
      </c>
      <c r="E206" s="345" t="str">
        <f t="array" ref="E206">IF(E161:H195="","",E161:H195)</f>
        <v>TSOGP_I03</v>
      </c>
      <c r="F206" s="39" t="str">
        <f t="array" ref="F206">IF(F161:I195="","",F161:I195)</f>
        <v>Ogrevanje prostorov</v>
      </c>
      <c r="G206" s="26" t="str">
        <f t="array" ref="G206">IF(G161:J195="","",G161:J195)</f>
        <v>Industrijski odjem</v>
      </c>
      <c r="H206" s="26" t="str">
        <f t="array" ref="H206">IF(H161:K195="","",H161:K195)</f>
        <v>Podskupina III.  - Pobr &gt; 0,300 [MW]</v>
      </c>
      <c r="I206" s="707"/>
      <c r="J206" s="708"/>
      <c r="K206" s="709"/>
      <c r="L206" s="710"/>
      <c r="M206" s="711"/>
      <c r="N206" s="712"/>
      <c r="O206" s="713"/>
      <c r="P206" s="713"/>
      <c r="Q206" s="40" t="str">
        <f t="shared" si="50"/>
        <v/>
      </c>
      <c r="R206" s="714" t="str">
        <f t="shared" si="51"/>
        <v/>
      </c>
      <c r="S206" s="715"/>
      <c r="T206" s="11"/>
      <c r="U206" s="34" t="str">
        <f t="shared" si="55"/>
        <v/>
      </c>
      <c r="V206" s="11"/>
      <c r="W206" s="11"/>
      <c r="X206" s="11"/>
      <c r="Y206" s="11"/>
      <c r="Z206" s="11"/>
      <c r="AA206" s="11"/>
      <c r="AB206" s="11"/>
      <c r="AC206" s="11"/>
      <c r="AD206" s="11"/>
      <c r="AE206" s="134"/>
      <c r="AF206" s="134"/>
      <c r="AG206" s="134"/>
      <c r="AH206" s="134"/>
      <c r="AI206" s="134"/>
      <c r="AJ206" s="133">
        <f t="shared" si="52"/>
        <v>0</v>
      </c>
      <c r="AK206" s="133" t="str">
        <f t="shared" si="53"/>
        <v/>
      </c>
      <c r="AL206" s="133">
        <f t="shared" si="54"/>
        <v>0</v>
      </c>
      <c r="AM206" s="133"/>
      <c r="AN206" s="133" t="str">
        <f t="shared" si="56"/>
        <v/>
      </c>
      <c r="AO206" s="127"/>
      <c r="AP206" s="127"/>
    </row>
    <row r="207" spans="1:60" s="35" customFormat="1" ht="15.75" hidden="1" customHeight="1" x14ac:dyDescent="0.25">
      <c r="A207" s="11"/>
      <c r="B207" s="11"/>
      <c r="C207" s="332" t="e">
        <f t="shared" si="48"/>
        <v>#REF!</v>
      </c>
      <c r="D207" s="308" t="e">
        <f t="shared" si="49"/>
        <v>#REF!</v>
      </c>
      <c r="E207" s="345" t="str">
        <f t="array" ref="E207">IF(E162:H196="","",E162:H196)</f>
        <v>TSOGP_P01</v>
      </c>
      <c r="F207" s="39" t="str">
        <f t="array" ref="F207">IF(F162:I196="","",F162:I196)</f>
        <v>Ogrevanje prostorov</v>
      </c>
      <c r="G207" s="26" t="str">
        <f t="array" ref="G207">IF(G162:J196="","",G162:J196)</f>
        <v>Poslovni in ostali odjem</v>
      </c>
      <c r="H207" s="26" t="str">
        <f t="array" ref="H207">IF(H162:K196="","",H162:K196)</f>
        <v>Podskupina I. - Pobr ≤ 0,050 [MW]</v>
      </c>
      <c r="I207" s="707"/>
      <c r="J207" s="708"/>
      <c r="K207" s="709"/>
      <c r="L207" s="710"/>
      <c r="M207" s="711"/>
      <c r="N207" s="712"/>
      <c r="O207" s="713"/>
      <c r="P207" s="713"/>
      <c r="Q207" s="40" t="str">
        <f t="shared" si="50"/>
        <v/>
      </c>
      <c r="R207" s="714" t="str">
        <f t="shared" si="51"/>
        <v/>
      </c>
      <c r="S207" s="715"/>
      <c r="T207" s="11"/>
      <c r="U207" s="34" t="str">
        <f t="shared" si="55"/>
        <v/>
      </c>
      <c r="V207" s="11"/>
      <c r="W207" s="11"/>
      <c r="X207" s="11"/>
      <c r="Y207" s="11"/>
      <c r="Z207" s="11"/>
      <c r="AA207" s="11"/>
      <c r="AB207" s="11"/>
      <c r="AC207" s="11"/>
      <c r="AD207" s="11"/>
      <c r="AE207" s="134"/>
      <c r="AF207" s="134"/>
      <c r="AG207" s="134"/>
      <c r="AH207" s="134"/>
      <c r="AI207" s="185"/>
      <c r="AJ207" s="133">
        <f t="shared" si="52"/>
        <v>0</v>
      </c>
      <c r="AK207" s="133" t="str">
        <f t="shared" si="53"/>
        <v/>
      </c>
      <c r="AL207" s="133">
        <f t="shared" si="54"/>
        <v>0</v>
      </c>
      <c r="AM207" s="133"/>
      <c r="AN207" s="133" t="str">
        <f t="shared" si="56"/>
        <v/>
      </c>
      <c r="AO207" s="127"/>
      <c r="AP207" s="127"/>
    </row>
    <row r="208" spans="1:60" s="35" customFormat="1" ht="15.75" hidden="1" customHeight="1" x14ac:dyDescent="0.25">
      <c r="A208" s="11"/>
      <c r="B208" s="11"/>
      <c r="C208" s="332" t="e">
        <f t="shared" si="48"/>
        <v>#REF!</v>
      </c>
      <c r="D208" s="308" t="e">
        <f t="shared" si="49"/>
        <v>#REF!</v>
      </c>
      <c r="E208" s="345" t="str">
        <f t="array" ref="E208">IF(E163:H197="","",E163:H197)</f>
        <v>TSOGP_P02</v>
      </c>
      <c r="F208" s="39" t="str">
        <f t="array" ref="F208">IF(F163:I197="","",F163:I197)</f>
        <v>Ogrevanje prostorov</v>
      </c>
      <c r="G208" s="26" t="str">
        <f t="array" ref="G208">IF(G163:J197="","",G163:J197)</f>
        <v>Poslovni in ostali odjem</v>
      </c>
      <c r="H208" s="26" t="str">
        <f t="array" ref="H208">IF(H163:K197="","",H163:K197)</f>
        <v>Podskupina II. - 0,050&lt; Pobr ≤ 0,300 [MW]</v>
      </c>
      <c r="I208" s="707"/>
      <c r="J208" s="708"/>
      <c r="K208" s="709"/>
      <c r="L208" s="710"/>
      <c r="M208" s="711"/>
      <c r="N208" s="712"/>
      <c r="O208" s="713"/>
      <c r="P208" s="713"/>
      <c r="Q208" s="40" t="str">
        <f t="shared" si="50"/>
        <v/>
      </c>
      <c r="R208" s="714" t="str">
        <f t="shared" si="51"/>
        <v/>
      </c>
      <c r="S208" s="715"/>
      <c r="T208" s="11"/>
      <c r="U208" s="34" t="str">
        <f t="shared" si="55"/>
        <v/>
      </c>
      <c r="V208" s="11"/>
      <c r="W208" s="11"/>
      <c r="X208" s="11"/>
      <c r="Y208" s="11"/>
      <c r="Z208" s="11"/>
      <c r="AA208" s="11"/>
      <c r="AB208" s="11"/>
      <c r="AC208" s="11"/>
      <c r="AD208" s="11"/>
      <c r="AE208" s="134"/>
      <c r="AF208" s="134"/>
      <c r="AG208" s="134"/>
      <c r="AH208" s="134"/>
      <c r="AI208" s="185"/>
      <c r="AJ208" s="133">
        <f t="shared" si="52"/>
        <v>0</v>
      </c>
      <c r="AK208" s="133" t="str">
        <f t="shared" si="53"/>
        <v/>
      </c>
      <c r="AL208" s="133">
        <f t="shared" si="54"/>
        <v>0</v>
      </c>
      <c r="AM208" s="133"/>
      <c r="AN208" s="133" t="str">
        <f t="shared" si="56"/>
        <v/>
      </c>
      <c r="AO208" s="127"/>
      <c r="AP208" s="127"/>
    </row>
    <row r="209" spans="1:42" s="35" customFormat="1" ht="15.75" hidden="1" customHeight="1" x14ac:dyDescent="0.25">
      <c r="A209" s="11"/>
      <c r="B209" s="11"/>
      <c r="C209" s="332" t="e">
        <f t="shared" si="48"/>
        <v>#REF!</v>
      </c>
      <c r="D209" s="308" t="e">
        <f t="shared" si="49"/>
        <v>#REF!</v>
      </c>
      <c r="E209" s="345" t="str">
        <f t="array" ref="E209">IF(E164:H198="","",E164:H198)</f>
        <v>TSOGP_P03</v>
      </c>
      <c r="F209" s="39" t="str">
        <f t="array" ref="F209">IF(F164:I198="","",F164:I198)</f>
        <v>Ogrevanje prostorov</v>
      </c>
      <c r="G209" s="26" t="str">
        <f t="array" ref="G209">IF(G164:J198="","",G164:J198)</f>
        <v>Poslovni in ostali odjem</v>
      </c>
      <c r="H209" s="26" t="str">
        <f t="array" ref="H209">IF(H164:K198="","",H164:K198)</f>
        <v>Podskupina III.  - Pobr &gt; 0,300 [MW]</v>
      </c>
      <c r="I209" s="707"/>
      <c r="J209" s="708"/>
      <c r="K209" s="709"/>
      <c r="L209" s="710"/>
      <c r="M209" s="711"/>
      <c r="N209" s="712"/>
      <c r="O209" s="713"/>
      <c r="P209" s="713"/>
      <c r="Q209" s="40" t="str">
        <f t="shared" si="50"/>
        <v/>
      </c>
      <c r="R209" s="714" t="str">
        <f t="shared" si="51"/>
        <v/>
      </c>
      <c r="S209" s="715"/>
      <c r="T209" s="11"/>
      <c r="U209" s="34" t="str">
        <f t="shared" si="55"/>
        <v/>
      </c>
      <c r="V209" s="11"/>
      <c r="W209" s="11"/>
      <c r="X209" s="11"/>
      <c r="Y209" s="11"/>
      <c r="Z209" s="11"/>
      <c r="AA209" s="11"/>
      <c r="AB209" s="11"/>
      <c r="AC209" s="11"/>
      <c r="AD209" s="11"/>
      <c r="AE209" s="134"/>
      <c r="AF209" s="134"/>
      <c r="AG209" s="134"/>
      <c r="AH209" s="134"/>
      <c r="AI209" s="185"/>
      <c r="AJ209" s="133">
        <f t="shared" si="52"/>
        <v>0</v>
      </c>
      <c r="AK209" s="133" t="str">
        <f t="shared" si="53"/>
        <v/>
      </c>
      <c r="AL209" s="133">
        <f t="shared" si="54"/>
        <v>0</v>
      </c>
      <c r="AM209" s="133"/>
      <c r="AN209" s="133" t="str">
        <f t="shared" si="56"/>
        <v/>
      </c>
      <c r="AO209" s="127"/>
      <c r="AP209" s="127"/>
    </row>
    <row r="210" spans="1:42" ht="15.75" hidden="1" customHeight="1" x14ac:dyDescent="0.25">
      <c r="C210" s="308" t="e">
        <f t="shared" si="48"/>
        <v>#REF!</v>
      </c>
      <c r="D210" s="308" t="e">
        <f t="shared" si="49"/>
        <v>#REF!</v>
      </c>
      <c r="E210" s="346" t="str">
        <f t="array" ref="E210">IF(E165:H199="","",E165:H199)</f>
        <v>TSOGP_P04</v>
      </c>
      <c r="F210" s="272" t="str">
        <f t="array" ref="F210">IF(F165:I199="","",F165:I199)</f>
        <v>Ogrevanje prostorov</v>
      </c>
      <c r="G210" s="271" t="str">
        <f t="array" ref="G210">IF(G165:J199="","",G165:J199)</f>
        <v>Zaščiteni negospodinjski odjemalci (ZNGO)</v>
      </c>
      <c r="H210" s="271" t="str">
        <f t="array" ref="H210">IF(H165:K199="","",H165:K199)</f>
        <v>Podskupina IV.</v>
      </c>
      <c r="I210" s="717"/>
      <c r="J210" s="718"/>
      <c r="K210" s="719"/>
      <c r="L210" s="720"/>
      <c r="M210" s="721"/>
      <c r="N210" s="722"/>
      <c r="O210" s="723"/>
      <c r="P210" s="723"/>
      <c r="Q210" s="268" t="str">
        <f t="shared" si="50"/>
        <v/>
      </c>
      <c r="R210" s="724" t="str">
        <f t="shared" si="51"/>
        <v/>
      </c>
      <c r="S210" s="725"/>
      <c r="U210" s="34" t="str">
        <f t="shared" si="55"/>
        <v/>
      </c>
      <c r="AC210" s="11"/>
      <c r="AD210" s="11"/>
      <c r="AE210" s="134"/>
      <c r="AF210" s="134"/>
      <c r="AG210" s="134"/>
      <c r="AH210" s="134"/>
      <c r="AI210" s="185"/>
      <c r="AJ210" s="352">
        <f t="shared" si="52"/>
        <v>0</v>
      </c>
      <c r="AK210" s="352" t="str">
        <f t="shared" si="53"/>
        <v/>
      </c>
      <c r="AL210" s="352">
        <f t="shared" si="54"/>
        <v>0</v>
      </c>
      <c r="AM210" s="352"/>
      <c r="AN210" s="352" t="str">
        <f t="shared" si="56"/>
        <v/>
      </c>
      <c r="AO210" s="127"/>
      <c r="AP210" s="127"/>
    </row>
    <row r="211" spans="1:42" s="35" customFormat="1" ht="15.75" hidden="1" customHeight="1" x14ac:dyDescent="0.25">
      <c r="A211" s="11"/>
      <c r="B211" s="11"/>
      <c r="C211" s="332" t="e">
        <f t="shared" si="48"/>
        <v>#REF!</v>
      </c>
      <c r="D211" s="308" t="e">
        <f t="shared" si="49"/>
        <v>#REF!</v>
      </c>
      <c r="E211" s="345" t="str">
        <f t="array" ref="E211">IF(E166:H200="","",E166:H200)</f>
        <v>TSSTV_G01</v>
      </c>
      <c r="F211" s="39" t="str">
        <f t="array" ref="F211">IF(F166:I200="","",F166:I200)</f>
        <v>Priprava sanitarne tople vode</v>
      </c>
      <c r="G211" s="26" t="str">
        <f t="array" ref="G211">IF(G166:J200="","",G166:J200)</f>
        <v>Gospodinjski odjem</v>
      </c>
      <c r="H211" s="26" t="str">
        <f t="array" ref="H211">IF(H166:K200="","",H166:K200)</f>
        <v>Podskupina I. - Pobr ≤ 0,050 [MW]</v>
      </c>
      <c r="I211" s="707"/>
      <c r="J211" s="708"/>
      <c r="K211" s="709"/>
      <c r="L211" s="710"/>
      <c r="M211" s="711"/>
      <c r="N211" s="712"/>
      <c r="O211" s="713"/>
      <c r="P211" s="713"/>
      <c r="Q211" s="40" t="str">
        <f t="shared" si="50"/>
        <v/>
      </c>
      <c r="R211" s="714" t="str">
        <f t="shared" si="51"/>
        <v/>
      </c>
      <c r="S211" s="715"/>
      <c r="U211" s="34" t="str">
        <f t="shared" si="55"/>
        <v/>
      </c>
      <c r="V211" s="11"/>
      <c r="W211" s="11"/>
      <c r="X211" s="11"/>
      <c r="Y211" s="11"/>
      <c r="Z211" s="11"/>
      <c r="AA211" s="11"/>
      <c r="AB211" s="11"/>
      <c r="AC211" s="11"/>
      <c r="AD211" s="11"/>
      <c r="AE211" s="134"/>
      <c r="AF211" s="134"/>
      <c r="AG211" s="134"/>
      <c r="AH211" s="134"/>
      <c r="AI211" s="185"/>
      <c r="AJ211" s="133">
        <f t="shared" si="52"/>
        <v>0</v>
      </c>
      <c r="AK211" s="133" t="str">
        <f t="shared" ref="AK211:AK220" si="57">IF($AF$19=TRUE,IF(COUNTA(S211,I211:P211)=9,0,1),IF(COUNTA(S211,I211:P211)&gt;0,1,""))</f>
        <v/>
      </c>
      <c r="AL211" s="133" t="e">
        <f t="shared" si="54"/>
        <v>#REF!</v>
      </c>
      <c r="AM211" s="133"/>
      <c r="AN211" s="133" t="str">
        <f t="shared" si="56"/>
        <v/>
      </c>
      <c r="AO211" s="127"/>
      <c r="AP211" s="127"/>
    </row>
    <row r="212" spans="1:42" s="35" customFormat="1" ht="15.75" hidden="1" customHeight="1" x14ac:dyDescent="0.25">
      <c r="A212" s="11"/>
      <c r="B212" s="11"/>
      <c r="C212" s="332" t="e">
        <f t="shared" si="48"/>
        <v>#REF!</v>
      </c>
      <c r="D212" s="308" t="e">
        <f t="shared" si="49"/>
        <v>#REF!</v>
      </c>
      <c r="E212" s="345" t="str">
        <f t="array" ref="E212">IF(E167:H201="","",E167:H201)</f>
        <v>TSSTV_G02</v>
      </c>
      <c r="F212" s="39" t="str">
        <f t="array" ref="F212">IF(F167:I201="","",F167:I201)</f>
        <v>Priprava sanitarne tople vode</v>
      </c>
      <c r="G212" s="26" t="str">
        <f t="array" ref="G212">IF(G167:J201="","",G167:J201)</f>
        <v>Gospodinjski odjem</v>
      </c>
      <c r="H212" s="26" t="str">
        <f t="array" ref="H212">IF(H167:K201="","",H167:K201)</f>
        <v>Podskupina II. - 0,050&lt; Pobr ≤ 0,300 [MW]</v>
      </c>
      <c r="I212" s="707"/>
      <c r="J212" s="708"/>
      <c r="K212" s="709"/>
      <c r="L212" s="710"/>
      <c r="M212" s="711"/>
      <c r="N212" s="712"/>
      <c r="O212" s="713"/>
      <c r="P212" s="713"/>
      <c r="Q212" s="40" t="str">
        <f t="shared" si="50"/>
        <v/>
      </c>
      <c r="R212" s="714" t="str">
        <f t="shared" si="51"/>
        <v/>
      </c>
      <c r="S212" s="715"/>
      <c r="T212" s="11"/>
      <c r="U212" s="34" t="str">
        <f t="shared" si="55"/>
        <v/>
      </c>
      <c r="V212" s="11"/>
      <c r="W212" s="11"/>
      <c r="X212" s="11"/>
      <c r="Y212" s="11"/>
      <c r="Z212" s="11"/>
      <c r="AA212" s="11"/>
      <c r="AB212" s="11"/>
      <c r="AC212" s="11"/>
      <c r="AD212" s="11"/>
      <c r="AE212" s="134"/>
      <c r="AF212" s="134"/>
      <c r="AG212" s="134"/>
      <c r="AH212" s="134"/>
      <c r="AI212" s="185"/>
      <c r="AJ212" s="133">
        <f t="shared" si="52"/>
        <v>0</v>
      </c>
      <c r="AK212" s="133" t="str">
        <f t="shared" si="57"/>
        <v/>
      </c>
      <c r="AL212" s="133" t="e">
        <f t="shared" si="54"/>
        <v>#REF!</v>
      </c>
      <c r="AM212" s="133"/>
      <c r="AN212" s="133" t="str">
        <f t="shared" si="56"/>
        <v/>
      </c>
      <c r="AO212" s="127"/>
      <c r="AP212" s="127"/>
    </row>
    <row r="213" spans="1:42" s="35" customFormat="1" ht="15.75" hidden="1" customHeight="1" x14ac:dyDescent="0.25">
      <c r="A213" s="11"/>
      <c r="B213" s="11"/>
      <c r="C213" s="332" t="e">
        <f t="shared" si="48"/>
        <v>#REF!</v>
      </c>
      <c r="D213" s="308" t="e">
        <f t="shared" si="49"/>
        <v>#REF!</v>
      </c>
      <c r="E213" s="345" t="str">
        <f t="array" ref="E213">IF(E168:H202="","",E168:H202)</f>
        <v>TSSTV_G03</v>
      </c>
      <c r="F213" s="39" t="str">
        <f t="array" ref="F213">IF(F168:I202="","",F168:I202)</f>
        <v>Priprava sanitarne tople vode</v>
      </c>
      <c r="G213" s="26" t="str">
        <f t="array" ref="G213">IF(G168:J202="","",G168:J202)</f>
        <v>Gospodinjski odjem</v>
      </c>
      <c r="H213" s="26" t="str">
        <f t="array" ref="H213">IF(H168:K202="","",H168:K202)</f>
        <v>Podskupina III.  - Pobr &gt; 0,300 [MW]</v>
      </c>
      <c r="I213" s="707"/>
      <c r="J213" s="708"/>
      <c r="K213" s="709"/>
      <c r="L213" s="710"/>
      <c r="M213" s="711"/>
      <c r="N213" s="712"/>
      <c r="O213" s="713"/>
      <c r="P213" s="713"/>
      <c r="Q213" s="40" t="str">
        <f t="shared" si="50"/>
        <v/>
      </c>
      <c r="R213" s="714" t="str">
        <f t="shared" si="51"/>
        <v/>
      </c>
      <c r="S213" s="715"/>
      <c r="T213" s="11"/>
      <c r="U213" s="34" t="str">
        <f t="shared" si="55"/>
        <v/>
      </c>
      <c r="V213" s="11"/>
      <c r="W213" s="11"/>
      <c r="X213" s="11"/>
      <c r="Y213" s="11"/>
      <c r="Z213" s="11"/>
      <c r="AA213" s="11"/>
      <c r="AB213" s="11"/>
      <c r="AC213" s="11"/>
      <c r="AD213" s="11"/>
      <c r="AE213" s="134"/>
      <c r="AF213" s="134"/>
      <c r="AG213" s="134"/>
      <c r="AH213" s="134"/>
      <c r="AI213" s="185"/>
      <c r="AJ213" s="133">
        <f t="shared" si="52"/>
        <v>0</v>
      </c>
      <c r="AK213" s="133" t="str">
        <f t="shared" si="57"/>
        <v/>
      </c>
      <c r="AL213" s="133" t="e">
        <f t="shared" si="54"/>
        <v>#REF!</v>
      </c>
      <c r="AM213" s="133"/>
      <c r="AN213" s="133" t="str">
        <f t="shared" si="56"/>
        <v/>
      </c>
      <c r="AO213" s="127"/>
      <c r="AP213" s="127"/>
    </row>
    <row r="214" spans="1:42" s="19" customFormat="1" ht="15.75" hidden="1" customHeight="1" x14ac:dyDescent="0.25">
      <c r="A214" s="11"/>
      <c r="B214" s="11"/>
      <c r="C214" s="332" t="e">
        <f t="shared" si="48"/>
        <v>#REF!</v>
      </c>
      <c r="D214" s="308" t="e">
        <f t="shared" si="49"/>
        <v>#REF!</v>
      </c>
      <c r="E214" s="345" t="str">
        <f t="array" ref="E214">IF(E169:H203="","",E169:H203)</f>
        <v>TSSTV_I01</v>
      </c>
      <c r="F214" s="39" t="str">
        <f t="array" ref="F214">IF(F169:I203="","",F169:I203)</f>
        <v>Priprava sanitarne tople vode</v>
      </c>
      <c r="G214" s="26" t="str">
        <f t="array" ref="G214">IF(G169:J203="","",G169:J203)</f>
        <v>Industrijski odjem</v>
      </c>
      <c r="H214" s="26" t="str">
        <f t="array" ref="H214">IF(H169:K203="","",H169:K203)</f>
        <v>Podskupina I. - Pobr ≤ 0,050 [MW]</v>
      </c>
      <c r="I214" s="707"/>
      <c r="J214" s="708"/>
      <c r="K214" s="709"/>
      <c r="L214" s="710"/>
      <c r="M214" s="711"/>
      <c r="N214" s="712"/>
      <c r="O214" s="713"/>
      <c r="P214" s="713"/>
      <c r="Q214" s="40" t="str">
        <f t="shared" si="50"/>
        <v/>
      </c>
      <c r="R214" s="714" t="str">
        <f t="shared" si="51"/>
        <v/>
      </c>
      <c r="S214" s="715"/>
      <c r="T214" s="11"/>
      <c r="U214" s="34" t="str">
        <f t="shared" si="55"/>
        <v/>
      </c>
      <c r="V214" s="11"/>
      <c r="W214" s="11"/>
      <c r="X214" s="11"/>
      <c r="Y214" s="11"/>
      <c r="Z214" s="11"/>
      <c r="AA214" s="11"/>
      <c r="AB214" s="11"/>
      <c r="AC214" s="11"/>
      <c r="AD214" s="11"/>
      <c r="AE214" s="134"/>
      <c r="AF214" s="134"/>
      <c r="AG214" s="134"/>
      <c r="AH214" s="134"/>
      <c r="AI214" s="185"/>
      <c r="AJ214" s="133">
        <f t="shared" si="52"/>
        <v>0</v>
      </c>
      <c r="AK214" s="133" t="str">
        <f t="shared" si="57"/>
        <v/>
      </c>
      <c r="AL214" s="133">
        <f t="shared" si="54"/>
        <v>0</v>
      </c>
      <c r="AM214" s="133"/>
      <c r="AN214" s="133" t="str">
        <f t="shared" si="56"/>
        <v/>
      </c>
      <c r="AO214" s="127"/>
      <c r="AP214" s="127"/>
    </row>
    <row r="215" spans="1:42" s="35" customFormat="1" ht="15.75" hidden="1" customHeight="1" x14ac:dyDescent="0.25">
      <c r="A215" s="11"/>
      <c r="B215" s="11"/>
      <c r="C215" s="332" t="e">
        <f t="shared" si="48"/>
        <v>#REF!</v>
      </c>
      <c r="D215" s="308" t="e">
        <f t="shared" si="49"/>
        <v>#REF!</v>
      </c>
      <c r="E215" s="345" t="str">
        <f t="array" ref="E215">IF(E170:H204="","",E170:H204)</f>
        <v>TSSTV_I02</v>
      </c>
      <c r="F215" s="39" t="str">
        <f t="array" ref="F215">IF(F170:I204="","",F170:I204)</f>
        <v>Priprava sanitarne tople vode</v>
      </c>
      <c r="G215" s="26" t="str">
        <f t="array" ref="G215">IF(G170:J204="","",G170:J204)</f>
        <v>Industrijski odjem</v>
      </c>
      <c r="H215" s="26" t="str">
        <f t="array" ref="H215">IF(H170:K204="","",H170:K204)</f>
        <v>Podskupina II. - 0,050&lt; Pobr ≤ 0,300 [MW]</v>
      </c>
      <c r="I215" s="707"/>
      <c r="J215" s="708"/>
      <c r="K215" s="709"/>
      <c r="L215" s="710"/>
      <c r="M215" s="711"/>
      <c r="N215" s="712"/>
      <c r="O215" s="713"/>
      <c r="P215" s="713"/>
      <c r="Q215" s="44" t="str">
        <f t="shared" si="50"/>
        <v/>
      </c>
      <c r="R215" s="714" t="str">
        <f t="shared" si="51"/>
        <v/>
      </c>
      <c r="S215" s="715"/>
      <c r="T215" s="11"/>
      <c r="U215" s="34" t="str">
        <f t="shared" si="55"/>
        <v/>
      </c>
      <c r="V215" s="11"/>
      <c r="W215" s="11"/>
      <c r="X215" s="11"/>
      <c r="Y215" s="11"/>
      <c r="Z215" s="11"/>
      <c r="AA215" s="11"/>
      <c r="AB215" s="11"/>
      <c r="AC215" s="11"/>
      <c r="AD215" s="11"/>
      <c r="AE215" s="134"/>
      <c r="AF215" s="134"/>
      <c r="AG215" s="134"/>
      <c r="AH215" s="134"/>
      <c r="AI215" s="185"/>
      <c r="AJ215" s="133">
        <f t="shared" si="52"/>
        <v>0</v>
      </c>
      <c r="AK215" s="133" t="str">
        <f t="shared" si="57"/>
        <v/>
      </c>
      <c r="AL215" s="133">
        <f t="shared" si="54"/>
        <v>0</v>
      </c>
      <c r="AM215" s="133"/>
      <c r="AN215" s="133" t="str">
        <f t="shared" si="56"/>
        <v/>
      </c>
      <c r="AO215" s="127"/>
      <c r="AP215" s="127"/>
    </row>
    <row r="216" spans="1:42" s="35" customFormat="1" ht="15.75" hidden="1" customHeight="1" x14ac:dyDescent="0.25">
      <c r="A216" s="11"/>
      <c r="B216" s="11"/>
      <c r="C216" s="332" t="e">
        <f t="shared" si="48"/>
        <v>#REF!</v>
      </c>
      <c r="D216" s="308" t="e">
        <f t="shared" si="49"/>
        <v>#REF!</v>
      </c>
      <c r="E216" s="345" t="str">
        <f t="array" ref="E216">IF(E171:H205="","",E171:H205)</f>
        <v>TSSTV_I03</v>
      </c>
      <c r="F216" s="39" t="str">
        <f t="array" ref="F216">IF(F171:I205="","",F171:I205)</f>
        <v>Priprava sanitarne tople vode</v>
      </c>
      <c r="G216" s="26" t="str">
        <f t="array" ref="G216">IF(G171:J205="","",G171:J205)</f>
        <v>Industrijski odjem</v>
      </c>
      <c r="H216" s="26" t="str">
        <f t="array" ref="H216">IF(H171:K205="","",H171:K205)</f>
        <v>Podskupina III.  - Pobr &gt; 0,300 [MW]</v>
      </c>
      <c r="I216" s="707"/>
      <c r="J216" s="726"/>
      <c r="K216" s="727"/>
      <c r="L216" s="728"/>
      <c r="M216" s="729"/>
      <c r="N216" s="712"/>
      <c r="O216" s="713"/>
      <c r="P216" s="713"/>
      <c r="Q216" s="40" t="str">
        <f t="shared" si="50"/>
        <v/>
      </c>
      <c r="R216" s="714" t="str">
        <f t="shared" si="51"/>
        <v/>
      </c>
      <c r="S216" s="715"/>
      <c r="T216" s="11"/>
      <c r="U216" s="34" t="str">
        <f t="shared" si="55"/>
        <v/>
      </c>
      <c r="V216" s="11"/>
      <c r="W216" s="11"/>
      <c r="X216" s="11"/>
      <c r="Y216" s="11"/>
      <c r="Z216" s="11"/>
      <c r="AA216" s="11"/>
      <c r="AB216" s="11"/>
      <c r="AC216" s="11"/>
      <c r="AD216" s="11"/>
      <c r="AE216" s="134"/>
      <c r="AF216" s="134"/>
      <c r="AG216" s="134"/>
      <c r="AH216" s="134"/>
      <c r="AI216" s="185"/>
      <c r="AJ216" s="133">
        <f t="shared" si="52"/>
        <v>0</v>
      </c>
      <c r="AK216" s="133" t="str">
        <f t="shared" si="57"/>
        <v/>
      </c>
      <c r="AL216" s="133">
        <f t="shared" si="54"/>
        <v>0</v>
      </c>
      <c r="AM216" s="133"/>
      <c r="AN216" s="133" t="str">
        <f t="shared" si="56"/>
        <v/>
      </c>
      <c r="AO216" s="127"/>
      <c r="AP216" s="127"/>
    </row>
    <row r="217" spans="1:42" s="35" customFormat="1" ht="15.75" hidden="1" customHeight="1" x14ac:dyDescent="0.25">
      <c r="A217" s="11"/>
      <c r="B217" s="11"/>
      <c r="C217" s="332" t="e">
        <f t="shared" si="48"/>
        <v>#REF!</v>
      </c>
      <c r="D217" s="308" t="e">
        <f t="shared" si="49"/>
        <v>#REF!</v>
      </c>
      <c r="E217" s="345" t="str">
        <f t="array" ref="E217">IF(E172:H206="","",E172:H206)</f>
        <v>TSSTV_P01</v>
      </c>
      <c r="F217" s="39" t="str">
        <f t="array" ref="F217">IF(F172:I206="","",F172:I206)</f>
        <v>Priprava sanitarne tople vode</v>
      </c>
      <c r="G217" s="26" t="str">
        <f t="array" ref="G217">IF(G172:J206="","",G172:J206)</f>
        <v>Poslovni in ostali odjem</v>
      </c>
      <c r="H217" s="26" t="str">
        <f t="array" ref="H217">IF(H172:K206="","",H172:K206)</f>
        <v>Podskupina I. - Pobr ≤ 0,050 [MW]</v>
      </c>
      <c r="I217" s="707"/>
      <c r="J217" s="708"/>
      <c r="K217" s="709"/>
      <c r="L217" s="710"/>
      <c r="M217" s="729"/>
      <c r="N217" s="712"/>
      <c r="O217" s="713"/>
      <c r="P217" s="713"/>
      <c r="Q217" s="40" t="str">
        <f t="shared" si="50"/>
        <v/>
      </c>
      <c r="R217" s="714" t="str">
        <f t="shared" si="51"/>
        <v/>
      </c>
      <c r="S217" s="715"/>
      <c r="T217" s="11"/>
      <c r="U217" s="34" t="str">
        <f t="shared" si="55"/>
        <v/>
      </c>
      <c r="V217" s="11"/>
      <c r="W217" s="11"/>
      <c r="X217" s="11"/>
      <c r="Y217" s="11"/>
      <c r="Z217" s="11"/>
      <c r="AA217" s="11"/>
      <c r="AB217" s="11"/>
      <c r="AC217" s="11"/>
      <c r="AD217" s="11"/>
      <c r="AE217" s="134"/>
      <c r="AF217" s="134"/>
      <c r="AG217" s="134"/>
      <c r="AH217" s="134"/>
      <c r="AI217" s="185"/>
      <c r="AJ217" s="133">
        <f t="shared" si="52"/>
        <v>0</v>
      </c>
      <c r="AK217" s="133" t="str">
        <f t="shared" si="57"/>
        <v/>
      </c>
      <c r="AL217" s="133">
        <f t="shared" si="54"/>
        <v>0</v>
      </c>
      <c r="AM217" s="133"/>
      <c r="AN217" s="133" t="str">
        <f t="shared" si="56"/>
        <v/>
      </c>
      <c r="AO217" s="127"/>
      <c r="AP217" s="127"/>
    </row>
    <row r="218" spans="1:42" s="35" customFormat="1" ht="15.75" hidden="1" customHeight="1" x14ac:dyDescent="0.25">
      <c r="A218" s="11"/>
      <c r="B218" s="11"/>
      <c r="C218" s="332" t="e">
        <f t="shared" si="48"/>
        <v>#REF!</v>
      </c>
      <c r="D218" s="308" t="e">
        <f t="shared" si="49"/>
        <v>#REF!</v>
      </c>
      <c r="E218" s="345" t="str">
        <f t="array" ref="E218">IF(E173:H207="","",E173:H207)</f>
        <v>TSSTV_P02</v>
      </c>
      <c r="F218" s="39" t="str">
        <f t="array" ref="F218">IF(F173:I207="","",F173:I207)</f>
        <v>Priprava sanitarne tople vode</v>
      </c>
      <c r="G218" s="26" t="str">
        <f t="array" ref="G218">IF(G173:J207="","",G173:J207)</f>
        <v>Poslovni in ostali odjem</v>
      </c>
      <c r="H218" s="26" t="str">
        <f t="array" ref="H218">IF(H173:K207="","",H173:K207)</f>
        <v>Podskupina II. - 0,050&lt; Pobr ≤ 0,300 [MW]</v>
      </c>
      <c r="I218" s="707"/>
      <c r="J218" s="708"/>
      <c r="K218" s="709"/>
      <c r="L218" s="710"/>
      <c r="M218" s="729"/>
      <c r="N218" s="712"/>
      <c r="O218" s="713"/>
      <c r="P218" s="713"/>
      <c r="Q218" s="40" t="str">
        <f t="shared" si="50"/>
        <v/>
      </c>
      <c r="R218" s="714" t="str">
        <f t="shared" si="51"/>
        <v/>
      </c>
      <c r="S218" s="715"/>
      <c r="T218" s="11"/>
      <c r="U218" s="34" t="str">
        <f t="shared" si="55"/>
        <v/>
      </c>
      <c r="V218" s="11"/>
      <c r="W218" s="11"/>
      <c r="X218" s="11"/>
      <c r="Y218" s="11"/>
      <c r="Z218" s="11"/>
      <c r="AA218" s="11"/>
      <c r="AB218" s="11"/>
      <c r="AC218" s="11"/>
      <c r="AD218" s="11"/>
      <c r="AE218" s="134"/>
      <c r="AF218" s="134"/>
      <c r="AG218" s="134"/>
      <c r="AH218" s="134"/>
      <c r="AI218" s="185"/>
      <c r="AJ218" s="133">
        <f t="shared" si="52"/>
        <v>0</v>
      </c>
      <c r="AK218" s="133" t="str">
        <f t="shared" si="57"/>
        <v/>
      </c>
      <c r="AL218" s="133">
        <f t="shared" si="54"/>
        <v>0</v>
      </c>
      <c r="AM218" s="133"/>
      <c r="AN218" s="133" t="str">
        <f t="shared" si="56"/>
        <v/>
      </c>
      <c r="AO218" s="127"/>
      <c r="AP218" s="127"/>
    </row>
    <row r="219" spans="1:42" s="35" customFormat="1" ht="15.75" hidden="1" customHeight="1" x14ac:dyDescent="0.25">
      <c r="A219" s="11"/>
      <c r="B219" s="11"/>
      <c r="C219" s="332" t="e">
        <f t="shared" si="48"/>
        <v>#REF!</v>
      </c>
      <c r="D219" s="308" t="e">
        <f t="shared" si="49"/>
        <v>#REF!</v>
      </c>
      <c r="E219" s="345" t="str">
        <f t="array" ref="E219">IF(E174:H208="","",E174:H208)</f>
        <v>TSSTV_P03</v>
      </c>
      <c r="F219" s="39" t="str">
        <f t="array" ref="F219">IF(F174:I208="","",F174:I208)</f>
        <v>Priprava sanitarne tople vode</v>
      </c>
      <c r="G219" s="26" t="str">
        <f t="array" ref="G219">IF(G174:J208="","",G174:J208)</f>
        <v>Poslovni in ostali odjem</v>
      </c>
      <c r="H219" s="26" t="str">
        <f t="array" ref="H219">IF(H174:K208="","",H174:K208)</f>
        <v>Podskupina III.  - Pobr &gt; 0,300 [MW]</v>
      </c>
      <c r="I219" s="707"/>
      <c r="J219" s="708"/>
      <c r="K219" s="709"/>
      <c r="L219" s="710"/>
      <c r="M219" s="729"/>
      <c r="N219" s="712"/>
      <c r="O219" s="713"/>
      <c r="P219" s="713"/>
      <c r="Q219" s="40" t="str">
        <f t="shared" si="50"/>
        <v/>
      </c>
      <c r="R219" s="714" t="str">
        <f t="shared" si="51"/>
        <v/>
      </c>
      <c r="S219" s="715"/>
      <c r="T219" s="11"/>
      <c r="U219" s="34" t="str">
        <f t="shared" si="55"/>
        <v/>
      </c>
      <c r="V219" s="11"/>
      <c r="W219" s="11"/>
      <c r="X219" s="11"/>
      <c r="Y219" s="11"/>
      <c r="Z219" s="11"/>
      <c r="AA219" s="11"/>
      <c r="AB219" s="11"/>
      <c r="AC219" s="11"/>
      <c r="AD219" s="11"/>
      <c r="AE219" s="134"/>
      <c r="AF219" s="134"/>
      <c r="AG219" s="134"/>
      <c r="AH219" s="134"/>
      <c r="AI219" s="185"/>
      <c r="AJ219" s="133">
        <f t="shared" si="52"/>
        <v>0</v>
      </c>
      <c r="AK219" s="133" t="str">
        <f t="shared" si="57"/>
        <v/>
      </c>
      <c r="AL219" s="133">
        <f t="shared" si="54"/>
        <v>0</v>
      </c>
      <c r="AM219" s="133"/>
      <c r="AN219" s="133" t="str">
        <f t="shared" si="56"/>
        <v/>
      </c>
      <c r="AO219" s="127"/>
      <c r="AP219" s="127"/>
    </row>
    <row r="220" spans="1:42" ht="15.75" hidden="1" customHeight="1" x14ac:dyDescent="0.25">
      <c r="C220" s="308" t="e">
        <f t="shared" si="48"/>
        <v>#REF!</v>
      </c>
      <c r="D220" s="308" t="e">
        <f t="shared" si="49"/>
        <v>#REF!</v>
      </c>
      <c r="E220" s="346" t="str">
        <f t="array" ref="E220">IF(E175:H209="","",E175:H209)</f>
        <v>TSSTV_P04</v>
      </c>
      <c r="F220" s="272" t="str">
        <f t="array" ref="F220">IF(F175:I209="","",F175:I209)</f>
        <v>Priprava sanitarne tople vode</v>
      </c>
      <c r="G220" s="271" t="str">
        <f t="array" ref="G220">IF(G175:J209="","",G175:J209)</f>
        <v>Zaščiteni negospodinjski odjemalci (ZNGO)</v>
      </c>
      <c r="H220" s="271" t="str">
        <f t="array" ref="H220">IF(H175:K209="","",H175:K209)</f>
        <v>Podskupina IV.</v>
      </c>
      <c r="I220" s="717"/>
      <c r="J220" s="718"/>
      <c r="K220" s="719"/>
      <c r="L220" s="720"/>
      <c r="M220" s="721"/>
      <c r="N220" s="722"/>
      <c r="O220" s="723"/>
      <c r="P220" s="723"/>
      <c r="Q220" s="268" t="str">
        <f t="shared" si="50"/>
        <v/>
      </c>
      <c r="R220" s="724" t="str">
        <f t="shared" si="51"/>
        <v/>
      </c>
      <c r="S220" s="725"/>
      <c r="U220" s="34" t="str">
        <f t="shared" si="55"/>
        <v/>
      </c>
      <c r="AC220" s="11"/>
      <c r="AD220" s="11"/>
      <c r="AE220" s="134"/>
      <c r="AF220" s="134"/>
      <c r="AG220" s="134"/>
      <c r="AH220" s="134"/>
      <c r="AI220" s="185"/>
      <c r="AJ220" s="352">
        <f t="shared" si="52"/>
        <v>0</v>
      </c>
      <c r="AK220" s="352" t="str">
        <f t="shared" si="57"/>
        <v/>
      </c>
      <c r="AL220" s="352">
        <f t="shared" si="54"/>
        <v>0</v>
      </c>
      <c r="AM220" s="352"/>
      <c r="AN220" s="352" t="str">
        <f t="shared" si="56"/>
        <v/>
      </c>
      <c r="AO220" s="127"/>
      <c r="AP220" s="127"/>
    </row>
    <row r="221" spans="1:42" s="35" customFormat="1" ht="15.75" hidden="1" customHeight="1" x14ac:dyDescent="0.25">
      <c r="A221" s="11"/>
      <c r="B221" s="11"/>
      <c r="C221" s="332" t="e">
        <f t="shared" si="48"/>
        <v>#REF!</v>
      </c>
      <c r="D221" s="308" t="e">
        <f t="shared" si="49"/>
        <v>#REF!</v>
      </c>
      <c r="E221" s="345" t="str">
        <f t="array" ref="E221">IF(E176:H210="","",E176:H210)</f>
        <v>TSHLP_G01</v>
      </c>
      <c r="F221" s="39" t="str">
        <f t="array" ref="F221">IF(F176:I210="","",F176:I210)</f>
        <v>Hlajenje prostorov</v>
      </c>
      <c r="G221" s="26" t="str">
        <f t="array" ref="G221">IF(G176:J210="","",G176:J210)</f>
        <v>Gospodinjski odjem</v>
      </c>
      <c r="H221" s="26" t="str">
        <f t="array" ref="H221">IF(H176:K210="","",H176:K210)</f>
        <v>Podskupina I. - Pobr ≤ 0,050 [MW]</v>
      </c>
      <c r="I221" s="707"/>
      <c r="J221" s="708"/>
      <c r="K221" s="709"/>
      <c r="L221" s="710"/>
      <c r="M221" s="729"/>
      <c r="N221" s="712"/>
      <c r="O221" s="713"/>
      <c r="P221" s="713"/>
      <c r="Q221" s="40" t="str">
        <f t="shared" si="50"/>
        <v/>
      </c>
      <c r="R221" s="714" t="str">
        <f t="shared" si="51"/>
        <v/>
      </c>
      <c r="S221" s="715"/>
      <c r="T221" s="11"/>
      <c r="U221" s="34" t="str">
        <f t="shared" si="55"/>
        <v/>
      </c>
      <c r="V221" s="11"/>
      <c r="W221" s="11"/>
      <c r="X221" s="11"/>
      <c r="Y221" s="11"/>
      <c r="Z221" s="11"/>
      <c r="AA221" s="11"/>
      <c r="AB221" s="11"/>
      <c r="AC221" s="11"/>
      <c r="AD221" s="11"/>
      <c r="AE221" s="134"/>
      <c r="AF221" s="134"/>
      <c r="AG221" s="134"/>
      <c r="AH221" s="134"/>
      <c r="AI221" s="185"/>
      <c r="AJ221" s="133">
        <f t="shared" si="52"/>
        <v>0</v>
      </c>
      <c r="AK221" s="133" t="str">
        <f t="shared" ref="AK221:AK229" si="58">IF($AF$20=TRUE,IF(COUNTA(S221,I221:P221)=9,0,1),IF(COUNTA(S221,I221:P221)&gt;0,1,""))</f>
        <v/>
      </c>
      <c r="AL221" s="133">
        <f t="shared" si="54"/>
        <v>0</v>
      </c>
      <c r="AM221" s="133"/>
      <c r="AN221" s="133" t="str">
        <f t="shared" si="56"/>
        <v/>
      </c>
      <c r="AO221" s="127"/>
      <c r="AP221" s="127"/>
    </row>
    <row r="222" spans="1:42" s="35" customFormat="1" ht="15.75" hidden="1" customHeight="1" x14ac:dyDescent="0.25">
      <c r="A222" s="11"/>
      <c r="B222" s="11"/>
      <c r="C222" s="332" t="e">
        <f t="shared" si="48"/>
        <v>#REF!</v>
      </c>
      <c r="D222" s="308" t="e">
        <f t="shared" si="49"/>
        <v>#REF!</v>
      </c>
      <c r="E222" s="345" t="str">
        <f t="array" ref="E222">IF(E177:H211="","",E177:H211)</f>
        <v>TSHLP_G02</v>
      </c>
      <c r="F222" s="39" t="str">
        <f t="array" ref="F222">IF(F177:I211="","",F177:I211)</f>
        <v>Hlajenje prostorov</v>
      </c>
      <c r="G222" s="26" t="str">
        <f t="array" ref="G222">IF(G177:J211="","",G177:J211)</f>
        <v>Gospodinjski odjem</v>
      </c>
      <c r="H222" s="26" t="str">
        <f t="array" ref="H222">IF(H177:K211="","",H177:K211)</f>
        <v>Podskupina II. - 0,050&lt; Pobr ≤ 0,300 [MW]</v>
      </c>
      <c r="I222" s="707"/>
      <c r="J222" s="708"/>
      <c r="K222" s="709"/>
      <c r="L222" s="710"/>
      <c r="M222" s="729"/>
      <c r="N222" s="712"/>
      <c r="O222" s="713"/>
      <c r="P222" s="713"/>
      <c r="Q222" s="40" t="str">
        <f t="shared" si="50"/>
        <v/>
      </c>
      <c r="R222" s="714" t="str">
        <f t="shared" si="51"/>
        <v/>
      </c>
      <c r="S222" s="715"/>
      <c r="T222" s="11"/>
      <c r="U222" s="34" t="str">
        <f t="shared" si="55"/>
        <v/>
      </c>
      <c r="V222" s="11"/>
      <c r="W222" s="11"/>
      <c r="X222" s="11"/>
      <c r="Y222" s="11"/>
      <c r="Z222" s="11"/>
      <c r="AA222" s="11"/>
      <c r="AB222" s="11"/>
      <c r="AC222" s="11"/>
      <c r="AD222" s="11"/>
      <c r="AE222" s="134"/>
      <c r="AF222" s="134"/>
      <c r="AG222" s="134"/>
      <c r="AH222" s="134"/>
      <c r="AI222" s="185"/>
      <c r="AJ222" s="133">
        <f t="shared" si="52"/>
        <v>0</v>
      </c>
      <c r="AK222" s="133" t="str">
        <f t="shared" si="58"/>
        <v/>
      </c>
      <c r="AL222" s="133">
        <f t="shared" si="54"/>
        <v>0</v>
      </c>
      <c r="AM222" s="133"/>
      <c r="AN222" s="133" t="str">
        <f t="shared" si="56"/>
        <v/>
      </c>
      <c r="AO222" s="127"/>
      <c r="AP222" s="127"/>
    </row>
    <row r="223" spans="1:42" s="35" customFormat="1" ht="15.75" hidden="1" customHeight="1" x14ac:dyDescent="0.25">
      <c r="A223" s="11"/>
      <c r="B223" s="11"/>
      <c r="C223" s="332" t="e">
        <f t="shared" si="48"/>
        <v>#REF!</v>
      </c>
      <c r="D223" s="308" t="e">
        <f t="shared" si="49"/>
        <v>#REF!</v>
      </c>
      <c r="E223" s="345" t="str">
        <f t="array" ref="E223">IF(E178:H212="","",E178:H212)</f>
        <v>TSHLP_G03</v>
      </c>
      <c r="F223" s="39" t="str">
        <f t="array" ref="F223">IF(F178:I212="","",F178:I212)</f>
        <v>Hlajenje prostorov</v>
      </c>
      <c r="G223" s="26" t="str">
        <f t="array" ref="G223">IF(G178:J212="","",G178:J212)</f>
        <v>Gospodinjski odjem</v>
      </c>
      <c r="H223" s="26" t="str">
        <f t="array" ref="H223">IF(H178:K212="","",H178:K212)</f>
        <v>Podskupina III.  - Pobr &gt; 0,300 [MW]</v>
      </c>
      <c r="I223" s="707"/>
      <c r="J223" s="708"/>
      <c r="K223" s="709"/>
      <c r="L223" s="710"/>
      <c r="M223" s="729"/>
      <c r="N223" s="712"/>
      <c r="O223" s="713"/>
      <c r="P223" s="713"/>
      <c r="Q223" s="40" t="str">
        <f t="shared" si="50"/>
        <v/>
      </c>
      <c r="R223" s="714" t="str">
        <f t="shared" si="51"/>
        <v/>
      </c>
      <c r="S223" s="715"/>
      <c r="T223" s="11"/>
      <c r="U223" s="34" t="str">
        <f t="shared" si="55"/>
        <v/>
      </c>
      <c r="V223" s="11"/>
      <c r="W223" s="11"/>
      <c r="X223" s="11"/>
      <c r="Y223" s="11"/>
      <c r="Z223" s="11"/>
      <c r="AA223" s="11"/>
      <c r="AB223" s="11"/>
      <c r="AC223" s="11"/>
      <c r="AD223" s="11"/>
      <c r="AE223" s="134"/>
      <c r="AF223" s="134"/>
      <c r="AG223" s="134"/>
      <c r="AH223" s="134"/>
      <c r="AI223" s="185"/>
      <c r="AJ223" s="133">
        <f t="shared" si="52"/>
        <v>0</v>
      </c>
      <c r="AK223" s="133" t="str">
        <f t="shared" si="58"/>
        <v/>
      </c>
      <c r="AL223" s="133">
        <f t="shared" si="54"/>
        <v>0</v>
      </c>
      <c r="AM223" s="133"/>
      <c r="AN223" s="133" t="str">
        <f t="shared" si="56"/>
        <v/>
      </c>
      <c r="AO223" s="127"/>
      <c r="AP223" s="127"/>
    </row>
    <row r="224" spans="1:42" s="35" customFormat="1" ht="15.75" hidden="1" customHeight="1" x14ac:dyDescent="0.25">
      <c r="A224" s="11"/>
      <c r="B224" s="11"/>
      <c r="C224" s="332" t="e">
        <f t="shared" si="48"/>
        <v>#REF!</v>
      </c>
      <c r="D224" s="308" t="e">
        <f t="shared" si="49"/>
        <v>#REF!</v>
      </c>
      <c r="E224" s="345" t="str">
        <f t="array" ref="E224">IF(E179:H213="","",E179:H213)</f>
        <v>TSHLP_I01</v>
      </c>
      <c r="F224" s="39" t="str">
        <f t="array" ref="F224">IF(F179:I213="","",F179:I213)</f>
        <v>Hlajenje prostorov</v>
      </c>
      <c r="G224" s="26" t="str">
        <f t="array" ref="G224">IF(G179:J213="","",G179:J213)</f>
        <v>Industrijski odjem</v>
      </c>
      <c r="H224" s="26" t="str">
        <f t="array" ref="H224">IF(H179:K213="","",H179:K213)</f>
        <v>Podskupina I. - Pobr ≤ 0,050 [MW]</v>
      </c>
      <c r="I224" s="707"/>
      <c r="J224" s="708"/>
      <c r="K224" s="709"/>
      <c r="L224" s="710"/>
      <c r="M224" s="729"/>
      <c r="N224" s="712"/>
      <c r="O224" s="713"/>
      <c r="P224" s="713"/>
      <c r="Q224" s="40" t="str">
        <f t="shared" si="50"/>
        <v/>
      </c>
      <c r="R224" s="714" t="str">
        <f t="shared" si="51"/>
        <v/>
      </c>
      <c r="S224" s="715"/>
      <c r="T224" s="11"/>
      <c r="U224" s="34" t="str">
        <f t="shared" si="55"/>
        <v/>
      </c>
      <c r="V224" s="11"/>
      <c r="W224" s="11"/>
      <c r="X224" s="11"/>
      <c r="Y224" s="11"/>
      <c r="Z224" s="11"/>
      <c r="AA224" s="11"/>
      <c r="AB224" s="11"/>
      <c r="AC224" s="11"/>
      <c r="AD224" s="11"/>
      <c r="AE224" s="134"/>
      <c r="AF224" s="134"/>
      <c r="AG224" s="134"/>
      <c r="AH224" s="134"/>
      <c r="AI224" s="185"/>
      <c r="AJ224" s="133">
        <f t="shared" si="52"/>
        <v>0</v>
      </c>
      <c r="AK224" s="133" t="str">
        <f t="shared" si="58"/>
        <v/>
      </c>
      <c r="AL224" s="133">
        <f t="shared" si="54"/>
        <v>0</v>
      </c>
      <c r="AM224" s="133"/>
      <c r="AN224" s="133" t="str">
        <f t="shared" si="56"/>
        <v/>
      </c>
      <c r="AO224" s="127"/>
      <c r="AP224" s="127"/>
    </row>
    <row r="225" spans="1:42" s="35" customFormat="1" ht="15.75" hidden="1" customHeight="1" x14ac:dyDescent="0.25">
      <c r="A225" s="11"/>
      <c r="B225" s="11"/>
      <c r="C225" s="332" t="e">
        <f t="shared" si="48"/>
        <v>#REF!</v>
      </c>
      <c r="D225" s="308" t="e">
        <f t="shared" si="49"/>
        <v>#REF!</v>
      </c>
      <c r="E225" s="345" t="str">
        <f t="array" ref="E225">IF(E180:H214="","",E180:H214)</f>
        <v>TSHLP_I02</v>
      </c>
      <c r="F225" s="39" t="str">
        <f t="array" ref="F225">IF(F180:I214="","",F180:I214)</f>
        <v>Hlajenje prostorov</v>
      </c>
      <c r="G225" s="26" t="str">
        <f t="array" ref="G225">IF(G180:J214="","",G180:J214)</f>
        <v>Industrijski odjem</v>
      </c>
      <c r="H225" s="26" t="str">
        <f t="array" ref="H225">IF(H180:K214="","",H180:K214)</f>
        <v>Podskupina II. - 0,050&lt; Pobr ≤ 0,300 [MW]</v>
      </c>
      <c r="I225" s="707"/>
      <c r="J225" s="708"/>
      <c r="K225" s="709"/>
      <c r="L225" s="710"/>
      <c r="M225" s="729"/>
      <c r="N225" s="712"/>
      <c r="O225" s="713"/>
      <c r="P225" s="713"/>
      <c r="Q225" s="40" t="str">
        <f t="shared" si="50"/>
        <v/>
      </c>
      <c r="R225" s="714" t="str">
        <f t="shared" si="51"/>
        <v/>
      </c>
      <c r="S225" s="715"/>
      <c r="T225" s="11"/>
      <c r="U225" s="34" t="str">
        <f t="shared" si="55"/>
        <v/>
      </c>
      <c r="V225" s="11"/>
      <c r="W225" s="11"/>
      <c r="X225" s="11"/>
      <c r="Y225" s="11"/>
      <c r="Z225" s="11"/>
      <c r="AA225" s="11"/>
      <c r="AB225" s="11"/>
      <c r="AC225" s="11"/>
      <c r="AD225" s="11"/>
      <c r="AE225" s="134"/>
      <c r="AF225" s="134"/>
      <c r="AG225" s="134"/>
      <c r="AH225" s="134"/>
      <c r="AI225" s="185"/>
      <c r="AJ225" s="133">
        <f t="shared" si="52"/>
        <v>0</v>
      </c>
      <c r="AK225" s="133" t="str">
        <f t="shared" si="58"/>
        <v/>
      </c>
      <c r="AL225" s="133">
        <f t="shared" si="54"/>
        <v>0</v>
      </c>
      <c r="AM225" s="133"/>
      <c r="AN225" s="133" t="str">
        <f t="shared" si="56"/>
        <v/>
      </c>
      <c r="AO225" s="127"/>
      <c r="AP225" s="127"/>
    </row>
    <row r="226" spans="1:42" s="35" customFormat="1" ht="15.75" hidden="1" customHeight="1" x14ac:dyDescent="0.25">
      <c r="A226" s="11"/>
      <c r="B226" s="11"/>
      <c r="C226" s="332" t="e">
        <f t="shared" si="48"/>
        <v>#REF!</v>
      </c>
      <c r="D226" s="308" t="e">
        <f t="shared" si="49"/>
        <v>#REF!</v>
      </c>
      <c r="E226" s="345" t="str">
        <f t="array" ref="E226">IF(E181:H215="","",E181:H215)</f>
        <v>TSHLP_I03</v>
      </c>
      <c r="F226" s="39" t="str">
        <f t="array" ref="F226">IF(F181:I215="","",F181:I215)</f>
        <v>Hlajenje prostorov</v>
      </c>
      <c r="G226" s="26" t="str">
        <f t="array" ref="G226">IF(G181:J215="","",G181:J215)</f>
        <v>Industrijski odjem</v>
      </c>
      <c r="H226" s="26" t="str">
        <f t="array" ref="H226">IF(H181:K215="","",H181:K215)</f>
        <v>Podskupina III.  - Pobr &gt; 0,300 [MW]</v>
      </c>
      <c r="I226" s="707"/>
      <c r="J226" s="708"/>
      <c r="K226" s="709"/>
      <c r="L226" s="710"/>
      <c r="M226" s="729"/>
      <c r="N226" s="712"/>
      <c r="O226" s="713"/>
      <c r="P226" s="713"/>
      <c r="Q226" s="40" t="str">
        <f t="shared" si="50"/>
        <v/>
      </c>
      <c r="R226" s="714" t="str">
        <f t="shared" si="51"/>
        <v/>
      </c>
      <c r="S226" s="715"/>
      <c r="T226" s="11"/>
      <c r="U226" s="34" t="str">
        <f t="shared" si="55"/>
        <v/>
      </c>
      <c r="V226" s="11"/>
      <c r="W226" s="11"/>
      <c r="X226" s="11"/>
      <c r="Y226" s="11"/>
      <c r="Z226" s="11"/>
      <c r="AA226" s="11"/>
      <c r="AB226" s="11"/>
      <c r="AC226" s="11"/>
      <c r="AD226" s="11"/>
      <c r="AE226" s="134"/>
      <c r="AF226" s="134"/>
      <c r="AG226" s="134"/>
      <c r="AH226" s="134"/>
      <c r="AI226" s="185"/>
      <c r="AJ226" s="133">
        <f t="shared" si="52"/>
        <v>0</v>
      </c>
      <c r="AK226" s="133" t="str">
        <f t="shared" si="58"/>
        <v/>
      </c>
      <c r="AL226" s="133">
        <f t="shared" si="54"/>
        <v>0</v>
      </c>
      <c r="AM226" s="133"/>
      <c r="AN226" s="133" t="str">
        <f t="shared" si="56"/>
        <v/>
      </c>
      <c r="AO226" s="127"/>
      <c r="AP226" s="127"/>
    </row>
    <row r="227" spans="1:42" s="35" customFormat="1" ht="15.75" hidden="1" customHeight="1" x14ac:dyDescent="0.25">
      <c r="A227" s="11"/>
      <c r="B227" s="11"/>
      <c r="C227" s="332" t="e">
        <f t="shared" si="48"/>
        <v>#REF!</v>
      </c>
      <c r="D227" s="308" t="e">
        <f t="shared" si="49"/>
        <v>#REF!</v>
      </c>
      <c r="E227" s="345" t="str">
        <f t="array" ref="E227">IF(E182:H216="","",E182:H216)</f>
        <v>TSHLP_P01</v>
      </c>
      <c r="F227" s="39" t="str">
        <f t="array" ref="F227">IF(F182:I216="","",F182:I216)</f>
        <v>Hlajenje prostorov</v>
      </c>
      <c r="G227" s="26" t="str">
        <f t="array" ref="G227">IF(G182:J216="","",G182:J216)</f>
        <v>Poslovni in ostali odjem</v>
      </c>
      <c r="H227" s="26" t="str">
        <f t="array" ref="H227">IF(H182:K216="","",H182:K216)</f>
        <v>Podskupina I. - Pobr ≤ 0,050 [MW]</v>
      </c>
      <c r="I227" s="707"/>
      <c r="J227" s="708"/>
      <c r="K227" s="709"/>
      <c r="L227" s="710"/>
      <c r="M227" s="729"/>
      <c r="N227" s="712"/>
      <c r="O227" s="713"/>
      <c r="P227" s="713"/>
      <c r="Q227" s="40" t="str">
        <f t="shared" si="50"/>
        <v/>
      </c>
      <c r="R227" s="714" t="str">
        <f t="shared" si="51"/>
        <v/>
      </c>
      <c r="S227" s="715"/>
      <c r="T227" s="11"/>
      <c r="U227" s="34" t="str">
        <f t="shared" si="55"/>
        <v/>
      </c>
      <c r="V227" s="11"/>
      <c r="W227" s="11"/>
      <c r="X227" s="11"/>
      <c r="Y227" s="11"/>
      <c r="Z227" s="11"/>
      <c r="AA227" s="11"/>
      <c r="AB227" s="11"/>
      <c r="AC227" s="11"/>
      <c r="AD227" s="11"/>
      <c r="AE227" s="134"/>
      <c r="AF227" s="134"/>
      <c r="AG227" s="134"/>
      <c r="AH227" s="134"/>
      <c r="AI227" s="185"/>
      <c r="AJ227" s="133">
        <f t="shared" si="52"/>
        <v>0</v>
      </c>
      <c r="AK227" s="133" t="str">
        <f t="shared" si="58"/>
        <v/>
      </c>
      <c r="AL227" s="133">
        <f t="shared" si="54"/>
        <v>0</v>
      </c>
      <c r="AM227" s="133"/>
      <c r="AN227" s="133" t="str">
        <f t="shared" si="56"/>
        <v/>
      </c>
      <c r="AO227" s="127"/>
      <c r="AP227" s="127"/>
    </row>
    <row r="228" spans="1:42" s="35" customFormat="1" ht="15.75" hidden="1" customHeight="1" x14ac:dyDescent="0.25">
      <c r="A228" s="11"/>
      <c r="B228" s="11"/>
      <c r="C228" s="332" t="e">
        <f t="shared" si="48"/>
        <v>#REF!</v>
      </c>
      <c r="D228" s="308" t="e">
        <f t="shared" si="49"/>
        <v>#REF!</v>
      </c>
      <c r="E228" s="345" t="str">
        <f t="array" ref="E228">IF(E183:H217="","",E183:H217)</f>
        <v>TSHLP_P02</v>
      </c>
      <c r="F228" s="39" t="str">
        <f t="array" ref="F228">IF(F183:I217="","",F183:I217)</f>
        <v>Hlajenje prostorov</v>
      </c>
      <c r="G228" s="26" t="str">
        <f t="array" ref="G228">IF(G183:J217="","",G183:J217)</f>
        <v>Poslovni in ostali odjem</v>
      </c>
      <c r="H228" s="26" t="str">
        <f t="array" ref="H228">IF(H183:K217="","",H183:K217)</f>
        <v>Podskupina II. - 0,050&lt; Pobr ≤ 0,300 [MW]</v>
      </c>
      <c r="I228" s="707"/>
      <c r="J228" s="708"/>
      <c r="K228" s="709"/>
      <c r="L228" s="710"/>
      <c r="M228" s="729"/>
      <c r="N228" s="712"/>
      <c r="O228" s="713"/>
      <c r="P228" s="713"/>
      <c r="Q228" s="40" t="str">
        <f t="shared" si="50"/>
        <v/>
      </c>
      <c r="R228" s="714" t="str">
        <f t="shared" si="51"/>
        <v/>
      </c>
      <c r="S228" s="715"/>
      <c r="T228" s="11"/>
      <c r="U228" s="34" t="str">
        <f t="shared" si="55"/>
        <v/>
      </c>
      <c r="V228" s="11"/>
      <c r="W228" s="11"/>
      <c r="X228" s="11"/>
      <c r="Y228" s="11"/>
      <c r="Z228" s="11"/>
      <c r="AA228" s="11"/>
      <c r="AB228" s="11"/>
      <c r="AC228" s="11"/>
      <c r="AD228" s="11"/>
      <c r="AE228" s="134"/>
      <c r="AF228" s="134"/>
      <c r="AG228" s="134"/>
      <c r="AH228" s="134"/>
      <c r="AI228" s="185"/>
      <c r="AJ228" s="133">
        <f t="shared" si="52"/>
        <v>0</v>
      </c>
      <c r="AK228" s="133" t="str">
        <f t="shared" si="58"/>
        <v/>
      </c>
      <c r="AL228" s="133">
        <f t="shared" si="54"/>
        <v>0</v>
      </c>
      <c r="AM228" s="133"/>
      <c r="AN228" s="133" t="str">
        <f t="shared" si="56"/>
        <v/>
      </c>
      <c r="AO228" s="127"/>
      <c r="AP228" s="127"/>
    </row>
    <row r="229" spans="1:42" s="35" customFormat="1" ht="15.75" hidden="1" customHeight="1" x14ac:dyDescent="0.25">
      <c r="A229" s="11"/>
      <c r="B229" s="11"/>
      <c r="C229" s="332" t="e">
        <f t="shared" si="48"/>
        <v>#REF!</v>
      </c>
      <c r="D229" s="308" t="e">
        <f t="shared" si="49"/>
        <v>#REF!</v>
      </c>
      <c r="E229" s="347" t="str">
        <f t="array" ref="E229">IF(E184:H218="","",E184:H218)</f>
        <v>TSHLP_P03</v>
      </c>
      <c r="F229" s="42" t="str">
        <f t="array" ref="F229">IF(F184:I218="","",F184:I218)</f>
        <v>Hlajenje prostorov</v>
      </c>
      <c r="G229" s="41" t="str">
        <f t="array" ref="G229">IF(G184:J218="","",G184:J218)</f>
        <v>Poslovni in ostali odjem</v>
      </c>
      <c r="H229" s="41" t="str">
        <f t="array" ref="H229">IF(H184:K218="","",H184:K218)</f>
        <v>Podskupina III.  - Pobr &gt; 0,300 [MW]</v>
      </c>
      <c r="I229" s="730"/>
      <c r="J229" s="731"/>
      <c r="K229" s="732"/>
      <c r="L229" s="733"/>
      <c r="M229" s="734"/>
      <c r="N229" s="735"/>
      <c r="O229" s="736"/>
      <c r="P229" s="736"/>
      <c r="Q229" s="43" t="str">
        <f t="shared" si="50"/>
        <v/>
      </c>
      <c r="R229" s="737" t="str">
        <f t="shared" si="51"/>
        <v/>
      </c>
      <c r="S229" s="738"/>
      <c r="T229" s="11"/>
      <c r="U229" s="34" t="str">
        <f t="shared" si="55"/>
        <v/>
      </c>
      <c r="V229" s="11"/>
      <c r="W229" s="11"/>
      <c r="X229" s="11"/>
      <c r="Y229" s="11"/>
      <c r="Z229" s="11"/>
      <c r="AA229" s="11"/>
      <c r="AB229" s="11"/>
      <c r="AC229" s="11"/>
      <c r="AD229" s="11"/>
      <c r="AE229" s="134"/>
      <c r="AF229" s="134"/>
      <c r="AG229" s="134"/>
      <c r="AH229" s="134"/>
      <c r="AI229" s="185"/>
      <c r="AJ229" s="352">
        <f t="shared" si="52"/>
        <v>0</v>
      </c>
      <c r="AK229" s="352" t="str">
        <f t="shared" si="58"/>
        <v/>
      </c>
      <c r="AL229" s="352">
        <f t="shared" si="54"/>
        <v>0</v>
      </c>
      <c r="AM229" s="352"/>
      <c r="AN229" s="352" t="str">
        <f t="shared" si="56"/>
        <v/>
      </c>
      <c r="AO229" s="127"/>
      <c r="AP229" s="127"/>
    </row>
    <row r="230" spans="1:42" ht="15.75" hidden="1" customHeight="1" x14ac:dyDescent="0.25">
      <c r="C230" s="308" t="e">
        <f t="shared" si="48"/>
        <v>#REF!</v>
      </c>
      <c r="D230" s="308" t="e">
        <f t="shared" si="49"/>
        <v>#REF!</v>
      </c>
      <c r="E230" s="348" t="str">
        <f t="array" ref="E230">IF(E185:H219="","",E185:H219)</f>
        <v>RPROT_01</v>
      </c>
      <c r="F230" s="178" t="str">
        <f t="array" ref="F230">IF(F185:I219="","",F185:I219)</f>
        <v>Reguliran proizvajalec toplote</v>
      </c>
      <c r="G230" s="177" t="str">
        <f t="array" ref="G230">IF(G185:J219="","",G185:J219)</f>
        <v>Lastna raba</v>
      </c>
      <c r="H230" s="273" t="str">
        <f t="array" ref="H230">IF(H185:K219="","",H185:K219)</f>
        <v>Lastna raba</v>
      </c>
      <c r="I230" s="739"/>
      <c r="J230" s="740"/>
      <c r="K230" s="741"/>
      <c r="L230" s="742"/>
      <c r="M230" s="743"/>
      <c r="N230" s="744"/>
      <c r="O230" s="745"/>
      <c r="P230" s="745"/>
      <c r="Q230" s="179" t="str">
        <f t="shared" si="50"/>
        <v/>
      </c>
      <c r="R230" s="746" t="str">
        <f t="shared" si="51"/>
        <v/>
      </c>
      <c r="S230" s="747"/>
      <c r="U230" s="34" t="str">
        <f t="shared" si="55"/>
        <v/>
      </c>
      <c r="AC230" s="11"/>
      <c r="AD230" s="11"/>
      <c r="AE230" s="134"/>
      <c r="AF230" s="134"/>
      <c r="AG230" s="134"/>
      <c r="AH230" s="134"/>
      <c r="AI230" s="185"/>
      <c r="AJ230" s="133">
        <f t="shared" si="52"/>
        <v>0</v>
      </c>
      <c r="AK230" s="133" t="str">
        <f>IF($AF$21=TRUE,IF(COUNTA(S230,I230:P230)=9,0,1),IF(COUNTA(S230,I230:P230)&gt;0,1,""))</f>
        <v/>
      </c>
      <c r="AL230" s="133">
        <f t="shared" si="54"/>
        <v>0</v>
      </c>
      <c r="AM230" s="133"/>
      <c r="AN230" s="133" t="str">
        <f t="shared" si="56"/>
        <v/>
      </c>
      <c r="AO230" s="127"/>
      <c r="AP230" s="127"/>
    </row>
    <row r="231" spans="1:42" ht="15.75" hidden="1" customHeight="1" x14ac:dyDescent="0.25">
      <c r="C231" s="308" t="e">
        <f t="shared" si="48"/>
        <v>#REF!</v>
      </c>
      <c r="D231" s="308" t="e">
        <f t="shared" si="49"/>
        <v>#REF!</v>
      </c>
      <c r="E231" s="349" t="str">
        <f t="array" ref="E231">IF(E186:H220="","",E186:H220)</f>
        <v>RPROT_02</v>
      </c>
      <c r="F231" s="270" t="str">
        <f t="array" ref="F231">IF(F186:I220="","",F186:I220)</f>
        <v>Reguliran proizvajalec toplote</v>
      </c>
      <c r="G231" s="269" t="str">
        <f t="array" ref="G231">IF(G186:J220="","",G186:J220)</f>
        <v>Oskrba distributerja toplote (GO)</v>
      </c>
      <c r="H231" s="269" t="str">
        <f t="array" ref="H231">IF(H186:K220="","",H186:K220)</f>
        <v>Gospodinjski odjemalci (GO)</v>
      </c>
      <c r="I231" s="748"/>
      <c r="J231" s="749"/>
      <c r="K231" s="750"/>
      <c r="L231" s="751"/>
      <c r="M231" s="752"/>
      <c r="N231" s="753"/>
      <c r="O231" s="754"/>
      <c r="P231" s="754"/>
      <c r="Q231" s="180" t="str">
        <f t="shared" si="50"/>
        <v/>
      </c>
      <c r="R231" s="755" t="str">
        <f t="shared" si="51"/>
        <v/>
      </c>
      <c r="S231" s="756"/>
      <c r="U231" s="34" t="str">
        <f t="shared" si="55"/>
        <v/>
      </c>
      <c r="AC231" s="11"/>
      <c r="AD231" s="11"/>
      <c r="AE231" s="134"/>
      <c r="AF231" s="134"/>
      <c r="AG231" s="134"/>
      <c r="AH231" s="134"/>
      <c r="AI231" s="185"/>
      <c r="AJ231" s="133">
        <f t="shared" si="52"/>
        <v>0</v>
      </c>
      <c r="AK231" s="133" t="str">
        <f>IF($AF$21=TRUE,IF(COUNTA(S231,I231:P231)=9,0,1),IF(COUNTA(S231,I231:P231)&gt;0,1,""))</f>
        <v/>
      </c>
      <c r="AL231" s="133">
        <f t="shared" si="54"/>
        <v>0</v>
      </c>
      <c r="AM231" s="133"/>
      <c r="AN231" s="133" t="str">
        <f t="shared" si="56"/>
        <v/>
      </c>
      <c r="AO231" s="127"/>
      <c r="AP231" s="127"/>
    </row>
    <row r="232" spans="1:42" ht="15.75" hidden="1" customHeight="1" x14ac:dyDescent="0.25">
      <c r="C232" s="308" t="e">
        <f t="shared" si="48"/>
        <v>#REF!</v>
      </c>
      <c r="D232" s="308" t="e">
        <f t="shared" si="49"/>
        <v>#REF!</v>
      </c>
      <c r="E232" s="349" t="str">
        <f t="array" ref="E232">IF(E187:H221="","",E187:H221)</f>
        <v>RPROT_03</v>
      </c>
      <c r="F232" s="270" t="str">
        <f t="array" ref="F232">IF(F187:I221="","",F187:I221)</f>
        <v>Reguliran proizvajalec toplote</v>
      </c>
      <c r="G232" s="269" t="str">
        <f t="array" ref="G232">IF(G187:J221="","",G187:J221)</f>
        <v>Oskrba distributerja toplote (ZNGO)</v>
      </c>
      <c r="H232" s="269" t="str">
        <f t="array" ref="H232">IF(H187:K221="","",H187:K221)</f>
        <v>Zaščiteni negospodinjski odjemalci (ZNGO)</v>
      </c>
      <c r="I232" s="748"/>
      <c r="J232" s="749"/>
      <c r="K232" s="750"/>
      <c r="L232" s="751"/>
      <c r="M232" s="752"/>
      <c r="N232" s="753"/>
      <c r="O232" s="754"/>
      <c r="P232" s="754"/>
      <c r="Q232" s="180" t="str">
        <f t="shared" si="50"/>
        <v/>
      </c>
      <c r="R232" s="755" t="str">
        <f t="shared" si="51"/>
        <v/>
      </c>
      <c r="S232" s="756"/>
      <c r="U232" s="34" t="str">
        <f t="shared" si="55"/>
        <v/>
      </c>
      <c r="AC232" s="11"/>
      <c r="AD232" s="11"/>
      <c r="AE232" s="134"/>
      <c r="AF232" s="134"/>
      <c r="AG232" s="134"/>
      <c r="AH232" s="134"/>
      <c r="AI232" s="185"/>
      <c r="AJ232" s="133">
        <f t="shared" si="52"/>
        <v>0</v>
      </c>
      <c r="AK232" s="133" t="str">
        <f>IF($AF$21=TRUE,IF(COUNTA(S232,I232:P232)=9,0,1),IF(COUNTA(S232,I232:P232)&gt;0,1,""))</f>
        <v/>
      </c>
      <c r="AL232" s="133">
        <f t="shared" si="54"/>
        <v>0</v>
      </c>
      <c r="AM232" s="133"/>
      <c r="AN232" s="133" t="str">
        <f t="shared" si="56"/>
        <v/>
      </c>
      <c r="AO232" s="127"/>
      <c r="AP232" s="127"/>
    </row>
    <row r="233" spans="1:42" ht="15.75" hidden="1" customHeight="1" x14ac:dyDescent="0.25">
      <c r="C233" s="308" t="e">
        <f t="shared" si="48"/>
        <v>#REF!</v>
      </c>
      <c r="D233" s="308" t="e">
        <f t="shared" si="49"/>
        <v>#REF!</v>
      </c>
      <c r="E233" s="346" t="str">
        <f t="array" ref="E233">IF(E188:H222="","",E188:H222)</f>
        <v>RPROT_03</v>
      </c>
      <c r="F233" s="272" t="str">
        <f t="array" ref="F233">IF(F188:I222="","",F188:I222)</f>
        <v>Reguliran proizvajalec toplote</v>
      </c>
      <c r="G233" s="271" t="str">
        <f t="array" ref="G233">IF(G188:J222="","",G188:J222)</f>
        <v>Oskrba distributerja toplote (NNGO)</v>
      </c>
      <c r="H233" s="271" t="str">
        <f t="array" ref="H233">IF(H188:K222="","",H188:K222)</f>
        <v>Nezaščiteni negospodinjski odjemalci (NNGO)</v>
      </c>
      <c r="I233" s="717"/>
      <c r="J233" s="718"/>
      <c r="K233" s="719"/>
      <c r="L233" s="720"/>
      <c r="M233" s="721"/>
      <c r="N233" s="722"/>
      <c r="O233" s="723"/>
      <c r="P233" s="723"/>
      <c r="Q233" s="268" t="str">
        <f t="shared" si="50"/>
        <v/>
      </c>
      <c r="R233" s="724" t="str">
        <f t="shared" si="51"/>
        <v/>
      </c>
      <c r="S233" s="725"/>
      <c r="U233" s="34" t="str">
        <f t="shared" si="55"/>
        <v/>
      </c>
      <c r="AC233" s="11"/>
      <c r="AD233" s="11"/>
      <c r="AE233" s="134"/>
      <c r="AF233" s="134"/>
      <c r="AG233" s="134"/>
      <c r="AH233" s="134"/>
      <c r="AI233" s="185"/>
      <c r="AJ233" s="352">
        <f t="shared" si="52"/>
        <v>0</v>
      </c>
      <c r="AK233" s="352" t="str">
        <f>IF($AF$21=TRUE,IF(COUNTA(S233,I233:P233)=9,0,1),IF(COUNTA(S233,I233:P233)&gt;0,1,""))</f>
        <v/>
      </c>
      <c r="AL233" s="352">
        <f t="shared" si="54"/>
        <v>0</v>
      </c>
      <c r="AM233" s="352"/>
      <c r="AN233" s="352" t="str">
        <f t="shared" si="56"/>
        <v/>
      </c>
      <c r="AO233" s="127"/>
      <c r="AP233" s="127"/>
    </row>
    <row r="234" spans="1:42" s="35" customFormat="1" ht="15.75" hidden="1" customHeight="1" x14ac:dyDescent="0.25">
      <c r="A234" s="11"/>
      <c r="B234" s="11"/>
      <c r="C234" s="332" t="e">
        <f t="shared" si="48"/>
        <v>#REF!</v>
      </c>
      <c r="D234" s="308" t="e">
        <f t="shared" si="49"/>
        <v>#REF!</v>
      </c>
      <c r="E234" s="345" t="str">
        <f t="array" ref="E234">IF(E189:H223="","",E189:H223)</f>
        <v>TSINP_01</v>
      </c>
      <c r="F234" s="39" t="str">
        <f t="array" ref="F234">IF(F189:I223="","",F189:I223)</f>
        <v>Uporaba pare v industrijskih procesih</v>
      </c>
      <c r="G234" s="26" t="str">
        <f t="array" ref="G234">IF(G189:J223="","",G189:J223)</f>
        <v>Industrijski procesi / vodna para</v>
      </c>
      <c r="H234" s="181" t="str">
        <f t="array" ref="H234">IF(H189:K223="","",H189:K223)</f>
        <v/>
      </c>
      <c r="I234" s="707"/>
      <c r="J234" s="708"/>
      <c r="K234" s="709"/>
      <c r="L234" s="710"/>
      <c r="M234" s="729"/>
      <c r="N234" s="712"/>
      <c r="O234" s="713"/>
      <c r="P234" s="713"/>
      <c r="Q234" s="40" t="str">
        <f t="shared" si="50"/>
        <v/>
      </c>
      <c r="R234" s="714" t="str">
        <f t="shared" si="51"/>
        <v/>
      </c>
      <c r="S234" s="715"/>
      <c r="T234" s="11"/>
      <c r="U234" s="34" t="str">
        <f t="shared" si="55"/>
        <v/>
      </c>
      <c r="V234" s="11"/>
      <c r="W234" s="11"/>
      <c r="X234" s="11"/>
      <c r="Y234" s="11"/>
      <c r="Z234" s="11"/>
      <c r="AA234" s="11"/>
      <c r="AB234" s="11"/>
      <c r="AC234" s="11"/>
      <c r="AD234" s="11"/>
      <c r="AE234" s="127"/>
      <c r="AF234" s="127"/>
      <c r="AG234" s="127"/>
      <c r="AH234" s="127"/>
      <c r="AI234" s="127"/>
      <c r="AJ234" s="133">
        <f t="shared" si="52"/>
        <v>0</v>
      </c>
      <c r="AK234" s="133" t="str">
        <f>IF($AF$22=TRUE,IF(COUNTA(S234,I234:P234)=9,0,1),IF(COUNTA(S234,I234:P234)&gt;0,1,""))</f>
        <v/>
      </c>
      <c r="AL234" s="133">
        <f t="shared" si="54"/>
        <v>0</v>
      </c>
      <c r="AM234" s="133"/>
      <c r="AN234" s="133" t="str">
        <f t="shared" si="56"/>
        <v/>
      </c>
      <c r="AO234" s="127"/>
      <c r="AP234" s="127"/>
    </row>
    <row r="235" spans="1:42" s="35" customFormat="1" ht="15.75" hidden="1" customHeight="1" x14ac:dyDescent="0.25">
      <c r="A235" s="11"/>
      <c r="B235" s="11"/>
      <c r="C235" s="332" t="e">
        <f t="shared" si="48"/>
        <v>#REF!</v>
      </c>
      <c r="D235" s="308" t="e">
        <f t="shared" si="49"/>
        <v>#REF!</v>
      </c>
      <c r="E235" s="345" t="str">
        <f t="array" ref="E235">IF(E190:H224="","",E190:H224)</f>
        <v>TSINP_02</v>
      </c>
      <c r="F235" s="39" t="str">
        <f t="array" ref="F235">IF(F190:I224="","",F190:I224)</f>
        <v>Uporaba pare v industrijskih procesih</v>
      </c>
      <c r="G235" s="26" t="str">
        <f t="array" ref="G235">IF(G190:J224="","",G190:J224)</f>
        <v>Odjem toplote za namen hlajenja / vodna para</v>
      </c>
      <c r="H235" s="181" t="str">
        <f t="array" ref="H235">IF(H190:K224="","",H190:K224)</f>
        <v/>
      </c>
      <c r="I235" s="707"/>
      <c r="J235" s="708"/>
      <c r="K235" s="709"/>
      <c r="L235" s="710"/>
      <c r="M235" s="729"/>
      <c r="N235" s="712"/>
      <c r="O235" s="713"/>
      <c r="P235" s="713"/>
      <c r="Q235" s="40" t="str">
        <f t="shared" si="50"/>
        <v/>
      </c>
      <c r="R235" s="714" t="str">
        <f t="shared" si="51"/>
        <v/>
      </c>
      <c r="S235" s="715"/>
      <c r="T235" s="11"/>
      <c r="U235" s="34" t="str">
        <f t="shared" si="55"/>
        <v/>
      </c>
      <c r="V235" s="11"/>
      <c r="W235" s="11"/>
      <c r="X235" s="11"/>
      <c r="Y235" s="11"/>
      <c r="Z235" s="11"/>
      <c r="AA235" s="11"/>
      <c r="AB235" s="11"/>
      <c r="AC235" s="11"/>
      <c r="AD235" s="11"/>
      <c r="AE235" s="127"/>
      <c r="AF235" s="127"/>
      <c r="AG235" s="127"/>
      <c r="AH235" s="127"/>
      <c r="AI235" s="127"/>
      <c r="AJ235" s="133">
        <f t="shared" si="52"/>
        <v>0</v>
      </c>
      <c r="AK235" s="133" t="str">
        <f>IF($AF$22=TRUE,IF(COUNTA(S235,I235:P235)=9,0,1),IF(COUNTA(S235,I235:P235)&gt;0,1,""))</f>
        <v/>
      </c>
      <c r="AL235" s="133">
        <f t="shared" si="54"/>
        <v>0</v>
      </c>
      <c r="AM235" s="133"/>
      <c r="AN235" s="133" t="str">
        <f t="shared" si="56"/>
        <v/>
      </c>
      <c r="AO235" s="127"/>
      <c r="AP235" s="127"/>
    </row>
    <row r="236" spans="1:42" s="35" customFormat="1" ht="15.75" hidden="1" customHeight="1" x14ac:dyDescent="0.25">
      <c r="A236" s="11"/>
      <c r="B236" s="11"/>
      <c r="C236" s="332" t="e">
        <f t="shared" si="48"/>
        <v>#REF!</v>
      </c>
      <c r="D236" s="308" t="e">
        <f t="shared" si="49"/>
        <v>#REF!</v>
      </c>
      <c r="E236" s="347" t="str">
        <f t="array" ref="E236">IF(E191:H225="","",E191:H225)</f>
        <v>TSINP_03</v>
      </c>
      <c r="F236" s="42" t="str">
        <f t="array" ref="F236">IF(F191:I225="","",F191:I225)</f>
        <v>Uporaba pare v industrijskih procesih</v>
      </c>
      <c r="G236" s="41" t="str">
        <f t="array" ref="G236">IF(G191:J225="","",G191:J225)</f>
        <v>Odjem toplote za namen hlajenja / vroča-topla voda</v>
      </c>
      <c r="H236" s="182" t="str">
        <f t="array" ref="H236">IF(H191:K225="","",H191:K225)</f>
        <v/>
      </c>
      <c r="I236" s="707"/>
      <c r="J236" s="731"/>
      <c r="K236" s="732"/>
      <c r="L236" s="733"/>
      <c r="M236" s="734"/>
      <c r="N236" s="735"/>
      <c r="O236" s="736"/>
      <c r="P236" s="736"/>
      <c r="Q236" s="43" t="str">
        <f t="shared" si="50"/>
        <v/>
      </c>
      <c r="R236" s="737" t="str">
        <f t="shared" si="51"/>
        <v/>
      </c>
      <c r="S236" s="738"/>
      <c r="T236" s="11"/>
      <c r="U236" s="34" t="str">
        <f t="shared" si="55"/>
        <v/>
      </c>
      <c r="V236" s="11"/>
      <c r="W236" s="11"/>
      <c r="X236" s="11"/>
      <c r="Y236" s="11"/>
      <c r="Z236" s="11"/>
      <c r="AA236" s="11"/>
      <c r="AB236" s="11"/>
      <c r="AC236" s="11"/>
      <c r="AD236" s="11"/>
      <c r="AE236" s="127"/>
      <c r="AF236" s="127"/>
      <c r="AG236" s="127"/>
      <c r="AH236" s="127"/>
      <c r="AI236" s="127"/>
      <c r="AJ236" s="135">
        <f t="shared" si="52"/>
        <v>0</v>
      </c>
      <c r="AK236" s="135" t="str">
        <f>IF($AF$22=TRUE,IF(COUNTA(S236,I236:P236)=9,0,1),IF(COUNTA(S236,I236:P236)&gt;0,1,""))</f>
        <v/>
      </c>
      <c r="AL236" s="135">
        <f t="shared" si="54"/>
        <v>0</v>
      </c>
      <c r="AM236" s="135"/>
      <c r="AN236" s="135" t="str">
        <f t="shared" si="56"/>
        <v/>
      </c>
      <c r="AO236" s="127"/>
      <c r="AP236" s="127"/>
    </row>
    <row r="237" spans="1:42" ht="19.5" hidden="1" customHeight="1" x14ac:dyDescent="0.25">
      <c r="C237" s="344"/>
      <c r="D237" s="344"/>
      <c r="E237" s="350"/>
      <c r="F237" s="222"/>
      <c r="G237" s="222"/>
      <c r="H237" s="222"/>
      <c r="I237" s="351"/>
      <c r="J237" s="757"/>
      <c r="K237" s="758"/>
      <c r="L237" s="759"/>
      <c r="M237" s="226">
        <f>SUBTOTAL(109,tbl_11_TarifniCenik_05[Variabilna količina (Dobavljena toplota)
'[MWh']])</f>
        <v>0</v>
      </c>
      <c r="N237" s="760">
        <f>SUBTOTAL(109,tbl_11_TarifniCenik_05[Fiksna količina (Obračunska moč)
'[MW']])</f>
        <v>0</v>
      </c>
      <c r="O237" s="761">
        <f>SUBTOTAL(109,tbl_11_TarifniCenik_05[Število končnih odjemalcev])</f>
        <v>0</v>
      </c>
      <c r="P237" s="761">
        <f>SUBTOTAL(109,tbl_11_TarifniCenik_05[Število predajnih (merilnih) mest])</f>
        <v>0</v>
      </c>
      <c r="Q237" s="227">
        <f>SUBTOTAL(109,tbl_11_TarifniCenik_05[Prihodek
VARIABILNI
del 
'[EUR/leto']])</f>
        <v>0</v>
      </c>
      <c r="R237" s="762">
        <f>SUBTOTAL(109,tbl_11_TarifniCenik_05[Prihodek 
FIKSNI
del 
'[EUR/leto']])</f>
        <v>0</v>
      </c>
      <c r="S237" s="223">
        <f>ROUND(SUBTOTAL(109,tbl_11_TarifniCenik_05[Prihodek števnina '[EUR/leto']]),2)</f>
        <v>0</v>
      </c>
      <c r="AC237" s="11"/>
      <c r="AD237" s="11"/>
      <c r="AO237" s="127"/>
      <c r="AP237" s="127"/>
    </row>
    <row r="238" spans="1:42" ht="14.25" hidden="1" customHeight="1" x14ac:dyDescent="0.25">
      <c r="B238" s="237"/>
      <c r="F238" s="15"/>
      <c r="H238" s="19"/>
    </row>
    <row r="239" spans="1:42" ht="14.25" hidden="1" customHeight="1" x14ac:dyDescent="0.25">
      <c r="F239" s="15"/>
      <c r="H239" s="19"/>
    </row>
    <row r="240" spans="1:42" ht="14.25" hidden="1" customHeight="1" x14ac:dyDescent="0.25">
      <c r="F240" s="15"/>
      <c r="H240" s="19"/>
    </row>
    <row r="241" spans="1:60" ht="22.5" hidden="1" customHeight="1" x14ac:dyDescent="0.25">
      <c r="D241" s="306">
        <v>6</v>
      </c>
      <c r="E241" s="305" t="e">
        <f>IF(VLOOKUP(D241,[1]!tblS_Mesec[#Data],4)="PLAN",$AC$2&amp;VLOOKUP(D241,[1]!tblS_Mesec[#Data],3)&amp;" "&amp;VLOOKUP(D241,[1]!tblS_Mesec[#Data],2),$AC$3&amp;VLOOKUP(D241,[1]!tblS_Mesec[#Data],3)&amp;" "&amp;VLOOKUP(D241,[1]!tblS_Mesec[#Data],2))&amp;" "&amp;VLOOKUP(D241,[1]!tblS_Mesec[#Data],9)</f>
        <v>#REF!</v>
      </c>
      <c r="H241" s="19"/>
      <c r="AC241" s="11"/>
      <c r="AD241" s="11"/>
      <c r="AE241" s="11"/>
      <c r="AF241" s="11"/>
      <c r="AG241" s="122"/>
      <c r="AH241" s="122"/>
      <c r="AI241" s="122"/>
      <c r="AJ241" s="122"/>
      <c r="AK241" s="122"/>
      <c r="AL241" s="122"/>
      <c r="AM241" s="122"/>
      <c r="AN241" s="122"/>
      <c r="AQ241" s="122"/>
      <c r="AR241" s="139"/>
      <c r="AS241" s="122"/>
      <c r="AT241" s="139"/>
      <c r="AU241" s="139"/>
      <c r="AV241" s="139"/>
      <c r="BA241" s="122"/>
      <c r="BB241" s="139"/>
      <c r="BC241" s="122"/>
      <c r="BD241" s="139"/>
      <c r="BE241" s="139"/>
      <c r="BF241" s="139"/>
      <c r="BG241" s="122"/>
      <c r="BH241" s="122"/>
    </row>
    <row r="242" spans="1:60" ht="14.25" hidden="1" customHeight="1" thickBot="1" x14ac:dyDescent="0.3">
      <c r="D242" s="306" t="e">
        <f>VLOOKUP(MATCH($D$241,[1]!tblS_Mesec[ID_Mesec],0),[1]!tblS_Mesec[#Data],4)</f>
        <v>#REF!</v>
      </c>
    </row>
    <row r="243" spans="1:60" ht="22.5" hidden="1" customHeight="1" x14ac:dyDescent="0.25">
      <c r="D243" s="306" t="e">
        <f>VLOOKUP(MATCH(D241,[1]!tblS_Mesec[ID_Mesec],0),[1]!tblS_Mesec[#Data],7)</f>
        <v>#REF!</v>
      </c>
      <c r="F243" s="927" t="s">
        <v>1089</v>
      </c>
      <c r="G243" s="928"/>
      <c r="H243" s="928"/>
      <c r="I243" s="929" t="s">
        <v>1090</v>
      </c>
      <c r="J243" s="930"/>
      <c r="K243" s="930"/>
      <c r="L243" s="931"/>
      <c r="M243" s="935" t="s">
        <v>1104</v>
      </c>
      <c r="N243" s="936"/>
      <c r="O243" s="936"/>
      <c r="P243" s="937"/>
      <c r="Q243" s="935" t="s">
        <v>1105</v>
      </c>
      <c r="R243" s="936"/>
      <c r="S243" s="937"/>
    </row>
    <row r="244" spans="1:60" ht="22.5" hidden="1" customHeight="1" x14ac:dyDescent="0.25">
      <c r="E244" s="21" t="s">
        <v>1107</v>
      </c>
      <c r="F244" s="701"/>
      <c r="G244" s="938" t="s">
        <v>1093</v>
      </c>
      <c r="H244" s="939"/>
      <c r="I244" s="940" t="s">
        <v>1094</v>
      </c>
      <c r="J244" s="941"/>
      <c r="K244" s="940" t="s">
        <v>1095</v>
      </c>
      <c r="L244" s="942"/>
      <c r="M244" s="763"/>
      <c r="N244" s="763"/>
      <c r="O244" s="35"/>
      <c r="P244" s="763"/>
      <c r="Q244" s="763"/>
      <c r="AN244" s="183">
        <f>SUM(AN247:AN282)</f>
        <v>0</v>
      </c>
    </row>
    <row r="245" spans="1:60" s="23" customFormat="1" ht="15.75" hidden="1" customHeight="1" x14ac:dyDescent="0.25">
      <c r="E245" s="23" t="s">
        <v>16</v>
      </c>
      <c r="F245" s="23" t="s">
        <v>17</v>
      </c>
      <c r="G245" s="23" t="s">
        <v>18</v>
      </c>
      <c r="H245" s="23" t="s">
        <v>19</v>
      </c>
      <c r="I245" s="23" t="s">
        <v>20</v>
      </c>
      <c r="J245" s="23" t="s">
        <v>21</v>
      </c>
      <c r="K245" s="23" t="s">
        <v>22</v>
      </c>
      <c r="L245" s="23" t="s">
        <v>23</v>
      </c>
      <c r="M245" s="23" t="s">
        <v>24</v>
      </c>
      <c r="N245" s="23" t="s">
        <v>25</v>
      </c>
      <c r="O245" s="23" t="s">
        <v>26</v>
      </c>
      <c r="P245" s="23" t="s">
        <v>27</v>
      </c>
      <c r="Q245" s="23" t="s">
        <v>28</v>
      </c>
      <c r="R245" s="23" t="s">
        <v>507</v>
      </c>
      <c r="S245" s="23" t="s">
        <v>508</v>
      </c>
      <c r="T245" s="11"/>
      <c r="U245" s="11"/>
      <c r="V245" s="11"/>
      <c r="W245" s="11"/>
      <c r="AC245" s="128"/>
      <c r="AD245" s="128"/>
      <c r="AE245" s="128"/>
      <c r="AF245" s="128"/>
      <c r="AG245" s="128"/>
      <c r="AH245" s="128"/>
      <c r="AI245" s="128"/>
      <c r="AJ245" s="128"/>
      <c r="AK245" s="128"/>
      <c r="AL245" s="128"/>
      <c r="AM245" s="128"/>
      <c r="AN245" s="128"/>
    </row>
    <row r="246" spans="1:60" s="21" customFormat="1" ht="138.75" hidden="1" customHeight="1" x14ac:dyDescent="0.25">
      <c r="A246" s="11"/>
      <c r="B246" s="11"/>
      <c r="C246" s="25" t="s">
        <v>573</v>
      </c>
      <c r="D246" s="36" t="s">
        <v>549</v>
      </c>
      <c r="E246" s="309" t="s">
        <v>14</v>
      </c>
      <c r="F246" s="26" t="s">
        <v>75</v>
      </c>
      <c r="G246" s="26" t="s">
        <v>7</v>
      </c>
      <c r="H246" s="26" t="s">
        <v>15</v>
      </c>
      <c r="I246" s="38" t="s">
        <v>89</v>
      </c>
      <c r="J246" s="702" t="s">
        <v>1096</v>
      </c>
      <c r="K246" s="703" t="s">
        <v>1097</v>
      </c>
      <c r="L246" s="704" t="s">
        <v>1098</v>
      </c>
      <c r="M246" s="38" t="s">
        <v>90</v>
      </c>
      <c r="N246" s="705" t="s">
        <v>1099</v>
      </c>
      <c r="O246" s="25" t="s">
        <v>1100</v>
      </c>
      <c r="P246" s="25" t="s">
        <v>1101</v>
      </c>
      <c r="Q246" s="38" t="s">
        <v>38</v>
      </c>
      <c r="R246" s="706" t="s">
        <v>1102</v>
      </c>
      <c r="S246" s="25" t="s">
        <v>1103</v>
      </c>
      <c r="T246" s="11"/>
      <c r="U246" s="392" t="s">
        <v>196</v>
      </c>
      <c r="V246" s="11"/>
      <c r="W246" s="11"/>
      <c r="X246" s="11"/>
      <c r="Y246" s="11"/>
      <c r="Z246" s="11"/>
      <c r="AA246" s="11"/>
      <c r="AB246" s="11"/>
      <c r="AC246" s="11"/>
      <c r="AD246" s="11"/>
      <c r="AE246" s="127"/>
      <c r="AF246" s="129" t="s">
        <v>85</v>
      </c>
      <c r="AG246" s="129" t="s">
        <v>87</v>
      </c>
      <c r="AH246" s="129" t="s">
        <v>88</v>
      </c>
      <c r="AI246" s="127"/>
      <c r="AJ246" s="129" t="s">
        <v>86</v>
      </c>
      <c r="AK246" s="129" t="s">
        <v>197</v>
      </c>
      <c r="AL246" s="129" t="s">
        <v>614</v>
      </c>
      <c r="AM246" s="129"/>
      <c r="AN246" s="136" t="s">
        <v>250</v>
      </c>
      <c r="AO246" s="127"/>
      <c r="AP246" s="127"/>
      <c r="AR246" s="129" t="s">
        <v>615</v>
      </c>
    </row>
    <row r="247" spans="1:60" s="35" customFormat="1" ht="15.75" hidden="1" customHeight="1" x14ac:dyDescent="0.25">
      <c r="A247" s="11"/>
      <c r="B247" s="11"/>
      <c r="C247" s="332" t="e">
        <f t="shared" ref="C247:C282" si="59">$D$243</f>
        <v>#REF!</v>
      </c>
      <c r="D247" s="308" t="e">
        <f t="shared" ref="D247:D282" si="60">$D$242</f>
        <v>#REF!</v>
      </c>
      <c r="E247" s="345" t="str">
        <f t="array" ref="E247">IF(E201:H236="","",E201:H236)</f>
        <v>TSOGP_G01</v>
      </c>
      <c r="F247" s="39" t="str">
        <f t="array" ref="F247">IF(F201:I236="","",F201:I236)</f>
        <v>Ogrevanje prostorov</v>
      </c>
      <c r="G247" s="26" t="str">
        <f t="array" ref="G247">IF(G201:J236="","",G201:J236)</f>
        <v>Gospodinjski odjem</v>
      </c>
      <c r="H247" s="26" t="str">
        <f t="array" ref="H247">IF(H201:K236="","",H201:K236)</f>
        <v>Podskupina I. - Pobr ≤ 0,050 [MW]</v>
      </c>
      <c r="I247" s="707"/>
      <c r="J247" s="708"/>
      <c r="K247" s="709"/>
      <c r="L247" s="710"/>
      <c r="M247" s="711"/>
      <c r="N247" s="712"/>
      <c r="O247" s="713"/>
      <c r="P247" s="713"/>
      <c r="Q247" s="40" t="str">
        <f t="shared" ref="Q247:Q282" si="61">IF(I247="","",ROUND(I247*M247,2))</f>
        <v/>
      </c>
      <c r="R247" s="714" t="str">
        <f t="shared" ref="R247:R282" si="62">IF(J247="","",ROUND(J247*N247/12,2))</f>
        <v/>
      </c>
      <c r="S247" s="715"/>
      <c r="T247" s="11"/>
      <c r="U247" s="34" t="str">
        <f>IF(AN247="","",IF(AN247=1,"û","ü"))</f>
        <v/>
      </c>
      <c r="V247" s="11"/>
      <c r="Y247" s="11"/>
      <c r="Z247" s="11"/>
      <c r="AA247" s="11"/>
      <c r="AB247" s="11"/>
      <c r="AC247" s="11"/>
      <c r="AD247" s="11"/>
      <c r="AE247" s="127" t="s">
        <v>91</v>
      </c>
      <c r="AF247" s="130" t="b">
        <f>$AF$18</f>
        <v>0</v>
      </c>
      <c r="AG247" s="127">
        <f>IF(COUNTA(S247:S256,O247:P256,N247:N256,I247:M256)&gt;0,1,0)</f>
        <v>0</v>
      </c>
      <c r="AH247" s="127">
        <f>IF(COUNTA(S247:S256,I247:P256)&lt;90,1,0)</f>
        <v>1</v>
      </c>
      <c r="AI247" s="127">
        <f>SUM(AJ247:AJ256)</f>
        <v>0</v>
      </c>
      <c r="AJ247" s="131">
        <f t="shared" ref="AJ247:AJ282" si="63">IF(AND(OR(M247&gt;0,N247),OR(P247=0,P247="",O247="",O247&lt;P247)),1,0)</f>
        <v>0</v>
      </c>
      <c r="AK247" s="131" t="str">
        <f>IF($AF$18=TRUE,IF(COUNTA(S247,I247:P247)=9,0,1),IF(COUNTA(S247,I247:P247)&gt;0,1,""))</f>
        <v/>
      </c>
      <c r="AL247" s="131" t="e">
        <f t="shared" ref="AL247:AL282" si="64">IF(OR(LEFT(E247,7)=$AR$15,LEFT(E247,7)=$AS$15),IF(I247&gt;$AR$247,1,0),0)</f>
        <v>#REF!</v>
      </c>
      <c r="AM247" s="131"/>
      <c r="AN247" s="131" t="str">
        <f>IF(AK247="","",IF(SUM(AJ247:AM247)&gt;0,1,0))</f>
        <v/>
      </c>
      <c r="AO247" s="127"/>
      <c r="AP247" s="127"/>
      <c r="AR247" s="716" t="e">
        <f>IF(AND($AC$5=VLOOKUP($D$241,[1]!tblS_RegPRIH[#Data],2),VLOOKUP($D$241,[1]!tblS_RegPRIH[#Data],5)&lt;&gt;""),VLOOKUP($D$241,[1]!tblS_RegPRIH[#Data],5),"")</f>
        <v>#REF!</v>
      </c>
    </row>
    <row r="248" spans="1:60" s="35" customFormat="1" ht="15.75" hidden="1" customHeight="1" x14ac:dyDescent="0.25">
      <c r="A248" s="11"/>
      <c r="B248" s="11"/>
      <c r="C248" s="332" t="e">
        <f t="shared" si="59"/>
        <v>#REF!</v>
      </c>
      <c r="D248" s="308" t="e">
        <f t="shared" si="60"/>
        <v>#REF!</v>
      </c>
      <c r="E248" s="345" t="str">
        <f t="array" ref="E248">IF(E202:H237="","",E202:H237)</f>
        <v>TSOGP_G02</v>
      </c>
      <c r="F248" s="39" t="str">
        <f t="array" ref="F248">IF(F202:I237="","",F202:I237)</f>
        <v>Ogrevanje prostorov</v>
      </c>
      <c r="G248" s="26" t="str">
        <f t="array" ref="G248">IF(G202:J237="","",G202:J237)</f>
        <v>Gospodinjski odjem</v>
      </c>
      <c r="H248" s="26" t="str">
        <f t="array" ref="H248">IF(H202:K237="","",H202:K237)</f>
        <v>Podskupina II. - 0,050&lt; Pobr ≤ 0,300 [MW]</v>
      </c>
      <c r="I248" s="707"/>
      <c r="J248" s="708"/>
      <c r="K248" s="709"/>
      <c r="L248" s="710"/>
      <c r="M248" s="711"/>
      <c r="N248" s="712"/>
      <c r="O248" s="713"/>
      <c r="P248" s="713"/>
      <c r="Q248" s="40" t="str">
        <f t="shared" si="61"/>
        <v/>
      </c>
      <c r="R248" s="714" t="str">
        <f t="shared" si="62"/>
        <v/>
      </c>
      <c r="S248" s="715"/>
      <c r="T248" s="11"/>
      <c r="U248" s="34" t="str">
        <f t="shared" ref="U248:U282" si="65">IF(AN248="","",IF(AN248=1,"û","ü"))</f>
        <v/>
      </c>
      <c r="V248" s="11"/>
      <c r="Y248" s="11"/>
      <c r="Z248" s="11"/>
      <c r="AA248" s="11"/>
      <c r="AB248" s="11"/>
      <c r="AC248" s="11"/>
      <c r="AD248" s="11"/>
      <c r="AE248" s="127" t="s">
        <v>92</v>
      </c>
      <c r="AF248" s="132" t="b">
        <f>$AF$19</f>
        <v>0</v>
      </c>
      <c r="AG248" s="127">
        <f>IF(COUNTA(S257:S266,O257:P266,N257:N266,I257:M266)&lt;0,1,0)</f>
        <v>0</v>
      </c>
      <c r="AH248" s="127">
        <f>IF(COUNTA(S257:S266,I257:P266)&lt;90,1,0)</f>
        <v>1</v>
      </c>
      <c r="AI248" s="127">
        <f>SUM(AJ257:AJ266)</f>
        <v>0</v>
      </c>
      <c r="AJ248" s="133">
        <f t="shared" si="63"/>
        <v>0</v>
      </c>
      <c r="AK248" s="133" t="str">
        <f t="shared" ref="AK248:AK256" si="66">IF($AF$18=TRUE,IF(COUNTA(S248,I248:P248)=9,0,1),IF(COUNTA(S248,I248:P248)&gt;0,1,""))</f>
        <v/>
      </c>
      <c r="AL248" s="133" t="e">
        <f t="shared" si="64"/>
        <v>#REF!</v>
      </c>
      <c r="AM248" s="133"/>
      <c r="AN248" s="133" t="str">
        <f t="shared" ref="AN248:AN282" si="67">IF(AK248="","",IF(SUM(AJ248:AM248)&gt;0,1,0))</f>
        <v/>
      </c>
      <c r="AO248" s="127"/>
      <c r="AP248" s="127"/>
    </row>
    <row r="249" spans="1:60" s="35" customFormat="1" ht="15.75" hidden="1" customHeight="1" x14ac:dyDescent="0.25">
      <c r="A249" s="11"/>
      <c r="B249" s="11"/>
      <c r="C249" s="332" t="e">
        <f t="shared" si="59"/>
        <v>#REF!</v>
      </c>
      <c r="D249" s="308" t="e">
        <f t="shared" si="60"/>
        <v>#REF!</v>
      </c>
      <c r="E249" s="345" t="str">
        <f t="array" ref="E249">IF(E203:H238="","",E203:H238)</f>
        <v>TSOGP_G03</v>
      </c>
      <c r="F249" s="39" t="str">
        <f t="array" ref="F249">IF(F203:I238="","",F203:I238)</f>
        <v>Ogrevanje prostorov</v>
      </c>
      <c r="G249" s="26" t="str">
        <f t="array" ref="G249">IF(G203:J238="","",G203:J238)</f>
        <v>Gospodinjski odjem</v>
      </c>
      <c r="H249" s="26" t="str">
        <f t="array" ref="H249">IF(H203:K238="","",H203:K238)</f>
        <v>Podskupina III.  - Pobr &gt; 0,300 [MW]</v>
      </c>
      <c r="I249" s="707"/>
      <c r="J249" s="708"/>
      <c r="K249" s="709"/>
      <c r="L249" s="710"/>
      <c r="M249" s="711"/>
      <c r="N249" s="712"/>
      <c r="O249" s="713"/>
      <c r="P249" s="713"/>
      <c r="Q249" s="40" t="str">
        <f t="shared" si="61"/>
        <v/>
      </c>
      <c r="R249" s="714" t="str">
        <f t="shared" si="62"/>
        <v/>
      </c>
      <c r="S249" s="715"/>
      <c r="T249" s="11"/>
      <c r="U249" s="34" t="str">
        <f t="shared" si="65"/>
        <v/>
      </c>
      <c r="V249" s="11"/>
      <c r="X249" s="11"/>
      <c r="Y249" s="11"/>
      <c r="Z249" s="11"/>
      <c r="AA249" s="11"/>
      <c r="AB249" s="11"/>
      <c r="AC249" s="11"/>
      <c r="AD249" s="11"/>
      <c r="AE249" s="127" t="s">
        <v>93</v>
      </c>
      <c r="AF249" s="132" t="b">
        <f>$AF$20</f>
        <v>0</v>
      </c>
      <c r="AG249" s="127">
        <f>IF(COUNTA(S267:S275,O267:P275,N267:N275,I267:M275)&gt;0,1,0)</f>
        <v>0</v>
      </c>
      <c r="AH249" s="127">
        <f>IF(COUNTA(S267:S275,I267:P275)&lt;81,1,0)</f>
        <v>1</v>
      </c>
      <c r="AI249" s="127">
        <f>SUM(AJ267:AJ275)</f>
        <v>0</v>
      </c>
      <c r="AJ249" s="133">
        <f t="shared" si="63"/>
        <v>0</v>
      </c>
      <c r="AK249" s="133" t="str">
        <f t="shared" si="66"/>
        <v/>
      </c>
      <c r="AL249" s="133" t="e">
        <f t="shared" si="64"/>
        <v>#REF!</v>
      </c>
      <c r="AM249" s="133"/>
      <c r="AN249" s="133" t="str">
        <f t="shared" si="67"/>
        <v/>
      </c>
      <c r="AO249" s="127"/>
      <c r="AP249" s="127"/>
    </row>
    <row r="250" spans="1:60" s="35" customFormat="1" ht="15.75" hidden="1" customHeight="1" x14ac:dyDescent="0.25">
      <c r="A250" s="11"/>
      <c r="B250" s="11"/>
      <c r="C250" s="332" t="e">
        <f t="shared" si="59"/>
        <v>#REF!</v>
      </c>
      <c r="D250" s="308" t="e">
        <f t="shared" si="60"/>
        <v>#REF!</v>
      </c>
      <c r="E250" s="345" t="str">
        <f t="array" ref="E250">IF(E204:H239="","",E204:H239)</f>
        <v>TSOGP_I01</v>
      </c>
      <c r="F250" s="39" t="str">
        <f t="array" ref="F250">IF(F204:I239="","",F204:I239)</f>
        <v>Ogrevanje prostorov</v>
      </c>
      <c r="G250" s="26" t="str">
        <f t="array" ref="G250">IF(G204:J239="","",G204:J239)</f>
        <v>Industrijski odjem</v>
      </c>
      <c r="H250" s="26" t="str">
        <f t="array" ref="H250">IF(H204:K239="","",H204:K239)</f>
        <v>Podskupina I. - Pobr ≤ 0,050 [MW]</v>
      </c>
      <c r="I250" s="707"/>
      <c r="J250" s="708"/>
      <c r="K250" s="709"/>
      <c r="L250" s="710"/>
      <c r="M250" s="711"/>
      <c r="N250" s="712"/>
      <c r="O250" s="713"/>
      <c r="P250" s="713"/>
      <c r="Q250" s="40" t="str">
        <f t="shared" si="61"/>
        <v/>
      </c>
      <c r="R250" s="714" t="str">
        <f t="shared" si="62"/>
        <v/>
      </c>
      <c r="S250" s="715"/>
      <c r="T250" s="11"/>
      <c r="U250" s="34" t="str">
        <f t="shared" si="65"/>
        <v/>
      </c>
      <c r="W250" s="11"/>
      <c r="X250" s="11"/>
      <c r="Y250" s="11"/>
      <c r="Z250" s="11"/>
      <c r="AA250" s="11"/>
      <c r="AB250" s="11"/>
      <c r="AC250" s="11"/>
      <c r="AD250" s="11"/>
      <c r="AE250" s="127" t="s">
        <v>95</v>
      </c>
      <c r="AF250" s="132" t="b">
        <f>$AF$21</f>
        <v>0</v>
      </c>
      <c r="AG250" s="127">
        <f>IF(COUNTA(S276:S279,O276:P279,N276:N279,I276:M279)&gt;0,1,0)</f>
        <v>0</v>
      </c>
      <c r="AH250" s="127">
        <f>IF(COUNTA(S276:S279,I276:P279)&lt;36,1,0)</f>
        <v>1</v>
      </c>
      <c r="AI250" s="127">
        <f>SUM(AJ276)</f>
        <v>0</v>
      </c>
      <c r="AJ250" s="133">
        <f t="shared" si="63"/>
        <v>0</v>
      </c>
      <c r="AK250" s="133" t="str">
        <f t="shared" si="66"/>
        <v/>
      </c>
      <c r="AL250" s="133">
        <f t="shared" si="64"/>
        <v>0</v>
      </c>
      <c r="AM250" s="133"/>
      <c r="AN250" s="133" t="str">
        <f t="shared" si="67"/>
        <v/>
      </c>
      <c r="AO250" s="127"/>
      <c r="AP250" s="127"/>
    </row>
    <row r="251" spans="1:60" s="35" customFormat="1" ht="15.75" hidden="1" customHeight="1" x14ac:dyDescent="0.25">
      <c r="A251" s="11"/>
      <c r="B251" s="11"/>
      <c r="C251" s="332" t="e">
        <f t="shared" si="59"/>
        <v>#REF!</v>
      </c>
      <c r="D251" s="308" t="e">
        <f t="shared" si="60"/>
        <v>#REF!</v>
      </c>
      <c r="E251" s="345" t="str">
        <f t="array" ref="E251">IF(E205:H240="","",E205:H240)</f>
        <v>TSOGP_I02</v>
      </c>
      <c r="F251" s="39" t="str">
        <f t="array" ref="F251">IF(F205:I240="","",F205:I240)</f>
        <v>Ogrevanje prostorov</v>
      </c>
      <c r="G251" s="26" t="str">
        <f t="array" ref="G251">IF(G205:J240="","",G205:J240)</f>
        <v>Industrijski odjem</v>
      </c>
      <c r="H251" s="26" t="str">
        <f t="array" ref="H251">IF(H205:K240="","",H205:K240)</f>
        <v>Podskupina II. - 0,050&lt; Pobr ≤ 0,300 [MW]</v>
      </c>
      <c r="I251" s="707"/>
      <c r="J251" s="708"/>
      <c r="K251" s="709"/>
      <c r="L251" s="710"/>
      <c r="M251" s="711"/>
      <c r="N251" s="712"/>
      <c r="O251" s="713"/>
      <c r="P251" s="713"/>
      <c r="Q251" s="40" t="str">
        <f t="shared" si="61"/>
        <v/>
      </c>
      <c r="R251" s="714" t="str">
        <f t="shared" si="62"/>
        <v/>
      </c>
      <c r="S251" s="715"/>
      <c r="T251" s="11"/>
      <c r="U251" s="34" t="str">
        <f t="shared" si="65"/>
        <v/>
      </c>
      <c r="V251" s="11"/>
      <c r="W251" s="11"/>
      <c r="X251" s="11"/>
      <c r="Y251" s="11"/>
      <c r="Z251" s="11"/>
      <c r="AA251" s="11"/>
      <c r="AB251" s="11"/>
      <c r="AC251" s="11"/>
      <c r="AD251" s="11"/>
      <c r="AE251" s="127" t="s">
        <v>94</v>
      </c>
      <c r="AF251" s="132" t="b">
        <f>$AF$22</f>
        <v>0</v>
      </c>
      <c r="AG251" s="127">
        <f>IF(COUNTA(S280:S282,O280:P282,N280:N282,I280:M282)&gt;0,1,0)</f>
        <v>0</v>
      </c>
      <c r="AH251" s="127">
        <f>IF(COUNTA(S280:S282,I280:P282)&lt;27,1,0)</f>
        <v>1</v>
      </c>
      <c r="AI251" s="127">
        <f>SUM(AJ280:AJ282)</f>
        <v>0</v>
      </c>
      <c r="AJ251" s="133">
        <f t="shared" si="63"/>
        <v>0</v>
      </c>
      <c r="AK251" s="133" t="str">
        <f t="shared" si="66"/>
        <v/>
      </c>
      <c r="AL251" s="133">
        <f t="shared" si="64"/>
        <v>0</v>
      </c>
      <c r="AM251" s="133"/>
      <c r="AN251" s="133" t="str">
        <f t="shared" si="67"/>
        <v/>
      </c>
      <c r="AO251" s="127"/>
      <c r="AP251" s="127"/>
    </row>
    <row r="252" spans="1:60" s="35" customFormat="1" ht="15.75" hidden="1" customHeight="1" x14ac:dyDescent="0.25">
      <c r="A252" s="11"/>
      <c r="B252" s="11"/>
      <c r="C252" s="332" t="e">
        <f t="shared" si="59"/>
        <v>#REF!</v>
      </c>
      <c r="D252" s="308" t="e">
        <f t="shared" si="60"/>
        <v>#REF!</v>
      </c>
      <c r="E252" s="345" t="str">
        <f t="array" ref="E252">IF(E206:H241="","",E206:H241)</f>
        <v>TSOGP_I03</v>
      </c>
      <c r="F252" s="39" t="str">
        <f t="array" ref="F252">IF(F206:I241="","",F206:I241)</f>
        <v>Ogrevanje prostorov</v>
      </c>
      <c r="G252" s="26" t="str">
        <f t="array" ref="G252">IF(G206:J241="","",G206:J241)</f>
        <v>Industrijski odjem</v>
      </c>
      <c r="H252" s="26" t="str">
        <f t="array" ref="H252">IF(H206:K241="","",H206:K241)</f>
        <v>Podskupina III.  - Pobr &gt; 0,300 [MW]</v>
      </c>
      <c r="I252" s="707"/>
      <c r="J252" s="708"/>
      <c r="K252" s="709"/>
      <c r="L252" s="710"/>
      <c r="M252" s="711"/>
      <c r="N252" s="712"/>
      <c r="O252" s="713"/>
      <c r="P252" s="713"/>
      <c r="Q252" s="40" t="str">
        <f t="shared" si="61"/>
        <v/>
      </c>
      <c r="R252" s="714" t="str">
        <f t="shared" si="62"/>
        <v/>
      </c>
      <c r="S252" s="715"/>
      <c r="T252" s="11"/>
      <c r="U252" s="34" t="str">
        <f t="shared" si="65"/>
        <v/>
      </c>
      <c r="V252" s="11"/>
      <c r="W252" s="11"/>
      <c r="X252" s="11"/>
      <c r="Y252" s="11"/>
      <c r="Z252" s="11"/>
      <c r="AA252" s="11"/>
      <c r="AB252" s="11"/>
      <c r="AC252" s="11"/>
      <c r="AD252" s="11"/>
      <c r="AE252" s="134"/>
      <c r="AF252" s="134"/>
      <c r="AG252" s="134"/>
      <c r="AH252" s="134"/>
      <c r="AI252" s="134"/>
      <c r="AJ252" s="133">
        <f t="shared" si="63"/>
        <v>0</v>
      </c>
      <c r="AK252" s="133" t="str">
        <f t="shared" si="66"/>
        <v/>
      </c>
      <c r="AL252" s="133">
        <f t="shared" si="64"/>
        <v>0</v>
      </c>
      <c r="AM252" s="133"/>
      <c r="AN252" s="133" t="str">
        <f t="shared" si="67"/>
        <v/>
      </c>
      <c r="AO252" s="127"/>
      <c r="AP252" s="127"/>
    </row>
    <row r="253" spans="1:60" s="35" customFormat="1" ht="15.75" hidden="1" customHeight="1" x14ac:dyDescent="0.25">
      <c r="A253" s="11"/>
      <c r="B253" s="11"/>
      <c r="C253" s="332" t="e">
        <f t="shared" si="59"/>
        <v>#REF!</v>
      </c>
      <c r="D253" s="308" t="e">
        <f t="shared" si="60"/>
        <v>#REF!</v>
      </c>
      <c r="E253" s="345" t="str">
        <f t="array" ref="E253">IF(E207:H242="","",E207:H242)</f>
        <v>TSOGP_P01</v>
      </c>
      <c r="F253" s="39" t="str">
        <f t="array" ref="F253">IF(F207:I242="","",F207:I242)</f>
        <v>Ogrevanje prostorov</v>
      </c>
      <c r="G253" s="26" t="str">
        <f t="array" ref="G253">IF(G207:J242="","",G207:J242)</f>
        <v>Poslovni in ostali odjem</v>
      </c>
      <c r="H253" s="26" t="str">
        <f t="array" ref="H253">IF(H207:K242="","",H207:K242)</f>
        <v>Podskupina I. - Pobr ≤ 0,050 [MW]</v>
      </c>
      <c r="I253" s="707"/>
      <c r="J253" s="708"/>
      <c r="K253" s="709"/>
      <c r="L253" s="710"/>
      <c r="M253" s="711"/>
      <c r="N253" s="712"/>
      <c r="O253" s="713"/>
      <c r="P253" s="713"/>
      <c r="Q253" s="40" t="str">
        <f t="shared" si="61"/>
        <v/>
      </c>
      <c r="R253" s="714" t="str">
        <f t="shared" si="62"/>
        <v/>
      </c>
      <c r="S253" s="715"/>
      <c r="T253" s="11"/>
      <c r="U253" s="34" t="str">
        <f t="shared" si="65"/>
        <v/>
      </c>
      <c r="V253" s="11"/>
      <c r="W253" s="11"/>
      <c r="X253" s="11"/>
      <c r="Y253" s="11"/>
      <c r="Z253" s="11"/>
      <c r="AA253" s="11"/>
      <c r="AB253" s="11"/>
      <c r="AC253" s="11"/>
      <c r="AD253" s="11"/>
      <c r="AE253" s="134"/>
      <c r="AF253" s="134"/>
      <c r="AG253" s="134"/>
      <c r="AH253" s="134"/>
      <c r="AI253" s="185"/>
      <c r="AJ253" s="133">
        <f t="shared" si="63"/>
        <v>0</v>
      </c>
      <c r="AK253" s="133" t="str">
        <f t="shared" si="66"/>
        <v/>
      </c>
      <c r="AL253" s="133">
        <f t="shared" si="64"/>
        <v>0</v>
      </c>
      <c r="AM253" s="133"/>
      <c r="AN253" s="133" t="str">
        <f t="shared" si="67"/>
        <v/>
      </c>
      <c r="AO253" s="127"/>
      <c r="AP253" s="127"/>
    </row>
    <row r="254" spans="1:60" s="35" customFormat="1" ht="15.75" hidden="1" customHeight="1" x14ac:dyDescent="0.25">
      <c r="A254" s="11"/>
      <c r="B254" s="11"/>
      <c r="C254" s="332" t="e">
        <f t="shared" si="59"/>
        <v>#REF!</v>
      </c>
      <c r="D254" s="308" t="e">
        <f t="shared" si="60"/>
        <v>#REF!</v>
      </c>
      <c r="E254" s="345" t="str">
        <f t="array" ref="E254">IF(E208:H243="","",E208:H243)</f>
        <v>TSOGP_P02</v>
      </c>
      <c r="F254" s="39" t="str">
        <f t="array" ref="F254">IF(F208:I243="","",F208:I243)</f>
        <v>Ogrevanje prostorov</v>
      </c>
      <c r="G254" s="26" t="str">
        <f t="array" ref="G254">IF(G208:J243="","",G208:J243)</f>
        <v>Poslovni in ostali odjem</v>
      </c>
      <c r="H254" s="26" t="str">
        <f t="array" ref="H254">IF(H208:K243="","",H208:K243)</f>
        <v>Podskupina II. - 0,050&lt; Pobr ≤ 0,300 [MW]</v>
      </c>
      <c r="I254" s="707"/>
      <c r="J254" s="708"/>
      <c r="K254" s="709"/>
      <c r="L254" s="710"/>
      <c r="M254" s="711"/>
      <c r="N254" s="712"/>
      <c r="O254" s="713"/>
      <c r="P254" s="713"/>
      <c r="Q254" s="40" t="str">
        <f t="shared" si="61"/>
        <v/>
      </c>
      <c r="R254" s="714" t="str">
        <f t="shared" si="62"/>
        <v/>
      </c>
      <c r="S254" s="715"/>
      <c r="T254" s="11"/>
      <c r="U254" s="34" t="str">
        <f t="shared" si="65"/>
        <v/>
      </c>
      <c r="V254" s="11"/>
      <c r="W254" s="11"/>
      <c r="X254" s="11"/>
      <c r="Y254" s="11"/>
      <c r="Z254" s="11"/>
      <c r="AA254" s="11"/>
      <c r="AB254" s="11"/>
      <c r="AC254" s="11"/>
      <c r="AD254" s="11"/>
      <c r="AE254" s="134"/>
      <c r="AF254" s="134"/>
      <c r="AG254" s="134"/>
      <c r="AH254" s="134"/>
      <c r="AI254" s="185"/>
      <c r="AJ254" s="133">
        <f t="shared" si="63"/>
        <v>0</v>
      </c>
      <c r="AK254" s="133" t="str">
        <f t="shared" si="66"/>
        <v/>
      </c>
      <c r="AL254" s="133">
        <f t="shared" si="64"/>
        <v>0</v>
      </c>
      <c r="AM254" s="133"/>
      <c r="AN254" s="133" t="str">
        <f t="shared" si="67"/>
        <v/>
      </c>
      <c r="AO254" s="127"/>
      <c r="AP254" s="127"/>
    </row>
    <row r="255" spans="1:60" s="35" customFormat="1" ht="15.75" hidden="1" customHeight="1" x14ac:dyDescent="0.25">
      <c r="A255" s="11"/>
      <c r="B255" s="11"/>
      <c r="C255" s="332" t="e">
        <f t="shared" si="59"/>
        <v>#REF!</v>
      </c>
      <c r="D255" s="308" t="e">
        <f t="shared" si="60"/>
        <v>#REF!</v>
      </c>
      <c r="E255" s="345" t="str">
        <f t="array" ref="E255">IF(E209:H244="","",E209:H244)</f>
        <v>TSOGP_P03</v>
      </c>
      <c r="F255" s="39" t="str">
        <f t="array" ref="F255">IF(F209:I244="","",F209:I244)</f>
        <v>Ogrevanje prostorov</v>
      </c>
      <c r="G255" s="26" t="str">
        <f t="array" ref="G255">IF(G209:J244="","",G209:J244)</f>
        <v>Poslovni in ostali odjem</v>
      </c>
      <c r="H255" s="26" t="str">
        <f t="array" ref="H255">IF(H209:K244="","",H209:K244)</f>
        <v>Podskupina III.  - Pobr &gt; 0,300 [MW]</v>
      </c>
      <c r="I255" s="707"/>
      <c r="J255" s="708"/>
      <c r="K255" s="709"/>
      <c r="L255" s="710"/>
      <c r="M255" s="711"/>
      <c r="N255" s="712"/>
      <c r="O255" s="713"/>
      <c r="P255" s="713"/>
      <c r="Q255" s="40" t="str">
        <f t="shared" si="61"/>
        <v/>
      </c>
      <c r="R255" s="714" t="str">
        <f t="shared" si="62"/>
        <v/>
      </c>
      <c r="S255" s="715"/>
      <c r="T255" s="11"/>
      <c r="U255" s="34" t="str">
        <f t="shared" si="65"/>
        <v/>
      </c>
      <c r="V255" s="11"/>
      <c r="W255" s="11"/>
      <c r="X255" s="11"/>
      <c r="Y255" s="11"/>
      <c r="Z255" s="11"/>
      <c r="AA255" s="11"/>
      <c r="AB255" s="11"/>
      <c r="AC255" s="11"/>
      <c r="AD255" s="11"/>
      <c r="AE255" s="134"/>
      <c r="AF255" s="134"/>
      <c r="AG255" s="134"/>
      <c r="AH255" s="134"/>
      <c r="AI255" s="185"/>
      <c r="AJ255" s="133">
        <f t="shared" si="63"/>
        <v>0</v>
      </c>
      <c r="AK255" s="133" t="str">
        <f t="shared" si="66"/>
        <v/>
      </c>
      <c r="AL255" s="133">
        <f t="shared" si="64"/>
        <v>0</v>
      </c>
      <c r="AM255" s="133"/>
      <c r="AN255" s="133" t="str">
        <f t="shared" si="67"/>
        <v/>
      </c>
      <c r="AO255" s="127"/>
      <c r="AP255" s="127"/>
    </row>
    <row r="256" spans="1:60" ht="15.75" hidden="1" customHeight="1" x14ac:dyDescent="0.25">
      <c r="C256" s="308" t="e">
        <f t="shared" si="59"/>
        <v>#REF!</v>
      </c>
      <c r="D256" s="308" t="e">
        <f t="shared" si="60"/>
        <v>#REF!</v>
      </c>
      <c r="E256" s="346" t="str">
        <f t="array" ref="E256">IF(E210:H245="","",E210:H245)</f>
        <v>TSOGP_P04</v>
      </c>
      <c r="F256" s="272" t="str">
        <f t="array" ref="F256">IF(F210:I245="","",F210:I245)</f>
        <v>Ogrevanje prostorov</v>
      </c>
      <c r="G256" s="271" t="str">
        <f t="array" ref="G256">IF(G210:J245="","",G210:J245)</f>
        <v>Zaščiteni negospodinjski odjemalci (ZNGO)</v>
      </c>
      <c r="H256" s="271" t="str">
        <f t="array" ref="H256">IF(H210:K245="","",H210:K245)</f>
        <v>Podskupina IV.</v>
      </c>
      <c r="I256" s="717"/>
      <c r="J256" s="718"/>
      <c r="K256" s="719"/>
      <c r="L256" s="720"/>
      <c r="M256" s="721"/>
      <c r="N256" s="722"/>
      <c r="O256" s="723"/>
      <c r="P256" s="723"/>
      <c r="Q256" s="268" t="str">
        <f t="shared" si="61"/>
        <v/>
      </c>
      <c r="R256" s="724" t="str">
        <f t="shared" si="62"/>
        <v/>
      </c>
      <c r="S256" s="725"/>
      <c r="U256" s="34" t="str">
        <f t="shared" si="65"/>
        <v/>
      </c>
      <c r="AC256" s="11"/>
      <c r="AD256" s="11"/>
      <c r="AE256" s="134"/>
      <c r="AF256" s="134"/>
      <c r="AG256" s="134"/>
      <c r="AH256" s="134"/>
      <c r="AI256" s="185"/>
      <c r="AJ256" s="352">
        <f t="shared" si="63"/>
        <v>0</v>
      </c>
      <c r="AK256" s="352" t="str">
        <f t="shared" si="66"/>
        <v/>
      </c>
      <c r="AL256" s="352">
        <f t="shared" si="64"/>
        <v>0</v>
      </c>
      <c r="AM256" s="352"/>
      <c r="AN256" s="352" t="str">
        <f t="shared" si="67"/>
        <v/>
      </c>
      <c r="AO256" s="127"/>
      <c r="AP256" s="127"/>
    </row>
    <row r="257" spans="1:42" s="35" customFormat="1" ht="15.75" hidden="1" customHeight="1" x14ac:dyDescent="0.25">
      <c r="A257" s="11"/>
      <c r="B257" s="11"/>
      <c r="C257" s="332" t="e">
        <f t="shared" si="59"/>
        <v>#REF!</v>
      </c>
      <c r="D257" s="308" t="e">
        <f t="shared" si="60"/>
        <v>#REF!</v>
      </c>
      <c r="E257" s="345" t="str">
        <f t="array" ref="E257">IF(E211:H246="","",E211:H246)</f>
        <v>TSSTV_G01</v>
      </c>
      <c r="F257" s="39" t="str">
        <f t="array" ref="F257">IF(F211:I246="","",F211:I246)</f>
        <v>Priprava sanitarne tople vode</v>
      </c>
      <c r="G257" s="26" t="str">
        <f t="array" ref="G257">IF(G211:J246="","",G211:J246)</f>
        <v>Gospodinjski odjem</v>
      </c>
      <c r="H257" s="26" t="str">
        <f t="array" ref="H257">IF(H211:K246="","",H211:K246)</f>
        <v>Podskupina I. - Pobr ≤ 0,050 [MW]</v>
      </c>
      <c r="I257" s="707"/>
      <c r="J257" s="708"/>
      <c r="K257" s="709"/>
      <c r="L257" s="710"/>
      <c r="M257" s="711"/>
      <c r="N257" s="712"/>
      <c r="O257" s="713"/>
      <c r="P257" s="713"/>
      <c r="Q257" s="40" t="str">
        <f t="shared" si="61"/>
        <v/>
      </c>
      <c r="R257" s="714" t="str">
        <f t="shared" si="62"/>
        <v/>
      </c>
      <c r="S257" s="715"/>
      <c r="U257" s="34" t="str">
        <f t="shared" si="65"/>
        <v/>
      </c>
      <c r="V257" s="11"/>
      <c r="W257" s="11"/>
      <c r="X257" s="11"/>
      <c r="Y257" s="11"/>
      <c r="Z257" s="11"/>
      <c r="AA257" s="11"/>
      <c r="AB257" s="11"/>
      <c r="AC257" s="11"/>
      <c r="AD257" s="11"/>
      <c r="AE257" s="134"/>
      <c r="AF257" s="134"/>
      <c r="AG257" s="134"/>
      <c r="AH257" s="134"/>
      <c r="AI257" s="185"/>
      <c r="AJ257" s="133">
        <f t="shared" si="63"/>
        <v>0</v>
      </c>
      <c r="AK257" s="133" t="str">
        <f>IF($AF$19=TRUE,IF(COUNTA(S257,I257:P257)=9,0,1),IF(COUNTA(S257,I257:P257)&gt;0,1,""))</f>
        <v/>
      </c>
      <c r="AL257" s="133" t="e">
        <f t="shared" si="64"/>
        <v>#REF!</v>
      </c>
      <c r="AM257" s="133"/>
      <c r="AN257" s="133" t="str">
        <f t="shared" si="67"/>
        <v/>
      </c>
      <c r="AO257" s="127"/>
      <c r="AP257" s="127"/>
    </row>
    <row r="258" spans="1:42" s="35" customFormat="1" ht="15.75" hidden="1" customHeight="1" x14ac:dyDescent="0.25">
      <c r="A258" s="11"/>
      <c r="B258" s="11"/>
      <c r="C258" s="332" t="e">
        <f t="shared" si="59"/>
        <v>#REF!</v>
      </c>
      <c r="D258" s="308" t="e">
        <f t="shared" si="60"/>
        <v>#REF!</v>
      </c>
      <c r="E258" s="345" t="str">
        <f t="array" ref="E258">IF(E212:H247="","",E212:H247)</f>
        <v>TSSTV_G02</v>
      </c>
      <c r="F258" s="39" t="str">
        <f t="array" ref="F258">IF(F212:I247="","",F212:I247)</f>
        <v>Priprava sanitarne tople vode</v>
      </c>
      <c r="G258" s="26" t="str">
        <f t="array" ref="G258">IF(G212:J247="","",G212:J247)</f>
        <v>Gospodinjski odjem</v>
      </c>
      <c r="H258" s="26" t="str">
        <f t="array" ref="H258">IF(H212:K247="","",H212:K247)</f>
        <v>Podskupina II. - 0,050&lt; Pobr ≤ 0,300 [MW]</v>
      </c>
      <c r="I258" s="707"/>
      <c r="J258" s="708"/>
      <c r="K258" s="709"/>
      <c r="L258" s="710"/>
      <c r="M258" s="711"/>
      <c r="N258" s="712"/>
      <c r="O258" s="713"/>
      <c r="P258" s="713"/>
      <c r="Q258" s="40" t="str">
        <f t="shared" si="61"/>
        <v/>
      </c>
      <c r="R258" s="714" t="str">
        <f t="shared" si="62"/>
        <v/>
      </c>
      <c r="S258" s="715"/>
      <c r="T258" s="11"/>
      <c r="U258" s="34" t="str">
        <f t="shared" si="65"/>
        <v/>
      </c>
      <c r="V258" s="11"/>
      <c r="W258" s="11"/>
      <c r="X258" s="11"/>
      <c r="Y258" s="11"/>
      <c r="Z258" s="11"/>
      <c r="AA258" s="11"/>
      <c r="AB258" s="11"/>
      <c r="AC258" s="11"/>
      <c r="AD258" s="11"/>
      <c r="AE258" s="134"/>
      <c r="AF258" s="134"/>
      <c r="AG258" s="134"/>
      <c r="AH258" s="134"/>
      <c r="AI258" s="185"/>
      <c r="AJ258" s="133">
        <f t="shared" si="63"/>
        <v>0</v>
      </c>
      <c r="AK258" s="133" t="str">
        <f t="shared" ref="AK258:AK266" si="68">IF($AF$19=TRUE,IF(COUNTA(S258,I258:P258)=9,0,1),IF(COUNTA(S258,I258:P258)&gt;0,1,""))</f>
        <v/>
      </c>
      <c r="AL258" s="133" t="e">
        <f t="shared" si="64"/>
        <v>#REF!</v>
      </c>
      <c r="AM258" s="133"/>
      <c r="AN258" s="133" t="str">
        <f t="shared" si="67"/>
        <v/>
      </c>
      <c r="AO258" s="127"/>
      <c r="AP258" s="127"/>
    </row>
    <row r="259" spans="1:42" s="35" customFormat="1" ht="15.75" hidden="1" customHeight="1" x14ac:dyDescent="0.25">
      <c r="A259" s="11"/>
      <c r="B259" s="11"/>
      <c r="C259" s="332" t="e">
        <f t="shared" si="59"/>
        <v>#REF!</v>
      </c>
      <c r="D259" s="308" t="e">
        <f t="shared" si="60"/>
        <v>#REF!</v>
      </c>
      <c r="E259" s="345" t="str">
        <f t="array" ref="E259">IF(E213:H248="","",E213:H248)</f>
        <v>TSSTV_G03</v>
      </c>
      <c r="F259" s="39" t="str">
        <f t="array" ref="F259">IF(F213:I248="","",F213:I248)</f>
        <v>Priprava sanitarne tople vode</v>
      </c>
      <c r="G259" s="26" t="str">
        <f t="array" ref="G259">IF(G213:J248="","",G213:J248)</f>
        <v>Gospodinjski odjem</v>
      </c>
      <c r="H259" s="26" t="str">
        <f t="array" ref="H259">IF(H213:K248="","",H213:K248)</f>
        <v>Podskupina III.  - Pobr &gt; 0,300 [MW]</v>
      </c>
      <c r="I259" s="707"/>
      <c r="J259" s="708"/>
      <c r="K259" s="709"/>
      <c r="L259" s="710"/>
      <c r="M259" s="711"/>
      <c r="N259" s="712"/>
      <c r="O259" s="713"/>
      <c r="P259" s="713"/>
      <c r="Q259" s="40" t="str">
        <f t="shared" si="61"/>
        <v/>
      </c>
      <c r="R259" s="714" t="str">
        <f t="shared" si="62"/>
        <v/>
      </c>
      <c r="S259" s="715"/>
      <c r="T259" s="11"/>
      <c r="U259" s="34" t="str">
        <f t="shared" si="65"/>
        <v/>
      </c>
      <c r="V259" s="11"/>
      <c r="W259" s="11"/>
      <c r="X259" s="11"/>
      <c r="Y259" s="11"/>
      <c r="Z259" s="11"/>
      <c r="AA259" s="11"/>
      <c r="AB259" s="11"/>
      <c r="AC259" s="11"/>
      <c r="AD259" s="11"/>
      <c r="AE259" s="134"/>
      <c r="AF259" s="134"/>
      <c r="AG259" s="134"/>
      <c r="AH259" s="134"/>
      <c r="AI259" s="185"/>
      <c r="AJ259" s="133">
        <f t="shared" si="63"/>
        <v>0</v>
      </c>
      <c r="AK259" s="133" t="str">
        <f t="shared" si="68"/>
        <v/>
      </c>
      <c r="AL259" s="133" t="e">
        <f t="shared" si="64"/>
        <v>#REF!</v>
      </c>
      <c r="AM259" s="133"/>
      <c r="AN259" s="133" t="str">
        <f t="shared" si="67"/>
        <v/>
      </c>
      <c r="AO259" s="127"/>
      <c r="AP259" s="127"/>
    </row>
    <row r="260" spans="1:42" s="19" customFormat="1" ht="15.75" hidden="1" customHeight="1" x14ac:dyDescent="0.25">
      <c r="A260" s="11"/>
      <c r="B260" s="11"/>
      <c r="C260" s="332" t="e">
        <f t="shared" si="59"/>
        <v>#REF!</v>
      </c>
      <c r="D260" s="308" t="e">
        <f t="shared" si="60"/>
        <v>#REF!</v>
      </c>
      <c r="E260" s="345" t="str">
        <f t="array" ref="E260">IF(E214:H249="","",E214:H249)</f>
        <v>TSSTV_I01</v>
      </c>
      <c r="F260" s="39" t="str">
        <f t="array" ref="F260">IF(F214:I249="","",F214:I249)</f>
        <v>Priprava sanitarne tople vode</v>
      </c>
      <c r="G260" s="26" t="str">
        <f t="array" ref="G260">IF(G214:J249="","",G214:J249)</f>
        <v>Industrijski odjem</v>
      </c>
      <c r="H260" s="26" t="str">
        <f t="array" ref="H260">IF(H214:K249="","",H214:K249)</f>
        <v>Podskupina I. - Pobr ≤ 0,050 [MW]</v>
      </c>
      <c r="I260" s="707"/>
      <c r="J260" s="708"/>
      <c r="K260" s="709"/>
      <c r="L260" s="710"/>
      <c r="M260" s="711"/>
      <c r="N260" s="712"/>
      <c r="O260" s="713"/>
      <c r="P260" s="713"/>
      <c r="Q260" s="40" t="str">
        <f t="shared" si="61"/>
        <v/>
      </c>
      <c r="R260" s="714" t="str">
        <f t="shared" si="62"/>
        <v/>
      </c>
      <c r="S260" s="715"/>
      <c r="T260" s="11"/>
      <c r="U260" s="34" t="str">
        <f t="shared" si="65"/>
        <v/>
      </c>
      <c r="V260" s="11"/>
      <c r="W260" s="11"/>
      <c r="X260" s="11"/>
      <c r="Y260" s="11"/>
      <c r="Z260" s="11"/>
      <c r="AA260" s="11"/>
      <c r="AB260" s="11"/>
      <c r="AC260" s="11"/>
      <c r="AD260" s="11"/>
      <c r="AE260" s="134"/>
      <c r="AF260" s="134"/>
      <c r="AG260" s="134"/>
      <c r="AH260" s="134"/>
      <c r="AI260" s="185"/>
      <c r="AJ260" s="133">
        <f t="shared" si="63"/>
        <v>0</v>
      </c>
      <c r="AK260" s="133" t="str">
        <f t="shared" si="68"/>
        <v/>
      </c>
      <c r="AL260" s="133">
        <f t="shared" si="64"/>
        <v>0</v>
      </c>
      <c r="AM260" s="133"/>
      <c r="AN260" s="133" t="str">
        <f t="shared" si="67"/>
        <v/>
      </c>
      <c r="AO260" s="127"/>
      <c r="AP260" s="127"/>
    </row>
    <row r="261" spans="1:42" s="35" customFormat="1" ht="15.75" hidden="1" customHeight="1" x14ac:dyDescent="0.25">
      <c r="A261" s="11"/>
      <c r="B261" s="11"/>
      <c r="C261" s="332" t="e">
        <f t="shared" si="59"/>
        <v>#REF!</v>
      </c>
      <c r="D261" s="308" t="e">
        <f t="shared" si="60"/>
        <v>#REF!</v>
      </c>
      <c r="E261" s="345" t="str">
        <f t="array" ref="E261">IF(E215:H250="","",E215:H250)</f>
        <v>TSSTV_I02</v>
      </c>
      <c r="F261" s="39" t="str">
        <f t="array" ref="F261">IF(F215:I250="","",F215:I250)</f>
        <v>Priprava sanitarne tople vode</v>
      </c>
      <c r="G261" s="26" t="str">
        <f t="array" ref="G261">IF(G215:J250="","",G215:J250)</f>
        <v>Industrijski odjem</v>
      </c>
      <c r="H261" s="26" t="str">
        <f t="array" ref="H261">IF(H215:K250="","",H215:K250)</f>
        <v>Podskupina II. - 0,050&lt; Pobr ≤ 0,300 [MW]</v>
      </c>
      <c r="I261" s="707"/>
      <c r="J261" s="708"/>
      <c r="K261" s="709"/>
      <c r="L261" s="710"/>
      <c r="M261" s="711"/>
      <c r="N261" s="712"/>
      <c r="O261" s="713"/>
      <c r="P261" s="713"/>
      <c r="Q261" s="44" t="str">
        <f t="shared" si="61"/>
        <v/>
      </c>
      <c r="R261" s="714" t="str">
        <f t="shared" si="62"/>
        <v/>
      </c>
      <c r="S261" s="715"/>
      <c r="T261" s="11"/>
      <c r="U261" s="34" t="str">
        <f t="shared" si="65"/>
        <v/>
      </c>
      <c r="V261" s="11"/>
      <c r="W261" s="11"/>
      <c r="X261" s="11"/>
      <c r="Y261" s="11"/>
      <c r="Z261" s="11"/>
      <c r="AA261" s="11"/>
      <c r="AB261" s="11"/>
      <c r="AC261" s="11"/>
      <c r="AD261" s="11"/>
      <c r="AE261" s="134"/>
      <c r="AF261" s="134"/>
      <c r="AG261" s="134"/>
      <c r="AH261" s="134"/>
      <c r="AI261" s="185"/>
      <c r="AJ261" s="133">
        <f t="shared" si="63"/>
        <v>0</v>
      </c>
      <c r="AK261" s="133" t="str">
        <f t="shared" si="68"/>
        <v/>
      </c>
      <c r="AL261" s="133">
        <f t="shared" si="64"/>
        <v>0</v>
      </c>
      <c r="AM261" s="133"/>
      <c r="AN261" s="133" t="str">
        <f t="shared" si="67"/>
        <v/>
      </c>
      <c r="AO261" s="127"/>
      <c r="AP261" s="127"/>
    </row>
    <row r="262" spans="1:42" s="35" customFormat="1" ht="15.75" hidden="1" customHeight="1" x14ac:dyDescent="0.25">
      <c r="A262" s="11"/>
      <c r="B262" s="11"/>
      <c r="C262" s="332" t="e">
        <f t="shared" si="59"/>
        <v>#REF!</v>
      </c>
      <c r="D262" s="308" t="e">
        <f t="shared" si="60"/>
        <v>#REF!</v>
      </c>
      <c r="E262" s="345" t="str">
        <f t="array" ref="E262">IF(E216:H251="","",E216:H251)</f>
        <v>TSSTV_I03</v>
      </c>
      <c r="F262" s="39" t="str">
        <f t="array" ref="F262">IF(F216:I251="","",F216:I251)</f>
        <v>Priprava sanitarne tople vode</v>
      </c>
      <c r="G262" s="26" t="str">
        <f t="array" ref="G262">IF(G216:J251="","",G216:J251)</f>
        <v>Industrijski odjem</v>
      </c>
      <c r="H262" s="26" t="str">
        <f t="array" ref="H262">IF(H216:K251="","",H216:K251)</f>
        <v>Podskupina III.  - Pobr &gt; 0,300 [MW]</v>
      </c>
      <c r="I262" s="707"/>
      <c r="J262" s="726"/>
      <c r="K262" s="727"/>
      <c r="L262" s="728"/>
      <c r="M262" s="729"/>
      <c r="N262" s="712"/>
      <c r="O262" s="713"/>
      <c r="P262" s="713"/>
      <c r="Q262" s="40" t="str">
        <f t="shared" si="61"/>
        <v/>
      </c>
      <c r="R262" s="714" t="str">
        <f t="shared" si="62"/>
        <v/>
      </c>
      <c r="S262" s="715"/>
      <c r="T262" s="11"/>
      <c r="U262" s="34" t="str">
        <f t="shared" si="65"/>
        <v/>
      </c>
      <c r="V262" s="11"/>
      <c r="W262" s="11"/>
      <c r="X262" s="11"/>
      <c r="Y262" s="11"/>
      <c r="Z262" s="11"/>
      <c r="AA262" s="11"/>
      <c r="AB262" s="11"/>
      <c r="AC262" s="11"/>
      <c r="AD262" s="11"/>
      <c r="AE262" s="134"/>
      <c r="AF262" s="134"/>
      <c r="AG262" s="134"/>
      <c r="AH262" s="134"/>
      <c r="AI262" s="185"/>
      <c r="AJ262" s="133">
        <f t="shared" si="63"/>
        <v>0</v>
      </c>
      <c r="AK262" s="133" t="str">
        <f t="shared" si="68"/>
        <v/>
      </c>
      <c r="AL262" s="133">
        <f t="shared" si="64"/>
        <v>0</v>
      </c>
      <c r="AM262" s="133"/>
      <c r="AN262" s="133" t="str">
        <f t="shared" si="67"/>
        <v/>
      </c>
      <c r="AO262" s="127"/>
      <c r="AP262" s="127"/>
    </row>
    <row r="263" spans="1:42" s="35" customFormat="1" ht="15.75" hidden="1" customHeight="1" x14ac:dyDescent="0.25">
      <c r="A263" s="11"/>
      <c r="B263" s="11"/>
      <c r="C263" s="332" t="e">
        <f t="shared" si="59"/>
        <v>#REF!</v>
      </c>
      <c r="D263" s="308" t="e">
        <f t="shared" si="60"/>
        <v>#REF!</v>
      </c>
      <c r="E263" s="345" t="str">
        <f t="array" ref="E263">IF(E217:H252="","",E217:H252)</f>
        <v>TSSTV_P01</v>
      </c>
      <c r="F263" s="39" t="str">
        <f t="array" ref="F263">IF(F217:I252="","",F217:I252)</f>
        <v>Priprava sanitarne tople vode</v>
      </c>
      <c r="G263" s="26" t="str">
        <f t="array" ref="G263">IF(G217:J252="","",G217:J252)</f>
        <v>Poslovni in ostali odjem</v>
      </c>
      <c r="H263" s="26" t="str">
        <f t="array" ref="H263">IF(H217:K252="","",H217:K252)</f>
        <v>Podskupina I. - Pobr ≤ 0,050 [MW]</v>
      </c>
      <c r="I263" s="707"/>
      <c r="J263" s="708"/>
      <c r="K263" s="709"/>
      <c r="L263" s="710"/>
      <c r="M263" s="729"/>
      <c r="N263" s="712"/>
      <c r="O263" s="713"/>
      <c r="P263" s="713"/>
      <c r="Q263" s="40" t="str">
        <f t="shared" si="61"/>
        <v/>
      </c>
      <c r="R263" s="714" t="str">
        <f t="shared" si="62"/>
        <v/>
      </c>
      <c r="S263" s="715"/>
      <c r="T263" s="11"/>
      <c r="U263" s="34" t="str">
        <f t="shared" si="65"/>
        <v/>
      </c>
      <c r="V263" s="11"/>
      <c r="W263" s="11"/>
      <c r="X263" s="11"/>
      <c r="Y263" s="11"/>
      <c r="Z263" s="11"/>
      <c r="AA263" s="11"/>
      <c r="AB263" s="11"/>
      <c r="AC263" s="11"/>
      <c r="AD263" s="11"/>
      <c r="AE263" s="134"/>
      <c r="AF263" s="134"/>
      <c r="AG263" s="134"/>
      <c r="AH263" s="134"/>
      <c r="AI263" s="185"/>
      <c r="AJ263" s="133">
        <f t="shared" si="63"/>
        <v>0</v>
      </c>
      <c r="AK263" s="133" t="str">
        <f t="shared" si="68"/>
        <v/>
      </c>
      <c r="AL263" s="133">
        <f t="shared" si="64"/>
        <v>0</v>
      </c>
      <c r="AM263" s="133"/>
      <c r="AN263" s="133" t="str">
        <f t="shared" si="67"/>
        <v/>
      </c>
      <c r="AO263" s="127"/>
      <c r="AP263" s="127"/>
    </row>
    <row r="264" spans="1:42" s="35" customFormat="1" ht="15.75" hidden="1" customHeight="1" x14ac:dyDescent="0.25">
      <c r="A264" s="11"/>
      <c r="B264" s="11"/>
      <c r="C264" s="332" t="e">
        <f t="shared" si="59"/>
        <v>#REF!</v>
      </c>
      <c r="D264" s="308" t="e">
        <f t="shared" si="60"/>
        <v>#REF!</v>
      </c>
      <c r="E264" s="345" t="str">
        <f t="array" ref="E264">IF(E218:H253="","",E218:H253)</f>
        <v>TSSTV_P02</v>
      </c>
      <c r="F264" s="39" t="str">
        <f t="array" ref="F264">IF(F218:I253="","",F218:I253)</f>
        <v>Priprava sanitarne tople vode</v>
      </c>
      <c r="G264" s="26" t="str">
        <f t="array" ref="G264">IF(G218:J253="","",G218:J253)</f>
        <v>Poslovni in ostali odjem</v>
      </c>
      <c r="H264" s="26" t="str">
        <f t="array" ref="H264">IF(H218:K253="","",H218:K253)</f>
        <v>Podskupina II. - 0,050&lt; Pobr ≤ 0,300 [MW]</v>
      </c>
      <c r="I264" s="707"/>
      <c r="J264" s="708"/>
      <c r="K264" s="709"/>
      <c r="L264" s="710"/>
      <c r="M264" s="729"/>
      <c r="N264" s="712"/>
      <c r="O264" s="713"/>
      <c r="P264" s="713"/>
      <c r="Q264" s="40" t="str">
        <f t="shared" si="61"/>
        <v/>
      </c>
      <c r="R264" s="714" t="str">
        <f t="shared" si="62"/>
        <v/>
      </c>
      <c r="S264" s="715"/>
      <c r="T264" s="11"/>
      <c r="U264" s="34" t="str">
        <f t="shared" si="65"/>
        <v/>
      </c>
      <c r="V264" s="11"/>
      <c r="W264" s="11"/>
      <c r="X264" s="11"/>
      <c r="Y264" s="11"/>
      <c r="Z264" s="11"/>
      <c r="AA264" s="11"/>
      <c r="AB264" s="11"/>
      <c r="AC264" s="11"/>
      <c r="AD264" s="11"/>
      <c r="AE264" s="134"/>
      <c r="AF264" s="134"/>
      <c r="AG264" s="134"/>
      <c r="AH264" s="134"/>
      <c r="AI264" s="185"/>
      <c r="AJ264" s="133">
        <f t="shared" si="63"/>
        <v>0</v>
      </c>
      <c r="AK264" s="133" t="str">
        <f t="shared" si="68"/>
        <v/>
      </c>
      <c r="AL264" s="133">
        <f t="shared" si="64"/>
        <v>0</v>
      </c>
      <c r="AM264" s="133"/>
      <c r="AN264" s="133" t="str">
        <f t="shared" si="67"/>
        <v/>
      </c>
      <c r="AO264" s="127"/>
      <c r="AP264" s="127"/>
    </row>
    <row r="265" spans="1:42" s="35" customFormat="1" ht="15.75" hidden="1" customHeight="1" x14ac:dyDescent="0.25">
      <c r="A265" s="11"/>
      <c r="B265" s="11"/>
      <c r="C265" s="332" t="e">
        <f t="shared" si="59"/>
        <v>#REF!</v>
      </c>
      <c r="D265" s="308" t="e">
        <f t="shared" si="60"/>
        <v>#REF!</v>
      </c>
      <c r="E265" s="345" t="str">
        <f t="array" ref="E265">IF(E219:H254="","",E219:H254)</f>
        <v>TSSTV_P03</v>
      </c>
      <c r="F265" s="39" t="str">
        <f t="array" ref="F265">IF(F219:I254="","",F219:I254)</f>
        <v>Priprava sanitarne tople vode</v>
      </c>
      <c r="G265" s="26" t="str">
        <f t="array" ref="G265">IF(G219:J254="","",G219:J254)</f>
        <v>Poslovni in ostali odjem</v>
      </c>
      <c r="H265" s="26" t="str">
        <f t="array" ref="H265">IF(H219:K254="","",H219:K254)</f>
        <v>Podskupina III.  - Pobr &gt; 0,300 [MW]</v>
      </c>
      <c r="I265" s="707"/>
      <c r="J265" s="708"/>
      <c r="K265" s="709"/>
      <c r="L265" s="710"/>
      <c r="M265" s="729"/>
      <c r="N265" s="712"/>
      <c r="O265" s="713"/>
      <c r="P265" s="713"/>
      <c r="Q265" s="40" t="str">
        <f t="shared" si="61"/>
        <v/>
      </c>
      <c r="R265" s="714" t="str">
        <f t="shared" si="62"/>
        <v/>
      </c>
      <c r="S265" s="715"/>
      <c r="T265" s="11"/>
      <c r="U265" s="34" t="str">
        <f t="shared" si="65"/>
        <v/>
      </c>
      <c r="V265" s="11"/>
      <c r="W265" s="11"/>
      <c r="X265" s="11"/>
      <c r="Y265" s="11"/>
      <c r="Z265" s="11"/>
      <c r="AA265" s="11"/>
      <c r="AB265" s="11"/>
      <c r="AC265" s="11"/>
      <c r="AD265" s="11"/>
      <c r="AE265" s="134"/>
      <c r="AF265" s="134"/>
      <c r="AG265" s="134"/>
      <c r="AH265" s="134"/>
      <c r="AI265" s="185"/>
      <c r="AJ265" s="133">
        <f t="shared" si="63"/>
        <v>0</v>
      </c>
      <c r="AK265" s="133" t="str">
        <f t="shared" si="68"/>
        <v/>
      </c>
      <c r="AL265" s="133">
        <f t="shared" si="64"/>
        <v>0</v>
      </c>
      <c r="AM265" s="133"/>
      <c r="AN265" s="133" t="str">
        <f t="shared" si="67"/>
        <v/>
      </c>
      <c r="AO265" s="127"/>
      <c r="AP265" s="127"/>
    </row>
    <row r="266" spans="1:42" ht="15.75" hidden="1" customHeight="1" x14ac:dyDescent="0.25">
      <c r="C266" s="308" t="e">
        <f t="shared" si="59"/>
        <v>#REF!</v>
      </c>
      <c r="D266" s="308" t="e">
        <f t="shared" si="60"/>
        <v>#REF!</v>
      </c>
      <c r="E266" s="346" t="str">
        <f t="array" ref="E266">IF(E220:H255="","",E220:H255)</f>
        <v>TSSTV_P04</v>
      </c>
      <c r="F266" s="272" t="str">
        <f t="array" ref="F266">IF(F220:I255="","",F220:I255)</f>
        <v>Priprava sanitarne tople vode</v>
      </c>
      <c r="G266" s="271" t="str">
        <f t="array" ref="G266">IF(G220:J255="","",G220:J255)</f>
        <v>Zaščiteni negospodinjski odjemalci (ZNGO)</v>
      </c>
      <c r="H266" s="271" t="str">
        <f t="array" ref="H266">IF(H220:K255="","",H220:K255)</f>
        <v>Podskupina IV.</v>
      </c>
      <c r="I266" s="717"/>
      <c r="J266" s="718"/>
      <c r="K266" s="719"/>
      <c r="L266" s="720"/>
      <c r="M266" s="721"/>
      <c r="N266" s="722"/>
      <c r="O266" s="723"/>
      <c r="P266" s="723"/>
      <c r="Q266" s="268" t="str">
        <f t="shared" si="61"/>
        <v/>
      </c>
      <c r="R266" s="724" t="str">
        <f t="shared" si="62"/>
        <v/>
      </c>
      <c r="S266" s="725"/>
      <c r="U266" s="34" t="str">
        <f t="shared" si="65"/>
        <v/>
      </c>
      <c r="AC266" s="11"/>
      <c r="AD266" s="11"/>
      <c r="AE266" s="134"/>
      <c r="AF266" s="134"/>
      <c r="AG266" s="134"/>
      <c r="AH266" s="134"/>
      <c r="AI266" s="185"/>
      <c r="AJ266" s="352">
        <f t="shared" si="63"/>
        <v>0</v>
      </c>
      <c r="AK266" s="352" t="str">
        <f t="shared" si="68"/>
        <v/>
      </c>
      <c r="AL266" s="352">
        <f t="shared" si="64"/>
        <v>0</v>
      </c>
      <c r="AM266" s="352"/>
      <c r="AN266" s="352" t="str">
        <f t="shared" si="67"/>
        <v/>
      </c>
      <c r="AO266" s="127"/>
      <c r="AP266" s="127"/>
    </row>
    <row r="267" spans="1:42" s="35" customFormat="1" ht="15.75" hidden="1" customHeight="1" x14ac:dyDescent="0.25">
      <c r="A267" s="11"/>
      <c r="B267" s="11"/>
      <c r="C267" s="332" t="e">
        <f t="shared" si="59"/>
        <v>#REF!</v>
      </c>
      <c r="D267" s="308" t="e">
        <f t="shared" si="60"/>
        <v>#REF!</v>
      </c>
      <c r="E267" s="345" t="str">
        <f t="array" ref="E267">IF(E221:H256="","",E221:H256)</f>
        <v>TSHLP_G01</v>
      </c>
      <c r="F267" s="39" t="str">
        <f t="array" ref="F267">IF(F221:I256="","",F221:I256)</f>
        <v>Hlajenje prostorov</v>
      </c>
      <c r="G267" s="26" t="str">
        <f t="array" ref="G267">IF(G221:J256="","",G221:J256)</f>
        <v>Gospodinjski odjem</v>
      </c>
      <c r="H267" s="26" t="str">
        <f t="array" ref="H267">IF(H221:K256="","",H221:K256)</f>
        <v>Podskupina I. - Pobr ≤ 0,050 [MW]</v>
      </c>
      <c r="I267" s="707"/>
      <c r="J267" s="708"/>
      <c r="K267" s="709"/>
      <c r="L267" s="710"/>
      <c r="M267" s="729"/>
      <c r="N267" s="712"/>
      <c r="O267" s="713"/>
      <c r="P267" s="713"/>
      <c r="Q267" s="40" t="str">
        <f t="shared" si="61"/>
        <v/>
      </c>
      <c r="R267" s="714" t="str">
        <f t="shared" si="62"/>
        <v/>
      </c>
      <c r="S267" s="715"/>
      <c r="T267" s="11"/>
      <c r="U267" s="34" t="str">
        <f t="shared" si="65"/>
        <v/>
      </c>
      <c r="V267" s="11"/>
      <c r="W267" s="11"/>
      <c r="X267" s="11"/>
      <c r="Y267" s="11"/>
      <c r="Z267" s="11"/>
      <c r="AA267" s="11"/>
      <c r="AB267" s="11"/>
      <c r="AC267" s="11"/>
      <c r="AD267" s="11"/>
      <c r="AE267" s="134"/>
      <c r="AF267" s="134"/>
      <c r="AG267" s="134"/>
      <c r="AH267" s="134"/>
      <c r="AI267" s="185"/>
      <c r="AJ267" s="133">
        <f t="shared" si="63"/>
        <v>0</v>
      </c>
      <c r="AK267" s="133" t="str">
        <f>IF($AF$20=TRUE,IF(COUNTA(S267,I267:P267)=9,0,1),IF(COUNTA(S267,I267:P267)&gt;0,1,""))</f>
        <v/>
      </c>
      <c r="AL267" s="133">
        <f t="shared" si="64"/>
        <v>0</v>
      </c>
      <c r="AM267" s="133"/>
      <c r="AN267" s="133" t="str">
        <f t="shared" si="67"/>
        <v/>
      </c>
      <c r="AO267" s="127"/>
      <c r="AP267" s="127"/>
    </row>
    <row r="268" spans="1:42" s="35" customFormat="1" ht="15.75" hidden="1" customHeight="1" x14ac:dyDescent="0.25">
      <c r="A268" s="11"/>
      <c r="B268" s="11"/>
      <c r="C268" s="332" t="e">
        <f t="shared" si="59"/>
        <v>#REF!</v>
      </c>
      <c r="D268" s="308" t="e">
        <f t="shared" si="60"/>
        <v>#REF!</v>
      </c>
      <c r="E268" s="345" t="str">
        <f t="array" ref="E268">IF(E222:H257="","",E222:H257)</f>
        <v>TSHLP_G02</v>
      </c>
      <c r="F268" s="39" t="str">
        <f t="array" ref="F268">IF(F222:I257="","",F222:I257)</f>
        <v>Hlajenje prostorov</v>
      </c>
      <c r="G268" s="26" t="str">
        <f t="array" ref="G268">IF(G222:J257="","",G222:J257)</f>
        <v>Gospodinjski odjem</v>
      </c>
      <c r="H268" s="26" t="str">
        <f t="array" ref="H268">IF(H222:K257="","",H222:K257)</f>
        <v>Podskupina II. - 0,050&lt; Pobr ≤ 0,300 [MW]</v>
      </c>
      <c r="I268" s="707"/>
      <c r="J268" s="708"/>
      <c r="K268" s="709"/>
      <c r="L268" s="710"/>
      <c r="M268" s="729"/>
      <c r="N268" s="712"/>
      <c r="O268" s="713"/>
      <c r="P268" s="713"/>
      <c r="Q268" s="40" t="str">
        <f t="shared" si="61"/>
        <v/>
      </c>
      <c r="R268" s="714" t="str">
        <f t="shared" si="62"/>
        <v/>
      </c>
      <c r="S268" s="715"/>
      <c r="T268" s="11"/>
      <c r="U268" s="34" t="str">
        <f t="shared" si="65"/>
        <v/>
      </c>
      <c r="V268" s="11"/>
      <c r="W268" s="11"/>
      <c r="X268" s="11"/>
      <c r="Y268" s="11"/>
      <c r="Z268" s="11"/>
      <c r="AA268" s="11"/>
      <c r="AB268" s="11"/>
      <c r="AC268" s="11"/>
      <c r="AD268" s="11"/>
      <c r="AE268" s="134"/>
      <c r="AF268" s="134"/>
      <c r="AG268" s="134"/>
      <c r="AH268" s="134"/>
      <c r="AI268" s="185"/>
      <c r="AJ268" s="133">
        <f t="shared" si="63"/>
        <v>0</v>
      </c>
      <c r="AK268" s="133" t="str">
        <f t="shared" ref="AK268:AK275" si="69">IF($AF$20=TRUE,IF(COUNTA(S268,I268:P268)=9,0,1),IF(COUNTA(S268,I268:P268)&gt;0,1,""))</f>
        <v/>
      </c>
      <c r="AL268" s="133">
        <f t="shared" si="64"/>
        <v>0</v>
      </c>
      <c r="AM268" s="133"/>
      <c r="AN268" s="133" t="str">
        <f t="shared" si="67"/>
        <v/>
      </c>
      <c r="AO268" s="127"/>
      <c r="AP268" s="127"/>
    </row>
    <row r="269" spans="1:42" s="35" customFormat="1" ht="15.75" hidden="1" customHeight="1" x14ac:dyDescent="0.25">
      <c r="A269" s="11"/>
      <c r="B269" s="11"/>
      <c r="C269" s="332" t="e">
        <f t="shared" si="59"/>
        <v>#REF!</v>
      </c>
      <c r="D269" s="308" t="e">
        <f t="shared" si="60"/>
        <v>#REF!</v>
      </c>
      <c r="E269" s="345" t="str">
        <f t="array" ref="E269">IF(E223:H258="","",E223:H258)</f>
        <v>TSHLP_G03</v>
      </c>
      <c r="F269" s="39" t="str">
        <f t="array" ref="F269">IF(F223:I258="","",F223:I258)</f>
        <v>Hlajenje prostorov</v>
      </c>
      <c r="G269" s="26" t="str">
        <f t="array" ref="G269">IF(G223:J258="","",G223:J258)</f>
        <v>Gospodinjski odjem</v>
      </c>
      <c r="H269" s="26" t="str">
        <f t="array" ref="H269">IF(H223:K258="","",H223:K258)</f>
        <v>Podskupina III.  - Pobr &gt; 0,300 [MW]</v>
      </c>
      <c r="I269" s="707"/>
      <c r="J269" s="708"/>
      <c r="K269" s="709"/>
      <c r="L269" s="710"/>
      <c r="M269" s="729"/>
      <c r="N269" s="712"/>
      <c r="O269" s="713"/>
      <c r="P269" s="713"/>
      <c r="Q269" s="40" t="str">
        <f t="shared" si="61"/>
        <v/>
      </c>
      <c r="R269" s="714" t="str">
        <f t="shared" si="62"/>
        <v/>
      </c>
      <c r="S269" s="715"/>
      <c r="T269" s="11"/>
      <c r="U269" s="34" t="str">
        <f t="shared" si="65"/>
        <v/>
      </c>
      <c r="V269" s="11"/>
      <c r="W269" s="11"/>
      <c r="X269" s="11"/>
      <c r="Y269" s="11"/>
      <c r="Z269" s="11"/>
      <c r="AA269" s="11"/>
      <c r="AB269" s="11"/>
      <c r="AC269" s="11"/>
      <c r="AD269" s="11"/>
      <c r="AE269" s="134"/>
      <c r="AF269" s="134"/>
      <c r="AG269" s="134"/>
      <c r="AH269" s="134"/>
      <c r="AI269" s="185"/>
      <c r="AJ269" s="133">
        <f t="shared" si="63"/>
        <v>0</v>
      </c>
      <c r="AK269" s="133" t="str">
        <f t="shared" si="69"/>
        <v/>
      </c>
      <c r="AL269" s="133">
        <f t="shared" si="64"/>
        <v>0</v>
      </c>
      <c r="AM269" s="133"/>
      <c r="AN269" s="133" t="str">
        <f t="shared" si="67"/>
        <v/>
      </c>
      <c r="AO269" s="127"/>
      <c r="AP269" s="127"/>
    </row>
    <row r="270" spans="1:42" s="35" customFormat="1" ht="15.75" hidden="1" customHeight="1" x14ac:dyDescent="0.25">
      <c r="A270" s="11"/>
      <c r="B270" s="11"/>
      <c r="C270" s="332" t="e">
        <f t="shared" si="59"/>
        <v>#REF!</v>
      </c>
      <c r="D270" s="308" t="e">
        <f t="shared" si="60"/>
        <v>#REF!</v>
      </c>
      <c r="E270" s="345" t="str">
        <f t="array" ref="E270">IF(E224:H259="","",E224:H259)</f>
        <v>TSHLP_I01</v>
      </c>
      <c r="F270" s="39" t="str">
        <f t="array" ref="F270">IF(F224:I259="","",F224:I259)</f>
        <v>Hlajenje prostorov</v>
      </c>
      <c r="G270" s="26" t="str">
        <f t="array" ref="G270">IF(G224:J259="","",G224:J259)</f>
        <v>Industrijski odjem</v>
      </c>
      <c r="H270" s="26" t="str">
        <f t="array" ref="H270">IF(H224:K259="","",H224:K259)</f>
        <v>Podskupina I. - Pobr ≤ 0,050 [MW]</v>
      </c>
      <c r="I270" s="707"/>
      <c r="J270" s="708"/>
      <c r="K270" s="709"/>
      <c r="L270" s="710"/>
      <c r="M270" s="729"/>
      <c r="N270" s="712"/>
      <c r="O270" s="713"/>
      <c r="P270" s="713"/>
      <c r="Q270" s="40" t="str">
        <f t="shared" si="61"/>
        <v/>
      </c>
      <c r="R270" s="714" t="str">
        <f t="shared" si="62"/>
        <v/>
      </c>
      <c r="S270" s="715"/>
      <c r="T270" s="11"/>
      <c r="U270" s="34" t="str">
        <f t="shared" si="65"/>
        <v/>
      </c>
      <c r="V270" s="11"/>
      <c r="W270" s="11"/>
      <c r="X270" s="11"/>
      <c r="Y270" s="11"/>
      <c r="Z270" s="11"/>
      <c r="AA270" s="11"/>
      <c r="AB270" s="11"/>
      <c r="AC270" s="11"/>
      <c r="AD270" s="11"/>
      <c r="AE270" s="134"/>
      <c r="AF270" s="134"/>
      <c r="AG270" s="134"/>
      <c r="AH270" s="134"/>
      <c r="AI270" s="185"/>
      <c r="AJ270" s="133">
        <f t="shared" si="63"/>
        <v>0</v>
      </c>
      <c r="AK270" s="133" t="str">
        <f t="shared" si="69"/>
        <v/>
      </c>
      <c r="AL270" s="133">
        <f t="shared" si="64"/>
        <v>0</v>
      </c>
      <c r="AM270" s="133"/>
      <c r="AN270" s="133" t="str">
        <f t="shared" si="67"/>
        <v/>
      </c>
      <c r="AO270" s="127"/>
      <c r="AP270" s="127"/>
    </row>
    <row r="271" spans="1:42" s="35" customFormat="1" ht="15.75" hidden="1" customHeight="1" x14ac:dyDescent="0.25">
      <c r="A271" s="11"/>
      <c r="B271" s="11"/>
      <c r="C271" s="332" t="e">
        <f t="shared" si="59"/>
        <v>#REF!</v>
      </c>
      <c r="D271" s="308" t="e">
        <f t="shared" si="60"/>
        <v>#REF!</v>
      </c>
      <c r="E271" s="345" t="str">
        <f t="array" ref="E271">IF(E225:H260="","",E225:H260)</f>
        <v>TSHLP_I02</v>
      </c>
      <c r="F271" s="39" t="str">
        <f t="array" ref="F271">IF(F225:I260="","",F225:I260)</f>
        <v>Hlajenje prostorov</v>
      </c>
      <c r="G271" s="26" t="str">
        <f t="array" ref="G271">IF(G225:J260="","",G225:J260)</f>
        <v>Industrijski odjem</v>
      </c>
      <c r="H271" s="26" t="str">
        <f t="array" ref="H271">IF(H225:K260="","",H225:K260)</f>
        <v>Podskupina II. - 0,050&lt; Pobr ≤ 0,300 [MW]</v>
      </c>
      <c r="I271" s="707"/>
      <c r="J271" s="708"/>
      <c r="K271" s="709"/>
      <c r="L271" s="710"/>
      <c r="M271" s="729"/>
      <c r="N271" s="712"/>
      <c r="O271" s="713"/>
      <c r="P271" s="713"/>
      <c r="Q271" s="40" t="str">
        <f t="shared" si="61"/>
        <v/>
      </c>
      <c r="R271" s="714" t="str">
        <f t="shared" si="62"/>
        <v/>
      </c>
      <c r="S271" s="715"/>
      <c r="T271" s="11"/>
      <c r="U271" s="34" t="str">
        <f t="shared" si="65"/>
        <v/>
      </c>
      <c r="V271" s="11"/>
      <c r="W271" s="11"/>
      <c r="X271" s="11"/>
      <c r="Y271" s="11"/>
      <c r="Z271" s="11"/>
      <c r="AA271" s="11"/>
      <c r="AB271" s="11"/>
      <c r="AC271" s="11"/>
      <c r="AD271" s="11"/>
      <c r="AE271" s="134"/>
      <c r="AF271" s="134"/>
      <c r="AG271" s="134"/>
      <c r="AH271" s="134"/>
      <c r="AI271" s="185"/>
      <c r="AJ271" s="133">
        <f t="shared" si="63"/>
        <v>0</v>
      </c>
      <c r="AK271" s="133" t="str">
        <f t="shared" si="69"/>
        <v/>
      </c>
      <c r="AL271" s="133">
        <f t="shared" si="64"/>
        <v>0</v>
      </c>
      <c r="AM271" s="133"/>
      <c r="AN271" s="133" t="str">
        <f t="shared" si="67"/>
        <v/>
      </c>
      <c r="AO271" s="127"/>
      <c r="AP271" s="127"/>
    </row>
    <row r="272" spans="1:42" s="35" customFormat="1" ht="15.75" hidden="1" customHeight="1" x14ac:dyDescent="0.25">
      <c r="A272" s="11"/>
      <c r="B272" s="11"/>
      <c r="C272" s="332" t="e">
        <f t="shared" si="59"/>
        <v>#REF!</v>
      </c>
      <c r="D272" s="308" t="e">
        <f t="shared" si="60"/>
        <v>#REF!</v>
      </c>
      <c r="E272" s="345" t="str">
        <f t="array" ref="E272">IF(E226:H261="","",E226:H261)</f>
        <v>TSHLP_I03</v>
      </c>
      <c r="F272" s="39" t="str">
        <f t="array" ref="F272">IF(F226:I261="","",F226:I261)</f>
        <v>Hlajenje prostorov</v>
      </c>
      <c r="G272" s="26" t="str">
        <f t="array" ref="G272">IF(G226:J261="","",G226:J261)</f>
        <v>Industrijski odjem</v>
      </c>
      <c r="H272" s="26" t="str">
        <f t="array" ref="H272">IF(H226:K261="","",H226:K261)</f>
        <v>Podskupina III.  - Pobr &gt; 0,300 [MW]</v>
      </c>
      <c r="I272" s="707"/>
      <c r="J272" s="708"/>
      <c r="K272" s="709"/>
      <c r="L272" s="710"/>
      <c r="M272" s="729"/>
      <c r="N272" s="712"/>
      <c r="O272" s="713"/>
      <c r="P272" s="713"/>
      <c r="Q272" s="40" t="str">
        <f t="shared" si="61"/>
        <v/>
      </c>
      <c r="R272" s="714" t="str">
        <f t="shared" si="62"/>
        <v/>
      </c>
      <c r="S272" s="715"/>
      <c r="T272" s="11"/>
      <c r="U272" s="34" t="str">
        <f t="shared" si="65"/>
        <v/>
      </c>
      <c r="V272" s="11"/>
      <c r="W272" s="11"/>
      <c r="X272" s="11"/>
      <c r="Y272" s="11"/>
      <c r="Z272" s="11"/>
      <c r="AA272" s="11"/>
      <c r="AB272" s="11"/>
      <c r="AC272" s="11"/>
      <c r="AD272" s="11"/>
      <c r="AE272" s="134"/>
      <c r="AF272" s="134"/>
      <c r="AG272" s="134"/>
      <c r="AH272" s="134"/>
      <c r="AI272" s="185"/>
      <c r="AJ272" s="133">
        <f t="shared" si="63"/>
        <v>0</v>
      </c>
      <c r="AK272" s="133" t="str">
        <f t="shared" si="69"/>
        <v/>
      </c>
      <c r="AL272" s="133">
        <f t="shared" si="64"/>
        <v>0</v>
      </c>
      <c r="AM272" s="133"/>
      <c r="AN272" s="133" t="str">
        <f t="shared" si="67"/>
        <v/>
      </c>
      <c r="AO272" s="127"/>
      <c r="AP272" s="127"/>
    </row>
    <row r="273" spans="1:60" s="35" customFormat="1" ht="15.75" hidden="1" customHeight="1" x14ac:dyDescent="0.25">
      <c r="A273" s="11"/>
      <c r="B273" s="11"/>
      <c r="C273" s="332" t="e">
        <f t="shared" si="59"/>
        <v>#REF!</v>
      </c>
      <c r="D273" s="308" t="e">
        <f t="shared" si="60"/>
        <v>#REF!</v>
      </c>
      <c r="E273" s="345" t="str">
        <f t="array" ref="E273">IF(E227:H262="","",E227:H262)</f>
        <v>TSHLP_P01</v>
      </c>
      <c r="F273" s="39" t="str">
        <f t="array" ref="F273">IF(F227:I262="","",F227:I262)</f>
        <v>Hlajenje prostorov</v>
      </c>
      <c r="G273" s="26" t="str">
        <f t="array" ref="G273">IF(G227:J262="","",G227:J262)</f>
        <v>Poslovni in ostali odjem</v>
      </c>
      <c r="H273" s="26" t="str">
        <f t="array" ref="H273">IF(H227:K262="","",H227:K262)</f>
        <v>Podskupina I. - Pobr ≤ 0,050 [MW]</v>
      </c>
      <c r="I273" s="707"/>
      <c r="J273" s="708"/>
      <c r="K273" s="709"/>
      <c r="L273" s="710"/>
      <c r="M273" s="729"/>
      <c r="N273" s="712"/>
      <c r="O273" s="713"/>
      <c r="P273" s="713"/>
      <c r="Q273" s="40" t="str">
        <f t="shared" si="61"/>
        <v/>
      </c>
      <c r="R273" s="714" t="str">
        <f t="shared" si="62"/>
        <v/>
      </c>
      <c r="S273" s="715"/>
      <c r="T273" s="11"/>
      <c r="U273" s="34" t="str">
        <f t="shared" si="65"/>
        <v/>
      </c>
      <c r="V273" s="11"/>
      <c r="W273" s="11"/>
      <c r="X273" s="11"/>
      <c r="Y273" s="11"/>
      <c r="Z273" s="11"/>
      <c r="AA273" s="11"/>
      <c r="AB273" s="11"/>
      <c r="AC273" s="11"/>
      <c r="AD273" s="11"/>
      <c r="AE273" s="134"/>
      <c r="AF273" s="134"/>
      <c r="AG273" s="134"/>
      <c r="AH273" s="134"/>
      <c r="AI273" s="185"/>
      <c r="AJ273" s="133">
        <f t="shared" si="63"/>
        <v>0</v>
      </c>
      <c r="AK273" s="133" t="str">
        <f t="shared" si="69"/>
        <v/>
      </c>
      <c r="AL273" s="133">
        <f t="shared" si="64"/>
        <v>0</v>
      </c>
      <c r="AM273" s="133"/>
      <c r="AN273" s="133" t="str">
        <f t="shared" si="67"/>
        <v/>
      </c>
      <c r="AO273" s="127"/>
      <c r="AP273" s="127"/>
    </row>
    <row r="274" spans="1:60" s="35" customFormat="1" ht="15.75" hidden="1" customHeight="1" x14ac:dyDescent="0.25">
      <c r="A274" s="11"/>
      <c r="B274" s="11"/>
      <c r="C274" s="332" t="e">
        <f t="shared" si="59"/>
        <v>#REF!</v>
      </c>
      <c r="D274" s="308" t="e">
        <f t="shared" si="60"/>
        <v>#REF!</v>
      </c>
      <c r="E274" s="345" t="str">
        <f t="array" ref="E274">IF(E228:H263="","",E228:H263)</f>
        <v>TSHLP_P02</v>
      </c>
      <c r="F274" s="39" t="str">
        <f t="array" ref="F274">IF(F228:I263="","",F228:I263)</f>
        <v>Hlajenje prostorov</v>
      </c>
      <c r="G274" s="26" t="str">
        <f t="array" ref="G274">IF(G228:J263="","",G228:J263)</f>
        <v>Poslovni in ostali odjem</v>
      </c>
      <c r="H274" s="26" t="str">
        <f t="array" ref="H274">IF(H228:K263="","",H228:K263)</f>
        <v>Podskupina II. - 0,050&lt; Pobr ≤ 0,300 [MW]</v>
      </c>
      <c r="I274" s="707"/>
      <c r="J274" s="708"/>
      <c r="K274" s="709"/>
      <c r="L274" s="710"/>
      <c r="M274" s="729"/>
      <c r="N274" s="712"/>
      <c r="O274" s="713"/>
      <c r="P274" s="713"/>
      <c r="Q274" s="40" t="str">
        <f t="shared" si="61"/>
        <v/>
      </c>
      <c r="R274" s="714" t="str">
        <f t="shared" si="62"/>
        <v/>
      </c>
      <c r="S274" s="715"/>
      <c r="T274" s="11"/>
      <c r="U274" s="34" t="str">
        <f t="shared" si="65"/>
        <v/>
      </c>
      <c r="V274" s="11"/>
      <c r="W274" s="11"/>
      <c r="X274" s="11"/>
      <c r="Y274" s="11"/>
      <c r="Z274" s="11"/>
      <c r="AA274" s="11"/>
      <c r="AB274" s="11"/>
      <c r="AC274" s="11"/>
      <c r="AD274" s="11"/>
      <c r="AE274" s="134"/>
      <c r="AF274" s="134"/>
      <c r="AG274" s="134"/>
      <c r="AH274" s="134"/>
      <c r="AI274" s="185"/>
      <c r="AJ274" s="133">
        <f t="shared" si="63"/>
        <v>0</v>
      </c>
      <c r="AK274" s="133" t="str">
        <f t="shared" si="69"/>
        <v/>
      </c>
      <c r="AL274" s="133">
        <f t="shared" si="64"/>
        <v>0</v>
      </c>
      <c r="AM274" s="133"/>
      <c r="AN274" s="133" t="str">
        <f t="shared" si="67"/>
        <v/>
      </c>
      <c r="AO274" s="127"/>
      <c r="AP274" s="127"/>
    </row>
    <row r="275" spans="1:60" s="35" customFormat="1" ht="15.75" hidden="1" customHeight="1" x14ac:dyDescent="0.25">
      <c r="A275" s="11"/>
      <c r="B275" s="11"/>
      <c r="C275" s="332" t="e">
        <f t="shared" si="59"/>
        <v>#REF!</v>
      </c>
      <c r="D275" s="308" t="e">
        <f t="shared" si="60"/>
        <v>#REF!</v>
      </c>
      <c r="E275" s="347" t="str">
        <f t="array" ref="E275">IF(E229:H264="","",E229:H264)</f>
        <v>TSHLP_P03</v>
      </c>
      <c r="F275" s="42" t="str">
        <f t="array" ref="F275">IF(F229:I264="","",F229:I264)</f>
        <v>Hlajenje prostorov</v>
      </c>
      <c r="G275" s="41" t="str">
        <f t="array" ref="G275">IF(G229:J264="","",G229:J264)</f>
        <v>Poslovni in ostali odjem</v>
      </c>
      <c r="H275" s="41" t="str">
        <f t="array" ref="H275">IF(H229:K264="","",H229:K264)</f>
        <v>Podskupina III.  - Pobr &gt; 0,300 [MW]</v>
      </c>
      <c r="I275" s="730"/>
      <c r="J275" s="731"/>
      <c r="K275" s="732"/>
      <c r="L275" s="733"/>
      <c r="M275" s="734"/>
      <c r="N275" s="735"/>
      <c r="O275" s="736"/>
      <c r="P275" s="736"/>
      <c r="Q275" s="43" t="str">
        <f t="shared" si="61"/>
        <v/>
      </c>
      <c r="R275" s="737" t="str">
        <f t="shared" si="62"/>
        <v/>
      </c>
      <c r="S275" s="738"/>
      <c r="T275" s="11"/>
      <c r="U275" s="34" t="str">
        <f t="shared" si="65"/>
        <v/>
      </c>
      <c r="V275" s="11"/>
      <c r="W275" s="11"/>
      <c r="X275" s="11"/>
      <c r="Y275" s="11"/>
      <c r="Z275" s="11"/>
      <c r="AA275" s="11"/>
      <c r="AB275" s="11"/>
      <c r="AC275" s="11"/>
      <c r="AD275" s="11"/>
      <c r="AE275" s="134"/>
      <c r="AF275" s="134"/>
      <c r="AG275" s="134"/>
      <c r="AH275" s="134"/>
      <c r="AI275" s="185"/>
      <c r="AJ275" s="352">
        <f t="shared" si="63"/>
        <v>0</v>
      </c>
      <c r="AK275" s="352" t="str">
        <f t="shared" si="69"/>
        <v/>
      </c>
      <c r="AL275" s="352">
        <f t="shared" si="64"/>
        <v>0</v>
      </c>
      <c r="AM275" s="352"/>
      <c r="AN275" s="352" t="str">
        <f t="shared" si="67"/>
        <v/>
      </c>
      <c r="AO275" s="127"/>
      <c r="AP275" s="127"/>
    </row>
    <row r="276" spans="1:60" ht="15.75" hidden="1" customHeight="1" x14ac:dyDescent="0.25">
      <c r="C276" s="308" t="e">
        <f t="shared" si="59"/>
        <v>#REF!</v>
      </c>
      <c r="D276" s="308" t="e">
        <f t="shared" si="60"/>
        <v>#REF!</v>
      </c>
      <c r="E276" s="348" t="str">
        <f t="array" ref="E276">IF(E230:H265="","",E230:H265)</f>
        <v>RPROT_01</v>
      </c>
      <c r="F276" s="178" t="str">
        <f t="array" ref="F276">IF(F230:I265="","",F230:I265)</f>
        <v>Reguliran proizvajalec toplote</v>
      </c>
      <c r="G276" s="177" t="str">
        <f t="array" ref="G276">IF(G230:J265="","",G230:J265)</f>
        <v>Lastna raba</v>
      </c>
      <c r="H276" s="273" t="str">
        <f t="array" ref="H276">IF(H230:K265="","",H230:K265)</f>
        <v>Lastna raba</v>
      </c>
      <c r="I276" s="739"/>
      <c r="J276" s="740"/>
      <c r="K276" s="741"/>
      <c r="L276" s="742"/>
      <c r="M276" s="743"/>
      <c r="N276" s="744"/>
      <c r="O276" s="745"/>
      <c r="P276" s="745"/>
      <c r="Q276" s="179" t="str">
        <f t="shared" si="61"/>
        <v/>
      </c>
      <c r="R276" s="746" t="str">
        <f t="shared" si="62"/>
        <v/>
      </c>
      <c r="S276" s="747"/>
      <c r="U276" s="34" t="str">
        <f t="shared" si="65"/>
        <v/>
      </c>
      <c r="AC276" s="11"/>
      <c r="AD276" s="11"/>
      <c r="AE276" s="134"/>
      <c r="AF276" s="134"/>
      <c r="AG276" s="134"/>
      <c r="AH276" s="134"/>
      <c r="AI276" s="185"/>
      <c r="AJ276" s="133">
        <f t="shared" si="63"/>
        <v>0</v>
      </c>
      <c r="AK276" s="133" t="str">
        <f>IF($AF$21=TRUE,IF(COUNTA(S276,I276:P276)=9,0,1),IF(COUNTA(S276,I276:P276)&gt;0,1,""))</f>
        <v/>
      </c>
      <c r="AL276" s="133">
        <f t="shared" si="64"/>
        <v>0</v>
      </c>
      <c r="AM276" s="133"/>
      <c r="AN276" s="133" t="str">
        <f t="shared" si="67"/>
        <v/>
      </c>
      <c r="AO276" s="127"/>
      <c r="AP276" s="127"/>
    </row>
    <row r="277" spans="1:60" ht="15.75" hidden="1" customHeight="1" x14ac:dyDescent="0.25">
      <c r="C277" s="308" t="e">
        <f t="shared" si="59"/>
        <v>#REF!</v>
      </c>
      <c r="D277" s="308" t="e">
        <f t="shared" si="60"/>
        <v>#REF!</v>
      </c>
      <c r="E277" s="349" t="str">
        <f t="array" ref="E277">IF(E231:H266="","",E231:H266)</f>
        <v>RPROT_02</v>
      </c>
      <c r="F277" s="270" t="str">
        <f t="array" ref="F277">IF(F231:I266="","",F231:I266)</f>
        <v>Reguliran proizvajalec toplote</v>
      </c>
      <c r="G277" s="269" t="str">
        <f t="array" ref="G277">IF(G231:J266="","",G231:J266)</f>
        <v>Oskrba distributerja toplote (GO)</v>
      </c>
      <c r="H277" s="269" t="str">
        <f t="array" ref="H277">IF(H231:K266="","",H231:K266)</f>
        <v>Gospodinjski odjemalci (GO)</v>
      </c>
      <c r="I277" s="748"/>
      <c r="J277" s="749"/>
      <c r="K277" s="750"/>
      <c r="L277" s="751"/>
      <c r="M277" s="752"/>
      <c r="N277" s="753"/>
      <c r="O277" s="754"/>
      <c r="P277" s="754"/>
      <c r="Q277" s="180" t="str">
        <f t="shared" si="61"/>
        <v/>
      </c>
      <c r="R277" s="755" t="str">
        <f t="shared" si="62"/>
        <v/>
      </c>
      <c r="S277" s="756"/>
      <c r="U277" s="34" t="str">
        <f t="shared" si="65"/>
        <v/>
      </c>
      <c r="AC277" s="11"/>
      <c r="AD277" s="11"/>
      <c r="AE277" s="134"/>
      <c r="AF277" s="134"/>
      <c r="AG277" s="134"/>
      <c r="AH277" s="134"/>
      <c r="AI277" s="185"/>
      <c r="AJ277" s="133">
        <f t="shared" si="63"/>
        <v>0</v>
      </c>
      <c r="AK277" s="133" t="str">
        <f t="shared" ref="AK277:AK279" si="70">IF($AF$21=TRUE,IF(COUNTA(S277,I277:P277)=9,0,1),IF(COUNTA(S277,I277:P277)&gt;0,1,""))</f>
        <v/>
      </c>
      <c r="AL277" s="133">
        <f t="shared" si="64"/>
        <v>0</v>
      </c>
      <c r="AM277" s="133"/>
      <c r="AN277" s="133" t="str">
        <f t="shared" si="67"/>
        <v/>
      </c>
      <c r="AO277" s="127"/>
      <c r="AP277" s="127"/>
    </row>
    <row r="278" spans="1:60" ht="15.75" hidden="1" customHeight="1" x14ac:dyDescent="0.25">
      <c r="C278" s="308" t="e">
        <f t="shared" si="59"/>
        <v>#REF!</v>
      </c>
      <c r="D278" s="308" t="e">
        <f t="shared" si="60"/>
        <v>#REF!</v>
      </c>
      <c r="E278" s="349" t="str">
        <f t="array" ref="E278">IF(E232:H267="","",E232:H267)</f>
        <v>RPROT_03</v>
      </c>
      <c r="F278" s="270" t="str">
        <f t="array" ref="F278">IF(F232:I267="","",F232:I267)</f>
        <v>Reguliran proizvajalec toplote</v>
      </c>
      <c r="G278" s="269" t="str">
        <f t="array" ref="G278">IF(G232:J267="","",G232:J267)</f>
        <v>Oskrba distributerja toplote (ZNGO)</v>
      </c>
      <c r="H278" s="269" t="str">
        <f t="array" ref="H278">IF(H232:K267="","",H232:K267)</f>
        <v>Zaščiteni negospodinjski odjemalci (ZNGO)</v>
      </c>
      <c r="I278" s="748"/>
      <c r="J278" s="749"/>
      <c r="K278" s="750"/>
      <c r="L278" s="751"/>
      <c r="M278" s="752"/>
      <c r="N278" s="753"/>
      <c r="O278" s="754"/>
      <c r="P278" s="754"/>
      <c r="Q278" s="180" t="str">
        <f t="shared" si="61"/>
        <v/>
      </c>
      <c r="R278" s="755" t="str">
        <f t="shared" si="62"/>
        <v/>
      </c>
      <c r="S278" s="756"/>
      <c r="U278" s="34" t="str">
        <f t="shared" si="65"/>
        <v/>
      </c>
      <c r="AC278" s="11"/>
      <c r="AD278" s="11"/>
      <c r="AE278" s="134"/>
      <c r="AF278" s="134"/>
      <c r="AG278" s="134"/>
      <c r="AH278" s="134"/>
      <c r="AI278" s="185"/>
      <c r="AJ278" s="133">
        <f t="shared" si="63"/>
        <v>0</v>
      </c>
      <c r="AK278" s="133" t="str">
        <f t="shared" si="70"/>
        <v/>
      </c>
      <c r="AL278" s="133">
        <f t="shared" si="64"/>
        <v>0</v>
      </c>
      <c r="AM278" s="133"/>
      <c r="AN278" s="133" t="str">
        <f t="shared" si="67"/>
        <v/>
      </c>
      <c r="AO278" s="127"/>
      <c r="AP278" s="127"/>
    </row>
    <row r="279" spans="1:60" ht="15.75" hidden="1" customHeight="1" x14ac:dyDescent="0.25">
      <c r="C279" s="308" t="e">
        <f t="shared" si="59"/>
        <v>#REF!</v>
      </c>
      <c r="D279" s="308" t="e">
        <f t="shared" si="60"/>
        <v>#REF!</v>
      </c>
      <c r="E279" s="346" t="str">
        <f t="array" ref="E279">IF(E233:H268="","",E233:H268)</f>
        <v>RPROT_03</v>
      </c>
      <c r="F279" s="272" t="str">
        <f t="array" ref="F279">IF(F233:I268="","",F233:I268)</f>
        <v>Reguliran proizvajalec toplote</v>
      </c>
      <c r="G279" s="271" t="str">
        <f t="array" ref="G279">IF(G233:J268="","",G233:J268)</f>
        <v>Oskrba distributerja toplote (NNGO)</v>
      </c>
      <c r="H279" s="271" t="str">
        <f t="array" ref="H279">IF(H233:K268="","",H233:K268)</f>
        <v>Nezaščiteni negospodinjski odjemalci (NNGO)</v>
      </c>
      <c r="I279" s="717"/>
      <c r="J279" s="718"/>
      <c r="K279" s="719"/>
      <c r="L279" s="720"/>
      <c r="M279" s="721"/>
      <c r="N279" s="722"/>
      <c r="O279" s="723"/>
      <c r="P279" s="723"/>
      <c r="Q279" s="268" t="str">
        <f t="shared" si="61"/>
        <v/>
      </c>
      <c r="R279" s="724" t="str">
        <f t="shared" si="62"/>
        <v/>
      </c>
      <c r="S279" s="725"/>
      <c r="U279" s="34" t="str">
        <f t="shared" si="65"/>
        <v/>
      </c>
      <c r="AC279" s="11"/>
      <c r="AD279" s="11"/>
      <c r="AE279" s="134"/>
      <c r="AF279" s="134"/>
      <c r="AG279" s="134"/>
      <c r="AH279" s="134"/>
      <c r="AI279" s="185"/>
      <c r="AJ279" s="352">
        <f t="shared" si="63"/>
        <v>0</v>
      </c>
      <c r="AK279" s="352" t="str">
        <f t="shared" si="70"/>
        <v/>
      </c>
      <c r="AL279" s="352">
        <f t="shared" si="64"/>
        <v>0</v>
      </c>
      <c r="AM279" s="352"/>
      <c r="AN279" s="352" t="str">
        <f t="shared" si="67"/>
        <v/>
      </c>
      <c r="AO279" s="127"/>
      <c r="AP279" s="127"/>
    </row>
    <row r="280" spans="1:60" s="35" customFormat="1" ht="15.75" hidden="1" customHeight="1" x14ac:dyDescent="0.25">
      <c r="A280" s="11"/>
      <c r="B280" s="11"/>
      <c r="C280" s="332" t="e">
        <f t="shared" si="59"/>
        <v>#REF!</v>
      </c>
      <c r="D280" s="308" t="e">
        <f t="shared" si="60"/>
        <v>#REF!</v>
      </c>
      <c r="E280" s="345" t="str">
        <f t="array" ref="E280">IF(E234:H269="","",E234:H269)</f>
        <v>TSINP_01</v>
      </c>
      <c r="F280" s="39" t="str">
        <f t="array" ref="F280">IF(F234:I269="","",F234:I269)</f>
        <v>Uporaba pare v industrijskih procesih</v>
      </c>
      <c r="G280" s="26" t="str">
        <f t="array" ref="G280">IF(G234:J269="","",G234:J269)</f>
        <v>Industrijski procesi / vodna para</v>
      </c>
      <c r="H280" s="181" t="str">
        <f t="array" ref="H280">IF(H234:K269="","",H234:K269)</f>
        <v/>
      </c>
      <c r="I280" s="707"/>
      <c r="J280" s="708"/>
      <c r="K280" s="709"/>
      <c r="L280" s="710"/>
      <c r="M280" s="729"/>
      <c r="N280" s="712"/>
      <c r="O280" s="713"/>
      <c r="P280" s="713"/>
      <c r="Q280" s="40" t="str">
        <f t="shared" si="61"/>
        <v/>
      </c>
      <c r="R280" s="714" t="str">
        <f t="shared" si="62"/>
        <v/>
      </c>
      <c r="S280" s="715"/>
      <c r="T280" s="11"/>
      <c r="U280" s="34" t="str">
        <f t="shared" si="65"/>
        <v/>
      </c>
      <c r="V280" s="11"/>
      <c r="W280" s="11"/>
      <c r="X280" s="11"/>
      <c r="Y280" s="11"/>
      <c r="Z280" s="11"/>
      <c r="AA280" s="11"/>
      <c r="AB280" s="11"/>
      <c r="AC280" s="11"/>
      <c r="AD280" s="11"/>
      <c r="AE280" s="127"/>
      <c r="AF280" s="127"/>
      <c r="AG280" s="127"/>
      <c r="AH280" s="127"/>
      <c r="AI280" s="127"/>
      <c r="AJ280" s="133">
        <f t="shared" si="63"/>
        <v>0</v>
      </c>
      <c r="AK280" s="133" t="str">
        <f>IF($AF$22=TRUE,IF(COUNTA(S280,I280:P280)=9,0,1),IF(COUNTA(S280,I280:P280)&gt;0,1,""))</f>
        <v/>
      </c>
      <c r="AL280" s="133">
        <f t="shared" si="64"/>
        <v>0</v>
      </c>
      <c r="AM280" s="133"/>
      <c r="AN280" s="133" t="str">
        <f t="shared" si="67"/>
        <v/>
      </c>
      <c r="AO280" s="127"/>
      <c r="AP280" s="127"/>
    </row>
    <row r="281" spans="1:60" s="35" customFormat="1" ht="15.75" hidden="1" customHeight="1" x14ac:dyDescent="0.25">
      <c r="A281" s="11"/>
      <c r="B281" s="11"/>
      <c r="C281" s="332" t="e">
        <f t="shared" si="59"/>
        <v>#REF!</v>
      </c>
      <c r="D281" s="308" t="e">
        <f t="shared" si="60"/>
        <v>#REF!</v>
      </c>
      <c r="E281" s="345" t="str">
        <f t="array" ref="E281">IF(E235:H270="","",E235:H270)</f>
        <v>TSINP_02</v>
      </c>
      <c r="F281" s="39" t="str">
        <f t="array" ref="F281">IF(F235:I270="","",F235:I270)</f>
        <v>Uporaba pare v industrijskih procesih</v>
      </c>
      <c r="G281" s="26" t="str">
        <f t="array" ref="G281">IF(G235:J270="","",G235:J270)</f>
        <v>Odjem toplote za namen hlajenja / vodna para</v>
      </c>
      <c r="H281" s="181" t="str">
        <f t="array" ref="H281">IF(H235:K270="","",H235:K270)</f>
        <v/>
      </c>
      <c r="I281" s="707"/>
      <c r="J281" s="708"/>
      <c r="K281" s="709"/>
      <c r="L281" s="710"/>
      <c r="M281" s="729"/>
      <c r="N281" s="712"/>
      <c r="O281" s="713"/>
      <c r="P281" s="713"/>
      <c r="Q281" s="40" t="str">
        <f t="shared" si="61"/>
        <v/>
      </c>
      <c r="R281" s="714" t="str">
        <f t="shared" si="62"/>
        <v/>
      </c>
      <c r="S281" s="715"/>
      <c r="T281" s="11"/>
      <c r="U281" s="34" t="str">
        <f t="shared" si="65"/>
        <v/>
      </c>
      <c r="V281" s="11"/>
      <c r="W281" s="11"/>
      <c r="X281" s="11"/>
      <c r="Y281" s="11"/>
      <c r="Z281" s="11"/>
      <c r="AA281" s="11"/>
      <c r="AB281" s="11"/>
      <c r="AC281" s="11"/>
      <c r="AD281" s="11"/>
      <c r="AE281" s="127"/>
      <c r="AF281" s="127"/>
      <c r="AG281" s="127"/>
      <c r="AH281" s="127"/>
      <c r="AI281" s="127"/>
      <c r="AJ281" s="133">
        <f t="shared" si="63"/>
        <v>0</v>
      </c>
      <c r="AK281" s="133" t="str">
        <f t="shared" ref="AK281:AK282" si="71">IF($AF$22=TRUE,IF(COUNTA(S281,I281:P281)=9,0,1),IF(COUNTA(S281,I281:P281)&gt;0,1,""))</f>
        <v/>
      </c>
      <c r="AL281" s="133">
        <f t="shared" si="64"/>
        <v>0</v>
      </c>
      <c r="AM281" s="133"/>
      <c r="AN281" s="133" t="str">
        <f t="shared" si="67"/>
        <v/>
      </c>
      <c r="AO281" s="127"/>
      <c r="AP281" s="127"/>
    </row>
    <row r="282" spans="1:60" s="35" customFormat="1" ht="15.75" hidden="1" customHeight="1" x14ac:dyDescent="0.25">
      <c r="A282" s="11"/>
      <c r="B282" s="11"/>
      <c r="C282" s="332" t="e">
        <f t="shared" si="59"/>
        <v>#REF!</v>
      </c>
      <c r="D282" s="308" t="e">
        <f t="shared" si="60"/>
        <v>#REF!</v>
      </c>
      <c r="E282" s="347" t="str">
        <f t="array" ref="E282">IF(E236:H271="","",E236:H271)</f>
        <v>TSINP_03</v>
      </c>
      <c r="F282" s="42" t="str">
        <f t="array" ref="F282">IF(F236:I271="","",F236:I271)</f>
        <v>Uporaba pare v industrijskih procesih</v>
      </c>
      <c r="G282" s="41" t="str">
        <f t="array" ref="G282">IF(G236:J271="","",G236:J271)</f>
        <v>Odjem toplote za namen hlajenja / vroča-topla voda</v>
      </c>
      <c r="H282" s="182" t="str">
        <f t="array" ref="H282">IF(H236:K271="","",H236:K271)</f>
        <v/>
      </c>
      <c r="I282" s="707"/>
      <c r="J282" s="731"/>
      <c r="K282" s="732"/>
      <c r="L282" s="733"/>
      <c r="M282" s="734"/>
      <c r="N282" s="735"/>
      <c r="O282" s="736"/>
      <c r="P282" s="736"/>
      <c r="Q282" s="43" t="str">
        <f t="shared" si="61"/>
        <v/>
      </c>
      <c r="R282" s="737" t="str">
        <f t="shared" si="62"/>
        <v/>
      </c>
      <c r="S282" s="738"/>
      <c r="T282" s="11"/>
      <c r="U282" s="34" t="str">
        <f t="shared" si="65"/>
        <v/>
      </c>
      <c r="V282" s="11"/>
      <c r="W282" s="11"/>
      <c r="X282" s="11"/>
      <c r="Y282" s="11"/>
      <c r="Z282" s="11"/>
      <c r="AA282" s="11"/>
      <c r="AB282" s="11"/>
      <c r="AC282" s="11"/>
      <c r="AD282" s="11"/>
      <c r="AE282" s="127"/>
      <c r="AF282" s="127"/>
      <c r="AG282" s="127"/>
      <c r="AH282" s="127"/>
      <c r="AI282" s="127"/>
      <c r="AJ282" s="135">
        <f t="shared" si="63"/>
        <v>0</v>
      </c>
      <c r="AK282" s="135" t="str">
        <f t="shared" si="71"/>
        <v/>
      </c>
      <c r="AL282" s="135">
        <f t="shared" si="64"/>
        <v>0</v>
      </c>
      <c r="AM282" s="135"/>
      <c r="AN282" s="135" t="str">
        <f t="shared" si="67"/>
        <v/>
      </c>
      <c r="AO282" s="127"/>
      <c r="AP282" s="127"/>
    </row>
    <row r="283" spans="1:60" ht="19.5" hidden="1" customHeight="1" x14ac:dyDescent="0.25">
      <c r="C283" s="344"/>
      <c r="D283" s="344"/>
      <c r="E283" s="350"/>
      <c r="F283" s="222"/>
      <c r="G283" s="222"/>
      <c r="H283" s="222"/>
      <c r="I283" s="351"/>
      <c r="J283" s="757"/>
      <c r="K283" s="758"/>
      <c r="L283" s="759"/>
      <c r="M283" s="226">
        <f>SUBTOTAL(109,tbl_11_TarifniCenik_06[Variabilna količina (Dobavljena toplota)
'[MWh']])</f>
        <v>0</v>
      </c>
      <c r="N283" s="760">
        <f>SUBTOTAL(109,tbl_11_TarifniCenik_06[Fiksna količina (Obračunska moč)
'[MW']])</f>
        <v>0</v>
      </c>
      <c r="O283" s="761">
        <f>SUBTOTAL(109,tbl_11_TarifniCenik_06[Število končnih odjemalcev])</f>
        <v>0</v>
      </c>
      <c r="P283" s="761">
        <f>SUBTOTAL(109,tbl_11_TarifniCenik_06[Število predajnih (merilnih) mest])</f>
        <v>0</v>
      </c>
      <c r="Q283" s="227">
        <f>SUBTOTAL(109,tbl_11_TarifniCenik_06[Prihodek
VARIABILNI
del 
'[EUR/leto']])</f>
        <v>0</v>
      </c>
      <c r="R283" s="762">
        <f>SUBTOTAL(109,tbl_11_TarifniCenik_06[Prihodek 
FIKSNI
del 
'[EUR/leto']])</f>
        <v>0</v>
      </c>
      <c r="S283" s="223">
        <f>ROUND(SUBTOTAL(109,tbl_11_TarifniCenik_06[Prihodek števnina '[EUR/leto']]),2)</f>
        <v>0</v>
      </c>
      <c r="AC283" s="11"/>
      <c r="AD283" s="11"/>
      <c r="AO283" s="127"/>
      <c r="AP283" s="127"/>
    </row>
    <row r="284" spans="1:60" ht="14.25" hidden="1" customHeight="1" x14ac:dyDescent="0.25">
      <c r="B284" s="237"/>
      <c r="F284" s="15"/>
      <c r="H284" s="19"/>
    </row>
    <row r="285" spans="1:60" ht="14.25" hidden="1" customHeight="1" x14ac:dyDescent="0.25">
      <c r="F285" s="15"/>
      <c r="H285" s="19"/>
    </row>
    <row r="286" spans="1:60" ht="14.25" hidden="1" customHeight="1" x14ac:dyDescent="0.25">
      <c r="F286" s="15"/>
      <c r="H286" s="19"/>
    </row>
    <row r="287" spans="1:60" ht="22.5" hidden="1" customHeight="1" x14ac:dyDescent="0.25">
      <c r="D287" s="306">
        <v>7</v>
      </c>
      <c r="E287" s="305" t="e">
        <f>IF(VLOOKUP(D287,[1]!tblS_Mesec[#Data],4)="PLAN",$AC$2&amp;VLOOKUP(D287,[1]!tblS_Mesec[#Data],3)&amp;" "&amp;VLOOKUP(D287,[1]!tblS_Mesec[#Data],2),$AC$3&amp;VLOOKUP(D287,[1]!tblS_Mesec[#Data],3)&amp;" "&amp;VLOOKUP(D287,[1]!tblS_Mesec[#Data],2))&amp;" "&amp;VLOOKUP(D287,[1]!tblS_Mesec[#Data],9)</f>
        <v>#REF!</v>
      </c>
      <c r="H287" s="19"/>
      <c r="AC287" s="11"/>
      <c r="AD287" s="11"/>
      <c r="AE287" s="11"/>
      <c r="AF287" s="11"/>
      <c r="AG287" s="122"/>
      <c r="AH287" s="122"/>
      <c r="AI287" s="122"/>
      <c r="AJ287" s="122"/>
      <c r="AK287" s="122"/>
      <c r="AL287" s="122"/>
      <c r="AM287" s="122"/>
      <c r="AN287" s="122"/>
      <c r="AQ287" s="122"/>
      <c r="AR287" s="139"/>
      <c r="AS287" s="122"/>
      <c r="AT287" s="139"/>
      <c r="AU287" s="139"/>
      <c r="AV287" s="139"/>
      <c r="BA287" s="122"/>
      <c r="BB287" s="139"/>
      <c r="BC287" s="122"/>
      <c r="BD287" s="139"/>
      <c r="BE287" s="139"/>
      <c r="BF287" s="139"/>
      <c r="BG287" s="122"/>
      <c r="BH287" s="122"/>
    </row>
    <row r="288" spans="1:60" ht="14.25" hidden="1" customHeight="1" thickBot="1" x14ac:dyDescent="0.3">
      <c r="D288" s="306" t="e">
        <f>VLOOKUP(MATCH($D$287,[1]!tblS_Mesec[ID_Mesec],0),[1]!tblS_Mesec[#Data],4)</f>
        <v>#REF!</v>
      </c>
    </row>
    <row r="289" spans="1:44" ht="22.5" hidden="1" customHeight="1" x14ac:dyDescent="0.25">
      <c r="D289" s="306" t="e">
        <f>VLOOKUP(MATCH($D$287,[1]!tblS_Mesec[ID_Mesec],0),[1]!tblS_Mesec[#Data],7)</f>
        <v>#REF!</v>
      </c>
      <c r="F289" s="927" t="s">
        <v>1089</v>
      </c>
      <c r="G289" s="928"/>
      <c r="H289" s="928"/>
      <c r="I289" s="929" t="s">
        <v>1090</v>
      </c>
      <c r="J289" s="930"/>
      <c r="K289" s="930"/>
      <c r="L289" s="931"/>
      <c r="M289" s="935" t="s">
        <v>1104</v>
      </c>
      <c r="N289" s="936"/>
      <c r="O289" s="936"/>
      <c r="P289" s="937"/>
      <c r="Q289" s="935" t="s">
        <v>1105</v>
      </c>
      <c r="R289" s="936"/>
      <c r="S289" s="937"/>
    </row>
    <row r="290" spans="1:44" ht="22.5" hidden="1" customHeight="1" x14ac:dyDescent="0.25">
      <c r="E290" s="21" t="s">
        <v>1108</v>
      </c>
      <c r="F290" s="701"/>
      <c r="G290" s="938" t="s">
        <v>1093</v>
      </c>
      <c r="H290" s="939"/>
      <c r="I290" s="940" t="s">
        <v>1094</v>
      </c>
      <c r="J290" s="941"/>
      <c r="K290" s="940" t="s">
        <v>1095</v>
      </c>
      <c r="L290" s="942"/>
      <c r="M290" s="763"/>
      <c r="N290" s="763"/>
      <c r="O290" s="35"/>
      <c r="P290" s="763"/>
      <c r="Q290" s="763"/>
      <c r="AN290" s="183">
        <f>SUM(AN293:AN328)</f>
        <v>0</v>
      </c>
    </row>
    <row r="291" spans="1:44" s="23" customFormat="1" ht="15.75" hidden="1" customHeight="1" x14ac:dyDescent="0.25">
      <c r="E291" s="23" t="s">
        <v>16</v>
      </c>
      <c r="F291" s="23" t="s">
        <v>17</v>
      </c>
      <c r="G291" s="23" t="s">
        <v>18</v>
      </c>
      <c r="H291" s="23" t="s">
        <v>19</v>
      </c>
      <c r="I291" s="23" t="s">
        <v>20</v>
      </c>
      <c r="J291" s="23" t="s">
        <v>21</v>
      </c>
      <c r="K291" s="23" t="s">
        <v>22</v>
      </c>
      <c r="L291" s="23" t="s">
        <v>23</v>
      </c>
      <c r="M291" s="23" t="s">
        <v>24</v>
      </c>
      <c r="N291" s="23" t="s">
        <v>25</v>
      </c>
      <c r="O291" s="23" t="s">
        <v>26</v>
      </c>
      <c r="P291" s="23" t="s">
        <v>27</v>
      </c>
      <c r="Q291" s="23" t="s">
        <v>28</v>
      </c>
      <c r="R291" s="23" t="s">
        <v>507</v>
      </c>
      <c r="S291" s="23" t="s">
        <v>508</v>
      </c>
      <c r="T291" s="11"/>
      <c r="U291" s="11"/>
      <c r="V291" s="11"/>
      <c r="W291" s="11"/>
      <c r="AC291" s="128"/>
      <c r="AD291" s="128"/>
      <c r="AE291" s="128"/>
      <c r="AF291" s="128"/>
      <c r="AG291" s="128"/>
      <c r="AH291" s="128"/>
      <c r="AI291" s="128"/>
      <c r="AJ291" s="128"/>
      <c r="AK291" s="128"/>
      <c r="AL291" s="128"/>
      <c r="AM291" s="128"/>
      <c r="AN291" s="128"/>
    </row>
    <row r="292" spans="1:44" s="21" customFormat="1" ht="138.75" hidden="1" customHeight="1" x14ac:dyDescent="0.25">
      <c r="A292" s="11"/>
      <c r="B292" s="11"/>
      <c r="C292" s="25" t="s">
        <v>573</v>
      </c>
      <c r="D292" s="36" t="s">
        <v>549</v>
      </c>
      <c r="E292" s="309" t="s">
        <v>14</v>
      </c>
      <c r="F292" s="26" t="s">
        <v>75</v>
      </c>
      <c r="G292" s="26" t="s">
        <v>7</v>
      </c>
      <c r="H292" s="26" t="s">
        <v>15</v>
      </c>
      <c r="I292" s="38" t="s">
        <v>89</v>
      </c>
      <c r="J292" s="702" t="s">
        <v>1096</v>
      </c>
      <c r="K292" s="703" t="s">
        <v>1097</v>
      </c>
      <c r="L292" s="704" t="s">
        <v>1098</v>
      </c>
      <c r="M292" s="38" t="s">
        <v>90</v>
      </c>
      <c r="N292" s="705" t="s">
        <v>1099</v>
      </c>
      <c r="O292" s="25" t="s">
        <v>1100</v>
      </c>
      <c r="P292" s="25" t="s">
        <v>1101</v>
      </c>
      <c r="Q292" s="38" t="s">
        <v>38</v>
      </c>
      <c r="R292" s="706" t="s">
        <v>1102</v>
      </c>
      <c r="S292" s="25" t="s">
        <v>1103</v>
      </c>
      <c r="T292" s="11"/>
      <c r="U292" s="392" t="s">
        <v>196</v>
      </c>
      <c r="V292" s="11"/>
      <c r="W292" s="11"/>
      <c r="X292" s="11"/>
      <c r="Y292" s="11"/>
      <c r="Z292" s="11"/>
      <c r="AA292" s="11"/>
      <c r="AB292" s="11"/>
      <c r="AC292" s="11"/>
      <c r="AD292" s="11"/>
      <c r="AE292" s="127"/>
      <c r="AF292" s="129" t="s">
        <v>85</v>
      </c>
      <c r="AG292" s="129" t="s">
        <v>87</v>
      </c>
      <c r="AH292" s="129" t="s">
        <v>88</v>
      </c>
      <c r="AI292" s="127"/>
      <c r="AJ292" s="129" t="s">
        <v>86</v>
      </c>
      <c r="AK292" s="129" t="s">
        <v>197</v>
      </c>
      <c r="AL292" s="129" t="s">
        <v>614</v>
      </c>
      <c r="AM292" s="129"/>
      <c r="AN292" s="136" t="s">
        <v>250</v>
      </c>
      <c r="AO292" s="127"/>
      <c r="AP292" s="127"/>
      <c r="AR292" s="129" t="s">
        <v>615</v>
      </c>
    </row>
    <row r="293" spans="1:44" s="35" customFormat="1" ht="15.75" hidden="1" customHeight="1" x14ac:dyDescent="0.25">
      <c r="A293" s="11"/>
      <c r="B293" s="11"/>
      <c r="C293" s="332" t="e">
        <f t="shared" ref="C293:C328" si="72">$D$289</f>
        <v>#REF!</v>
      </c>
      <c r="D293" s="308" t="e">
        <f t="shared" ref="D293:D328" si="73">$D$288</f>
        <v>#REF!</v>
      </c>
      <c r="E293" s="345" t="str">
        <f t="array" ref="E293">IF(E247:H282="","",E247:H282)</f>
        <v>TSOGP_G01</v>
      </c>
      <c r="F293" s="39" t="str">
        <f t="array" ref="F293">IF(F247:I282="","",F247:I282)</f>
        <v>Ogrevanje prostorov</v>
      </c>
      <c r="G293" s="26" t="str">
        <f t="array" ref="G293">IF(G247:J282="","",G247:J282)</f>
        <v>Gospodinjski odjem</v>
      </c>
      <c r="H293" s="26" t="str">
        <f t="array" ref="H293">IF(H247:K282="","",H247:K282)</f>
        <v>Podskupina I. - Pobr ≤ 0,050 [MW]</v>
      </c>
      <c r="I293" s="707"/>
      <c r="J293" s="708"/>
      <c r="K293" s="709"/>
      <c r="L293" s="710"/>
      <c r="M293" s="711"/>
      <c r="N293" s="712"/>
      <c r="O293" s="713"/>
      <c r="P293" s="713"/>
      <c r="Q293" s="40" t="str">
        <f t="shared" ref="Q293:Q328" si="74">IF(I293="","",ROUND(I293*M293,2))</f>
        <v/>
      </c>
      <c r="R293" s="714" t="str">
        <f t="shared" ref="R293:R328" si="75">IF(J293="","",ROUND(J293*N293/12,2))</f>
        <v/>
      </c>
      <c r="S293" s="715"/>
      <c r="T293" s="11"/>
      <c r="U293" s="34" t="str">
        <f>IF(AN293="","",IF(AN293=1,"û","ü"))</f>
        <v/>
      </c>
      <c r="V293" s="11"/>
      <c r="Y293" s="11"/>
      <c r="Z293" s="11"/>
      <c r="AA293" s="11"/>
      <c r="AB293" s="11"/>
      <c r="AC293" s="11"/>
      <c r="AD293" s="11"/>
      <c r="AE293" s="127" t="s">
        <v>91</v>
      </c>
      <c r="AF293" s="130" t="b">
        <f>$AF$18</f>
        <v>0</v>
      </c>
      <c r="AG293" s="127">
        <f>IF(COUNTA(S293:S302,O293:P302,N293:N302,I293:M302)&gt;0,1,0)</f>
        <v>0</v>
      </c>
      <c r="AH293" s="127">
        <f>IF(COUNTA(S293:S302,I293:P302)&lt;90,1,0)</f>
        <v>1</v>
      </c>
      <c r="AI293" s="127">
        <f>SUM(AJ293:AJ302)</f>
        <v>0</v>
      </c>
      <c r="AJ293" s="131">
        <f t="shared" ref="AJ293:AJ328" si="76">IF(AND(OR(M293&gt;0,N293),OR(P293=0,P293="",O293="",O293&lt;P293)),1,0)</f>
        <v>0</v>
      </c>
      <c r="AK293" s="131" t="str">
        <f>IF($AF$18=TRUE,IF(COUNTA(S293,I293:P293)=9,0,1),IF(COUNTA(S293,I293:P293)&gt;0,1,""))</f>
        <v/>
      </c>
      <c r="AL293" s="131" t="e">
        <f t="shared" ref="AL293:AL328" si="77">IF(OR(LEFT(E293,7)=$AR$15,LEFT(E293,7)=$AS$15),IF(I293&gt;$AR$293,1,0),0)</f>
        <v>#REF!</v>
      </c>
      <c r="AM293" s="131"/>
      <c r="AN293" s="131" t="str">
        <f>IF(AK293="","",IF(SUM(AJ293:AM293)&gt;0,1,0))</f>
        <v/>
      </c>
      <c r="AO293" s="127"/>
      <c r="AP293" s="127"/>
      <c r="AR293" s="716" t="e">
        <f>IF(AND($AC$5=VLOOKUP($D$287,[1]!tblS_RegPRIH[#Data],2),VLOOKUP($D$287,[1]!tblS_RegPRIH[#Data],5)&lt;&gt;""),VLOOKUP($D$287,[1]!tblS_RegPRIH[#Data],5),"")</f>
        <v>#REF!</v>
      </c>
    </row>
    <row r="294" spans="1:44" s="35" customFormat="1" ht="15.75" hidden="1" customHeight="1" x14ac:dyDescent="0.25">
      <c r="A294" s="11"/>
      <c r="B294" s="11"/>
      <c r="C294" s="332" t="e">
        <f t="shared" si="72"/>
        <v>#REF!</v>
      </c>
      <c r="D294" s="308" t="e">
        <f t="shared" si="73"/>
        <v>#REF!</v>
      </c>
      <c r="E294" s="345" t="str">
        <f t="array" ref="E294">IF(E248:H283="","",E248:H283)</f>
        <v>TSOGP_G02</v>
      </c>
      <c r="F294" s="39" t="str">
        <f t="array" ref="F294">IF(F248:I283="","",F248:I283)</f>
        <v>Ogrevanje prostorov</v>
      </c>
      <c r="G294" s="26" t="str">
        <f t="array" ref="G294">IF(G248:J283="","",G248:J283)</f>
        <v>Gospodinjski odjem</v>
      </c>
      <c r="H294" s="26" t="str">
        <f t="array" ref="H294">IF(H248:K283="","",H248:K283)</f>
        <v>Podskupina II. - 0,050&lt; Pobr ≤ 0,300 [MW]</v>
      </c>
      <c r="I294" s="707"/>
      <c r="J294" s="708"/>
      <c r="K294" s="709"/>
      <c r="L294" s="710"/>
      <c r="M294" s="711"/>
      <c r="N294" s="712"/>
      <c r="O294" s="713"/>
      <c r="P294" s="713"/>
      <c r="Q294" s="40" t="str">
        <f t="shared" si="74"/>
        <v/>
      </c>
      <c r="R294" s="714" t="str">
        <f t="shared" si="75"/>
        <v/>
      </c>
      <c r="S294" s="715"/>
      <c r="T294" s="11"/>
      <c r="U294" s="34" t="str">
        <f t="shared" ref="U294:U328" si="78">IF(AN294="","",IF(AN294=1,"û","ü"))</f>
        <v/>
      </c>
      <c r="V294" s="11"/>
      <c r="Y294" s="11"/>
      <c r="Z294" s="11"/>
      <c r="AA294" s="11"/>
      <c r="AB294" s="11"/>
      <c r="AC294" s="11"/>
      <c r="AD294" s="11"/>
      <c r="AE294" s="127" t="s">
        <v>92</v>
      </c>
      <c r="AF294" s="132" t="b">
        <f>$AF$19</f>
        <v>0</v>
      </c>
      <c r="AG294" s="127">
        <f>IF(COUNTA(S303:S312,O303:P312,N303:N312,I303:M312)&lt;0,1,0)</f>
        <v>0</v>
      </c>
      <c r="AH294" s="127">
        <f>IF(COUNTA(S303:S312,I303:P312)&lt;90,1,0)</f>
        <v>1</v>
      </c>
      <c r="AI294" s="127">
        <f>SUM(AJ303:AJ312)</f>
        <v>0</v>
      </c>
      <c r="AJ294" s="133">
        <f t="shared" si="76"/>
        <v>0</v>
      </c>
      <c r="AK294" s="133" t="str">
        <f t="shared" ref="AK294:AK302" si="79">IF($AF$18=TRUE,IF(COUNTA(S294,I294:P294)=9,0,1),IF(COUNTA(S294,I294:P294)&gt;0,1,""))</f>
        <v/>
      </c>
      <c r="AL294" s="133" t="e">
        <f t="shared" si="77"/>
        <v>#REF!</v>
      </c>
      <c r="AM294" s="133"/>
      <c r="AN294" s="133" t="str">
        <f t="shared" ref="AN294:AN328" si="80">IF(AK294="","",IF(SUM(AJ294:AM294)&gt;0,1,0))</f>
        <v/>
      </c>
      <c r="AO294" s="127"/>
      <c r="AP294" s="127"/>
    </row>
    <row r="295" spans="1:44" s="35" customFormat="1" ht="15.75" hidden="1" customHeight="1" x14ac:dyDescent="0.25">
      <c r="A295" s="11"/>
      <c r="B295" s="11"/>
      <c r="C295" s="332" t="e">
        <f t="shared" si="72"/>
        <v>#REF!</v>
      </c>
      <c r="D295" s="308" t="e">
        <f t="shared" si="73"/>
        <v>#REF!</v>
      </c>
      <c r="E295" s="345" t="str">
        <f t="array" ref="E295">IF(E249:H284="","",E249:H284)</f>
        <v>TSOGP_G03</v>
      </c>
      <c r="F295" s="39" t="str">
        <f t="array" ref="F295">IF(F249:I284="","",F249:I284)</f>
        <v>Ogrevanje prostorov</v>
      </c>
      <c r="G295" s="26" t="str">
        <f t="array" ref="G295">IF(G249:J284="","",G249:J284)</f>
        <v>Gospodinjski odjem</v>
      </c>
      <c r="H295" s="26" t="str">
        <f t="array" ref="H295">IF(H249:K284="","",H249:K284)</f>
        <v>Podskupina III.  - Pobr &gt; 0,300 [MW]</v>
      </c>
      <c r="I295" s="707"/>
      <c r="J295" s="708"/>
      <c r="K295" s="709"/>
      <c r="L295" s="710"/>
      <c r="M295" s="711"/>
      <c r="N295" s="712"/>
      <c r="O295" s="713"/>
      <c r="P295" s="713"/>
      <c r="Q295" s="40" t="str">
        <f t="shared" si="74"/>
        <v/>
      </c>
      <c r="R295" s="714" t="str">
        <f t="shared" si="75"/>
        <v/>
      </c>
      <c r="S295" s="715"/>
      <c r="T295" s="11"/>
      <c r="U295" s="34" t="str">
        <f t="shared" si="78"/>
        <v/>
      </c>
      <c r="V295" s="11"/>
      <c r="X295" s="11"/>
      <c r="Y295" s="11"/>
      <c r="Z295" s="11"/>
      <c r="AA295" s="11"/>
      <c r="AB295" s="11"/>
      <c r="AC295" s="11"/>
      <c r="AD295" s="11"/>
      <c r="AE295" s="127" t="s">
        <v>93</v>
      </c>
      <c r="AF295" s="132" t="b">
        <f>$AF$20</f>
        <v>0</v>
      </c>
      <c r="AG295" s="127">
        <f>IF(COUNTA(S313:S321,O313:P321,N313:N321,I313:M321)&gt;0,1,0)</f>
        <v>0</v>
      </c>
      <c r="AH295" s="127">
        <f>IF(COUNTA(S313:S321,I313:P321)&lt;81,1,0)</f>
        <v>1</v>
      </c>
      <c r="AI295" s="127">
        <f>SUM(AJ313:AJ321)</f>
        <v>0</v>
      </c>
      <c r="AJ295" s="133">
        <f t="shared" si="76"/>
        <v>0</v>
      </c>
      <c r="AK295" s="133" t="str">
        <f t="shared" si="79"/>
        <v/>
      </c>
      <c r="AL295" s="133" t="e">
        <f t="shared" si="77"/>
        <v>#REF!</v>
      </c>
      <c r="AM295" s="133"/>
      <c r="AN295" s="133" t="str">
        <f t="shared" si="80"/>
        <v/>
      </c>
      <c r="AO295" s="127"/>
      <c r="AP295" s="127"/>
    </row>
    <row r="296" spans="1:44" s="35" customFormat="1" ht="15.75" hidden="1" customHeight="1" x14ac:dyDescent="0.25">
      <c r="A296" s="11"/>
      <c r="B296" s="11"/>
      <c r="C296" s="332" t="e">
        <f t="shared" si="72"/>
        <v>#REF!</v>
      </c>
      <c r="D296" s="308" t="e">
        <f t="shared" si="73"/>
        <v>#REF!</v>
      </c>
      <c r="E296" s="345" t="str">
        <f t="array" ref="E296">IF(E250:H285="","",E250:H285)</f>
        <v>TSOGP_I01</v>
      </c>
      <c r="F296" s="39" t="str">
        <f t="array" ref="F296">IF(F250:I285="","",F250:I285)</f>
        <v>Ogrevanje prostorov</v>
      </c>
      <c r="G296" s="26" t="str">
        <f t="array" ref="G296">IF(G250:J285="","",G250:J285)</f>
        <v>Industrijski odjem</v>
      </c>
      <c r="H296" s="26" t="str">
        <f t="array" ref="H296">IF(H250:K285="","",H250:K285)</f>
        <v>Podskupina I. - Pobr ≤ 0,050 [MW]</v>
      </c>
      <c r="I296" s="707"/>
      <c r="J296" s="708"/>
      <c r="K296" s="709"/>
      <c r="L296" s="710"/>
      <c r="M296" s="711"/>
      <c r="N296" s="712"/>
      <c r="O296" s="713"/>
      <c r="P296" s="713"/>
      <c r="Q296" s="40" t="str">
        <f t="shared" si="74"/>
        <v/>
      </c>
      <c r="R296" s="714" t="str">
        <f t="shared" si="75"/>
        <v/>
      </c>
      <c r="S296" s="715"/>
      <c r="T296" s="11"/>
      <c r="U296" s="34" t="str">
        <f t="shared" si="78"/>
        <v/>
      </c>
      <c r="W296" s="11"/>
      <c r="X296" s="11"/>
      <c r="Y296" s="11"/>
      <c r="Z296" s="11"/>
      <c r="AA296" s="11"/>
      <c r="AB296" s="11"/>
      <c r="AC296" s="11"/>
      <c r="AD296" s="11"/>
      <c r="AE296" s="127" t="s">
        <v>95</v>
      </c>
      <c r="AF296" s="132" t="b">
        <f>$AF$21</f>
        <v>0</v>
      </c>
      <c r="AG296" s="127">
        <f>IF(COUNTA(S322:S325,O322:P325,N322:N325,I322:M325)&gt;0,1,0)</f>
        <v>0</v>
      </c>
      <c r="AH296" s="127">
        <f>IF(COUNTA(S322:S325,I322:P325)&lt;36,1,0)</f>
        <v>1</v>
      </c>
      <c r="AI296" s="127">
        <f>SUM(AJ322)</f>
        <v>0</v>
      </c>
      <c r="AJ296" s="133">
        <f t="shared" si="76"/>
        <v>0</v>
      </c>
      <c r="AK296" s="133" t="str">
        <f t="shared" si="79"/>
        <v/>
      </c>
      <c r="AL296" s="133">
        <f t="shared" si="77"/>
        <v>0</v>
      </c>
      <c r="AM296" s="133"/>
      <c r="AN296" s="133" t="str">
        <f t="shared" si="80"/>
        <v/>
      </c>
      <c r="AO296" s="127"/>
      <c r="AP296" s="127"/>
    </row>
    <row r="297" spans="1:44" s="35" customFormat="1" ht="15.75" hidden="1" customHeight="1" x14ac:dyDescent="0.25">
      <c r="A297" s="11"/>
      <c r="B297" s="11"/>
      <c r="C297" s="332" t="e">
        <f t="shared" si="72"/>
        <v>#REF!</v>
      </c>
      <c r="D297" s="308" t="e">
        <f t="shared" si="73"/>
        <v>#REF!</v>
      </c>
      <c r="E297" s="345" t="str">
        <f t="array" ref="E297">IF(E251:H286="","",E251:H286)</f>
        <v>TSOGP_I02</v>
      </c>
      <c r="F297" s="39" t="str">
        <f t="array" ref="F297">IF(F251:I286="","",F251:I286)</f>
        <v>Ogrevanje prostorov</v>
      </c>
      <c r="G297" s="26" t="str">
        <f t="array" ref="G297">IF(G251:J286="","",G251:J286)</f>
        <v>Industrijski odjem</v>
      </c>
      <c r="H297" s="26" t="str">
        <f t="array" ref="H297">IF(H251:K286="","",H251:K286)</f>
        <v>Podskupina II. - 0,050&lt; Pobr ≤ 0,300 [MW]</v>
      </c>
      <c r="I297" s="707"/>
      <c r="J297" s="708"/>
      <c r="K297" s="709"/>
      <c r="L297" s="710"/>
      <c r="M297" s="711"/>
      <c r="N297" s="712"/>
      <c r="O297" s="713"/>
      <c r="P297" s="713"/>
      <c r="Q297" s="40" t="str">
        <f t="shared" si="74"/>
        <v/>
      </c>
      <c r="R297" s="714" t="str">
        <f t="shared" si="75"/>
        <v/>
      </c>
      <c r="S297" s="715"/>
      <c r="T297" s="11"/>
      <c r="U297" s="34" t="str">
        <f t="shared" si="78"/>
        <v/>
      </c>
      <c r="V297" s="11"/>
      <c r="W297" s="11"/>
      <c r="X297" s="11"/>
      <c r="Y297" s="11"/>
      <c r="Z297" s="11"/>
      <c r="AA297" s="11"/>
      <c r="AB297" s="11"/>
      <c r="AC297" s="11"/>
      <c r="AD297" s="11"/>
      <c r="AE297" s="127" t="s">
        <v>94</v>
      </c>
      <c r="AF297" s="132" t="b">
        <f>$AF$22</f>
        <v>0</v>
      </c>
      <c r="AG297" s="127">
        <f>IF(COUNTA(S326:S328,O326:P328,N326:N328,I326:M328)&gt;0,1,0)</f>
        <v>0</v>
      </c>
      <c r="AH297" s="127">
        <f>IF(COUNTA(S326:S328,I326:P328)&lt;27,1,0)</f>
        <v>1</v>
      </c>
      <c r="AI297" s="127">
        <f>SUM(AJ326:AJ328)</f>
        <v>0</v>
      </c>
      <c r="AJ297" s="133">
        <f t="shared" si="76"/>
        <v>0</v>
      </c>
      <c r="AK297" s="133" t="str">
        <f t="shared" si="79"/>
        <v/>
      </c>
      <c r="AL297" s="133">
        <f t="shared" si="77"/>
        <v>0</v>
      </c>
      <c r="AM297" s="133"/>
      <c r="AN297" s="133" t="str">
        <f t="shared" si="80"/>
        <v/>
      </c>
      <c r="AO297" s="127"/>
      <c r="AP297" s="127"/>
    </row>
    <row r="298" spans="1:44" s="35" customFormat="1" ht="15.75" hidden="1" customHeight="1" x14ac:dyDescent="0.25">
      <c r="A298" s="11"/>
      <c r="B298" s="11"/>
      <c r="C298" s="332" t="e">
        <f t="shared" si="72"/>
        <v>#REF!</v>
      </c>
      <c r="D298" s="308" t="e">
        <f t="shared" si="73"/>
        <v>#REF!</v>
      </c>
      <c r="E298" s="345" t="str">
        <f t="array" ref="E298">IF(E252:H287="","",E252:H287)</f>
        <v>TSOGP_I03</v>
      </c>
      <c r="F298" s="39" t="str">
        <f t="array" ref="F298">IF(F252:I287="","",F252:I287)</f>
        <v>Ogrevanje prostorov</v>
      </c>
      <c r="G298" s="26" t="str">
        <f t="array" ref="G298">IF(G252:J287="","",G252:J287)</f>
        <v>Industrijski odjem</v>
      </c>
      <c r="H298" s="26" t="str">
        <f t="array" ref="H298">IF(H252:K287="","",H252:K287)</f>
        <v>Podskupina III.  - Pobr &gt; 0,300 [MW]</v>
      </c>
      <c r="I298" s="707"/>
      <c r="J298" s="708"/>
      <c r="K298" s="709"/>
      <c r="L298" s="710"/>
      <c r="M298" s="711"/>
      <c r="N298" s="712"/>
      <c r="O298" s="713"/>
      <c r="P298" s="713"/>
      <c r="Q298" s="40" t="str">
        <f t="shared" si="74"/>
        <v/>
      </c>
      <c r="R298" s="714" t="str">
        <f t="shared" si="75"/>
        <v/>
      </c>
      <c r="S298" s="715"/>
      <c r="T298" s="11"/>
      <c r="U298" s="34" t="str">
        <f t="shared" si="78"/>
        <v/>
      </c>
      <c r="V298" s="11"/>
      <c r="W298" s="11"/>
      <c r="X298" s="11"/>
      <c r="Y298" s="11"/>
      <c r="Z298" s="11"/>
      <c r="AA298" s="11"/>
      <c r="AB298" s="11"/>
      <c r="AC298" s="11"/>
      <c r="AD298" s="11"/>
      <c r="AE298" s="134"/>
      <c r="AF298" s="134"/>
      <c r="AG298" s="134"/>
      <c r="AH298" s="134"/>
      <c r="AI298" s="134"/>
      <c r="AJ298" s="133">
        <f t="shared" si="76"/>
        <v>0</v>
      </c>
      <c r="AK298" s="133" t="str">
        <f t="shared" si="79"/>
        <v/>
      </c>
      <c r="AL298" s="133">
        <f t="shared" si="77"/>
        <v>0</v>
      </c>
      <c r="AM298" s="133"/>
      <c r="AN298" s="133" t="str">
        <f t="shared" si="80"/>
        <v/>
      </c>
      <c r="AO298" s="127"/>
      <c r="AP298" s="127"/>
    </row>
    <row r="299" spans="1:44" s="35" customFormat="1" ht="15.75" hidden="1" customHeight="1" x14ac:dyDescent="0.25">
      <c r="A299" s="11"/>
      <c r="B299" s="11"/>
      <c r="C299" s="332" t="e">
        <f t="shared" si="72"/>
        <v>#REF!</v>
      </c>
      <c r="D299" s="308" t="e">
        <f t="shared" si="73"/>
        <v>#REF!</v>
      </c>
      <c r="E299" s="345" t="str">
        <f t="array" ref="E299">IF(E253:H288="","",E253:H288)</f>
        <v>TSOGP_P01</v>
      </c>
      <c r="F299" s="39" t="str">
        <f t="array" ref="F299">IF(F253:I288="","",F253:I288)</f>
        <v>Ogrevanje prostorov</v>
      </c>
      <c r="G299" s="26" t="str">
        <f t="array" ref="G299">IF(G253:J288="","",G253:J288)</f>
        <v>Poslovni in ostali odjem</v>
      </c>
      <c r="H299" s="26" t="str">
        <f t="array" ref="H299">IF(H253:K288="","",H253:K288)</f>
        <v>Podskupina I. - Pobr ≤ 0,050 [MW]</v>
      </c>
      <c r="I299" s="707"/>
      <c r="J299" s="708"/>
      <c r="K299" s="709"/>
      <c r="L299" s="710"/>
      <c r="M299" s="711"/>
      <c r="N299" s="712"/>
      <c r="O299" s="713"/>
      <c r="P299" s="713"/>
      <c r="Q299" s="40" t="str">
        <f t="shared" si="74"/>
        <v/>
      </c>
      <c r="R299" s="714" t="str">
        <f t="shared" si="75"/>
        <v/>
      </c>
      <c r="S299" s="715"/>
      <c r="T299" s="11"/>
      <c r="U299" s="34" t="str">
        <f t="shared" si="78"/>
        <v/>
      </c>
      <c r="V299" s="11"/>
      <c r="W299" s="11"/>
      <c r="X299" s="11"/>
      <c r="Y299" s="11"/>
      <c r="Z299" s="11"/>
      <c r="AA299" s="11"/>
      <c r="AB299" s="11"/>
      <c r="AC299" s="11"/>
      <c r="AD299" s="11"/>
      <c r="AE299" s="134"/>
      <c r="AF299" s="134"/>
      <c r="AG299" s="134"/>
      <c r="AH299" s="134"/>
      <c r="AI299" s="185"/>
      <c r="AJ299" s="133">
        <f t="shared" si="76"/>
        <v>0</v>
      </c>
      <c r="AK299" s="133" t="str">
        <f t="shared" si="79"/>
        <v/>
      </c>
      <c r="AL299" s="133">
        <f t="shared" si="77"/>
        <v>0</v>
      </c>
      <c r="AM299" s="133"/>
      <c r="AN299" s="133" t="str">
        <f t="shared" si="80"/>
        <v/>
      </c>
      <c r="AO299" s="127"/>
      <c r="AP299" s="127"/>
    </row>
    <row r="300" spans="1:44" s="35" customFormat="1" ht="15.75" hidden="1" customHeight="1" x14ac:dyDescent="0.25">
      <c r="A300" s="11"/>
      <c r="B300" s="11"/>
      <c r="C300" s="332" t="e">
        <f t="shared" si="72"/>
        <v>#REF!</v>
      </c>
      <c r="D300" s="308" t="e">
        <f t="shared" si="73"/>
        <v>#REF!</v>
      </c>
      <c r="E300" s="345" t="str">
        <f t="array" ref="E300">IF(E254:H289="","",E254:H289)</f>
        <v>TSOGP_P02</v>
      </c>
      <c r="F300" s="39" t="str">
        <f t="array" ref="F300">IF(F254:I289="","",F254:I289)</f>
        <v>Ogrevanje prostorov</v>
      </c>
      <c r="G300" s="26" t="str">
        <f t="array" ref="G300">IF(G254:J289="","",G254:J289)</f>
        <v>Poslovni in ostali odjem</v>
      </c>
      <c r="H300" s="26" t="str">
        <f t="array" ref="H300">IF(H254:K289="","",H254:K289)</f>
        <v>Podskupina II. - 0,050&lt; Pobr ≤ 0,300 [MW]</v>
      </c>
      <c r="I300" s="707"/>
      <c r="J300" s="708"/>
      <c r="K300" s="709"/>
      <c r="L300" s="710"/>
      <c r="M300" s="711"/>
      <c r="N300" s="712"/>
      <c r="O300" s="713"/>
      <c r="P300" s="713"/>
      <c r="Q300" s="40" t="str">
        <f t="shared" si="74"/>
        <v/>
      </c>
      <c r="R300" s="714" t="str">
        <f t="shared" si="75"/>
        <v/>
      </c>
      <c r="S300" s="715"/>
      <c r="T300" s="11"/>
      <c r="U300" s="34" t="str">
        <f t="shared" si="78"/>
        <v/>
      </c>
      <c r="V300" s="11"/>
      <c r="W300" s="11"/>
      <c r="X300" s="11"/>
      <c r="Y300" s="11"/>
      <c r="Z300" s="11"/>
      <c r="AA300" s="11"/>
      <c r="AB300" s="11"/>
      <c r="AC300" s="11"/>
      <c r="AD300" s="11"/>
      <c r="AE300" s="134"/>
      <c r="AF300" s="134"/>
      <c r="AG300" s="134"/>
      <c r="AH300" s="134"/>
      <c r="AI300" s="185"/>
      <c r="AJ300" s="133">
        <f t="shared" si="76"/>
        <v>0</v>
      </c>
      <c r="AK300" s="133" t="str">
        <f t="shared" si="79"/>
        <v/>
      </c>
      <c r="AL300" s="133">
        <f t="shared" si="77"/>
        <v>0</v>
      </c>
      <c r="AM300" s="133"/>
      <c r="AN300" s="133" t="str">
        <f t="shared" si="80"/>
        <v/>
      </c>
      <c r="AO300" s="127"/>
      <c r="AP300" s="127"/>
    </row>
    <row r="301" spans="1:44" s="35" customFormat="1" ht="15.75" hidden="1" customHeight="1" x14ac:dyDescent="0.25">
      <c r="A301" s="11"/>
      <c r="B301" s="11"/>
      <c r="C301" s="332" t="e">
        <f t="shared" si="72"/>
        <v>#REF!</v>
      </c>
      <c r="D301" s="308" t="e">
        <f t="shared" si="73"/>
        <v>#REF!</v>
      </c>
      <c r="E301" s="345" t="str">
        <f t="array" ref="E301">IF(E255:H290="","",E255:H290)</f>
        <v>TSOGP_P03</v>
      </c>
      <c r="F301" s="39" t="str">
        <f t="array" ref="F301">IF(F255:I290="","",F255:I290)</f>
        <v>Ogrevanje prostorov</v>
      </c>
      <c r="G301" s="26" t="str">
        <f t="array" ref="G301">IF(G255:J290="","",G255:J290)</f>
        <v>Poslovni in ostali odjem</v>
      </c>
      <c r="H301" s="26" t="str">
        <f t="array" ref="H301">IF(H255:K290="","",H255:K290)</f>
        <v>Podskupina III.  - Pobr &gt; 0,300 [MW]</v>
      </c>
      <c r="I301" s="707"/>
      <c r="J301" s="708"/>
      <c r="K301" s="709"/>
      <c r="L301" s="710"/>
      <c r="M301" s="711"/>
      <c r="N301" s="712"/>
      <c r="O301" s="713"/>
      <c r="P301" s="713"/>
      <c r="Q301" s="40" t="str">
        <f t="shared" si="74"/>
        <v/>
      </c>
      <c r="R301" s="714" t="str">
        <f t="shared" si="75"/>
        <v/>
      </c>
      <c r="S301" s="715"/>
      <c r="T301" s="11"/>
      <c r="U301" s="34" t="str">
        <f t="shared" si="78"/>
        <v/>
      </c>
      <c r="V301" s="11"/>
      <c r="W301" s="11"/>
      <c r="X301" s="11"/>
      <c r="Y301" s="11"/>
      <c r="Z301" s="11"/>
      <c r="AA301" s="11"/>
      <c r="AB301" s="11"/>
      <c r="AC301" s="11"/>
      <c r="AD301" s="11"/>
      <c r="AE301" s="134"/>
      <c r="AF301" s="134"/>
      <c r="AG301" s="134"/>
      <c r="AH301" s="134"/>
      <c r="AI301" s="185"/>
      <c r="AJ301" s="133">
        <f t="shared" si="76"/>
        <v>0</v>
      </c>
      <c r="AK301" s="133" t="str">
        <f t="shared" si="79"/>
        <v/>
      </c>
      <c r="AL301" s="133">
        <f t="shared" si="77"/>
        <v>0</v>
      </c>
      <c r="AM301" s="133"/>
      <c r="AN301" s="133" t="str">
        <f t="shared" si="80"/>
        <v/>
      </c>
      <c r="AO301" s="127"/>
      <c r="AP301" s="127"/>
    </row>
    <row r="302" spans="1:44" ht="15.75" hidden="1" customHeight="1" x14ac:dyDescent="0.25">
      <c r="C302" s="308" t="e">
        <f t="shared" si="72"/>
        <v>#REF!</v>
      </c>
      <c r="D302" s="308" t="e">
        <f t="shared" si="73"/>
        <v>#REF!</v>
      </c>
      <c r="E302" s="346" t="str">
        <f t="array" ref="E302">IF(E256:H291="","",E256:H291)</f>
        <v>TSOGP_P04</v>
      </c>
      <c r="F302" s="272" t="str">
        <f t="array" ref="F302">IF(F256:I291="","",F256:I291)</f>
        <v>Ogrevanje prostorov</v>
      </c>
      <c r="G302" s="271" t="str">
        <f t="array" ref="G302">IF(G256:J291="","",G256:J291)</f>
        <v>Zaščiteni negospodinjski odjemalci (ZNGO)</v>
      </c>
      <c r="H302" s="271" t="str">
        <f t="array" ref="H302">IF(H256:K291="","",H256:K291)</f>
        <v>Podskupina IV.</v>
      </c>
      <c r="I302" s="717"/>
      <c r="J302" s="718"/>
      <c r="K302" s="719"/>
      <c r="L302" s="720"/>
      <c r="M302" s="721"/>
      <c r="N302" s="722"/>
      <c r="O302" s="723"/>
      <c r="P302" s="723"/>
      <c r="Q302" s="268" t="str">
        <f t="shared" si="74"/>
        <v/>
      </c>
      <c r="R302" s="724" t="str">
        <f t="shared" si="75"/>
        <v/>
      </c>
      <c r="S302" s="725"/>
      <c r="U302" s="34" t="str">
        <f t="shared" si="78"/>
        <v/>
      </c>
      <c r="AC302" s="11"/>
      <c r="AD302" s="11"/>
      <c r="AE302" s="134"/>
      <c r="AF302" s="134"/>
      <c r="AG302" s="134"/>
      <c r="AH302" s="134"/>
      <c r="AI302" s="185"/>
      <c r="AJ302" s="352">
        <f t="shared" si="76"/>
        <v>0</v>
      </c>
      <c r="AK302" s="352" t="str">
        <f t="shared" si="79"/>
        <v/>
      </c>
      <c r="AL302" s="352">
        <f t="shared" si="77"/>
        <v>0</v>
      </c>
      <c r="AM302" s="352"/>
      <c r="AN302" s="352" t="str">
        <f t="shared" si="80"/>
        <v/>
      </c>
      <c r="AO302" s="127"/>
      <c r="AP302" s="127"/>
    </row>
    <row r="303" spans="1:44" s="35" customFormat="1" ht="15.75" hidden="1" customHeight="1" x14ac:dyDescent="0.25">
      <c r="A303" s="11"/>
      <c r="B303" s="11"/>
      <c r="C303" s="332" t="e">
        <f t="shared" si="72"/>
        <v>#REF!</v>
      </c>
      <c r="D303" s="308" t="e">
        <f t="shared" si="73"/>
        <v>#REF!</v>
      </c>
      <c r="E303" s="345" t="str">
        <f t="array" ref="E303">IF(E257:H292="","",E257:H292)</f>
        <v>TSSTV_G01</v>
      </c>
      <c r="F303" s="39" t="str">
        <f t="array" ref="F303">IF(F257:I292="","",F257:I292)</f>
        <v>Priprava sanitarne tople vode</v>
      </c>
      <c r="G303" s="26" t="str">
        <f t="array" ref="G303">IF(G257:J292="","",G257:J292)</f>
        <v>Gospodinjski odjem</v>
      </c>
      <c r="H303" s="26" t="str">
        <f t="array" ref="H303">IF(H257:K292="","",H257:K292)</f>
        <v>Podskupina I. - Pobr ≤ 0,050 [MW]</v>
      </c>
      <c r="I303" s="707"/>
      <c r="J303" s="708"/>
      <c r="K303" s="709"/>
      <c r="L303" s="710"/>
      <c r="M303" s="711"/>
      <c r="N303" s="712"/>
      <c r="O303" s="713"/>
      <c r="P303" s="713"/>
      <c r="Q303" s="40" t="str">
        <f t="shared" si="74"/>
        <v/>
      </c>
      <c r="R303" s="714" t="str">
        <f t="shared" si="75"/>
        <v/>
      </c>
      <c r="S303" s="715"/>
      <c r="U303" s="34" t="str">
        <f t="shared" si="78"/>
        <v/>
      </c>
      <c r="V303" s="11"/>
      <c r="W303" s="11"/>
      <c r="X303" s="11"/>
      <c r="Y303" s="11"/>
      <c r="Z303" s="11"/>
      <c r="AA303" s="11"/>
      <c r="AB303" s="11"/>
      <c r="AC303" s="11"/>
      <c r="AD303" s="11"/>
      <c r="AE303" s="134"/>
      <c r="AF303" s="134"/>
      <c r="AG303" s="134"/>
      <c r="AH303" s="134"/>
      <c r="AI303" s="185"/>
      <c r="AJ303" s="133">
        <f t="shared" si="76"/>
        <v>0</v>
      </c>
      <c r="AK303" s="133" t="str">
        <f>IF($AF$19=TRUE,IF(COUNTA(S303,I303:P303)=9,0,1),IF(COUNTA(S303,I303:P303)&gt;0,1,""))</f>
        <v/>
      </c>
      <c r="AL303" s="133" t="e">
        <f t="shared" si="77"/>
        <v>#REF!</v>
      </c>
      <c r="AM303" s="133"/>
      <c r="AN303" s="133" t="str">
        <f t="shared" si="80"/>
        <v/>
      </c>
      <c r="AO303" s="127"/>
      <c r="AP303" s="127"/>
    </row>
    <row r="304" spans="1:44" s="35" customFormat="1" ht="15.75" hidden="1" customHeight="1" x14ac:dyDescent="0.25">
      <c r="A304" s="11"/>
      <c r="B304" s="11"/>
      <c r="C304" s="332" t="e">
        <f t="shared" si="72"/>
        <v>#REF!</v>
      </c>
      <c r="D304" s="308" t="e">
        <f t="shared" si="73"/>
        <v>#REF!</v>
      </c>
      <c r="E304" s="345" t="str">
        <f t="array" ref="E304">IF(E258:H293="","",E258:H293)</f>
        <v>TSSTV_G02</v>
      </c>
      <c r="F304" s="39" t="str">
        <f t="array" ref="F304">IF(F258:I293="","",F258:I293)</f>
        <v>Priprava sanitarne tople vode</v>
      </c>
      <c r="G304" s="26" t="str">
        <f t="array" ref="G304">IF(G258:J293="","",G258:J293)</f>
        <v>Gospodinjski odjem</v>
      </c>
      <c r="H304" s="26" t="str">
        <f t="array" ref="H304">IF(H258:K293="","",H258:K293)</f>
        <v>Podskupina II. - 0,050&lt; Pobr ≤ 0,300 [MW]</v>
      </c>
      <c r="I304" s="707"/>
      <c r="J304" s="708"/>
      <c r="K304" s="709"/>
      <c r="L304" s="710"/>
      <c r="M304" s="711"/>
      <c r="N304" s="712"/>
      <c r="O304" s="713"/>
      <c r="P304" s="713"/>
      <c r="Q304" s="40" t="str">
        <f t="shared" si="74"/>
        <v/>
      </c>
      <c r="R304" s="714" t="str">
        <f t="shared" si="75"/>
        <v/>
      </c>
      <c r="S304" s="715"/>
      <c r="T304" s="11"/>
      <c r="U304" s="34" t="str">
        <f t="shared" si="78"/>
        <v/>
      </c>
      <c r="V304" s="11"/>
      <c r="W304" s="11"/>
      <c r="X304" s="11"/>
      <c r="Y304" s="11"/>
      <c r="Z304" s="11"/>
      <c r="AA304" s="11"/>
      <c r="AB304" s="11"/>
      <c r="AC304" s="11"/>
      <c r="AD304" s="11"/>
      <c r="AE304" s="134"/>
      <c r="AF304" s="134"/>
      <c r="AG304" s="134"/>
      <c r="AH304" s="134"/>
      <c r="AI304" s="185"/>
      <c r="AJ304" s="133">
        <f t="shared" si="76"/>
        <v>0</v>
      </c>
      <c r="AK304" s="133" t="str">
        <f t="shared" ref="AK304:AK312" si="81">IF($AF$19=TRUE,IF(COUNTA(S304,I304:P304)=9,0,1),IF(COUNTA(S304,I304:P304)&gt;0,1,""))</f>
        <v/>
      </c>
      <c r="AL304" s="133" t="e">
        <f t="shared" si="77"/>
        <v>#REF!</v>
      </c>
      <c r="AM304" s="133"/>
      <c r="AN304" s="133" t="str">
        <f t="shared" si="80"/>
        <v/>
      </c>
      <c r="AO304" s="127"/>
      <c r="AP304" s="127"/>
    </row>
    <row r="305" spans="1:42" s="35" customFormat="1" ht="15.75" hidden="1" customHeight="1" x14ac:dyDescent="0.25">
      <c r="A305" s="11"/>
      <c r="B305" s="11"/>
      <c r="C305" s="332" t="e">
        <f t="shared" si="72"/>
        <v>#REF!</v>
      </c>
      <c r="D305" s="308" t="e">
        <f t="shared" si="73"/>
        <v>#REF!</v>
      </c>
      <c r="E305" s="345" t="str">
        <f t="array" ref="E305">IF(E259:H294="","",E259:H294)</f>
        <v>TSSTV_G03</v>
      </c>
      <c r="F305" s="39" t="str">
        <f t="array" ref="F305">IF(F259:I294="","",F259:I294)</f>
        <v>Priprava sanitarne tople vode</v>
      </c>
      <c r="G305" s="26" t="str">
        <f t="array" ref="G305">IF(G259:J294="","",G259:J294)</f>
        <v>Gospodinjski odjem</v>
      </c>
      <c r="H305" s="26" t="str">
        <f t="array" ref="H305">IF(H259:K294="","",H259:K294)</f>
        <v>Podskupina III.  - Pobr &gt; 0,300 [MW]</v>
      </c>
      <c r="I305" s="707"/>
      <c r="J305" s="708"/>
      <c r="K305" s="709"/>
      <c r="L305" s="710"/>
      <c r="M305" s="711"/>
      <c r="N305" s="712"/>
      <c r="O305" s="713"/>
      <c r="P305" s="713"/>
      <c r="Q305" s="40" t="str">
        <f t="shared" si="74"/>
        <v/>
      </c>
      <c r="R305" s="714" t="str">
        <f t="shared" si="75"/>
        <v/>
      </c>
      <c r="S305" s="715"/>
      <c r="T305" s="11"/>
      <c r="U305" s="34" t="str">
        <f t="shared" si="78"/>
        <v/>
      </c>
      <c r="V305" s="11"/>
      <c r="W305" s="11"/>
      <c r="X305" s="11"/>
      <c r="Y305" s="11"/>
      <c r="Z305" s="11"/>
      <c r="AA305" s="11"/>
      <c r="AB305" s="11"/>
      <c r="AC305" s="11"/>
      <c r="AD305" s="11"/>
      <c r="AE305" s="134"/>
      <c r="AF305" s="134"/>
      <c r="AG305" s="134"/>
      <c r="AH305" s="134"/>
      <c r="AI305" s="185"/>
      <c r="AJ305" s="133">
        <f t="shared" si="76"/>
        <v>0</v>
      </c>
      <c r="AK305" s="133" t="str">
        <f t="shared" si="81"/>
        <v/>
      </c>
      <c r="AL305" s="133" t="e">
        <f t="shared" si="77"/>
        <v>#REF!</v>
      </c>
      <c r="AM305" s="133"/>
      <c r="AN305" s="133" t="str">
        <f t="shared" si="80"/>
        <v/>
      </c>
      <c r="AO305" s="127"/>
      <c r="AP305" s="127"/>
    </row>
    <row r="306" spans="1:42" s="19" customFormat="1" ht="15.75" hidden="1" customHeight="1" x14ac:dyDescent="0.25">
      <c r="A306" s="11"/>
      <c r="B306" s="11"/>
      <c r="C306" s="332" t="e">
        <f t="shared" si="72"/>
        <v>#REF!</v>
      </c>
      <c r="D306" s="308" t="e">
        <f t="shared" si="73"/>
        <v>#REF!</v>
      </c>
      <c r="E306" s="345" t="str">
        <f t="array" ref="E306">IF(E260:H295="","",E260:H295)</f>
        <v>TSSTV_I01</v>
      </c>
      <c r="F306" s="39" t="str">
        <f t="array" ref="F306">IF(F260:I295="","",F260:I295)</f>
        <v>Priprava sanitarne tople vode</v>
      </c>
      <c r="G306" s="26" t="str">
        <f t="array" ref="G306">IF(G260:J295="","",G260:J295)</f>
        <v>Industrijski odjem</v>
      </c>
      <c r="H306" s="26" t="str">
        <f t="array" ref="H306">IF(H260:K295="","",H260:K295)</f>
        <v>Podskupina I. - Pobr ≤ 0,050 [MW]</v>
      </c>
      <c r="I306" s="707"/>
      <c r="J306" s="708"/>
      <c r="K306" s="709"/>
      <c r="L306" s="710"/>
      <c r="M306" s="711"/>
      <c r="N306" s="712"/>
      <c r="O306" s="713"/>
      <c r="P306" s="713"/>
      <c r="Q306" s="40" t="str">
        <f t="shared" si="74"/>
        <v/>
      </c>
      <c r="R306" s="714" t="str">
        <f t="shared" si="75"/>
        <v/>
      </c>
      <c r="S306" s="715"/>
      <c r="T306" s="11"/>
      <c r="U306" s="34" t="str">
        <f t="shared" si="78"/>
        <v/>
      </c>
      <c r="V306" s="11"/>
      <c r="W306" s="11"/>
      <c r="X306" s="11"/>
      <c r="Y306" s="11"/>
      <c r="Z306" s="11"/>
      <c r="AA306" s="11"/>
      <c r="AB306" s="11"/>
      <c r="AC306" s="11"/>
      <c r="AD306" s="11"/>
      <c r="AE306" s="134"/>
      <c r="AF306" s="134"/>
      <c r="AG306" s="134"/>
      <c r="AH306" s="134"/>
      <c r="AI306" s="185"/>
      <c r="AJ306" s="133">
        <f t="shared" si="76"/>
        <v>0</v>
      </c>
      <c r="AK306" s="133" t="str">
        <f t="shared" si="81"/>
        <v/>
      </c>
      <c r="AL306" s="133">
        <f t="shared" si="77"/>
        <v>0</v>
      </c>
      <c r="AM306" s="133"/>
      <c r="AN306" s="133" t="str">
        <f t="shared" si="80"/>
        <v/>
      </c>
      <c r="AO306" s="127"/>
      <c r="AP306" s="127"/>
    </row>
    <row r="307" spans="1:42" s="35" customFormat="1" ht="15.75" hidden="1" customHeight="1" x14ac:dyDescent="0.25">
      <c r="A307" s="11"/>
      <c r="B307" s="11"/>
      <c r="C307" s="332" t="e">
        <f t="shared" si="72"/>
        <v>#REF!</v>
      </c>
      <c r="D307" s="308" t="e">
        <f t="shared" si="73"/>
        <v>#REF!</v>
      </c>
      <c r="E307" s="345" t="str">
        <f t="array" ref="E307">IF(E261:H296="","",E261:H296)</f>
        <v>TSSTV_I02</v>
      </c>
      <c r="F307" s="39" t="str">
        <f t="array" ref="F307">IF(F261:I296="","",F261:I296)</f>
        <v>Priprava sanitarne tople vode</v>
      </c>
      <c r="G307" s="26" t="str">
        <f t="array" ref="G307">IF(G261:J296="","",G261:J296)</f>
        <v>Industrijski odjem</v>
      </c>
      <c r="H307" s="26" t="str">
        <f t="array" ref="H307">IF(H261:K296="","",H261:K296)</f>
        <v>Podskupina II. - 0,050&lt; Pobr ≤ 0,300 [MW]</v>
      </c>
      <c r="I307" s="707"/>
      <c r="J307" s="708"/>
      <c r="K307" s="709"/>
      <c r="L307" s="710"/>
      <c r="M307" s="711"/>
      <c r="N307" s="712"/>
      <c r="O307" s="713"/>
      <c r="P307" s="713"/>
      <c r="Q307" s="44" t="str">
        <f t="shared" si="74"/>
        <v/>
      </c>
      <c r="R307" s="714" t="str">
        <f t="shared" si="75"/>
        <v/>
      </c>
      <c r="S307" s="715"/>
      <c r="T307" s="11"/>
      <c r="U307" s="34" t="str">
        <f t="shared" si="78"/>
        <v/>
      </c>
      <c r="V307" s="11"/>
      <c r="W307" s="11"/>
      <c r="X307" s="11"/>
      <c r="Y307" s="11"/>
      <c r="Z307" s="11"/>
      <c r="AA307" s="11"/>
      <c r="AB307" s="11"/>
      <c r="AC307" s="11"/>
      <c r="AD307" s="11"/>
      <c r="AE307" s="134"/>
      <c r="AF307" s="134"/>
      <c r="AG307" s="134"/>
      <c r="AH307" s="134"/>
      <c r="AI307" s="185"/>
      <c r="AJ307" s="133">
        <f t="shared" si="76"/>
        <v>0</v>
      </c>
      <c r="AK307" s="133" t="str">
        <f t="shared" si="81"/>
        <v/>
      </c>
      <c r="AL307" s="133">
        <f t="shared" si="77"/>
        <v>0</v>
      </c>
      <c r="AM307" s="133"/>
      <c r="AN307" s="133" t="str">
        <f t="shared" si="80"/>
        <v/>
      </c>
      <c r="AO307" s="127"/>
      <c r="AP307" s="127"/>
    </row>
    <row r="308" spans="1:42" s="35" customFormat="1" ht="15.75" hidden="1" customHeight="1" x14ac:dyDescent="0.25">
      <c r="A308" s="11"/>
      <c r="B308" s="11"/>
      <c r="C308" s="332" t="e">
        <f t="shared" si="72"/>
        <v>#REF!</v>
      </c>
      <c r="D308" s="308" t="e">
        <f t="shared" si="73"/>
        <v>#REF!</v>
      </c>
      <c r="E308" s="345" t="str">
        <f t="array" ref="E308">IF(E262:H297="","",E262:H297)</f>
        <v>TSSTV_I03</v>
      </c>
      <c r="F308" s="39" t="str">
        <f t="array" ref="F308">IF(F262:I297="","",F262:I297)</f>
        <v>Priprava sanitarne tople vode</v>
      </c>
      <c r="G308" s="26" t="str">
        <f t="array" ref="G308">IF(G262:J297="","",G262:J297)</f>
        <v>Industrijski odjem</v>
      </c>
      <c r="H308" s="26" t="str">
        <f t="array" ref="H308">IF(H262:K297="","",H262:K297)</f>
        <v>Podskupina III.  - Pobr &gt; 0,300 [MW]</v>
      </c>
      <c r="I308" s="707"/>
      <c r="J308" s="726"/>
      <c r="K308" s="727"/>
      <c r="L308" s="728"/>
      <c r="M308" s="729"/>
      <c r="N308" s="712"/>
      <c r="O308" s="713"/>
      <c r="P308" s="713"/>
      <c r="Q308" s="40" t="str">
        <f t="shared" si="74"/>
        <v/>
      </c>
      <c r="R308" s="714" t="str">
        <f t="shared" si="75"/>
        <v/>
      </c>
      <c r="S308" s="715"/>
      <c r="T308" s="11"/>
      <c r="U308" s="34" t="str">
        <f t="shared" si="78"/>
        <v/>
      </c>
      <c r="V308" s="11"/>
      <c r="W308" s="11"/>
      <c r="X308" s="11"/>
      <c r="Y308" s="11"/>
      <c r="Z308" s="11"/>
      <c r="AA308" s="11"/>
      <c r="AB308" s="11"/>
      <c r="AC308" s="11"/>
      <c r="AD308" s="11"/>
      <c r="AE308" s="134"/>
      <c r="AF308" s="134"/>
      <c r="AG308" s="134"/>
      <c r="AH308" s="134"/>
      <c r="AI308" s="185"/>
      <c r="AJ308" s="133">
        <f t="shared" si="76"/>
        <v>0</v>
      </c>
      <c r="AK308" s="133" t="str">
        <f t="shared" si="81"/>
        <v/>
      </c>
      <c r="AL308" s="133">
        <f t="shared" si="77"/>
        <v>0</v>
      </c>
      <c r="AM308" s="133"/>
      <c r="AN308" s="133" t="str">
        <f t="shared" si="80"/>
        <v/>
      </c>
      <c r="AO308" s="127"/>
      <c r="AP308" s="127"/>
    </row>
    <row r="309" spans="1:42" s="35" customFormat="1" ht="15.75" hidden="1" customHeight="1" x14ac:dyDescent="0.25">
      <c r="A309" s="11"/>
      <c r="B309" s="11"/>
      <c r="C309" s="332" t="e">
        <f t="shared" si="72"/>
        <v>#REF!</v>
      </c>
      <c r="D309" s="308" t="e">
        <f t="shared" si="73"/>
        <v>#REF!</v>
      </c>
      <c r="E309" s="345" t="str">
        <f t="array" ref="E309">IF(E263:H298="","",E263:H298)</f>
        <v>TSSTV_P01</v>
      </c>
      <c r="F309" s="39" t="str">
        <f t="array" ref="F309">IF(F263:I298="","",F263:I298)</f>
        <v>Priprava sanitarne tople vode</v>
      </c>
      <c r="G309" s="26" t="str">
        <f t="array" ref="G309">IF(G263:J298="","",G263:J298)</f>
        <v>Poslovni in ostali odjem</v>
      </c>
      <c r="H309" s="26" t="str">
        <f t="array" ref="H309">IF(H263:K298="","",H263:K298)</f>
        <v>Podskupina I. - Pobr ≤ 0,050 [MW]</v>
      </c>
      <c r="I309" s="707"/>
      <c r="J309" s="708"/>
      <c r="K309" s="709"/>
      <c r="L309" s="710"/>
      <c r="M309" s="729"/>
      <c r="N309" s="712"/>
      <c r="O309" s="713"/>
      <c r="P309" s="713"/>
      <c r="Q309" s="40" t="str">
        <f t="shared" si="74"/>
        <v/>
      </c>
      <c r="R309" s="714" t="str">
        <f t="shared" si="75"/>
        <v/>
      </c>
      <c r="S309" s="715"/>
      <c r="T309" s="11"/>
      <c r="U309" s="34" t="str">
        <f t="shared" si="78"/>
        <v/>
      </c>
      <c r="V309" s="11"/>
      <c r="W309" s="11"/>
      <c r="X309" s="11"/>
      <c r="Y309" s="11"/>
      <c r="Z309" s="11"/>
      <c r="AA309" s="11"/>
      <c r="AB309" s="11"/>
      <c r="AC309" s="11"/>
      <c r="AD309" s="11"/>
      <c r="AE309" s="134"/>
      <c r="AF309" s="134"/>
      <c r="AG309" s="134"/>
      <c r="AH309" s="134"/>
      <c r="AI309" s="185"/>
      <c r="AJ309" s="133">
        <f t="shared" si="76"/>
        <v>0</v>
      </c>
      <c r="AK309" s="133" t="str">
        <f t="shared" si="81"/>
        <v/>
      </c>
      <c r="AL309" s="133">
        <f t="shared" si="77"/>
        <v>0</v>
      </c>
      <c r="AM309" s="133"/>
      <c r="AN309" s="133" t="str">
        <f t="shared" si="80"/>
        <v/>
      </c>
      <c r="AO309" s="127"/>
      <c r="AP309" s="127"/>
    </row>
    <row r="310" spans="1:42" s="35" customFormat="1" ht="15.75" hidden="1" customHeight="1" x14ac:dyDescent="0.25">
      <c r="A310" s="11"/>
      <c r="B310" s="11"/>
      <c r="C310" s="332" t="e">
        <f t="shared" si="72"/>
        <v>#REF!</v>
      </c>
      <c r="D310" s="308" t="e">
        <f t="shared" si="73"/>
        <v>#REF!</v>
      </c>
      <c r="E310" s="345" t="str">
        <f t="array" ref="E310">IF(E264:H299="","",E264:H299)</f>
        <v>TSSTV_P02</v>
      </c>
      <c r="F310" s="39" t="str">
        <f t="array" ref="F310">IF(F264:I299="","",F264:I299)</f>
        <v>Priprava sanitarne tople vode</v>
      </c>
      <c r="G310" s="26" t="str">
        <f t="array" ref="G310">IF(G264:J299="","",G264:J299)</f>
        <v>Poslovni in ostali odjem</v>
      </c>
      <c r="H310" s="26" t="str">
        <f t="array" ref="H310">IF(H264:K299="","",H264:K299)</f>
        <v>Podskupina II. - 0,050&lt; Pobr ≤ 0,300 [MW]</v>
      </c>
      <c r="I310" s="707"/>
      <c r="J310" s="708"/>
      <c r="K310" s="709"/>
      <c r="L310" s="710"/>
      <c r="M310" s="729"/>
      <c r="N310" s="712"/>
      <c r="O310" s="713"/>
      <c r="P310" s="713"/>
      <c r="Q310" s="40" t="str">
        <f t="shared" si="74"/>
        <v/>
      </c>
      <c r="R310" s="714" t="str">
        <f t="shared" si="75"/>
        <v/>
      </c>
      <c r="S310" s="715"/>
      <c r="T310" s="11"/>
      <c r="U310" s="34" t="str">
        <f t="shared" si="78"/>
        <v/>
      </c>
      <c r="V310" s="11"/>
      <c r="W310" s="11"/>
      <c r="X310" s="11"/>
      <c r="Y310" s="11"/>
      <c r="Z310" s="11"/>
      <c r="AA310" s="11"/>
      <c r="AB310" s="11"/>
      <c r="AC310" s="11"/>
      <c r="AD310" s="11"/>
      <c r="AE310" s="134"/>
      <c r="AF310" s="134"/>
      <c r="AG310" s="134"/>
      <c r="AH310" s="134"/>
      <c r="AI310" s="185"/>
      <c r="AJ310" s="133">
        <f t="shared" si="76"/>
        <v>0</v>
      </c>
      <c r="AK310" s="133" t="str">
        <f t="shared" si="81"/>
        <v/>
      </c>
      <c r="AL310" s="133">
        <f t="shared" si="77"/>
        <v>0</v>
      </c>
      <c r="AM310" s="133"/>
      <c r="AN310" s="133" t="str">
        <f t="shared" si="80"/>
        <v/>
      </c>
      <c r="AO310" s="127"/>
      <c r="AP310" s="127"/>
    </row>
    <row r="311" spans="1:42" s="35" customFormat="1" ht="15.75" hidden="1" customHeight="1" x14ac:dyDescent="0.25">
      <c r="A311" s="11"/>
      <c r="B311" s="11"/>
      <c r="C311" s="332" t="e">
        <f t="shared" si="72"/>
        <v>#REF!</v>
      </c>
      <c r="D311" s="308" t="e">
        <f t="shared" si="73"/>
        <v>#REF!</v>
      </c>
      <c r="E311" s="345" t="str">
        <f t="array" ref="E311">IF(E265:H300="","",E265:H300)</f>
        <v>TSSTV_P03</v>
      </c>
      <c r="F311" s="39" t="str">
        <f t="array" ref="F311">IF(F265:I300="","",F265:I300)</f>
        <v>Priprava sanitarne tople vode</v>
      </c>
      <c r="G311" s="26" t="str">
        <f t="array" ref="G311">IF(G265:J300="","",G265:J300)</f>
        <v>Poslovni in ostali odjem</v>
      </c>
      <c r="H311" s="26" t="str">
        <f t="array" ref="H311">IF(H265:K300="","",H265:K300)</f>
        <v>Podskupina III.  - Pobr &gt; 0,300 [MW]</v>
      </c>
      <c r="I311" s="707"/>
      <c r="J311" s="708"/>
      <c r="K311" s="709"/>
      <c r="L311" s="710"/>
      <c r="M311" s="729"/>
      <c r="N311" s="712"/>
      <c r="O311" s="713"/>
      <c r="P311" s="713"/>
      <c r="Q311" s="40" t="str">
        <f t="shared" si="74"/>
        <v/>
      </c>
      <c r="R311" s="714" t="str">
        <f t="shared" si="75"/>
        <v/>
      </c>
      <c r="S311" s="715"/>
      <c r="T311" s="11"/>
      <c r="U311" s="34" t="str">
        <f t="shared" si="78"/>
        <v/>
      </c>
      <c r="V311" s="11"/>
      <c r="W311" s="11"/>
      <c r="X311" s="11"/>
      <c r="Y311" s="11"/>
      <c r="Z311" s="11"/>
      <c r="AA311" s="11"/>
      <c r="AB311" s="11"/>
      <c r="AC311" s="11"/>
      <c r="AD311" s="11"/>
      <c r="AE311" s="134"/>
      <c r="AF311" s="134"/>
      <c r="AG311" s="134"/>
      <c r="AH311" s="134"/>
      <c r="AI311" s="185"/>
      <c r="AJ311" s="133">
        <f t="shared" si="76"/>
        <v>0</v>
      </c>
      <c r="AK311" s="133" t="str">
        <f t="shared" si="81"/>
        <v/>
      </c>
      <c r="AL311" s="133">
        <f t="shared" si="77"/>
        <v>0</v>
      </c>
      <c r="AM311" s="133"/>
      <c r="AN311" s="133" t="str">
        <f t="shared" si="80"/>
        <v/>
      </c>
      <c r="AO311" s="127"/>
      <c r="AP311" s="127"/>
    </row>
    <row r="312" spans="1:42" ht="15.75" hidden="1" customHeight="1" x14ac:dyDescent="0.25">
      <c r="C312" s="308" t="e">
        <f t="shared" si="72"/>
        <v>#REF!</v>
      </c>
      <c r="D312" s="308" t="e">
        <f t="shared" si="73"/>
        <v>#REF!</v>
      </c>
      <c r="E312" s="346" t="str">
        <f t="array" ref="E312">IF(E266:H301="","",E266:H301)</f>
        <v>TSSTV_P04</v>
      </c>
      <c r="F312" s="272" t="str">
        <f t="array" ref="F312">IF(F266:I301="","",F266:I301)</f>
        <v>Priprava sanitarne tople vode</v>
      </c>
      <c r="G312" s="271" t="str">
        <f t="array" ref="G312">IF(G266:J301="","",G266:J301)</f>
        <v>Zaščiteni negospodinjski odjemalci (ZNGO)</v>
      </c>
      <c r="H312" s="271" t="str">
        <f t="array" ref="H312">IF(H266:K301="","",H266:K301)</f>
        <v>Podskupina IV.</v>
      </c>
      <c r="I312" s="717"/>
      <c r="J312" s="718"/>
      <c r="K312" s="719"/>
      <c r="L312" s="720"/>
      <c r="M312" s="721"/>
      <c r="N312" s="722"/>
      <c r="O312" s="723"/>
      <c r="P312" s="723"/>
      <c r="Q312" s="268" t="str">
        <f t="shared" si="74"/>
        <v/>
      </c>
      <c r="R312" s="724" t="str">
        <f t="shared" si="75"/>
        <v/>
      </c>
      <c r="S312" s="725"/>
      <c r="U312" s="34" t="str">
        <f t="shared" si="78"/>
        <v/>
      </c>
      <c r="AC312" s="11"/>
      <c r="AD312" s="11"/>
      <c r="AE312" s="134"/>
      <c r="AF312" s="134"/>
      <c r="AG312" s="134"/>
      <c r="AH312" s="134"/>
      <c r="AI312" s="185"/>
      <c r="AJ312" s="352">
        <f t="shared" si="76"/>
        <v>0</v>
      </c>
      <c r="AK312" s="352" t="str">
        <f t="shared" si="81"/>
        <v/>
      </c>
      <c r="AL312" s="352">
        <f t="shared" si="77"/>
        <v>0</v>
      </c>
      <c r="AM312" s="352"/>
      <c r="AN312" s="352" t="str">
        <f t="shared" si="80"/>
        <v/>
      </c>
      <c r="AO312" s="127"/>
      <c r="AP312" s="127"/>
    </row>
    <row r="313" spans="1:42" s="35" customFormat="1" ht="15.75" hidden="1" customHeight="1" x14ac:dyDescent="0.25">
      <c r="A313" s="11"/>
      <c r="B313" s="11"/>
      <c r="C313" s="332" t="e">
        <f t="shared" si="72"/>
        <v>#REF!</v>
      </c>
      <c r="D313" s="308" t="e">
        <f t="shared" si="73"/>
        <v>#REF!</v>
      </c>
      <c r="E313" s="345" t="str">
        <f t="array" ref="E313">IF(E267:H302="","",E267:H302)</f>
        <v>TSHLP_G01</v>
      </c>
      <c r="F313" s="39" t="str">
        <f t="array" ref="F313">IF(F267:I302="","",F267:I302)</f>
        <v>Hlajenje prostorov</v>
      </c>
      <c r="G313" s="26" t="str">
        <f t="array" ref="G313">IF(G267:J302="","",G267:J302)</f>
        <v>Gospodinjski odjem</v>
      </c>
      <c r="H313" s="26" t="str">
        <f t="array" ref="H313">IF(H267:K302="","",H267:K302)</f>
        <v>Podskupina I. - Pobr ≤ 0,050 [MW]</v>
      </c>
      <c r="I313" s="707"/>
      <c r="J313" s="708"/>
      <c r="K313" s="709"/>
      <c r="L313" s="710"/>
      <c r="M313" s="729"/>
      <c r="N313" s="712"/>
      <c r="O313" s="713"/>
      <c r="P313" s="713"/>
      <c r="Q313" s="40" t="str">
        <f t="shared" si="74"/>
        <v/>
      </c>
      <c r="R313" s="714" t="str">
        <f t="shared" si="75"/>
        <v/>
      </c>
      <c r="S313" s="715"/>
      <c r="T313" s="11"/>
      <c r="U313" s="34" t="str">
        <f t="shared" si="78"/>
        <v/>
      </c>
      <c r="V313" s="11"/>
      <c r="W313" s="11"/>
      <c r="X313" s="11"/>
      <c r="Y313" s="11"/>
      <c r="Z313" s="11"/>
      <c r="AA313" s="11"/>
      <c r="AB313" s="11"/>
      <c r="AC313" s="11"/>
      <c r="AD313" s="11"/>
      <c r="AE313" s="134"/>
      <c r="AF313" s="134"/>
      <c r="AG313" s="134"/>
      <c r="AH313" s="134"/>
      <c r="AI313" s="185"/>
      <c r="AJ313" s="133">
        <f t="shared" si="76"/>
        <v>0</v>
      </c>
      <c r="AK313" s="133" t="str">
        <f>IF($AF$20=TRUE,IF(COUNTA(S313,I313:P313)=9,0,1),IF(COUNTA(S313,I313:P313)&gt;0,1,""))</f>
        <v/>
      </c>
      <c r="AL313" s="133">
        <f t="shared" si="77"/>
        <v>0</v>
      </c>
      <c r="AM313" s="133"/>
      <c r="AN313" s="133" t="str">
        <f t="shared" si="80"/>
        <v/>
      </c>
      <c r="AO313" s="127"/>
      <c r="AP313" s="127"/>
    </row>
    <row r="314" spans="1:42" s="35" customFormat="1" ht="15.75" hidden="1" customHeight="1" x14ac:dyDescent="0.25">
      <c r="A314" s="11"/>
      <c r="B314" s="11"/>
      <c r="C314" s="332" t="e">
        <f t="shared" si="72"/>
        <v>#REF!</v>
      </c>
      <c r="D314" s="308" t="e">
        <f t="shared" si="73"/>
        <v>#REF!</v>
      </c>
      <c r="E314" s="345" t="str">
        <f t="array" ref="E314">IF(E268:H303="","",E268:H303)</f>
        <v>TSHLP_G02</v>
      </c>
      <c r="F314" s="39" t="str">
        <f t="array" ref="F314">IF(F268:I303="","",F268:I303)</f>
        <v>Hlajenje prostorov</v>
      </c>
      <c r="G314" s="26" t="str">
        <f t="array" ref="G314">IF(G268:J303="","",G268:J303)</f>
        <v>Gospodinjski odjem</v>
      </c>
      <c r="H314" s="26" t="str">
        <f t="array" ref="H314">IF(H268:K303="","",H268:K303)</f>
        <v>Podskupina II. - 0,050&lt; Pobr ≤ 0,300 [MW]</v>
      </c>
      <c r="I314" s="707"/>
      <c r="J314" s="708"/>
      <c r="K314" s="709"/>
      <c r="L314" s="710"/>
      <c r="M314" s="729"/>
      <c r="N314" s="712"/>
      <c r="O314" s="713"/>
      <c r="P314" s="713"/>
      <c r="Q314" s="40" t="str">
        <f t="shared" si="74"/>
        <v/>
      </c>
      <c r="R314" s="714" t="str">
        <f t="shared" si="75"/>
        <v/>
      </c>
      <c r="S314" s="715"/>
      <c r="T314" s="11"/>
      <c r="U314" s="34" t="str">
        <f t="shared" si="78"/>
        <v/>
      </c>
      <c r="V314" s="11"/>
      <c r="W314" s="11"/>
      <c r="X314" s="11"/>
      <c r="Y314" s="11"/>
      <c r="Z314" s="11"/>
      <c r="AA314" s="11"/>
      <c r="AB314" s="11"/>
      <c r="AC314" s="11"/>
      <c r="AD314" s="11"/>
      <c r="AE314" s="134"/>
      <c r="AF314" s="134"/>
      <c r="AG314" s="134"/>
      <c r="AH314" s="134"/>
      <c r="AI314" s="185"/>
      <c r="AJ314" s="133">
        <f t="shared" si="76"/>
        <v>0</v>
      </c>
      <c r="AK314" s="133" t="str">
        <f t="shared" ref="AK314:AK321" si="82">IF($AF$20=TRUE,IF(COUNTA(S314,I314:P314)=9,0,1),IF(COUNTA(S314,I314:P314)&gt;0,1,""))</f>
        <v/>
      </c>
      <c r="AL314" s="133">
        <f t="shared" si="77"/>
        <v>0</v>
      </c>
      <c r="AM314" s="133"/>
      <c r="AN314" s="133" t="str">
        <f t="shared" si="80"/>
        <v/>
      </c>
      <c r="AO314" s="127"/>
      <c r="AP314" s="127"/>
    </row>
    <row r="315" spans="1:42" s="35" customFormat="1" ht="15.75" hidden="1" customHeight="1" x14ac:dyDescent="0.25">
      <c r="A315" s="11"/>
      <c r="B315" s="11"/>
      <c r="C315" s="332" t="e">
        <f t="shared" si="72"/>
        <v>#REF!</v>
      </c>
      <c r="D315" s="308" t="e">
        <f t="shared" si="73"/>
        <v>#REF!</v>
      </c>
      <c r="E315" s="345" t="str">
        <f t="array" ref="E315">IF(E269:H304="","",E269:H304)</f>
        <v>TSHLP_G03</v>
      </c>
      <c r="F315" s="39" t="str">
        <f t="array" ref="F315">IF(F269:I304="","",F269:I304)</f>
        <v>Hlajenje prostorov</v>
      </c>
      <c r="G315" s="26" t="str">
        <f t="array" ref="G315">IF(G269:J304="","",G269:J304)</f>
        <v>Gospodinjski odjem</v>
      </c>
      <c r="H315" s="26" t="str">
        <f t="array" ref="H315">IF(H269:K304="","",H269:K304)</f>
        <v>Podskupina III.  - Pobr &gt; 0,300 [MW]</v>
      </c>
      <c r="I315" s="707"/>
      <c r="J315" s="708"/>
      <c r="K315" s="709"/>
      <c r="L315" s="710"/>
      <c r="M315" s="729"/>
      <c r="N315" s="712"/>
      <c r="O315" s="713"/>
      <c r="P315" s="713"/>
      <c r="Q315" s="40" t="str">
        <f t="shared" si="74"/>
        <v/>
      </c>
      <c r="R315" s="714" t="str">
        <f t="shared" si="75"/>
        <v/>
      </c>
      <c r="S315" s="715"/>
      <c r="T315" s="11"/>
      <c r="U315" s="34" t="str">
        <f t="shared" si="78"/>
        <v/>
      </c>
      <c r="V315" s="11"/>
      <c r="W315" s="11"/>
      <c r="X315" s="11"/>
      <c r="Y315" s="11"/>
      <c r="Z315" s="11"/>
      <c r="AA315" s="11"/>
      <c r="AB315" s="11"/>
      <c r="AC315" s="11"/>
      <c r="AD315" s="11"/>
      <c r="AE315" s="134"/>
      <c r="AF315" s="134"/>
      <c r="AG315" s="134"/>
      <c r="AH315" s="134"/>
      <c r="AI315" s="185"/>
      <c r="AJ315" s="133">
        <f t="shared" si="76"/>
        <v>0</v>
      </c>
      <c r="AK315" s="133" t="str">
        <f t="shared" si="82"/>
        <v/>
      </c>
      <c r="AL315" s="133">
        <f t="shared" si="77"/>
        <v>0</v>
      </c>
      <c r="AM315" s="133"/>
      <c r="AN315" s="133" t="str">
        <f t="shared" si="80"/>
        <v/>
      </c>
      <c r="AO315" s="127"/>
      <c r="AP315" s="127"/>
    </row>
    <row r="316" spans="1:42" s="35" customFormat="1" ht="15.75" hidden="1" customHeight="1" x14ac:dyDescent="0.25">
      <c r="A316" s="11"/>
      <c r="B316" s="11"/>
      <c r="C316" s="332" t="e">
        <f t="shared" si="72"/>
        <v>#REF!</v>
      </c>
      <c r="D316" s="308" t="e">
        <f t="shared" si="73"/>
        <v>#REF!</v>
      </c>
      <c r="E316" s="345" t="str">
        <f t="array" ref="E316">IF(E270:H305="","",E270:H305)</f>
        <v>TSHLP_I01</v>
      </c>
      <c r="F316" s="39" t="str">
        <f t="array" ref="F316">IF(F270:I305="","",F270:I305)</f>
        <v>Hlajenje prostorov</v>
      </c>
      <c r="G316" s="26" t="str">
        <f t="array" ref="G316">IF(G270:J305="","",G270:J305)</f>
        <v>Industrijski odjem</v>
      </c>
      <c r="H316" s="26" t="str">
        <f t="array" ref="H316">IF(H270:K305="","",H270:K305)</f>
        <v>Podskupina I. - Pobr ≤ 0,050 [MW]</v>
      </c>
      <c r="I316" s="707"/>
      <c r="J316" s="708"/>
      <c r="K316" s="709"/>
      <c r="L316" s="710"/>
      <c r="M316" s="729"/>
      <c r="N316" s="712"/>
      <c r="O316" s="713"/>
      <c r="P316" s="713"/>
      <c r="Q316" s="40" t="str">
        <f t="shared" si="74"/>
        <v/>
      </c>
      <c r="R316" s="714" t="str">
        <f t="shared" si="75"/>
        <v/>
      </c>
      <c r="S316" s="715"/>
      <c r="T316" s="11"/>
      <c r="U316" s="34" t="str">
        <f t="shared" si="78"/>
        <v/>
      </c>
      <c r="V316" s="11"/>
      <c r="W316" s="11"/>
      <c r="X316" s="11"/>
      <c r="Y316" s="11"/>
      <c r="Z316" s="11"/>
      <c r="AA316" s="11"/>
      <c r="AB316" s="11"/>
      <c r="AC316" s="11"/>
      <c r="AD316" s="11"/>
      <c r="AE316" s="134"/>
      <c r="AF316" s="134"/>
      <c r="AG316" s="134"/>
      <c r="AH316" s="134"/>
      <c r="AI316" s="185"/>
      <c r="AJ316" s="133">
        <f t="shared" si="76"/>
        <v>0</v>
      </c>
      <c r="AK316" s="133" t="str">
        <f t="shared" si="82"/>
        <v/>
      </c>
      <c r="AL316" s="133">
        <f t="shared" si="77"/>
        <v>0</v>
      </c>
      <c r="AM316" s="133"/>
      <c r="AN316" s="133" t="str">
        <f t="shared" si="80"/>
        <v/>
      </c>
      <c r="AO316" s="127"/>
      <c r="AP316" s="127"/>
    </row>
    <row r="317" spans="1:42" s="35" customFormat="1" ht="15.75" hidden="1" customHeight="1" x14ac:dyDescent="0.25">
      <c r="A317" s="11"/>
      <c r="B317" s="11"/>
      <c r="C317" s="332" t="e">
        <f t="shared" si="72"/>
        <v>#REF!</v>
      </c>
      <c r="D317" s="308" t="e">
        <f t="shared" si="73"/>
        <v>#REF!</v>
      </c>
      <c r="E317" s="345" t="str">
        <f t="array" ref="E317">IF(E271:H306="","",E271:H306)</f>
        <v>TSHLP_I02</v>
      </c>
      <c r="F317" s="39" t="str">
        <f t="array" ref="F317">IF(F271:I306="","",F271:I306)</f>
        <v>Hlajenje prostorov</v>
      </c>
      <c r="G317" s="26" t="str">
        <f t="array" ref="G317">IF(G271:J306="","",G271:J306)</f>
        <v>Industrijski odjem</v>
      </c>
      <c r="H317" s="26" t="str">
        <f t="array" ref="H317">IF(H271:K306="","",H271:K306)</f>
        <v>Podskupina II. - 0,050&lt; Pobr ≤ 0,300 [MW]</v>
      </c>
      <c r="I317" s="707"/>
      <c r="J317" s="708"/>
      <c r="K317" s="709"/>
      <c r="L317" s="710"/>
      <c r="M317" s="729"/>
      <c r="N317" s="712"/>
      <c r="O317" s="713"/>
      <c r="P317" s="713"/>
      <c r="Q317" s="40" t="str">
        <f t="shared" si="74"/>
        <v/>
      </c>
      <c r="R317" s="714" t="str">
        <f t="shared" si="75"/>
        <v/>
      </c>
      <c r="S317" s="715"/>
      <c r="T317" s="11"/>
      <c r="U317" s="34" t="str">
        <f t="shared" si="78"/>
        <v/>
      </c>
      <c r="V317" s="11"/>
      <c r="W317" s="11"/>
      <c r="X317" s="11"/>
      <c r="Y317" s="11"/>
      <c r="Z317" s="11"/>
      <c r="AA317" s="11"/>
      <c r="AB317" s="11"/>
      <c r="AC317" s="11"/>
      <c r="AD317" s="11"/>
      <c r="AE317" s="134"/>
      <c r="AF317" s="134"/>
      <c r="AG317" s="134"/>
      <c r="AH317" s="134"/>
      <c r="AI317" s="185"/>
      <c r="AJ317" s="133">
        <f t="shared" si="76"/>
        <v>0</v>
      </c>
      <c r="AK317" s="133" t="str">
        <f t="shared" si="82"/>
        <v/>
      </c>
      <c r="AL317" s="133">
        <f t="shared" si="77"/>
        <v>0</v>
      </c>
      <c r="AM317" s="133"/>
      <c r="AN317" s="133" t="str">
        <f t="shared" si="80"/>
        <v/>
      </c>
      <c r="AO317" s="127"/>
      <c r="AP317" s="127"/>
    </row>
    <row r="318" spans="1:42" s="35" customFormat="1" ht="15.75" hidden="1" customHeight="1" x14ac:dyDescent="0.25">
      <c r="A318" s="11"/>
      <c r="B318" s="11"/>
      <c r="C318" s="332" t="e">
        <f t="shared" si="72"/>
        <v>#REF!</v>
      </c>
      <c r="D318" s="308" t="e">
        <f t="shared" si="73"/>
        <v>#REF!</v>
      </c>
      <c r="E318" s="345" t="str">
        <f t="array" ref="E318">IF(E272:H307="","",E272:H307)</f>
        <v>TSHLP_I03</v>
      </c>
      <c r="F318" s="39" t="str">
        <f t="array" ref="F318">IF(F272:I307="","",F272:I307)</f>
        <v>Hlajenje prostorov</v>
      </c>
      <c r="G318" s="26" t="str">
        <f t="array" ref="G318">IF(G272:J307="","",G272:J307)</f>
        <v>Industrijski odjem</v>
      </c>
      <c r="H318" s="26" t="str">
        <f t="array" ref="H318">IF(H272:K307="","",H272:K307)</f>
        <v>Podskupina III.  - Pobr &gt; 0,300 [MW]</v>
      </c>
      <c r="I318" s="707"/>
      <c r="J318" s="708"/>
      <c r="K318" s="709"/>
      <c r="L318" s="710"/>
      <c r="M318" s="729"/>
      <c r="N318" s="712"/>
      <c r="O318" s="713"/>
      <c r="P318" s="713"/>
      <c r="Q318" s="40" t="str">
        <f t="shared" si="74"/>
        <v/>
      </c>
      <c r="R318" s="714" t="str">
        <f t="shared" si="75"/>
        <v/>
      </c>
      <c r="S318" s="715"/>
      <c r="T318" s="11"/>
      <c r="U318" s="34" t="str">
        <f t="shared" si="78"/>
        <v/>
      </c>
      <c r="V318" s="11"/>
      <c r="W318" s="11"/>
      <c r="X318" s="11"/>
      <c r="Y318" s="11"/>
      <c r="Z318" s="11"/>
      <c r="AA318" s="11"/>
      <c r="AB318" s="11"/>
      <c r="AC318" s="11"/>
      <c r="AD318" s="11"/>
      <c r="AE318" s="134"/>
      <c r="AF318" s="134"/>
      <c r="AG318" s="134"/>
      <c r="AH318" s="134"/>
      <c r="AI318" s="185"/>
      <c r="AJ318" s="133">
        <f t="shared" si="76"/>
        <v>0</v>
      </c>
      <c r="AK318" s="133" t="str">
        <f t="shared" si="82"/>
        <v/>
      </c>
      <c r="AL318" s="133">
        <f t="shared" si="77"/>
        <v>0</v>
      </c>
      <c r="AM318" s="133"/>
      <c r="AN318" s="133" t="str">
        <f t="shared" si="80"/>
        <v/>
      </c>
      <c r="AO318" s="127"/>
      <c r="AP318" s="127"/>
    </row>
    <row r="319" spans="1:42" s="35" customFormat="1" ht="15.75" hidden="1" customHeight="1" x14ac:dyDescent="0.25">
      <c r="A319" s="11"/>
      <c r="B319" s="11"/>
      <c r="C319" s="332" t="e">
        <f t="shared" si="72"/>
        <v>#REF!</v>
      </c>
      <c r="D319" s="308" t="e">
        <f t="shared" si="73"/>
        <v>#REF!</v>
      </c>
      <c r="E319" s="345" t="str">
        <f t="array" ref="E319">IF(E273:H308="","",E273:H308)</f>
        <v>TSHLP_P01</v>
      </c>
      <c r="F319" s="39" t="str">
        <f t="array" ref="F319">IF(F273:I308="","",F273:I308)</f>
        <v>Hlajenje prostorov</v>
      </c>
      <c r="G319" s="26" t="str">
        <f t="array" ref="G319">IF(G273:J308="","",G273:J308)</f>
        <v>Poslovni in ostali odjem</v>
      </c>
      <c r="H319" s="26" t="str">
        <f t="array" ref="H319">IF(H273:K308="","",H273:K308)</f>
        <v>Podskupina I. - Pobr ≤ 0,050 [MW]</v>
      </c>
      <c r="I319" s="707"/>
      <c r="J319" s="708"/>
      <c r="K319" s="709"/>
      <c r="L319" s="710"/>
      <c r="M319" s="729"/>
      <c r="N319" s="712"/>
      <c r="O319" s="713"/>
      <c r="P319" s="713"/>
      <c r="Q319" s="40" t="str">
        <f t="shared" si="74"/>
        <v/>
      </c>
      <c r="R319" s="714" t="str">
        <f t="shared" si="75"/>
        <v/>
      </c>
      <c r="S319" s="715"/>
      <c r="T319" s="11"/>
      <c r="U319" s="34" t="str">
        <f t="shared" si="78"/>
        <v/>
      </c>
      <c r="V319" s="11"/>
      <c r="W319" s="11"/>
      <c r="X319" s="11"/>
      <c r="Y319" s="11"/>
      <c r="Z319" s="11"/>
      <c r="AA319" s="11"/>
      <c r="AB319" s="11"/>
      <c r="AC319" s="11"/>
      <c r="AD319" s="11"/>
      <c r="AE319" s="134"/>
      <c r="AF319" s="134"/>
      <c r="AG319" s="134"/>
      <c r="AH319" s="134"/>
      <c r="AI319" s="185"/>
      <c r="AJ319" s="133">
        <f t="shared" si="76"/>
        <v>0</v>
      </c>
      <c r="AK319" s="133" t="str">
        <f t="shared" si="82"/>
        <v/>
      </c>
      <c r="AL319" s="133">
        <f t="shared" si="77"/>
        <v>0</v>
      </c>
      <c r="AM319" s="133"/>
      <c r="AN319" s="133" t="str">
        <f t="shared" si="80"/>
        <v/>
      </c>
      <c r="AO319" s="127"/>
      <c r="AP319" s="127"/>
    </row>
    <row r="320" spans="1:42" s="35" customFormat="1" ht="15.75" hidden="1" customHeight="1" x14ac:dyDescent="0.25">
      <c r="A320" s="11"/>
      <c r="B320" s="11"/>
      <c r="C320" s="332" t="e">
        <f t="shared" si="72"/>
        <v>#REF!</v>
      </c>
      <c r="D320" s="308" t="e">
        <f t="shared" si="73"/>
        <v>#REF!</v>
      </c>
      <c r="E320" s="345" t="str">
        <f t="array" ref="E320">IF(E274:H309="","",E274:H309)</f>
        <v>TSHLP_P02</v>
      </c>
      <c r="F320" s="39" t="str">
        <f t="array" ref="F320">IF(F274:I309="","",F274:I309)</f>
        <v>Hlajenje prostorov</v>
      </c>
      <c r="G320" s="26" t="str">
        <f t="array" ref="G320">IF(G274:J309="","",G274:J309)</f>
        <v>Poslovni in ostali odjem</v>
      </c>
      <c r="H320" s="26" t="str">
        <f t="array" ref="H320">IF(H274:K309="","",H274:K309)</f>
        <v>Podskupina II. - 0,050&lt; Pobr ≤ 0,300 [MW]</v>
      </c>
      <c r="I320" s="707"/>
      <c r="J320" s="708"/>
      <c r="K320" s="709"/>
      <c r="L320" s="710"/>
      <c r="M320" s="729"/>
      <c r="N320" s="712"/>
      <c r="O320" s="713"/>
      <c r="P320" s="713"/>
      <c r="Q320" s="40" t="str">
        <f t="shared" si="74"/>
        <v/>
      </c>
      <c r="R320" s="714" t="str">
        <f t="shared" si="75"/>
        <v/>
      </c>
      <c r="S320" s="715"/>
      <c r="T320" s="11"/>
      <c r="U320" s="34" t="str">
        <f t="shared" si="78"/>
        <v/>
      </c>
      <c r="V320" s="11"/>
      <c r="W320" s="11"/>
      <c r="X320" s="11"/>
      <c r="Y320" s="11"/>
      <c r="Z320" s="11"/>
      <c r="AA320" s="11"/>
      <c r="AB320" s="11"/>
      <c r="AC320" s="11"/>
      <c r="AD320" s="11"/>
      <c r="AE320" s="134"/>
      <c r="AF320" s="134"/>
      <c r="AG320" s="134"/>
      <c r="AH320" s="134"/>
      <c r="AI320" s="185"/>
      <c r="AJ320" s="133">
        <f t="shared" si="76"/>
        <v>0</v>
      </c>
      <c r="AK320" s="133" t="str">
        <f t="shared" si="82"/>
        <v/>
      </c>
      <c r="AL320" s="133">
        <f t="shared" si="77"/>
        <v>0</v>
      </c>
      <c r="AM320" s="133"/>
      <c r="AN320" s="133" t="str">
        <f t="shared" si="80"/>
        <v/>
      </c>
      <c r="AO320" s="127"/>
      <c r="AP320" s="127"/>
    </row>
    <row r="321" spans="1:60" s="35" customFormat="1" ht="15.75" hidden="1" customHeight="1" x14ac:dyDescent="0.25">
      <c r="A321" s="11"/>
      <c r="B321" s="11"/>
      <c r="C321" s="332" t="e">
        <f t="shared" si="72"/>
        <v>#REF!</v>
      </c>
      <c r="D321" s="308" t="e">
        <f t="shared" si="73"/>
        <v>#REF!</v>
      </c>
      <c r="E321" s="347" t="str">
        <f t="array" ref="E321">IF(E275:H310="","",E275:H310)</f>
        <v>TSHLP_P03</v>
      </c>
      <c r="F321" s="42" t="str">
        <f t="array" ref="F321">IF(F275:I310="","",F275:I310)</f>
        <v>Hlajenje prostorov</v>
      </c>
      <c r="G321" s="41" t="str">
        <f t="array" ref="G321">IF(G275:J310="","",G275:J310)</f>
        <v>Poslovni in ostali odjem</v>
      </c>
      <c r="H321" s="41" t="str">
        <f t="array" ref="H321">IF(H275:K310="","",H275:K310)</f>
        <v>Podskupina III.  - Pobr &gt; 0,300 [MW]</v>
      </c>
      <c r="I321" s="730"/>
      <c r="J321" s="731"/>
      <c r="K321" s="732"/>
      <c r="L321" s="733"/>
      <c r="M321" s="734"/>
      <c r="N321" s="735"/>
      <c r="O321" s="736"/>
      <c r="P321" s="736"/>
      <c r="Q321" s="43" t="str">
        <f t="shared" si="74"/>
        <v/>
      </c>
      <c r="R321" s="737" t="str">
        <f t="shared" si="75"/>
        <v/>
      </c>
      <c r="S321" s="738"/>
      <c r="T321" s="11"/>
      <c r="U321" s="34" t="str">
        <f t="shared" si="78"/>
        <v/>
      </c>
      <c r="V321" s="11"/>
      <c r="W321" s="11"/>
      <c r="X321" s="11"/>
      <c r="Y321" s="11"/>
      <c r="Z321" s="11"/>
      <c r="AA321" s="11"/>
      <c r="AB321" s="11"/>
      <c r="AC321" s="11"/>
      <c r="AD321" s="11"/>
      <c r="AE321" s="134"/>
      <c r="AF321" s="134"/>
      <c r="AG321" s="134"/>
      <c r="AH321" s="134"/>
      <c r="AI321" s="185"/>
      <c r="AJ321" s="352">
        <f t="shared" si="76"/>
        <v>0</v>
      </c>
      <c r="AK321" s="352" t="str">
        <f t="shared" si="82"/>
        <v/>
      </c>
      <c r="AL321" s="352">
        <f t="shared" si="77"/>
        <v>0</v>
      </c>
      <c r="AM321" s="352"/>
      <c r="AN321" s="352" t="str">
        <f t="shared" si="80"/>
        <v/>
      </c>
      <c r="AO321" s="127"/>
      <c r="AP321" s="127"/>
    </row>
    <row r="322" spans="1:60" ht="15.75" hidden="1" customHeight="1" x14ac:dyDescent="0.25">
      <c r="C322" s="308" t="e">
        <f t="shared" si="72"/>
        <v>#REF!</v>
      </c>
      <c r="D322" s="308" t="e">
        <f t="shared" si="73"/>
        <v>#REF!</v>
      </c>
      <c r="E322" s="348" t="str">
        <f t="array" ref="E322">IF(E276:H311="","",E276:H311)</f>
        <v>RPROT_01</v>
      </c>
      <c r="F322" s="178" t="str">
        <f t="array" ref="F322">IF(F276:I311="","",F276:I311)</f>
        <v>Reguliran proizvajalec toplote</v>
      </c>
      <c r="G322" s="177" t="str">
        <f t="array" ref="G322">IF(G276:J311="","",G276:J311)</f>
        <v>Lastna raba</v>
      </c>
      <c r="H322" s="273" t="str">
        <f t="array" ref="H322">IF(H276:K311="","",H276:K311)</f>
        <v>Lastna raba</v>
      </c>
      <c r="I322" s="739"/>
      <c r="J322" s="740"/>
      <c r="K322" s="741"/>
      <c r="L322" s="742"/>
      <c r="M322" s="743"/>
      <c r="N322" s="744"/>
      <c r="O322" s="745"/>
      <c r="P322" s="745"/>
      <c r="Q322" s="179" t="str">
        <f t="shared" si="74"/>
        <v/>
      </c>
      <c r="R322" s="746" t="str">
        <f t="shared" si="75"/>
        <v/>
      </c>
      <c r="S322" s="747"/>
      <c r="U322" s="34" t="str">
        <f t="shared" si="78"/>
        <v/>
      </c>
      <c r="AC322" s="11"/>
      <c r="AD322" s="11"/>
      <c r="AE322" s="134"/>
      <c r="AF322" s="134"/>
      <c r="AG322" s="134"/>
      <c r="AH322" s="134"/>
      <c r="AI322" s="185"/>
      <c r="AJ322" s="133">
        <f t="shared" si="76"/>
        <v>0</v>
      </c>
      <c r="AK322" s="133" t="str">
        <f>IF($AF$21=TRUE,IF(COUNTA(S322,I322:P322)=9,0,1),IF(COUNTA(S322,I322:P322)&gt;0,1,""))</f>
        <v/>
      </c>
      <c r="AL322" s="133">
        <f t="shared" si="77"/>
        <v>0</v>
      </c>
      <c r="AM322" s="133"/>
      <c r="AN322" s="133" t="str">
        <f t="shared" si="80"/>
        <v/>
      </c>
      <c r="AO322" s="127"/>
      <c r="AP322" s="127"/>
    </row>
    <row r="323" spans="1:60" ht="15.75" hidden="1" customHeight="1" x14ac:dyDescent="0.25">
      <c r="C323" s="308" t="e">
        <f t="shared" si="72"/>
        <v>#REF!</v>
      </c>
      <c r="D323" s="308" t="e">
        <f t="shared" si="73"/>
        <v>#REF!</v>
      </c>
      <c r="E323" s="349" t="str">
        <f t="array" ref="E323">IF(E277:H312="","",E277:H312)</f>
        <v>RPROT_02</v>
      </c>
      <c r="F323" s="270" t="str">
        <f t="array" ref="F323">IF(F277:I312="","",F277:I312)</f>
        <v>Reguliran proizvajalec toplote</v>
      </c>
      <c r="G323" s="269" t="str">
        <f t="array" ref="G323">IF(G277:J312="","",G277:J312)</f>
        <v>Oskrba distributerja toplote (GO)</v>
      </c>
      <c r="H323" s="269" t="str">
        <f t="array" ref="H323">IF(H277:K312="","",H277:K312)</f>
        <v>Gospodinjski odjemalci (GO)</v>
      </c>
      <c r="I323" s="748"/>
      <c r="J323" s="749"/>
      <c r="K323" s="750"/>
      <c r="L323" s="751"/>
      <c r="M323" s="752"/>
      <c r="N323" s="753"/>
      <c r="O323" s="754"/>
      <c r="P323" s="754"/>
      <c r="Q323" s="180" t="str">
        <f t="shared" si="74"/>
        <v/>
      </c>
      <c r="R323" s="755" t="str">
        <f t="shared" si="75"/>
        <v/>
      </c>
      <c r="S323" s="756"/>
      <c r="U323" s="34" t="str">
        <f t="shared" si="78"/>
        <v/>
      </c>
      <c r="AC323" s="11"/>
      <c r="AD323" s="11"/>
      <c r="AE323" s="134"/>
      <c r="AF323" s="134"/>
      <c r="AG323" s="134"/>
      <c r="AH323" s="134"/>
      <c r="AI323" s="185"/>
      <c r="AJ323" s="133">
        <f t="shared" si="76"/>
        <v>0</v>
      </c>
      <c r="AK323" s="133" t="str">
        <f t="shared" ref="AK323:AK325" si="83">IF($AF$21=TRUE,IF(COUNTA(S323,I323:P323)=9,0,1),IF(COUNTA(S323,I323:P323)&gt;0,1,""))</f>
        <v/>
      </c>
      <c r="AL323" s="133">
        <f t="shared" si="77"/>
        <v>0</v>
      </c>
      <c r="AM323" s="133"/>
      <c r="AN323" s="133" t="str">
        <f t="shared" si="80"/>
        <v/>
      </c>
      <c r="AO323" s="127"/>
      <c r="AP323" s="127"/>
    </row>
    <row r="324" spans="1:60" ht="15.75" hidden="1" customHeight="1" x14ac:dyDescent="0.25">
      <c r="C324" s="308" t="e">
        <f t="shared" si="72"/>
        <v>#REF!</v>
      </c>
      <c r="D324" s="308" t="e">
        <f t="shared" si="73"/>
        <v>#REF!</v>
      </c>
      <c r="E324" s="349" t="str">
        <f t="array" ref="E324">IF(E278:H313="","",E278:H313)</f>
        <v>RPROT_03</v>
      </c>
      <c r="F324" s="270" t="str">
        <f t="array" ref="F324">IF(F278:I313="","",F278:I313)</f>
        <v>Reguliran proizvajalec toplote</v>
      </c>
      <c r="G324" s="269" t="str">
        <f t="array" ref="G324">IF(G278:J313="","",G278:J313)</f>
        <v>Oskrba distributerja toplote (ZNGO)</v>
      </c>
      <c r="H324" s="269" t="str">
        <f t="array" ref="H324">IF(H278:K313="","",H278:K313)</f>
        <v>Zaščiteni negospodinjski odjemalci (ZNGO)</v>
      </c>
      <c r="I324" s="748"/>
      <c r="J324" s="749"/>
      <c r="K324" s="750"/>
      <c r="L324" s="751"/>
      <c r="M324" s="752"/>
      <c r="N324" s="753"/>
      <c r="O324" s="754"/>
      <c r="P324" s="754"/>
      <c r="Q324" s="180" t="str">
        <f t="shared" si="74"/>
        <v/>
      </c>
      <c r="R324" s="755" t="str">
        <f t="shared" si="75"/>
        <v/>
      </c>
      <c r="S324" s="756"/>
      <c r="U324" s="34" t="str">
        <f t="shared" si="78"/>
        <v/>
      </c>
      <c r="AC324" s="11"/>
      <c r="AD324" s="11"/>
      <c r="AE324" s="134"/>
      <c r="AF324" s="134"/>
      <c r="AG324" s="134"/>
      <c r="AH324" s="134"/>
      <c r="AI324" s="185"/>
      <c r="AJ324" s="133">
        <f t="shared" si="76"/>
        <v>0</v>
      </c>
      <c r="AK324" s="133" t="str">
        <f t="shared" si="83"/>
        <v/>
      </c>
      <c r="AL324" s="133">
        <f t="shared" si="77"/>
        <v>0</v>
      </c>
      <c r="AM324" s="133"/>
      <c r="AN324" s="133" t="str">
        <f t="shared" si="80"/>
        <v/>
      </c>
      <c r="AO324" s="127"/>
      <c r="AP324" s="127"/>
    </row>
    <row r="325" spans="1:60" ht="15.75" hidden="1" customHeight="1" x14ac:dyDescent="0.25">
      <c r="C325" s="308" t="e">
        <f t="shared" si="72"/>
        <v>#REF!</v>
      </c>
      <c r="D325" s="308" t="e">
        <f t="shared" si="73"/>
        <v>#REF!</v>
      </c>
      <c r="E325" s="346" t="str">
        <f t="array" ref="E325">IF(E279:H314="","",E279:H314)</f>
        <v>RPROT_03</v>
      </c>
      <c r="F325" s="272" t="str">
        <f t="array" ref="F325">IF(F279:I314="","",F279:I314)</f>
        <v>Reguliran proizvajalec toplote</v>
      </c>
      <c r="G325" s="271" t="str">
        <f t="array" ref="G325">IF(G279:J314="","",G279:J314)</f>
        <v>Oskrba distributerja toplote (NNGO)</v>
      </c>
      <c r="H325" s="271" t="str">
        <f t="array" ref="H325">IF(H279:K314="","",H279:K314)</f>
        <v>Nezaščiteni negospodinjski odjemalci (NNGO)</v>
      </c>
      <c r="I325" s="717"/>
      <c r="J325" s="718"/>
      <c r="K325" s="719"/>
      <c r="L325" s="720"/>
      <c r="M325" s="721"/>
      <c r="N325" s="722"/>
      <c r="O325" s="723"/>
      <c r="P325" s="723"/>
      <c r="Q325" s="268" t="str">
        <f t="shared" si="74"/>
        <v/>
      </c>
      <c r="R325" s="724" t="str">
        <f t="shared" si="75"/>
        <v/>
      </c>
      <c r="S325" s="725"/>
      <c r="U325" s="34" t="str">
        <f t="shared" si="78"/>
        <v/>
      </c>
      <c r="AC325" s="11"/>
      <c r="AD325" s="11"/>
      <c r="AE325" s="134"/>
      <c r="AF325" s="134"/>
      <c r="AG325" s="134"/>
      <c r="AH325" s="134"/>
      <c r="AI325" s="185"/>
      <c r="AJ325" s="352">
        <f t="shared" si="76"/>
        <v>0</v>
      </c>
      <c r="AK325" s="352" t="str">
        <f t="shared" si="83"/>
        <v/>
      </c>
      <c r="AL325" s="352">
        <f t="shared" si="77"/>
        <v>0</v>
      </c>
      <c r="AM325" s="352"/>
      <c r="AN325" s="352" t="str">
        <f t="shared" si="80"/>
        <v/>
      </c>
      <c r="AO325" s="127"/>
      <c r="AP325" s="127"/>
    </row>
    <row r="326" spans="1:60" s="35" customFormat="1" ht="15.75" hidden="1" customHeight="1" x14ac:dyDescent="0.25">
      <c r="A326" s="11"/>
      <c r="B326" s="11"/>
      <c r="C326" s="332" t="e">
        <f t="shared" si="72"/>
        <v>#REF!</v>
      </c>
      <c r="D326" s="308" t="e">
        <f t="shared" si="73"/>
        <v>#REF!</v>
      </c>
      <c r="E326" s="345" t="str">
        <f t="array" ref="E326">IF(E280:H315="","",E280:H315)</f>
        <v>TSINP_01</v>
      </c>
      <c r="F326" s="39" t="str">
        <f t="array" ref="F326">IF(F280:I315="","",F280:I315)</f>
        <v>Uporaba pare v industrijskih procesih</v>
      </c>
      <c r="G326" s="26" t="str">
        <f t="array" ref="G326">IF(G280:J315="","",G280:J315)</f>
        <v>Industrijski procesi / vodna para</v>
      </c>
      <c r="H326" s="181" t="str">
        <f t="array" ref="H326">IF(H280:K315="","",H280:K315)</f>
        <v/>
      </c>
      <c r="I326" s="707"/>
      <c r="J326" s="708"/>
      <c r="K326" s="709"/>
      <c r="L326" s="710"/>
      <c r="M326" s="729"/>
      <c r="N326" s="712"/>
      <c r="O326" s="713"/>
      <c r="P326" s="713"/>
      <c r="Q326" s="40" t="str">
        <f t="shared" si="74"/>
        <v/>
      </c>
      <c r="R326" s="714" t="str">
        <f t="shared" si="75"/>
        <v/>
      </c>
      <c r="S326" s="715"/>
      <c r="T326" s="11"/>
      <c r="U326" s="34" t="str">
        <f t="shared" si="78"/>
        <v/>
      </c>
      <c r="V326" s="11"/>
      <c r="W326" s="11"/>
      <c r="X326" s="11"/>
      <c r="Y326" s="11"/>
      <c r="Z326" s="11"/>
      <c r="AA326" s="11"/>
      <c r="AB326" s="11"/>
      <c r="AC326" s="11"/>
      <c r="AD326" s="11"/>
      <c r="AE326" s="127"/>
      <c r="AF326" s="127"/>
      <c r="AG326" s="127"/>
      <c r="AH326" s="127"/>
      <c r="AI326" s="127"/>
      <c r="AJ326" s="133">
        <f t="shared" si="76"/>
        <v>0</v>
      </c>
      <c r="AK326" s="133" t="str">
        <f>IF($AF$22=TRUE,IF(COUNTA(S326,I326:P326)=9,0,1),IF(COUNTA(S326,I326:P326)&gt;0,1,""))</f>
        <v/>
      </c>
      <c r="AL326" s="133">
        <f t="shared" si="77"/>
        <v>0</v>
      </c>
      <c r="AM326" s="133"/>
      <c r="AN326" s="133" t="str">
        <f t="shared" si="80"/>
        <v/>
      </c>
      <c r="AO326" s="127"/>
      <c r="AP326" s="127"/>
    </row>
    <row r="327" spans="1:60" s="35" customFormat="1" ht="15.75" hidden="1" customHeight="1" x14ac:dyDescent="0.25">
      <c r="A327" s="11"/>
      <c r="B327" s="11"/>
      <c r="C327" s="332" t="e">
        <f t="shared" si="72"/>
        <v>#REF!</v>
      </c>
      <c r="D327" s="308" t="e">
        <f t="shared" si="73"/>
        <v>#REF!</v>
      </c>
      <c r="E327" s="345" t="str">
        <f t="array" ref="E327">IF(E281:H316="","",E281:H316)</f>
        <v>TSINP_02</v>
      </c>
      <c r="F327" s="39" t="str">
        <f t="array" ref="F327">IF(F281:I316="","",F281:I316)</f>
        <v>Uporaba pare v industrijskih procesih</v>
      </c>
      <c r="G327" s="26" t="str">
        <f t="array" ref="G327">IF(G281:J316="","",G281:J316)</f>
        <v>Odjem toplote za namen hlajenja / vodna para</v>
      </c>
      <c r="H327" s="181" t="str">
        <f t="array" ref="H327">IF(H281:K316="","",H281:K316)</f>
        <v/>
      </c>
      <c r="I327" s="707"/>
      <c r="J327" s="708"/>
      <c r="K327" s="709"/>
      <c r="L327" s="710"/>
      <c r="M327" s="729"/>
      <c r="N327" s="712"/>
      <c r="O327" s="713"/>
      <c r="P327" s="713"/>
      <c r="Q327" s="40" t="str">
        <f t="shared" si="74"/>
        <v/>
      </c>
      <c r="R327" s="714" t="str">
        <f t="shared" si="75"/>
        <v/>
      </c>
      <c r="S327" s="715"/>
      <c r="T327" s="11"/>
      <c r="U327" s="34" t="str">
        <f t="shared" si="78"/>
        <v/>
      </c>
      <c r="V327" s="11"/>
      <c r="W327" s="11"/>
      <c r="X327" s="11"/>
      <c r="Y327" s="11"/>
      <c r="Z327" s="11"/>
      <c r="AA327" s="11"/>
      <c r="AB327" s="11"/>
      <c r="AC327" s="11"/>
      <c r="AD327" s="11"/>
      <c r="AE327" s="127"/>
      <c r="AF327" s="127"/>
      <c r="AG327" s="127"/>
      <c r="AH327" s="127"/>
      <c r="AI327" s="127"/>
      <c r="AJ327" s="133">
        <f t="shared" si="76"/>
        <v>0</v>
      </c>
      <c r="AK327" s="133" t="str">
        <f t="shared" ref="AK327:AK328" si="84">IF($AF$22=TRUE,IF(COUNTA(S327,I327:P327)=9,0,1),IF(COUNTA(S327,I327:P327)&gt;0,1,""))</f>
        <v/>
      </c>
      <c r="AL327" s="133">
        <f t="shared" si="77"/>
        <v>0</v>
      </c>
      <c r="AM327" s="133"/>
      <c r="AN327" s="133" t="str">
        <f t="shared" si="80"/>
        <v/>
      </c>
      <c r="AO327" s="127"/>
      <c r="AP327" s="127"/>
    </row>
    <row r="328" spans="1:60" s="35" customFormat="1" ht="15.75" hidden="1" customHeight="1" x14ac:dyDescent="0.25">
      <c r="A328" s="11"/>
      <c r="B328" s="11"/>
      <c r="C328" s="332" t="e">
        <f t="shared" si="72"/>
        <v>#REF!</v>
      </c>
      <c r="D328" s="308" t="e">
        <f t="shared" si="73"/>
        <v>#REF!</v>
      </c>
      <c r="E328" s="347" t="str">
        <f t="array" ref="E328">IF(E282:H317="","",E282:H317)</f>
        <v>TSINP_03</v>
      </c>
      <c r="F328" s="42" t="str">
        <f t="array" ref="F328">IF(F282:I317="","",F282:I317)</f>
        <v>Uporaba pare v industrijskih procesih</v>
      </c>
      <c r="G328" s="41" t="str">
        <f t="array" ref="G328">IF(G282:J317="","",G282:J317)</f>
        <v>Odjem toplote za namen hlajenja / vroča-topla voda</v>
      </c>
      <c r="H328" s="182" t="str">
        <f t="array" ref="H328">IF(H282:K317="","",H282:K317)</f>
        <v/>
      </c>
      <c r="I328" s="707"/>
      <c r="J328" s="731"/>
      <c r="K328" s="732"/>
      <c r="L328" s="733"/>
      <c r="M328" s="734"/>
      <c r="N328" s="735"/>
      <c r="O328" s="736"/>
      <c r="P328" s="736"/>
      <c r="Q328" s="43" t="str">
        <f t="shared" si="74"/>
        <v/>
      </c>
      <c r="R328" s="737" t="str">
        <f t="shared" si="75"/>
        <v/>
      </c>
      <c r="S328" s="738"/>
      <c r="T328" s="11"/>
      <c r="U328" s="34" t="str">
        <f t="shared" si="78"/>
        <v/>
      </c>
      <c r="V328" s="11"/>
      <c r="W328" s="11"/>
      <c r="X328" s="11"/>
      <c r="Y328" s="11"/>
      <c r="Z328" s="11"/>
      <c r="AA328" s="11"/>
      <c r="AB328" s="11"/>
      <c r="AC328" s="11"/>
      <c r="AD328" s="11"/>
      <c r="AE328" s="127"/>
      <c r="AF328" s="127"/>
      <c r="AG328" s="127"/>
      <c r="AH328" s="127"/>
      <c r="AI328" s="127"/>
      <c r="AJ328" s="135">
        <f t="shared" si="76"/>
        <v>0</v>
      </c>
      <c r="AK328" s="135" t="str">
        <f t="shared" si="84"/>
        <v/>
      </c>
      <c r="AL328" s="135">
        <f t="shared" si="77"/>
        <v>0</v>
      </c>
      <c r="AM328" s="135"/>
      <c r="AN328" s="135" t="str">
        <f t="shared" si="80"/>
        <v/>
      </c>
      <c r="AO328" s="127"/>
      <c r="AP328" s="127"/>
    </row>
    <row r="329" spans="1:60" ht="19.5" hidden="1" customHeight="1" x14ac:dyDescent="0.25">
      <c r="C329" s="344"/>
      <c r="D329" s="344"/>
      <c r="E329" s="350"/>
      <c r="F329" s="222"/>
      <c r="G329" s="222"/>
      <c r="H329" s="222"/>
      <c r="I329" s="351"/>
      <c r="J329" s="757"/>
      <c r="K329" s="758"/>
      <c r="L329" s="759"/>
      <c r="M329" s="226">
        <f>SUBTOTAL(109,tbl_11_TarifniCenik_07[Variabilna količina (Dobavljena toplota)
'[MWh']])</f>
        <v>0</v>
      </c>
      <c r="N329" s="760">
        <f>SUBTOTAL(109,tbl_11_TarifniCenik_07[Fiksna količina (Obračunska moč)
'[MW']])</f>
        <v>0</v>
      </c>
      <c r="O329" s="761">
        <f>SUBTOTAL(109,tbl_11_TarifniCenik_07[Število končnih odjemalcev])</f>
        <v>0</v>
      </c>
      <c r="P329" s="761">
        <f>SUBTOTAL(109,tbl_11_TarifniCenik_07[Število predajnih (merilnih) mest])</f>
        <v>0</v>
      </c>
      <c r="Q329" s="227">
        <f>SUBTOTAL(109,tbl_11_TarifniCenik_07[Prihodek
VARIABILNI
del 
'[EUR/leto']])</f>
        <v>0</v>
      </c>
      <c r="R329" s="762">
        <f>SUBTOTAL(109,tbl_11_TarifniCenik_07[Prihodek 
FIKSNI
del 
'[EUR/leto']])</f>
        <v>0</v>
      </c>
      <c r="S329" s="223">
        <f>ROUND(SUBTOTAL(109,tbl_11_TarifniCenik_07[Prihodek števnina '[EUR/leto']]),2)</f>
        <v>0</v>
      </c>
      <c r="AC329" s="11"/>
      <c r="AD329" s="11"/>
      <c r="AO329" s="127"/>
      <c r="AP329" s="127"/>
    </row>
    <row r="330" spans="1:60" ht="14.25" hidden="1" customHeight="1" x14ac:dyDescent="0.25">
      <c r="B330" s="237"/>
      <c r="F330" s="15"/>
      <c r="H330" s="19"/>
    </row>
    <row r="331" spans="1:60" ht="14.25" hidden="1" customHeight="1" x14ac:dyDescent="0.25">
      <c r="F331" s="15"/>
      <c r="H331" s="19"/>
    </row>
    <row r="332" spans="1:60" ht="14.25" hidden="1" customHeight="1" x14ac:dyDescent="0.25">
      <c r="F332" s="15"/>
      <c r="H332" s="19"/>
    </row>
    <row r="333" spans="1:60" ht="22.5" hidden="1" customHeight="1" x14ac:dyDescent="0.25">
      <c r="D333" s="306">
        <v>8</v>
      </c>
      <c r="E333" s="305" t="e">
        <f>IF(VLOOKUP(D333,[1]!tblS_Mesec[#Data],4)="PLAN",$AC$2&amp;VLOOKUP(D333,[1]!tblS_Mesec[#Data],3)&amp;" "&amp;VLOOKUP(D333,[1]!tblS_Mesec[#Data],2),$AC$3&amp;VLOOKUP(D333,[1]!tblS_Mesec[#Data],3)&amp;" "&amp;VLOOKUP(D333,[1]!tblS_Mesec[#Data],2))&amp;" "&amp;VLOOKUP(D333,[1]!tblS_Mesec[#Data],9)</f>
        <v>#REF!</v>
      </c>
      <c r="H333" s="19"/>
      <c r="AC333" s="11"/>
      <c r="AD333" s="11"/>
      <c r="AE333" s="11"/>
      <c r="AF333" s="11"/>
      <c r="AG333" s="122"/>
      <c r="AH333" s="122"/>
      <c r="AI333" s="122"/>
      <c r="AJ333" s="122"/>
      <c r="AK333" s="122"/>
      <c r="AL333" s="122"/>
      <c r="AM333" s="122"/>
      <c r="AN333" s="122"/>
      <c r="AQ333" s="122"/>
      <c r="AR333" s="139"/>
      <c r="AS333" s="122"/>
      <c r="AT333" s="139"/>
      <c r="AU333" s="139"/>
      <c r="AV333" s="139"/>
      <c r="BA333" s="122"/>
      <c r="BB333" s="139"/>
      <c r="BC333" s="122"/>
      <c r="BD333" s="139"/>
      <c r="BE333" s="139"/>
      <c r="BF333" s="139"/>
      <c r="BG333" s="122"/>
      <c r="BH333" s="122"/>
    </row>
    <row r="334" spans="1:60" ht="14.25" hidden="1" customHeight="1" thickBot="1" x14ac:dyDescent="0.3">
      <c r="D334" s="306" t="e">
        <f>VLOOKUP(MATCH($D$333,[1]!tblS_Mesec[ID_Mesec],0),[1]!tblS_Mesec[#Data],4)</f>
        <v>#REF!</v>
      </c>
    </row>
    <row r="335" spans="1:60" ht="22.5" hidden="1" customHeight="1" x14ac:dyDescent="0.25">
      <c r="D335" s="306" t="e">
        <f>VLOOKUP(MATCH($D$333,[1]!tblS_Mesec[ID_Mesec],0),[1]!tblS_Mesec[#Data],7)</f>
        <v>#REF!</v>
      </c>
      <c r="F335" s="927" t="s">
        <v>1089</v>
      </c>
      <c r="G335" s="928"/>
      <c r="H335" s="928"/>
      <c r="I335" s="929" t="s">
        <v>1090</v>
      </c>
      <c r="J335" s="930"/>
      <c r="K335" s="930"/>
      <c r="L335" s="931"/>
      <c r="M335" s="935" t="s">
        <v>1104</v>
      </c>
      <c r="N335" s="936"/>
      <c r="O335" s="936"/>
      <c r="P335" s="937"/>
      <c r="Q335" s="935" t="s">
        <v>1105</v>
      </c>
      <c r="R335" s="936"/>
      <c r="S335" s="937"/>
    </row>
    <row r="336" spans="1:60" ht="22.5" hidden="1" customHeight="1" x14ac:dyDescent="0.25">
      <c r="E336" s="21" t="s">
        <v>1109</v>
      </c>
      <c r="F336" s="701"/>
      <c r="G336" s="938" t="s">
        <v>1093</v>
      </c>
      <c r="H336" s="939"/>
      <c r="I336" s="940" t="s">
        <v>1094</v>
      </c>
      <c r="J336" s="941"/>
      <c r="K336" s="940" t="s">
        <v>1095</v>
      </c>
      <c r="L336" s="942"/>
      <c r="M336" s="763"/>
      <c r="N336" s="763"/>
      <c r="O336" s="35"/>
      <c r="P336" s="763"/>
      <c r="Q336" s="763"/>
      <c r="AN336" s="183">
        <f>SUM(AN339:AN374)</f>
        <v>0</v>
      </c>
    </row>
    <row r="337" spans="1:44" s="23" customFormat="1" ht="15.75" hidden="1" customHeight="1" x14ac:dyDescent="0.25">
      <c r="E337" s="23" t="s">
        <v>16</v>
      </c>
      <c r="F337" s="23" t="s">
        <v>17</v>
      </c>
      <c r="G337" s="23" t="s">
        <v>18</v>
      </c>
      <c r="H337" s="23" t="s">
        <v>19</v>
      </c>
      <c r="I337" s="23" t="s">
        <v>20</v>
      </c>
      <c r="J337" s="23" t="s">
        <v>21</v>
      </c>
      <c r="K337" s="23" t="s">
        <v>22</v>
      </c>
      <c r="L337" s="23" t="s">
        <v>23</v>
      </c>
      <c r="M337" s="23" t="s">
        <v>24</v>
      </c>
      <c r="N337" s="23" t="s">
        <v>25</v>
      </c>
      <c r="O337" s="23" t="s">
        <v>26</v>
      </c>
      <c r="P337" s="23" t="s">
        <v>27</v>
      </c>
      <c r="Q337" s="23" t="s">
        <v>28</v>
      </c>
      <c r="R337" s="23" t="s">
        <v>507</v>
      </c>
      <c r="S337" s="23" t="s">
        <v>508</v>
      </c>
      <c r="T337" s="11"/>
      <c r="U337" s="11"/>
      <c r="V337" s="11"/>
      <c r="W337" s="11"/>
      <c r="AC337" s="128"/>
      <c r="AD337" s="128"/>
      <c r="AE337" s="128"/>
      <c r="AF337" s="128"/>
      <c r="AG337" s="128"/>
      <c r="AH337" s="128"/>
      <c r="AI337" s="128"/>
      <c r="AJ337" s="128"/>
      <c r="AK337" s="128"/>
      <c r="AL337" s="128"/>
      <c r="AM337" s="128"/>
      <c r="AN337" s="128"/>
    </row>
    <row r="338" spans="1:44" s="21" customFormat="1" ht="138.75" hidden="1" customHeight="1" x14ac:dyDescent="0.25">
      <c r="A338" s="11"/>
      <c r="B338" s="11"/>
      <c r="C338" s="25" t="s">
        <v>573</v>
      </c>
      <c r="D338" s="36" t="s">
        <v>549</v>
      </c>
      <c r="E338" s="309" t="s">
        <v>14</v>
      </c>
      <c r="F338" s="26" t="s">
        <v>75</v>
      </c>
      <c r="G338" s="26" t="s">
        <v>7</v>
      </c>
      <c r="H338" s="26" t="s">
        <v>15</v>
      </c>
      <c r="I338" s="38" t="s">
        <v>89</v>
      </c>
      <c r="J338" s="702" t="s">
        <v>1096</v>
      </c>
      <c r="K338" s="703" t="s">
        <v>1097</v>
      </c>
      <c r="L338" s="704" t="s">
        <v>1098</v>
      </c>
      <c r="M338" s="38" t="s">
        <v>90</v>
      </c>
      <c r="N338" s="705" t="s">
        <v>1099</v>
      </c>
      <c r="O338" s="25" t="s">
        <v>1100</v>
      </c>
      <c r="P338" s="25" t="s">
        <v>1101</v>
      </c>
      <c r="Q338" s="38" t="s">
        <v>38</v>
      </c>
      <c r="R338" s="706" t="s">
        <v>1102</v>
      </c>
      <c r="S338" s="25" t="s">
        <v>1103</v>
      </c>
      <c r="T338" s="11"/>
      <c r="U338" s="392" t="s">
        <v>196</v>
      </c>
      <c r="V338" s="11"/>
      <c r="W338" s="11"/>
      <c r="X338" s="11"/>
      <c r="Y338" s="11"/>
      <c r="Z338" s="11"/>
      <c r="AA338" s="11"/>
      <c r="AB338" s="11"/>
      <c r="AC338" s="11"/>
      <c r="AD338" s="11"/>
      <c r="AE338" s="127"/>
      <c r="AF338" s="129" t="s">
        <v>85</v>
      </c>
      <c r="AG338" s="129" t="s">
        <v>87</v>
      </c>
      <c r="AH338" s="129" t="s">
        <v>88</v>
      </c>
      <c r="AI338" s="127"/>
      <c r="AJ338" s="129" t="s">
        <v>86</v>
      </c>
      <c r="AK338" s="129" t="s">
        <v>197</v>
      </c>
      <c r="AL338" s="129" t="s">
        <v>614</v>
      </c>
      <c r="AM338" s="129"/>
      <c r="AN338" s="136" t="s">
        <v>250</v>
      </c>
      <c r="AO338" s="127"/>
      <c r="AP338" s="127"/>
      <c r="AR338" s="129" t="s">
        <v>615</v>
      </c>
    </row>
    <row r="339" spans="1:44" s="35" customFormat="1" ht="15.75" hidden="1" customHeight="1" x14ac:dyDescent="0.25">
      <c r="A339" s="11"/>
      <c r="B339" s="11"/>
      <c r="C339" s="332" t="e">
        <f t="shared" ref="C339:C374" si="85">$D$335</f>
        <v>#REF!</v>
      </c>
      <c r="D339" s="308" t="e">
        <f t="shared" ref="D339:D374" si="86">$D$334</f>
        <v>#REF!</v>
      </c>
      <c r="E339" s="345" t="str">
        <f t="array" ref="E339">IF(E293:H328="","",E293:H328)</f>
        <v>TSOGP_G01</v>
      </c>
      <c r="F339" s="39" t="str">
        <f t="array" ref="F339">IF(F293:I328="","",F293:I328)</f>
        <v>Ogrevanje prostorov</v>
      </c>
      <c r="G339" s="26" t="str">
        <f t="array" ref="G339">IF(G293:J328="","",G293:J328)</f>
        <v>Gospodinjski odjem</v>
      </c>
      <c r="H339" s="26" t="str">
        <f t="array" ref="H339">IF(H293:K328="","",H293:K328)</f>
        <v>Podskupina I. - Pobr ≤ 0,050 [MW]</v>
      </c>
      <c r="I339" s="707"/>
      <c r="J339" s="708"/>
      <c r="K339" s="709"/>
      <c r="L339" s="710"/>
      <c r="M339" s="711"/>
      <c r="N339" s="712"/>
      <c r="O339" s="713"/>
      <c r="P339" s="713"/>
      <c r="Q339" s="40" t="str">
        <f t="shared" ref="Q339:Q374" si="87">IF(I339="","",ROUND(I339*M339,2))</f>
        <v/>
      </c>
      <c r="R339" s="714" t="str">
        <f t="shared" ref="R339:R374" si="88">IF(J339="","",ROUND(J339*N339/12,2))</f>
        <v/>
      </c>
      <c r="S339" s="715"/>
      <c r="T339" s="11"/>
      <c r="U339" s="34" t="str">
        <f>IF(AN339="","",IF(AN339=1,"û","ü"))</f>
        <v/>
      </c>
      <c r="V339" s="11"/>
      <c r="Y339" s="11"/>
      <c r="Z339" s="11"/>
      <c r="AA339" s="11"/>
      <c r="AB339" s="11"/>
      <c r="AC339" s="11"/>
      <c r="AD339" s="11"/>
      <c r="AE339" s="127" t="s">
        <v>91</v>
      </c>
      <c r="AF339" s="130" t="b">
        <f>$AF$18</f>
        <v>0</v>
      </c>
      <c r="AG339" s="127">
        <f>IF(COUNTA(S339:S348,O339:P348,N339:N348,I339:M348)&gt;0,1,0)</f>
        <v>0</v>
      </c>
      <c r="AH339" s="127">
        <f>IF(COUNTA(S339:S348,I339:P348)&lt;90,1,0)</f>
        <v>1</v>
      </c>
      <c r="AI339" s="127">
        <f>SUM(AJ339:AJ348)</f>
        <v>0</v>
      </c>
      <c r="AJ339" s="131">
        <f t="shared" ref="AJ339:AJ374" si="89">IF(AND(OR(M339&gt;0,N339),OR(P339=0,P339="",O339="",O339&lt;P339)),1,0)</f>
        <v>0</v>
      </c>
      <c r="AK339" s="131" t="str">
        <f>IF($AF$18=TRUE,IF(COUNTA(S339,I339:P339)=9,0,1),IF(COUNTA(S339,I339:P339)&gt;0,1,""))</f>
        <v/>
      </c>
      <c r="AL339" s="131" t="e">
        <f t="shared" ref="AL339:AL374" si="90">IF(OR(LEFT(E339,7)=$AR$15,LEFT(E339,7)=$AS$15),IF(I339&gt;$AR$339,1,0),0)</f>
        <v>#REF!</v>
      </c>
      <c r="AM339" s="131"/>
      <c r="AN339" s="131" t="str">
        <f>IF(AK339="","",IF(SUM(AJ339:AM339)&gt;0,1,0))</f>
        <v/>
      </c>
      <c r="AO339" s="127"/>
      <c r="AP339" s="127"/>
      <c r="AR339" s="716" t="e">
        <f>IF(AND($AC$5=VLOOKUP($D$333,[1]!tblS_RegPRIH[#Data],2),VLOOKUP($D$333,[1]!tblS_RegPRIH[#Data],5)&lt;&gt;""),VLOOKUP($D$333,[1]!tblS_RegPRIH[#Data],5),"")</f>
        <v>#REF!</v>
      </c>
    </row>
    <row r="340" spans="1:44" s="35" customFormat="1" ht="15.75" hidden="1" customHeight="1" x14ac:dyDescent="0.25">
      <c r="A340" s="11"/>
      <c r="B340" s="11"/>
      <c r="C340" s="332" t="e">
        <f t="shared" si="85"/>
        <v>#REF!</v>
      </c>
      <c r="D340" s="308" t="e">
        <f t="shared" si="86"/>
        <v>#REF!</v>
      </c>
      <c r="E340" s="345" t="str">
        <f t="array" ref="E340">IF(E294:H329="","",E294:H329)</f>
        <v>TSOGP_G02</v>
      </c>
      <c r="F340" s="39" t="str">
        <f t="array" ref="F340">IF(F294:I329="","",F294:I329)</f>
        <v>Ogrevanje prostorov</v>
      </c>
      <c r="G340" s="26" t="str">
        <f t="array" ref="G340">IF(G294:J329="","",G294:J329)</f>
        <v>Gospodinjski odjem</v>
      </c>
      <c r="H340" s="26" t="str">
        <f t="array" ref="H340">IF(H294:K329="","",H294:K329)</f>
        <v>Podskupina II. - 0,050&lt; Pobr ≤ 0,300 [MW]</v>
      </c>
      <c r="I340" s="707"/>
      <c r="J340" s="708"/>
      <c r="K340" s="709"/>
      <c r="L340" s="710"/>
      <c r="M340" s="711"/>
      <c r="N340" s="712"/>
      <c r="O340" s="713"/>
      <c r="P340" s="713"/>
      <c r="Q340" s="40" t="str">
        <f t="shared" si="87"/>
        <v/>
      </c>
      <c r="R340" s="714" t="str">
        <f t="shared" si="88"/>
        <v/>
      </c>
      <c r="S340" s="715"/>
      <c r="T340" s="11"/>
      <c r="U340" s="34" t="str">
        <f t="shared" ref="U340:U374" si="91">IF(AN340="","",IF(AN340=1,"û","ü"))</f>
        <v/>
      </c>
      <c r="V340" s="11"/>
      <c r="Y340" s="11"/>
      <c r="Z340" s="11"/>
      <c r="AA340" s="11"/>
      <c r="AB340" s="11"/>
      <c r="AC340" s="11"/>
      <c r="AD340" s="11"/>
      <c r="AE340" s="127" t="s">
        <v>92</v>
      </c>
      <c r="AF340" s="132" t="b">
        <f>$AF$19</f>
        <v>0</v>
      </c>
      <c r="AG340" s="127">
        <f>IF(COUNTA(S349:S358,O349:P358,N349:N358,I349:M358)&lt;0,1,0)</f>
        <v>0</v>
      </c>
      <c r="AH340" s="127">
        <f>IF(COUNTA(S349:S358,I349:P358)&lt;90,1,0)</f>
        <v>1</v>
      </c>
      <c r="AI340" s="127">
        <f>SUM(AJ349:AJ358)</f>
        <v>0</v>
      </c>
      <c r="AJ340" s="133">
        <f t="shared" si="89"/>
        <v>0</v>
      </c>
      <c r="AK340" s="133" t="str">
        <f t="shared" ref="AK340:AK348" si="92">IF($AF$18=TRUE,IF(COUNTA(S340,I340:P340)=9,0,1),IF(COUNTA(S340,I340:P340)&gt;0,1,""))</f>
        <v/>
      </c>
      <c r="AL340" s="133" t="e">
        <f t="shared" si="90"/>
        <v>#REF!</v>
      </c>
      <c r="AM340" s="133"/>
      <c r="AN340" s="133" t="str">
        <f t="shared" ref="AN340:AN374" si="93">IF(AK340="","",IF(SUM(AJ340:AM340)&gt;0,1,0))</f>
        <v/>
      </c>
      <c r="AO340" s="127"/>
      <c r="AP340" s="127"/>
    </row>
    <row r="341" spans="1:44" s="35" customFormat="1" ht="15.75" hidden="1" customHeight="1" x14ac:dyDescent="0.25">
      <c r="A341" s="11"/>
      <c r="B341" s="11"/>
      <c r="C341" s="332" t="e">
        <f t="shared" si="85"/>
        <v>#REF!</v>
      </c>
      <c r="D341" s="308" t="e">
        <f t="shared" si="86"/>
        <v>#REF!</v>
      </c>
      <c r="E341" s="345" t="str">
        <f t="array" ref="E341">IF(E295:H330="","",E295:H330)</f>
        <v>TSOGP_G03</v>
      </c>
      <c r="F341" s="39" t="str">
        <f t="array" ref="F341">IF(F295:I330="","",F295:I330)</f>
        <v>Ogrevanje prostorov</v>
      </c>
      <c r="G341" s="26" t="str">
        <f t="array" ref="G341">IF(G295:J330="","",G295:J330)</f>
        <v>Gospodinjski odjem</v>
      </c>
      <c r="H341" s="26" t="str">
        <f t="array" ref="H341">IF(H295:K330="","",H295:K330)</f>
        <v>Podskupina III.  - Pobr &gt; 0,300 [MW]</v>
      </c>
      <c r="I341" s="707"/>
      <c r="J341" s="708"/>
      <c r="K341" s="709"/>
      <c r="L341" s="710"/>
      <c r="M341" s="711"/>
      <c r="N341" s="712"/>
      <c r="O341" s="713"/>
      <c r="P341" s="713"/>
      <c r="Q341" s="40" t="str">
        <f t="shared" si="87"/>
        <v/>
      </c>
      <c r="R341" s="714" t="str">
        <f t="shared" si="88"/>
        <v/>
      </c>
      <c r="S341" s="715"/>
      <c r="T341" s="11"/>
      <c r="U341" s="34" t="str">
        <f t="shared" si="91"/>
        <v/>
      </c>
      <c r="V341" s="11"/>
      <c r="X341" s="11"/>
      <c r="Y341" s="11"/>
      <c r="Z341" s="11"/>
      <c r="AA341" s="11"/>
      <c r="AB341" s="11"/>
      <c r="AC341" s="11"/>
      <c r="AD341" s="11"/>
      <c r="AE341" s="127" t="s">
        <v>93</v>
      </c>
      <c r="AF341" s="132" t="b">
        <f>$AF$20</f>
        <v>0</v>
      </c>
      <c r="AG341" s="127">
        <f>IF(COUNTA(S359:S367,O359:P367,N359:N367,I359:M367)&gt;0,1,0)</f>
        <v>0</v>
      </c>
      <c r="AH341" s="127">
        <f>IF(COUNTA(S359:S367,I359:P367)&lt;81,1,0)</f>
        <v>1</v>
      </c>
      <c r="AI341" s="127">
        <f>SUM(AJ359:AJ367)</f>
        <v>0</v>
      </c>
      <c r="AJ341" s="133">
        <f t="shared" si="89"/>
        <v>0</v>
      </c>
      <c r="AK341" s="133" t="str">
        <f t="shared" si="92"/>
        <v/>
      </c>
      <c r="AL341" s="133" t="e">
        <f t="shared" si="90"/>
        <v>#REF!</v>
      </c>
      <c r="AM341" s="133"/>
      <c r="AN341" s="133" t="str">
        <f t="shared" si="93"/>
        <v/>
      </c>
      <c r="AO341" s="127"/>
      <c r="AP341" s="127"/>
    </row>
    <row r="342" spans="1:44" s="35" customFormat="1" ht="15.75" hidden="1" customHeight="1" x14ac:dyDescent="0.25">
      <c r="A342" s="11"/>
      <c r="B342" s="11"/>
      <c r="C342" s="332" t="e">
        <f t="shared" si="85"/>
        <v>#REF!</v>
      </c>
      <c r="D342" s="308" t="e">
        <f t="shared" si="86"/>
        <v>#REF!</v>
      </c>
      <c r="E342" s="345" t="str">
        <f t="array" ref="E342">IF(E296:H331="","",E296:H331)</f>
        <v>TSOGP_I01</v>
      </c>
      <c r="F342" s="39" t="str">
        <f t="array" ref="F342">IF(F296:I331="","",F296:I331)</f>
        <v>Ogrevanje prostorov</v>
      </c>
      <c r="G342" s="26" t="str">
        <f t="array" ref="G342">IF(G296:J331="","",G296:J331)</f>
        <v>Industrijski odjem</v>
      </c>
      <c r="H342" s="26" t="str">
        <f t="array" ref="H342">IF(H296:K331="","",H296:K331)</f>
        <v>Podskupina I. - Pobr ≤ 0,050 [MW]</v>
      </c>
      <c r="I342" s="707"/>
      <c r="J342" s="708"/>
      <c r="K342" s="709"/>
      <c r="L342" s="710"/>
      <c r="M342" s="711"/>
      <c r="N342" s="712"/>
      <c r="O342" s="713"/>
      <c r="P342" s="713"/>
      <c r="Q342" s="40" t="str">
        <f t="shared" si="87"/>
        <v/>
      </c>
      <c r="R342" s="714" t="str">
        <f t="shared" si="88"/>
        <v/>
      </c>
      <c r="S342" s="715"/>
      <c r="T342" s="11"/>
      <c r="U342" s="34" t="str">
        <f t="shared" si="91"/>
        <v/>
      </c>
      <c r="W342" s="11"/>
      <c r="X342" s="11"/>
      <c r="Y342" s="11"/>
      <c r="Z342" s="11"/>
      <c r="AA342" s="11"/>
      <c r="AB342" s="11"/>
      <c r="AC342" s="11"/>
      <c r="AD342" s="11"/>
      <c r="AE342" s="127" t="s">
        <v>95</v>
      </c>
      <c r="AF342" s="132" t="b">
        <f>$AF$21</f>
        <v>0</v>
      </c>
      <c r="AG342" s="127">
        <f>IF(COUNTA(S368:S371,O368:P371,N368:N371,I368:M371)&gt;0,1,0)</f>
        <v>0</v>
      </c>
      <c r="AH342" s="127">
        <f>IF(COUNTA(S368:S371,I368:P371)&lt;36,1,0)</f>
        <v>1</v>
      </c>
      <c r="AI342" s="127">
        <f>SUM(AJ368)</f>
        <v>0</v>
      </c>
      <c r="AJ342" s="133">
        <f t="shared" si="89"/>
        <v>0</v>
      </c>
      <c r="AK342" s="133" t="str">
        <f t="shared" si="92"/>
        <v/>
      </c>
      <c r="AL342" s="133">
        <f t="shared" si="90"/>
        <v>0</v>
      </c>
      <c r="AM342" s="133"/>
      <c r="AN342" s="133" t="str">
        <f t="shared" si="93"/>
        <v/>
      </c>
      <c r="AO342" s="127"/>
      <c r="AP342" s="127"/>
    </row>
    <row r="343" spans="1:44" s="35" customFormat="1" ht="15.75" hidden="1" customHeight="1" x14ac:dyDescent="0.25">
      <c r="A343" s="11"/>
      <c r="B343" s="11"/>
      <c r="C343" s="332" t="e">
        <f t="shared" si="85"/>
        <v>#REF!</v>
      </c>
      <c r="D343" s="308" t="e">
        <f t="shared" si="86"/>
        <v>#REF!</v>
      </c>
      <c r="E343" s="345" t="str">
        <f t="array" ref="E343">IF(E297:H332="","",E297:H332)</f>
        <v>TSOGP_I02</v>
      </c>
      <c r="F343" s="39" t="str">
        <f t="array" ref="F343">IF(F297:I332="","",F297:I332)</f>
        <v>Ogrevanje prostorov</v>
      </c>
      <c r="G343" s="26" t="str">
        <f t="array" ref="G343">IF(G297:J332="","",G297:J332)</f>
        <v>Industrijski odjem</v>
      </c>
      <c r="H343" s="26" t="str">
        <f t="array" ref="H343">IF(H297:K332="","",H297:K332)</f>
        <v>Podskupina II. - 0,050&lt; Pobr ≤ 0,300 [MW]</v>
      </c>
      <c r="I343" s="707"/>
      <c r="J343" s="708"/>
      <c r="K343" s="709"/>
      <c r="L343" s="710"/>
      <c r="M343" s="711"/>
      <c r="N343" s="712"/>
      <c r="O343" s="713"/>
      <c r="P343" s="713"/>
      <c r="Q343" s="40" t="str">
        <f t="shared" si="87"/>
        <v/>
      </c>
      <c r="R343" s="714" t="str">
        <f t="shared" si="88"/>
        <v/>
      </c>
      <c r="S343" s="715"/>
      <c r="T343" s="11"/>
      <c r="U343" s="34" t="str">
        <f t="shared" si="91"/>
        <v/>
      </c>
      <c r="V343" s="11"/>
      <c r="W343" s="11"/>
      <c r="X343" s="11"/>
      <c r="Y343" s="11"/>
      <c r="Z343" s="11"/>
      <c r="AA343" s="11"/>
      <c r="AB343" s="11"/>
      <c r="AC343" s="11"/>
      <c r="AD343" s="11"/>
      <c r="AE343" s="127" t="s">
        <v>94</v>
      </c>
      <c r="AF343" s="132" t="b">
        <f>$AF$22</f>
        <v>0</v>
      </c>
      <c r="AG343" s="127">
        <f>IF(COUNTA(S372:S374,O372:P374,N372:N374,I372:M374)&gt;0,1,0)</f>
        <v>0</v>
      </c>
      <c r="AH343" s="127">
        <f>IF(COUNTA(S372:S374,I372:P374)&lt;27,1,0)</f>
        <v>1</v>
      </c>
      <c r="AI343" s="127">
        <f>SUM(AJ372:AJ374)</f>
        <v>0</v>
      </c>
      <c r="AJ343" s="133">
        <f t="shared" si="89"/>
        <v>0</v>
      </c>
      <c r="AK343" s="133" t="str">
        <f t="shared" si="92"/>
        <v/>
      </c>
      <c r="AL343" s="133">
        <f t="shared" si="90"/>
        <v>0</v>
      </c>
      <c r="AM343" s="133"/>
      <c r="AN343" s="133" t="str">
        <f t="shared" si="93"/>
        <v/>
      </c>
      <c r="AO343" s="127"/>
      <c r="AP343" s="127"/>
    </row>
    <row r="344" spans="1:44" s="35" customFormat="1" ht="15.75" hidden="1" customHeight="1" x14ac:dyDescent="0.25">
      <c r="A344" s="11"/>
      <c r="B344" s="11"/>
      <c r="C344" s="332" t="e">
        <f t="shared" si="85"/>
        <v>#REF!</v>
      </c>
      <c r="D344" s="308" t="e">
        <f t="shared" si="86"/>
        <v>#REF!</v>
      </c>
      <c r="E344" s="345" t="str">
        <f t="array" ref="E344">IF(E298:H333="","",E298:H333)</f>
        <v>TSOGP_I03</v>
      </c>
      <c r="F344" s="39" t="str">
        <f t="array" ref="F344">IF(F298:I333="","",F298:I333)</f>
        <v>Ogrevanje prostorov</v>
      </c>
      <c r="G344" s="26" t="str">
        <f t="array" ref="G344">IF(G298:J333="","",G298:J333)</f>
        <v>Industrijski odjem</v>
      </c>
      <c r="H344" s="26" t="str">
        <f t="array" ref="H344">IF(H298:K333="","",H298:K333)</f>
        <v>Podskupina III.  - Pobr &gt; 0,300 [MW]</v>
      </c>
      <c r="I344" s="707"/>
      <c r="J344" s="708"/>
      <c r="K344" s="709"/>
      <c r="L344" s="710"/>
      <c r="M344" s="711"/>
      <c r="N344" s="712"/>
      <c r="O344" s="713"/>
      <c r="P344" s="713"/>
      <c r="Q344" s="40" t="str">
        <f t="shared" si="87"/>
        <v/>
      </c>
      <c r="R344" s="714" t="str">
        <f t="shared" si="88"/>
        <v/>
      </c>
      <c r="S344" s="715"/>
      <c r="T344" s="11"/>
      <c r="U344" s="34" t="str">
        <f t="shared" si="91"/>
        <v/>
      </c>
      <c r="V344" s="11"/>
      <c r="W344" s="11"/>
      <c r="X344" s="11"/>
      <c r="Y344" s="11"/>
      <c r="Z344" s="11"/>
      <c r="AA344" s="11"/>
      <c r="AB344" s="11"/>
      <c r="AC344" s="11"/>
      <c r="AD344" s="11"/>
      <c r="AE344" s="134"/>
      <c r="AF344" s="134"/>
      <c r="AG344" s="134"/>
      <c r="AH344" s="134"/>
      <c r="AI344" s="134"/>
      <c r="AJ344" s="133">
        <f t="shared" si="89"/>
        <v>0</v>
      </c>
      <c r="AK344" s="133" t="str">
        <f t="shared" si="92"/>
        <v/>
      </c>
      <c r="AL344" s="133">
        <f t="shared" si="90"/>
        <v>0</v>
      </c>
      <c r="AM344" s="133"/>
      <c r="AN344" s="133" t="str">
        <f t="shared" si="93"/>
        <v/>
      </c>
      <c r="AO344" s="127"/>
      <c r="AP344" s="127"/>
    </row>
    <row r="345" spans="1:44" s="35" customFormat="1" ht="15.75" hidden="1" customHeight="1" x14ac:dyDescent="0.25">
      <c r="A345" s="11"/>
      <c r="B345" s="11"/>
      <c r="C345" s="332" t="e">
        <f t="shared" si="85"/>
        <v>#REF!</v>
      </c>
      <c r="D345" s="308" t="e">
        <f t="shared" si="86"/>
        <v>#REF!</v>
      </c>
      <c r="E345" s="345" t="str">
        <f t="array" ref="E345">IF(E299:H334="","",E299:H334)</f>
        <v>TSOGP_P01</v>
      </c>
      <c r="F345" s="39" t="str">
        <f t="array" ref="F345">IF(F299:I334="","",F299:I334)</f>
        <v>Ogrevanje prostorov</v>
      </c>
      <c r="G345" s="26" t="str">
        <f t="array" ref="G345">IF(G299:J334="","",G299:J334)</f>
        <v>Poslovni in ostali odjem</v>
      </c>
      <c r="H345" s="26" t="str">
        <f t="array" ref="H345">IF(H299:K334="","",H299:K334)</f>
        <v>Podskupina I. - Pobr ≤ 0,050 [MW]</v>
      </c>
      <c r="I345" s="707"/>
      <c r="J345" s="708"/>
      <c r="K345" s="709"/>
      <c r="L345" s="710"/>
      <c r="M345" s="711"/>
      <c r="N345" s="712"/>
      <c r="O345" s="713"/>
      <c r="P345" s="713"/>
      <c r="Q345" s="40" t="str">
        <f t="shared" si="87"/>
        <v/>
      </c>
      <c r="R345" s="714" t="str">
        <f t="shared" si="88"/>
        <v/>
      </c>
      <c r="S345" s="715"/>
      <c r="T345" s="11"/>
      <c r="U345" s="34" t="str">
        <f t="shared" si="91"/>
        <v/>
      </c>
      <c r="V345" s="11"/>
      <c r="W345" s="11"/>
      <c r="X345" s="11"/>
      <c r="Y345" s="11"/>
      <c r="Z345" s="11"/>
      <c r="AA345" s="11"/>
      <c r="AB345" s="11"/>
      <c r="AC345" s="11"/>
      <c r="AD345" s="11"/>
      <c r="AE345" s="134"/>
      <c r="AF345" s="134"/>
      <c r="AG345" s="134"/>
      <c r="AH345" s="134"/>
      <c r="AI345" s="185"/>
      <c r="AJ345" s="133">
        <f t="shared" si="89"/>
        <v>0</v>
      </c>
      <c r="AK345" s="133" t="str">
        <f t="shared" si="92"/>
        <v/>
      </c>
      <c r="AL345" s="133">
        <f t="shared" si="90"/>
        <v>0</v>
      </c>
      <c r="AM345" s="133"/>
      <c r="AN345" s="133" t="str">
        <f t="shared" si="93"/>
        <v/>
      </c>
      <c r="AO345" s="127"/>
      <c r="AP345" s="127"/>
    </row>
    <row r="346" spans="1:44" s="35" customFormat="1" ht="15.75" hidden="1" customHeight="1" x14ac:dyDescent="0.25">
      <c r="A346" s="11"/>
      <c r="B346" s="11"/>
      <c r="C346" s="332" t="e">
        <f t="shared" si="85"/>
        <v>#REF!</v>
      </c>
      <c r="D346" s="308" t="e">
        <f t="shared" si="86"/>
        <v>#REF!</v>
      </c>
      <c r="E346" s="345" t="str">
        <f t="array" ref="E346">IF(E300:H335="","",E300:H335)</f>
        <v>TSOGP_P02</v>
      </c>
      <c r="F346" s="39" t="str">
        <f t="array" ref="F346">IF(F300:I335="","",F300:I335)</f>
        <v>Ogrevanje prostorov</v>
      </c>
      <c r="G346" s="26" t="str">
        <f t="array" ref="G346">IF(G300:J335="","",G300:J335)</f>
        <v>Poslovni in ostali odjem</v>
      </c>
      <c r="H346" s="26" t="str">
        <f t="array" ref="H346">IF(H300:K335="","",H300:K335)</f>
        <v>Podskupina II. - 0,050&lt; Pobr ≤ 0,300 [MW]</v>
      </c>
      <c r="I346" s="707"/>
      <c r="J346" s="708"/>
      <c r="K346" s="709"/>
      <c r="L346" s="710"/>
      <c r="M346" s="711"/>
      <c r="N346" s="712"/>
      <c r="O346" s="713"/>
      <c r="P346" s="713"/>
      <c r="Q346" s="40" t="str">
        <f t="shared" si="87"/>
        <v/>
      </c>
      <c r="R346" s="714" t="str">
        <f t="shared" si="88"/>
        <v/>
      </c>
      <c r="S346" s="715"/>
      <c r="T346" s="11"/>
      <c r="U346" s="34" t="str">
        <f t="shared" si="91"/>
        <v/>
      </c>
      <c r="V346" s="11"/>
      <c r="W346" s="11"/>
      <c r="X346" s="11"/>
      <c r="Y346" s="11"/>
      <c r="Z346" s="11"/>
      <c r="AA346" s="11"/>
      <c r="AB346" s="11"/>
      <c r="AC346" s="11"/>
      <c r="AD346" s="11"/>
      <c r="AE346" s="134"/>
      <c r="AF346" s="134"/>
      <c r="AG346" s="134"/>
      <c r="AH346" s="134"/>
      <c r="AI346" s="185"/>
      <c r="AJ346" s="133">
        <f t="shared" si="89"/>
        <v>0</v>
      </c>
      <c r="AK346" s="133" t="str">
        <f t="shared" si="92"/>
        <v/>
      </c>
      <c r="AL346" s="133">
        <f t="shared" si="90"/>
        <v>0</v>
      </c>
      <c r="AM346" s="133"/>
      <c r="AN346" s="133" t="str">
        <f t="shared" si="93"/>
        <v/>
      </c>
      <c r="AO346" s="127"/>
      <c r="AP346" s="127"/>
    </row>
    <row r="347" spans="1:44" s="35" customFormat="1" ht="15.75" hidden="1" customHeight="1" x14ac:dyDescent="0.25">
      <c r="A347" s="11"/>
      <c r="B347" s="11"/>
      <c r="C347" s="332" t="e">
        <f t="shared" si="85"/>
        <v>#REF!</v>
      </c>
      <c r="D347" s="308" t="e">
        <f t="shared" si="86"/>
        <v>#REF!</v>
      </c>
      <c r="E347" s="345" t="str">
        <f t="array" ref="E347">IF(E301:H336="","",E301:H336)</f>
        <v>TSOGP_P03</v>
      </c>
      <c r="F347" s="39" t="str">
        <f t="array" ref="F347">IF(F301:I336="","",F301:I336)</f>
        <v>Ogrevanje prostorov</v>
      </c>
      <c r="G347" s="26" t="str">
        <f t="array" ref="G347">IF(G301:J336="","",G301:J336)</f>
        <v>Poslovni in ostali odjem</v>
      </c>
      <c r="H347" s="26" t="str">
        <f t="array" ref="H347">IF(H301:K336="","",H301:K336)</f>
        <v>Podskupina III.  - Pobr &gt; 0,300 [MW]</v>
      </c>
      <c r="I347" s="707"/>
      <c r="J347" s="708"/>
      <c r="K347" s="709"/>
      <c r="L347" s="710"/>
      <c r="M347" s="711"/>
      <c r="N347" s="712"/>
      <c r="O347" s="713"/>
      <c r="P347" s="713"/>
      <c r="Q347" s="40" t="str">
        <f t="shared" si="87"/>
        <v/>
      </c>
      <c r="R347" s="714" t="str">
        <f t="shared" si="88"/>
        <v/>
      </c>
      <c r="S347" s="715"/>
      <c r="T347" s="11"/>
      <c r="U347" s="34" t="str">
        <f t="shared" si="91"/>
        <v/>
      </c>
      <c r="V347" s="11"/>
      <c r="W347" s="11"/>
      <c r="X347" s="11"/>
      <c r="Y347" s="11"/>
      <c r="Z347" s="11"/>
      <c r="AA347" s="11"/>
      <c r="AB347" s="11"/>
      <c r="AC347" s="11"/>
      <c r="AD347" s="11"/>
      <c r="AE347" s="134"/>
      <c r="AF347" s="134"/>
      <c r="AG347" s="134"/>
      <c r="AH347" s="134"/>
      <c r="AI347" s="185"/>
      <c r="AJ347" s="133">
        <f t="shared" si="89"/>
        <v>0</v>
      </c>
      <c r="AK347" s="133" t="str">
        <f t="shared" si="92"/>
        <v/>
      </c>
      <c r="AL347" s="133">
        <f t="shared" si="90"/>
        <v>0</v>
      </c>
      <c r="AM347" s="133"/>
      <c r="AN347" s="133" t="str">
        <f t="shared" si="93"/>
        <v/>
      </c>
      <c r="AO347" s="127"/>
      <c r="AP347" s="127"/>
    </row>
    <row r="348" spans="1:44" ht="15.75" hidden="1" customHeight="1" x14ac:dyDescent="0.25">
      <c r="C348" s="308" t="e">
        <f t="shared" si="85"/>
        <v>#REF!</v>
      </c>
      <c r="D348" s="308" t="e">
        <f t="shared" si="86"/>
        <v>#REF!</v>
      </c>
      <c r="E348" s="346" t="str">
        <f t="array" ref="E348">IF(E302:H337="","",E302:H337)</f>
        <v>TSOGP_P04</v>
      </c>
      <c r="F348" s="272" t="str">
        <f t="array" ref="F348">IF(F302:I337="","",F302:I337)</f>
        <v>Ogrevanje prostorov</v>
      </c>
      <c r="G348" s="271" t="str">
        <f t="array" ref="G348">IF(G302:J337="","",G302:J337)</f>
        <v>Zaščiteni negospodinjski odjemalci (ZNGO)</v>
      </c>
      <c r="H348" s="271" t="str">
        <f t="array" ref="H348">IF(H302:K337="","",H302:K337)</f>
        <v>Podskupina IV.</v>
      </c>
      <c r="I348" s="717"/>
      <c r="J348" s="718"/>
      <c r="K348" s="719"/>
      <c r="L348" s="720"/>
      <c r="M348" s="721"/>
      <c r="N348" s="722"/>
      <c r="O348" s="723"/>
      <c r="P348" s="723"/>
      <c r="Q348" s="268" t="str">
        <f t="shared" si="87"/>
        <v/>
      </c>
      <c r="R348" s="724" t="str">
        <f t="shared" si="88"/>
        <v/>
      </c>
      <c r="S348" s="725"/>
      <c r="U348" s="34" t="str">
        <f t="shared" si="91"/>
        <v/>
      </c>
      <c r="AC348" s="11"/>
      <c r="AD348" s="11"/>
      <c r="AE348" s="134"/>
      <c r="AF348" s="134"/>
      <c r="AG348" s="134"/>
      <c r="AH348" s="134"/>
      <c r="AI348" s="185"/>
      <c r="AJ348" s="352">
        <f t="shared" si="89"/>
        <v>0</v>
      </c>
      <c r="AK348" s="352" t="str">
        <f t="shared" si="92"/>
        <v/>
      </c>
      <c r="AL348" s="352">
        <f t="shared" si="90"/>
        <v>0</v>
      </c>
      <c r="AM348" s="352"/>
      <c r="AN348" s="352" t="str">
        <f t="shared" si="93"/>
        <v/>
      </c>
      <c r="AO348" s="127"/>
      <c r="AP348" s="127"/>
    </row>
    <row r="349" spans="1:44" s="35" customFormat="1" ht="15.75" hidden="1" customHeight="1" x14ac:dyDescent="0.25">
      <c r="A349" s="11"/>
      <c r="B349" s="11"/>
      <c r="C349" s="332" t="e">
        <f t="shared" si="85"/>
        <v>#REF!</v>
      </c>
      <c r="D349" s="308" t="e">
        <f t="shared" si="86"/>
        <v>#REF!</v>
      </c>
      <c r="E349" s="345" t="str">
        <f t="array" ref="E349">IF(E303:H338="","",E303:H338)</f>
        <v>TSSTV_G01</v>
      </c>
      <c r="F349" s="39" t="str">
        <f t="array" ref="F349">IF(F303:I338="","",F303:I338)</f>
        <v>Priprava sanitarne tople vode</v>
      </c>
      <c r="G349" s="26" t="str">
        <f t="array" ref="G349">IF(G303:J338="","",G303:J338)</f>
        <v>Gospodinjski odjem</v>
      </c>
      <c r="H349" s="26" t="str">
        <f t="array" ref="H349">IF(H303:K338="","",H303:K338)</f>
        <v>Podskupina I. - Pobr ≤ 0,050 [MW]</v>
      </c>
      <c r="I349" s="707"/>
      <c r="J349" s="708"/>
      <c r="K349" s="709"/>
      <c r="L349" s="710"/>
      <c r="M349" s="711"/>
      <c r="N349" s="712"/>
      <c r="O349" s="713"/>
      <c r="P349" s="713"/>
      <c r="Q349" s="40" t="str">
        <f t="shared" si="87"/>
        <v/>
      </c>
      <c r="R349" s="714" t="str">
        <f t="shared" si="88"/>
        <v/>
      </c>
      <c r="S349" s="715"/>
      <c r="U349" s="34" t="str">
        <f t="shared" si="91"/>
        <v/>
      </c>
      <c r="V349" s="11"/>
      <c r="W349" s="11"/>
      <c r="X349" s="11"/>
      <c r="Y349" s="11"/>
      <c r="Z349" s="11"/>
      <c r="AA349" s="11"/>
      <c r="AB349" s="11"/>
      <c r="AC349" s="11"/>
      <c r="AD349" s="11"/>
      <c r="AE349" s="134"/>
      <c r="AF349" s="134"/>
      <c r="AG349" s="134"/>
      <c r="AH349" s="134"/>
      <c r="AI349" s="185"/>
      <c r="AJ349" s="133">
        <f t="shared" si="89"/>
        <v>0</v>
      </c>
      <c r="AK349" s="133" t="str">
        <f>IF($AF$19=TRUE,IF(COUNTA(S349,I349:P349)=9,0,1),IF(COUNTA(S349,I349:P349)&gt;0,1,""))</f>
        <v/>
      </c>
      <c r="AL349" s="133" t="e">
        <f t="shared" si="90"/>
        <v>#REF!</v>
      </c>
      <c r="AM349" s="133"/>
      <c r="AN349" s="133" t="str">
        <f t="shared" si="93"/>
        <v/>
      </c>
      <c r="AO349" s="127"/>
      <c r="AP349" s="127"/>
    </row>
    <row r="350" spans="1:44" s="35" customFormat="1" ht="15.75" hidden="1" customHeight="1" x14ac:dyDescent="0.25">
      <c r="A350" s="11"/>
      <c r="B350" s="11"/>
      <c r="C350" s="332" t="e">
        <f t="shared" si="85"/>
        <v>#REF!</v>
      </c>
      <c r="D350" s="308" t="e">
        <f t="shared" si="86"/>
        <v>#REF!</v>
      </c>
      <c r="E350" s="345" t="str">
        <f t="array" ref="E350">IF(E304:H339="","",E304:H339)</f>
        <v>TSSTV_G02</v>
      </c>
      <c r="F350" s="39" t="str">
        <f t="array" ref="F350">IF(F304:I339="","",F304:I339)</f>
        <v>Priprava sanitarne tople vode</v>
      </c>
      <c r="G350" s="26" t="str">
        <f t="array" ref="G350">IF(G304:J339="","",G304:J339)</f>
        <v>Gospodinjski odjem</v>
      </c>
      <c r="H350" s="26" t="str">
        <f t="array" ref="H350">IF(H304:K339="","",H304:K339)</f>
        <v>Podskupina II. - 0,050&lt; Pobr ≤ 0,300 [MW]</v>
      </c>
      <c r="I350" s="707"/>
      <c r="J350" s="708"/>
      <c r="K350" s="709"/>
      <c r="L350" s="710"/>
      <c r="M350" s="711"/>
      <c r="N350" s="712"/>
      <c r="O350" s="713"/>
      <c r="P350" s="713"/>
      <c r="Q350" s="40" t="str">
        <f t="shared" si="87"/>
        <v/>
      </c>
      <c r="R350" s="714" t="str">
        <f t="shared" si="88"/>
        <v/>
      </c>
      <c r="S350" s="715"/>
      <c r="T350" s="11"/>
      <c r="U350" s="34" t="str">
        <f t="shared" si="91"/>
        <v/>
      </c>
      <c r="V350" s="11"/>
      <c r="W350" s="11"/>
      <c r="X350" s="11"/>
      <c r="Y350" s="11"/>
      <c r="Z350" s="11"/>
      <c r="AA350" s="11"/>
      <c r="AB350" s="11"/>
      <c r="AC350" s="11"/>
      <c r="AD350" s="11"/>
      <c r="AE350" s="134"/>
      <c r="AF350" s="134"/>
      <c r="AG350" s="134"/>
      <c r="AH350" s="134"/>
      <c r="AI350" s="185"/>
      <c r="AJ350" s="133">
        <f t="shared" si="89"/>
        <v>0</v>
      </c>
      <c r="AK350" s="133" t="str">
        <f t="shared" ref="AK350:AK358" si="94">IF($AF$19=TRUE,IF(COUNTA(S350,I350:P350)=9,0,1),IF(COUNTA(S350,I350:P350)&gt;0,1,""))</f>
        <v/>
      </c>
      <c r="AL350" s="133" t="e">
        <f t="shared" si="90"/>
        <v>#REF!</v>
      </c>
      <c r="AM350" s="133"/>
      <c r="AN350" s="133" t="str">
        <f t="shared" si="93"/>
        <v/>
      </c>
      <c r="AO350" s="127"/>
      <c r="AP350" s="127"/>
    </row>
    <row r="351" spans="1:44" s="35" customFormat="1" ht="15.75" hidden="1" customHeight="1" x14ac:dyDescent="0.25">
      <c r="A351" s="11"/>
      <c r="B351" s="11"/>
      <c r="C351" s="332" t="e">
        <f t="shared" si="85"/>
        <v>#REF!</v>
      </c>
      <c r="D351" s="308" t="e">
        <f t="shared" si="86"/>
        <v>#REF!</v>
      </c>
      <c r="E351" s="345" t="str">
        <f t="array" ref="E351">IF(E305:H340="","",E305:H340)</f>
        <v>TSSTV_G03</v>
      </c>
      <c r="F351" s="39" t="str">
        <f t="array" ref="F351">IF(F305:I340="","",F305:I340)</f>
        <v>Priprava sanitarne tople vode</v>
      </c>
      <c r="G351" s="26" t="str">
        <f t="array" ref="G351">IF(G305:J340="","",G305:J340)</f>
        <v>Gospodinjski odjem</v>
      </c>
      <c r="H351" s="26" t="str">
        <f t="array" ref="H351">IF(H305:K340="","",H305:K340)</f>
        <v>Podskupina III.  - Pobr &gt; 0,300 [MW]</v>
      </c>
      <c r="I351" s="707"/>
      <c r="J351" s="708"/>
      <c r="K351" s="709"/>
      <c r="L351" s="710"/>
      <c r="M351" s="711"/>
      <c r="N351" s="712"/>
      <c r="O351" s="713"/>
      <c r="P351" s="713"/>
      <c r="Q351" s="40" t="str">
        <f t="shared" si="87"/>
        <v/>
      </c>
      <c r="R351" s="714" t="str">
        <f t="shared" si="88"/>
        <v/>
      </c>
      <c r="S351" s="715"/>
      <c r="T351" s="11"/>
      <c r="U351" s="34" t="str">
        <f t="shared" si="91"/>
        <v/>
      </c>
      <c r="V351" s="11"/>
      <c r="W351" s="11"/>
      <c r="X351" s="11"/>
      <c r="Y351" s="11"/>
      <c r="Z351" s="11"/>
      <c r="AA351" s="11"/>
      <c r="AB351" s="11"/>
      <c r="AC351" s="11"/>
      <c r="AD351" s="11"/>
      <c r="AE351" s="134"/>
      <c r="AF351" s="134"/>
      <c r="AG351" s="134"/>
      <c r="AH351" s="134"/>
      <c r="AI351" s="185"/>
      <c r="AJ351" s="133">
        <f t="shared" si="89"/>
        <v>0</v>
      </c>
      <c r="AK351" s="133" t="str">
        <f t="shared" si="94"/>
        <v/>
      </c>
      <c r="AL351" s="133" t="e">
        <f t="shared" si="90"/>
        <v>#REF!</v>
      </c>
      <c r="AM351" s="133"/>
      <c r="AN351" s="133" t="str">
        <f t="shared" si="93"/>
        <v/>
      </c>
      <c r="AO351" s="127"/>
      <c r="AP351" s="127"/>
    </row>
    <row r="352" spans="1:44" s="19" customFormat="1" ht="15.75" hidden="1" customHeight="1" x14ac:dyDescent="0.25">
      <c r="A352" s="11"/>
      <c r="B352" s="11"/>
      <c r="C352" s="332" t="e">
        <f t="shared" si="85"/>
        <v>#REF!</v>
      </c>
      <c r="D352" s="308" t="e">
        <f t="shared" si="86"/>
        <v>#REF!</v>
      </c>
      <c r="E352" s="345" t="str">
        <f t="array" ref="E352">IF(E306:H341="","",E306:H341)</f>
        <v>TSSTV_I01</v>
      </c>
      <c r="F352" s="39" t="str">
        <f t="array" ref="F352">IF(F306:I341="","",F306:I341)</f>
        <v>Priprava sanitarne tople vode</v>
      </c>
      <c r="G352" s="26" t="str">
        <f t="array" ref="G352">IF(G306:J341="","",G306:J341)</f>
        <v>Industrijski odjem</v>
      </c>
      <c r="H352" s="26" t="str">
        <f t="array" ref="H352">IF(H306:K341="","",H306:K341)</f>
        <v>Podskupina I. - Pobr ≤ 0,050 [MW]</v>
      </c>
      <c r="I352" s="707"/>
      <c r="J352" s="708"/>
      <c r="K352" s="709"/>
      <c r="L352" s="710"/>
      <c r="M352" s="711"/>
      <c r="N352" s="712"/>
      <c r="O352" s="713"/>
      <c r="P352" s="713"/>
      <c r="Q352" s="40" t="str">
        <f t="shared" si="87"/>
        <v/>
      </c>
      <c r="R352" s="714" t="str">
        <f t="shared" si="88"/>
        <v/>
      </c>
      <c r="S352" s="715"/>
      <c r="T352" s="11"/>
      <c r="U352" s="34" t="str">
        <f t="shared" si="91"/>
        <v/>
      </c>
      <c r="V352" s="11"/>
      <c r="W352" s="11"/>
      <c r="X352" s="11"/>
      <c r="Y352" s="11"/>
      <c r="Z352" s="11"/>
      <c r="AA352" s="11"/>
      <c r="AB352" s="11"/>
      <c r="AC352" s="11"/>
      <c r="AD352" s="11"/>
      <c r="AE352" s="134"/>
      <c r="AF352" s="134"/>
      <c r="AG352" s="134"/>
      <c r="AH352" s="134"/>
      <c r="AI352" s="185"/>
      <c r="AJ352" s="133">
        <f t="shared" si="89"/>
        <v>0</v>
      </c>
      <c r="AK352" s="133" t="str">
        <f t="shared" si="94"/>
        <v/>
      </c>
      <c r="AL352" s="133">
        <f t="shared" si="90"/>
        <v>0</v>
      </c>
      <c r="AM352" s="133"/>
      <c r="AN352" s="133" t="str">
        <f t="shared" si="93"/>
        <v/>
      </c>
      <c r="AO352" s="127"/>
      <c r="AP352" s="127"/>
    </row>
    <row r="353" spans="1:42" s="35" customFormat="1" ht="15.75" hidden="1" customHeight="1" x14ac:dyDescent="0.25">
      <c r="A353" s="11"/>
      <c r="B353" s="11"/>
      <c r="C353" s="332" t="e">
        <f t="shared" si="85"/>
        <v>#REF!</v>
      </c>
      <c r="D353" s="308" t="e">
        <f t="shared" si="86"/>
        <v>#REF!</v>
      </c>
      <c r="E353" s="345" t="str">
        <f t="array" ref="E353">IF(E307:H342="","",E307:H342)</f>
        <v>TSSTV_I02</v>
      </c>
      <c r="F353" s="39" t="str">
        <f t="array" ref="F353">IF(F307:I342="","",F307:I342)</f>
        <v>Priprava sanitarne tople vode</v>
      </c>
      <c r="G353" s="26" t="str">
        <f t="array" ref="G353">IF(G307:J342="","",G307:J342)</f>
        <v>Industrijski odjem</v>
      </c>
      <c r="H353" s="26" t="str">
        <f t="array" ref="H353">IF(H307:K342="","",H307:K342)</f>
        <v>Podskupina II. - 0,050&lt; Pobr ≤ 0,300 [MW]</v>
      </c>
      <c r="I353" s="707"/>
      <c r="J353" s="708"/>
      <c r="K353" s="709"/>
      <c r="L353" s="710"/>
      <c r="M353" s="711"/>
      <c r="N353" s="712"/>
      <c r="O353" s="713"/>
      <c r="P353" s="713"/>
      <c r="Q353" s="44" t="str">
        <f t="shared" si="87"/>
        <v/>
      </c>
      <c r="R353" s="714" t="str">
        <f t="shared" si="88"/>
        <v/>
      </c>
      <c r="S353" s="715"/>
      <c r="T353" s="11"/>
      <c r="U353" s="34" t="str">
        <f t="shared" si="91"/>
        <v/>
      </c>
      <c r="V353" s="11"/>
      <c r="W353" s="11"/>
      <c r="X353" s="11"/>
      <c r="Y353" s="11"/>
      <c r="Z353" s="11"/>
      <c r="AA353" s="11"/>
      <c r="AB353" s="11"/>
      <c r="AC353" s="11"/>
      <c r="AD353" s="11"/>
      <c r="AE353" s="134"/>
      <c r="AF353" s="134"/>
      <c r="AG353" s="134"/>
      <c r="AH353" s="134"/>
      <c r="AI353" s="185"/>
      <c r="AJ353" s="133">
        <f t="shared" si="89"/>
        <v>0</v>
      </c>
      <c r="AK353" s="133" t="str">
        <f t="shared" si="94"/>
        <v/>
      </c>
      <c r="AL353" s="133">
        <f t="shared" si="90"/>
        <v>0</v>
      </c>
      <c r="AM353" s="133"/>
      <c r="AN353" s="133" t="str">
        <f t="shared" si="93"/>
        <v/>
      </c>
      <c r="AO353" s="127"/>
      <c r="AP353" s="127"/>
    </row>
    <row r="354" spans="1:42" s="35" customFormat="1" ht="15.75" hidden="1" customHeight="1" x14ac:dyDescent="0.25">
      <c r="A354" s="11"/>
      <c r="B354" s="11"/>
      <c r="C354" s="332" t="e">
        <f t="shared" si="85"/>
        <v>#REF!</v>
      </c>
      <c r="D354" s="308" t="e">
        <f t="shared" si="86"/>
        <v>#REF!</v>
      </c>
      <c r="E354" s="345" t="str">
        <f t="array" ref="E354">IF(E308:H343="","",E308:H343)</f>
        <v>TSSTV_I03</v>
      </c>
      <c r="F354" s="39" t="str">
        <f t="array" ref="F354">IF(F308:I343="","",F308:I343)</f>
        <v>Priprava sanitarne tople vode</v>
      </c>
      <c r="G354" s="26" t="str">
        <f t="array" ref="G354">IF(G308:J343="","",G308:J343)</f>
        <v>Industrijski odjem</v>
      </c>
      <c r="H354" s="26" t="str">
        <f t="array" ref="H354">IF(H308:K343="","",H308:K343)</f>
        <v>Podskupina III.  - Pobr &gt; 0,300 [MW]</v>
      </c>
      <c r="I354" s="707"/>
      <c r="J354" s="726"/>
      <c r="K354" s="727"/>
      <c r="L354" s="728"/>
      <c r="M354" s="729"/>
      <c r="N354" s="712"/>
      <c r="O354" s="713"/>
      <c r="P354" s="713"/>
      <c r="Q354" s="40" t="str">
        <f t="shared" si="87"/>
        <v/>
      </c>
      <c r="R354" s="714" t="str">
        <f t="shared" si="88"/>
        <v/>
      </c>
      <c r="S354" s="715"/>
      <c r="T354" s="11"/>
      <c r="U354" s="34" t="str">
        <f t="shared" si="91"/>
        <v/>
      </c>
      <c r="V354" s="11"/>
      <c r="W354" s="11"/>
      <c r="X354" s="11"/>
      <c r="Y354" s="11"/>
      <c r="Z354" s="11"/>
      <c r="AA354" s="11"/>
      <c r="AB354" s="11"/>
      <c r="AC354" s="11"/>
      <c r="AD354" s="11"/>
      <c r="AE354" s="134"/>
      <c r="AF354" s="134"/>
      <c r="AG354" s="134"/>
      <c r="AH354" s="134"/>
      <c r="AI354" s="185"/>
      <c r="AJ354" s="133">
        <f t="shared" si="89"/>
        <v>0</v>
      </c>
      <c r="AK354" s="133" t="str">
        <f t="shared" si="94"/>
        <v/>
      </c>
      <c r="AL354" s="133">
        <f t="shared" si="90"/>
        <v>0</v>
      </c>
      <c r="AM354" s="133"/>
      <c r="AN354" s="133" t="str">
        <f t="shared" si="93"/>
        <v/>
      </c>
      <c r="AO354" s="127"/>
      <c r="AP354" s="127"/>
    </row>
    <row r="355" spans="1:42" s="35" customFormat="1" ht="15.75" hidden="1" customHeight="1" x14ac:dyDescent="0.25">
      <c r="A355" s="11"/>
      <c r="B355" s="11"/>
      <c r="C355" s="332" t="e">
        <f t="shared" si="85"/>
        <v>#REF!</v>
      </c>
      <c r="D355" s="308" t="e">
        <f t="shared" si="86"/>
        <v>#REF!</v>
      </c>
      <c r="E355" s="345" t="str">
        <f t="array" ref="E355">IF(E309:H344="","",E309:H344)</f>
        <v>TSSTV_P01</v>
      </c>
      <c r="F355" s="39" t="str">
        <f t="array" ref="F355">IF(F309:I344="","",F309:I344)</f>
        <v>Priprava sanitarne tople vode</v>
      </c>
      <c r="G355" s="26" t="str">
        <f t="array" ref="G355">IF(G309:J344="","",G309:J344)</f>
        <v>Poslovni in ostali odjem</v>
      </c>
      <c r="H355" s="26" t="str">
        <f t="array" ref="H355">IF(H309:K344="","",H309:K344)</f>
        <v>Podskupina I. - Pobr ≤ 0,050 [MW]</v>
      </c>
      <c r="I355" s="707"/>
      <c r="J355" s="708"/>
      <c r="K355" s="709"/>
      <c r="L355" s="710"/>
      <c r="M355" s="729"/>
      <c r="N355" s="712"/>
      <c r="O355" s="713"/>
      <c r="P355" s="713"/>
      <c r="Q355" s="40" t="str">
        <f t="shared" si="87"/>
        <v/>
      </c>
      <c r="R355" s="714" t="str">
        <f t="shared" si="88"/>
        <v/>
      </c>
      <c r="S355" s="715"/>
      <c r="T355" s="11"/>
      <c r="U355" s="34" t="str">
        <f t="shared" si="91"/>
        <v/>
      </c>
      <c r="V355" s="11"/>
      <c r="W355" s="11"/>
      <c r="X355" s="11"/>
      <c r="Y355" s="11"/>
      <c r="Z355" s="11"/>
      <c r="AA355" s="11"/>
      <c r="AB355" s="11"/>
      <c r="AC355" s="11"/>
      <c r="AD355" s="11"/>
      <c r="AE355" s="134"/>
      <c r="AF355" s="134"/>
      <c r="AG355" s="134"/>
      <c r="AH355" s="134"/>
      <c r="AI355" s="185"/>
      <c r="AJ355" s="133">
        <f t="shared" si="89"/>
        <v>0</v>
      </c>
      <c r="AK355" s="133" t="str">
        <f t="shared" si="94"/>
        <v/>
      </c>
      <c r="AL355" s="133">
        <f t="shared" si="90"/>
        <v>0</v>
      </c>
      <c r="AM355" s="133"/>
      <c r="AN355" s="133" t="str">
        <f t="shared" si="93"/>
        <v/>
      </c>
      <c r="AO355" s="127"/>
      <c r="AP355" s="127"/>
    </row>
    <row r="356" spans="1:42" s="35" customFormat="1" ht="15.75" hidden="1" customHeight="1" x14ac:dyDescent="0.25">
      <c r="A356" s="11"/>
      <c r="B356" s="11"/>
      <c r="C356" s="332" t="e">
        <f t="shared" si="85"/>
        <v>#REF!</v>
      </c>
      <c r="D356" s="308" t="e">
        <f t="shared" si="86"/>
        <v>#REF!</v>
      </c>
      <c r="E356" s="345" t="str">
        <f t="array" ref="E356">IF(E310:H345="","",E310:H345)</f>
        <v>TSSTV_P02</v>
      </c>
      <c r="F356" s="39" t="str">
        <f t="array" ref="F356">IF(F310:I345="","",F310:I345)</f>
        <v>Priprava sanitarne tople vode</v>
      </c>
      <c r="G356" s="26" t="str">
        <f t="array" ref="G356">IF(G310:J345="","",G310:J345)</f>
        <v>Poslovni in ostali odjem</v>
      </c>
      <c r="H356" s="26" t="str">
        <f t="array" ref="H356">IF(H310:K345="","",H310:K345)</f>
        <v>Podskupina II. - 0,050&lt; Pobr ≤ 0,300 [MW]</v>
      </c>
      <c r="I356" s="707"/>
      <c r="J356" s="708"/>
      <c r="K356" s="709"/>
      <c r="L356" s="710"/>
      <c r="M356" s="729"/>
      <c r="N356" s="712"/>
      <c r="O356" s="713"/>
      <c r="P356" s="713"/>
      <c r="Q356" s="40" t="str">
        <f t="shared" si="87"/>
        <v/>
      </c>
      <c r="R356" s="714" t="str">
        <f t="shared" si="88"/>
        <v/>
      </c>
      <c r="S356" s="715"/>
      <c r="T356" s="11"/>
      <c r="U356" s="34" t="str">
        <f t="shared" si="91"/>
        <v/>
      </c>
      <c r="V356" s="11"/>
      <c r="W356" s="11"/>
      <c r="X356" s="11"/>
      <c r="Y356" s="11"/>
      <c r="Z356" s="11"/>
      <c r="AA356" s="11"/>
      <c r="AB356" s="11"/>
      <c r="AC356" s="11"/>
      <c r="AD356" s="11"/>
      <c r="AE356" s="134"/>
      <c r="AF356" s="134"/>
      <c r="AG356" s="134"/>
      <c r="AH356" s="134"/>
      <c r="AI356" s="185"/>
      <c r="AJ356" s="133">
        <f t="shared" si="89"/>
        <v>0</v>
      </c>
      <c r="AK356" s="133" t="str">
        <f t="shared" si="94"/>
        <v/>
      </c>
      <c r="AL356" s="133">
        <f t="shared" si="90"/>
        <v>0</v>
      </c>
      <c r="AM356" s="133"/>
      <c r="AN356" s="133" t="str">
        <f t="shared" si="93"/>
        <v/>
      </c>
      <c r="AO356" s="127"/>
      <c r="AP356" s="127"/>
    </row>
    <row r="357" spans="1:42" s="35" customFormat="1" ht="15.75" hidden="1" customHeight="1" x14ac:dyDescent="0.25">
      <c r="A357" s="11"/>
      <c r="B357" s="11"/>
      <c r="C357" s="332" t="e">
        <f t="shared" si="85"/>
        <v>#REF!</v>
      </c>
      <c r="D357" s="308" t="e">
        <f t="shared" si="86"/>
        <v>#REF!</v>
      </c>
      <c r="E357" s="345" t="str">
        <f t="array" ref="E357">IF(E311:H346="","",E311:H346)</f>
        <v>TSSTV_P03</v>
      </c>
      <c r="F357" s="39" t="str">
        <f t="array" ref="F357">IF(F311:I346="","",F311:I346)</f>
        <v>Priprava sanitarne tople vode</v>
      </c>
      <c r="G357" s="26" t="str">
        <f t="array" ref="G357">IF(G311:J346="","",G311:J346)</f>
        <v>Poslovni in ostali odjem</v>
      </c>
      <c r="H357" s="26" t="str">
        <f t="array" ref="H357">IF(H311:K346="","",H311:K346)</f>
        <v>Podskupina III.  - Pobr &gt; 0,300 [MW]</v>
      </c>
      <c r="I357" s="707"/>
      <c r="J357" s="708"/>
      <c r="K357" s="709"/>
      <c r="L357" s="710"/>
      <c r="M357" s="729"/>
      <c r="N357" s="712"/>
      <c r="O357" s="713"/>
      <c r="P357" s="713"/>
      <c r="Q357" s="40" t="str">
        <f t="shared" si="87"/>
        <v/>
      </c>
      <c r="R357" s="714" t="str">
        <f t="shared" si="88"/>
        <v/>
      </c>
      <c r="S357" s="715"/>
      <c r="T357" s="11"/>
      <c r="U357" s="34" t="str">
        <f t="shared" si="91"/>
        <v/>
      </c>
      <c r="V357" s="11"/>
      <c r="W357" s="11"/>
      <c r="X357" s="11"/>
      <c r="Y357" s="11"/>
      <c r="Z357" s="11"/>
      <c r="AA357" s="11"/>
      <c r="AB357" s="11"/>
      <c r="AC357" s="11"/>
      <c r="AD357" s="11"/>
      <c r="AE357" s="134"/>
      <c r="AF357" s="134"/>
      <c r="AG357" s="134"/>
      <c r="AH357" s="134"/>
      <c r="AI357" s="185"/>
      <c r="AJ357" s="133">
        <f t="shared" si="89"/>
        <v>0</v>
      </c>
      <c r="AK357" s="133" t="str">
        <f t="shared" si="94"/>
        <v/>
      </c>
      <c r="AL357" s="133">
        <f t="shared" si="90"/>
        <v>0</v>
      </c>
      <c r="AM357" s="133"/>
      <c r="AN357" s="133" t="str">
        <f t="shared" si="93"/>
        <v/>
      </c>
      <c r="AO357" s="127"/>
      <c r="AP357" s="127"/>
    </row>
    <row r="358" spans="1:42" ht="15.75" hidden="1" customHeight="1" x14ac:dyDescent="0.25">
      <c r="C358" s="308" t="e">
        <f t="shared" si="85"/>
        <v>#REF!</v>
      </c>
      <c r="D358" s="308" t="e">
        <f t="shared" si="86"/>
        <v>#REF!</v>
      </c>
      <c r="E358" s="346" t="str">
        <f t="array" ref="E358">IF(E312:H347="","",E312:H347)</f>
        <v>TSSTV_P04</v>
      </c>
      <c r="F358" s="272" t="str">
        <f t="array" ref="F358">IF(F312:I347="","",F312:I347)</f>
        <v>Priprava sanitarne tople vode</v>
      </c>
      <c r="G358" s="271" t="str">
        <f t="array" ref="G358">IF(G312:J347="","",G312:J347)</f>
        <v>Zaščiteni negospodinjski odjemalci (ZNGO)</v>
      </c>
      <c r="H358" s="271" t="str">
        <f t="array" ref="H358">IF(H312:K347="","",H312:K347)</f>
        <v>Podskupina IV.</v>
      </c>
      <c r="I358" s="717"/>
      <c r="J358" s="718"/>
      <c r="K358" s="719"/>
      <c r="L358" s="720"/>
      <c r="M358" s="721"/>
      <c r="N358" s="722"/>
      <c r="O358" s="723"/>
      <c r="P358" s="723"/>
      <c r="Q358" s="268" t="str">
        <f t="shared" si="87"/>
        <v/>
      </c>
      <c r="R358" s="724" t="str">
        <f t="shared" si="88"/>
        <v/>
      </c>
      <c r="S358" s="725"/>
      <c r="U358" s="34" t="str">
        <f t="shared" si="91"/>
        <v/>
      </c>
      <c r="AC358" s="11"/>
      <c r="AD358" s="11"/>
      <c r="AE358" s="134"/>
      <c r="AF358" s="134"/>
      <c r="AG358" s="134"/>
      <c r="AH358" s="134"/>
      <c r="AI358" s="185"/>
      <c r="AJ358" s="352">
        <f t="shared" si="89"/>
        <v>0</v>
      </c>
      <c r="AK358" s="352" t="str">
        <f t="shared" si="94"/>
        <v/>
      </c>
      <c r="AL358" s="352">
        <f t="shared" si="90"/>
        <v>0</v>
      </c>
      <c r="AM358" s="352"/>
      <c r="AN358" s="352" t="str">
        <f t="shared" si="93"/>
        <v/>
      </c>
      <c r="AO358" s="127"/>
      <c r="AP358" s="127"/>
    </row>
    <row r="359" spans="1:42" s="35" customFormat="1" ht="15.75" hidden="1" customHeight="1" x14ac:dyDescent="0.25">
      <c r="A359" s="11"/>
      <c r="B359" s="11"/>
      <c r="C359" s="332" t="e">
        <f t="shared" si="85"/>
        <v>#REF!</v>
      </c>
      <c r="D359" s="308" t="e">
        <f t="shared" si="86"/>
        <v>#REF!</v>
      </c>
      <c r="E359" s="345" t="str">
        <f t="array" ref="E359">IF(E313:H348="","",E313:H348)</f>
        <v>TSHLP_G01</v>
      </c>
      <c r="F359" s="39" t="str">
        <f t="array" ref="F359">IF(F313:I348="","",F313:I348)</f>
        <v>Hlajenje prostorov</v>
      </c>
      <c r="G359" s="26" t="str">
        <f t="array" ref="G359">IF(G313:J348="","",G313:J348)</f>
        <v>Gospodinjski odjem</v>
      </c>
      <c r="H359" s="26" t="str">
        <f t="array" ref="H359">IF(H313:K348="","",H313:K348)</f>
        <v>Podskupina I. - Pobr ≤ 0,050 [MW]</v>
      </c>
      <c r="I359" s="707"/>
      <c r="J359" s="708"/>
      <c r="K359" s="709"/>
      <c r="L359" s="710"/>
      <c r="M359" s="729"/>
      <c r="N359" s="712"/>
      <c r="O359" s="713"/>
      <c r="P359" s="713"/>
      <c r="Q359" s="40" t="str">
        <f t="shared" si="87"/>
        <v/>
      </c>
      <c r="R359" s="714" t="str">
        <f t="shared" si="88"/>
        <v/>
      </c>
      <c r="S359" s="715"/>
      <c r="T359" s="11"/>
      <c r="U359" s="34" t="str">
        <f t="shared" si="91"/>
        <v/>
      </c>
      <c r="V359" s="11"/>
      <c r="W359" s="11"/>
      <c r="X359" s="11"/>
      <c r="Y359" s="11"/>
      <c r="Z359" s="11"/>
      <c r="AA359" s="11"/>
      <c r="AB359" s="11"/>
      <c r="AC359" s="11"/>
      <c r="AD359" s="11"/>
      <c r="AE359" s="134"/>
      <c r="AF359" s="134"/>
      <c r="AG359" s="134"/>
      <c r="AH359" s="134"/>
      <c r="AI359" s="185"/>
      <c r="AJ359" s="133">
        <f t="shared" si="89"/>
        <v>0</v>
      </c>
      <c r="AK359" s="133" t="str">
        <f>IF($AF$20=TRUE,IF(COUNTA(S359,I359:P359)=9,0,1),IF(COUNTA(S359,I359:P359)&gt;0,1,""))</f>
        <v/>
      </c>
      <c r="AL359" s="133">
        <f t="shared" si="90"/>
        <v>0</v>
      </c>
      <c r="AM359" s="133"/>
      <c r="AN359" s="133" t="str">
        <f t="shared" si="93"/>
        <v/>
      </c>
      <c r="AO359" s="127"/>
      <c r="AP359" s="127"/>
    </row>
    <row r="360" spans="1:42" s="35" customFormat="1" ht="15.75" hidden="1" customHeight="1" x14ac:dyDescent="0.25">
      <c r="A360" s="11"/>
      <c r="B360" s="11"/>
      <c r="C360" s="332" t="e">
        <f t="shared" si="85"/>
        <v>#REF!</v>
      </c>
      <c r="D360" s="308" t="e">
        <f t="shared" si="86"/>
        <v>#REF!</v>
      </c>
      <c r="E360" s="345" t="str">
        <f t="array" ref="E360">IF(E314:H349="","",E314:H349)</f>
        <v>TSHLP_G02</v>
      </c>
      <c r="F360" s="39" t="str">
        <f t="array" ref="F360">IF(F314:I349="","",F314:I349)</f>
        <v>Hlajenje prostorov</v>
      </c>
      <c r="G360" s="26" t="str">
        <f t="array" ref="G360">IF(G314:J349="","",G314:J349)</f>
        <v>Gospodinjski odjem</v>
      </c>
      <c r="H360" s="26" t="str">
        <f t="array" ref="H360">IF(H314:K349="","",H314:K349)</f>
        <v>Podskupina II. - 0,050&lt; Pobr ≤ 0,300 [MW]</v>
      </c>
      <c r="I360" s="707"/>
      <c r="J360" s="708"/>
      <c r="K360" s="709"/>
      <c r="L360" s="710"/>
      <c r="M360" s="729"/>
      <c r="N360" s="712"/>
      <c r="O360" s="713"/>
      <c r="P360" s="713"/>
      <c r="Q360" s="40" t="str">
        <f t="shared" si="87"/>
        <v/>
      </c>
      <c r="R360" s="714" t="str">
        <f t="shared" si="88"/>
        <v/>
      </c>
      <c r="S360" s="715"/>
      <c r="T360" s="11"/>
      <c r="U360" s="34" t="str">
        <f t="shared" si="91"/>
        <v/>
      </c>
      <c r="V360" s="11"/>
      <c r="W360" s="11"/>
      <c r="X360" s="11"/>
      <c r="Y360" s="11"/>
      <c r="Z360" s="11"/>
      <c r="AA360" s="11"/>
      <c r="AB360" s="11"/>
      <c r="AC360" s="11"/>
      <c r="AD360" s="11"/>
      <c r="AE360" s="134"/>
      <c r="AF360" s="134"/>
      <c r="AG360" s="134"/>
      <c r="AH360" s="134"/>
      <c r="AI360" s="185"/>
      <c r="AJ360" s="133">
        <f t="shared" si="89"/>
        <v>0</v>
      </c>
      <c r="AK360" s="133" t="str">
        <f t="shared" ref="AK360:AK367" si="95">IF($AF$20=TRUE,IF(COUNTA(S360,I360:P360)=9,0,1),IF(COUNTA(S360,I360:P360)&gt;0,1,""))</f>
        <v/>
      </c>
      <c r="AL360" s="133">
        <f t="shared" si="90"/>
        <v>0</v>
      </c>
      <c r="AM360" s="133"/>
      <c r="AN360" s="133" t="str">
        <f t="shared" si="93"/>
        <v/>
      </c>
      <c r="AO360" s="127"/>
      <c r="AP360" s="127"/>
    </row>
    <row r="361" spans="1:42" s="35" customFormat="1" ht="15.75" hidden="1" customHeight="1" x14ac:dyDescent="0.25">
      <c r="A361" s="11"/>
      <c r="B361" s="11"/>
      <c r="C361" s="332" t="e">
        <f t="shared" si="85"/>
        <v>#REF!</v>
      </c>
      <c r="D361" s="308" t="e">
        <f t="shared" si="86"/>
        <v>#REF!</v>
      </c>
      <c r="E361" s="345" t="str">
        <f t="array" ref="E361">IF(E315:H350="","",E315:H350)</f>
        <v>TSHLP_G03</v>
      </c>
      <c r="F361" s="39" t="str">
        <f t="array" ref="F361">IF(F315:I350="","",F315:I350)</f>
        <v>Hlajenje prostorov</v>
      </c>
      <c r="G361" s="26" t="str">
        <f t="array" ref="G361">IF(G315:J350="","",G315:J350)</f>
        <v>Gospodinjski odjem</v>
      </c>
      <c r="H361" s="26" t="str">
        <f t="array" ref="H361">IF(H315:K350="","",H315:K350)</f>
        <v>Podskupina III.  - Pobr &gt; 0,300 [MW]</v>
      </c>
      <c r="I361" s="707"/>
      <c r="J361" s="708"/>
      <c r="K361" s="709"/>
      <c r="L361" s="710"/>
      <c r="M361" s="729"/>
      <c r="N361" s="712"/>
      <c r="O361" s="713"/>
      <c r="P361" s="713"/>
      <c r="Q361" s="40" t="str">
        <f t="shared" si="87"/>
        <v/>
      </c>
      <c r="R361" s="714" t="str">
        <f t="shared" si="88"/>
        <v/>
      </c>
      <c r="S361" s="715"/>
      <c r="T361" s="11"/>
      <c r="U361" s="34" t="str">
        <f t="shared" si="91"/>
        <v/>
      </c>
      <c r="V361" s="11"/>
      <c r="W361" s="11"/>
      <c r="X361" s="11"/>
      <c r="Y361" s="11"/>
      <c r="Z361" s="11"/>
      <c r="AA361" s="11"/>
      <c r="AB361" s="11"/>
      <c r="AC361" s="11"/>
      <c r="AD361" s="11"/>
      <c r="AE361" s="134"/>
      <c r="AF361" s="134"/>
      <c r="AG361" s="134"/>
      <c r="AH361" s="134"/>
      <c r="AI361" s="185"/>
      <c r="AJ361" s="133">
        <f t="shared" si="89"/>
        <v>0</v>
      </c>
      <c r="AK361" s="133" t="str">
        <f t="shared" si="95"/>
        <v/>
      </c>
      <c r="AL361" s="133">
        <f t="shared" si="90"/>
        <v>0</v>
      </c>
      <c r="AM361" s="133"/>
      <c r="AN361" s="133" t="str">
        <f t="shared" si="93"/>
        <v/>
      </c>
      <c r="AO361" s="127"/>
      <c r="AP361" s="127"/>
    </row>
    <row r="362" spans="1:42" s="35" customFormat="1" ht="15.75" hidden="1" customHeight="1" x14ac:dyDescent="0.25">
      <c r="A362" s="11"/>
      <c r="B362" s="11"/>
      <c r="C362" s="332" t="e">
        <f t="shared" si="85"/>
        <v>#REF!</v>
      </c>
      <c r="D362" s="308" t="e">
        <f t="shared" si="86"/>
        <v>#REF!</v>
      </c>
      <c r="E362" s="345" t="str">
        <f t="array" ref="E362">IF(E316:H351="","",E316:H351)</f>
        <v>TSHLP_I01</v>
      </c>
      <c r="F362" s="39" t="str">
        <f t="array" ref="F362">IF(F316:I351="","",F316:I351)</f>
        <v>Hlajenje prostorov</v>
      </c>
      <c r="G362" s="26" t="str">
        <f t="array" ref="G362">IF(G316:J351="","",G316:J351)</f>
        <v>Industrijski odjem</v>
      </c>
      <c r="H362" s="26" t="str">
        <f t="array" ref="H362">IF(H316:K351="","",H316:K351)</f>
        <v>Podskupina I. - Pobr ≤ 0,050 [MW]</v>
      </c>
      <c r="I362" s="707"/>
      <c r="J362" s="708"/>
      <c r="K362" s="709"/>
      <c r="L362" s="710"/>
      <c r="M362" s="729"/>
      <c r="N362" s="712"/>
      <c r="O362" s="713"/>
      <c r="P362" s="713"/>
      <c r="Q362" s="40" t="str">
        <f t="shared" si="87"/>
        <v/>
      </c>
      <c r="R362" s="714" t="str">
        <f t="shared" si="88"/>
        <v/>
      </c>
      <c r="S362" s="715"/>
      <c r="T362" s="11"/>
      <c r="U362" s="34" t="str">
        <f t="shared" si="91"/>
        <v/>
      </c>
      <c r="V362" s="11"/>
      <c r="W362" s="11"/>
      <c r="X362" s="11"/>
      <c r="Y362" s="11"/>
      <c r="Z362" s="11"/>
      <c r="AA362" s="11"/>
      <c r="AB362" s="11"/>
      <c r="AC362" s="11"/>
      <c r="AD362" s="11"/>
      <c r="AE362" s="134"/>
      <c r="AF362" s="134"/>
      <c r="AG362" s="134"/>
      <c r="AH362" s="134"/>
      <c r="AI362" s="185"/>
      <c r="AJ362" s="133">
        <f t="shared" si="89"/>
        <v>0</v>
      </c>
      <c r="AK362" s="133" t="str">
        <f t="shared" si="95"/>
        <v/>
      </c>
      <c r="AL362" s="133">
        <f t="shared" si="90"/>
        <v>0</v>
      </c>
      <c r="AM362" s="133"/>
      <c r="AN362" s="133" t="str">
        <f t="shared" si="93"/>
        <v/>
      </c>
      <c r="AO362" s="127"/>
      <c r="AP362" s="127"/>
    </row>
    <row r="363" spans="1:42" s="35" customFormat="1" ht="15.75" hidden="1" customHeight="1" x14ac:dyDescent="0.25">
      <c r="A363" s="11"/>
      <c r="B363" s="11"/>
      <c r="C363" s="332" t="e">
        <f t="shared" si="85"/>
        <v>#REF!</v>
      </c>
      <c r="D363" s="308" t="e">
        <f t="shared" si="86"/>
        <v>#REF!</v>
      </c>
      <c r="E363" s="345" t="str">
        <f t="array" ref="E363">IF(E317:H352="","",E317:H352)</f>
        <v>TSHLP_I02</v>
      </c>
      <c r="F363" s="39" t="str">
        <f t="array" ref="F363">IF(F317:I352="","",F317:I352)</f>
        <v>Hlajenje prostorov</v>
      </c>
      <c r="G363" s="26" t="str">
        <f t="array" ref="G363">IF(G317:J352="","",G317:J352)</f>
        <v>Industrijski odjem</v>
      </c>
      <c r="H363" s="26" t="str">
        <f t="array" ref="H363">IF(H317:K352="","",H317:K352)</f>
        <v>Podskupina II. - 0,050&lt; Pobr ≤ 0,300 [MW]</v>
      </c>
      <c r="I363" s="707"/>
      <c r="J363" s="708"/>
      <c r="K363" s="709"/>
      <c r="L363" s="710"/>
      <c r="M363" s="729"/>
      <c r="N363" s="712"/>
      <c r="O363" s="713"/>
      <c r="P363" s="713"/>
      <c r="Q363" s="40" t="str">
        <f t="shared" si="87"/>
        <v/>
      </c>
      <c r="R363" s="714" t="str">
        <f t="shared" si="88"/>
        <v/>
      </c>
      <c r="S363" s="715"/>
      <c r="T363" s="11"/>
      <c r="U363" s="34" t="str">
        <f t="shared" si="91"/>
        <v/>
      </c>
      <c r="V363" s="11"/>
      <c r="W363" s="11"/>
      <c r="X363" s="11"/>
      <c r="Y363" s="11"/>
      <c r="Z363" s="11"/>
      <c r="AA363" s="11"/>
      <c r="AB363" s="11"/>
      <c r="AC363" s="11"/>
      <c r="AD363" s="11"/>
      <c r="AE363" s="134"/>
      <c r="AF363" s="134"/>
      <c r="AG363" s="134"/>
      <c r="AH363" s="134"/>
      <c r="AI363" s="185"/>
      <c r="AJ363" s="133">
        <f t="shared" si="89"/>
        <v>0</v>
      </c>
      <c r="AK363" s="133" t="str">
        <f t="shared" si="95"/>
        <v/>
      </c>
      <c r="AL363" s="133">
        <f t="shared" si="90"/>
        <v>0</v>
      </c>
      <c r="AM363" s="133"/>
      <c r="AN363" s="133" t="str">
        <f t="shared" si="93"/>
        <v/>
      </c>
      <c r="AO363" s="127"/>
      <c r="AP363" s="127"/>
    </row>
    <row r="364" spans="1:42" s="35" customFormat="1" ht="15.75" hidden="1" customHeight="1" x14ac:dyDescent="0.25">
      <c r="A364" s="11"/>
      <c r="B364" s="11"/>
      <c r="C364" s="332" t="e">
        <f t="shared" si="85"/>
        <v>#REF!</v>
      </c>
      <c r="D364" s="308" t="e">
        <f t="shared" si="86"/>
        <v>#REF!</v>
      </c>
      <c r="E364" s="345" t="str">
        <f t="array" ref="E364">IF(E318:H353="","",E318:H353)</f>
        <v>TSHLP_I03</v>
      </c>
      <c r="F364" s="39" t="str">
        <f t="array" ref="F364">IF(F318:I353="","",F318:I353)</f>
        <v>Hlajenje prostorov</v>
      </c>
      <c r="G364" s="26" t="str">
        <f t="array" ref="G364">IF(G318:J353="","",G318:J353)</f>
        <v>Industrijski odjem</v>
      </c>
      <c r="H364" s="26" t="str">
        <f t="array" ref="H364">IF(H318:K353="","",H318:K353)</f>
        <v>Podskupina III.  - Pobr &gt; 0,300 [MW]</v>
      </c>
      <c r="I364" s="707"/>
      <c r="J364" s="708"/>
      <c r="K364" s="709"/>
      <c r="L364" s="710"/>
      <c r="M364" s="729"/>
      <c r="N364" s="712"/>
      <c r="O364" s="713"/>
      <c r="P364" s="713"/>
      <c r="Q364" s="40" t="str">
        <f t="shared" si="87"/>
        <v/>
      </c>
      <c r="R364" s="714" t="str">
        <f t="shared" si="88"/>
        <v/>
      </c>
      <c r="S364" s="715"/>
      <c r="T364" s="11"/>
      <c r="U364" s="34" t="str">
        <f t="shared" si="91"/>
        <v/>
      </c>
      <c r="V364" s="11"/>
      <c r="W364" s="11"/>
      <c r="X364" s="11"/>
      <c r="Y364" s="11"/>
      <c r="Z364" s="11"/>
      <c r="AA364" s="11"/>
      <c r="AB364" s="11"/>
      <c r="AC364" s="11"/>
      <c r="AD364" s="11"/>
      <c r="AE364" s="134"/>
      <c r="AF364" s="134"/>
      <c r="AG364" s="134"/>
      <c r="AH364" s="134"/>
      <c r="AI364" s="185"/>
      <c r="AJ364" s="133">
        <f t="shared" si="89"/>
        <v>0</v>
      </c>
      <c r="AK364" s="133" t="str">
        <f t="shared" si="95"/>
        <v/>
      </c>
      <c r="AL364" s="133">
        <f t="shared" si="90"/>
        <v>0</v>
      </c>
      <c r="AM364" s="133"/>
      <c r="AN364" s="133" t="str">
        <f t="shared" si="93"/>
        <v/>
      </c>
      <c r="AO364" s="127"/>
      <c r="AP364" s="127"/>
    </row>
    <row r="365" spans="1:42" s="35" customFormat="1" ht="15.75" hidden="1" customHeight="1" x14ac:dyDescent="0.25">
      <c r="A365" s="11"/>
      <c r="B365" s="11"/>
      <c r="C365" s="332" t="e">
        <f t="shared" si="85"/>
        <v>#REF!</v>
      </c>
      <c r="D365" s="308" t="e">
        <f t="shared" si="86"/>
        <v>#REF!</v>
      </c>
      <c r="E365" s="345" t="str">
        <f t="array" ref="E365">IF(E319:H354="","",E319:H354)</f>
        <v>TSHLP_P01</v>
      </c>
      <c r="F365" s="39" t="str">
        <f t="array" ref="F365">IF(F319:I354="","",F319:I354)</f>
        <v>Hlajenje prostorov</v>
      </c>
      <c r="G365" s="26" t="str">
        <f t="array" ref="G365">IF(G319:J354="","",G319:J354)</f>
        <v>Poslovni in ostali odjem</v>
      </c>
      <c r="H365" s="26" t="str">
        <f t="array" ref="H365">IF(H319:K354="","",H319:K354)</f>
        <v>Podskupina I. - Pobr ≤ 0,050 [MW]</v>
      </c>
      <c r="I365" s="707"/>
      <c r="J365" s="708"/>
      <c r="K365" s="709"/>
      <c r="L365" s="710"/>
      <c r="M365" s="729"/>
      <c r="N365" s="712"/>
      <c r="O365" s="713"/>
      <c r="P365" s="713"/>
      <c r="Q365" s="40" t="str">
        <f t="shared" si="87"/>
        <v/>
      </c>
      <c r="R365" s="714" t="str">
        <f t="shared" si="88"/>
        <v/>
      </c>
      <c r="S365" s="715"/>
      <c r="T365" s="11"/>
      <c r="U365" s="34" t="str">
        <f t="shared" si="91"/>
        <v/>
      </c>
      <c r="V365" s="11"/>
      <c r="W365" s="11"/>
      <c r="X365" s="11"/>
      <c r="Y365" s="11"/>
      <c r="Z365" s="11"/>
      <c r="AA365" s="11"/>
      <c r="AB365" s="11"/>
      <c r="AC365" s="11"/>
      <c r="AD365" s="11"/>
      <c r="AE365" s="134"/>
      <c r="AF365" s="134"/>
      <c r="AG365" s="134"/>
      <c r="AH365" s="134"/>
      <c r="AI365" s="185"/>
      <c r="AJ365" s="133">
        <f t="shared" si="89"/>
        <v>0</v>
      </c>
      <c r="AK365" s="133" t="str">
        <f t="shared" si="95"/>
        <v/>
      </c>
      <c r="AL365" s="133">
        <f t="shared" si="90"/>
        <v>0</v>
      </c>
      <c r="AM365" s="133"/>
      <c r="AN365" s="133" t="str">
        <f t="shared" si="93"/>
        <v/>
      </c>
      <c r="AO365" s="127"/>
      <c r="AP365" s="127"/>
    </row>
    <row r="366" spans="1:42" s="35" customFormat="1" ht="15.75" hidden="1" customHeight="1" x14ac:dyDescent="0.25">
      <c r="A366" s="11"/>
      <c r="B366" s="11"/>
      <c r="C366" s="332" t="e">
        <f t="shared" si="85"/>
        <v>#REF!</v>
      </c>
      <c r="D366" s="308" t="e">
        <f t="shared" si="86"/>
        <v>#REF!</v>
      </c>
      <c r="E366" s="345" t="str">
        <f t="array" ref="E366">IF(E320:H355="","",E320:H355)</f>
        <v>TSHLP_P02</v>
      </c>
      <c r="F366" s="39" t="str">
        <f t="array" ref="F366">IF(F320:I355="","",F320:I355)</f>
        <v>Hlajenje prostorov</v>
      </c>
      <c r="G366" s="26" t="str">
        <f t="array" ref="G366">IF(G320:J355="","",G320:J355)</f>
        <v>Poslovni in ostali odjem</v>
      </c>
      <c r="H366" s="26" t="str">
        <f t="array" ref="H366">IF(H320:K355="","",H320:K355)</f>
        <v>Podskupina II. - 0,050&lt; Pobr ≤ 0,300 [MW]</v>
      </c>
      <c r="I366" s="707"/>
      <c r="J366" s="708"/>
      <c r="K366" s="709"/>
      <c r="L366" s="710"/>
      <c r="M366" s="729"/>
      <c r="N366" s="712"/>
      <c r="O366" s="713"/>
      <c r="P366" s="713"/>
      <c r="Q366" s="40" t="str">
        <f t="shared" si="87"/>
        <v/>
      </c>
      <c r="R366" s="714" t="str">
        <f t="shared" si="88"/>
        <v/>
      </c>
      <c r="S366" s="715"/>
      <c r="T366" s="11"/>
      <c r="U366" s="34" t="str">
        <f t="shared" si="91"/>
        <v/>
      </c>
      <c r="V366" s="11"/>
      <c r="W366" s="11"/>
      <c r="X366" s="11"/>
      <c r="Y366" s="11"/>
      <c r="Z366" s="11"/>
      <c r="AA366" s="11"/>
      <c r="AB366" s="11"/>
      <c r="AC366" s="11"/>
      <c r="AD366" s="11"/>
      <c r="AE366" s="134"/>
      <c r="AF366" s="134"/>
      <c r="AG366" s="134"/>
      <c r="AH366" s="134"/>
      <c r="AI366" s="185"/>
      <c r="AJ366" s="133">
        <f t="shared" si="89"/>
        <v>0</v>
      </c>
      <c r="AK366" s="133" t="str">
        <f t="shared" si="95"/>
        <v/>
      </c>
      <c r="AL366" s="133">
        <f t="shared" si="90"/>
        <v>0</v>
      </c>
      <c r="AM366" s="133"/>
      <c r="AN366" s="133" t="str">
        <f t="shared" si="93"/>
        <v/>
      </c>
      <c r="AO366" s="127"/>
      <c r="AP366" s="127"/>
    </row>
    <row r="367" spans="1:42" s="35" customFormat="1" ht="15.75" hidden="1" customHeight="1" x14ac:dyDescent="0.25">
      <c r="A367" s="11"/>
      <c r="B367" s="11"/>
      <c r="C367" s="332" t="e">
        <f t="shared" si="85"/>
        <v>#REF!</v>
      </c>
      <c r="D367" s="308" t="e">
        <f t="shared" si="86"/>
        <v>#REF!</v>
      </c>
      <c r="E367" s="347" t="str">
        <f t="array" ref="E367">IF(E321:H356="","",E321:H356)</f>
        <v>TSHLP_P03</v>
      </c>
      <c r="F367" s="42" t="str">
        <f t="array" ref="F367">IF(F321:I356="","",F321:I356)</f>
        <v>Hlajenje prostorov</v>
      </c>
      <c r="G367" s="41" t="str">
        <f t="array" ref="G367">IF(G321:J356="","",G321:J356)</f>
        <v>Poslovni in ostali odjem</v>
      </c>
      <c r="H367" s="41" t="str">
        <f t="array" ref="H367">IF(H321:K356="","",H321:K356)</f>
        <v>Podskupina III.  - Pobr &gt; 0,300 [MW]</v>
      </c>
      <c r="I367" s="730"/>
      <c r="J367" s="731"/>
      <c r="K367" s="732"/>
      <c r="L367" s="733"/>
      <c r="M367" s="734"/>
      <c r="N367" s="735"/>
      <c r="O367" s="736"/>
      <c r="P367" s="736"/>
      <c r="Q367" s="43" t="str">
        <f t="shared" si="87"/>
        <v/>
      </c>
      <c r="R367" s="737" t="str">
        <f t="shared" si="88"/>
        <v/>
      </c>
      <c r="S367" s="738"/>
      <c r="T367" s="11"/>
      <c r="U367" s="34" t="str">
        <f t="shared" si="91"/>
        <v/>
      </c>
      <c r="V367" s="11"/>
      <c r="W367" s="11"/>
      <c r="X367" s="11"/>
      <c r="Y367" s="11"/>
      <c r="Z367" s="11"/>
      <c r="AA367" s="11"/>
      <c r="AB367" s="11"/>
      <c r="AC367" s="11"/>
      <c r="AD367" s="11"/>
      <c r="AE367" s="134"/>
      <c r="AF367" s="134"/>
      <c r="AG367" s="134"/>
      <c r="AH367" s="134"/>
      <c r="AI367" s="185"/>
      <c r="AJ367" s="352">
        <f t="shared" si="89"/>
        <v>0</v>
      </c>
      <c r="AK367" s="352" t="str">
        <f t="shared" si="95"/>
        <v/>
      </c>
      <c r="AL367" s="352">
        <f t="shared" si="90"/>
        <v>0</v>
      </c>
      <c r="AM367" s="352"/>
      <c r="AN367" s="352" t="str">
        <f t="shared" si="93"/>
        <v/>
      </c>
      <c r="AO367" s="127"/>
      <c r="AP367" s="127"/>
    </row>
    <row r="368" spans="1:42" ht="15.75" hidden="1" customHeight="1" x14ac:dyDescent="0.25">
      <c r="C368" s="308" t="e">
        <f t="shared" si="85"/>
        <v>#REF!</v>
      </c>
      <c r="D368" s="308" t="e">
        <f t="shared" si="86"/>
        <v>#REF!</v>
      </c>
      <c r="E368" s="348" t="str">
        <f t="array" ref="E368">IF(E322:H357="","",E322:H357)</f>
        <v>RPROT_01</v>
      </c>
      <c r="F368" s="178" t="str">
        <f t="array" ref="F368">IF(F322:I357="","",F322:I357)</f>
        <v>Reguliran proizvajalec toplote</v>
      </c>
      <c r="G368" s="177" t="str">
        <f t="array" ref="G368">IF(G322:J357="","",G322:J357)</f>
        <v>Lastna raba</v>
      </c>
      <c r="H368" s="273" t="str">
        <f t="array" ref="H368">IF(H322:K357="","",H322:K357)</f>
        <v>Lastna raba</v>
      </c>
      <c r="I368" s="739"/>
      <c r="J368" s="740"/>
      <c r="K368" s="741"/>
      <c r="L368" s="742"/>
      <c r="M368" s="743"/>
      <c r="N368" s="744"/>
      <c r="O368" s="745"/>
      <c r="P368" s="745"/>
      <c r="Q368" s="179" t="str">
        <f t="shared" si="87"/>
        <v/>
      </c>
      <c r="R368" s="746" t="str">
        <f t="shared" si="88"/>
        <v/>
      </c>
      <c r="S368" s="747"/>
      <c r="U368" s="34" t="str">
        <f t="shared" si="91"/>
        <v/>
      </c>
      <c r="AC368" s="11"/>
      <c r="AD368" s="11"/>
      <c r="AE368" s="134"/>
      <c r="AF368" s="134"/>
      <c r="AG368" s="134"/>
      <c r="AH368" s="134"/>
      <c r="AI368" s="185"/>
      <c r="AJ368" s="133">
        <f t="shared" si="89"/>
        <v>0</v>
      </c>
      <c r="AK368" s="133" t="str">
        <f>IF($AF$21=TRUE,IF(COUNTA(S368,I368:P368)=9,0,1),IF(COUNTA(S368,I368:P368)&gt;0,1,""))</f>
        <v/>
      </c>
      <c r="AL368" s="133">
        <f t="shared" si="90"/>
        <v>0</v>
      </c>
      <c r="AM368" s="133"/>
      <c r="AN368" s="133" t="str">
        <f t="shared" si="93"/>
        <v/>
      </c>
      <c r="AO368" s="127"/>
      <c r="AP368" s="127"/>
    </row>
    <row r="369" spans="1:60" ht="15.75" hidden="1" customHeight="1" x14ac:dyDescent="0.25">
      <c r="C369" s="308" t="e">
        <f t="shared" si="85"/>
        <v>#REF!</v>
      </c>
      <c r="D369" s="308" t="e">
        <f t="shared" si="86"/>
        <v>#REF!</v>
      </c>
      <c r="E369" s="349" t="str">
        <f t="array" ref="E369">IF(E323:H358="","",E323:H358)</f>
        <v>RPROT_02</v>
      </c>
      <c r="F369" s="270" t="str">
        <f t="array" ref="F369">IF(F323:I358="","",F323:I358)</f>
        <v>Reguliran proizvajalec toplote</v>
      </c>
      <c r="G369" s="269" t="str">
        <f t="array" ref="G369">IF(G323:J358="","",G323:J358)</f>
        <v>Oskrba distributerja toplote (GO)</v>
      </c>
      <c r="H369" s="269" t="str">
        <f t="array" ref="H369">IF(H323:K358="","",H323:K358)</f>
        <v>Gospodinjski odjemalci (GO)</v>
      </c>
      <c r="I369" s="748"/>
      <c r="J369" s="749"/>
      <c r="K369" s="750"/>
      <c r="L369" s="751"/>
      <c r="M369" s="752"/>
      <c r="N369" s="753"/>
      <c r="O369" s="754"/>
      <c r="P369" s="754"/>
      <c r="Q369" s="180" t="str">
        <f t="shared" si="87"/>
        <v/>
      </c>
      <c r="R369" s="755" t="str">
        <f t="shared" si="88"/>
        <v/>
      </c>
      <c r="S369" s="756"/>
      <c r="U369" s="34" t="str">
        <f t="shared" si="91"/>
        <v/>
      </c>
      <c r="AC369" s="11"/>
      <c r="AD369" s="11"/>
      <c r="AE369" s="134"/>
      <c r="AF369" s="134"/>
      <c r="AG369" s="134"/>
      <c r="AH369" s="134"/>
      <c r="AI369" s="185"/>
      <c r="AJ369" s="133">
        <f t="shared" si="89"/>
        <v>0</v>
      </c>
      <c r="AK369" s="133" t="str">
        <f t="shared" ref="AK369:AK371" si="96">IF($AF$21=TRUE,IF(COUNTA(S369,I369:P369)=9,0,1),IF(COUNTA(S369,I369:P369)&gt;0,1,""))</f>
        <v/>
      </c>
      <c r="AL369" s="133">
        <f t="shared" si="90"/>
        <v>0</v>
      </c>
      <c r="AM369" s="133"/>
      <c r="AN369" s="133" t="str">
        <f t="shared" si="93"/>
        <v/>
      </c>
      <c r="AO369" s="127"/>
      <c r="AP369" s="127"/>
    </row>
    <row r="370" spans="1:60" ht="15.75" hidden="1" customHeight="1" x14ac:dyDescent="0.25">
      <c r="C370" s="308" t="e">
        <f t="shared" si="85"/>
        <v>#REF!</v>
      </c>
      <c r="D370" s="308" t="e">
        <f t="shared" si="86"/>
        <v>#REF!</v>
      </c>
      <c r="E370" s="349" t="str">
        <f t="array" ref="E370">IF(E324:H359="","",E324:H359)</f>
        <v>RPROT_03</v>
      </c>
      <c r="F370" s="270" t="str">
        <f t="array" ref="F370">IF(F324:I359="","",F324:I359)</f>
        <v>Reguliran proizvajalec toplote</v>
      </c>
      <c r="G370" s="269" t="str">
        <f t="array" ref="G370">IF(G324:J359="","",G324:J359)</f>
        <v>Oskrba distributerja toplote (ZNGO)</v>
      </c>
      <c r="H370" s="269" t="str">
        <f t="array" ref="H370">IF(H324:K359="","",H324:K359)</f>
        <v>Zaščiteni negospodinjski odjemalci (ZNGO)</v>
      </c>
      <c r="I370" s="748"/>
      <c r="J370" s="749"/>
      <c r="K370" s="750"/>
      <c r="L370" s="751"/>
      <c r="M370" s="752"/>
      <c r="N370" s="753"/>
      <c r="O370" s="754"/>
      <c r="P370" s="754"/>
      <c r="Q370" s="180" t="str">
        <f t="shared" si="87"/>
        <v/>
      </c>
      <c r="R370" s="755" t="str">
        <f t="shared" si="88"/>
        <v/>
      </c>
      <c r="S370" s="756"/>
      <c r="U370" s="34" t="str">
        <f t="shared" si="91"/>
        <v/>
      </c>
      <c r="AC370" s="11"/>
      <c r="AD370" s="11"/>
      <c r="AE370" s="134"/>
      <c r="AF370" s="134"/>
      <c r="AG370" s="134"/>
      <c r="AH370" s="134"/>
      <c r="AI370" s="185"/>
      <c r="AJ370" s="133">
        <f t="shared" si="89"/>
        <v>0</v>
      </c>
      <c r="AK370" s="133" t="str">
        <f t="shared" si="96"/>
        <v/>
      </c>
      <c r="AL370" s="133">
        <f t="shared" si="90"/>
        <v>0</v>
      </c>
      <c r="AM370" s="133"/>
      <c r="AN370" s="133" t="str">
        <f t="shared" si="93"/>
        <v/>
      </c>
      <c r="AO370" s="127"/>
      <c r="AP370" s="127"/>
    </row>
    <row r="371" spans="1:60" ht="15.75" hidden="1" customHeight="1" x14ac:dyDescent="0.25">
      <c r="C371" s="308" t="e">
        <f t="shared" si="85"/>
        <v>#REF!</v>
      </c>
      <c r="D371" s="308" t="e">
        <f t="shared" si="86"/>
        <v>#REF!</v>
      </c>
      <c r="E371" s="346" t="str">
        <f t="array" ref="E371">IF(E325:H360="","",E325:H360)</f>
        <v>RPROT_03</v>
      </c>
      <c r="F371" s="272" t="str">
        <f t="array" ref="F371">IF(F325:I360="","",F325:I360)</f>
        <v>Reguliran proizvajalec toplote</v>
      </c>
      <c r="G371" s="271" t="str">
        <f t="array" ref="G371">IF(G325:J360="","",G325:J360)</f>
        <v>Oskrba distributerja toplote (NNGO)</v>
      </c>
      <c r="H371" s="271" t="str">
        <f t="array" ref="H371">IF(H325:K360="","",H325:K360)</f>
        <v>Nezaščiteni negospodinjski odjemalci (NNGO)</v>
      </c>
      <c r="I371" s="717"/>
      <c r="J371" s="718"/>
      <c r="K371" s="719"/>
      <c r="L371" s="720"/>
      <c r="M371" s="721"/>
      <c r="N371" s="722"/>
      <c r="O371" s="723"/>
      <c r="P371" s="723"/>
      <c r="Q371" s="268" t="str">
        <f t="shared" si="87"/>
        <v/>
      </c>
      <c r="R371" s="724" t="str">
        <f t="shared" si="88"/>
        <v/>
      </c>
      <c r="S371" s="725"/>
      <c r="U371" s="34" t="str">
        <f t="shared" si="91"/>
        <v/>
      </c>
      <c r="AC371" s="11"/>
      <c r="AD371" s="11"/>
      <c r="AE371" s="134"/>
      <c r="AF371" s="134"/>
      <c r="AG371" s="134"/>
      <c r="AH371" s="134"/>
      <c r="AI371" s="185"/>
      <c r="AJ371" s="352">
        <f t="shared" si="89"/>
        <v>0</v>
      </c>
      <c r="AK371" s="352" t="str">
        <f t="shared" si="96"/>
        <v/>
      </c>
      <c r="AL371" s="352">
        <f t="shared" si="90"/>
        <v>0</v>
      </c>
      <c r="AM371" s="352"/>
      <c r="AN371" s="352" t="str">
        <f t="shared" si="93"/>
        <v/>
      </c>
      <c r="AO371" s="127"/>
      <c r="AP371" s="127"/>
    </row>
    <row r="372" spans="1:60" s="35" customFormat="1" ht="15.75" hidden="1" customHeight="1" x14ac:dyDescent="0.25">
      <c r="A372" s="11"/>
      <c r="B372" s="11"/>
      <c r="C372" s="332" t="e">
        <f t="shared" si="85"/>
        <v>#REF!</v>
      </c>
      <c r="D372" s="308" t="e">
        <f t="shared" si="86"/>
        <v>#REF!</v>
      </c>
      <c r="E372" s="345" t="str">
        <f t="array" ref="E372">IF(E326:H361="","",E326:H361)</f>
        <v>TSINP_01</v>
      </c>
      <c r="F372" s="39" t="str">
        <f t="array" ref="F372">IF(F326:I361="","",F326:I361)</f>
        <v>Uporaba pare v industrijskih procesih</v>
      </c>
      <c r="G372" s="26" t="str">
        <f t="array" ref="G372">IF(G326:J361="","",G326:J361)</f>
        <v>Industrijski procesi / vodna para</v>
      </c>
      <c r="H372" s="181" t="str">
        <f t="array" ref="H372">IF(H326:K361="","",H326:K361)</f>
        <v/>
      </c>
      <c r="I372" s="707"/>
      <c r="J372" s="708"/>
      <c r="K372" s="709"/>
      <c r="L372" s="710"/>
      <c r="M372" s="729"/>
      <c r="N372" s="712"/>
      <c r="O372" s="713"/>
      <c r="P372" s="713"/>
      <c r="Q372" s="40" t="str">
        <f t="shared" si="87"/>
        <v/>
      </c>
      <c r="R372" s="714" t="str">
        <f t="shared" si="88"/>
        <v/>
      </c>
      <c r="S372" s="715"/>
      <c r="T372" s="11"/>
      <c r="U372" s="34" t="str">
        <f t="shared" si="91"/>
        <v/>
      </c>
      <c r="V372" s="11"/>
      <c r="W372" s="11"/>
      <c r="X372" s="11"/>
      <c r="Y372" s="11"/>
      <c r="Z372" s="11"/>
      <c r="AA372" s="11"/>
      <c r="AB372" s="11"/>
      <c r="AC372" s="11"/>
      <c r="AD372" s="11"/>
      <c r="AE372" s="127"/>
      <c r="AF372" s="127"/>
      <c r="AG372" s="127"/>
      <c r="AH372" s="127"/>
      <c r="AI372" s="127"/>
      <c r="AJ372" s="133">
        <f t="shared" si="89"/>
        <v>0</v>
      </c>
      <c r="AK372" s="133" t="str">
        <f>IF($AF$22=TRUE,IF(COUNTA(S372,I372:P372)=9,0,1),IF(COUNTA(S372,I372:P372)&gt;0,1,""))</f>
        <v/>
      </c>
      <c r="AL372" s="133">
        <f t="shared" si="90"/>
        <v>0</v>
      </c>
      <c r="AM372" s="133"/>
      <c r="AN372" s="133" t="str">
        <f t="shared" si="93"/>
        <v/>
      </c>
      <c r="AO372" s="127"/>
      <c r="AP372" s="127"/>
    </row>
    <row r="373" spans="1:60" s="35" customFormat="1" ht="15.75" hidden="1" customHeight="1" x14ac:dyDescent="0.25">
      <c r="A373" s="11"/>
      <c r="B373" s="11"/>
      <c r="C373" s="332" t="e">
        <f t="shared" si="85"/>
        <v>#REF!</v>
      </c>
      <c r="D373" s="308" t="e">
        <f t="shared" si="86"/>
        <v>#REF!</v>
      </c>
      <c r="E373" s="345" t="str">
        <f t="array" ref="E373">IF(E327:H362="","",E327:H362)</f>
        <v>TSINP_02</v>
      </c>
      <c r="F373" s="39" t="str">
        <f t="array" ref="F373">IF(F327:I362="","",F327:I362)</f>
        <v>Uporaba pare v industrijskih procesih</v>
      </c>
      <c r="G373" s="26" t="str">
        <f t="array" ref="G373">IF(G327:J362="","",G327:J362)</f>
        <v>Odjem toplote za namen hlajenja / vodna para</v>
      </c>
      <c r="H373" s="181" t="str">
        <f t="array" ref="H373">IF(H327:K362="","",H327:K362)</f>
        <v/>
      </c>
      <c r="I373" s="707"/>
      <c r="J373" s="708"/>
      <c r="K373" s="709"/>
      <c r="L373" s="710"/>
      <c r="M373" s="729"/>
      <c r="N373" s="712"/>
      <c r="O373" s="713"/>
      <c r="P373" s="713"/>
      <c r="Q373" s="40" t="str">
        <f t="shared" si="87"/>
        <v/>
      </c>
      <c r="R373" s="714" t="str">
        <f t="shared" si="88"/>
        <v/>
      </c>
      <c r="S373" s="715"/>
      <c r="T373" s="11"/>
      <c r="U373" s="34" t="str">
        <f t="shared" si="91"/>
        <v/>
      </c>
      <c r="V373" s="11"/>
      <c r="W373" s="11"/>
      <c r="X373" s="11"/>
      <c r="Y373" s="11"/>
      <c r="Z373" s="11"/>
      <c r="AA373" s="11"/>
      <c r="AB373" s="11"/>
      <c r="AC373" s="11"/>
      <c r="AD373" s="11"/>
      <c r="AE373" s="127"/>
      <c r="AF373" s="127"/>
      <c r="AG373" s="127"/>
      <c r="AH373" s="127"/>
      <c r="AI373" s="127"/>
      <c r="AJ373" s="133">
        <f t="shared" si="89"/>
        <v>0</v>
      </c>
      <c r="AK373" s="133" t="str">
        <f t="shared" ref="AK373:AK374" si="97">IF($AF$22=TRUE,IF(COUNTA(S373,I373:P373)=9,0,1),IF(COUNTA(S373,I373:P373)&gt;0,1,""))</f>
        <v/>
      </c>
      <c r="AL373" s="133">
        <f t="shared" si="90"/>
        <v>0</v>
      </c>
      <c r="AM373" s="133"/>
      <c r="AN373" s="133" t="str">
        <f t="shared" si="93"/>
        <v/>
      </c>
      <c r="AO373" s="127"/>
      <c r="AP373" s="127"/>
    </row>
    <row r="374" spans="1:60" s="35" customFormat="1" ht="15.75" hidden="1" customHeight="1" x14ac:dyDescent="0.25">
      <c r="A374" s="11"/>
      <c r="B374" s="11"/>
      <c r="C374" s="332" t="e">
        <f t="shared" si="85"/>
        <v>#REF!</v>
      </c>
      <c r="D374" s="308" t="e">
        <f t="shared" si="86"/>
        <v>#REF!</v>
      </c>
      <c r="E374" s="347" t="str">
        <f t="array" ref="E374">IF(E328:H363="","",E328:H363)</f>
        <v>TSINP_03</v>
      </c>
      <c r="F374" s="42" t="str">
        <f t="array" ref="F374">IF(F328:I363="","",F328:I363)</f>
        <v>Uporaba pare v industrijskih procesih</v>
      </c>
      <c r="G374" s="41" t="str">
        <f t="array" ref="G374">IF(G328:J363="","",G328:J363)</f>
        <v>Odjem toplote za namen hlajenja / vroča-topla voda</v>
      </c>
      <c r="H374" s="182" t="str">
        <f t="array" ref="H374">IF(H328:K363="","",H328:K363)</f>
        <v/>
      </c>
      <c r="I374" s="707"/>
      <c r="J374" s="731"/>
      <c r="K374" s="732"/>
      <c r="L374" s="733"/>
      <c r="M374" s="734"/>
      <c r="N374" s="735"/>
      <c r="O374" s="736"/>
      <c r="P374" s="736"/>
      <c r="Q374" s="43" t="str">
        <f t="shared" si="87"/>
        <v/>
      </c>
      <c r="R374" s="737" t="str">
        <f t="shared" si="88"/>
        <v/>
      </c>
      <c r="S374" s="738"/>
      <c r="T374" s="11"/>
      <c r="U374" s="34" t="str">
        <f t="shared" si="91"/>
        <v/>
      </c>
      <c r="V374" s="11"/>
      <c r="W374" s="11"/>
      <c r="X374" s="11"/>
      <c r="Y374" s="11"/>
      <c r="Z374" s="11"/>
      <c r="AA374" s="11"/>
      <c r="AB374" s="11"/>
      <c r="AC374" s="11"/>
      <c r="AD374" s="11"/>
      <c r="AE374" s="127"/>
      <c r="AF374" s="127"/>
      <c r="AG374" s="127"/>
      <c r="AH374" s="127"/>
      <c r="AI374" s="127"/>
      <c r="AJ374" s="135">
        <f t="shared" si="89"/>
        <v>0</v>
      </c>
      <c r="AK374" s="135" t="str">
        <f t="shared" si="97"/>
        <v/>
      </c>
      <c r="AL374" s="135">
        <f t="shared" si="90"/>
        <v>0</v>
      </c>
      <c r="AM374" s="135"/>
      <c r="AN374" s="135" t="str">
        <f t="shared" si="93"/>
        <v/>
      </c>
      <c r="AO374" s="127"/>
      <c r="AP374" s="127"/>
    </row>
    <row r="375" spans="1:60" ht="19.5" hidden="1" customHeight="1" x14ac:dyDescent="0.25">
      <c r="C375" s="344"/>
      <c r="D375" s="344"/>
      <c r="E375" s="350"/>
      <c r="F375" s="222"/>
      <c r="G375" s="222"/>
      <c r="H375" s="222"/>
      <c r="I375" s="351"/>
      <c r="J375" s="757"/>
      <c r="K375" s="758"/>
      <c r="L375" s="759"/>
      <c r="M375" s="226">
        <f>SUBTOTAL(109,tbl_11_TarifniCenik_08[Variabilna količina (Dobavljena toplota)
'[MWh']])</f>
        <v>0</v>
      </c>
      <c r="N375" s="760">
        <f>SUBTOTAL(109,tbl_11_TarifniCenik_08[Fiksna količina (Obračunska moč)
'[MW']])</f>
        <v>0</v>
      </c>
      <c r="O375" s="761">
        <f>SUBTOTAL(109,tbl_11_TarifniCenik_08[Število končnih odjemalcev])</f>
        <v>0</v>
      </c>
      <c r="P375" s="761">
        <f>SUBTOTAL(109,tbl_11_TarifniCenik_08[Število predajnih (merilnih) mest])</f>
        <v>0</v>
      </c>
      <c r="Q375" s="227">
        <f>SUBTOTAL(109,tbl_11_TarifniCenik_08[Prihodek
VARIABILNI
del 
'[EUR/leto']])</f>
        <v>0</v>
      </c>
      <c r="R375" s="762">
        <f>SUBTOTAL(109,tbl_11_TarifniCenik_08[Prihodek 
FIKSNI
del 
'[EUR/leto']])</f>
        <v>0</v>
      </c>
      <c r="S375" s="223">
        <f>ROUND(SUBTOTAL(109,tbl_11_TarifniCenik_08[Prihodek števnina '[EUR/leto']]),2)</f>
        <v>0</v>
      </c>
      <c r="AC375" s="11"/>
      <c r="AD375" s="11"/>
      <c r="AO375" s="127"/>
      <c r="AP375" s="127"/>
    </row>
    <row r="376" spans="1:60" ht="14.25" hidden="1" customHeight="1" x14ac:dyDescent="0.25">
      <c r="B376" s="237"/>
      <c r="F376" s="15"/>
      <c r="H376" s="19"/>
    </row>
    <row r="377" spans="1:60" ht="14.25" hidden="1" customHeight="1" x14ac:dyDescent="0.25">
      <c r="F377" s="15"/>
      <c r="H377" s="19"/>
    </row>
    <row r="378" spans="1:60" ht="14.25" hidden="1" customHeight="1" x14ac:dyDescent="0.25">
      <c r="F378" s="15"/>
      <c r="H378" s="19"/>
    </row>
    <row r="379" spans="1:60" ht="22.5" hidden="1" customHeight="1" x14ac:dyDescent="0.25">
      <c r="D379" s="306">
        <v>9</v>
      </c>
      <c r="E379" s="305" t="e">
        <f>IF(VLOOKUP(D379,[1]!tblS_Mesec[#Data],4)="PLAN",$AC$2&amp;VLOOKUP(D379,[1]!tblS_Mesec[#Data],3)&amp;" "&amp;VLOOKUP(D379,[1]!tblS_Mesec[#Data],2),$AC$3&amp;VLOOKUP(D379,[1]!tblS_Mesec[#Data],3)&amp;" "&amp;VLOOKUP(D379,[1]!tblS_Mesec[#Data],2))&amp;" "&amp;VLOOKUP(D379,[1]!tblS_Mesec[#Data],9)</f>
        <v>#REF!</v>
      </c>
      <c r="H379" s="19"/>
      <c r="AC379" s="11"/>
      <c r="AD379" s="11"/>
      <c r="AE379" s="11"/>
      <c r="AF379" s="11"/>
      <c r="AG379" s="122"/>
      <c r="AH379" s="122"/>
      <c r="AI379" s="122"/>
      <c r="AJ379" s="122"/>
      <c r="AK379" s="122"/>
      <c r="AL379" s="122"/>
      <c r="AM379" s="122"/>
      <c r="AN379" s="122"/>
      <c r="AQ379" s="122"/>
      <c r="AR379" s="139"/>
      <c r="AS379" s="122"/>
      <c r="AT379" s="139"/>
      <c r="AU379" s="139"/>
      <c r="AV379" s="139"/>
      <c r="BA379" s="122"/>
      <c r="BB379" s="139"/>
      <c r="BC379" s="122"/>
      <c r="BD379" s="139"/>
      <c r="BE379" s="139"/>
      <c r="BF379" s="139"/>
      <c r="BG379" s="122"/>
      <c r="BH379" s="122"/>
    </row>
    <row r="380" spans="1:60" ht="14.25" hidden="1" customHeight="1" thickBot="1" x14ac:dyDescent="0.3">
      <c r="D380" s="306" t="e">
        <f>VLOOKUP(MATCH($D$379,[1]!tblS_Mesec[ID_Mesec],0),[1]!tblS_Mesec[#Data],4)</f>
        <v>#REF!</v>
      </c>
    </row>
    <row r="381" spans="1:60" ht="22.5" hidden="1" customHeight="1" x14ac:dyDescent="0.25">
      <c r="D381" s="306" t="e">
        <f>VLOOKUP(MATCH($D$379,[1]!tblS_Mesec[ID_Mesec],0),[1]!tblS_Mesec[#Data],7)</f>
        <v>#REF!</v>
      </c>
      <c r="F381" s="927" t="s">
        <v>1089</v>
      </c>
      <c r="G381" s="928"/>
      <c r="H381" s="928"/>
      <c r="I381" s="929" t="s">
        <v>1090</v>
      </c>
      <c r="J381" s="930"/>
      <c r="K381" s="930"/>
      <c r="L381" s="931"/>
      <c r="M381" s="935" t="s">
        <v>1104</v>
      </c>
      <c r="N381" s="936"/>
      <c r="O381" s="936"/>
      <c r="P381" s="937"/>
      <c r="Q381" s="935" t="s">
        <v>1105</v>
      </c>
      <c r="R381" s="936"/>
      <c r="S381" s="937"/>
    </row>
    <row r="382" spans="1:60" ht="22.5" hidden="1" customHeight="1" x14ac:dyDescent="0.25">
      <c r="E382" s="21" t="s">
        <v>1110</v>
      </c>
      <c r="F382" s="701"/>
      <c r="G382" s="938" t="s">
        <v>1093</v>
      </c>
      <c r="H382" s="939"/>
      <c r="I382" s="940" t="s">
        <v>1094</v>
      </c>
      <c r="J382" s="941"/>
      <c r="K382" s="940" t="s">
        <v>1095</v>
      </c>
      <c r="L382" s="942"/>
      <c r="M382" s="763"/>
      <c r="N382" s="763"/>
      <c r="O382" s="35"/>
      <c r="P382" s="763"/>
      <c r="Q382" s="763"/>
      <c r="AN382" s="183">
        <f>SUM(AN385:AN420)</f>
        <v>0</v>
      </c>
    </row>
    <row r="383" spans="1:60" s="23" customFormat="1" ht="15.75" hidden="1" customHeight="1" x14ac:dyDescent="0.25">
      <c r="E383" s="23" t="s">
        <v>16</v>
      </c>
      <c r="F383" s="23" t="s">
        <v>17</v>
      </c>
      <c r="G383" s="23" t="s">
        <v>18</v>
      </c>
      <c r="H383" s="23" t="s">
        <v>19</v>
      </c>
      <c r="I383" s="23" t="s">
        <v>20</v>
      </c>
      <c r="J383" s="23" t="s">
        <v>21</v>
      </c>
      <c r="K383" s="23" t="s">
        <v>22</v>
      </c>
      <c r="L383" s="23" t="s">
        <v>23</v>
      </c>
      <c r="M383" s="23" t="s">
        <v>24</v>
      </c>
      <c r="N383" s="23" t="s">
        <v>25</v>
      </c>
      <c r="O383" s="23" t="s">
        <v>26</v>
      </c>
      <c r="P383" s="23" t="s">
        <v>27</v>
      </c>
      <c r="Q383" s="23" t="s">
        <v>28</v>
      </c>
      <c r="R383" s="23" t="s">
        <v>507</v>
      </c>
      <c r="S383" s="23" t="s">
        <v>508</v>
      </c>
      <c r="T383" s="11"/>
      <c r="U383" s="11"/>
      <c r="V383" s="11"/>
      <c r="W383" s="11"/>
      <c r="AC383" s="128"/>
      <c r="AD383" s="128"/>
      <c r="AE383" s="128"/>
      <c r="AF383" s="128"/>
      <c r="AG383" s="128"/>
      <c r="AH383" s="128"/>
      <c r="AI383" s="128"/>
      <c r="AJ383" s="128"/>
      <c r="AK383" s="128"/>
      <c r="AL383" s="128"/>
      <c r="AM383" s="128"/>
      <c r="AN383" s="128"/>
    </row>
    <row r="384" spans="1:60" s="21" customFormat="1" ht="138.75" hidden="1" customHeight="1" x14ac:dyDescent="0.25">
      <c r="A384" s="11"/>
      <c r="B384" s="11"/>
      <c r="C384" s="25" t="s">
        <v>573</v>
      </c>
      <c r="D384" s="36" t="s">
        <v>549</v>
      </c>
      <c r="E384" s="309" t="s">
        <v>14</v>
      </c>
      <c r="F384" s="26" t="s">
        <v>75</v>
      </c>
      <c r="G384" s="26" t="s">
        <v>7</v>
      </c>
      <c r="H384" s="26" t="s">
        <v>15</v>
      </c>
      <c r="I384" s="38" t="s">
        <v>89</v>
      </c>
      <c r="J384" s="702" t="s">
        <v>1096</v>
      </c>
      <c r="K384" s="703" t="s">
        <v>1097</v>
      </c>
      <c r="L384" s="704" t="s">
        <v>1098</v>
      </c>
      <c r="M384" s="38" t="s">
        <v>90</v>
      </c>
      <c r="N384" s="705" t="s">
        <v>1099</v>
      </c>
      <c r="O384" s="25" t="s">
        <v>1100</v>
      </c>
      <c r="P384" s="25" t="s">
        <v>1101</v>
      </c>
      <c r="Q384" s="38" t="s">
        <v>38</v>
      </c>
      <c r="R384" s="706" t="s">
        <v>1102</v>
      </c>
      <c r="S384" s="25" t="s">
        <v>1103</v>
      </c>
      <c r="T384" s="11"/>
      <c r="U384" s="392" t="s">
        <v>196</v>
      </c>
      <c r="V384" s="11"/>
      <c r="W384" s="11"/>
      <c r="X384" s="11"/>
      <c r="Y384" s="11"/>
      <c r="Z384" s="11"/>
      <c r="AA384" s="11"/>
      <c r="AB384" s="11"/>
      <c r="AC384" s="11"/>
      <c r="AD384" s="11"/>
      <c r="AE384" s="127"/>
      <c r="AF384" s="129" t="s">
        <v>85</v>
      </c>
      <c r="AG384" s="129" t="s">
        <v>87</v>
      </c>
      <c r="AH384" s="129" t="s">
        <v>88</v>
      </c>
      <c r="AI384" s="127"/>
      <c r="AJ384" s="129" t="s">
        <v>86</v>
      </c>
      <c r="AK384" s="129" t="s">
        <v>197</v>
      </c>
      <c r="AL384" s="129" t="s">
        <v>614</v>
      </c>
      <c r="AM384" s="129"/>
      <c r="AN384" s="136" t="s">
        <v>250</v>
      </c>
      <c r="AO384" s="127"/>
      <c r="AP384" s="127"/>
      <c r="AR384" s="129" t="s">
        <v>615</v>
      </c>
    </row>
    <row r="385" spans="1:44" s="35" customFormat="1" ht="15.75" hidden="1" customHeight="1" x14ac:dyDescent="0.25">
      <c r="A385" s="11"/>
      <c r="B385" s="11"/>
      <c r="C385" s="332" t="e">
        <f t="shared" ref="C385:C420" si="98">$D$381</f>
        <v>#REF!</v>
      </c>
      <c r="D385" s="308" t="e">
        <f t="shared" ref="D385:D420" si="99">$D$380</f>
        <v>#REF!</v>
      </c>
      <c r="E385" s="345" t="str">
        <f t="array" ref="E385">IF(E339:H374="","",E339:H374)</f>
        <v>TSOGP_G01</v>
      </c>
      <c r="F385" s="39" t="str">
        <f t="array" ref="F385">IF(F339:I374="","",F339:I374)</f>
        <v>Ogrevanje prostorov</v>
      </c>
      <c r="G385" s="26" t="str">
        <f t="array" ref="G385">IF(G339:J374="","",G339:J374)</f>
        <v>Gospodinjski odjem</v>
      </c>
      <c r="H385" s="26" t="str">
        <f t="array" ref="H385">IF(H339:K374="","",H339:K374)</f>
        <v>Podskupina I. - Pobr ≤ 0,050 [MW]</v>
      </c>
      <c r="I385" s="707"/>
      <c r="J385" s="708"/>
      <c r="K385" s="709"/>
      <c r="L385" s="710"/>
      <c r="M385" s="711"/>
      <c r="N385" s="712"/>
      <c r="O385" s="713"/>
      <c r="P385" s="713"/>
      <c r="Q385" s="40" t="str">
        <f t="shared" ref="Q385:Q420" si="100">IF(I385="","",ROUND(I385*M385,2))</f>
        <v/>
      </c>
      <c r="R385" s="714" t="str">
        <f t="shared" ref="R385:R420" si="101">IF(J385="","",ROUND(J385*N385/12,2))</f>
        <v/>
      </c>
      <c r="S385" s="715"/>
      <c r="T385" s="11"/>
      <c r="U385" s="34" t="str">
        <f>IF(AN385="","",IF(AN385=1,"û","ü"))</f>
        <v/>
      </c>
      <c r="V385" s="11"/>
      <c r="Y385" s="11"/>
      <c r="Z385" s="11"/>
      <c r="AA385" s="11"/>
      <c r="AB385" s="11"/>
      <c r="AC385" s="11"/>
      <c r="AD385" s="11"/>
      <c r="AE385" s="127" t="s">
        <v>91</v>
      </c>
      <c r="AF385" s="130" t="b">
        <f>$AF$18</f>
        <v>0</v>
      </c>
      <c r="AG385" s="127">
        <f>IF(COUNTA(S385:S394,O385:P394,N385:N394,I385:M394)&gt;0,1,0)</f>
        <v>0</v>
      </c>
      <c r="AH385" s="127">
        <f>IF(COUNTA(S385:S394,I385:P394)&lt;90,1,0)</f>
        <v>1</v>
      </c>
      <c r="AI385" s="127">
        <f>SUM(AJ385:AJ394)</f>
        <v>0</v>
      </c>
      <c r="AJ385" s="131">
        <f t="shared" ref="AJ385:AJ420" si="102">IF(AND(OR(M385&gt;0,N385),OR(P385=0,P385="",O385="",O385&lt;P385)),1,0)</f>
        <v>0</v>
      </c>
      <c r="AK385" s="131" t="str">
        <f>IF($AF$18=TRUE,IF(COUNTA(S385,I385:P385)=9,0,1),IF(COUNTA(S385,I385:P385)&gt;0,1,""))</f>
        <v/>
      </c>
      <c r="AL385" s="131" t="e">
        <f t="shared" ref="AL385:AL420" si="103">IF(OR(LEFT(E385,7)=$AR$15,LEFT(E385,7)=$AS$15),IF(I385&gt;$AR$385,1,0),0)</f>
        <v>#REF!</v>
      </c>
      <c r="AM385" s="131"/>
      <c r="AN385" s="131" t="str">
        <f>IF(AK385="","",IF(SUM(AJ385:AM385)&gt;0,1,0))</f>
        <v/>
      </c>
      <c r="AO385" s="127"/>
      <c r="AP385" s="127"/>
      <c r="AR385" s="716" t="e">
        <f>IF(AND($AC$5=VLOOKUP($D$379,[1]!tblS_RegPRIH[#Data],2),VLOOKUP($D$379,[1]!tblS_RegPRIH[#Data],5)&lt;&gt;""),VLOOKUP($D$379,[1]!tblS_RegPRIH[#Data],5),"")</f>
        <v>#REF!</v>
      </c>
    </row>
    <row r="386" spans="1:44" s="35" customFormat="1" ht="15.75" hidden="1" customHeight="1" x14ac:dyDescent="0.25">
      <c r="A386" s="11"/>
      <c r="B386" s="11"/>
      <c r="C386" s="332" t="e">
        <f t="shared" si="98"/>
        <v>#REF!</v>
      </c>
      <c r="D386" s="308" t="e">
        <f t="shared" si="99"/>
        <v>#REF!</v>
      </c>
      <c r="E386" s="345" t="str">
        <f t="array" ref="E386">IF(E340:H375="","",E340:H375)</f>
        <v>TSOGP_G02</v>
      </c>
      <c r="F386" s="39" t="str">
        <f t="array" ref="F386">IF(F340:I375="","",F340:I375)</f>
        <v>Ogrevanje prostorov</v>
      </c>
      <c r="G386" s="26" t="str">
        <f t="array" ref="G386">IF(G340:J375="","",G340:J375)</f>
        <v>Gospodinjski odjem</v>
      </c>
      <c r="H386" s="26" t="str">
        <f t="array" ref="H386">IF(H340:K375="","",H340:K375)</f>
        <v>Podskupina II. - 0,050&lt; Pobr ≤ 0,300 [MW]</v>
      </c>
      <c r="I386" s="707"/>
      <c r="J386" s="708"/>
      <c r="K386" s="709"/>
      <c r="L386" s="710"/>
      <c r="M386" s="711"/>
      <c r="N386" s="712"/>
      <c r="O386" s="713"/>
      <c r="P386" s="713"/>
      <c r="Q386" s="40" t="str">
        <f t="shared" si="100"/>
        <v/>
      </c>
      <c r="R386" s="714" t="str">
        <f t="shared" si="101"/>
        <v/>
      </c>
      <c r="S386" s="715"/>
      <c r="T386" s="11"/>
      <c r="U386" s="34" t="str">
        <f t="shared" ref="U386:U420" si="104">IF(AN386="","",IF(AN386=1,"û","ü"))</f>
        <v/>
      </c>
      <c r="V386" s="11"/>
      <c r="Y386" s="11"/>
      <c r="Z386" s="11"/>
      <c r="AA386" s="11"/>
      <c r="AB386" s="11"/>
      <c r="AC386" s="11"/>
      <c r="AD386" s="11"/>
      <c r="AE386" s="127" t="s">
        <v>92</v>
      </c>
      <c r="AF386" s="132" t="b">
        <f>$AF$19</f>
        <v>0</v>
      </c>
      <c r="AG386" s="127">
        <f>IF(COUNTA(S395:S404,O395:P404,N395:N404,I395:M404)&lt;0,1,0)</f>
        <v>0</v>
      </c>
      <c r="AH386" s="127">
        <f>IF(COUNTA(S395:S404,I395:P404)&lt;90,1,0)</f>
        <v>1</v>
      </c>
      <c r="AI386" s="127">
        <f>SUM(AJ395:AJ404)</f>
        <v>0</v>
      </c>
      <c r="AJ386" s="133">
        <f t="shared" si="102"/>
        <v>0</v>
      </c>
      <c r="AK386" s="133" t="str">
        <f t="shared" ref="AK386:AK394" si="105">IF($AF$18=TRUE,IF(COUNTA(S386,I386:P386)=9,0,1),IF(COUNTA(S386,I386:P386)&gt;0,1,""))</f>
        <v/>
      </c>
      <c r="AL386" s="133" t="e">
        <f t="shared" si="103"/>
        <v>#REF!</v>
      </c>
      <c r="AM386" s="133"/>
      <c r="AN386" s="133" t="str">
        <f t="shared" ref="AN386:AN420" si="106">IF(AK386="","",IF(SUM(AJ386:AM386)&gt;0,1,0))</f>
        <v/>
      </c>
      <c r="AO386" s="127"/>
      <c r="AP386" s="127"/>
    </row>
    <row r="387" spans="1:44" s="35" customFormat="1" ht="15.75" hidden="1" customHeight="1" x14ac:dyDescent="0.25">
      <c r="A387" s="11"/>
      <c r="B387" s="11"/>
      <c r="C387" s="332" t="e">
        <f t="shared" si="98"/>
        <v>#REF!</v>
      </c>
      <c r="D387" s="308" t="e">
        <f t="shared" si="99"/>
        <v>#REF!</v>
      </c>
      <c r="E387" s="345" t="str">
        <f t="array" ref="E387">IF(E341:H376="","",E341:H376)</f>
        <v>TSOGP_G03</v>
      </c>
      <c r="F387" s="39" t="str">
        <f t="array" ref="F387">IF(F341:I376="","",F341:I376)</f>
        <v>Ogrevanje prostorov</v>
      </c>
      <c r="G387" s="26" t="str">
        <f t="array" ref="G387">IF(G341:J376="","",G341:J376)</f>
        <v>Gospodinjski odjem</v>
      </c>
      <c r="H387" s="26" t="str">
        <f t="array" ref="H387">IF(H341:K376="","",H341:K376)</f>
        <v>Podskupina III.  - Pobr &gt; 0,300 [MW]</v>
      </c>
      <c r="I387" s="707"/>
      <c r="J387" s="708"/>
      <c r="K387" s="709"/>
      <c r="L387" s="710"/>
      <c r="M387" s="711"/>
      <c r="N387" s="712"/>
      <c r="O387" s="713"/>
      <c r="P387" s="713"/>
      <c r="Q387" s="40" t="str">
        <f t="shared" si="100"/>
        <v/>
      </c>
      <c r="R387" s="714" t="str">
        <f t="shared" si="101"/>
        <v/>
      </c>
      <c r="S387" s="715"/>
      <c r="T387" s="11"/>
      <c r="U387" s="34" t="str">
        <f t="shared" si="104"/>
        <v/>
      </c>
      <c r="V387" s="11"/>
      <c r="X387" s="11"/>
      <c r="Y387" s="11"/>
      <c r="Z387" s="11"/>
      <c r="AA387" s="11"/>
      <c r="AB387" s="11"/>
      <c r="AC387" s="11"/>
      <c r="AD387" s="11"/>
      <c r="AE387" s="127" t="s">
        <v>93</v>
      </c>
      <c r="AF387" s="132" t="b">
        <f>$AF$20</f>
        <v>0</v>
      </c>
      <c r="AG387" s="127">
        <f>IF(COUNTA(S405:S413,O405:P413,N405:N413,I405:M413)&gt;0,1,0)</f>
        <v>0</v>
      </c>
      <c r="AH387" s="127">
        <f>IF(COUNTA(S405:S413,I405:P413)&lt;81,1,0)</f>
        <v>1</v>
      </c>
      <c r="AI387" s="127">
        <f>SUM(AJ405:AJ413)</f>
        <v>0</v>
      </c>
      <c r="AJ387" s="133">
        <f t="shared" si="102"/>
        <v>0</v>
      </c>
      <c r="AK387" s="133" t="str">
        <f t="shared" si="105"/>
        <v/>
      </c>
      <c r="AL387" s="133" t="e">
        <f t="shared" si="103"/>
        <v>#REF!</v>
      </c>
      <c r="AM387" s="133"/>
      <c r="AN387" s="133" t="str">
        <f t="shared" si="106"/>
        <v/>
      </c>
      <c r="AO387" s="127"/>
      <c r="AP387" s="127"/>
    </row>
    <row r="388" spans="1:44" s="35" customFormat="1" ht="15.75" hidden="1" customHeight="1" x14ac:dyDescent="0.25">
      <c r="A388" s="11"/>
      <c r="B388" s="11"/>
      <c r="C388" s="332" t="e">
        <f t="shared" si="98"/>
        <v>#REF!</v>
      </c>
      <c r="D388" s="308" t="e">
        <f t="shared" si="99"/>
        <v>#REF!</v>
      </c>
      <c r="E388" s="345" t="str">
        <f t="array" ref="E388">IF(E342:H377="","",E342:H377)</f>
        <v>TSOGP_I01</v>
      </c>
      <c r="F388" s="39" t="str">
        <f t="array" ref="F388">IF(F342:I377="","",F342:I377)</f>
        <v>Ogrevanje prostorov</v>
      </c>
      <c r="G388" s="26" t="str">
        <f t="array" ref="G388">IF(G342:J377="","",G342:J377)</f>
        <v>Industrijski odjem</v>
      </c>
      <c r="H388" s="26" t="str">
        <f t="array" ref="H388">IF(H342:K377="","",H342:K377)</f>
        <v>Podskupina I. - Pobr ≤ 0,050 [MW]</v>
      </c>
      <c r="I388" s="707"/>
      <c r="J388" s="708"/>
      <c r="K388" s="709"/>
      <c r="L388" s="710"/>
      <c r="M388" s="711"/>
      <c r="N388" s="712"/>
      <c r="O388" s="713"/>
      <c r="P388" s="713"/>
      <c r="Q388" s="40" t="str">
        <f t="shared" si="100"/>
        <v/>
      </c>
      <c r="R388" s="714" t="str">
        <f t="shared" si="101"/>
        <v/>
      </c>
      <c r="S388" s="715"/>
      <c r="T388" s="11"/>
      <c r="U388" s="34" t="str">
        <f t="shared" si="104"/>
        <v/>
      </c>
      <c r="W388" s="11"/>
      <c r="X388" s="11"/>
      <c r="Y388" s="11"/>
      <c r="Z388" s="11"/>
      <c r="AA388" s="11"/>
      <c r="AB388" s="11"/>
      <c r="AC388" s="11"/>
      <c r="AD388" s="11"/>
      <c r="AE388" s="127" t="s">
        <v>95</v>
      </c>
      <c r="AF388" s="132" t="b">
        <f>$AF$21</f>
        <v>0</v>
      </c>
      <c r="AG388" s="127">
        <f>IF(COUNTA(S414:S417,O414:P417,N414:N417,I414:M417)&gt;0,1,0)</f>
        <v>0</v>
      </c>
      <c r="AH388" s="127">
        <f>IF(COUNTA(S414:S417,I414:P417)&lt;36,1,0)</f>
        <v>1</v>
      </c>
      <c r="AI388" s="127">
        <f>SUM(AJ414)</f>
        <v>0</v>
      </c>
      <c r="AJ388" s="133">
        <f t="shared" si="102"/>
        <v>0</v>
      </c>
      <c r="AK388" s="133" t="str">
        <f t="shared" si="105"/>
        <v/>
      </c>
      <c r="AL388" s="133">
        <f t="shared" si="103"/>
        <v>0</v>
      </c>
      <c r="AM388" s="133"/>
      <c r="AN388" s="133" t="str">
        <f t="shared" si="106"/>
        <v/>
      </c>
      <c r="AO388" s="127"/>
      <c r="AP388" s="127"/>
    </row>
    <row r="389" spans="1:44" s="35" customFormat="1" ht="15.75" hidden="1" customHeight="1" x14ac:dyDescent="0.25">
      <c r="A389" s="11"/>
      <c r="B389" s="11"/>
      <c r="C389" s="332" t="e">
        <f t="shared" si="98"/>
        <v>#REF!</v>
      </c>
      <c r="D389" s="308" t="e">
        <f t="shared" si="99"/>
        <v>#REF!</v>
      </c>
      <c r="E389" s="345" t="str">
        <f t="array" ref="E389">IF(E343:H378="","",E343:H378)</f>
        <v>TSOGP_I02</v>
      </c>
      <c r="F389" s="39" t="str">
        <f t="array" ref="F389">IF(F343:I378="","",F343:I378)</f>
        <v>Ogrevanje prostorov</v>
      </c>
      <c r="G389" s="26" t="str">
        <f t="array" ref="G389">IF(G343:J378="","",G343:J378)</f>
        <v>Industrijski odjem</v>
      </c>
      <c r="H389" s="26" t="str">
        <f t="array" ref="H389">IF(H343:K378="","",H343:K378)</f>
        <v>Podskupina II. - 0,050&lt; Pobr ≤ 0,300 [MW]</v>
      </c>
      <c r="I389" s="707"/>
      <c r="J389" s="708"/>
      <c r="K389" s="709"/>
      <c r="L389" s="710"/>
      <c r="M389" s="711"/>
      <c r="N389" s="712"/>
      <c r="O389" s="713"/>
      <c r="P389" s="713"/>
      <c r="Q389" s="40" t="str">
        <f t="shared" si="100"/>
        <v/>
      </c>
      <c r="R389" s="714" t="str">
        <f t="shared" si="101"/>
        <v/>
      </c>
      <c r="S389" s="715"/>
      <c r="T389" s="11"/>
      <c r="U389" s="34" t="str">
        <f t="shared" si="104"/>
        <v/>
      </c>
      <c r="V389" s="11"/>
      <c r="W389" s="11"/>
      <c r="X389" s="11"/>
      <c r="Y389" s="11"/>
      <c r="Z389" s="11"/>
      <c r="AA389" s="11"/>
      <c r="AB389" s="11"/>
      <c r="AC389" s="11"/>
      <c r="AD389" s="11"/>
      <c r="AE389" s="127" t="s">
        <v>94</v>
      </c>
      <c r="AF389" s="132" t="b">
        <f>$AF$22</f>
        <v>0</v>
      </c>
      <c r="AG389" s="127">
        <f>IF(COUNTA(S418:S420,O418:P420,N418:N420,I418:M420)&gt;0,1,0)</f>
        <v>0</v>
      </c>
      <c r="AH389" s="127">
        <f>IF(COUNTA(S418:S420,I418:P420)&lt;27,1,0)</f>
        <v>1</v>
      </c>
      <c r="AI389" s="127">
        <f>SUM(AJ418:AJ420)</f>
        <v>0</v>
      </c>
      <c r="AJ389" s="133">
        <f t="shared" si="102"/>
        <v>0</v>
      </c>
      <c r="AK389" s="133" t="str">
        <f t="shared" si="105"/>
        <v/>
      </c>
      <c r="AL389" s="133">
        <f t="shared" si="103"/>
        <v>0</v>
      </c>
      <c r="AM389" s="133"/>
      <c r="AN389" s="133" t="str">
        <f t="shared" si="106"/>
        <v/>
      </c>
      <c r="AO389" s="127"/>
      <c r="AP389" s="127"/>
    </row>
    <row r="390" spans="1:44" s="35" customFormat="1" ht="15.75" hidden="1" customHeight="1" x14ac:dyDescent="0.25">
      <c r="A390" s="11"/>
      <c r="B390" s="11"/>
      <c r="C390" s="332" t="e">
        <f t="shared" si="98"/>
        <v>#REF!</v>
      </c>
      <c r="D390" s="308" t="e">
        <f t="shared" si="99"/>
        <v>#REF!</v>
      </c>
      <c r="E390" s="345" t="str">
        <f t="array" ref="E390">IF(E344:H379="","",E344:H379)</f>
        <v>TSOGP_I03</v>
      </c>
      <c r="F390" s="39" t="str">
        <f t="array" ref="F390">IF(F344:I379="","",F344:I379)</f>
        <v>Ogrevanje prostorov</v>
      </c>
      <c r="G390" s="26" t="str">
        <f t="array" ref="G390">IF(G344:J379="","",G344:J379)</f>
        <v>Industrijski odjem</v>
      </c>
      <c r="H390" s="26" t="str">
        <f t="array" ref="H390">IF(H344:K379="","",H344:K379)</f>
        <v>Podskupina III.  - Pobr &gt; 0,300 [MW]</v>
      </c>
      <c r="I390" s="707"/>
      <c r="J390" s="708"/>
      <c r="K390" s="709"/>
      <c r="L390" s="710"/>
      <c r="M390" s="711"/>
      <c r="N390" s="712"/>
      <c r="O390" s="713"/>
      <c r="P390" s="713"/>
      <c r="Q390" s="40" t="str">
        <f t="shared" si="100"/>
        <v/>
      </c>
      <c r="R390" s="714" t="str">
        <f t="shared" si="101"/>
        <v/>
      </c>
      <c r="S390" s="715"/>
      <c r="T390" s="11"/>
      <c r="U390" s="34" t="str">
        <f t="shared" si="104"/>
        <v/>
      </c>
      <c r="V390" s="11"/>
      <c r="W390" s="11"/>
      <c r="X390" s="11"/>
      <c r="Y390" s="11"/>
      <c r="Z390" s="11"/>
      <c r="AA390" s="11"/>
      <c r="AB390" s="11"/>
      <c r="AC390" s="11"/>
      <c r="AD390" s="11"/>
      <c r="AE390" s="134"/>
      <c r="AF390" s="134"/>
      <c r="AG390" s="134"/>
      <c r="AH390" s="134"/>
      <c r="AI390" s="134"/>
      <c r="AJ390" s="133">
        <f t="shared" si="102"/>
        <v>0</v>
      </c>
      <c r="AK390" s="133" t="str">
        <f t="shared" si="105"/>
        <v/>
      </c>
      <c r="AL390" s="133">
        <f t="shared" si="103"/>
        <v>0</v>
      </c>
      <c r="AM390" s="133"/>
      <c r="AN390" s="133" t="str">
        <f t="shared" si="106"/>
        <v/>
      </c>
      <c r="AO390" s="127"/>
      <c r="AP390" s="127"/>
    </row>
    <row r="391" spans="1:44" s="35" customFormat="1" ht="15.75" hidden="1" customHeight="1" x14ac:dyDescent="0.25">
      <c r="A391" s="11"/>
      <c r="B391" s="11"/>
      <c r="C391" s="332" t="e">
        <f t="shared" si="98"/>
        <v>#REF!</v>
      </c>
      <c r="D391" s="308" t="e">
        <f t="shared" si="99"/>
        <v>#REF!</v>
      </c>
      <c r="E391" s="345" t="str">
        <f t="array" ref="E391">IF(E345:H380="","",E345:H380)</f>
        <v>TSOGP_P01</v>
      </c>
      <c r="F391" s="39" t="str">
        <f t="array" ref="F391">IF(F345:I380="","",F345:I380)</f>
        <v>Ogrevanje prostorov</v>
      </c>
      <c r="G391" s="26" t="str">
        <f t="array" ref="G391">IF(G345:J380="","",G345:J380)</f>
        <v>Poslovni in ostali odjem</v>
      </c>
      <c r="H391" s="26" t="str">
        <f t="array" ref="H391">IF(H345:K380="","",H345:K380)</f>
        <v>Podskupina I. - Pobr ≤ 0,050 [MW]</v>
      </c>
      <c r="I391" s="707"/>
      <c r="J391" s="708"/>
      <c r="K391" s="709"/>
      <c r="L391" s="710"/>
      <c r="M391" s="711"/>
      <c r="N391" s="712"/>
      <c r="O391" s="713"/>
      <c r="P391" s="713"/>
      <c r="Q391" s="40" t="str">
        <f t="shared" si="100"/>
        <v/>
      </c>
      <c r="R391" s="714" t="str">
        <f t="shared" si="101"/>
        <v/>
      </c>
      <c r="S391" s="715"/>
      <c r="T391" s="11"/>
      <c r="U391" s="34" t="str">
        <f t="shared" si="104"/>
        <v/>
      </c>
      <c r="V391" s="11"/>
      <c r="W391" s="11"/>
      <c r="X391" s="11"/>
      <c r="Y391" s="11"/>
      <c r="Z391" s="11"/>
      <c r="AA391" s="11"/>
      <c r="AB391" s="11"/>
      <c r="AC391" s="11"/>
      <c r="AD391" s="11"/>
      <c r="AE391" s="134"/>
      <c r="AF391" s="134"/>
      <c r="AG391" s="134"/>
      <c r="AH391" s="134"/>
      <c r="AI391" s="185"/>
      <c r="AJ391" s="133">
        <f t="shared" si="102"/>
        <v>0</v>
      </c>
      <c r="AK391" s="133" t="str">
        <f t="shared" si="105"/>
        <v/>
      </c>
      <c r="AL391" s="133">
        <f t="shared" si="103"/>
        <v>0</v>
      </c>
      <c r="AM391" s="133"/>
      <c r="AN391" s="133" t="str">
        <f t="shared" si="106"/>
        <v/>
      </c>
      <c r="AO391" s="127"/>
      <c r="AP391" s="127"/>
    </row>
    <row r="392" spans="1:44" s="35" customFormat="1" ht="15.75" hidden="1" customHeight="1" x14ac:dyDescent="0.25">
      <c r="A392" s="11"/>
      <c r="B392" s="11"/>
      <c r="C392" s="332" t="e">
        <f t="shared" si="98"/>
        <v>#REF!</v>
      </c>
      <c r="D392" s="308" t="e">
        <f t="shared" si="99"/>
        <v>#REF!</v>
      </c>
      <c r="E392" s="345" t="str">
        <f t="array" ref="E392">IF(E346:H381="","",E346:H381)</f>
        <v>TSOGP_P02</v>
      </c>
      <c r="F392" s="39" t="str">
        <f t="array" ref="F392">IF(F346:I381="","",F346:I381)</f>
        <v>Ogrevanje prostorov</v>
      </c>
      <c r="G392" s="26" t="str">
        <f t="array" ref="G392">IF(G346:J381="","",G346:J381)</f>
        <v>Poslovni in ostali odjem</v>
      </c>
      <c r="H392" s="26" t="str">
        <f t="array" ref="H392">IF(H346:K381="","",H346:K381)</f>
        <v>Podskupina II. - 0,050&lt; Pobr ≤ 0,300 [MW]</v>
      </c>
      <c r="I392" s="707"/>
      <c r="J392" s="708"/>
      <c r="K392" s="709"/>
      <c r="L392" s="710"/>
      <c r="M392" s="711"/>
      <c r="N392" s="712"/>
      <c r="O392" s="713"/>
      <c r="P392" s="713"/>
      <c r="Q392" s="40" t="str">
        <f t="shared" si="100"/>
        <v/>
      </c>
      <c r="R392" s="714" t="str">
        <f t="shared" si="101"/>
        <v/>
      </c>
      <c r="S392" s="715"/>
      <c r="T392" s="11"/>
      <c r="U392" s="34" t="str">
        <f t="shared" si="104"/>
        <v/>
      </c>
      <c r="V392" s="11"/>
      <c r="W392" s="11"/>
      <c r="X392" s="11"/>
      <c r="Y392" s="11"/>
      <c r="Z392" s="11"/>
      <c r="AA392" s="11"/>
      <c r="AB392" s="11"/>
      <c r="AC392" s="11"/>
      <c r="AD392" s="11"/>
      <c r="AE392" s="134"/>
      <c r="AF392" s="134"/>
      <c r="AG392" s="134"/>
      <c r="AH392" s="134"/>
      <c r="AI392" s="185"/>
      <c r="AJ392" s="133">
        <f t="shared" si="102"/>
        <v>0</v>
      </c>
      <c r="AK392" s="133" t="str">
        <f t="shared" si="105"/>
        <v/>
      </c>
      <c r="AL392" s="133">
        <f t="shared" si="103"/>
        <v>0</v>
      </c>
      <c r="AM392" s="133"/>
      <c r="AN392" s="133" t="str">
        <f t="shared" si="106"/>
        <v/>
      </c>
      <c r="AO392" s="127"/>
      <c r="AP392" s="127"/>
    </row>
    <row r="393" spans="1:44" s="35" customFormat="1" ht="15.75" hidden="1" customHeight="1" x14ac:dyDescent="0.25">
      <c r="A393" s="11"/>
      <c r="B393" s="11"/>
      <c r="C393" s="332" t="e">
        <f t="shared" si="98"/>
        <v>#REF!</v>
      </c>
      <c r="D393" s="308" t="e">
        <f t="shared" si="99"/>
        <v>#REF!</v>
      </c>
      <c r="E393" s="345" t="str">
        <f t="array" ref="E393">IF(E347:H382="","",E347:H382)</f>
        <v>TSOGP_P03</v>
      </c>
      <c r="F393" s="39" t="str">
        <f t="array" ref="F393">IF(F347:I382="","",F347:I382)</f>
        <v>Ogrevanje prostorov</v>
      </c>
      <c r="G393" s="26" t="str">
        <f t="array" ref="G393">IF(G347:J382="","",G347:J382)</f>
        <v>Poslovni in ostali odjem</v>
      </c>
      <c r="H393" s="26" t="str">
        <f t="array" ref="H393">IF(H347:K382="","",H347:K382)</f>
        <v>Podskupina III.  - Pobr &gt; 0,300 [MW]</v>
      </c>
      <c r="I393" s="707"/>
      <c r="J393" s="708"/>
      <c r="K393" s="709"/>
      <c r="L393" s="710"/>
      <c r="M393" s="711"/>
      <c r="N393" s="712"/>
      <c r="O393" s="713"/>
      <c r="P393" s="713"/>
      <c r="Q393" s="40" t="str">
        <f t="shared" si="100"/>
        <v/>
      </c>
      <c r="R393" s="714" t="str">
        <f t="shared" si="101"/>
        <v/>
      </c>
      <c r="S393" s="715"/>
      <c r="T393" s="11"/>
      <c r="U393" s="34" t="str">
        <f t="shared" si="104"/>
        <v/>
      </c>
      <c r="V393" s="11"/>
      <c r="W393" s="11"/>
      <c r="X393" s="11"/>
      <c r="Y393" s="11"/>
      <c r="Z393" s="11"/>
      <c r="AA393" s="11"/>
      <c r="AB393" s="11"/>
      <c r="AC393" s="11"/>
      <c r="AD393" s="11"/>
      <c r="AE393" s="134"/>
      <c r="AF393" s="134"/>
      <c r="AG393" s="134"/>
      <c r="AH393" s="134"/>
      <c r="AI393" s="185"/>
      <c r="AJ393" s="133">
        <f t="shared" si="102"/>
        <v>0</v>
      </c>
      <c r="AK393" s="133" t="str">
        <f t="shared" si="105"/>
        <v/>
      </c>
      <c r="AL393" s="133">
        <f t="shared" si="103"/>
        <v>0</v>
      </c>
      <c r="AM393" s="133"/>
      <c r="AN393" s="133" t="str">
        <f t="shared" si="106"/>
        <v/>
      </c>
      <c r="AO393" s="127"/>
      <c r="AP393" s="127"/>
    </row>
    <row r="394" spans="1:44" ht="15.75" hidden="1" customHeight="1" x14ac:dyDescent="0.25">
      <c r="C394" s="308" t="e">
        <f t="shared" si="98"/>
        <v>#REF!</v>
      </c>
      <c r="D394" s="308" t="e">
        <f t="shared" si="99"/>
        <v>#REF!</v>
      </c>
      <c r="E394" s="346" t="str">
        <f t="array" ref="E394">IF(E348:H383="","",E348:H383)</f>
        <v>TSOGP_P04</v>
      </c>
      <c r="F394" s="272" t="str">
        <f t="array" ref="F394">IF(F348:I383="","",F348:I383)</f>
        <v>Ogrevanje prostorov</v>
      </c>
      <c r="G394" s="271" t="str">
        <f t="array" ref="G394">IF(G348:J383="","",G348:J383)</f>
        <v>Zaščiteni negospodinjski odjemalci (ZNGO)</v>
      </c>
      <c r="H394" s="271" t="str">
        <f t="array" ref="H394">IF(H348:K383="","",H348:K383)</f>
        <v>Podskupina IV.</v>
      </c>
      <c r="I394" s="717"/>
      <c r="J394" s="718"/>
      <c r="K394" s="719"/>
      <c r="L394" s="720"/>
      <c r="M394" s="721"/>
      <c r="N394" s="722"/>
      <c r="O394" s="723"/>
      <c r="P394" s="723"/>
      <c r="Q394" s="268" t="str">
        <f t="shared" si="100"/>
        <v/>
      </c>
      <c r="R394" s="724" t="str">
        <f t="shared" si="101"/>
        <v/>
      </c>
      <c r="S394" s="725"/>
      <c r="U394" s="34" t="str">
        <f t="shared" si="104"/>
        <v/>
      </c>
      <c r="AC394" s="11"/>
      <c r="AD394" s="11"/>
      <c r="AE394" s="134"/>
      <c r="AF394" s="134"/>
      <c r="AG394" s="134"/>
      <c r="AH394" s="134"/>
      <c r="AI394" s="185"/>
      <c r="AJ394" s="352">
        <f t="shared" si="102"/>
        <v>0</v>
      </c>
      <c r="AK394" s="352" t="str">
        <f t="shared" si="105"/>
        <v/>
      </c>
      <c r="AL394" s="352">
        <f t="shared" si="103"/>
        <v>0</v>
      </c>
      <c r="AM394" s="352"/>
      <c r="AN394" s="352" t="str">
        <f t="shared" si="106"/>
        <v/>
      </c>
      <c r="AO394" s="127"/>
      <c r="AP394" s="127"/>
    </row>
    <row r="395" spans="1:44" s="35" customFormat="1" ht="15.75" hidden="1" customHeight="1" x14ac:dyDescent="0.25">
      <c r="A395" s="11"/>
      <c r="B395" s="11"/>
      <c r="C395" s="332" t="e">
        <f t="shared" si="98"/>
        <v>#REF!</v>
      </c>
      <c r="D395" s="308" t="e">
        <f t="shared" si="99"/>
        <v>#REF!</v>
      </c>
      <c r="E395" s="345" t="str">
        <f t="array" ref="E395">IF(E349:H384="","",E349:H384)</f>
        <v>TSSTV_G01</v>
      </c>
      <c r="F395" s="39" t="str">
        <f t="array" ref="F395">IF(F349:I384="","",F349:I384)</f>
        <v>Priprava sanitarne tople vode</v>
      </c>
      <c r="G395" s="26" t="str">
        <f t="array" ref="G395">IF(G349:J384="","",G349:J384)</f>
        <v>Gospodinjski odjem</v>
      </c>
      <c r="H395" s="26" t="str">
        <f t="array" ref="H395">IF(H349:K384="","",H349:K384)</f>
        <v>Podskupina I. - Pobr ≤ 0,050 [MW]</v>
      </c>
      <c r="I395" s="707"/>
      <c r="J395" s="708"/>
      <c r="K395" s="709"/>
      <c r="L395" s="710"/>
      <c r="M395" s="711"/>
      <c r="N395" s="712"/>
      <c r="O395" s="713"/>
      <c r="P395" s="713"/>
      <c r="Q395" s="40" t="str">
        <f t="shared" si="100"/>
        <v/>
      </c>
      <c r="R395" s="714" t="str">
        <f t="shared" si="101"/>
        <v/>
      </c>
      <c r="S395" s="715"/>
      <c r="U395" s="34" t="str">
        <f t="shared" si="104"/>
        <v/>
      </c>
      <c r="V395" s="11"/>
      <c r="W395" s="11"/>
      <c r="X395" s="11"/>
      <c r="Y395" s="11"/>
      <c r="Z395" s="11"/>
      <c r="AA395" s="11"/>
      <c r="AB395" s="11"/>
      <c r="AC395" s="11"/>
      <c r="AD395" s="11"/>
      <c r="AE395" s="134"/>
      <c r="AF395" s="134"/>
      <c r="AG395" s="134"/>
      <c r="AH395" s="134"/>
      <c r="AI395" s="185"/>
      <c r="AJ395" s="133">
        <f t="shared" si="102"/>
        <v>0</v>
      </c>
      <c r="AK395" s="133" t="str">
        <f>IF($AF$19=TRUE,IF(COUNTA(S395,I395:P395)=9,0,1),IF(COUNTA(S395,I395:P395)&gt;0,1,""))</f>
        <v/>
      </c>
      <c r="AL395" s="133" t="e">
        <f t="shared" si="103"/>
        <v>#REF!</v>
      </c>
      <c r="AM395" s="133"/>
      <c r="AN395" s="133" t="str">
        <f t="shared" si="106"/>
        <v/>
      </c>
      <c r="AO395" s="127"/>
      <c r="AP395" s="127"/>
    </row>
    <row r="396" spans="1:44" s="35" customFormat="1" ht="15.75" hidden="1" customHeight="1" x14ac:dyDescent="0.25">
      <c r="A396" s="11"/>
      <c r="B396" s="11"/>
      <c r="C396" s="332" t="e">
        <f t="shared" si="98"/>
        <v>#REF!</v>
      </c>
      <c r="D396" s="308" t="e">
        <f t="shared" si="99"/>
        <v>#REF!</v>
      </c>
      <c r="E396" s="345" t="str">
        <f t="array" ref="E396">IF(E350:H385="","",E350:H385)</f>
        <v>TSSTV_G02</v>
      </c>
      <c r="F396" s="39" t="str">
        <f t="array" ref="F396">IF(F350:I385="","",F350:I385)</f>
        <v>Priprava sanitarne tople vode</v>
      </c>
      <c r="G396" s="26" t="str">
        <f t="array" ref="G396">IF(G350:J385="","",G350:J385)</f>
        <v>Gospodinjski odjem</v>
      </c>
      <c r="H396" s="26" t="str">
        <f t="array" ref="H396">IF(H350:K385="","",H350:K385)</f>
        <v>Podskupina II. - 0,050&lt; Pobr ≤ 0,300 [MW]</v>
      </c>
      <c r="I396" s="707"/>
      <c r="J396" s="708"/>
      <c r="K396" s="709"/>
      <c r="L396" s="710"/>
      <c r="M396" s="711"/>
      <c r="N396" s="712"/>
      <c r="O396" s="713"/>
      <c r="P396" s="713"/>
      <c r="Q396" s="40" t="str">
        <f t="shared" si="100"/>
        <v/>
      </c>
      <c r="R396" s="714" t="str">
        <f t="shared" si="101"/>
        <v/>
      </c>
      <c r="S396" s="715"/>
      <c r="T396" s="11"/>
      <c r="U396" s="34" t="str">
        <f t="shared" si="104"/>
        <v/>
      </c>
      <c r="V396" s="11"/>
      <c r="W396" s="11"/>
      <c r="X396" s="11"/>
      <c r="Y396" s="11"/>
      <c r="Z396" s="11"/>
      <c r="AA396" s="11"/>
      <c r="AB396" s="11"/>
      <c r="AC396" s="11"/>
      <c r="AD396" s="11"/>
      <c r="AE396" s="134"/>
      <c r="AF396" s="134"/>
      <c r="AG396" s="134"/>
      <c r="AH396" s="134"/>
      <c r="AI396" s="185"/>
      <c r="AJ396" s="133">
        <f t="shared" si="102"/>
        <v>0</v>
      </c>
      <c r="AK396" s="133" t="str">
        <f t="shared" ref="AK396:AK404" si="107">IF($AF$19=TRUE,IF(COUNTA(S396,I396:P396)=9,0,1),IF(COUNTA(S396,I396:P396)&gt;0,1,""))</f>
        <v/>
      </c>
      <c r="AL396" s="133" t="e">
        <f t="shared" si="103"/>
        <v>#REF!</v>
      </c>
      <c r="AM396" s="133"/>
      <c r="AN396" s="133" t="str">
        <f t="shared" si="106"/>
        <v/>
      </c>
      <c r="AO396" s="127"/>
      <c r="AP396" s="127"/>
    </row>
    <row r="397" spans="1:44" s="35" customFormat="1" ht="15.75" hidden="1" customHeight="1" x14ac:dyDescent="0.25">
      <c r="A397" s="11"/>
      <c r="B397" s="11"/>
      <c r="C397" s="332" t="e">
        <f t="shared" si="98"/>
        <v>#REF!</v>
      </c>
      <c r="D397" s="308" t="e">
        <f t="shared" si="99"/>
        <v>#REF!</v>
      </c>
      <c r="E397" s="345" t="str">
        <f t="array" ref="E397">IF(E351:H386="","",E351:H386)</f>
        <v>TSSTV_G03</v>
      </c>
      <c r="F397" s="39" t="str">
        <f t="array" ref="F397">IF(F351:I386="","",F351:I386)</f>
        <v>Priprava sanitarne tople vode</v>
      </c>
      <c r="G397" s="26" t="str">
        <f t="array" ref="G397">IF(G351:J386="","",G351:J386)</f>
        <v>Gospodinjski odjem</v>
      </c>
      <c r="H397" s="26" t="str">
        <f t="array" ref="H397">IF(H351:K386="","",H351:K386)</f>
        <v>Podskupina III.  - Pobr &gt; 0,300 [MW]</v>
      </c>
      <c r="I397" s="707"/>
      <c r="J397" s="708"/>
      <c r="K397" s="709"/>
      <c r="L397" s="710"/>
      <c r="M397" s="711"/>
      <c r="N397" s="712"/>
      <c r="O397" s="713"/>
      <c r="P397" s="713"/>
      <c r="Q397" s="40" t="str">
        <f t="shared" si="100"/>
        <v/>
      </c>
      <c r="R397" s="714" t="str">
        <f t="shared" si="101"/>
        <v/>
      </c>
      <c r="S397" s="715"/>
      <c r="T397" s="11"/>
      <c r="U397" s="34" t="str">
        <f t="shared" si="104"/>
        <v/>
      </c>
      <c r="V397" s="11"/>
      <c r="W397" s="11"/>
      <c r="X397" s="11"/>
      <c r="Y397" s="11"/>
      <c r="Z397" s="11"/>
      <c r="AA397" s="11"/>
      <c r="AB397" s="11"/>
      <c r="AC397" s="11"/>
      <c r="AD397" s="11"/>
      <c r="AE397" s="134"/>
      <c r="AF397" s="134"/>
      <c r="AG397" s="134"/>
      <c r="AH397" s="134"/>
      <c r="AI397" s="185"/>
      <c r="AJ397" s="133">
        <f t="shared" si="102"/>
        <v>0</v>
      </c>
      <c r="AK397" s="133" t="str">
        <f t="shared" si="107"/>
        <v/>
      </c>
      <c r="AL397" s="133" t="e">
        <f t="shared" si="103"/>
        <v>#REF!</v>
      </c>
      <c r="AM397" s="133"/>
      <c r="AN397" s="133" t="str">
        <f t="shared" si="106"/>
        <v/>
      </c>
      <c r="AO397" s="127"/>
      <c r="AP397" s="127"/>
    </row>
    <row r="398" spans="1:44" s="19" customFormat="1" ht="15.75" hidden="1" customHeight="1" x14ac:dyDescent="0.25">
      <c r="A398" s="11"/>
      <c r="B398" s="11"/>
      <c r="C398" s="332" t="e">
        <f t="shared" si="98"/>
        <v>#REF!</v>
      </c>
      <c r="D398" s="308" t="e">
        <f t="shared" si="99"/>
        <v>#REF!</v>
      </c>
      <c r="E398" s="345" t="str">
        <f t="array" ref="E398">IF(E352:H387="","",E352:H387)</f>
        <v>TSSTV_I01</v>
      </c>
      <c r="F398" s="39" t="str">
        <f t="array" ref="F398">IF(F352:I387="","",F352:I387)</f>
        <v>Priprava sanitarne tople vode</v>
      </c>
      <c r="G398" s="26" t="str">
        <f t="array" ref="G398">IF(G352:J387="","",G352:J387)</f>
        <v>Industrijski odjem</v>
      </c>
      <c r="H398" s="26" t="str">
        <f t="array" ref="H398">IF(H352:K387="","",H352:K387)</f>
        <v>Podskupina I. - Pobr ≤ 0,050 [MW]</v>
      </c>
      <c r="I398" s="707"/>
      <c r="J398" s="708"/>
      <c r="K398" s="709"/>
      <c r="L398" s="710"/>
      <c r="M398" s="711"/>
      <c r="N398" s="712"/>
      <c r="O398" s="713"/>
      <c r="P398" s="713"/>
      <c r="Q398" s="40" t="str">
        <f t="shared" si="100"/>
        <v/>
      </c>
      <c r="R398" s="714" t="str">
        <f t="shared" si="101"/>
        <v/>
      </c>
      <c r="S398" s="715"/>
      <c r="T398" s="11"/>
      <c r="U398" s="34" t="str">
        <f t="shared" si="104"/>
        <v/>
      </c>
      <c r="V398" s="11"/>
      <c r="W398" s="11"/>
      <c r="X398" s="11"/>
      <c r="Y398" s="11"/>
      <c r="Z398" s="11"/>
      <c r="AA398" s="11"/>
      <c r="AB398" s="11"/>
      <c r="AC398" s="11"/>
      <c r="AD398" s="11"/>
      <c r="AE398" s="134"/>
      <c r="AF398" s="134"/>
      <c r="AG398" s="134"/>
      <c r="AH398" s="134"/>
      <c r="AI398" s="185"/>
      <c r="AJ398" s="133">
        <f t="shared" si="102"/>
        <v>0</v>
      </c>
      <c r="AK398" s="133" t="str">
        <f t="shared" si="107"/>
        <v/>
      </c>
      <c r="AL398" s="133">
        <f t="shared" si="103"/>
        <v>0</v>
      </c>
      <c r="AM398" s="133"/>
      <c r="AN398" s="133" t="str">
        <f t="shared" si="106"/>
        <v/>
      </c>
      <c r="AO398" s="127"/>
      <c r="AP398" s="127"/>
    </row>
    <row r="399" spans="1:44" s="35" customFormat="1" ht="15.75" hidden="1" customHeight="1" x14ac:dyDescent="0.25">
      <c r="A399" s="11"/>
      <c r="B399" s="11"/>
      <c r="C399" s="332" t="e">
        <f t="shared" si="98"/>
        <v>#REF!</v>
      </c>
      <c r="D399" s="308" t="e">
        <f t="shared" si="99"/>
        <v>#REF!</v>
      </c>
      <c r="E399" s="345" t="str">
        <f t="array" ref="E399">IF(E353:H388="","",E353:H388)</f>
        <v>TSSTV_I02</v>
      </c>
      <c r="F399" s="39" t="str">
        <f t="array" ref="F399">IF(F353:I388="","",F353:I388)</f>
        <v>Priprava sanitarne tople vode</v>
      </c>
      <c r="G399" s="26" t="str">
        <f t="array" ref="G399">IF(G353:J388="","",G353:J388)</f>
        <v>Industrijski odjem</v>
      </c>
      <c r="H399" s="26" t="str">
        <f t="array" ref="H399">IF(H353:K388="","",H353:K388)</f>
        <v>Podskupina II. - 0,050&lt; Pobr ≤ 0,300 [MW]</v>
      </c>
      <c r="I399" s="707"/>
      <c r="J399" s="708"/>
      <c r="K399" s="709"/>
      <c r="L399" s="710"/>
      <c r="M399" s="711"/>
      <c r="N399" s="712"/>
      <c r="O399" s="713"/>
      <c r="P399" s="713"/>
      <c r="Q399" s="44" t="str">
        <f t="shared" si="100"/>
        <v/>
      </c>
      <c r="R399" s="714" t="str">
        <f t="shared" si="101"/>
        <v/>
      </c>
      <c r="S399" s="715"/>
      <c r="T399" s="11"/>
      <c r="U399" s="34" t="str">
        <f t="shared" si="104"/>
        <v/>
      </c>
      <c r="V399" s="11"/>
      <c r="W399" s="11"/>
      <c r="X399" s="11"/>
      <c r="Y399" s="11"/>
      <c r="Z399" s="11"/>
      <c r="AA399" s="11"/>
      <c r="AB399" s="11"/>
      <c r="AC399" s="11"/>
      <c r="AD399" s="11"/>
      <c r="AE399" s="134"/>
      <c r="AF399" s="134"/>
      <c r="AG399" s="134"/>
      <c r="AH399" s="134"/>
      <c r="AI399" s="185"/>
      <c r="AJ399" s="133">
        <f t="shared" si="102"/>
        <v>0</v>
      </c>
      <c r="AK399" s="133" t="str">
        <f t="shared" si="107"/>
        <v/>
      </c>
      <c r="AL399" s="133">
        <f t="shared" si="103"/>
        <v>0</v>
      </c>
      <c r="AM399" s="133"/>
      <c r="AN399" s="133" t="str">
        <f t="shared" si="106"/>
        <v/>
      </c>
      <c r="AO399" s="127"/>
      <c r="AP399" s="127"/>
    </row>
    <row r="400" spans="1:44" s="35" customFormat="1" ht="15.75" hidden="1" customHeight="1" x14ac:dyDescent="0.25">
      <c r="A400" s="11"/>
      <c r="B400" s="11"/>
      <c r="C400" s="332" t="e">
        <f t="shared" si="98"/>
        <v>#REF!</v>
      </c>
      <c r="D400" s="308" t="e">
        <f t="shared" si="99"/>
        <v>#REF!</v>
      </c>
      <c r="E400" s="345" t="str">
        <f t="array" ref="E400">IF(E354:H389="","",E354:H389)</f>
        <v>TSSTV_I03</v>
      </c>
      <c r="F400" s="39" t="str">
        <f t="array" ref="F400">IF(F354:I389="","",F354:I389)</f>
        <v>Priprava sanitarne tople vode</v>
      </c>
      <c r="G400" s="26" t="str">
        <f t="array" ref="G400">IF(G354:J389="","",G354:J389)</f>
        <v>Industrijski odjem</v>
      </c>
      <c r="H400" s="26" t="str">
        <f t="array" ref="H400">IF(H354:K389="","",H354:K389)</f>
        <v>Podskupina III.  - Pobr &gt; 0,300 [MW]</v>
      </c>
      <c r="I400" s="707"/>
      <c r="J400" s="726"/>
      <c r="K400" s="727"/>
      <c r="L400" s="728"/>
      <c r="M400" s="729"/>
      <c r="N400" s="712"/>
      <c r="O400" s="713"/>
      <c r="P400" s="713"/>
      <c r="Q400" s="40" t="str">
        <f t="shared" si="100"/>
        <v/>
      </c>
      <c r="R400" s="714" t="str">
        <f t="shared" si="101"/>
        <v/>
      </c>
      <c r="S400" s="715"/>
      <c r="T400" s="11"/>
      <c r="U400" s="34" t="str">
        <f t="shared" si="104"/>
        <v/>
      </c>
      <c r="V400" s="11"/>
      <c r="W400" s="11"/>
      <c r="X400" s="11"/>
      <c r="Y400" s="11"/>
      <c r="Z400" s="11"/>
      <c r="AA400" s="11"/>
      <c r="AB400" s="11"/>
      <c r="AC400" s="11"/>
      <c r="AD400" s="11"/>
      <c r="AE400" s="134"/>
      <c r="AF400" s="134"/>
      <c r="AG400" s="134"/>
      <c r="AH400" s="134"/>
      <c r="AI400" s="185"/>
      <c r="AJ400" s="133">
        <f t="shared" si="102"/>
        <v>0</v>
      </c>
      <c r="AK400" s="133" t="str">
        <f t="shared" si="107"/>
        <v/>
      </c>
      <c r="AL400" s="133">
        <f t="shared" si="103"/>
        <v>0</v>
      </c>
      <c r="AM400" s="133"/>
      <c r="AN400" s="133" t="str">
        <f t="shared" si="106"/>
        <v/>
      </c>
      <c r="AO400" s="127"/>
      <c r="AP400" s="127"/>
    </row>
    <row r="401" spans="1:42" s="35" customFormat="1" ht="15.75" hidden="1" customHeight="1" x14ac:dyDescent="0.25">
      <c r="A401" s="11"/>
      <c r="B401" s="11"/>
      <c r="C401" s="332" t="e">
        <f t="shared" si="98"/>
        <v>#REF!</v>
      </c>
      <c r="D401" s="308" t="e">
        <f t="shared" si="99"/>
        <v>#REF!</v>
      </c>
      <c r="E401" s="345" t="str">
        <f t="array" ref="E401">IF(E355:H390="","",E355:H390)</f>
        <v>TSSTV_P01</v>
      </c>
      <c r="F401" s="39" t="str">
        <f t="array" ref="F401">IF(F355:I390="","",F355:I390)</f>
        <v>Priprava sanitarne tople vode</v>
      </c>
      <c r="G401" s="26" t="str">
        <f t="array" ref="G401">IF(G355:J390="","",G355:J390)</f>
        <v>Poslovni in ostali odjem</v>
      </c>
      <c r="H401" s="26" t="str">
        <f t="array" ref="H401">IF(H355:K390="","",H355:K390)</f>
        <v>Podskupina I. - Pobr ≤ 0,050 [MW]</v>
      </c>
      <c r="I401" s="707"/>
      <c r="J401" s="708"/>
      <c r="K401" s="709"/>
      <c r="L401" s="710"/>
      <c r="M401" s="729"/>
      <c r="N401" s="712"/>
      <c r="O401" s="713"/>
      <c r="P401" s="713"/>
      <c r="Q401" s="40" t="str">
        <f t="shared" si="100"/>
        <v/>
      </c>
      <c r="R401" s="714" t="str">
        <f t="shared" si="101"/>
        <v/>
      </c>
      <c r="S401" s="715"/>
      <c r="T401" s="11"/>
      <c r="U401" s="34" t="str">
        <f t="shared" si="104"/>
        <v/>
      </c>
      <c r="V401" s="11"/>
      <c r="W401" s="11"/>
      <c r="X401" s="11"/>
      <c r="Y401" s="11"/>
      <c r="Z401" s="11"/>
      <c r="AA401" s="11"/>
      <c r="AB401" s="11"/>
      <c r="AC401" s="11"/>
      <c r="AD401" s="11"/>
      <c r="AE401" s="134"/>
      <c r="AF401" s="134"/>
      <c r="AG401" s="134"/>
      <c r="AH401" s="134"/>
      <c r="AI401" s="185"/>
      <c r="AJ401" s="133">
        <f t="shared" si="102"/>
        <v>0</v>
      </c>
      <c r="AK401" s="133" t="str">
        <f t="shared" si="107"/>
        <v/>
      </c>
      <c r="AL401" s="133">
        <f t="shared" si="103"/>
        <v>0</v>
      </c>
      <c r="AM401" s="133"/>
      <c r="AN401" s="133" t="str">
        <f t="shared" si="106"/>
        <v/>
      </c>
      <c r="AO401" s="127"/>
      <c r="AP401" s="127"/>
    </row>
    <row r="402" spans="1:42" s="35" customFormat="1" ht="15.75" hidden="1" customHeight="1" x14ac:dyDescent="0.25">
      <c r="A402" s="11"/>
      <c r="B402" s="11"/>
      <c r="C402" s="332" t="e">
        <f t="shared" si="98"/>
        <v>#REF!</v>
      </c>
      <c r="D402" s="308" t="e">
        <f t="shared" si="99"/>
        <v>#REF!</v>
      </c>
      <c r="E402" s="345" t="str">
        <f t="array" ref="E402">IF(E356:H391="","",E356:H391)</f>
        <v>TSSTV_P02</v>
      </c>
      <c r="F402" s="39" t="str">
        <f t="array" ref="F402">IF(F356:I391="","",F356:I391)</f>
        <v>Priprava sanitarne tople vode</v>
      </c>
      <c r="G402" s="26" t="str">
        <f t="array" ref="G402">IF(G356:J391="","",G356:J391)</f>
        <v>Poslovni in ostali odjem</v>
      </c>
      <c r="H402" s="26" t="str">
        <f t="array" ref="H402">IF(H356:K391="","",H356:K391)</f>
        <v>Podskupina II. - 0,050&lt; Pobr ≤ 0,300 [MW]</v>
      </c>
      <c r="I402" s="707"/>
      <c r="J402" s="708"/>
      <c r="K402" s="709"/>
      <c r="L402" s="710"/>
      <c r="M402" s="729"/>
      <c r="N402" s="712"/>
      <c r="O402" s="713"/>
      <c r="P402" s="713"/>
      <c r="Q402" s="40" t="str">
        <f t="shared" si="100"/>
        <v/>
      </c>
      <c r="R402" s="714" t="str">
        <f t="shared" si="101"/>
        <v/>
      </c>
      <c r="S402" s="715"/>
      <c r="T402" s="11"/>
      <c r="U402" s="34" t="str">
        <f t="shared" si="104"/>
        <v/>
      </c>
      <c r="V402" s="11"/>
      <c r="W402" s="11"/>
      <c r="X402" s="11"/>
      <c r="Y402" s="11"/>
      <c r="Z402" s="11"/>
      <c r="AA402" s="11"/>
      <c r="AB402" s="11"/>
      <c r="AC402" s="11"/>
      <c r="AD402" s="11"/>
      <c r="AE402" s="134"/>
      <c r="AF402" s="134"/>
      <c r="AG402" s="134"/>
      <c r="AH402" s="134"/>
      <c r="AI402" s="185"/>
      <c r="AJ402" s="133">
        <f t="shared" si="102"/>
        <v>0</v>
      </c>
      <c r="AK402" s="133" t="str">
        <f t="shared" si="107"/>
        <v/>
      </c>
      <c r="AL402" s="133">
        <f t="shared" si="103"/>
        <v>0</v>
      </c>
      <c r="AM402" s="133"/>
      <c r="AN402" s="133" t="str">
        <f t="shared" si="106"/>
        <v/>
      </c>
      <c r="AO402" s="127"/>
      <c r="AP402" s="127"/>
    </row>
    <row r="403" spans="1:42" s="35" customFormat="1" ht="15.75" hidden="1" customHeight="1" x14ac:dyDescent="0.25">
      <c r="A403" s="11"/>
      <c r="B403" s="11"/>
      <c r="C403" s="332" t="e">
        <f t="shared" si="98"/>
        <v>#REF!</v>
      </c>
      <c r="D403" s="308" t="e">
        <f t="shared" si="99"/>
        <v>#REF!</v>
      </c>
      <c r="E403" s="345" t="str">
        <f t="array" ref="E403">IF(E357:H392="","",E357:H392)</f>
        <v>TSSTV_P03</v>
      </c>
      <c r="F403" s="39" t="str">
        <f t="array" ref="F403">IF(F357:I392="","",F357:I392)</f>
        <v>Priprava sanitarne tople vode</v>
      </c>
      <c r="G403" s="26" t="str">
        <f t="array" ref="G403">IF(G357:J392="","",G357:J392)</f>
        <v>Poslovni in ostali odjem</v>
      </c>
      <c r="H403" s="26" t="str">
        <f t="array" ref="H403">IF(H357:K392="","",H357:K392)</f>
        <v>Podskupina III.  - Pobr &gt; 0,300 [MW]</v>
      </c>
      <c r="I403" s="707"/>
      <c r="J403" s="708"/>
      <c r="K403" s="709"/>
      <c r="L403" s="710"/>
      <c r="M403" s="729"/>
      <c r="N403" s="712"/>
      <c r="O403" s="713"/>
      <c r="P403" s="713"/>
      <c r="Q403" s="40" t="str">
        <f t="shared" si="100"/>
        <v/>
      </c>
      <c r="R403" s="714" t="str">
        <f t="shared" si="101"/>
        <v/>
      </c>
      <c r="S403" s="715"/>
      <c r="T403" s="11"/>
      <c r="U403" s="34" t="str">
        <f t="shared" si="104"/>
        <v/>
      </c>
      <c r="V403" s="11"/>
      <c r="W403" s="11"/>
      <c r="X403" s="11"/>
      <c r="Y403" s="11"/>
      <c r="Z403" s="11"/>
      <c r="AA403" s="11"/>
      <c r="AB403" s="11"/>
      <c r="AC403" s="11"/>
      <c r="AD403" s="11"/>
      <c r="AE403" s="134"/>
      <c r="AF403" s="134"/>
      <c r="AG403" s="134"/>
      <c r="AH403" s="134"/>
      <c r="AI403" s="185"/>
      <c r="AJ403" s="133">
        <f t="shared" si="102"/>
        <v>0</v>
      </c>
      <c r="AK403" s="133" t="str">
        <f t="shared" si="107"/>
        <v/>
      </c>
      <c r="AL403" s="133">
        <f t="shared" si="103"/>
        <v>0</v>
      </c>
      <c r="AM403" s="133"/>
      <c r="AN403" s="133" t="str">
        <f t="shared" si="106"/>
        <v/>
      </c>
      <c r="AO403" s="127"/>
      <c r="AP403" s="127"/>
    </row>
    <row r="404" spans="1:42" ht="15.75" hidden="1" customHeight="1" x14ac:dyDescent="0.25">
      <c r="C404" s="308" t="e">
        <f t="shared" si="98"/>
        <v>#REF!</v>
      </c>
      <c r="D404" s="308" t="e">
        <f t="shared" si="99"/>
        <v>#REF!</v>
      </c>
      <c r="E404" s="346" t="str">
        <f t="array" ref="E404">IF(E358:H393="","",E358:H393)</f>
        <v>TSSTV_P04</v>
      </c>
      <c r="F404" s="272" t="str">
        <f t="array" ref="F404">IF(F358:I393="","",F358:I393)</f>
        <v>Priprava sanitarne tople vode</v>
      </c>
      <c r="G404" s="271" t="str">
        <f t="array" ref="G404">IF(G358:J393="","",G358:J393)</f>
        <v>Zaščiteni negospodinjski odjemalci (ZNGO)</v>
      </c>
      <c r="H404" s="271" t="str">
        <f t="array" ref="H404">IF(H358:K393="","",H358:K393)</f>
        <v>Podskupina IV.</v>
      </c>
      <c r="I404" s="717"/>
      <c r="J404" s="718"/>
      <c r="K404" s="719"/>
      <c r="L404" s="720"/>
      <c r="M404" s="721"/>
      <c r="N404" s="722"/>
      <c r="O404" s="723"/>
      <c r="P404" s="723"/>
      <c r="Q404" s="268" t="str">
        <f t="shared" si="100"/>
        <v/>
      </c>
      <c r="R404" s="724" t="str">
        <f t="shared" si="101"/>
        <v/>
      </c>
      <c r="S404" s="725"/>
      <c r="U404" s="34" t="str">
        <f t="shared" si="104"/>
        <v/>
      </c>
      <c r="AC404" s="11"/>
      <c r="AD404" s="11"/>
      <c r="AE404" s="134"/>
      <c r="AF404" s="134"/>
      <c r="AG404" s="134"/>
      <c r="AH404" s="134"/>
      <c r="AI404" s="185"/>
      <c r="AJ404" s="352">
        <f t="shared" si="102"/>
        <v>0</v>
      </c>
      <c r="AK404" s="352" t="str">
        <f t="shared" si="107"/>
        <v/>
      </c>
      <c r="AL404" s="352">
        <f t="shared" si="103"/>
        <v>0</v>
      </c>
      <c r="AM404" s="352"/>
      <c r="AN404" s="352" t="str">
        <f t="shared" si="106"/>
        <v/>
      </c>
      <c r="AO404" s="127"/>
      <c r="AP404" s="127"/>
    </row>
    <row r="405" spans="1:42" s="35" customFormat="1" ht="15.75" hidden="1" customHeight="1" x14ac:dyDescent="0.25">
      <c r="A405" s="11"/>
      <c r="B405" s="11"/>
      <c r="C405" s="332" t="e">
        <f t="shared" si="98"/>
        <v>#REF!</v>
      </c>
      <c r="D405" s="308" t="e">
        <f t="shared" si="99"/>
        <v>#REF!</v>
      </c>
      <c r="E405" s="345" t="str">
        <f t="array" ref="E405">IF(E359:H394="","",E359:H394)</f>
        <v>TSHLP_G01</v>
      </c>
      <c r="F405" s="39" t="str">
        <f t="array" ref="F405">IF(F359:I394="","",F359:I394)</f>
        <v>Hlajenje prostorov</v>
      </c>
      <c r="G405" s="26" t="str">
        <f t="array" ref="G405">IF(G359:J394="","",G359:J394)</f>
        <v>Gospodinjski odjem</v>
      </c>
      <c r="H405" s="26" t="str">
        <f t="array" ref="H405">IF(H359:K394="","",H359:K394)</f>
        <v>Podskupina I. - Pobr ≤ 0,050 [MW]</v>
      </c>
      <c r="I405" s="707"/>
      <c r="J405" s="708"/>
      <c r="K405" s="709"/>
      <c r="L405" s="710"/>
      <c r="M405" s="729"/>
      <c r="N405" s="712"/>
      <c r="O405" s="713"/>
      <c r="P405" s="713"/>
      <c r="Q405" s="40" t="str">
        <f t="shared" si="100"/>
        <v/>
      </c>
      <c r="R405" s="714" t="str">
        <f t="shared" si="101"/>
        <v/>
      </c>
      <c r="S405" s="715"/>
      <c r="T405" s="11"/>
      <c r="U405" s="34" t="str">
        <f t="shared" si="104"/>
        <v/>
      </c>
      <c r="V405" s="11"/>
      <c r="W405" s="11"/>
      <c r="X405" s="11"/>
      <c r="Y405" s="11"/>
      <c r="Z405" s="11"/>
      <c r="AA405" s="11"/>
      <c r="AB405" s="11"/>
      <c r="AC405" s="11"/>
      <c r="AD405" s="11"/>
      <c r="AE405" s="134"/>
      <c r="AF405" s="134"/>
      <c r="AG405" s="134"/>
      <c r="AH405" s="134"/>
      <c r="AI405" s="185"/>
      <c r="AJ405" s="133">
        <f t="shared" si="102"/>
        <v>0</v>
      </c>
      <c r="AK405" s="133" t="str">
        <f>IF($AF$20=TRUE,IF(COUNTA(S405,I405:P405)=9,0,1),IF(COUNTA(S405,I405:P405)&gt;0,1,""))</f>
        <v/>
      </c>
      <c r="AL405" s="133">
        <f t="shared" si="103"/>
        <v>0</v>
      </c>
      <c r="AM405" s="133"/>
      <c r="AN405" s="133" t="str">
        <f t="shared" si="106"/>
        <v/>
      </c>
      <c r="AO405" s="127"/>
      <c r="AP405" s="127"/>
    </row>
    <row r="406" spans="1:42" s="35" customFormat="1" ht="15.75" hidden="1" customHeight="1" x14ac:dyDescent="0.25">
      <c r="A406" s="11"/>
      <c r="B406" s="11"/>
      <c r="C406" s="332" t="e">
        <f t="shared" si="98"/>
        <v>#REF!</v>
      </c>
      <c r="D406" s="308" t="e">
        <f t="shared" si="99"/>
        <v>#REF!</v>
      </c>
      <c r="E406" s="345" t="str">
        <f t="array" ref="E406">IF(E360:H395="","",E360:H395)</f>
        <v>TSHLP_G02</v>
      </c>
      <c r="F406" s="39" t="str">
        <f t="array" ref="F406">IF(F360:I395="","",F360:I395)</f>
        <v>Hlajenje prostorov</v>
      </c>
      <c r="G406" s="26" t="str">
        <f t="array" ref="G406">IF(G360:J395="","",G360:J395)</f>
        <v>Gospodinjski odjem</v>
      </c>
      <c r="H406" s="26" t="str">
        <f t="array" ref="H406">IF(H360:K395="","",H360:K395)</f>
        <v>Podskupina II. - 0,050&lt; Pobr ≤ 0,300 [MW]</v>
      </c>
      <c r="I406" s="707"/>
      <c r="J406" s="708"/>
      <c r="K406" s="709"/>
      <c r="L406" s="710"/>
      <c r="M406" s="729"/>
      <c r="N406" s="712"/>
      <c r="O406" s="713"/>
      <c r="P406" s="713"/>
      <c r="Q406" s="40" t="str">
        <f t="shared" si="100"/>
        <v/>
      </c>
      <c r="R406" s="714" t="str">
        <f t="shared" si="101"/>
        <v/>
      </c>
      <c r="S406" s="715"/>
      <c r="T406" s="11"/>
      <c r="U406" s="34" t="str">
        <f t="shared" si="104"/>
        <v/>
      </c>
      <c r="V406" s="11"/>
      <c r="W406" s="11"/>
      <c r="X406" s="11"/>
      <c r="Y406" s="11"/>
      <c r="Z406" s="11"/>
      <c r="AA406" s="11"/>
      <c r="AB406" s="11"/>
      <c r="AC406" s="11"/>
      <c r="AD406" s="11"/>
      <c r="AE406" s="134"/>
      <c r="AF406" s="134"/>
      <c r="AG406" s="134"/>
      <c r="AH406" s="134"/>
      <c r="AI406" s="185"/>
      <c r="AJ406" s="133">
        <f t="shared" si="102"/>
        <v>0</v>
      </c>
      <c r="AK406" s="133" t="str">
        <f t="shared" ref="AK406:AK413" si="108">IF($AF$20=TRUE,IF(COUNTA(S406,I406:P406)=9,0,1),IF(COUNTA(S406,I406:P406)&gt;0,1,""))</f>
        <v/>
      </c>
      <c r="AL406" s="133">
        <f t="shared" si="103"/>
        <v>0</v>
      </c>
      <c r="AM406" s="133"/>
      <c r="AN406" s="133" t="str">
        <f t="shared" si="106"/>
        <v/>
      </c>
      <c r="AO406" s="127"/>
      <c r="AP406" s="127"/>
    </row>
    <row r="407" spans="1:42" s="35" customFormat="1" ht="15.75" hidden="1" customHeight="1" x14ac:dyDescent="0.25">
      <c r="A407" s="11"/>
      <c r="B407" s="11"/>
      <c r="C407" s="332" t="e">
        <f t="shared" si="98"/>
        <v>#REF!</v>
      </c>
      <c r="D407" s="308" t="e">
        <f t="shared" si="99"/>
        <v>#REF!</v>
      </c>
      <c r="E407" s="345" t="str">
        <f t="array" ref="E407">IF(E361:H396="","",E361:H396)</f>
        <v>TSHLP_G03</v>
      </c>
      <c r="F407" s="39" t="str">
        <f t="array" ref="F407">IF(F361:I396="","",F361:I396)</f>
        <v>Hlajenje prostorov</v>
      </c>
      <c r="G407" s="26" t="str">
        <f t="array" ref="G407">IF(G361:J396="","",G361:J396)</f>
        <v>Gospodinjski odjem</v>
      </c>
      <c r="H407" s="26" t="str">
        <f t="array" ref="H407">IF(H361:K396="","",H361:K396)</f>
        <v>Podskupina III.  - Pobr &gt; 0,300 [MW]</v>
      </c>
      <c r="I407" s="707"/>
      <c r="J407" s="708"/>
      <c r="K407" s="709"/>
      <c r="L407" s="710"/>
      <c r="M407" s="729"/>
      <c r="N407" s="712"/>
      <c r="O407" s="713"/>
      <c r="P407" s="713"/>
      <c r="Q407" s="40" t="str">
        <f t="shared" si="100"/>
        <v/>
      </c>
      <c r="R407" s="714" t="str">
        <f t="shared" si="101"/>
        <v/>
      </c>
      <c r="S407" s="715"/>
      <c r="T407" s="11"/>
      <c r="U407" s="34" t="str">
        <f t="shared" si="104"/>
        <v/>
      </c>
      <c r="V407" s="11"/>
      <c r="W407" s="11"/>
      <c r="X407" s="11"/>
      <c r="Y407" s="11"/>
      <c r="Z407" s="11"/>
      <c r="AA407" s="11"/>
      <c r="AB407" s="11"/>
      <c r="AC407" s="11"/>
      <c r="AD407" s="11"/>
      <c r="AE407" s="134"/>
      <c r="AF407" s="134"/>
      <c r="AG407" s="134"/>
      <c r="AH407" s="134"/>
      <c r="AI407" s="185"/>
      <c r="AJ407" s="133">
        <f t="shared" si="102"/>
        <v>0</v>
      </c>
      <c r="AK407" s="133" t="str">
        <f t="shared" si="108"/>
        <v/>
      </c>
      <c r="AL407" s="133">
        <f t="shared" si="103"/>
        <v>0</v>
      </c>
      <c r="AM407" s="133"/>
      <c r="AN407" s="133" t="str">
        <f t="shared" si="106"/>
        <v/>
      </c>
      <c r="AO407" s="127"/>
      <c r="AP407" s="127"/>
    </row>
    <row r="408" spans="1:42" s="35" customFormat="1" ht="15.75" hidden="1" customHeight="1" x14ac:dyDescent="0.25">
      <c r="A408" s="11"/>
      <c r="B408" s="11"/>
      <c r="C408" s="332" t="e">
        <f t="shared" si="98"/>
        <v>#REF!</v>
      </c>
      <c r="D408" s="308" t="e">
        <f t="shared" si="99"/>
        <v>#REF!</v>
      </c>
      <c r="E408" s="345" t="str">
        <f t="array" ref="E408">IF(E362:H397="","",E362:H397)</f>
        <v>TSHLP_I01</v>
      </c>
      <c r="F408" s="39" t="str">
        <f t="array" ref="F408">IF(F362:I397="","",F362:I397)</f>
        <v>Hlajenje prostorov</v>
      </c>
      <c r="G408" s="26" t="str">
        <f t="array" ref="G408">IF(G362:J397="","",G362:J397)</f>
        <v>Industrijski odjem</v>
      </c>
      <c r="H408" s="26" t="str">
        <f t="array" ref="H408">IF(H362:K397="","",H362:K397)</f>
        <v>Podskupina I. - Pobr ≤ 0,050 [MW]</v>
      </c>
      <c r="I408" s="707"/>
      <c r="J408" s="708"/>
      <c r="K408" s="709"/>
      <c r="L408" s="710"/>
      <c r="M408" s="729"/>
      <c r="N408" s="712"/>
      <c r="O408" s="713"/>
      <c r="P408" s="713"/>
      <c r="Q408" s="40" t="str">
        <f t="shared" si="100"/>
        <v/>
      </c>
      <c r="R408" s="714" t="str">
        <f t="shared" si="101"/>
        <v/>
      </c>
      <c r="S408" s="715"/>
      <c r="T408" s="11"/>
      <c r="U408" s="34" t="str">
        <f t="shared" si="104"/>
        <v/>
      </c>
      <c r="V408" s="11"/>
      <c r="W408" s="11"/>
      <c r="X408" s="11"/>
      <c r="Y408" s="11"/>
      <c r="Z408" s="11"/>
      <c r="AA408" s="11"/>
      <c r="AB408" s="11"/>
      <c r="AC408" s="11"/>
      <c r="AD408" s="11"/>
      <c r="AE408" s="134"/>
      <c r="AF408" s="134"/>
      <c r="AG408" s="134"/>
      <c r="AH408" s="134"/>
      <c r="AI408" s="185"/>
      <c r="AJ408" s="133">
        <f t="shared" si="102"/>
        <v>0</v>
      </c>
      <c r="AK408" s="133" t="str">
        <f t="shared" si="108"/>
        <v/>
      </c>
      <c r="AL408" s="133">
        <f t="shared" si="103"/>
        <v>0</v>
      </c>
      <c r="AM408" s="133"/>
      <c r="AN408" s="133" t="str">
        <f t="shared" si="106"/>
        <v/>
      </c>
      <c r="AO408" s="127"/>
      <c r="AP408" s="127"/>
    </row>
    <row r="409" spans="1:42" s="35" customFormat="1" ht="15.75" hidden="1" customHeight="1" x14ac:dyDescent="0.25">
      <c r="A409" s="11"/>
      <c r="B409" s="11"/>
      <c r="C409" s="332" t="e">
        <f t="shared" si="98"/>
        <v>#REF!</v>
      </c>
      <c r="D409" s="308" t="e">
        <f t="shared" si="99"/>
        <v>#REF!</v>
      </c>
      <c r="E409" s="345" t="str">
        <f t="array" ref="E409">IF(E363:H398="","",E363:H398)</f>
        <v>TSHLP_I02</v>
      </c>
      <c r="F409" s="39" t="str">
        <f t="array" ref="F409">IF(F363:I398="","",F363:I398)</f>
        <v>Hlajenje prostorov</v>
      </c>
      <c r="G409" s="26" t="str">
        <f t="array" ref="G409">IF(G363:J398="","",G363:J398)</f>
        <v>Industrijski odjem</v>
      </c>
      <c r="H409" s="26" t="str">
        <f t="array" ref="H409">IF(H363:K398="","",H363:K398)</f>
        <v>Podskupina II. - 0,050&lt; Pobr ≤ 0,300 [MW]</v>
      </c>
      <c r="I409" s="707"/>
      <c r="J409" s="708"/>
      <c r="K409" s="709"/>
      <c r="L409" s="710"/>
      <c r="M409" s="729"/>
      <c r="N409" s="712"/>
      <c r="O409" s="713"/>
      <c r="P409" s="713"/>
      <c r="Q409" s="40" t="str">
        <f t="shared" si="100"/>
        <v/>
      </c>
      <c r="R409" s="714" t="str">
        <f t="shared" si="101"/>
        <v/>
      </c>
      <c r="S409" s="715"/>
      <c r="T409" s="11"/>
      <c r="U409" s="34" t="str">
        <f t="shared" si="104"/>
        <v/>
      </c>
      <c r="V409" s="11"/>
      <c r="W409" s="11"/>
      <c r="X409" s="11"/>
      <c r="Y409" s="11"/>
      <c r="Z409" s="11"/>
      <c r="AA409" s="11"/>
      <c r="AB409" s="11"/>
      <c r="AC409" s="11"/>
      <c r="AD409" s="11"/>
      <c r="AE409" s="134"/>
      <c r="AF409" s="134"/>
      <c r="AG409" s="134"/>
      <c r="AH409" s="134"/>
      <c r="AI409" s="185"/>
      <c r="AJ409" s="133">
        <f t="shared" si="102"/>
        <v>0</v>
      </c>
      <c r="AK409" s="133" t="str">
        <f t="shared" si="108"/>
        <v/>
      </c>
      <c r="AL409" s="133">
        <f t="shared" si="103"/>
        <v>0</v>
      </c>
      <c r="AM409" s="133"/>
      <c r="AN409" s="133" t="str">
        <f t="shared" si="106"/>
        <v/>
      </c>
      <c r="AO409" s="127"/>
      <c r="AP409" s="127"/>
    </row>
    <row r="410" spans="1:42" s="35" customFormat="1" ht="15.75" hidden="1" customHeight="1" x14ac:dyDescent="0.25">
      <c r="A410" s="11"/>
      <c r="B410" s="11"/>
      <c r="C410" s="332" t="e">
        <f t="shared" si="98"/>
        <v>#REF!</v>
      </c>
      <c r="D410" s="308" t="e">
        <f t="shared" si="99"/>
        <v>#REF!</v>
      </c>
      <c r="E410" s="345" t="str">
        <f t="array" ref="E410">IF(E364:H399="","",E364:H399)</f>
        <v>TSHLP_I03</v>
      </c>
      <c r="F410" s="39" t="str">
        <f t="array" ref="F410">IF(F364:I399="","",F364:I399)</f>
        <v>Hlajenje prostorov</v>
      </c>
      <c r="G410" s="26" t="str">
        <f t="array" ref="G410">IF(G364:J399="","",G364:J399)</f>
        <v>Industrijski odjem</v>
      </c>
      <c r="H410" s="26" t="str">
        <f t="array" ref="H410">IF(H364:K399="","",H364:K399)</f>
        <v>Podskupina III.  - Pobr &gt; 0,300 [MW]</v>
      </c>
      <c r="I410" s="707"/>
      <c r="J410" s="708"/>
      <c r="K410" s="709"/>
      <c r="L410" s="710"/>
      <c r="M410" s="729"/>
      <c r="N410" s="712"/>
      <c r="O410" s="713"/>
      <c r="P410" s="713"/>
      <c r="Q410" s="40" t="str">
        <f t="shared" si="100"/>
        <v/>
      </c>
      <c r="R410" s="714" t="str">
        <f t="shared" si="101"/>
        <v/>
      </c>
      <c r="S410" s="715"/>
      <c r="T410" s="11"/>
      <c r="U410" s="34" t="str">
        <f t="shared" si="104"/>
        <v/>
      </c>
      <c r="V410" s="11"/>
      <c r="W410" s="11"/>
      <c r="X410" s="11"/>
      <c r="Y410" s="11"/>
      <c r="Z410" s="11"/>
      <c r="AA410" s="11"/>
      <c r="AB410" s="11"/>
      <c r="AC410" s="11"/>
      <c r="AD410" s="11"/>
      <c r="AE410" s="134"/>
      <c r="AF410" s="134"/>
      <c r="AG410" s="134"/>
      <c r="AH410" s="134"/>
      <c r="AI410" s="185"/>
      <c r="AJ410" s="133">
        <f t="shared" si="102"/>
        <v>0</v>
      </c>
      <c r="AK410" s="133" t="str">
        <f t="shared" si="108"/>
        <v/>
      </c>
      <c r="AL410" s="133">
        <f t="shared" si="103"/>
        <v>0</v>
      </c>
      <c r="AM410" s="133"/>
      <c r="AN410" s="133" t="str">
        <f t="shared" si="106"/>
        <v/>
      </c>
      <c r="AO410" s="127"/>
      <c r="AP410" s="127"/>
    </row>
    <row r="411" spans="1:42" s="35" customFormat="1" ht="15.75" hidden="1" customHeight="1" x14ac:dyDescent="0.25">
      <c r="A411" s="11"/>
      <c r="B411" s="11"/>
      <c r="C411" s="332" t="e">
        <f t="shared" si="98"/>
        <v>#REF!</v>
      </c>
      <c r="D411" s="308" t="e">
        <f t="shared" si="99"/>
        <v>#REF!</v>
      </c>
      <c r="E411" s="345" t="str">
        <f t="array" ref="E411">IF(E365:H400="","",E365:H400)</f>
        <v>TSHLP_P01</v>
      </c>
      <c r="F411" s="39" t="str">
        <f t="array" ref="F411">IF(F365:I400="","",F365:I400)</f>
        <v>Hlajenje prostorov</v>
      </c>
      <c r="G411" s="26" t="str">
        <f t="array" ref="G411">IF(G365:J400="","",G365:J400)</f>
        <v>Poslovni in ostali odjem</v>
      </c>
      <c r="H411" s="26" t="str">
        <f t="array" ref="H411">IF(H365:K400="","",H365:K400)</f>
        <v>Podskupina I. - Pobr ≤ 0,050 [MW]</v>
      </c>
      <c r="I411" s="707"/>
      <c r="J411" s="708"/>
      <c r="K411" s="709"/>
      <c r="L411" s="710"/>
      <c r="M411" s="729"/>
      <c r="N411" s="712"/>
      <c r="O411" s="713"/>
      <c r="P411" s="713"/>
      <c r="Q411" s="40" t="str">
        <f t="shared" si="100"/>
        <v/>
      </c>
      <c r="R411" s="714" t="str">
        <f t="shared" si="101"/>
        <v/>
      </c>
      <c r="S411" s="715"/>
      <c r="T411" s="11"/>
      <c r="U411" s="34" t="str">
        <f t="shared" si="104"/>
        <v/>
      </c>
      <c r="V411" s="11"/>
      <c r="W411" s="11"/>
      <c r="X411" s="11"/>
      <c r="Y411" s="11"/>
      <c r="Z411" s="11"/>
      <c r="AA411" s="11"/>
      <c r="AB411" s="11"/>
      <c r="AC411" s="11"/>
      <c r="AD411" s="11"/>
      <c r="AE411" s="134"/>
      <c r="AF411" s="134"/>
      <c r="AG411" s="134"/>
      <c r="AH411" s="134"/>
      <c r="AI411" s="185"/>
      <c r="AJ411" s="133">
        <f t="shared" si="102"/>
        <v>0</v>
      </c>
      <c r="AK411" s="133" t="str">
        <f t="shared" si="108"/>
        <v/>
      </c>
      <c r="AL411" s="133">
        <f t="shared" si="103"/>
        <v>0</v>
      </c>
      <c r="AM411" s="133"/>
      <c r="AN411" s="133" t="str">
        <f t="shared" si="106"/>
        <v/>
      </c>
      <c r="AO411" s="127"/>
      <c r="AP411" s="127"/>
    </row>
    <row r="412" spans="1:42" s="35" customFormat="1" ht="15.75" hidden="1" customHeight="1" x14ac:dyDescent="0.25">
      <c r="A412" s="11"/>
      <c r="B412" s="11"/>
      <c r="C412" s="332" t="e">
        <f t="shared" si="98"/>
        <v>#REF!</v>
      </c>
      <c r="D412" s="308" t="e">
        <f t="shared" si="99"/>
        <v>#REF!</v>
      </c>
      <c r="E412" s="345" t="str">
        <f t="array" ref="E412">IF(E366:H401="","",E366:H401)</f>
        <v>TSHLP_P02</v>
      </c>
      <c r="F412" s="39" t="str">
        <f t="array" ref="F412">IF(F366:I401="","",F366:I401)</f>
        <v>Hlajenje prostorov</v>
      </c>
      <c r="G412" s="26" t="str">
        <f t="array" ref="G412">IF(G366:J401="","",G366:J401)</f>
        <v>Poslovni in ostali odjem</v>
      </c>
      <c r="H412" s="26" t="str">
        <f t="array" ref="H412">IF(H366:K401="","",H366:K401)</f>
        <v>Podskupina II. - 0,050&lt; Pobr ≤ 0,300 [MW]</v>
      </c>
      <c r="I412" s="707"/>
      <c r="J412" s="708"/>
      <c r="K412" s="709"/>
      <c r="L412" s="710"/>
      <c r="M412" s="729"/>
      <c r="N412" s="712"/>
      <c r="O412" s="713"/>
      <c r="P412" s="713"/>
      <c r="Q412" s="40" t="str">
        <f t="shared" si="100"/>
        <v/>
      </c>
      <c r="R412" s="714" t="str">
        <f t="shared" si="101"/>
        <v/>
      </c>
      <c r="S412" s="715"/>
      <c r="T412" s="11"/>
      <c r="U412" s="34" t="str">
        <f t="shared" si="104"/>
        <v/>
      </c>
      <c r="V412" s="11"/>
      <c r="W412" s="11"/>
      <c r="X412" s="11"/>
      <c r="Y412" s="11"/>
      <c r="Z412" s="11"/>
      <c r="AA412" s="11"/>
      <c r="AB412" s="11"/>
      <c r="AC412" s="11"/>
      <c r="AD412" s="11"/>
      <c r="AE412" s="134"/>
      <c r="AF412" s="134"/>
      <c r="AG412" s="134"/>
      <c r="AH412" s="134"/>
      <c r="AI412" s="185"/>
      <c r="AJ412" s="133">
        <f t="shared" si="102"/>
        <v>0</v>
      </c>
      <c r="AK412" s="133" t="str">
        <f t="shared" si="108"/>
        <v/>
      </c>
      <c r="AL412" s="133">
        <f t="shared" si="103"/>
        <v>0</v>
      </c>
      <c r="AM412" s="133"/>
      <c r="AN412" s="133" t="str">
        <f t="shared" si="106"/>
        <v/>
      </c>
      <c r="AO412" s="127"/>
      <c r="AP412" s="127"/>
    </row>
    <row r="413" spans="1:42" s="35" customFormat="1" ht="15.75" hidden="1" customHeight="1" x14ac:dyDescent="0.25">
      <c r="A413" s="11"/>
      <c r="B413" s="11"/>
      <c r="C413" s="332" t="e">
        <f t="shared" si="98"/>
        <v>#REF!</v>
      </c>
      <c r="D413" s="308" t="e">
        <f t="shared" si="99"/>
        <v>#REF!</v>
      </c>
      <c r="E413" s="347" t="str">
        <f t="array" ref="E413">IF(E367:H402="","",E367:H402)</f>
        <v>TSHLP_P03</v>
      </c>
      <c r="F413" s="42" t="str">
        <f t="array" ref="F413">IF(F367:I402="","",F367:I402)</f>
        <v>Hlajenje prostorov</v>
      </c>
      <c r="G413" s="41" t="str">
        <f t="array" ref="G413">IF(G367:J402="","",G367:J402)</f>
        <v>Poslovni in ostali odjem</v>
      </c>
      <c r="H413" s="41" t="str">
        <f t="array" ref="H413">IF(H367:K402="","",H367:K402)</f>
        <v>Podskupina III.  - Pobr &gt; 0,300 [MW]</v>
      </c>
      <c r="I413" s="730"/>
      <c r="J413" s="731"/>
      <c r="K413" s="732"/>
      <c r="L413" s="733"/>
      <c r="M413" s="734"/>
      <c r="N413" s="735"/>
      <c r="O413" s="736"/>
      <c r="P413" s="736"/>
      <c r="Q413" s="43" t="str">
        <f t="shared" si="100"/>
        <v/>
      </c>
      <c r="R413" s="737" t="str">
        <f t="shared" si="101"/>
        <v/>
      </c>
      <c r="S413" s="738"/>
      <c r="T413" s="11"/>
      <c r="U413" s="34" t="str">
        <f t="shared" si="104"/>
        <v/>
      </c>
      <c r="V413" s="11"/>
      <c r="W413" s="11"/>
      <c r="X413" s="11"/>
      <c r="Y413" s="11"/>
      <c r="Z413" s="11"/>
      <c r="AA413" s="11"/>
      <c r="AB413" s="11"/>
      <c r="AC413" s="11"/>
      <c r="AD413" s="11"/>
      <c r="AE413" s="134"/>
      <c r="AF413" s="134"/>
      <c r="AG413" s="134"/>
      <c r="AH413" s="134"/>
      <c r="AI413" s="185"/>
      <c r="AJ413" s="352">
        <f t="shared" si="102"/>
        <v>0</v>
      </c>
      <c r="AK413" s="352" t="str">
        <f t="shared" si="108"/>
        <v/>
      </c>
      <c r="AL413" s="352">
        <f t="shared" si="103"/>
        <v>0</v>
      </c>
      <c r="AM413" s="352"/>
      <c r="AN413" s="352" t="str">
        <f t="shared" si="106"/>
        <v/>
      </c>
      <c r="AO413" s="127"/>
      <c r="AP413" s="127"/>
    </row>
    <row r="414" spans="1:42" ht="15.75" hidden="1" customHeight="1" x14ac:dyDescent="0.25">
      <c r="C414" s="308" t="e">
        <f t="shared" si="98"/>
        <v>#REF!</v>
      </c>
      <c r="D414" s="308" t="e">
        <f t="shared" si="99"/>
        <v>#REF!</v>
      </c>
      <c r="E414" s="348" t="str">
        <f t="array" ref="E414">IF(E368:H403="","",E368:H403)</f>
        <v>RPROT_01</v>
      </c>
      <c r="F414" s="178" t="str">
        <f t="array" ref="F414">IF(F368:I403="","",F368:I403)</f>
        <v>Reguliran proizvajalec toplote</v>
      </c>
      <c r="G414" s="177" t="str">
        <f t="array" ref="G414">IF(G368:J403="","",G368:J403)</f>
        <v>Lastna raba</v>
      </c>
      <c r="H414" s="273" t="str">
        <f t="array" ref="H414">IF(H368:K403="","",H368:K403)</f>
        <v>Lastna raba</v>
      </c>
      <c r="I414" s="739"/>
      <c r="J414" s="740"/>
      <c r="K414" s="741"/>
      <c r="L414" s="742"/>
      <c r="M414" s="743"/>
      <c r="N414" s="744"/>
      <c r="O414" s="745"/>
      <c r="P414" s="745"/>
      <c r="Q414" s="179" t="str">
        <f t="shared" si="100"/>
        <v/>
      </c>
      <c r="R414" s="746" t="str">
        <f t="shared" si="101"/>
        <v/>
      </c>
      <c r="S414" s="747"/>
      <c r="U414" s="34" t="str">
        <f t="shared" si="104"/>
        <v/>
      </c>
      <c r="AC414" s="11"/>
      <c r="AD414" s="11"/>
      <c r="AE414" s="134"/>
      <c r="AF414" s="134"/>
      <c r="AG414" s="134"/>
      <c r="AH414" s="134"/>
      <c r="AI414" s="185"/>
      <c r="AJ414" s="133">
        <f t="shared" si="102"/>
        <v>0</v>
      </c>
      <c r="AK414" s="133" t="str">
        <f>IF($AF$21=TRUE,IF(COUNTA(S414,I414:P414)=9,0,1),IF(COUNTA(S414,I414:P414)&gt;0,1,""))</f>
        <v/>
      </c>
      <c r="AL414" s="133">
        <f t="shared" si="103"/>
        <v>0</v>
      </c>
      <c r="AM414" s="133"/>
      <c r="AN414" s="133" t="str">
        <f t="shared" si="106"/>
        <v/>
      </c>
      <c r="AO414" s="127"/>
      <c r="AP414" s="127"/>
    </row>
    <row r="415" spans="1:42" ht="15.75" hidden="1" customHeight="1" x14ac:dyDescent="0.25">
      <c r="C415" s="308" t="e">
        <f t="shared" si="98"/>
        <v>#REF!</v>
      </c>
      <c r="D415" s="308" t="e">
        <f t="shared" si="99"/>
        <v>#REF!</v>
      </c>
      <c r="E415" s="349" t="str">
        <f t="array" ref="E415">IF(E369:H404="","",E369:H404)</f>
        <v>RPROT_02</v>
      </c>
      <c r="F415" s="270" t="str">
        <f t="array" ref="F415">IF(F369:I404="","",F369:I404)</f>
        <v>Reguliran proizvajalec toplote</v>
      </c>
      <c r="G415" s="269" t="str">
        <f t="array" ref="G415">IF(G369:J404="","",G369:J404)</f>
        <v>Oskrba distributerja toplote (GO)</v>
      </c>
      <c r="H415" s="269" t="str">
        <f t="array" ref="H415">IF(H369:K404="","",H369:K404)</f>
        <v>Gospodinjski odjemalci (GO)</v>
      </c>
      <c r="I415" s="748"/>
      <c r="J415" s="749"/>
      <c r="K415" s="750"/>
      <c r="L415" s="751"/>
      <c r="M415" s="752"/>
      <c r="N415" s="753"/>
      <c r="O415" s="754"/>
      <c r="P415" s="754"/>
      <c r="Q415" s="180" t="str">
        <f t="shared" si="100"/>
        <v/>
      </c>
      <c r="R415" s="755" t="str">
        <f t="shared" si="101"/>
        <v/>
      </c>
      <c r="S415" s="756"/>
      <c r="U415" s="34" t="str">
        <f t="shared" si="104"/>
        <v/>
      </c>
      <c r="AC415" s="11"/>
      <c r="AD415" s="11"/>
      <c r="AE415" s="134"/>
      <c r="AF415" s="134"/>
      <c r="AG415" s="134"/>
      <c r="AH415" s="134"/>
      <c r="AI415" s="185"/>
      <c r="AJ415" s="133">
        <f t="shared" si="102"/>
        <v>0</v>
      </c>
      <c r="AK415" s="133" t="str">
        <f t="shared" ref="AK415:AK417" si="109">IF($AF$21=TRUE,IF(COUNTA(S415,I415:P415)=9,0,1),IF(COUNTA(S415,I415:P415)&gt;0,1,""))</f>
        <v/>
      </c>
      <c r="AL415" s="133">
        <f t="shared" si="103"/>
        <v>0</v>
      </c>
      <c r="AM415" s="133"/>
      <c r="AN415" s="133" t="str">
        <f t="shared" si="106"/>
        <v/>
      </c>
      <c r="AO415" s="127"/>
      <c r="AP415" s="127"/>
    </row>
    <row r="416" spans="1:42" ht="15.75" hidden="1" customHeight="1" x14ac:dyDescent="0.25">
      <c r="C416" s="308" t="e">
        <f t="shared" si="98"/>
        <v>#REF!</v>
      </c>
      <c r="D416" s="308" t="e">
        <f t="shared" si="99"/>
        <v>#REF!</v>
      </c>
      <c r="E416" s="349" t="str">
        <f t="array" ref="E416">IF(E370:H405="","",E370:H405)</f>
        <v>RPROT_03</v>
      </c>
      <c r="F416" s="270" t="str">
        <f t="array" ref="F416">IF(F370:I405="","",F370:I405)</f>
        <v>Reguliran proizvajalec toplote</v>
      </c>
      <c r="G416" s="269" t="str">
        <f t="array" ref="G416">IF(G370:J405="","",G370:J405)</f>
        <v>Oskrba distributerja toplote (ZNGO)</v>
      </c>
      <c r="H416" s="269" t="str">
        <f t="array" ref="H416">IF(H370:K405="","",H370:K405)</f>
        <v>Zaščiteni negospodinjski odjemalci (ZNGO)</v>
      </c>
      <c r="I416" s="748"/>
      <c r="J416" s="749"/>
      <c r="K416" s="750"/>
      <c r="L416" s="751"/>
      <c r="M416" s="752"/>
      <c r="N416" s="753"/>
      <c r="O416" s="754"/>
      <c r="P416" s="754"/>
      <c r="Q416" s="180" t="str">
        <f t="shared" si="100"/>
        <v/>
      </c>
      <c r="R416" s="755" t="str">
        <f t="shared" si="101"/>
        <v/>
      </c>
      <c r="S416" s="756"/>
      <c r="U416" s="34" t="str">
        <f t="shared" si="104"/>
        <v/>
      </c>
      <c r="AC416" s="11"/>
      <c r="AD416" s="11"/>
      <c r="AE416" s="134"/>
      <c r="AF416" s="134"/>
      <c r="AG416" s="134"/>
      <c r="AH416" s="134"/>
      <c r="AI416" s="185"/>
      <c r="AJ416" s="133">
        <f t="shared" si="102"/>
        <v>0</v>
      </c>
      <c r="AK416" s="133" t="str">
        <f t="shared" si="109"/>
        <v/>
      </c>
      <c r="AL416" s="133">
        <f t="shared" si="103"/>
        <v>0</v>
      </c>
      <c r="AM416" s="133"/>
      <c r="AN416" s="133" t="str">
        <f t="shared" si="106"/>
        <v/>
      </c>
      <c r="AO416" s="127"/>
      <c r="AP416" s="127"/>
    </row>
    <row r="417" spans="1:60" ht="15.75" hidden="1" customHeight="1" x14ac:dyDescent="0.25">
      <c r="C417" s="308" t="e">
        <f t="shared" si="98"/>
        <v>#REF!</v>
      </c>
      <c r="D417" s="308" t="e">
        <f t="shared" si="99"/>
        <v>#REF!</v>
      </c>
      <c r="E417" s="346" t="str">
        <f t="array" ref="E417">IF(E371:H406="","",E371:H406)</f>
        <v>RPROT_03</v>
      </c>
      <c r="F417" s="272" t="str">
        <f t="array" ref="F417">IF(F371:I406="","",F371:I406)</f>
        <v>Reguliran proizvajalec toplote</v>
      </c>
      <c r="G417" s="271" t="str">
        <f t="array" ref="G417">IF(G371:J406="","",G371:J406)</f>
        <v>Oskrba distributerja toplote (NNGO)</v>
      </c>
      <c r="H417" s="271" t="str">
        <f t="array" ref="H417">IF(H371:K406="","",H371:K406)</f>
        <v>Nezaščiteni negospodinjski odjemalci (NNGO)</v>
      </c>
      <c r="I417" s="717"/>
      <c r="J417" s="718"/>
      <c r="K417" s="719"/>
      <c r="L417" s="720"/>
      <c r="M417" s="721"/>
      <c r="N417" s="722"/>
      <c r="O417" s="723"/>
      <c r="P417" s="723"/>
      <c r="Q417" s="268" t="str">
        <f t="shared" si="100"/>
        <v/>
      </c>
      <c r="R417" s="724" t="str">
        <f t="shared" si="101"/>
        <v/>
      </c>
      <c r="S417" s="725"/>
      <c r="U417" s="34" t="str">
        <f t="shared" si="104"/>
        <v/>
      </c>
      <c r="AC417" s="11"/>
      <c r="AD417" s="11"/>
      <c r="AE417" s="134"/>
      <c r="AF417" s="134"/>
      <c r="AG417" s="134"/>
      <c r="AH417" s="134"/>
      <c r="AI417" s="185"/>
      <c r="AJ417" s="352">
        <f t="shared" si="102"/>
        <v>0</v>
      </c>
      <c r="AK417" s="352" t="str">
        <f t="shared" si="109"/>
        <v/>
      </c>
      <c r="AL417" s="352">
        <f t="shared" si="103"/>
        <v>0</v>
      </c>
      <c r="AM417" s="352"/>
      <c r="AN417" s="352" t="str">
        <f t="shared" si="106"/>
        <v/>
      </c>
      <c r="AO417" s="127"/>
      <c r="AP417" s="127"/>
    </row>
    <row r="418" spans="1:60" s="35" customFormat="1" ht="15.75" hidden="1" customHeight="1" x14ac:dyDescent="0.25">
      <c r="A418" s="11"/>
      <c r="B418" s="11"/>
      <c r="C418" s="332" t="e">
        <f t="shared" si="98"/>
        <v>#REF!</v>
      </c>
      <c r="D418" s="308" t="e">
        <f t="shared" si="99"/>
        <v>#REF!</v>
      </c>
      <c r="E418" s="345" t="str">
        <f t="array" ref="E418">IF(E372:H407="","",E372:H407)</f>
        <v>TSINP_01</v>
      </c>
      <c r="F418" s="39" t="str">
        <f t="array" ref="F418">IF(F372:I407="","",F372:I407)</f>
        <v>Uporaba pare v industrijskih procesih</v>
      </c>
      <c r="G418" s="26" t="str">
        <f t="array" ref="G418">IF(G372:J407="","",G372:J407)</f>
        <v>Industrijski procesi / vodna para</v>
      </c>
      <c r="H418" s="181" t="str">
        <f t="array" ref="H418">IF(H372:K407="","",H372:K407)</f>
        <v/>
      </c>
      <c r="I418" s="707"/>
      <c r="J418" s="708"/>
      <c r="K418" s="709"/>
      <c r="L418" s="710"/>
      <c r="M418" s="729"/>
      <c r="N418" s="712"/>
      <c r="O418" s="713"/>
      <c r="P418" s="713"/>
      <c r="Q418" s="40" t="str">
        <f t="shared" si="100"/>
        <v/>
      </c>
      <c r="R418" s="714" t="str">
        <f t="shared" si="101"/>
        <v/>
      </c>
      <c r="S418" s="715"/>
      <c r="T418" s="11"/>
      <c r="U418" s="34" t="str">
        <f t="shared" si="104"/>
        <v/>
      </c>
      <c r="V418" s="11"/>
      <c r="W418" s="11"/>
      <c r="X418" s="11"/>
      <c r="Y418" s="11"/>
      <c r="Z418" s="11"/>
      <c r="AA418" s="11"/>
      <c r="AB418" s="11"/>
      <c r="AC418" s="11"/>
      <c r="AD418" s="11"/>
      <c r="AE418" s="127"/>
      <c r="AF418" s="127"/>
      <c r="AG418" s="127"/>
      <c r="AH418" s="127"/>
      <c r="AI418" s="127"/>
      <c r="AJ418" s="133">
        <f t="shared" si="102"/>
        <v>0</v>
      </c>
      <c r="AK418" s="133" t="str">
        <f>IF($AF$22=TRUE,IF(COUNTA(S418,I418:P418)=9,0,1),IF(COUNTA(S418,I418:P418)&gt;0,1,""))</f>
        <v/>
      </c>
      <c r="AL418" s="133">
        <f t="shared" si="103"/>
        <v>0</v>
      </c>
      <c r="AM418" s="133"/>
      <c r="AN418" s="133" t="str">
        <f t="shared" si="106"/>
        <v/>
      </c>
      <c r="AO418" s="127"/>
      <c r="AP418" s="127"/>
    </row>
    <row r="419" spans="1:60" s="35" customFormat="1" ht="15.75" hidden="1" customHeight="1" x14ac:dyDescent="0.25">
      <c r="A419" s="11"/>
      <c r="B419" s="11"/>
      <c r="C419" s="332" t="e">
        <f t="shared" si="98"/>
        <v>#REF!</v>
      </c>
      <c r="D419" s="308" t="e">
        <f t="shared" si="99"/>
        <v>#REF!</v>
      </c>
      <c r="E419" s="345" t="str">
        <f t="array" ref="E419">IF(E373:H408="","",E373:H408)</f>
        <v>TSINP_02</v>
      </c>
      <c r="F419" s="39" t="str">
        <f t="array" ref="F419">IF(F373:I408="","",F373:I408)</f>
        <v>Uporaba pare v industrijskih procesih</v>
      </c>
      <c r="G419" s="26" t="str">
        <f t="array" ref="G419">IF(G373:J408="","",G373:J408)</f>
        <v>Odjem toplote za namen hlajenja / vodna para</v>
      </c>
      <c r="H419" s="181" t="str">
        <f t="array" ref="H419">IF(H373:K408="","",H373:K408)</f>
        <v/>
      </c>
      <c r="I419" s="707"/>
      <c r="J419" s="708"/>
      <c r="K419" s="709"/>
      <c r="L419" s="710"/>
      <c r="M419" s="729"/>
      <c r="N419" s="712"/>
      <c r="O419" s="713"/>
      <c r="P419" s="713"/>
      <c r="Q419" s="40" t="str">
        <f t="shared" si="100"/>
        <v/>
      </c>
      <c r="R419" s="714" t="str">
        <f t="shared" si="101"/>
        <v/>
      </c>
      <c r="S419" s="715"/>
      <c r="T419" s="11"/>
      <c r="U419" s="34" t="str">
        <f t="shared" si="104"/>
        <v/>
      </c>
      <c r="V419" s="11"/>
      <c r="W419" s="11"/>
      <c r="X419" s="11"/>
      <c r="Y419" s="11"/>
      <c r="Z419" s="11"/>
      <c r="AA419" s="11"/>
      <c r="AB419" s="11"/>
      <c r="AC419" s="11"/>
      <c r="AD419" s="11"/>
      <c r="AE419" s="127"/>
      <c r="AF419" s="127"/>
      <c r="AG419" s="127"/>
      <c r="AH419" s="127"/>
      <c r="AI419" s="127"/>
      <c r="AJ419" s="133">
        <f t="shared" si="102"/>
        <v>0</v>
      </c>
      <c r="AK419" s="133" t="str">
        <f t="shared" ref="AK419:AK420" si="110">IF($AF$22=TRUE,IF(COUNTA(S419,I419:P419)=9,0,1),IF(COUNTA(S419,I419:P419)&gt;0,1,""))</f>
        <v/>
      </c>
      <c r="AL419" s="133">
        <f t="shared" si="103"/>
        <v>0</v>
      </c>
      <c r="AM419" s="133"/>
      <c r="AN419" s="133" t="str">
        <f t="shared" si="106"/>
        <v/>
      </c>
      <c r="AO419" s="127"/>
      <c r="AP419" s="127"/>
    </row>
    <row r="420" spans="1:60" s="35" customFormat="1" ht="15.75" hidden="1" customHeight="1" x14ac:dyDescent="0.25">
      <c r="A420" s="11"/>
      <c r="B420" s="11"/>
      <c r="C420" s="332" t="e">
        <f t="shared" si="98"/>
        <v>#REF!</v>
      </c>
      <c r="D420" s="308" t="e">
        <f t="shared" si="99"/>
        <v>#REF!</v>
      </c>
      <c r="E420" s="347" t="str">
        <f t="array" ref="E420">IF(E374:H409="","",E374:H409)</f>
        <v>TSINP_03</v>
      </c>
      <c r="F420" s="42" t="str">
        <f t="array" ref="F420">IF(F374:I409="","",F374:I409)</f>
        <v>Uporaba pare v industrijskih procesih</v>
      </c>
      <c r="G420" s="41" t="str">
        <f t="array" ref="G420">IF(G374:J409="","",G374:J409)</f>
        <v>Odjem toplote za namen hlajenja / vroča-topla voda</v>
      </c>
      <c r="H420" s="182" t="str">
        <f t="array" ref="H420">IF(H374:K409="","",H374:K409)</f>
        <v/>
      </c>
      <c r="I420" s="707"/>
      <c r="J420" s="731"/>
      <c r="K420" s="732"/>
      <c r="L420" s="733"/>
      <c r="M420" s="734"/>
      <c r="N420" s="735"/>
      <c r="O420" s="736"/>
      <c r="P420" s="736"/>
      <c r="Q420" s="43" t="str">
        <f t="shared" si="100"/>
        <v/>
      </c>
      <c r="R420" s="737" t="str">
        <f t="shared" si="101"/>
        <v/>
      </c>
      <c r="S420" s="738"/>
      <c r="T420" s="11"/>
      <c r="U420" s="34" t="str">
        <f t="shared" si="104"/>
        <v/>
      </c>
      <c r="V420" s="11"/>
      <c r="W420" s="11"/>
      <c r="X420" s="11"/>
      <c r="Y420" s="11"/>
      <c r="Z420" s="11"/>
      <c r="AA420" s="11"/>
      <c r="AB420" s="11"/>
      <c r="AC420" s="11"/>
      <c r="AD420" s="11"/>
      <c r="AE420" s="127"/>
      <c r="AF420" s="127"/>
      <c r="AG420" s="127"/>
      <c r="AH420" s="127"/>
      <c r="AI420" s="127"/>
      <c r="AJ420" s="135">
        <f t="shared" si="102"/>
        <v>0</v>
      </c>
      <c r="AK420" s="135" t="str">
        <f t="shared" si="110"/>
        <v/>
      </c>
      <c r="AL420" s="135">
        <f t="shared" si="103"/>
        <v>0</v>
      </c>
      <c r="AM420" s="135"/>
      <c r="AN420" s="135" t="str">
        <f t="shared" si="106"/>
        <v/>
      </c>
      <c r="AO420" s="127"/>
      <c r="AP420" s="127"/>
    </row>
    <row r="421" spans="1:60" ht="19.5" hidden="1" customHeight="1" x14ac:dyDescent="0.25">
      <c r="C421" s="344"/>
      <c r="D421" s="344"/>
      <c r="E421" s="350"/>
      <c r="F421" s="222"/>
      <c r="G421" s="222"/>
      <c r="H421" s="222"/>
      <c r="I421" s="351"/>
      <c r="J421" s="757"/>
      <c r="K421" s="758"/>
      <c r="L421" s="759"/>
      <c r="M421" s="226">
        <f>SUBTOTAL(109,tbl_11_TarifniCenik_09[Variabilna količina (Dobavljena toplota)
'[MWh']])</f>
        <v>0</v>
      </c>
      <c r="N421" s="760">
        <f>SUBTOTAL(109,tbl_11_TarifniCenik_09[Fiksna količina (Obračunska moč)
'[MW']])</f>
        <v>0</v>
      </c>
      <c r="O421" s="761">
        <f>SUBTOTAL(109,tbl_11_TarifniCenik_09[Število končnih odjemalcev])</f>
        <v>0</v>
      </c>
      <c r="P421" s="761">
        <f>SUBTOTAL(109,tbl_11_TarifniCenik_09[Število predajnih (merilnih) mest])</f>
        <v>0</v>
      </c>
      <c r="Q421" s="227">
        <f>SUBTOTAL(109,tbl_11_TarifniCenik_09[Prihodek
VARIABILNI
del 
'[EUR/leto']])</f>
        <v>0</v>
      </c>
      <c r="R421" s="762">
        <f>SUBTOTAL(109,tbl_11_TarifniCenik_09[Prihodek 
FIKSNI
del 
'[EUR/leto']])</f>
        <v>0</v>
      </c>
      <c r="S421" s="223">
        <f>ROUND(SUBTOTAL(109,tbl_11_TarifniCenik_09[Prihodek števnina '[EUR/leto']]),2)</f>
        <v>0</v>
      </c>
      <c r="AC421" s="11"/>
      <c r="AD421" s="11"/>
      <c r="AO421" s="127"/>
      <c r="AP421" s="127"/>
    </row>
    <row r="422" spans="1:60" ht="14.25" hidden="1" customHeight="1" x14ac:dyDescent="0.25">
      <c r="B422" s="237"/>
      <c r="F422" s="15"/>
      <c r="H422" s="19"/>
    </row>
    <row r="423" spans="1:60" ht="14.25" hidden="1" customHeight="1" x14ac:dyDescent="0.25">
      <c r="F423" s="15"/>
      <c r="H423" s="19"/>
    </row>
    <row r="424" spans="1:60" ht="14.25" hidden="1" customHeight="1" x14ac:dyDescent="0.25">
      <c r="F424" s="15"/>
      <c r="H424" s="19"/>
    </row>
    <row r="425" spans="1:60" ht="22.5" hidden="1" customHeight="1" x14ac:dyDescent="0.25">
      <c r="D425" s="306">
        <v>10</v>
      </c>
      <c r="E425" s="305" t="e">
        <f>IF(VLOOKUP(D425,[1]!tblS_Mesec[#Data],4)="PLAN",$AC$2&amp;VLOOKUP(D425,[1]!tblS_Mesec[#Data],3)&amp;" "&amp;VLOOKUP(D425,[1]!tblS_Mesec[#Data],2),$AC$3&amp;VLOOKUP(D425,[1]!tblS_Mesec[#Data],3)&amp;" "&amp;VLOOKUP(D425,[1]!tblS_Mesec[#Data],2))&amp;" "&amp;VLOOKUP(D425,[1]!tblS_Mesec[#Data],9)</f>
        <v>#REF!</v>
      </c>
      <c r="H425" s="19"/>
      <c r="AC425" s="11"/>
      <c r="AD425" s="11"/>
      <c r="AE425" s="11"/>
      <c r="AF425" s="11"/>
      <c r="AG425" s="122"/>
      <c r="AH425" s="122"/>
      <c r="AI425" s="122"/>
      <c r="AJ425" s="122"/>
      <c r="AK425" s="122"/>
      <c r="AL425" s="122"/>
      <c r="AM425" s="122"/>
      <c r="AN425" s="122"/>
      <c r="AQ425" s="122"/>
      <c r="AR425" s="139"/>
      <c r="AS425" s="122"/>
      <c r="AT425" s="139"/>
      <c r="AU425" s="139"/>
      <c r="AV425" s="139"/>
      <c r="BA425" s="122"/>
      <c r="BB425" s="139"/>
      <c r="BC425" s="122"/>
      <c r="BD425" s="139"/>
      <c r="BE425" s="139"/>
      <c r="BF425" s="139"/>
      <c r="BG425" s="122"/>
      <c r="BH425" s="122"/>
    </row>
    <row r="426" spans="1:60" ht="14.25" hidden="1" customHeight="1" thickBot="1" x14ac:dyDescent="0.3">
      <c r="D426" s="306" t="e">
        <f>VLOOKUP(MATCH($D$425,[1]!tblS_Mesec[ID_Mesec],0),[1]!tblS_Mesec[#Data],4)</f>
        <v>#REF!</v>
      </c>
    </row>
    <row r="427" spans="1:60" ht="22.5" hidden="1" customHeight="1" x14ac:dyDescent="0.25">
      <c r="D427" s="306" t="e">
        <f>VLOOKUP(MATCH($D$425,[1]!tblS_Mesec[ID_Mesec],0),[1]!tblS_Mesec[#Data],7)</f>
        <v>#REF!</v>
      </c>
      <c r="F427" s="927" t="s">
        <v>1089</v>
      </c>
      <c r="G427" s="928"/>
      <c r="H427" s="928"/>
      <c r="I427" s="929" t="s">
        <v>1090</v>
      </c>
      <c r="J427" s="930"/>
      <c r="K427" s="930"/>
      <c r="L427" s="931"/>
      <c r="M427" s="935" t="s">
        <v>1104</v>
      </c>
      <c r="N427" s="936"/>
      <c r="O427" s="936"/>
      <c r="P427" s="937"/>
      <c r="Q427" s="935" t="s">
        <v>1105</v>
      </c>
      <c r="R427" s="936"/>
      <c r="S427" s="937"/>
    </row>
    <row r="428" spans="1:60" ht="22.5" hidden="1" customHeight="1" x14ac:dyDescent="0.25">
      <c r="E428" s="21" t="s">
        <v>1111</v>
      </c>
      <c r="F428" s="701"/>
      <c r="G428" s="938" t="s">
        <v>1093</v>
      </c>
      <c r="H428" s="939"/>
      <c r="I428" s="940" t="s">
        <v>1094</v>
      </c>
      <c r="J428" s="941"/>
      <c r="K428" s="940" t="s">
        <v>1095</v>
      </c>
      <c r="L428" s="942"/>
      <c r="M428" s="763"/>
      <c r="N428" s="763"/>
      <c r="O428" s="35"/>
      <c r="P428" s="763"/>
      <c r="Q428" s="763"/>
      <c r="AN428" s="183">
        <f>SUM(AN431:AN466)</f>
        <v>0</v>
      </c>
    </row>
    <row r="429" spans="1:60" s="23" customFormat="1" ht="15.75" hidden="1" customHeight="1" x14ac:dyDescent="0.25">
      <c r="E429" s="23" t="s">
        <v>16</v>
      </c>
      <c r="F429" s="23" t="s">
        <v>17</v>
      </c>
      <c r="G429" s="23" t="s">
        <v>18</v>
      </c>
      <c r="H429" s="23" t="s">
        <v>19</v>
      </c>
      <c r="I429" s="23" t="s">
        <v>20</v>
      </c>
      <c r="J429" s="23" t="s">
        <v>21</v>
      </c>
      <c r="K429" s="23" t="s">
        <v>22</v>
      </c>
      <c r="L429" s="23" t="s">
        <v>23</v>
      </c>
      <c r="M429" s="23" t="s">
        <v>24</v>
      </c>
      <c r="N429" s="23" t="s">
        <v>25</v>
      </c>
      <c r="O429" s="23" t="s">
        <v>26</v>
      </c>
      <c r="P429" s="23" t="s">
        <v>27</v>
      </c>
      <c r="Q429" s="23" t="s">
        <v>28</v>
      </c>
      <c r="R429" s="23" t="s">
        <v>507</v>
      </c>
      <c r="S429" s="23" t="s">
        <v>508</v>
      </c>
      <c r="T429" s="11"/>
      <c r="U429" s="11"/>
      <c r="V429" s="11"/>
      <c r="W429" s="11"/>
      <c r="AC429" s="128"/>
      <c r="AD429" s="128"/>
      <c r="AE429" s="128"/>
      <c r="AF429" s="128"/>
      <c r="AG429" s="128"/>
      <c r="AH429" s="128"/>
      <c r="AI429" s="128"/>
      <c r="AJ429" s="128"/>
      <c r="AK429" s="128"/>
      <c r="AL429" s="128"/>
      <c r="AM429" s="128"/>
      <c r="AN429" s="128"/>
    </row>
    <row r="430" spans="1:60" s="21" customFormat="1" ht="138.75" hidden="1" customHeight="1" x14ac:dyDescent="0.25">
      <c r="A430" s="11"/>
      <c r="B430" s="11"/>
      <c r="C430" s="25" t="s">
        <v>573</v>
      </c>
      <c r="D430" s="36" t="s">
        <v>549</v>
      </c>
      <c r="E430" s="309" t="s">
        <v>14</v>
      </c>
      <c r="F430" s="26" t="s">
        <v>75</v>
      </c>
      <c r="G430" s="26" t="s">
        <v>7</v>
      </c>
      <c r="H430" s="26" t="s">
        <v>15</v>
      </c>
      <c r="I430" s="38" t="s">
        <v>89</v>
      </c>
      <c r="J430" s="702" t="s">
        <v>1096</v>
      </c>
      <c r="K430" s="703" t="s">
        <v>1097</v>
      </c>
      <c r="L430" s="704" t="s">
        <v>1098</v>
      </c>
      <c r="M430" s="38" t="s">
        <v>90</v>
      </c>
      <c r="N430" s="705" t="s">
        <v>1099</v>
      </c>
      <c r="O430" s="25" t="s">
        <v>1100</v>
      </c>
      <c r="P430" s="25" t="s">
        <v>1101</v>
      </c>
      <c r="Q430" s="38" t="s">
        <v>38</v>
      </c>
      <c r="R430" s="706" t="s">
        <v>1102</v>
      </c>
      <c r="S430" s="25" t="s">
        <v>1103</v>
      </c>
      <c r="T430" s="11"/>
      <c r="U430" s="392" t="s">
        <v>196</v>
      </c>
      <c r="V430" s="11"/>
      <c r="W430" s="11"/>
      <c r="X430" s="11"/>
      <c r="Y430" s="11"/>
      <c r="Z430" s="11"/>
      <c r="AA430" s="11"/>
      <c r="AB430" s="11"/>
      <c r="AC430" s="11"/>
      <c r="AD430" s="11"/>
      <c r="AE430" s="127"/>
      <c r="AF430" s="129" t="s">
        <v>85</v>
      </c>
      <c r="AG430" s="129" t="s">
        <v>87</v>
      </c>
      <c r="AH430" s="129" t="s">
        <v>88</v>
      </c>
      <c r="AI430" s="127"/>
      <c r="AJ430" s="129" t="s">
        <v>86</v>
      </c>
      <c r="AK430" s="129" t="s">
        <v>197</v>
      </c>
      <c r="AL430" s="129" t="s">
        <v>614</v>
      </c>
      <c r="AM430" s="129"/>
      <c r="AN430" s="136" t="s">
        <v>250</v>
      </c>
      <c r="AO430" s="127"/>
      <c r="AP430" s="127"/>
      <c r="AR430" s="129" t="s">
        <v>615</v>
      </c>
    </row>
    <row r="431" spans="1:60" s="35" customFormat="1" ht="15.75" hidden="1" customHeight="1" x14ac:dyDescent="0.25">
      <c r="A431" s="11"/>
      <c r="B431" s="11"/>
      <c r="C431" s="332" t="e">
        <f t="shared" ref="C431:C466" si="111">$D$427</f>
        <v>#REF!</v>
      </c>
      <c r="D431" s="308" t="e">
        <f t="shared" ref="D431:D466" si="112">$D$426</f>
        <v>#REF!</v>
      </c>
      <c r="E431" s="345" t="str">
        <f t="array" ref="E431">IF(E385:H420="","",E385:H420)</f>
        <v>TSOGP_G01</v>
      </c>
      <c r="F431" s="39" t="str">
        <f t="array" ref="F431">IF(F385:I420="","",F385:I420)</f>
        <v>Ogrevanje prostorov</v>
      </c>
      <c r="G431" s="26" t="str">
        <f t="array" ref="G431">IF(G385:J420="","",G385:J420)</f>
        <v>Gospodinjski odjem</v>
      </c>
      <c r="H431" s="26" t="str">
        <f t="array" ref="H431">IF(H385:K420="","",H385:K420)</f>
        <v>Podskupina I. - Pobr ≤ 0,050 [MW]</v>
      </c>
      <c r="I431" s="707"/>
      <c r="J431" s="708"/>
      <c r="K431" s="709"/>
      <c r="L431" s="710"/>
      <c r="M431" s="711"/>
      <c r="N431" s="712"/>
      <c r="O431" s="713"/>
      <c r="P431" s="713"/>
      <c r="Q431" s="40" t="str">
        <f t="shared" ref="Q431:Q466" si="113">IF(I431="","",ROUND(I431*M431,2))</f>
        <v/>
      </c>
      <c r="R431" s="714" t="str">
        <f t="shared" ref="R431:R466" si="114">IF(J431="","",ROUND(J431*N431/12,2))</f>
        <v/>
      </c>
      <c r="S431" s="715"/>
      <c r="T431" s="11"/>
      <c r="U431" s="34" t="str">
        <f>IF(AN431="","",IF(AN431=1,"û","ü"))</f>
        <v/>
      </c>
      <c r="V431" s="11"/>
      <c r="Y431" s="11"/>
      <c r="Z431" s="11"/>
      <c r="AA431" s="11"/>
      <c r="AB431" s="11"/>
      <c r="AC431" s="11"/>
      <c r="AD431" s="11"/>
      <c r="AE431" s="127" t="s">
        <v>91</v>
      </c>
      <c r="AF431" s="130" t="b">
        <f>$AF$18</f>
        <v>0</v>
      </c>
      <c r="AG431" s="127">
        <f>IF(COUNTA(S431:S440,O431:P440,N431:N440,I431:M440)&gt;0,1,0)</f>
        <v>0</v>
      </c>
      <c r="AH431" s="127">
        <f>IF(COUNTA(S431:S440,I431:P440)&lt;90,1,0)</f>
        <v>1</v>
      </c>
      <c r="AI431" s="127">
        <f>SUM(AJ431:AJ440)</f>
        <v>0</v>
      </c>
      <c r="AJ431" s="131">
        <f t="shared" ref="AJ431:AJ466" si="115">IF(AND(OR(M431&gt;0,N431),OR(P431=0,P431="",O431="",O431&lt;P431)),1,0)</f>
        <v>0</v>
      </c>
      <c r="AK431" s="131" t="str">
        <f>IF($AF$18=TRUE,IF(COUNTA(S431,I431:P431)=9,0,1),IF(COUNTA(S431,I431:P431)&gt;0,1,""))</f>
        <v/>
      </c>
      <c r="AL431" s="131" t="e">
        <f t="shared" ref="AL431:AL466" si="116">IF(OR(LEFT(E431,7)=$AR$15,LEFT(E431,7)=$AS$15),IF(I431&gt;$AR$431,1,0),0)</f>
        <v>#REF!</v>
      </c>
      <c r="AM431" s="131"/>
      <c r="AN431" s="131" t="str">
        <f>IF(AK431="","",IF(SUM(AJ431:AM431)&gt;0,1,0))</f>
        <v/>
      </c>
      <c r="AO431" s="127"/>
      <c r="AP431" s="127"/>
      <c r="AR431" s="716" t="e">
        <f>IF(AND($AC$5=VLOOKUP($D$425,[1]!tblS_RegPRIH[#Data],2),VLOOKUP($D$425,[1]!tblS_RegPRIH[#Data],5)&lt;&gt;""),VLOOKUP($D$425,[1]!tblS_RegPRIH[#Data],5),"")</f>
        <v>#REF!</v>
      </c>
    </row>
    <row r="432" spans="1:60" s="35" customFormat="1" ht="15.75" hidden="1" customHeight="1" x14ac:dyDescent="0.25">
      <c r="A432" s="11"/>
      <c r="B432" s="11"/>
      <c r="C432" s="332" t="e">
        <f t="shared" si="111"/>
        <v>#REF!</v>
      </c>
      <c r="D432" s="308" t="e">
        <f t="shared" si="112"/>
        <v>#REF!</v>
      </c>
      <c r="E432" s="345" t="str">
        <f t="array" ref="E432">IF(E386:H421="","",E386:H421)</f>
        <v>TSOGP_G02</v>
      </c>
      <c r="F432" s="39" t="str">
        <f t="array" ref="F432">IF(F386:I421="","",F386:I421)</f>
        <v>Ogrevanje prostorov</v>
      </c>
      <c r="G432" s="26" t="str">
        <f t="array" ref="G432">IF(G386:J421="","",G386:J421)</f>
        <v>Gospodinjski odjem</v>
      </c>
      <c r="H432" s="26" t="str">
        <f t="array" ref="H432">IF(H386:K421="","",H386:K421)</f>
        <v>Podskupina II. - 0,050&lt; Pobr ≤ 0,300 [MW]</v>
      </c>
      <c r="I432" s="707"/>
      <c r="J432" s="708"/>
      <c r="K432" s="709"/>
      <c r="L432" s="710"/>
      <c r="M432" s="711"/>
      <c r="N432" s="712"/>
      <c r="O432" s="713"/>
      <c r="P432" s="713"/>
      <c r="Q432" s="40" t="str">
        <f t="shared" si="113"/>
        <v/>
      </c>
      <c r="R432" s="714" t="str">
        <f t="shared" si="114"/>
        <v/>
      </c>
      <c r="S432" s="715"/>
      <c r="T432" s="11"/>
      <c r="U432" s="34" t="str">
        <f t="shared" ref="U432:U466" si="117">IF(AN432="","",IF(AN432=1,"û","ü"))</f>
        <v/>
      </c>
      <c r="V432" s="11"/>
      <c r="Y432" s="11"/>
      <c r="Z432" s="11"/>
      <c r="AA432" s="11"/>
      <c r="AB432" s="11"/>
      <c r="AC432" s="11"/>
      <c r="AD432" s="11"/>
      <c r="AE432" s="127" t="s">
        <v>92</v>
      </c>
      <c r="AF432" s="132" t="b">
        <f>$AF$19</f>
        <v>0</v>
      </c>
      <c r="AG432" s="127">
        <f>IF(COUNTA(S441:S450,O441:P450,N441:N450,I441:M450)&lt;0,1,0)</f>
        <v>0</v>
      </c>
      <c r="AH432" s="127">
        <f>IF(COUNTA(S441:S450,I441:P450)&lt;90,1,0)</f>
        <v>1</v>
      </c>
      <c r="AI432" s="127">
        <f>SUM(AJ441:AJ450)</f>
        <v>0</v>
      </c>
      <c r="AJ432" s="133">
        <f t="shared" si="115"/>
        <v>0</v>
      </c>
      <c r="AK432" s="133" t="str">
        <f t="shared" ref="AK432:AK440" si="118">IF($AF$18=TRUE,IF(COUNTA(S432,I432:P432)=9,0,1),IF(COUNTA(S432,I432:P432)&gt;0,1,""))</f>
        <v/>
      </c>
      <c r="AL432" s="133" t="e">
        <f t="shared" si="116"/>
        <v>#REF!</v>
      </c>
      <c r="AM432" s="133"/>
      <c r="AN432" s="133" t="str">
        <f t="shared" ref="AN432:AN466" si="119">IF(AK432="","",IF(SUM(AJ432:AM432)&gt;0,1,0))</f>
        <v/>
      </c>
      <c r="AO432" s="127"/>
      <c r="AP432" s="127"/>
    </row>
    <row r="433" spans="1:42" s="35" customFormat="1" ht="15.75" hidden="1" customHeight="1" x14ac:dyDescent="0.25">
      <c r="A433" s="11"/>
      <c r="B433" s="11"/>
      <c r="C433" s="332" t="e">
        <f t="shared" si="111"/>
        <v>#REF!</v>
      </c>
      <c r="D433" s="308" t="e">
        <f t="shared" si="112"/>
        <v>#REF!</v>
      </c>
      <c r="E433" s="345" t="str">
        <f t="array" ref="E433">IF(E387:H422="","",E387:H422)</f>
        <v>TSOGP_G03</v>
      </c>
      <c r="F433" s="39" t="str">
        <f t="array" ref="F433">IF(F387:I422="","",F387:I422)</f>
        <v>Ogrevanje prostorov</v>
      </c>
      <c r="G433" s="26" t="str">
        <f t="array" ref="G433">IF(G387:J422="","",G387:J422)</f>
        <v>Gospodinjski odjem</v>
      </c>
      <c r="H433" s="26" t="str">
        <f t="array" ref="H433">IF(H387:K422="","",H387:K422)</f>
        <v>Podskupina III.  - Pobr &gt; 0,300 [MW]</v>
      </c>
      <c r="I433" s="707"/>
      <c r="J433" s="708"/>
      <c r="K433" s="709"/>
      <c r="L433" s="710"/>
      <c r="M433" s="711"/>
      <c r="N433" s="712"/>
      <c r="O433" s="713"/>
      <c r="P433" s="713"/>
      <c r="Q433" s="40" t="str">
        <f t="shared" si="113"/>
        <v/>
      </c>
      <c r="R433" s="714" t="str">
        <f t="shared" si="114"/>
        <v/>
      </c>
      <c r="S433" s="715"/>
      <c r="T433" s="11"/>
      <c r="U433" s="34" t="str">
        <f t="shared" si="117"/>
        <v/>
      </c>
      <c r="V433" s="11"/>
      <c r="X433" s="11"/>
      <c r="Y433" s="11"/>
      <c r="Z433" s="11"/>
      <c r="AA433" s="11"/>
      <c r="AB433" s="11"/>
      <c r="AC433" s="11"/>
      <c r="AD433" s="11"/>
      <c r="AE433" s="127" t="s">
        <v>93</v>
      </c>
      <c r="AF433" s="132" t="b">
        <f>$AF$20</f>
        <v>0</v>
      </c>
      <c r="AG433" s="127">
        <f>IF(COUNTA(S451:S459,O451:P459,N451:N459,I451:M459)&gt;0,1,0)</f>
        <v>0</v>
      </c>
      <c r="AH433" s="127">
        <f>IF(COUNTA(S451:S459,I451:P459)&lt;81,1,0)</f>
        <v>1</v>
      </c>
      <c r="AI433" s="127">
        <f>SUM(AJ451:AJ459)</f>
        <v>0</v>
      </c>
      <c r="AJ433" s="133">
        <f t="shared" si="115"/>
        <v>0</v>
      </c>
      <c r="AK433" s="133" t="str">
        <f t="shared" si="118"/>
        <v/>
      </c>
      <c r="AL433" s="133" t="e">
        <f t="shared" si="116"/>
        <v>#REF!</v>
      </c>
      <c r="AM433" s="133"/>
      <c r="AN433" s="133" t="str">
        <f t="shared" si="119"/>
        <v/>
      </c>
      <c r="AO433" s="127"/>
      <c r="AP433" s="127"/>
    </row>
    <row r="434" spans="1:42" s="35" customFormat="1" ht="15.75" hidden="1" customHeight="1" x14ac:dyDescent="0.25">
      <c r="A434" s="11"/>
      <c r="B434" s="11"/>
      <c r="C434" s="332" t="e">
        <f t="shared" si="111"/>
        <v>#REF!</v>
      </c>
      <c r="D434" s="308" t="e">
        <f t="shared" si="112"/>
        <v>#REF!</v>
      </c>
      <c r="E434" s="345" t="str">
        <f t="array" ref="E434">IF(E388:H423="","",E388:H423)</f>
        <v>TSOGP_I01</v>
      </c>
      <c r="F434" s="39" t="str">
        <f t="array" ref="F434">IF(F388:I423="","",F388:I423)</f>
        <v>Ogrevanje prostorov</v>
      </c>
      <c r="G434" s="26" t="str">
        <f t="array" ref="G434">IF(G388:J423="","",G388:J423)</f>
        <v>Industrijski odjem</v>
      </c>
      <c r="H434" s="26" t="str">
        <f t="array" ref="H434">IF(H388:K423="","",H388:K423)</f>
        <v>Podskupina I. - Pobr ≤ 0,050 [MW]</v>
      </c>
      <c r="I434" s="707"/>
      <c r="J434" s="708"/>
      <c r="K434" s="709"/>
      <c r="L434" s="710"/>
      <c r="M434" s="711"/>
      <c r="N434" s="712"/>
      <c r="O434" s="713"/>
      <c r="P434" s="713"/>
      <c r="Q434" s="40" t="str">
        <f t="shared" si="113"/>
        <v/>
      </c>
      <c r="R434" s="714" t="str">
        <f t="shared" si="114"/>
        <v/>
      </c>
      <c r="S434" s="715"/>
      <c r="T434" s="11"/>
      <c r="U434" s="34" t="str">
        <f t="shared" si="117"/>
        <v/>
      </c>
      <c r="W434" s="11"/>
      <c r="X434" s="11"/>
      <c r="Y434" s="11"/>
      <c r="Z434" s="11"/>
      <c r="AA434" s="11"/>
      <c r="AB434" s="11"/>
      <c r="AC434" s="11"/>
      <c r="AD434" s="11"/>
      <c r="AE434" s="127" t="s">
        <v>95</v>
      </c>
      <c r="AF434" s="132" t="b">
        <f>$AF$21</f>
        <v>0</v>
      </c>
      <c r="AG434" s="127">
        <f>IF(COUNTA(S460:S463,O460:P463,N460:N463,I460:M463)&gt;0,1,0)</f>
        <v>0</v>
      </c>
      <c r="AH434" s="127">
        <f>IF(COUNTA(S460:S463,I460:P463)&lt;36,1,0)</f>
        <v>1</v>
      </c>
      <c r="AI434" s="127">
        <f>SUM(AJ460)</f>
        <v>0</v>
      </c>
      <c r="AJ434" s="133">
        <f t="shared" si="115"/>
        <v>0</v>
      </c>
      <c r="AK434" s="133" t="str">
        <f t="shared" si="118"/>
        <v/>
      </c>
      <c r="AL434" s="133">
        <f t="shared" si="116"/>
        <v>0</v>
      </c>
      <c r="AM434" s="133"/>
      <c r="AN434" s="133" t="str">
        <f t="shared" si="119"/>
        <v/>
      </c>
      <c r="AO434" s="127"/>
      <c r="AP434" s="127"/>
    </row>
    <row r="435" spans="1:42" s="35" customFormat="1" ht="15.75" hidden="1" customHeight="1" x14ac:dyDescent="0.25">
      <c r="A435" s="11"/>
      <c r="B435" s="11"/>
      <c r="C435" s="332" t="e">
        <f t="shared" si="111"/>
        <v>#REF!</v>
      </c>
      <c r="D435" s="308" t="e">
        <f t="shared" si="112"/>
        <v>#REF!</v>
      </c>
      <c r="E435" s="345" t="str">
        <f t="array" ref="E435">IF(E389:H424="","",E389:H424)</f>
        <v>TSOGP_I02</v>
      </c>
      <c r="F435" s="39" t="str">
        <f t="array" ref="F435">IF(F389:I424="","",F389:I424)</f>
        <v>Ogrevanje prostorov</v>
      </c>
      <c r="G435" s="26" t="str">
        <f t="array" ref="G435">IF(G389:J424="","",G389:J424)</f>
        <v>Industrijski odjem</v>
      </c>
      <c r="H435" s="26" t="str">
        <f t="array" ref="H435">IF(H389:K424="","",H389:K424)</f>
        <v>Podskupina II. - 0,050&lt; Pobr ≤ 0,300 [MW]</v>
      </c>
      <c r="I435" s="707"/>
      <c r="J435" s="708"/>
      <c r="K435" s="709"/>
      <c r="L435" s="710"/>
      <c r="M435" s="711"/>
      <c r="N435" s="712"/>
      <c r="O435" s="713"/>
      <c r="P435" s="713"/>
      <c r="Q435" s="40" t="str">
        <f t="shared" si="113"/>
        <v/>
      </c>
      <c r="R435" s="714" t="str">
        <f t="shared" si="114"/>
        <v/>
      </c>
      <c r="S435" s="715"/>
      <c r="T435" s="11"/>
      <c r="U435" s="34" t="str">
        <f t="shared" si="117"/>
        <v/>
      </c>
      <c r="V435" s="11"/>
      <c r="W435" s="11"/>
      <c r="X435" s="11"/>
      <c r="Y435" s="11"/>
      <c r="Z435" s="11"/>
      <c r="AA435" s="11"/>
      <c r="AB435" s="11"/>
      <c r="AC435" s="11"/>
      <c r="AD435" s="11"/>
      <c r="AE435" s="127" t="s">
        <v>94</v>
      </c>
      <c r="AF435" s="132" t="b">
        <f>$AF$22</f>
        <v>0</v>
      </c>
      <c r="AG435" s="127">
        <f>IF(COUNTA(S464:S466,O464:P466,N464:N466,I464:M466)&gt;0,1,0)</f>
        <v>0</v>
      </c>
      <c r="AH435" s="127">
        <f>IF(COUNTA(S464:S466,I464:P466)&lt;27,1,0)</f>
        <v>1</v>
      </c>
      <c r="AI435" s="127">
        <f>SUM(AJ464:AJ466)</f>
        <v>0</v>
      </c>
      <c r="AJ435" s="133">
        <f t="shared" si="115"/>
        <v>0</v>
      </c>
      <c r="AK435" s="133" t="str">
        <f t="shared" si="118"/>
        <v/>
      </c>
      <c r="AL435" s="133">
        <f t="shared" si="116"/>
        <v>0</v>
      </c>
      <c r="AM435" s="133"/>
      <c r="AN435" s="133" t="str">
        <f t="shared" si="119"/>
        <v/>
      </c>
      <c r="AO435" s="127"/>
      <c r="AP435" s="127"/>
    </row>
    <row r="436" spans="1:42" s="35" customFormat="1" ht="15.75" hidden="1" customHeight="1" x14ac:dyDescent="0.25">
      <c r="A436" s="11"/>
      <c r="B436" s="11"/>
      <c r="C436" s="332" t="e">
        <f t="shared" si="111"/>
        <v>#REF!</v>
      </c>
      <c r="D436" s="308" t="e">
        <f t="shared" si="112"/>
        <v>#REF!</v>
      </c>
      <c r="E436" s="345" t="str">
        <f t="array" ref="E436">IF(E390:H425="","",E390:H425)</f>
        <v>TSOGP_I03</v>
      </c>
      <c r="F436" s="39" t="str">
        <f t="array" ref="F436">IF(F390:I425="","",F390:I425)</f>
        <v>Ogrevanje prostorov</v>
      </c>
      <c r="G436" s="26" t="str">
        <f t="array" ref="G436">IF(G390:J425="","",G390:J425)</f>
        <v>Industrijski odjem</v>
      </c>
      <c r="H436" s="26" t="str">
        <f t="array" ref="H436">IF(H390:K425="","",H390:K425)</f>
        <v>Podskupina III.  - Pobr &gt; 0,300 [MW]</v>
      </c>
      <c r="I436" s="707"/>
      <c r="J436" s="708"/>
      <c r="K436" s="709"/>
      <c r="L436" s="710"/>
      <c r="M436" s="711"/>
      <c r="N436" s="712"/>
      <c r="O436" s="713"/>
      <c r="P436" s="713"/>
      <c r="Q436" s="40" t="str">
        <f t="shared" si="113"/>
        <v/>
      </c>
      <c r="R436" s="714" t="str">
        <f t="shared" si="114"/>
        <v/>
      </c>
      <c r="S436" s="715"/>
      <c r="T436" s="11"/>
      <c r="U436" s="34" t="str">
        <f t="shared" si="117"/>
        <v/>
      </c>
      <c r="V436" s="11"/>
      <c r="W436" s="11"/>
      <c r="X436" s="11"/>
      <c r="Y436" s="11"/>
      <c r="Z436" s="11"/>
      <c r="AA436" s="11"/>
      <c r="AB436" s="11"/>
      <c r="AC436" s="11"/>
      <c r="AD436" s="11"/>
      <c r="AE436" s="134"/>
      <c r="AF436" s="134"/>
      <c r="AG436" s="134"/>
      <c r="AH436" s="134"/>
      <c r="AI436" s="134"/>
      <c r="AJ436" s="133">
        <f t="shared" si="115"/>
        <v>0</v>
      </c>
      <c r="AK436" s="133" t="str">
        <f t="shared" si="118"/>
        <v/>
      </c>
      <c r="AL436" s="133">
        <f t="shared" si="116"/>
        <v>0</v>
      </c>
      <c r="AM436" s="133"/>
      <c r="AN436" s="133" t="str">
        <f t="shared" si="119"/>
        <v/>
      </c>
      <c r="AO436" s="127"/>
      <c r="AP436" s="127"/>
    </row>
    <row r="437" spans="1:42" s="35" customFormat="1" ht="15.75" hidden="1" customHeight="1" x14ac:dyDescent="0.25">
      <c r="A437" s="11"/>
      <c r="B437" s="11"/>
      <c r="C437" s="332" t="e">
        <f t="shared" si="111"/>
        <v>#REF!</v>
      </c>
      <c r="D437" s="308" t="e">
        <f t="shared" si="112"/>
        <v>#REF!</v>
      </c>
      <c r="E437" s="345" t="str">
        <f t="array" ref="E437">IF(E391:H426="","",E391:H426)</f>
        <v>TSOGP_P01</v>
      </c>
      <c r="F437" s="39" t="str">
        <f t="array" ref="F437">IF(F391:I426="","",F391:I426)</f>
        <v>Ogrevanje prostorov</v>
      </c>
      <c r="G437" s="26" t="str">
        <f t="array" ref="G437">IF(G391:J426="","",G391:J426)</f>
        <v>Poslovni in ostali odjem</v>
      </c>
      <c r="H437" s="26" t="str">
        <f t="array" ref="H437">IF(H391:K426="","",H391:K426)</f>
        <v>Podskupina I. - Pobr ≤ 0,050 [MW]</v>
      </c>
      <c r="I437" s="707"/>
      <c r="J437" s="708"/>
      <c r="K437" s="709"/>
      <c r="L437" s="710"/>
      <c r="M437" s="711"/>
      <c r="N437" s="712"/>
      <c r="O437" s="713"/>
      <c r="P437" s="713"/>
      <c r="Q437" s="40" t="str">
        <f t="shared" si="113"/>
        <v/>
      </c>
      <c r="R437" s="714" t="str">
        <f t="shared" si="114"/>
        <v/>
      </c>
      <c r="S437" s="715"/>
      <c r="T437" s="11"/>
      <c r="U437" s="34" t="str">
        <f t="shared" si="117"/>
        <v/>
      </c>
      <c r="V437" s="11"/>
      <c r="W437" s="11"/>
      <c r="X437" s="11"/>
      <c r="Y437" s="11"/>
      <c r="Z437" s="11"/>
      <c r="AA437" s="11"/>
      <c r="AB437" s="11"/>
      <c r="AC437" s="11"/>
      <c r="AD437" s="11"/>
      <c r="AE437" s="134"/>
      <c r="AF437" s="134"/>
      <c r="AG437" s="134"/>
      <c r="AH437" s="134"/>
      <c r="AI437" s="185"/>
      <c r="AJ437" s="133">
        <f t="shared" si="115"/>
        <v>0</v>
      </c>
      <c r="AK437" s="133" t="str">
        <f t="shared" si="118"/>
        <v/>
      </c>
      <c r="AL437" s="133">
        <f t="shared" si="116"/>
        <v>0</v>
      </c>
      <c r="AM437" s="133"/>
      <c r="AN437" s="133" t="str">
        <f t="shared" si="119"/>
        <v/>
      </c>
      <c r="AO437" s="127"/>
      <c r="AP437" s="127"/>
    </row>
    <row r="438" spans="1:42" s="35" customFormat="1" ht="15.75" hidden="1" customHeight="1" x14ac:dyDescent="0.25">
      <c r="A438" s="11"/>
      <c r="B438" s="11"/>
      <c r="C438" s="332" t="e">
        <f t="shared" si="111"/>
        <v>#REF!</v>
      </c>
      <c r="D438" s="308" t="e">
        <f t="shared" si="112"/>
        <v>#REF!</v>
      </c>
      <c r="E438" s="345" t="str">
        <f t="array" ref="E438">IF(E392:H427="","",E392:H427)</f>
        <v>TSOGP_P02</v>
      </c>
      <c r="F438" s="39" t="str">
        <f t="array" ref="F438">IF(F392:I427="","",F392:I427)</f>
        <v>Ogrevanje prostorov</v>
      </c>
      <c r="G438" s="26" t="str">
        <f t="array" ref="G438">IF(G392:J427="","",G392:J427)</f>
        <v>Poslovni in ostali odjem</v>
      </c>
      <c r="H438" s="26" t="str">
        <f t="array" ref="H438">IF(H392:K427="","",H392:K427)</f>
        <v>Podskupina II. - 0,050&lt; Pobr ≤ 0,300 [MW]</v>
      </c>
      <c r="I438" s="707"/>
      <c r="J438" s="708"/>
      <c r="K438" s="709"/>
      <c r="L438" s="710"/>
      <c r="M438" s="711"/>
      <c r="N438" s="712"/>
      <c r="O438" s="713"/>
      <c r="P438" s="713"/>
      <c r="Q438" s="40" t="str">
        <f t="shared" si="113"/>
        <v/>
      </c>
      <c r="R438" s="714" t="str">
        <f t="shared" si="114"/>
        <v/>
      </c>
      <c r="S438" s="715"/>
      <c r="T438" s="11"/>
      <c r="U438" s="34" t="str">
        <f t="shared" si="117"/>
        <v/>
      </c>
      <c r="V438" s="11"/>
      <c r="W438" s="11"/>
      <c r="X438" s="11"/>
      <c r="Y438" s="11"/>
      <c r="Z438" s="11"/>
      <c r="AA438" s="11"/>
      <c r="AB438" s="11"/>
      <c r="AC438" s="11"/>
      <c r="AD438" s="11"/>
      <c r="AE438" s="134"/>
      <c r="AF438" s="134"/>
      <c r="AG438" s="134"/>
      <c r="AH438" s="134"/>
      <c r="AI438" s="185"/>
      <c r="AJ438" s="133">
        <f t="shared" si="115"/>
        <v>0</v>
      </c>
      <c r="AK438" s="133" t="str">
        <f t="shared" si="118"/>
        <v/>
      </c>
      <c r="AL438" s="133">
        <f t="shared" si="116"/>
        <v>0</v>
      </c>
      <c r="AM438" s="133"/>
      <c r="AN438" s="133" t="str">
        <f t="shared" si="119"/>
        <v/>
      </c>
      <c r="AO438" s="127"/>
      <c r="AP438" s="127"/>
    </row>
    <row r="439" spans="1:42" s="35" customFormat="1" ht="15.75" hidden="1" customHeight="1" x14ac:dyDescent="0.25">
      <c r="A439" s="11"/>
      <c r="B439" s="11"/>
      <c r="C439" s="332" t="e">
        <f t="shared" si="111"/>
        <v>#REF!</v>
      </c>
      <c r="D439" s="308" t="e">
        <f t="shared" si="112"/>
        <v>#REF!</v>
      </c>
      <c r="E439" s="345" t="str">
        <f t="array" ref="E439">IF(E393:H428="","",E393:H428)</f>
        <v>TSOGP_P03</v>
      </c>
      <c r="F439" s="39" t="str">
        <f t="array" ref="F439">IF(F393:I428="","",F393:I428)</f>
        <v>Ogrevanje prostorov</v>
      </c>
      <c r="G439" s="26" t="str">
        <f t="array" ref="G439">IF(G393:J428="","",G393:J428)</f>
        <v>Poslovni in ostali odjem</v>
      </c>
      <c r="H439" s="26" t="str">
        <f t="array" ref="H439">IF(H393:K428="","",H393:K428)</f>
        <v>Podskupina III.  - Pobr &gt; 0,300 [MW]</v>
      </c>
      <c r="I439" s="707"/>
      <c r="J439" s="708"/>
      <c r="K439" s="709"/>
      <c r="L439" s="710"/>
      <c r="M439" s="711"/>
      <c r="N439" s="712"/>
      <c r="O439" s="713"/>
      <c r="P439" s="713"/>
      <c r="Q439" s="40" t="str">
        <f t="shared" si="113"/>
        <v/>
      </c>
      <c r="R439" s="714" t="str">
        <f t="shared" si="114"/>
        <v/>
      </c>
      <c r="S439" s="715"/>
      <c r="T439" s="11"/>
      <c r="U439" s="34" t="str">
        <f t="shared" si="117"/>
        <v/>
      </c>
      <c r="V439" s="11"/>
      <c r="W439" s="11"/>
      <c r="X439" s="11"/>
      <c r="Y439" s="11"/>
      <c r="Z439" s="11"/>
      <c r="AA439" s="11"/>
      <c r="AB439" s="11"/>
      <c r="AC439" s="11"/>
      <c r="AD439" s="11"/>
      <c r="AE439" s="134"/>
      <c r="AF439" s="134"/>
      <c r="AG439" s="134"/>
      <c r="AH439" s="134"/>
      <c r="AI439" s="185"/>
      <c r="AJ439" s="133">
        <f t="shared" si="115"/>
        <v>0</v>
      </c>
      <c r="AK439" s="133" t="str">
        <f t="shared" si="118"/>
        <v/>
      </c>
      <c r="AL439" s="133">
        <f t="shared" si="116"/>
        <v>0</v>
      </c>
      <c r="AM439" s="133"/>
      <c r="AN439" s="133" t="str">
        <f t="shared" si="119"/>
        <v/>
      </c>
      <c r="AO439" s="127"/>
      <c r="AP439" s="127"/>
    </row>
    <row r="440" spans="1:42" ht="15.75" hidden="1" customHeight="1" x14ac:dyDescent="0.25">
      <c r="C440" s="308" t="e">
        <f t="shared" si="111"/>
        <v>#REF!</v>
      </c>
      <c r="D440" s="308" t="e">
        <f t="shared" si="112"/>
        <v>#REF!</v>
      </c>
      <c r="E440" s="346" t="str">
        <f t="array" ref="E440">IF(E394:H429="","",E394:H429)</f>
        <v>TSOGP_P04</v>
      </c>
      <c r="F440" s="272" t="str">
        <f t="array" ref="F440">IF(F394:I429="","",F394:I429)</f>
        <v>Ogrevanje prostorov</v>
      </c>
      <c r="G440" s="271" t="str">
        <f t="array" ref="G440">IF(G394:J429="","",G394:J429)</f>
        <v>Zaščiteni negospodinjski odjemalci (ZNGO)</v>
      </c>
      <c r="H440" s="271" t="str">
        <f t="array" ref="H440">IF(H394:K429="","",H394:K429)</f>
        <v>Podskupina IV.</v>
      </c>
      <c r="I440" s="717"/>
      <c r="J440" s="718"/>
      <c r="K440" s="719"/>
      <c r="L440" s="720"/>
      <c r="M440" s="721"/>
      <c r="N440" s="722"/>
      <c r="O440" s="723"/>
      <c r="P440" s="723"/>
      <c r="Q440" s="268" t="str">
        <f t="shared" si="113"/>
        <v/>
      </c>
      <c r="R440" s="724" t="str">
        <f t="shared" si="114"/>
        <v/>
      </c>
      <c r="S440" s="725"/>
      <c r="U440" s="34" t="str">
        <f t="shared" si="117"/>
        <v/>
      </c>
      <c r="AC440" s="11"/>
      <c r="AD440" s="11"/>
      <c r="AE440" s="134"/>
      <c r="AF440" s="134"/>
      <c r="AG440" s="134"/>
      <c r="AH440" s="134"/>
      <c r="AI440" s="185"/>
      <c r="AJ440" s="352">
        <f t="shared" si="115"/>
        <v>0</v>
      </c>
      <c r="AK440" s="352" t="str">
        <f t="shared" si="118"/>
        <v/>
      </c>
      <c r="AL440" s="352">
        <f t="shared" si="116"/>
        <v>0</v>
      </c>
      <c r="AM440" s="352"/>
      <c r="AN440" s="352" t="str">
        <f t="shared" si="119"/>
        <v/>
      </c>
      <c r="AO440" s="127"/>
      <c r="AP440" s="127"/>
    </row>
    <row r="441" spans="1:42" s="35" customFormat="1" ht="15.75" hidden="1" customHeight="1" x14ac:dyDescent="0.25">
      <c r="A441" s="11"/>
      <c r="B441" s="11"/>
      <c r="C441" s="332" t="e">
        <f t="shared" si="111"/>
        <v>#REF!</v>
      </c>
      <c r="D441" s="308" t="e">
        <f t="shared" si="112"/>
        <v>#REF!</v>
      </c>
      <c r="E441" s="345" t="str">
        <f t="array" ref="E441">IF(E395:H430="","",E395:H430)</f>
        <v>TSSTV_G01</v>
      </c>
      <c r="F441" s="39" t="str">
        <f t="array" ref="F441">IF(F395:I430="","",F395:I430)</f>
        <v>Priprava sanitarne tople vode</v>
      </c>
      <c r="G441" s="26" t="str">
        <f t="array" ref="G441">IF(G395:J430="","",G395:J430)</f>
        <v>Gospodinjski odjem</v>
      </c>
      <c r="H441" s="26" t="str">
        <f t="array" ref="H441">IF(H395:K430="","",H395:K430)</f>
        <v>Podskupina I. - Pobr ≤ 0,050 [MW]</v>
      </c>
      <c r="I441" s="707"/>
      <c r="J441" s="708"/>
      <c r="K441" s="709"/>
      <c r="L441" s="710"/>
      <c r="M441" s="711"/>
      <c r="N441" s="712"/>
      <c r="O441" s="713"/>
      <c r="P441" s="713"/>
      <c r="Q441" s="40" t="str">
        <f t="shared" si="113"/>
        <v/>
      </c>
      <c r="R441" s="714" t="str">
        <f t="shared" si="114"/>
        <v/>
      </c>
      <c r="S441" s="715"/>
      <c r="U441" s="34" t="str">
        <f t="shared" si="117"/>
        <v/>
      </c>
      <c r="V441" s="11"/>
      <c r="W441" s="11"/>
      <c r="X441" s="11"/>
      <c r="Y441" s="11"/>
      <c r="Z441" s="11"/>
      <c r="AA441" s="11"/>
      <c r="AB441" s="11"/>
      <c r="AC441" s="11"/>
      <c r="AD441" s="11"/>
      <c r="AE441" s="134"/>
      <c r="AF441" s="134"/>
      <c r="AG441" s="134"/>
      <c r="AH441" s="134"/>
      <c r="AI441" s="185"/>
      <c r="AJ441" s="133">
        <f t="shared" si="115"/>
        <v>0</v>
      </c>
      <c r="AK441" s="133" t="str">
        <f>IF($AF$19=TRUE,IF(COUNTA(S441,I441:P441)=9,0,1),IF(COUNTA(S441,I441:P441)&gt;0,1,""))</f>
        <v/>
      </c>
      <c r="AL441" s="133" t="e">
        <f t="shared" si="116"/>
        <v>#REF!</v>
      </c>
      <c r="AM441" s="133"/>
      <c r="AN441" s="133" t="str">
        <f t="shared" si="119"/>
        <v/>
      </c>
      <c r="AO441" s="127"/>
      <c r="AP441" s="127"/>
    </row>
    <row r="442" spans="1:42" s="35" customFormat="1" ht="15.75" hidden="1" customHeight="1" x14ac:dyDescent="0.25">
      <c r="A442" s="11"/>
      <c r="B442" s="11"/>
      <c r="C442" s="332" t="e">
        <f t="shared" si="111"/>
        <v>#REF!</v>
      </c>
      <c r="D442" s="308" t="e">
        <f t="shared" si="112"/>
        <v>#REF!</v>
      </c>
      <c r="E442" s="345" t="str">
        <f t="array" ref="E442">IF(E396:H431="","",E396:H431)</f>
        <v>TSSTV_G02</v>
      </c>
      <c r="F442" s="39" t="str">
        <f t="array" ref="F442">IF(F396:I431="","",F396:I431)</f>
        <v>Priprava sanitarne tople vode</v>
      </c>
      <c r="G442" s="26" t="str">
        <f t="array" ref="G442">IF(G396:J431="","",G396:J431)</f>
        <v>Gospodinjski odjem</v>
      </c>
      <c r="H442" s="26" t="str">
        <f t="array" ref="H442">IF(H396:K431="","",H396:K431)</f>
        <v>Podskupina II. - 0,050&lt; Pobr ≤ 0,300 [MW]</v>
      </c>
      <c r="I442" s="707"/>
      <c r="J442" s="708"/>
      <c r="K442" s="709"/>
      <c r="L442" s="710"/>
      <c r="M442" s="711"/>
      <c r="N442" s="712"/>
      <c r="O442" s="713"/>
      <c r="P442" s="713"/>
      <c r="Q442" s="40" t="str">
        <f t="shared" si="113"/>
        <v/>
      </c>
      <c r="R442" s="714" t="str">
        <f t="shared" si="114"/>
        <v/>
      </c>
      <c r="S442" s="715"/>
      <c r="T442" s="11"/>
      <c r="U442" s="34" t="str">
        <f t="shared" si="117"/>
        <v/>
      </c>
      <c r="V442" s="11"/>
      <c r="W442" s="11"/>
      <c r="X442" s="11"/>
      <c r="Y442" s="11"/>
      <c r="Z442" s="11"/>
      <c r="AA442" s="11"/>
      <c r="AB442" s="11"/>
      <c r="AC442" s="11"/>
      <c r="AD442" s="11"/>
      <c r="AE442" s="134"/>
      <c r="AF442" s="134"/>
      <c r="AG442" s="134"/>
      <c r="AH442" s="134"/>
      <c r="AI442" s="185"/>
      <c r="AJ442" s="133">
        <f t="shared" si="115"/>
        <v>0</v>
      </c>
      <c r="AK442" s="133" t="str">
        <f t="shared" ref="AK442:AK450" si="120">IF($AF$19=TRUE,IF(COUNTA(S442,I442:P442)=9,0,1),IF(COUNTA(S442,I442:P442)&gt;0,1,""))</f>
        <v/>
      </c>
      <c r="AL442" s="133" t="e">
        <f t="shared" si="116"/>
        <v>#REF!</v>
      </c>
      <c r="AM442" s="133"/>
      <c r="AN442" s="133" t="str">
        <f t="shared" si="119"/>
        <v/>
      </c>
      <c r="AO442" s="127"/>
      <c r="AP442" s="127"/>
    </row>
    <row r="443" spans="1:42" s="35" customFormat="1" ht="15.75" hidden="1" customHeight="1" x14ac:dyDescent="0.25">
      <c r="A443" s="11"/>
      <c r="B443" s="11"/>
      <c r="C443" s="332" t="e">
        <f t="shared" si="111"/>
        <v>#REF!</v>
      </c>
      <c r="D443" s="308" t="e">
        <f t="shared" si="112"/>
        <v>#REF!</v>
      </c>
      <c r="E443" s="345" t="str">
        <f t="array" ref="E443">IF(E397:H432="","",E397:H432)</f>
        <v>TSSTV_G03</v>
      </c>
      <c r="F443" s="39" t="str">
        <f t="array" ref="F443">IF(F397:I432="","",F397:I432)</f>
        <v>Priprava sanitarne tople vode</v>
      </c>
      <c r="G443" s="26" t="str">
        <f t="array" ref="G443">IF(G397:J432="","",G397:J432)</f>
        <v>Gospodinjski odjem</v>
      </c>
      <c r="H443" s="26" t="str">
        <f t="array" ref="H443">IF(H397:K432="","",H397:K432)</f>
        <v>Podskupina III.  - Pobr &gt; 0,300 [MW]</v>
      </c>
      <c r="I443" s="707"/>
      <c r="J443" s="708"/>
      <c r="K443" s="709"/>
      <c r="L443" s="710"/>
      <c r="M443" s="711"/>
      <c r="N443" s="712"/>
      <c r="O443" s="713"/>
      <c r="P443" s="713"/>
      <c r="Q443" s="40" t="str">
        <f t="shared" si="113"/>
        <v/>
      </c>
      <c r="R443" s="714" t="str">
        <f t="shared" si="114"/>
        <v/>
      </c>
      <c r="S443" s="715"/>
      <c r="T443" s="11"/>
      <c r="U443" s="34" t="str">
        <f t="shared" si="117"/>
        <v/>
      </c>
      <c r="V443" s="11"/>
      <c r="W443" s="11"/>
      <c r="X443" s="11"/>
      <c r="Y443" s="11"/>
      <c r="Z443" s="11"/>
      <c r="AA443" s="11"/>
      <c r="AB443" s="11"/>
      <c r="AC443" s="11"/>
      <c r="AD443" s="11"/>
      <c r="AE443" s="134"/>
      <c r="AF443" s="134"/>
      <c r="AG443" s="134"/>
      <c r="AH443" s="134"/>
      <c r="AI443" s="185"/>
      <c r="AJ443" s="133">
        <f t="shared" si="115"/>
        <v>0</v>
      </c>
      <c r="AK443" s="133" t="str">
        <f t="shared" si="120"/>
        <v/>
      </c>
      <c r="AL443" s="133" t="e">
        <f t="shared" si="116"/>
        <v>#REF!</v>
      </c>
      <c r="AM443" s="133"/>
      <c r="AN443" s="133" t="str">
        <f t="shared" si="119"/>
        <v/>
      </c>
      <c r="AO443" s="127"/>
      <c r="AP443" s="127"/>
    </row>
    <row r="444" spans="1:42" s="19" customFormat="1" ht="15.75" hidden="1" customHeight="1" x14ac:dyDescent="0.25">
      <c r="A444" s="11"/>
      <c r="B444" s="11"/>
      <c r="C444" s="332" t="e">
        <f t="shared" si="111"/>
        <v>#REF!</v>
      </c>
      <c r="D444" s="308" t="e">
        <f t="shared" si="112"/>
        <v>#REF!</v>
      </c>
      <c r="E444" s="345" t="str">
        <f t="array" ref="E444">IF(E398:H433="","",E398:H433)</f>
        <v>TSSTV_I01</v>
      </c>
      <c r="F444" s="39" t="str">
        <f t="array" ref="F444">IF(F398:I433="","",F398:I433)</f>
        <v>Priprava sanitarne tople vode</v>
      </c>
      <c r="G444" s="26" t="str">
        <f t="array" ref="G444">IF(G398:J433="","",G398:J433)</f>
        <v>Industrijski odjem</v>
      </c>
      <c r="H444" s="26" t="str">
        <f t="array" ref="H444">IF(H398:K433="","",H398:K433)</f>
        <v>Podskupina I. - Pobr ≤ 0,050 [MW]</v>
      </c>
      <c r="I444" s="707"/>
      <c r="J444" s="708"/>
      <c r="K444" s="709"/>
      <c r="L444" s="710"/>
      <c r="M444" s="711"/>
      <c r="N444" s="712"/>
      <c r="O444" s="713"/>
      <c r="P444" s="713"/>
      <c r="Q444" s="40" t="str">
        <f t="shared" si="113"/>
        <v/>
      </c>
      <c r="R444" s="714" t="str">
        <f t="shared" si="114"/>
        <v/>
      </c>
      <c r="S444" s="715"/>
      <c r="T444" s="11"/>
      <c r="U444" s="34" t="str">
        <f t="shared" si="117"/>
        <v/>
      </c>
      <c r="V444" s="11"/>
      <c r="W444" s="11"/>
      <c r="X444" s="11"/>
      <c r="Y444" s="11"/>
      <c r="Z444" s="11"/>
      <c r="AA444" s="11"/>
      <c r="AB444" s="11"/>
      <c r="AC444" s="11"/>
      <c r="AD444" s="11"/>
      <c r="AE444" s="134"/>
      <c r="AF444" s="134"/>
      <c r="AG444" s="134"/>
      <c r="AH444" s="134"/>
      <c r="AI444" s="185"/>
      <c r="AJ444" s="133">
        <f t="shared" si="115"/>
        <v>0</v>
      </c>
      <c r="AK444" s="133" t="str">
        <f t="shared" si="120"/>
        <v/>
      </c>
      <c r="AL444" s="133">
        <f t="shared" si="116"/>
        <v>0</v>
      </c>
      <c r="AM444" s="133"/>
      <c r="AN444" s="133" t="str">
        <f t="shared" si="119"/>
        <v/>
      </c>
      <c r="AO444" s="127"/>
      <c r="AP444" s="127"/>
    </row>
    <row r="445" spans="1:42" s="35" customFormat="1" ht="15.75" hidden="1" customHeight="1" x14ac:dyDescent="0.25">
      <c r="A445" s="11"/>
      <c r="B445" s="11"/>
      <c r="C445" s="332" t="e">
        <f t="shared" si="111"/>
        <v>#REF!</v>
      </c>
      <c r="D445" s="308" t="e">
        <f t="shared" si="112"/>
        <v>#REF!</v>
      </c>
      <c r="E445" s="345" t="str">
        <f t="array" ref="E445">IF(E399:H434="","",E399:H434)</f>
        <v>TSSTV_I02</v>
      </c>
      <c r="F445" s="39" t="str">
        <f t="array" ref="F445">IF(F399:I434="","",F399:I434)</f>
        <v>Priprava sanitarne tople vode</v>
      </c>
      <c r="G445" s="26" t="str">
        <f t="array" ref="G445">IF(G399:J434="","",G399:J434)</f>
        <v>Industrijski odjem</v>
      </c>
      <c r="H445" s="26" t="str">
        <f t="array" ref="H445">IF(H399:K434="","",H399:K434)</f>
        <v>Podskupina II. - 0,050&lt; Pobr ≤ 0,300 [MW]</v>
      </c>
      <c r="I445" s="707"/>
      <c r="J445" s="708"/>
      <c r="K445" s="709"/>
      <c r="L445" s="710"/>
      <c r="M445" s="711"/>
      <c r="N445" s="712"/>
      <c r="O445" s="713"/>
      <c r="P445" s="713"/>
      <c r="Q445" s="44" t="str">
        <f t="shared" si="113"/>
        <v/>
      </c>
      <c r="R445" s="714" t="str">
        <f t="shared" si="114"/>
        <v/>
      </c>
      <c r="S445" s="715"/>
      <c r="T445" s="11"/>
      <c r="U445" s="34" t="str">
        <f t="shared" si="117"/>
        <v/>
      </c>
      <c r="V445" s="11"/>
      <c r="W445" s="11"/>
      <c r="X445" s="11"/>
      <c r="Y445" s="11"/>
      <c r="Z445" s="11"/>
      <c r="AA445" s="11"/>
      <c r="AB445" s="11"/>
      <c r="AC445" s="11"/>
      <c r="AD445" s="11"/>
      <c r="AE445" s="134"/>
      <c r="AF445" s="134"/>
      <c r="AG445" s="134"/>
      <c r="AH445" s="134"/>
      <c r="AI445" s="185"/>
      <c r="AJ445" s="133">
        <f t="shared" si="115"/>
        <v>0</v>
      </c>
      <c r="AK445" s="133" t="str">
        <f t="shared" si="120"/>
        <v/>
      </c>
      <c r="AL445" s="133">
        <f t="shared" si="116"/>
        <v>0</v>
      </c>
      <c r="AM445" s="133"/>
      <c r="AN445" s="133" t="str">
        <f t="shared" si="119"/>
        <v/>
      </c>
      <c r="AO445" s="127"/>
      <c r="AP445" s="127"/>
    </row>
    <row r="446" spans="1:42" s="35" customFormat="1" ht="15.75" hidden="1" customHeight="1" x14ac:dyDescent="0.25">
      <c r="A446" s="11"/>
      <c r="B446" s="11"/>
      <c r="C446" s="332" t="e">
        <f t="shared" si="111"/>
        <v>#REF!</v>
      </c>
      <c r="D446" s="308" t="e">
        <f t="shared" si="112"/>
        <v>#REF!</v>
      </c>
      <c r="E446" s="345" t="str">
        <f t="array" ref="E446">IF(E400:H435="","",E400:H435)</f>
        <v>TSSTV_I03</v>
      </c>
      <c r="F446" s="39" t="str">
        <f t="array" ref="F446">IF(F400:I435="","",F400:I435)</f>
        <v>Priprava sanitarne tople vode</v>
      </c>
      <c r="G446" s="26" t="str">
        <f t="array" ref="G446">IF(G400:J435="","",G400:J435)</f>
        <v>Industrijski odjem</v>
      </c>
      <c r="H446" s="26" t="str">
        <f t="array" ref="H446">IF(H400:K435="","",H400:K435)</f>
        <v>Podskupina III.  - Pobr &gt; 0,300 [MW]</v>
      </c>
      <c r="I446" s="707"/>
      <c r="J446" s="726"/>
      <c r="K446" s="727"/>
      <c r="L446" s="728"/>
      <c r="M446" s="729"/>
      <c r="N446" s="712"/>
      <c r="O446" s="713"/>
      <c r="P446" s="713"/>
      <c r="Q446" s="40" t="str">
        <f t="shared" si="113"/>
        <v/>
      </c>
      <c r="R446" s="714" t="str">
        <f t="shared" si="114"/>
        <v/>
      </c>
      <c r="S446" s="715"/>
      <c r="T446" s="11"/>
      <c r="U446" s="34" t="str">
        <f t="shared" si="117"/>
        <v/>
      </c>
      <c r="V446" s="11"/>
      <c r="W446" s="11"/>
      <c r="X446" s="11"/>
      <c r="Y446" s="11"/>
      <c r="Z446" s="11"/>
      <c r="AA446" s="11"/>
      <c r="AB446" s="11"/>
      <c r="AC446" s="11"/>
      <c r="AD446" s="11"/>
      <c r="AE446" s="134"/>
      <c r="AF446" s="134"/>
      <c r="AG446" s="134"/>
      <c r="AH446" s="134"/>
      <c r="AI446" s="185"/>
      <c r="AJ446" s="133">
        <f t="shared" si="115"/>
        <v>0</v>
      </c>
      <c r="AK446" s="133" t="str">
        <f t="shared" si="120"/>
        <v/>
      </c>
      <c r="AL446" s="133">
        <f t="shared" si="116"/>
        <v>0</v>
      </c>
      <c r="AM446" s="133"/>
      <c r="AN446" s="133" t="str">
        <f t="shared" si="119"/>
        <v/>
      </c>
      <c r="AO446" s="127"/>
      <c r="AP446" s="127"/>
    </row>
    <row r="447" spans="1:42" s="35" customFormat="1" ht="15.75" hidden="1" customHeight="1" x14ac:dyDescent="0.25">
      <c r="A447" s="11"/>
      <c r="B447" s="11"/>
      <c r="C447" s="332" t="e">
        <f t="shared" si="111"/>
        <v>#REF!</v>
      </c>
      <c r="D447" s="308" t="e">
        <f t="shared" si="112"/>
        <v>#REF!</v>
      </c>
      <c r="E447" s="345" t="str">
        <f t="array" ref="E447">IF(E401:H436="","",E401:H436)</f>
        <v>TSSTV_P01</v>
      </c>
      <c r="F447" s="39" t="str">
        <f t="array" ref="F447">IF(F401:I436="","",F401:I436)</f>
        <v>Priprava sanitarne tople vode</v>
      </c>
      <c r="G447" s="26" t="str">
        <f t="array" ref="G447">IF(G401:J436="","",G401:J436)</f>
        <v>Poslovni in ostali odjem</v>
      </c>
      <c r="H447" s="26" t="str">
        <f t="array" ref="H447">IF(H401:K436="","",H401:K436)</f>
        <v>Podskupina I. - Pobr ≤ 0,050 [MW]</v>
      </c>
      <c r="I447" s="707"/>
      <c r="J447" s="708"/>
      <c r="K447" s="709"/>
      <c r="L447" s="710"/>
      <c r="M447" s="729"/>
      <c r="N447" s="712"/>
      <c r="O447" s="713"/>
      <c r="P447" s="713"/>
      <c r="Q447" s="40" t="str">
        <f t="shared" si="113"/>
        <v/>
      </c>
      <c r="R447" s="714" t="str">
        <f t="shared" si="114"/>
        <v/>
      </c>
      <c r="S447" s="715"/>
      <c r="T447" s="11"/>
      <c r="U447" s="34" t="str">
        <f t="shared" si="117"/>
        <v/>
      </c>
      <c r="V447" s="11"/>
      <c r="W447" s="11"/>
      <c r="X447" s="11"/>
      <c r="Y447" s="11"/>
      <c r="Z447" s="11"/>
      <c r="AA447" s="11"/>
      <c r="AB447" s="11"/>
      <c r="AC447" s="11"/>
      <c r="AD447" s="11"/>
      <c r="AE447" s="134"/>
      <c r="AF447" s="134"/>
      <c r="AG447" s="134"/>
      <c r="AH447" s="134"/>
      <c r="AI447" s="185"/>
      <c r="AJ447" s="133">
        <f t="shared" si="115"/>
        <v>0</v>
      </c>
      <c r="AK447" s="133" t="str">
        <f t="shared" si="120"/>
        <v/>
      </c>
      <c r="AL447" s="133">
        <f t="shared" si="116"/>
        <v>0</v>
      </c>
      <c r="AM447" s="133"/>
      <c r="AN447" s="133" t="str">
        <f t="shared" si="119"/>
        <v/>
      </c>
      <c r="AO447" s="127"/>
      <c r="AP447" s="127"/>
    </row>
    <row r="448" spans="1:42" s="35" customFormat="1" ht="15.75" hidden="1" customHeight="1" x14ac:dyDescent="0.25">
      <c r="A448" s="11"/>
      <c r="B448" s="11"/>
      <c r="C448" s="332" t="e">
        <f t="shared" si="111"/>
        <v>#REF!</v>
      </c>
      <c r="D448" s="308" t="e">
        <f t="shared" si="112"/>
        <v>#REF!</v>
      </c>
      <c r="E448" s="345" t="str">
        <f t="array" ref="E448">IF(E402:H437="","",E402:H437)</f>
        <v>TSSTV_P02</v>
      </c>
      <c r="F448" s="39" t="str">
        <f t="array" ref="F448">IF(F402:I437="","",F402:I437)</f>
        <v>Priprava sanitarne tople vode</v>
      </c>
      <c r="G448" s="26" t="str">
        <f t="array" ref="G448">IF(G402:J437="","",G402:J437)</f>
        <v>Poslovni in ostali odjem</v>
      </c>
      <c r="H448" s="26" t="str">
        <f t="array" ref="H448">IF(H402:K437="","",H402:K437)</f>
        <v>Podskupina II. - 0,050&lt; Pobr ≤ 0,300 [MW]</v>
      </c>
      <c r="I448" s="707"/>
      <c r="J448" s="708"/>
      <c r="K448" s="709"/>
      <c r="L448" s="710"/>
      <c r="M448" s="729"/>
      <c r="N448" s="712"/>
      <c r="O448" s="713"/>
      <c r="P448" s="713"/>
      <c r="Q448" s="40" t="str">
        <f t="shared" si="113"/>
        <v/>
      </c>
      <c r="R448" s="714" t="str">
        <f t="shared" si="114"/>
        <v/>
      </c>
      <c r="S448" s="715"/>
      <c r="T448" s="11"/>
      <c r="U448" s="34" t="str">
        <f t="shared" si="117"/>
        <v/>
      </c>
      <c r="V448" s="11"/>
      <c r="W448" s="11"/>
      <c r="X448" s="11"/>
      <c r="Y448" s="11"/>
      <c r="Z448" s="11"/>
      <c r="AA448" s="11"/>
      <c r="AB448" s="11"/>
      <c r="AC448" s="11"/>
      <c r="AD448" s="11"/>
      <c r="AE448" s="134"/>
      <c r="AF448" s="134"/>
      <c r="AG448" s="134"/>
      <c r="AH448" s="134"/>
      <c r="AI448" s="185"/>
      <c r="AJ448" s="133">
        <f t="shared" si="115"/>
        <v>0</v>
      </c>
      <c r="AK448" s="133" t="str">
        <f t="shared" si="120"/>
        <v/>
      </c>
      <c r="AL448" s="133">
        <f t="shared" si="116"/>
        <v>0</v>
      </c>
      <c r="AM448" s="133"/>
      <c r="AN448" s="133" t="str">
        <f t="shared" si="119"/>
        <v/>
      </c>
      <c r="AO448" s="127"/>
      <c r="AP448" s="127"/>
    </row>
    <row r="449" spans="1:42" s="35" customFormat="1" ht="15.75" hidden="1" customHeight="1" x14ac:dyDescent="0.25">
      <c r="A449" s="11"/>
      <c r="B449" s="11"/>
      <c r="C449" s="332" t="e">
        <f t="shared" si="111"/>
        <v>#REF!</v>
      </c>
      <c r="D449" s="308" t="e">
        <f t="shared" si="112"/>
        <v>#REF!</v>
      </c>
      <c r="E449" s="345" t="str">
        <f t="array" ref="E449">IF(E403:H438="","",E403:H438)</f>
        <v>TSSTV_P03</v>
      </c>
      <c r="F449" s="39" t="str">
        <f t="array" ref="F449">IF(F403:I438="","",F403:I438)</f>
        <v>Priprava sanitarne tople vode</v>
      </c>
      <c r="G449" s="26" t="str">
        <f t="array" ref="G449">IF(G403:J438="","",G403:J438)</f>
        <v>Poslovni in ostali odjem</v>
      </c>
      <c r="H449" s="26" t="str">
        <f t="array" ref="H449">IF(H403:K438="","",H403:K438)</f>
        <v>Podskupina III.  - Pobr &gt; 0,300 [MW]</v>
      </c>
      <c r="I449" s="707"/>
      <c r="J449" s="708"/>
      <c r="K449" s="709"/>
      <c r="L449" s="710"/>
      <c r="M449" s="729"/>
      <c r="N449" s="712"/>
      <c r="O449" s="713"/>
      <c r="P449" s="713"/>
      <c r="Q449" s="40" t="str">
        <f t="shared" si="113"/>
        <v/>
      </c>
      <c r="R449" s="714" t="str">
        <f t="shared" si="114"/>
        <v/>
      </c>
      <c r="S449" s="715"/>
      <c r="T449" s="11"/>
      <c r="U449" s="34" t="str">
        <f t="shared" si="117"/>
        <v/>
      </c>
      <c r="V449" s="11"/>
      <c r="W449" s="11"/>
      <c r="X449" s="11"/>
      <c r="Y449" s="11"/>
      <c r="Z449" s="11"/>
      <c r="AA449" s="11"/>
      <c r="AB449" s="11"/>
      <c r="AC449" s="11"/>
      <c r="AD449" s="11"/>
      <c r="AE449" s="134"/>
      <c r="AF449" s="134"/>
      <c r="AG449" s="134"/>
      <c r="AH449" s="134"/>
      <c r="AI449" s="185"/>
      <c r="AJ449" s="133">
        <f t="shared" si="115"/>
        <v>0</v>
      </c>
      <c r="AK449" s="133" t="str">
        <f t="shared" si="120"/>
        <v/>
      </c>
      <c r="AL449" s="133">
        <f t="shared" si="116"/>
        <v>0</v>
      </c>
      <c r="AM449" s="133"/>
      <c r="AN449" s="133" t="str">
        <f t="shared" si="119"/>
        <v/>
      </c>
      <c r="AO449" s="127"/>
      <c r="AP449" s="127"/>
    </row>
    <row r="450" spans="1:42" ht="15.75" hidden="1" customHeight="1" x14ac:dyDescent="0.25">
      <c r="C450" s="308" t="e">
        <f t="shared" si="111"/>
        <v>#REF!</v>
      </c>
      <c r="D450" s="308" t="e">
        <f t="shared" si="112"/>
        <v>#REF!</v>
      </c>
      <c r="E450" s="346" t="str">
        <f t="array" ref="E450">IF(E404:H439="","",E404:H439)</f>
        <v>TSSTV_P04</v>
      </c>
      <c r="F450" s="272" t="str">
        <f t="array" ref="F450">IF(F404:I439="","",F404:I439)</f>
        <v>Priprava sanitarne tople vode</v>
      </c>
      <c r="G450" s="271" t="str">
        <f t="array" ref="G450">IF(G404:J439="","",G404:J439)</f>
        <v>Zaščiteni negospodinjski odjemalci (ZNGO)</v>
      </c>
      <c r="H450" s="271" t="str">
        <f t="array" ref="H450">IF(H404:K439="","",H404:K439)</f>
        <v>Podskupina IV.</v>
      </c>
      <c r="I450" s="717"/>
      <c r="J450" s="718"/>
      <c r="K450" s="719"/>
      <c r="L450" s="720"/>
      <c r="M450" s="721"/>
      <c r="N450" s="722"/>
      <c r="O450" s="723"/>
      <c r="P450" s="723"/>
      <c r="Q450" s="268" t="str">
        <f t="shared" si="113"/>
        <v/>
      </c>
      <c r="R450" s="724" t="str">
        <f t="shared" si="114"/>
        <v/>
      </c>
      <c r="S450" s="725"/>
      <c r="U450" s="34" t="str">
        <f t="shared" si="117"/>
        <v/>
      </c>
      <c r="AC450" s="11"/>
      <c r="AD450" s="11"/>
      <c r="AE450" s="134"/>
      <c r="AF450" s="134"/>
      <c r="AG450" s="134"/>
      <c r="AH450" s="134"/>
      <c r="AI450" s="185"/>
      <c r="AJ450" s="352">
        <f t="shared" si="115"/>
        <v>0</v>
      </c>
      <c r="AK450" s="352" t="str">
        <f t="shared" si="120"/>
        <v/>
      </c>
      <c r="AL450" s="352">
        <f t="shared" si="116"/>
        <v>0</v>
      </c>
      <c r="AM450" s="352"/>
      <c r="AN450" s="352" t="str">
        <f t="shared" si="119"/>
        <v/>
      </c>
      <c r="AO450" s="127"/>
      <c r="AP450" s="127"/>
    </row>
    <row r="451" spans="1:42" s="35" customFormat="1" ht="15.75" hidden="1" customHeight="1" x14ac:dyDescent="0.25">
      <c r="A451" s="11"/>
      <c r="B451" s="11"/>
      <c r="C451" s="332" t="e">
        <f t="shared" si="111"/>
        <v>#REF!</v>
      </c>
      <c r="D451" s="308" t="e">
        <f t="shared" si="112"/>
        <v>#REF!</v>
      </c>
      <c r="E451" s="345" t="str">
        <f t="array" ref="E451">IF(E405:H440="","",E405:H440)</f>
        <v>TSHLP_G01</v>
      </c>
      <c r="F451" s="39" t="str">
        <f t="array" ref="F451">IF(F405:I440="","",F405:I440)</f>
        <v>Hlajenje prostorov</v>
      </c>
      <c r="G451" s="26" t="str">
        <f t="array" ref="G451">IF(G405:J440="","",G405:J440)</f>
        <v>Gospodinjski odjem</v>
      </c>
      <c r="H451" s="26" t="str">
        <f t="array" ref="H451">IF(H405:K440="","",H405:K440)</f>
        <v>Podskupina I. - Pobr ≤ 0,050 [MW]</v>
      </c>
      <c r="I451" s="707"/>
      <c r="J451" s="708"/>
      <c r="K451" s="709"/>
      <c r="L451" s="710"/>
      <c r="M451" s="729"/>
      <c r="N451" s="712"/>
      <c r="O451" s="713"/>
      <c r="P451" s="713"/>
      <c r="Q451" s="40" t="str">
        <f t="shared" si="113"/>
        <v/>
      </c>
      <c r="R451" s="714" t="str">
        <f t="shared" si="114"/>
        <v/>
      </c>
      <c r="S451" s="715"/>
      <c r="T451" s="11"/>
      <c r="U451" s="34" t="str">
        <f t="shared" si="117"/>
        <v/>
      </c>
      <c r="V451" s="11"/>
      <c r="W451" s="11"/>
      <c r="X451" s="11"/>
      <c r="Y451" s="11"/>
      <c r="Z451" s="11"/>
      <c r="AA451" s="11"/>
      <c r="AB451" s="11"/>
      <c r="AC451" s="11"/>
      <c r="AD451" s="11"/>
      <c r="AE451" s="134"/>
      <c r="AF451" s="134"/>
      <c r="AG451" s="134"/>
      <c r="AH451" s="134"/>
      <c r="AI451" s="185"/>
      <c r="AJ451" s="133">
        <f t="shared" si="115"/>
        <v>0</v>
      </c>
      <c r="AK451" s="133" t="str">
        <f>IF($AF$20=TRUE,IF(COUNTA(S451,I451:P451)=9,0,1),IF(COUNTA(S451,I451:P451)&gt;0,1,""))</f>
        <v/>
      </c>
      <c r="AL451" s="133">
        <f t="shared" si="116"/>
        <v>0</v>
      </c>
      <c r="AM451" s="133"/>
      <c r="AN451" s="133" t="str">
        <f t="shared" si="119"/>
        <v/>
      </c>
      <c r="AO451" s="127"/>
      <c r="AP451" s="127"/>
    </row>
    <row r="452" spans="1:42" s="35" customFormat="1" ht="15.75" hidden="1" customHeight="1" x14ac:dyDescent="0.25">
      <c r="A452" s="11"/>
      <c r="B452" s="11"/>
      <c r="C452" s="332" t="e">
        <f t="shared" si="111"/>
        <v>#REF!</v>
      </c>
      <c r="D452" s="308" t="e">
        <f t="shared" si="112"/>
        <v>#REF!</v>
      </c>
      <c r="E452" s="345" t="str">
        <f t="array" ref="E452">IF(E406:H441="","",E406:H441)</f>
        <v>TSHLP_G02</v>
      </c>
      <c r="F452" s="39" t="str">
        <f t="array" ref="F452">IF(F406:I441="","",F406:I441)</f>
        <v>Hlajenje prostorov</v>
      </c>
      <c r="G452" s="26" t="str">
        <f t="array" ref="G452">IF(G406:J441="","",G406:J441)</f>
        <v>Gospodinjski odjem</v>
      </c>
      <c r="H452" s="26" t="str">
        <f t="array" ref="H452">IF(H406:K441="","",H406:K441)</f>
        <v>Podskupina II. - 0,050&lt; Pobr ≤ 0,300 [MW]</v>
      </c>
      <c r="I452" s="707"/>
      <c r="J452" s="708"/>
      <c r="K452" s="709"/>
      <c r="L452" s="710"/>
      <c r="M452" s="729"/>
      <c r="N452" s="712"/>
      <c r="O452" s="713"/>
      <c r="P452" s="713"/>
      <c r="Q452" s="40" t="str">
        <f t="shared" si="113"/>
        <v/>
      </c>
      <c r="R452" s="714" t="str">
        <f t="shared" si="114"/>
        <v/>
      </c>
      <c r="S452" s="715"/>
      <c r="T452" s="11"/>
      <c r="U452" s="34" t="str">
        <f t="shared" si="117"/>
        <v/>
      </c>
      <c r="V452" s="11"/>
      <c r="W452" s="11"/>
      <c r="X452" s="11"/>
      <c r="Y452" s="11"/>
      <c r="Z452" s="11"/>
      <c r="AA452" s="11"/>
      <c r="AB452" s="11"/>
      <c r="AC452" s="11"/>
      <c r="AD452" s="11"/>
      <c r="AE452" s="134"/>
      <c r="AF452" s="134"/>
      <c r="AG452" s="134"/>
      <c r="AH452" s="134"/>
      <c r="AI452" s="185"/>
      <c r="AJ452" s="133">
        <f t="shared" si="115"/>
        <v>0</v>
      </c>
      <c r="AK452" s="133" t="str">
        <f t="shared" ref="AK452:AK459" si="121">IF($AF$20=TRUE,IF(COUNTA(S452,I452:P452)=9,0,1),IF(COUNTA(S452,I452:P452)&gt;0,1,""))</f>
        <v/>
      </c>
      <c r="AL452" s="133">
        <f t="shared" si="116"/>
        <v>0</v>
      </c>
      <c r="AM452" s="133"/>
      <c r="AN452" s="133" t="str">
        <f t="shared" si="119"/>
        <v/>
      </c>
      <c r="AO452" s="127"/>
      <c r="AP452" s="127"/>
    </row>
    <row r="453" spans="1:42" s="35" customFormat="1" ht="15.75" hidden="1" customHeight="1" x14ac:dyDescent="0.25">
      <c r="A453" s="11"/>
      <c r="B453" s="11"/>
      <c r="C453" s="332" t="e">
        <f t="shared" si="111"/>
        <v>#REF!</v>
      </c>
      <c r="D453" s="308" t="e">
        <f t="shared" si="112"/>
        <v>#REF!</v>
      </c>
      <c r="E453" s="345" t="str">
        <f t="array" ref="E453">IF(E407:H442="","",E407:H442)</f>
        <v>TSHLP_G03</v>
      </c>
      <c r="F453" s="39" t="str">
        <f t="array" ref="F453">IF(F407:I442="","",F407:I442)</f>
        <v>Hlajenje prostorov</v>
      </c>
      <c r="G453" s="26" t="str">
        <f t="array" ref="G453">IF(G407:J442="","",G407:J442)</f>
        <v>Gospodinjski odjem</v>
      </c>
      <c r="H453" s="26" t="str">
        <f t="array" ref="H453">IF(H407:K442="","",H407:K442)</f>
        <v>Podskupina III.  - Pobr &gt; 0,300 [MW]</v>
      </c>
      <c r="I453" s="707"/>
      <c r="J453" s="708"/>
      <c r="K453" s="709"/>
      <c r="L453" s="710"/>
      <c r="M453" s="729"/>
      <c r="N453" s="712"/>
      <c r="O453" s="713"/>
      <c r="P453" s="713"/>
      <c r="Q453" s="40" t="str">
        <f t="shared" si="113"/>
        <v/>
      </c>
      <c r="R453" s="714" t="str">
        <f t="shared" si="114"/>
        <v/>
      </c>
      <c r="S453" s="715"/>
      <c r="T453" s="11"/>
      <c r="U453" s="34" t="str">
        <f t="shared" si="117"/>
        <v/>
      </c>
      <c r="V453" s="11"/>
      <c r="W453" s="11"/>
      <c r="X453" s="11"/>
      <c r="Y453" s="11"/>
      <c r="Z453" s="11"/>
      <c r="AA453" s="11"/>
      <c r="AB453" s="11"/>
      <c r="AC453" s="11"/>
      <c r="AD453" s="11"/>
      <c r="AE453" s="134"/>
      <c r="AF453" s="134"/>
      <c r="AG453" s="134"/>
      <c r="AH453" s="134"/>
      <c r="AI453" s="185"/>
      <c r="AJ453" s="133">
        <f t="shared" si="115"/>
        <v>0</v>
      </c>
      <c r="AK453" s="133" t="str">
        <f t="shared" si="121"/>
        <v/>
      </c>
      <c r="AL453" s="133">
        <f t="shared" si="116"/>
        <v>0</v>
      </c>
      <c r="AM453" s="133"/>
      <c r="AN453" s="133" t="str">
        <f t="shared" si="119"/>
        <v/>
      </c>
      <c r="AO453" s="127"/>
      <c r="AP453" s="127"/>
    </row>
    <row r="454" spans="1:42" s="35" customFormat="1" ht="15.75" hidden="1" customHeight="1" x14ac:dyDescent="0.25">
      <c r="A454" s="11"/>
      <c r="B454" s="11"/>
      <c r="C454" s="332" t="e">
        <f t="shared" si="111"/>
        <v>#REF!</v>
      </c>
      <c r="D454" s="308" t="e">
        <f t="shared" si="112"/>
        <v>#REF!</v>
      </c>
      <c r="E454" s="345" t="str">
        <f t="array" ref="E454">IF(E408:H443="","",E408:H443)</f>
        <v>TSHLP_I01</v>
      </c>
      <c r="F454" s="39" t="str">
        <f t="array" ref="F454">IF(F408:I443="","",F408:I443)</f>
        <v>Hlajenje prostorov</v>
      </c>
      <c r="G454" s="26" t="str">
        <f t="array" ref="G454">IF(G408:J443="","",G408:J443)</f>
        <v>Industrijski odjem</v>
      </c>
      <c r="H454" s="26" t="str">
        <f t="array" ref="H454">IF(H408:K443="","",H408:K443)</f>
        <v>Podskupina I. - Pobr ≤ 0,050 [MW]</v>
      </c>
      <c r="I454" s="707"/>
      <c r="J454" s="708"/>
      <c r="K454" s="709"/>
      <c r="L454" s="710"/>
      <c r="M454" s="729"/>
      <c r="N454" s="712"/>
      <c r="O454" s="713"/>
      <c r="P454" s="713"/>
      <c r="Q454" s="40" t="str">
        <f t="shared" si="113"/>
        <v/>
      </c>
      <c r="R454" s="714" t="str">
        <f t="shared" si="114"/>
        <v/>
      </c>
      <c r="S454" s="715"/>
      <c r="T454" s="11"/>
      <c r="U454" s="34" t="str">
        <f t="shared" si="117"/>
        <v/>
      </c>
      <c r="V454" s="11"/>
      <c r="W454" s="11"/>
      <c r="X454" s="11"/>
      <c r="Y454" s="11"/>
      <c r="Z454" s="11"/>
      <c r="AA454" s="11"/>
      <c r="AB454" s="11"/>
      <c r="AC454" s="11"/>
      <c r="AD454" s="11"/>
      <c r="AE454" s="134"/>
      <c r="AF454" s="134"/>
      <c r="AG454" s="134"/>
      <c r="AH454" s="134"/>
      <c r="AI454" s="185"/>
      <c r="AJ454" s="133">
        <f t="shared" si="115"/>
        <v>0</v>
      </c>
      <c r="AK454" s="133" t="str">
        <f t="shared" si="121"/>
        <v/>
      </c>
      <c r="AL454" s="133">
        <f t="shared" si="116"/>
        <v>0</v>
      </c>
      <c r="AM454" s="133"/>
      <c r="AN454" s="133" t="str">
        <f t="shared" si="119"/>
        <v/>
      </c>
      <c r="AO454" s="127"/>
      <c r="AP454" s="127"/>
    </row>
    <row r="455" spans="1:42" s="35" customFormat="1" ht="15.75" hidden="1" customHeight="1" x14ac:dyDescent="0.25">
      <c r="A455" s="11"/>
      <c r="B455" s="11"/>
      <c r="C455" s="332" t="e">
        <f t="shared" si="111"/>
        <v>#REF!</v>
      </c>
      <c r="D455" s="308" t="e">
        <f t="shared" si="112"/>
        <v>#REF!</v>
      </c>
      <c r="E455" s="345" t="str">
        <f t="array" ref="E455">IF(E409:H444="","",E409:H444)</f>
        <v>TSHLP_I02</v>
      </c>
      <c r="F455" s="39" t="str">
        <f t="array" ref="F455">IF(F409:I444="","",F409:I444)</f>
        <v>Hlajenje prostorov</v>
      </c>
      <c r="G455" s="26" t="str">
        <f t="array" ref="G455">IF(G409:J444="","",G409:J444)</f>
        <v>Industrijski odjem</v>
      </c>
      <c r="H455" s="26" t="str">
        <f t="array" ref="H455">IF(H409:K444="","",H409:K444)</f>
        <v>Podskupina II. - 0,050&lt; Pobr ≤ 0,300 [MW]</v>
      </c>
      <c r="I455" s="707"/>
      <c r="J455" s="708"/>
      <c r="K455" s="709"/>
      <c r="L455" s="710"/>
      <c r="M455" s="729"/>
      <c r="N455" s="712"/>
      <c r="O455" s="713"/>
      <c r="P455" s="713"/>
      <c r="Q455" s="40" t="str">
        <f t="shared" si="113"/>
        <v/>
      </c>
      <c r="R455" s="714" t="str">
        <f t="shared" si="114"/>
        <v/>
      </c>
      <c r="S455" s="715"/>
      <c r="T455" s="11"/>
      <c r="U455" s="34" t="str">
        <f t="shared" si="117"/>
        <v/>
      </c>
      <c r="V455" s="11"/>
      <c r="W455" s="11"/>
      <c r="X455" s="11"/>
      <c r="Y455" s="11"/>
      <c r="Z455" s="11"/>
      <c r="AA455" s="11"/>
      <c r="AB455" s="11"/>
      <c r="AC455" s="11"/>
      <c r="AD455" s="11"/>
      <c r="AE455" s="134"/>
      <c r="AF455" s="134"/>
      <c r="AG455" s="134"/>
      <c r="AH455" s="134"/>
      <c r="AI455" s="185"/>
      <c r="AJ455" s="133">
        <f t="shared" si="115"/>
        <v>0</v>
      </c>
      <c r="AK455" s="133" t="str">
        <f t="shared" si="121"/>
        <v/>
      </c>
      <c r="AL455" s="133">
        <f t="shared" si="116"/>
        <v>0</v>
      </c>
      <c r="AM455" s="133"/>
      <c r="AN455" s="133" t="str">
        <f t="shared" si="119"/>
        <v/>
      </c>
      <c r="AO455" s="127"/>
      <c r="AP455" s="127"/>
    </row>
    <row r="456" spans="1:42" s="35" customFormat="1" ht="15.75" hidden="1" customHeight="1" x14ac:dyDescent="0.25">
      <c r="A456" s="11"/>
      <c r="B456" s="11"/>
      <c r="C456" s="332" t="e">
        <f t="shared" si="111"/>
        <v>#REF!</v>
      </c>
      <c r="D456" s="308" t="e">
        <f t="shared" si="112"/>
        <v>#REF!</v>
      </c>
      <c r="E456" s="345" t="str">
        <f t="array" ref="E456">IF(E410:H445="","",E410:H445)</f>
        <v>TSHLP_I03</v>
      </c>
      <c r="F456" s="39" t="str">
        <f t="array" ref="F456">IF(F410:I445="","",F410:I445)</f>
        <v>Hlajenje prostorov</v>
      </c>
      <c r="G456" s="26" t="str">
        <f t="array" ref="G456">IF(G410:J445="","",G410:J445)</f>
        <v>Industrijski odjem</v>
      </c>
      <c r="H456" s="26" t="str">
        <f t="array" ref="H456">IF(H410:K445="","",H410:K445)</f>
        <v>Podskupina III.  - Pobr &gt; 0,300 [MW]</v>
      </c>
      <c r="I456" s="707"/>
      <c r="J456" s="708"/>
      <c r="K456" s="709"/>
      <c r="L456" s="710"/>
      <c r="M456" s="729"/>
      <c r="N456" s="712"/>
      <c r="O456" s="713"/>
      <c r="P456" s="713"/>
      <c r="Q456" s="40" t="str">
        <f t="shared" si="113"/>
        <v/>
      </c>
      <c r="R456" s="714" t="str">
        <f t="shared" si="114"/>
        <v/>
      </c>
      <c r="S456" s="715"/>
      <c r="T456" s="11"/>
      <c r="U456" s="34" t="str">
        <f t="shared" si="117"/>
        <v/>
      </c>
      <c r="V456" s="11"/>
      <c r="W456" s="11"/>
      <c r="X456" s="11"/>
      <c r="Y456" s="11"/>
      <c r="Z456" s="11"/>
      <c r="AA456" s="11"/>
      <c r="AB456" s="11"/>
      <c r="AC456" s="11"/>
      <c r="AD456" s="11"/>
      <c r="AE456" s="134"/>
      <c r="AF456" s="134"/>
      <c r="AG456" s="134"/>
      <c r="AH456" s="134"/>
      <c r="AI456" s="185"/>
      <c r="AJ456" s="133">
        <f t="shared" si="115"/>
        <v>0</v>
      </c>
      <c r="AK456" s="133" t="str">
        <f t="shared" si="121"/>
        <v/>
      </c>
      <c r="AL456" s="133">
        <f t="shared" si="116"/>
        <v>0</v>
      </c>
      <c r="AM456" s="133"/>
      <c r="AN456" s="133" t="str">
        <f t="shared" si="119"/>
        <v/>
      </c>
      <c r="AO456" s="127"/>
      <c r="AP456" s="127"/>
    </row>
    <row r="457" spans="1:42" s="35" customFormat="1" ht="15.75" hidden="1" customHeight="1" x14ac:dyDescent="0.25">
      <c r="A457" s="11"/>
      <c r="B457" s="11"/>
      <c r="C457" s="332" t="e">
        <f t="shared" si="111"/>
        <v>#REF!</v>
      </c>
      <c r="D457" s="308" t="e">
        <f t="shared" si="112"/>
        <v>#REF!</v>
      </c>
      <c r="E457" s="345" t="str">
        <f t="array" ref="E457">IF(E411:H446="","",E411:H446)</f>
        <v>TSHLP_P01</v>
      </c>
      <c r="F457" s="39" t="str">
        <f t="array" ref="F457">IF(F411:I446="","",F411:I446)</f>
        <v>Hlajenje prostorov</v>
      </c>
      <c r="G457" s="26" t="str">
        <f t="array" ref="G457">IF(G411:J446="","",G411:J446)</f>
        <v>Poslovni in ostali odjem</v>
      </c>
      <c r="H457" s="26" t="str">
        <f t="array" ref="H457">IF(H411:K446="","",H411:K446)</f>
        <v>Podskupina I. - Pobr ≤ 0,050 [MW]</v>
      </c>
      <c r="I457" s="707"/>
      <c r="J457" s="708"/>
      <c r="K457" s="709"/>
      <c r="L457" s="710"/>
      <c r="M457" s="729"/>
      <c r="N457" s="712"/>
      <c r="O457" s="713"/>
      <c r="P457" s="713"/>
      <c r="Q457" s="40" t="str">
        <f t="shared" si="113"/>
        <v/>
      </c>
      <c r="R457" s="714" t="str">
        <f t="shared" si="114"/>
        <v/>
      </c>
      <c r="S457" s="715"/>
      <c r="T457" s="11"/>
      <c r="U457" s="34" t="str">
        <f t="shared" si="117"/>
        <v/>
      </c>
      <c r="V457" s="11"/>
      <c r="W457" s="11"/>
      <c r="X457" s="11"/>
      <c r="Y457" s="11"/>
      <c r="Z457" s="11"/>
      <c r="AA457" s="11"/>
      <c r="AB457" s="11"/>
      <c r="AC457" s="11"/>
      <c r="AD457" s="11"/>
      <c r="AE457" s="134"/>
      <c r="AF457" s="134"/>
      <c r="AG457" s="134"/>
      <c r="AH457" s="134"/>
      <c r="AI457" s="185"/>
      <c r="AJ457" s="133">
        <f t="shared" si="115"/>
        <v>0</v>
      </c>
      <c r="AK457" s="133" t="str">
        <f t="shared" si="121"/>
        <v/>
      </c>
      <c r="AL457" s="133">
        <f t="shared" si="116"/>
        <v>0</v>
      </c>
      <c r="AM457" s="133"/>
      <c r="AN457" s="133" t="str">
        <f t="shared" si="119"/>
        <v/>
      </c>
      <c r="AO457" s="127"/>
      <c r="AP457" s="127"/>
    </row>
    <row r="458" spans="1:42" s="35" customFormat="1" ht="15.75" hidden="1" customHeight="1" x14ac:dyDescent="0.25">
      <c r="A458" s="11"/>
      <c r="B458" s="11"/>
      <c r="C458" s="332" t="e">
        <f t="shared" si="111"/>
        <v>#REF!</v>
      </c>
      <c r="D458" s="308" t="e">
        <f t="shared" si="112"/>
        <v>#REF!</v>
      </c>
      <c r="E458" s="345" t="str">
        <f t="array" ref="E458">IF(E412:H447="","",E412:H447)</f>
        <v>TSHLP_P02</v>
      </c>
      <c r="F458" s="39" t="str">
        <f t="array" ref="F458">IF(F412:I447="","",F412:I447)</f>
        <v>Hlajenje prostorov</v>
      </c>
      <c r="G458" s="26" t="str">
        <f t="array" ref="G458">IF(G412:J447="","",G412:J447)</f>
        <v>Poslovni in ostali odjem</v>
      </c>
      <c r="H458" s="26" t="str">
        <f t="array" ref="H458">IF(H412:K447="","",H412:K447)</f>
        <v>Podskupina II. - 0,050&lt; Pobr ≤ 0,300 [MW]</v>
      </c>
      <c r="I458" s="707"/>
      <c r="J458" s="708"/>
      <c r="K458" s="709"/>
      <c r="L458" s="710"/>
      <c r="M458" s="729"/>
      <c r="N458" s="712"/>
      <c r="O458" s="713"/>
      <c r="P458" s="713"/>
      <c r="Q458" s="40" t="str">
        <f t="shared" si="113"/>
        <v/>
      </c>
      <c r="R458" s="714" t="str">
        <f t="shared" si="114"/>
        <v/>
      </c>
      <c r="S458" s="715"/>
      <c r="T458" s="11"/>
      <c r="U458" s="34" t="str">
        <f t="shared" si="117"/>
        <v/>
      </c>
      <c r="V458" s="11"/>
      <c r="W458" s="11"/>
      <c r="X458" s="11"/>
      <c r="Y458" s="11"/>
      <c r="Z458" s="11"/>
      <c r="AA458" s="11"/>
      <c r="AB458" s="11"/>
      <c r="AC458" s="11"/>
      <c r="AD458" s="11"/>
      <c r="AE458" s="134"/>
      <c r="AF458" s="134"/>
      <c r="AG458" s="134"/>
      <c r="AH458" s="134"/>
      <c r="AI458" s="185"/>
      <c r="AJ458" s="133">
        <f t="shared" si="115"/>
        <v>0</v>
      </c>
      <c r="AK458" s="133" t="str">
        <f t="shared" si="121"/>
        <v/>
      </c>
      <c r="AL458" s="133">
        <f t="shared" si="116"/>
        <v>0</v>
      </c>
      <c r="AM458" s="133"/>
      <c r="AN458" s="133" t="str">
        <f t="shared" si="119"/>
        <v/>
      </c>
      <c r="AO458" s="127"/>
      <c r="AP458" s="127"/>
    </row>
    <row r="459" spans="1:42" s="35" customFormat="1" ht="15.75" hidden="1" customHeight="1" x14ac:dyDescent="0.25">
      <c r="A459" s="11"/>
      <c r="B459" s="11"/>
      <c r="C459" s="332" t="e">
        <f t="shared" si="111"/>
        <v>#REF!</v>
      </c>
      <c r="D459" s="308" t="e">
        <f t="shared" si="112"/>
        <v>#REF!</v>
      </c>
      <c r="E459" s="347" t="str">
        <f t="array" ref="E459">IF(E413:H448="","",E413:H448)</f>
        <v>TSHLP_P03</v>
      </c>
      <c r="F459" s="42" t="str">
        <f t="array" ref="F459">IF(F413:I448="","",F413:I448)</f>
        <v>Hlajenje prostorov</v>
      </c>
      <c r="G459" s="41" t="str">
        <f t="array" ref="G459">IF(G413:J448="","",G413:J448)</f>
        <v>Poslovni in ostali odjem</v>
      </c>
      <c r="H459" s="41" t="str">
        <f t="array" ref="H459">IF(H413:K448="","",H413:K448)</f>
        <v>Podskupina III.  - Pobr &gt; 0,300 [MW]</v>
      </c>
      <c r="I459" s="730"/>
      <c r="J459" s="731"/>
      <c r="K459" s="732"/>
      <c r="L459" s="733"/>
      <c r="M459" s="734"/>
      <c r="N459" s="735"/>
      <c r="O459" s="736"/>
      <c r="P459" s="736"/>
      <c r="Q459" s="43" t="str">
        <f t="shared" si="113"/>
        <v/>
      </c>
      <c r="R459" s="737" t="str">
        <f t="shared" si="114"/>
        <v/>
      </c>
      <c r="S459" s="738"/>
      <c r="T459" s="11"/>
      <c r="U459" s="34" t="str">
        <f t="shared" si="117"/>
        <v/>
      </c>
      <c r="V459" s="11"/>
      <c r="W459" s="11"/>
      <c r="X459" s="11"/>
      <c r="Y459" s="11"/>
      <c r="Z459" s="11"/>
      <c r="AA459" s="11"/>
      <c r="AB459" s="11"/>
      <c r="AC459" s="11"/>
      <c r="AD459" s="11"/>
      <c r="AE459" s="134"/>
      <c r="AF459" s="134"/>
      <c r="AG459" s="134"/>
      <c r="AH459" s="134"/>
      <c r="AI459" s="185"/>
      <c r="AJ459" s="352">
        <f t="shared" si="115"/>
        <v>0</v>
      </c>
      <c r="AK459" s="352" t="str">
        <f t="shared" si="121"/>
        <v/>
      </c>
      <c r="AL459" s="352">
        <f t="shared" si="116"/>
        <v>0</v>
      </c>
      <c r="AM459" s="352"/>
      <c r="AN459" s="352" t="str">
        <f t="shared" si="119"/>
        <v/>
      </c>
      <c r="AO459" s="127"/>
      <c r="AP459" s="127"/>
    </row>
    <row r="460" spans="1:42" ht="15.75" hidden="1" customHeight="1" x14ac:dyDescent="0.25">
      <c r="C460" s="308" t="e">
        <f t="shared" si="111"/>
        <v>#REF!</v>
      </c>
      <c r="D460" s="308" t="e">
        <f t="shared" si="112"/>
        <v>#REF!</v>
      </c>
      <c r="E460" s="348" t="str">
        <f t="array" ref="E460">IF(E414:H449="","",E414:H449)</f>
        <v>RPROT_01</v>
      </c>
      <c r="F460" s="178" t="str">
        <f t="array" ref="F460">IF(F414:I449="","",F414:I449)</f>
        <v>Reguliran proizvajalec toplote</v>
      </c>
      <c r="G460" s="177" t="str">
        <f t="array" ref="G460">IF(G414:J449="","",G414:J449)</f>
        <v>Lastna raba</v>
      </c>
      <c r="H460" s="273" t="str">
        <f t="array" ref="H460">IF(H414:K449="","",H414:K449)</f>
        <v>Lastna raba</v>
      </c>
      <c r="I460" s="739"/>
      <c r="J460" s="740"/>
      <c r="K460" s="741"/>
      <c r="L460" s="742"/>
      <c r="M460" s="743"/>
      <c r="N460" s="744"/>
      <c r="O460" s="745"/>
      <c r="P460" s="745"/>
      <c r="Q460" s="179" t="str">
        <f t="shared" si="113"/>
        <v/>
      </c>
      <c r="R460" s="746" t="str">
        <f t="shared" si="114"/>
        <v/>
      </c>
      <c r="S460" s="747"/>
      <c r="U460" s="34" t="str">
        <f t="shared" si="117"/>
        <v/>
      </c>
      <c r="AC460" s="11"/>
      <c r="AD460" s="11"/>
      <c r="AE460" s="134"/>
      <c r="AF460" s="134"/>
      <c r="AG460" s="134"/>
      <c r="AH460" s="134"/>
      <c r="AI460" s="185"/>
      <c r="AJ460" s="133">
        <f t="shared" si="115"/>
        <v>0</v>
      </c>
      <c r="AK460" s="133" t="str">
        <f>IF($AF$21=TRUE,IF(COUNTA(S460,I460:P460)=9,0,1),IF(COUNTA(S460,I460:P460)&gt;0,1,""))</f>
        <v/>
      </c>
      <c r="AL460" s="133">
        <f t="shared" si="116"/>
        <v>0</v>
      </c>
      <c r="AM460" s="133"/>
      <c r="AN460" s="133" t="str">
        <f t="shared" si="119"/>
        <v/>
      </c>
      <c r="AO460" s="127"/>
      <c r="AP460" s="127"/>
    </row>
    <row r="461" spans="1:42" ht="15.75" hidden="1" customHeight="1" x14ac:dyDescent="0.25">
      <c r="C461" s="308" t="e">
        <f t="shared" si="111"/>
        <v>#REF!</v>
      </c>
      <c r="D461" s="308" t="e">
        <f t="shared" si="112"/>
        <v>#REF!</v>
      </c>
      <c r="E461" s="349" t="str">
        <f t="array" ref="E461">IF(E415:H450="","",E415:H450)</f>
        <v>RPROT_02</v>
      </c>
      <c r="F461" s="270" t="str">
        <f t="array" ref="F461">IF(F415:I450="","",F415:I450)</f>
        <v>Reguliran proizvajalec toplote</v>
      </c>
      <c r="G461" s="269" t="str">
        <f t="array" ref="G461">IF(G415:J450="","",G415:J450)</f>
        <v>Oskrba distributerja toplote (GO)</v>
      </c>
      <c r="H461" s="269" t="str">
        <f t="array" ref="H461">IF(H415:K450="","",H415:K450)</f>
        <v>Gospodinjski odjemalci (GO)</v>
      </c>
      <c r="I461" s="748"/>
      <c r="J461" s="749"/>
      <c r="K461" s="750"/>
      <c r="L461" s="751"/>
      <c r="M461" s="752"/>
      <c r="N461" s="753"/>
      <c r="O461" s="754"/>
      <c r="P461" s="754"/>
      <c r="Q461" s="180" t="str">
        <f t="shared" si="113"/>
        <v/>
      </c>
      <c r="R461" s="755" t="str">
        <f t="shared" si="114"/>
        <v/>
      </c>
      <c r="S461" s="756"/>
      <c r="U461" s="34" t="str">
        <f t="shared" si="117"/>
        <v/>
      </c>
      <c r="AC461" s="11"/>
      <c r="AD461" s="11"/>
      <c r="AE461" s="134"/>
      <c r="AF461" s="134"/>
      <c r="AG461" s="134"/>
      <c r="AH461" s="134"/>
      <c r="AI461" s="185"/>
      <c r="AJ461" s="133">
        <f t="shared" si="115"/>
        <v>0</v>
      </c>
      <c r="AK461" s="133" t="str">
        <f t="shared" ref="AK461:AK463" si="122">IF($AF$21=TRUE,IF(COUNTA(S461,I461:P461)=9,0,1),IF(COUNTA(S461,I461:P461)&gt;0,1,""))</f>
        <v/>
      </c>
      <c r="AL461" s="133">
        <f t="shared" si="116"/>
        <v>0</v>
      </c>
      <c r="AM461" s="133"/>
      <c r="AN461" s="133" t="str">
        <f t="shared" si="119"/>
        <v/>
      </c>
      <c r="AO461" s="127"/>
      <c r="AP461" s="127"/>
    </row>
    <row r="462" spans="1:42" ht="15.75" hidden="1" customHeight="1" x14ac:dyDescent="0.25">
      <c r="C462" s="308" t="e">
        <f t="shared" si="111"/>
        <v>#REF!</v>
      </c>
      <c r="D462" s="308" t="e">
        <f t="shared" si="112"/>
        <v>#REF!</v>
      </c>
      <c r="E462" s="349" t="str">
        <f t="array" ref="E462">IF(E416:H451="","",E416:H451)</f>
        <v>RPROT_03</v>
      </c>
      <c r="F462" s="270" t="str">
        <f t="array" ref="F462">IF(F416:I451="","",F416:I451)</f>
        <v>Reguliran proizvajalec toplote</v>
      </c>
      <c r="G462" s="269" t="str">
        <f t="array" ref="G462">IF(G416:J451="","",G416:J451)</f>
        <v>Oskrba distributerja toplote (ZNGO)</v>
      </c>
      <c r="H462" s="269" t="str">
        <f t="array" ref="H462">IF(H416:K451="","",H416:K451)</f>
        <v>Zaščiteni negospodinjski odjemalci (ZNGO)</v>
      </c>
      <c r="I462" s="748"/>
      <c r="J462" s="749"/>
      <c r="K462" s="750"/>
      <c r="L462" s="751"/>
      <c r="M462" s="752"/>
      <c r="N462" s="753"/>
      <c r="O462" s="754"/>
      <c r="P462" s="754"/>
      <c r="Q462" s="180" t="str">
        <f t="shared" si="113"/>
        <v/>
      </c>
      <c r="R462" s="755" t="str">
        <f t="shared" si="114"/>
        <v/>
      </c>
      <c r="S462" s="756"/>
      <c r="U462" s="34" t="str">
        <f t="shared" si="117"/>
        <v/>
      </c>
      <c r="AC462" s="11"/>
      <c r="AD462" s="11"/>
      <c r="AE462" s="134"/>
      <c r="AF462" s="134"/>
      <c r="AG462" s="134"/>
      <c r="AH462" s="134"/>
      <c r="AI462" s="185"/>
      <c r="AJ462" s="133">
        <f t="shared" si="115"/>
        <v>0</v>
      </c>
      <c r="AK462" s="133" t="str">
        <f t="shared" si="122"/>
        <v/>
      </c>
      <c r="AL462" s="133">
        <f t="shared" si="116"/>
        <v>0</v>
      </c>
      <c r="AM462" s="133"/>
      <c r="AN462" s="133" t="str">
        <f t="shared" si="119"/>
        <v/>
      </c>
      <c r="AO462" s="127"/>
      <c r="AP462" s="127"/>
    </row>
    <row r="463" spans="1:42" ht="15.75" hidden="1" customHeight="1" x14ac:dyDescent="0.25">
      <c r="C463" s="308" t="e">
        <f t="shared" si="111"/>
        <v>#REF!</v>
      </c>
      <c r="D463" s="308" t="e">
        <f t="shared" si="112"/>
        <v>#REF!</v>
      </c>
      <c r="E463" s="346" t="str">
        <f t="array" ref="E463">IF(E417:H452="","",E417:H452)</f>
        <v>RPROT_03</v>
      </c>
      <c r="F463" s="272" t="str">
        <f t="array" ref="F463">IF(F417:I452="","",F417:I452)</f>
        <v>Reguliran proizvajalec toplote</v>
      </c>
      <c r="G463" s="271" t="str">
        <f t="array" ref="G463">IF(G417:J452="","",G417:J452)</f>
        <v>Oskrba distributerja toplote (NNGO)</v>
      </c>
      <c r="H463" s="271" t="str">
        <f t="array" ref="H463">IF(H417:K452="","",H417:K452)</f>
        <v>Nezaščiteni negospodinjski odjemalci (NNGO)</v>
      </c>
      <c r="I463" s="717"/>
      <c r="J463" s="718"/>
      <c r="K463" s="719"/>
      <c r="L463" s="720"/>
      <c r="M463" s="721"/>
      <c r="N463" s="722"/>
      <c r="O463" s="723"/>
      <c r="P463" s="723"/>
      <c r="Q463" s="268" t="str">
        <f t="shared" si="113"/>
        <v/>
      </c>
      <c r="R463" s="724" t="str">
        <f t="shared" si="114"/>
        <v/>
      </c>
      <c r="S463" s="725"/>
      <c r="U463" s="34" t="str">
        <f t="shared" si="117"/>
        <v/>
      </c>
      <c r="AC463" s="11"/>
      <c r="AD463" s="11"/>
      <c r="AE463" s="134"/>
      <c r="AF463" s="134"/>
      <c r="AG463" s="134"/>
      <c r="AH463" s="134"/>
      <c r="AI463" s="185"/>
      <c r="AJ463" s="352">
        <f t="shared" si="115"/>
        <v>0</v>
      </c>
      <c r="AK463" s="352" t="str">
        <f t="shared" si="122"/>
        <v/>
      </c>
      <c r="AL463" s="352">
        <f t="shared" si="116"/>
        <v>0</v>
      </c>
      <c r="AM463" s="352"/>
      <c r="AN463" s="352" t="str">
        <f t="shared" si="119"/>
        <v/>
      </c>
      <c r="AO463" s="127"/>
      <c r="AP463" s="127"/>
    </row>
    <row r="464" spans="1:42" s="35" customFormat="1" ht="15.75" hidden="1" customHeight="1" x14ac:dyDescent="0.25">
      <c r="A464" s="11"/>
      <c r="B464" s="11"/>
      <c r="C464" s="332" t="e">
        <f t="shared" si="111"/>
        <v>#REF!</v>
      </c>
      <c r="D464" s="308" t="e">
        <f t="shared" si="112"/>
        <v>#REF!</v>
      </c>
      <c r="E464" s="345" t="str">
        <f t="array" ref="E464">IF(E418:H453="","",E418:H453)</f>
        <v>TSINP_01</v>
      </c>
      <c r="F464" s="39" t="str">
        <f t="array" ref="F464">IF(F418:I453="","",F418:I453)</f>
        <v>Uporaba pare v industrijskih procesih</v>
      </c>
      <c r="G464" s="26" t="str">
        <f t="array" ref="G464">IF(G418:J453="","",G418:J453)</f>
        <v>Industrijski procesi / vodna para</v>
      </c>
      <c r="H464" s="181" t="str">
        <f t="array" ref="H464">IF(H418:K453="","",H418:K453)</f>
        <v/>
      </c>
      <c r="I464" s="707"/>
      <c r="J464" s="708"/>
      <c r="K464" s="709"/>
      <c r="L464" s="710"/>
      <c r="M464" s="729"/>
      <c r="N464" s="712"/>
      <c r="O464" s="713"/>
      <c r="P464" s="713"/>
      <c r="Q464" s="40" t="str">
        <f t="shared" si="113"/>
        <v/>
      </c>
      <c r="R464" s="714" t="str">
        <f t="shared" si="114"/>
        <v/>
      </c>
      <c r="S464" s="715"/>
      <c r="T464" s="11"/>
      <c r="U464" s="34" t="str">
        <f t="shared" si="117"/>
        <v/>
      </c>
      <c r="V464" s="11"/>
      <c r="W464" s="11"/>
      <c r="X464" s="11"/>
      <c r="Y464" s="11"/>
      <c r="Z464" s="11"/>
      <c r="AA464" s="11"/>
      <c r="AB464" s="11"/>
      <c r="AC464" s="11"/>
      <c r="AD464" s="11"/>
      <c r="AE464" s="127"/>
      <c r="AF464" s="127"/>
      <c r="AG464" s="127"/>
      <c r="AH464" s="127"/>
      <c r="AI464" s="127"/>
      <c r="AJ464" s="133">
        <f t="shared" si="115"/>
        <v>0</v>
      </c>
      <c r="AK464" s="133" t="str">
        <f>IF($AF$22=TRUE,IF(COUNTA(S464,I464:P464)=9,0,1),IF(COUNTA(S464,I464:P464)&gt;0,1,""))</f>
        <v/>
      </c>
      <c r="AL464" s="133">
        <f t="shared" si="116"/>
        <v>0</v>
      </c>
      <c r="AM464" s="133"/>
      <c r="AN464" s="133" t="str">
        <f t="shared" si="119"/>
        <v/>
      </c>
      <c r="AO464" s="127"/>
      <c r="AP464" s="127"/>
    </row>
    <row r="465" spans="1:60" s="35" customFormat="1" ht="15.75" hidden="1" customHeight="1" x14ac:dyDescent="0.25">
      <c r="A465" s="11"/>
      <c r="B465" s="11"/>
      <c r="C465" s="332" t="e">
        <f t="shared" si="111"/>
        <v>#REF!</v>
      </c>
      <c r="D465" s="308" t="e">
        <f t="shared" si="112"/>
        <v>#REF!</v>
      </c>
      <c r="E465" s="345" t="str">
        <f t="array" ref="E465">IF(E419:H454="","",E419:H454)</f>
        <v>TSINP_02</v>
      </c>
      <c r="F465" s="39" t="str">
        <f t="array" ref="F465">IF(F419:I454="","",F419:I454)</f>
        <v>Uporaba pare v industrijskih procesih</v>
      </c>
      <c r="G465" s="26" t="str">
        <f t="array" ref="G465">IF(G419:J454="","",G419:J454)</f>
        <v>Odjem toplote za namen hlajenja / vodna para</v>
      </c>
      <c r="H465" s="181" t="str">
        <f t="array" ref="H465">IF(H419:K454="","",H419:K454)</f>
        <v/>
      </c>
      <c r="I465" s="707"/>
      <c r="J465" s="708"/>
      <c r="K465" s="709"/>
      <c r="L465" s="710"/>
      <c r="M465" s="729"/>
      <c r="N465" s="712"/>
      <c r="O465" s="713"/>
      <c r="P465" s="713"/>
      <c r="Q465" s="40" t="str">
        <f t="shared" si="113"/>
        <v/>
      </c>
      <c r="R465" s="714" t="str">
        <f t="shared" si="114"/>
        <v/>
      </c>
      <c r="S465" s="715"/>
      <c r="T465" s="11"/>
      <c r="U465" s="34" t="str">
        <f t="shared" si="117"/>
        <v/>
      </c>
      <c r="V465" s="11"/>
      <c r="W465" s="11"/>
      <c r="X465" s="11"/>
      <c r="Y465" s="11"/>
      <c r="Z465" s="11"/>
      <c r="AA465" s="11"/>
      <c r="AB465" s="11"/>
      <c r="AC465" s="11"/>
      <c r="AD465" s="11"/>
      <c r="AE465" s="127"/>
      <c r="AF465" s="127"/>
      <c r="AG465" s="127"/>
      <c r="AH465" s="127"/>
      <c r="AI465" s="127"/>
      <c r="AJ465" s="133">
        <f t="shared" si="115"/>
        <v>0</v>
      </c>
      <c r="AK465" s="133" t="str">
        <f t="shared" ref="AK465:AK466" si="123">IF($AF$22=TRUE,IF(COUNTA(S465,I465:P465)=9,0,1),IF(COUNTA(S465,I465:P465)&gt;0,1,""))</f>
        <v/>
      </c>
      <c r="AL465" s="133">
        <f t="shared" si="116"/>
        <v>0</v>
      </c>
      <c r="AM465" s="133"/>
      <c r="AN465" s="133" t="str">
        <f t="shared" si="119"/>
        <v/>
      </c>
      <c r="AO465" s="127"/>
      <c r="AP465" s="127"/>
    </row>
    <row r="466" spans="1:60" s="35" customFormat="1" ht="15.75" hidden="1" customHeight="1" x14ac:dyDescent="0.25">
      <c r="A466" s="11"/>
      <c r="B466" s="11"/>
      <c r="C466" s="332" t="e">
        <f t="shared" si="111"/>
        <v>#REF!</v>
      </c>
      <c r="D466" s="308" t="e">
        <f t="shared" si="112"/>
        <v>#REF!</v>
      </c>
      <c r="E466" s="347" t="str">
        <f t="array" ref="E466">IF(E420:H455="","",E420:H455)</f>
        <v>TSINP_03</v>
      </c>
      <c r="F466" s="42" t="str">
        <f t="array" ref="F466">IF(F420:I455="","",F420:I455)</f>
        <v>Uporaba pare v industrijskih procesih</v>
      </c>
      <c r="G466" s="41" t="str">
        <f t="array" ref="G466">IF(G420:J455="","",G420:J455)</f>
        <v>Odjem toplote za namen hlajenja / vroča-topla voda</v>
      </c>
      <c r="H466" s="182" t="str">
        <f t="array" ref="H466">IF(H420:K455="","",H420:K455)</f>
        <v/>
      </c>
      <c r="I466" s="707"/>
      <c r="J466" s="731"/>
      <c r="K466" s="732"/>
      <c r="L466" s="733"/>
      <c r="M466" s="734"/>
      <c r="N466" s="735"/>
      <c r="O466" s="736"/>
      <c r="P466" s="736"/>
      <c r="Q466" s="43" t="str">
        <f t="shared" si="113"/>
        <v/>
      </c>
      <c r="R466" s="737" t="str">
        <f t="shared" si="114"/>
        <v/>
      </c>
      <c r="S466" s="738"/>
      <c r="T466" s="11"/>
      <c r="U466" s="34" t="str">
        <f t="shared" si="117"/>
        <v/>
      </c>
      <c r="V466" s="11"/>
      <c r="W466" s="11"/>
      <c r="X466" s="11"/>
      <c r="Y466" s="11"/>
      <c r="Z466" s="11"/>
      <c r="AA466" s="11"/>
      <c r="AB466" s="11"/>
      <c r="AC466" s="11"/>
      <c r="AD466" s="11"/>
      <c r="AE466" s="127"/>
      <c r="AF466" s="127"/>
      <c r="AG466" s="127"/>
      <c r="AH466" s="127"/>
      <c r="AI466" s="127"/>
      <c r="AJ466" s="135">
        <f t="shared" si="115"/>
        <v>0</v>
      </c>
      <c r="AK466" s="135" t="str">
        <f t="shared" si="123"/>
        <v/>
      </c>
      <c r="AL466" s="135">
        <f t="shared" si="116"/>
        <v>0</v>
      </c>
      <c r="AM466" s="135"/>
      <c r="AN466" s="135" t="str">
        <f t="shared" si="119"/>
        <v/>
      </c>
      <c r="AO466" s="127"/>
      <c r="AP466" s="127"/>
    </row>
    <row r="467" spans="1:60" ht="19.5" hidden="1" customHeight="1" x14ac:dyDescent="0.25">
      <c r="C467" s="344"/>
      <c r="D467" s="344"/>
      <c r="E467" s="350"/>
      <c r="F467" s="222"/>
      <c r="G467" s="222"/>
      <c r="H467" s="222"/>
      <c r="I467" s="351"/>
      <c r="J467" s="757"/>
      <c r="K467" s="758"/>
      <c r="L467" s="759"/>
      <c r="M467" s="226">
        <f>SUBTOTAL(109,tbl_11_TarifniCenik_10[Variabilna količina (Dobavljena toplota)
'[MWh']])</f>
        <v>0</v>
      </c>
      <c r="N467" s="760">
        <f>SUBTOTAL(109,tbl_11_TarifniCenik_10[Fiksna količina (Obračunska moč)
'[MW']])</f>
        <v>0</v>
      </c>
      <c r="O467" s="761">
        <f>SUBTOTAL(109,tbl_11_TarifniCenik_10[Število končnih odjemalcev])</f>
        <v>0</v>
      </c>
      <c r="P467" s="761">
        <f>SUBTOTAL(109,tbl_11_TarifniCenik_10[Število predajnih (merilnih) mest])</f>
        <v>0</v>
      </c>
      <c r="Q467" s="227">
        <f>SUBTOTAL(109,tbl_11_TarifniCenik_10[Prihodek
VARIABILNI
del 
'[EUR/leto']])</f>
        <v>0</v>
      </c>
      <c r="R467" s="762">
        <f>SUBTOTAL(109,tbl_11_TarifniCenik_10[Prihodek 
FIKSNI
del 
'[EUR/leto']])</f>
        <v>0</v>
      </c>
      <c r="S467" s="223">
        <f>ROUND(SUBTOTAL(109,tbl_11_TarifniCenik_10[Prihodek števnina '[EUR/leto']]),2)</f>
        <v>0</v>
      </c>
      <c r="AC467" s="11"/>
      <c r="AD467" s="11"/>
      <c r="AO467" s="127"/>
      <c r="AP467" s="127"/>
    </row>
    <row r="468" spans="1:60" ht="14.25" hidden="1" customHeight="1" x14ac:dyDescent="0.25">
      <c r="B468" s="237"/>
      <c r="F468" s="15"/>
      <c r="H468" s="19"/>
    </row>
    <row r="469" spans="1:60" ht="14.25" hidden="1" customHeight="1" x14ac:dyDescent="0.25">
      <c r="F469" s="15"/>
      <c r="H469" s="19"/>
    </row>
    <row r="470" spans="1:60" ht="14.25" hidden="1" customHeight="1" x14ac:dyDescent="0.25">
      <c r="F470" s="15"/>
      <c r="H470" s="19"/>
    </row>
    <row r="471" spans="1:60" ht="22.5" hidden="1" customHeight="1" x14ac:dyDescent="0.25">
      <c r="D471" s="306">
        <v>11</v>
      </c>
      <c r="E471" s="305" t="e">
        <f>IF(VLOOKUP(D471,[1]!tblS_Mesec[#Data],4)="PLAN",$AC$2&amp;VLOOKUP(D471,[1]!tblS_Mesec[#Data],3)&amp;" "&amp;VLOOKUP(D471,[1]!tblS_Mesec[#Data],2),$AC$3&amp;VLOOKUP(D471,[1]!tblS_Mesec[#Data],3)&amp;" "&amp;VLOOKUP(D471,[1]!tblS_Mesec[#Data],2))&amp;" "&amp;VLOOKUP(D471,[1]!tblS_Mesec[#Data],9)</f>
        <v>#REF!</v>
      </c>
      <c r="H471" s="19"/>
      <c r="AC471" s="11"/>
      <c r="AD471" s="11"/>
      <c r="AE471" s="11"/>
      <c r="AF471" s="11"/>
      <c r="AG471" s="122"/>
      <c r="AH471" s="122"/>
      <c r="AI471" s="122"/>
      <c r="AJ471" s="122"/>
      <c r="AK471" s="122"/>
      <c r="AL471" s="122"/>
      <c r="AM471" s="122"/>
      <c r="AN471" s="122"/>
      <c r="AQ471" s="122"/>
      <c r="AR471" s="139"/>
      <c r="AS471" s="122"/>
      <c r="AT471" s="139"/>
      <c r="AU471" s="139"/>
      <c r="AV471" s="139"/>
      <c r="BA471" s="122"/>
      <c r="BB471" s="139"/>
      <c r="BC471" s="122"/>
      <c r="BD471" s="139"/>
      <c r="BE471" s="139"/>
      <c r="BF471" s="139"/>
      <c r="BG471" s="122"/>
      <c r="BH471" s="122"/>
    </row>
    <row r="472" spans="1:60" ht="14.25" hidden="1" customHeight="1" thickBot="1" x14ac:dyDescent="0.3">
      <c r="D472" s="306" t="e">
        <f>VLOOKUP(MATCH($D$471,[1]!tblS_Mesec[ID_Mesec],0),[1]!tblS_Mesec[#Data],4)</f>
        <v>#REF!</v>
      </c>
    </row>
    <row r="473" spans="1:60" ht="22.5" hidden="1" customHeight="1" x14ac:dyDescent="0.25">
      <c r="D473" s="306" t="e">
        <f>VLOOKUP(MATCH($D$471,[1]!tblS_Mesec[ID_Mesec],0),[1]!tblS_Mesec[#Data],7)</f>
        <v>#REF!</v>
      </c>
      <c r="F473" s="927" t="s">
        <v>1089</v>
      </c>
      <c r="G473" s="928"/>
      <c r="H473" s="928"/>
      <c r="I473" s="929" t="s">
        <v>1090</v>
      </c>
      <c r="J473" s="930"/>
      <c r="K473" s="930"/>
      <c r="L473" s="931"/>
      <c r="M473" s="935" t="s">
        <v>1104</v>
      </c>
      <c r="N473" s="936"/>
      <c r="O473" s="936"/>
      <c r="P473" s="937"/>
      <c r="Q473" s="935" t="s">
        <v>1105</v>
      </c>
      <c r="R473" s="936"/>
      <c r="S473" s="937"/>
    </row>
    <row r="474" spans="1:60" ht="22.5" hidden="1" customHeight="1" x14ac:dyDescent="0.25">
      <c r="E474" s="21" t="s">
        <v>1112</v>
      </c>
      <c r="F474" s="701"/>
      <c r="G474" s="938" t="s">
        <v>1093</v>
      </c>
      <c r="H474" s="939"/>
      <c r="I474" s="940" t="s">
        <v>1094</v>
      </c>
      <c r="J474" s="941"/>
      <c r="K474" s="940" t="s">
        <v>1095</v>
      </c>
      <c r="L474" s="942"/>
      <c r="M474" s="763"/>
      <c r="N474" s="763"/>
      <c r="O474" s="35"/>
      <c r="P474" s="763"/>
      <c r="Q474" s="763"/>
      <c r="AN474" s="183">
        <f>SUM(AN477:AN512)</f>
        <v>0</v>
      </c>
    </row>
    <row r="475" spans="1:60" s="23" customFormat="1" ht="15.75" hidden="1" customHeight="1" x14ac:dyDescent="0.25">
      <c r="E475" s="23" t="s">
        <v>16</v>
      </c>
      <c r="F475" s="23" t="s">
        <v>17</v>
      </c>
      <c r="G475" s="23" t="s">
        <v>18</v>
      </c>
      <c r="H475" s="23" t="s">
        <v>19</v>
      </c>
      <c r="I475" s="23" t="s">
        <v>20</v>
      </c>
      <c r="J475" s="23" t="s">
        <v>21</v>
      </c>
      <c r="K475" s="23" t="s">
        <v>22</v>
      </c>
      <c r="L475" s="23" t="s">
        <v>23</v>
      </c>
      <c r="M475" s="23" t="s">
        <v>24</v>
      </c>
      <c r="N475" s="23" t="s">
        <v>25</v>
      </c>
      <c r="O475" s="23" t="s">
        <v>26</v>
      </c>
      <c r="P475" s="23" t="s">
        <v>27</v>
      </c>
      <c r="Q475" s="23" t="s">
        <v>28</v>
      </c>
      <c r="R475" s="23" t="s">
        <v>507</v>
      </c>
      <c r="S475" s="23" t="s">
        <v>508</v>
      </c>
      <c r="T475" s="11"/>
      <c r="U475" s="11"/>
      <c r="V475" s="11"/>
      <c r="W475" s="11"/>
      <c r="AC475" s="128"/>
      <c r="AD475" s="128"/>
      <c r="AE475" s="128"/>
      <c r="AF475" s="128"/>
      <c r="AG475" s="128"/>
      <c r="AH475" s="128"/>
      <c r="AI475" s="128"/>
      <c r="AJ475" s="128"/>
      <c r="AK475" s="128"/>
      <c r="AL475" s="128"/>
      <c r="AM475" s="128"/>
      <c r="AN475" s="128"/>
    </row>
    <row r="476" spans="1:60" s="21" customFormat="1" ht="138.75" hidden="1" customHeight="1" x14ac:dyDescent="0.25">
      <c r="A476" s="11"/>
      <c r="B476" s="11"/>
      <c r="C476" s="25" t="s">
        <v>573</v>
      </c>
      <c r="D476" s="36" t="s">
        <v>549</v>
      </c>
      <c r="E476" s="309" t="s">
        <v>14</v>
      </c>
      <c r="F476" s="26" t="s">
        <v>75</v>
      </c>
      <c r="G476" s="26" t="s">
        <v>7</v>
      </c>
      <c r="H476" s="26" t="s">
        <v>15</v>
      </c>
      <c r="I476" s="38" t="s">
        <v>89</v>
      </c>
      <c r="J476" s="702" t="s">
        <v>1096</v>
      </c>
      <c r="K476" s="703" t="s">
        <v>1097</v>
      </c>
      <c r="L476" s="704" t="s">
        <v>1098</v>
      </c>
      <c r="M476" s="38" t="s">
        <v>90</v>
      </c>
      <c r="N476" s="705" t="s">
        <v>1099</v>
      </c>
      <c r="O476" s="25" t="s">
        <v>1100</v>
      </c>
      <c r="P476" s="25" t="s">
        <v>1101</v>
      </c>
      <c r="Q476" s="38" t="s">
        <v>38</v>
      </c>
      <c r="R476" s="706" t="s">
        <v>1102</v>
      </c>
      <c r="S476" s="25" t="s">
        <v>1103</v>
      </c>
      <c r="T476" s="11"/>
      <c r="U476" s="392" t="s">
        <v>196</v>
      </c>
      <c r="V476" s="11"/>
      <c r="W476" s="11"/>
      <c r="X476" s="11"/>
      <c r="Y476" s="11"/>
      <c r="Z476" s="11"/>
      <c r="AA476" s="11"/>
      <c r="AB476" s="11"/>
      <c r="AC476" s="11"/>
      <c r="AD476" s="11"/>
      <c r="AE476" s="127"/>
      <c r="AF476" s="129" t="s">
        <v>85</v>
      </c>
      <c r="AG476" s="129" t="s">
        <v>87</v>
      </c>
      <c r="AH476" s="129" t="s">
        <v>88</v>
      </c>
      <c r="AI476" s="127"/>
      <c r="AJ476" s="129" t="s">
        <v>86</v>
      </c>
      <c r="AK476" s="129" t="s">
        <v>197</v>
      </c>
      <c r="AL476" s="129" t="s">
        <v>614</v>
      </c>
      <c r="AM476" s="129"/>
      <c r="AN476" s="136" t="s">
        <v>250</v>
      </c>
      <c r="AO476" s="127"/>
      <c r="AP476" s="127"/>
      <c r="AR476" s="129" t="s">
        <v>615</v>
      </c>
    </row>
    <row r="477" spans="1:60" s="35" customFormat="1" ht="15.75" hidden="1" customHeight="1" x14ac:dyDescent="0.25">
      <c r="A477" s="11"/>
      <c r="B477" s="11"/>
      <c r="C477" s="332" t="e">
        <f t="shared" ref="C477:C512" si="124">$D$473</f>
        <v>#REF!</v>
      </c>
      <c r="D477" s="308" t="e">
        <f t="shared" ref="D477:D512" si="125">$D$472</f>
        <v>#REF!</v>
      </c>
      <c r="E477" s="345" t="str">
        <f t="array" ref="E477">IF(E431:H466="","",E431:H466)</f>
        <v>TSOGP_G01</v>
      </c>
      <c r="F477" s="39" t="str">
        <f t="array" ref="F477">IF(F431:I466="","",F431:I466)</f>
        <v>Ogrevanje prostorov</v>
      </c>
      <c r="G477" s="26" t="str">
        <f t="array" ref="G477">IF(G431:J466="","",G431:J466)</f>
        <v>Gospodinjski odjem</v>
      </c>
      <c r="H477" s="26" t="str">
        <f t="array" ref="H477">IF(H431:K466="","",H431:K466)</f>
        <v>Podskupina I. - Pobr ≤ 0,050 [MW]</v>
      </c>
      <c r="I477" s="707"/>
      <c r="J477" s="708"/>
      <c r="K477" s="709"/>
      <c r="L477" s="710"/>
      <c r="M477" s="711"/>
      <c r="N477" s="712"/>
      <c r="O477" s="713"/>
      <c r="P477" s="713"/>
      <c r="Q477" s="40" t="str">
        <f t="shared" ref="Q477:Q512" si="126">IF(I477="","",ROUND(I477*M477,2))</f>
        <v/>
      </c>
      <c r="R477" s="714" t="str">
        <f t="shared" ref="R477:R512" si="127">IF(J477="","",ROUND(J477*N477/12,2))</f>
        <v/>
      </c>
      <c r="S477" s="715"/>
      <c r="T477" s="11"/>
      <c r="U477" s="34" t="str">
        <f>IF(AN477="","",IF(AN477=1,"û","ü"))</f>
        <v/>
      </c>
      <c r="V477" s="11"/>
      <c r="Y477" s="11"/>
      <c r="Z477" s="11"/>
      <c r="AA477" s="11"/>
      <c r="AB477" s="11"/>
      <c r="AC477" s="11"/>
      <c r="AD477" s="11"/>
      <c r="AE477" s="127" t="s">
        <v>91</v>
      </c>
      <c r="AF477" s="130" t="b">
        <f>$AF$18</f>
        <v>0</v>
      </c>
      <c r="AG477" s="127">
        <f>IF(COUNTA(S477:S486,O477:P486,N477:N486,I477:M486)&gt;0,1,0)</f>
        <v>0</v>
      </c>
      <c r="AH477" s="127">
        <f>IF(COUNTA(S477:S486,I477:P486)&lt;90,1,0)</f>
        <v>1</v>
      </c>
      <c r="AI477" s="127">
        <f>SUM(AJ477:AJ486)</f>
        <v>0</v>
      </c>
      <c r="AJ477" s="131">
        <f t="shared" ref="AJ477:AJ512" si="128">IF(AND(OR(M477&gt;0,N477),OR(P477=0,P477="",O477="",O477&lt;P477)),1,0)</f>
        <v>0</v>
      </c>
      <c r="AK477" s="131" t="str">
        <f>IF($AF$18=TRUE,IF(COUNTA(S477,I477:P477)=9,0,1),IF(COUNTA(S477,I477:P477)&gt;0,1,""))</f>
        <v/>
      </c>
      <c r="AL477" s="131" t="e">
        <f t="shared" ref="AL477:AL512" si="129">IF(OR(LEFT(E477,7)=$AR$15,LEFT(E477,7)=$AS$15),IF(I477&gt;$AR$477,1,0),0)</f>
        <v>#REF!</v>
      </c>
      <c r="AM477" s="131"/>
      <c r="AN477" s="131" t="str">
        <f>IF(AK477="","",IF(SUM(AJ477:AM477)&gt;0,1,0))</f>
        <v/>
      </c>
      <c r="AO477" s="127"/>
      <c r="AP477" s="127"/>
      <c r="AR477" s="716" t="e">
        <f>IF(AND($AC$5=VLOOKUP($D$471,[1]!tblS_RegPRIH[#Data],2),VLOOKUP($D$471,[1]!tblS_RegPRIH[#Data],5)&lt;&gt;""),VLOOKUP($D$471,[1]!tblS_RegPRIH[#Data],5),"")</f>
        <v>#REF!</v>
      </c>
    </row>
    <row r="478" spans="1:60" s="35" customFormat="1" ht="15.75" hidden="1" customHeight="1" x14ac:dyDescent="0.25">
      <c r="A478" s="11"/>
      <c r="B478" s="11"/>
      <c r="C478" s="332" t="e">
        <f t="shared" si="124"/>
        <v>#REF!</v>
      </c>
      <c r="D478" s="308" t="e">
        <f t="shared" si="125"/>
        <v>#REF!</v>
      </c>
      <c r="E478" s="345" t="str">
        <f t="array" ref="E478">IF(E432:H467="","",E432:H467)</f>
        <v>TSOGP_G02</v>
      </c>
      <c r="F478" s="39" t="str">
        <f t="array" ref="F478">IF(F432:I467="","",F432:I467)</f>
        <v>Ogrevanje prostorov</v>
      </c>
      <c r="G478" s="26" t="str">
        <f t="array" ref="G478">IF(G432:J467="","",G432:J467)</f>
        <v>Gospodinjski odjem</v>
      </c>
      <c r="H478" s="26" t="str">
        <f t="array" ref="H478">IF(H432:K467="","",H432:K467)</f>
        <v>Podskupina II. - 0,050&lt; Pobr ≤ 0,300 [MW]</v>
      </c>
      <c r="I478" s="707"/>
      <c r="J478" s="708"/>
      <c r="K478" s="709"/>
      <c r="L478" s="710"/>
      <c r="M478" s="711"/>
      <c r="N478" s="712"/>
      <c r="O478" s="713"/>
      <c r="P478" s="713"/>
      <c r="Q478" s="40" t="str">
        <f t="shared" si="126"/>
        <v/>
      </c>
      <c r="R478" s="714" t="str">
        <f t="shared" si="127"/>
        <v/>
      </c>
      <c r="S478" s="715"/>
      <c r="T478" s="11"/>
      <c r="U478" s="34" t="str">
        <f t="shared" ref="U478:U512" si="130">IF(AN478="","",IF(AN478=1,"û","ü"))</f>
        <v/>
      </c>
      <c r="V478" s="11"/>
      <c r="Y478" s="11"/>
      <c r="Z478" s="11"/>
      <c r="AA478" s="11"/>
      <c r="AB478" s="11"/>
      <c r="AC478" s="11"/>
      <c r="AD478" s="11"/>
      <c r="AE478" s="127" t="s">
        <v>92</v>
      </c>
      <c r="AF478" s="132" t="b">
        <f>$AF$19</f>
        <v>0</v>
      </c>
      <c r="AG478" s="127">
        <f>IF(COUNTA(S487:S496,O487:P496,N487:N496,I487:M496)&lt;0,1,0)</f>
        <v>0</v>
      </c>
      <c r="AH478" s="127">
        <f>IF(COUNTA(S487:S496,I487:P496)&lt;90,1,0)</f>
        <v>1</v>
      </c>
      <c r="AI478" s="127">
        <f>SUM(AJ487:AJ496)</f>
        <v>0</v>
      </c>
      <c r="AJ478" s="133">
        <f t="shared" si="128"/>
        <v>0</v>
      </c>
      <c r="AK478" s="133" t="str">
        <f t="shared" ref="AK478:AK486" si="131">IF($AF$18=TRUE,IF(COUNTA(S478,I478:P478)=9,0,1),IF(COUNTA(S478,I478:P478)&gt;0,1,""))</f>
        <v/>
      </c>
      <c r="AL478" s="133" t="e">
        <f t="shared" si="129"/>
        <v>#REF!</v>
      </c>
      <c r="AM478" s="133"/>
      <c r="AN478" s="133" t="str">
        <f t="shared" ref="AN478:AN512" si="132">IF(AK478="","",IF(SUM(AJ478:AM478)&gt;0,1,0))</f>
        <v/>
      </c>
      <c r="AO478" s="127"/>
      <c r="AP478" s="127"/>
    </row>
    <row r="479" spans="1:60" s="35" customFormat="1" ht="15.75" hidden="1" customHeight="1" x14ac:dyDescent="0.25">
      <c r="A479" s="11"/>
      <c r="B479" s="11"/>
      <c r="C479" s="332" t="e">
        <f t="shared" si="124"/>
        <v>#REF!</v>
      </c>
      <c r="D479" s="308" t="e">
        <f t="shared" si="125"/>
        <v>#REF!</v>
      </c>
      <c r="E479" s="345" t="str">
        <f t="array" ref="E479">IF(E433:H468="","",E433:H468)</f>
        <v>TSOGP_G03</v>
      </c>
      <c r="F479" s="39" t="str">
        <f t="array" ref="F479">IF(F433:I468="","",F433:I468)</f>
        <v>Ogrevanje prostorov</v>
      </c>
      <c r="G479" s="26" t="str">
        <f t="array" ref="G479">IF(G433:J468="","",G433:J468)</f>
        <v>Gospodinjski odjem</v>
      </c>
      <c r="H479" s="26" t="str">
        <f t="array" ref="H479">IF(H433:K468="","",H433:K468)</f>
        <v>Podskupina III.  - Pobr &gt; 0,300 [MW]</v>
      </c>
      <c r="I479" s="707"/>
      <c r="J479" s="708"/>
      <c r="K479" s="709"/>
      <c r="L479" s="710"/>
      <c r="M479" s="711"/>
      <c r="N479" s="712"/>
      <c r="O479" s="713"/>
      <c r="P479" s="713"/>
      <c r="Q479" s="40" t="str">
        <f t="shared" si="126"/>
        <v/>
      </c>
      <c r="R479" s="714" t="str">
        <f t="shared" si="127"/>
        <v/>
      </c>
      <c r="S479" s="715"/>
      <c r="T479" s="11"/>
      <c r="U479" s="34" t="str">
        <f t="shared" si="130"/>
        <v/>
      </c>
      <c r="V479" s="11"/>
      <c r="X479" s="11"/>
      <c r="Y479" s="11"/>
      <c r="Z479" s="11"/>
      <c r="AA479" s="11"/>
      <c r="AB479" s="11"/>
      <c r="AC479" s="11"/>
      <c r="AD479" s="11"/>
      <c r="AE479" s="127" t="s">
        <v>93</v>
      </c>
      <c r="AF479" s="132" t="b">
        <f>$AF$20</f>
        <v>0</v>
      </c>
      <c r="AG479" s="127">
        <f>IF(COUNTA(S497:S505,O497:P505,N497:N505,I497:M505)&gt;0,1,0)</f>
        <v>0</v>
      </c>
      <c r="AH479" s="127">
        <f>IF(COUNTA(S497:S505,I497:P505)&lt;81,1,0)</f>
        <v>1</v>
      </c>
      <c r="AI479" s="127">
        <f>SUM(AJ497:AJ505)</f>
        <v>0</v>
      </c>
      <c r="AJ479" s="133">
        <f t="shared" si="128"/>
        <v>0</v>
      </c>
      <c r="AK479" s="133" t="str">
        <f t="shared" si="131"/>
        <v/>
      </c>
      <c r="AL479" s="133" t="e">
        <f t="shared" si="129"/>
        <v>#REF!</v>
      </c>
      <c r="AM479" s="133"/>
      <c r="AN479" s="133" t="str">
        <f t="shared" si="132"/>
        <v/>
      </c>
      <c r="AO479" s="127"/>
      <c r="AP479" s="127"/>
    </row>
    <row r="480" spans="1:60" s="35" customFormat="1" ht="15.75" hidden="1" customHeight="1" x14ac:dyDescent="0.25">
      <c r="A480" s="11"/>
      <c r="B480" s="11"/>
      <c r="C480" s="332" t="e">
        <f t="shared" si="124"/>
        <v>#REF!</v>
      </c>
      <c r="D480" s="308" t="e">
        <f t="shared" si="125"/>
        <v>#REF!</v>
      </c>
      <c r="E480" s="345" t="str">
        <f t="array" ref="E480">IF(E434:H469="","",E434:H469)</f>
        <v>TSOGP_I01</v>
      </c>
      <c r="F480" s="39" t="str">
        <f t="array" ref="F480">IF(F434:I469="","",F434:I469)</f>
        <v>Ogrevanje prostorov</v>
      </c>
      <c r="G480" s="26" t="str">
        <f t="array" ref="G480">IF(G434:J469="","",G434:J469)</f>
        <v>Industrijski odjem</v>
      </c>
      <c r="H480" s="26" t="str">
        <f t="array" ref="H480">IF(H434:K469="","",H434:K469)</f>
        <v>Podskupina I. - Pobr ≤ 0,050 [MW]</v>
      </c>
      <c r="I480" s="707"/>
      <c r="J480" s="708"/>
      <c r="K480" s="709"/>
      <c r="L480" s="710"/>
      <c r="M480" s="711"/>
      <c r="N480" s="712"/>
      <c r="O480" s="713"/>
      <c r="P480" s="713"/>
      <c r="Q480" s="40" t="str">
        <f t="shared" si="126"/>
        <v/>
      </c>
      <c r="R480" s="714" t="str">
        <f t="shared" si="127"/>
        <v/>
      </c>
      <c r="S480" s="715"/>
      <c r="T480" s="11"/>
      <c r="U480" s="34" t="str">
        <f t="shared" si="130"/>
        <v/>
      </c>
      <c r="W480" s="11"/>
      <c r="X480" s="11"/>
      <c r="Y480" s="11"/>
      <c r="Z480" s="11"/>
      <c r="AA480" s="11"/>
      <c r="AB480" s="11"/>
      <c r="AC480" s="11"/>
      <c r="AD480" s="11"/>
      <c r="AE480" s="127" t="s">
        <v>95</v>
      </c>
      <c r="AF480" s="132" t="b">
        <f>$AF$21</f>
        <v>0</v>
      </c>
      <c r="AG480" s="127">
        <f>IF(COUNTA(S506:S509,O506:P509,N506:N509,I506:M509)&gt;0,1,0)</f>
        <v>0</v>
      </c>
      <c r="AH480" s="127">
        <f>IF(COUNTA(S506:S509,I506:P509)&lt;36,1,0)</f>
        <v>1</v>
      </c>
      <c r="AI480" s="127">
        <f>SUM(AJ506)</f>
        <v>0</v>
      </c>
      <c r="AJ480" s="133">
        <f t="shared" si="128"/>
        <v>0</v>
      </c>
      <c r="AK480" s="133" t="str">
        <f t="shared" si="131"/>
        <v/>
      </c>
      <c r="AL480" s="133">
        <f t="shared" si="129"/>
        <v>0</v>
      </c>
      <c r="AM480" s="133"/>
      <c r="AN480" s="133" t="str">
        <f t="shared" si="132"/>
        <v/>
      </c>
      <c r="AO480" s="127"/>
      <c r="AP480" s="127"/>
    </row>
    <row r="481" spans="1:42" s="35" customFormat="1" ht="15.75" hidden="1" customHeight="1" x14ac:dyDescent="0.25">
      <c r="A481" s="11"/>
      <c r="B481" s="11"/>
      <c r="C481" s="332" t="e">
        <f t="shared" si="124"/>
        <v>#REF!</v>
      </c>
      <c r="D481" s="308" t="e">
        <f t="shared" si="125"/>
        <v>#REF!</v>
      </c>
      <c r="E481" s="345" t="str">
        <f t="array" ref="E481">IF(E435:H470="","",E435:H470)</f>
        <v>TSOGP_I02</v>
      </c>
      <c r="F481" s="39" t="str">
        <f t="array" ref="F481">IF(F435:I470="","",F435:I470)</f>
        <v>Ogrevanje prostorov</v>
      </c>
      <c r="G481" s="26" t="str">
        <f t="array" ref="G481">IF(G435:J470="","",G435:J470)</f>
        <v>Industrijski odjem</v>
      </c>
      <c r="H481" s="26" t="str">
        <f t="array" ref="H481">IF(H435:K470="","",H435:K470)</f>
        <v>Podskupina II. - 0,050&lt; Pobr ≤ 0,300 [MW]</v>
      </c>
      <c r="I481" s="707"/>
      <c r="J481" s="708"/>
      <c r="K481" s="709"/>
      <c r="L481" s="710"/>
      <c r="M481" s="711"/>
      <c r="N481" s="712"/>
      <c r="O481" s="713"/>
      <c r="P481" s="713"/>
      <c r="Q481" s="40" t="str">
        <f t="shared" si="126"/>
        <v/>
      </c>
      <c r="R481" s="714" t="str">
        <f t="shared" si="127"/>
        <v/>
      </c>
      <c r="S481" s="715"/>
      <c r="T481" s="11"/>
      <c r="U481" s="34" t="str">
        <f t="shared" si="130"/>
        <v/>
      </c>
      <c r="V481" s="11"/>
      <c r="W481" s="11"/>
      <c r="X481" s="11"/>
      <c r="Y481" s="11"/>
      <c r="Z481" s="11"/>
      <c r="AA481" s="11"/>
      <c r="AB481" s="11"/>
      <c r="AC481" s="11"/>
      <c r="AD481" s="11"/>
      <c r="AE481" s="127" t="s">
        <v>94</v>
      </c>
      <c r="AF481" s="132" t="b">
        <f>$AF$22</f>
        <v>0</v>
      </c>
      <c r="AG481" s="127">
        <f>IF(COUNTA(S510:S512,O510:P512,N510:N512,I510:M512)&gt;0,1,0)</f>
        <v>0</v>
      </c>
      <c r="AH481" s="127">
        <f>IF(COUNTA(S510:S512,I510:P512)&lt;27,1,0)</f>
        <v>1</v>
      </c>
      <c r="AI481" s="127">
        <f>SUM(AJ510:AJ512)</f>
        <v>0</v>
      </c>
      <c r="AJ481" s="133">
        <f t="shared" si="128"/>
        <v>0</v>
      </c>
      <c r="AK481" s="133" t="str">
        <f t="shared" si="131"/>
        <v/>
      </c>
      <c r="AL481" s="133">
        <f t="shared" si="129"/>
        <v>0</v>
      </c>
      <c r="AM481" s="133"/>
      <c r="AN481" s="133" t="str">
        <f t="shared" si="132"/>
        <v/>
      </c>
      <c r="AO481" s="127"/>
      <c r="AP481" s="127"/>
    </row>
    <row r="482" spans="1:42" s="35" customFormat="1" ht="15.75" hidden="1" customHeight="1" x14ac:dyDescent="0.25">
      <c r="A482" s="11"/>
      <c r="B482" s="11"/>
      <c r="C482" s="332" t="e">
        <f t="shared" si="124"/>
        <v>#REF!</v>
      </c>
      <c r="D482" s="308" t="e">
        <f t="shared" si="125"/>
        <v>#REF!</v>
      </c>
      <c r="E482" s="345" t="str">
        <f t="array" ref="E482">IF(E436:H471="","",E436:H471)</f>
        <v>TSOGP_I03</v>
      </c>
      <c r="F482" s="39" t="str">
        <f t="array" ref="F482">IF(F436:I471="","",F436:I471)</f>
        <v>Ogrevanje prostorov</v>
      </c>
      <c r="G482" s="26" t="str">
        <f t="array" ref="G482">IF(G436:J471="","",G436:J471)</f>
        <v>Industrijski odjem</v>
      </c>
      <c r="H482" s="26" t="str">
        <f t="array" ref="H482">IF(H436:K471="","",H436:K471)</f>
        <v>Podskupina III.  - Pobr &gt; 0,300 [MW]</v>
      </c>
      <c r="I482" s="707"/>
      <c r="J482" s="708"/>
      <c r="K482" s="709"/>
      <c r="L482" s="710"/>
      <c r="M482" s="711"/>
      <c r="N482" s="712"/>
      <c r="O482" s="713"/>
      <c r="P482" s="713"/>
      <c r="Q482" s="40" t="str">
        <f t="shared" si="126"/>
        <v/>
      </c>
      <c r="R482" s="714" t="str">
        <f t="shared" si="127"/>
        <v/>
      </c>
      <c r="S482" s="715"/>
      <c r="T482" s="11"/>
      <c r="U482" s="34" t="str">
        <f t="shared" si="130"/>
        <v/>
      </c>
      <c r="V482" s="11"/>
      <c r="W482" s="11"/>
      <c r="X482" s="11"/>
      <c r="Y482" s="11"/>
      <c r="Z482" s="11"/>
      <c r="AA482" s="11"/>
      <c r="AB482" s="11"/>
      <c r="AC482" s="11"/>
      <c r="AD482" s="11"/>
      <c r="AE482" s="134"/>
      <c r="AF482" s="134"/>
      <c r="AG482" s="134"/>
      <c r="AH482" s="134"/>
      <c r="AI482" s="134"/>
      <c r="AJ482" s="133">
        <f t="shared" si="128"/>
        <v>0</v>
      </c>
      <c r="AK482" s="133" t="str">
        <f t="shared" si="131"/>
        <v/>
      </c>
      <c r="AL482" s="133">
        <f t="shared" si="129"/>
        <v>0</v>
      </c>
      <c r="AM482" s="133"/>
      <c r="AN482" s="133" t="str">
        <f t="shared" si="132"/>
        <v/>
      </c>
      <c r="AO482" s="127"/>
      <c r="AP482" s="127"/>
    </row>
    <row r="483" spans="1:42" s="35" customFormat="1" ht="15.75" hidden="1" customHeight="1" x14ac:dyDescent="0.25">
      <c r="A483" s="11"/>
      <c r="B483" s="11"/>
      <c r="C483" s="332" t="e">
        <f t="shared" si="124"/>
        <v>#REF!</v>
      </c>
      <c r="D483" s="308" t="e">
        <f t="shared" si="125"/>
        <v>#REF!</v>
      </c>
      <c r="E483" s="345" t="str">
        <f t="array" ref="E483">IF(E437:H472="","",E437:H472)</f>
        <v>TSOGP_P01</v>
      </c>
      <c r="F483" s="39" t="str">
        <f t="array" ref="F483">IF(F437:I472="","",F437:I472)</f>
        <v>Ogrevanje prostorov</v>
      </c>
      <c r="G483" s="26" t="str">
        <f t="array" ref="G483">IF(G437:J472="","",G437:J472)</f>
        <v>Poslovni in ostali odjem</v>
      </c>
      <c r="H483" s="26" t="str">
        <f t="array" ref="H483">IF(H437:K472="","",H437:K472)</f>
        <v>Podskupina I. - Pobr ≤ 0,050 [MW]</v>
      </c>
      <c r="I483" s="707"/>
      <c r="J483" s="708"/>
      <c r="K483" s="709"/>
      <c r="L483" s="710"/>
      <c r="M483" s="711"/>
      <c r="N483" s="712"/>
      <c r="O483" s="713"/>
      <c r="P483" s="713"/>
      <c r="Q483" s="40" t="str">
        <f t="shared" si="126"/>
        <v/>
      </c>
      <c r="R483" s="714" t="str">
        <f t="shared" si="127"/>
        <v/>
      </c>
      <c r="S483" s="715"/>
      <c r="T483" s="11"/>
      <c r="U483" s="34" t="str">
        <f t="shared" si="130"/>
        <v/>
      </c>
      <c r="V483" s="11"/>
      <c r="W483" s="11"/>
      <c r="X483" s="11"/>
      <c r="Y483" s="11"/>
      <c r="Z483" s="11"/>
      <c r="AA483" s="11"/>
      <c r="AB483" s="11"/>
      <c r="AC483" s="11"/>
      <c r="AD483" s="11"/>
      <c r="AE483" s="134"/>
      <c r="AF483" s="134"/>
      <c r="AG483" s="134"/>
      <c r="AH483" s="134"/>
      <c r="AI483" s="185"/>
      <c r="AJ483" s="133">
        <f t="shared" si="128"/>
        <v>0</v>
      </c>
      <c r="AK483" s="133" t="str">
        <f t="shared" si="131"/>
        <v/>
      </c>
      <c r="AL483" s="133">
        <f t="shared" si="129"/>
        <v>0</v>
      </c>
      <c r="AM483" s="133"/>
      <c r="AN483" s="133" t="str">
        <f t="shared" si="132"/>
        <v/>
      </c>
      <c r="AO483" s="127"/>
      <c r="AP483" s="127"/>
    </row>
    <row r="484" spans="1:42" s="35" customFormat="1" ht="15.75" hidden="1" customHeight="1" x14ac:dyDescent="0.25">
      <c r="A484" s="11"/>
      <c r="B484" s="11"/>
      <c r="C484" s="332" t="e">
        <f t="shared" si="124"/>
        <v>#REF!</v>
      </c>
      <c r="D484" s="308" t="e">
        <f t="shared" si="125"/>
        <v>#REF!</v>
      </c>
      <c r="E484" s="345" t="str">
        <f t="array" ref="E484">IF(E438:H473="","",E438:H473)</f>
        <v>TSOGP_P02</v>
      </c>
      <c r="F484" s="39" t="str">
        <f t="array" ref="F484">IF(F438:I473="","",F438:I473)</f>
        <v>Ogrevanje prostorov</v>
      </c>
      <c r="G484" s="26" t="str">
        <f t="array" ref="G484">IF(G438:J473="","",G438:J473)</f>
        <v>Poslovni in ostali odjem</v>
      </c>
      <c r="H484" s="26" t="str">
        <f t="array" ref="H484">IF(H438:K473="","",H438:K473)</f>
        <v>Podskupina II. - 0,050&lt; Pobr ≤ 0,300 [MW]</v>
      </c>
      <c r="I484" s="707"/>
      <c r="J484" s="708"/>
      <c r="K484" s="709"/>
      <c r="L484" s="710"/>
      <c r="M484" s="711"/>
      <c r="N484" s="712"/>
      <c r="O484" s="713"/>
      <c r="P484" s="713"/>
      <c r="Q484" s="40" t="str">
        <f t="shared" si="126"/>
        <v/>
      </c>
      <c r="R484" s="714" t="str">
        <f t="shared" si="127"/>
        <v/>
      </c>
      <c r="S484" s="715"/>
      <c r="T484" s="11"/>
      <c r="U484" s="34" t="str">
        <f t="shared" si="130"/>
        <v/>
      </c>
      <c r="V484" s="11"/>
      <c r="W484" s="11"/>
      <c r="X484" s="11"/>
      <c r="Y484" s="11"/>
      <c r="Z484" s="11"/>
      <c r="AA484" s="11"/>
      <c r="AB484" s="11"/>
      <c r="AC484" s="11"/>
      <c r="AD484" s="11"/>
      <c r="AE484" s="134"/>
      <c r="AF484" s="134"/>
      <c r="AG484" s="134"/>
      <c r="AH484" s="134"/>
      <c r="AI484" s="185"/>
      <c r="AJ484" s="133">
        <f t="shared" si="128"/>
        <v>0</v>
      </c>
      <c r="AK484" s="133" t="str">
        <f t="shared" si="131"/>
        <v/>
      </c>
      <c r="AL484" s="133">
        <f t="shared" si="129"/>
        <v>0</v>
      </c>
      <c r="AM484" s="133"/>
      <c r="AN484" s="133" t="str">
        <f t="shared" si="132"/>
        <v/>
      </c>
      <c r="AO484" s="127"/>
      <c r="AP484" s="127"/>
    </row>
    <row r="485" spans="1:42" s="35" customFormat="1" ht="15.75" hidden="1" customHeight="1" x14ac:dyDescent="0.25">
      <c r="A485" s="11"/>
      <c r="B485" s="11"/>
      <c r="C485" s="332" t="e">
        <f t="shared" si="124"/>
        <v>#REF!</v>
      </c>
      <c r="D485" s="308" t="e">
        <f t="shared" si="125"/>
        <v>#REF!</v>
      </c>
      <c r="E485" s="345" t="str">
        <f t="array" ref="E485">IF(E439:H474="","",E439:H474)</f>
        <v>TSOGP_P03</v>
      </c>
      <c r="F485" s="39" t="str">
        <f t="array" ref="F485">IF(F439:I474="","",F439:I474)</f>
        <v>Ogrevanje prostorov</v>
      </c>
      <c r="G485" s="26" t="str">
        <f t="array" ref="G485">IF(G439:J474="","",G439:J474)</f>
        <v>Poslovni in ostali odjem</v>
      </c>
      <c r="H485" s="26" t="str">
        <f t="array" ref="H485">IF(H439:K474="","",H439:K474)</f>
        <v>Podskupina III.  - Pobr &gt; 0,300 [MW]</v>
      </c>
      <c r="I485" s="707"/>
      <c r="J485" s="708"/>
      <c r="K485" s="709"/>
      <c r="L485" s="710"/>
      <c r="M485" s="711"/>
      <c r="N485" s="712"/>
      <c r="O485" s="713"/>
      <c r="P485" s="713"/>
      <c r="Q485" s="40" t="str">
        <f t="shared" si="126"/>
        <v/>
      </c>
      <c r="R485" s="714" t="str">
        <f t="shared" si="127"/>
        <v/>
      </c>
      <c r="S485" s="715"/>
      <c r="T485" s="11"/>
      <c r="U485" s="34" t="str">
        <f t="shared" si="130"/>
        <v/>
      </c>
      <c r="V485" s="11"/>
      <c r="W485" s="11"/>
      <c r="X485" s="11"/>
      <c r="Y485" s="11"/>
      <c r="Z485" s="11"/>
      <c r="AA485" s="11"/>
      <c r="AB485" s="11"/>
      <c r="AC485" s="11"/>
      <c r="AD485" s="11"/>
      <c r="AE485" s="134"/>
      <c r="AF485" s="134"/>
      <c r="AG485" s="134"/>
      <c r="AH485" s="134"/>
      <c r="AI485" s="185"/>
      <c r="AJ485" s="133">
        <f t="shared" si="128"/>
        <v>0</v>
      </c>
      <c r="AK485" s="133" t="str">
        <f t="shared" si="131"/>
        <v/>
      </c>
      <c r="AL485" s="133">
        <f t="shared" si="129"/>
        <v>0</v>
      </c>
      <c r="AM485" s="133"/>
      <c r="AN485" s="133" t="str">
        <f t="shared" si="132"/>
        <v/>
      </c>
      <c r="AO485" s="127"/>
      <c r="AP485" s="127"/>
    </row>
    <row r="486" spans="1:42" ht="15.75" hidden="1" customHeight="1" x14ac:dyDescent="0.25">
      <c r="C486" s="308" t="e">
        <f t="shared" si="124"/>
        <v>#REF!</v>
      </c>
      <c r="D486" s="308" t="e">
        <f t="shared" si="125"/>
        <v>#REF!</v>
      </c>
      <c r="E486" s="346" t="str">
        <f t="array" ref="E486">IF(E440:H475="","",E440:H475)</f>
        <v>TSOGP_P04</v>
      </c>
      <c r="F486" s="272" t="str">
        <f t="array" ref="F486">IF(F440:I475="","",F440:I475)</f>
        <v>Ogrevanje prostorov</v>
      </c>
      <c r="G486" s="271" t="str">
        <f t="array" ref="G486">IF(G440:J475="","",G440:J475)</f>
        <v>Zaščiteni negospodinjski odjemalci (ZNGO)</v>
      </c>
      <c r="H486" s="271" t="str">
        <f t="array" ref="H486">IF(H440:K475="","",H440:K475)</f>
        <v>Podskupina IV.</v>
      </c>
      <c r="I486" s="717"/>
      <c r="J486" s="718"/>
      <c r="K486" s="719"/>
      <c r="L486" s="720"/>
      <c r="M486" s="721"/>
      <c r="N486" s="722"/>
      <c r="O486" s="723"/>
      <c r="P486" s="723"/>
      <c r="Q486" s="268" t="str">
        <f t="shared" si="126"/>
        <v/>
      </c>
      <c r="R486" s="724" t="str">
        <f t="shared" si="127"/>
        <v/>
      </c>
      <c r="S486" s="725"/>
      <c r="U486" s="34" t="str">
        <f t="shared" si="130"/>
        <v/>
      </c>
      <c r="AC486" s="11"/>
      <c r="AD486" s="11"/>
      <c r="AE486" s="134"/>
      <c r="AF486" s="134"/>
      <c r="AG486" s="134"/>
      <c r="AH486" s="134"/>
      <c r="AI486" s="185"/>
      <c r="AJ486" s="352">
        <f t="shared" si="128"/>
        <v>0</v>
      </c>
      <c r="AK486" s="352" t="str">
        <f t="shared" si="131"/>
        <v/>
      </c>
      <c r="AL486" s="352">
        <f t="shared" si="129"/>
        <v>0</v>
      </c>
      <c r="AM486" s="352"/>
      <c r="AN486" s="352" t="str">
        <f t="shared" si="132"/>
        <v/>
      </c>
      <c r="AO486" s="127"/>
      <c r="AP486" s="127"/>
    </row>
    <row r="487" spans="1:42" s="35" customFormat="1" ht="15.75" hidden="1" customHeight="1" x14ac:dyDescent="0.25">
      <c r="A487" s="11"/>
      <c r="B487" s="11"/>
      <c r="C487" s="332" t="e">
        <f t="shared" si="124"/>
        <v>#REF!</v>
      </c>
      <c r="D487" s="308" t="e">
        <f t="shared" si="125"/>
        <v>#REF!</v>
      </c>
      <c r="E487" s="345" t="str">
        <f t="array" ref="E487">IF(E441:H476="","",E441:H476)</f>
        <v>TSSTV_G01</v>
      </c>
      <c r="F487" s="39" t="str">
        <f t="array" ref="F487">IF(F441:I476="","",F441:I476)</f>
        <v>Priprava sanitarne tople vode</v>
      </c>
      <c r="G487" s="26" t="str">
        <f t="array" ref="G487">IF(G441:J476="","",G441:J476)</f>
        <v>Gospodinjski odjem</v>
      </c>
      <c r="H487" s="26" t="str">
        <f t="array" ref="H487">IF(H441:K476="","",H441:K476)</f>
        <v>Podskupina I. - Pobr ≤ 0,050 [MW]</v>
      </c>
      <c r="I487" s="707"/>
      <c r="J487" s="708"/>
      <c r="K487" s="709"/>
      <c r="L487" s="710"/>
      <c r="M487" s="711"/>
      <c r="N487" s="712"/>
      <c r="O487" s="713"/>
      <c r="P487" s="713"/>
      <c r="Q487" s="40" t="str">
        <f t="shared" si="126"/>
        <v/>
      </c>
      <c r="R487" s="714" t="str">
        <f t="shared" si="127"/>
        <v/>
      </c>
      <c r="S487" s="715"/>
      <c r="U487" s="34" t="str">
        <f t="shared" si="130"/>
        <v/>
      </c>
      <c r="V487" s="11"/>
      <c r="W487" s="11"/>
      <c r="X487" s="11"/>
      <c r="Y487" s="11"/>
      <c r="Z487" s="11"/>
      <c r="AA487" s="11"/>
      <c r="AB487" s="11"/>
      <c r="AC487" s="11"/>
      <c r="AD487" s="11"/>
      <c r="AE487" s="134"/>
      <c r="AF487" s="134"/>
      <c r="AG487" s="134"/>
      <c r="AH487" s="134"/>
      <c r="AI487" s="185"/>
      <c r="AJ487" s="133">
        <f t="shared" si="128"/>
        <v>0</v>
      </c>
      <c r="AK487" s="133" t="str">
        <f>IF($AF$19=TRUE,IF(COUNTA(S487,I487:P487)=9,0,1),IF(COUNTA(S487,I487:P487)&gt;0,1,""))</f>
        <v/>
      </c>
      <c r="AL487" s="133" t="e">
        <f t="shared" si="129"/>
        <v>#REF!</v>
      </c>
      <c r="AM487" s="133"/>
      <c r="AN487" s="133" t="str">
        <f t="shared" si="132"/>
        <v/>
      </c>
      <c r="AO487" s="127"/>
      <c r="AP487" s="127"/>
    </row>
    <row r="488" spans="1:42" s="35" customFormat="1" ht="15.75" hidden="1" customHeight="1" x14ac:dyDescent="0.25">
      <c r="A488" s="11"/>
      <c r="B488" s="11"/>
      <c r="C488" s="332" t="e">
        <f t="shared" si="124"/>
        <v>#REF!</v>
      </c>
      <c r="D488" s="308" t="e">
        <f t="shared" si="125"/>
        <v>#REF!</v>
      </c>
      <c r="E488" s="345" t="str">
        <f t="array" ref="E488">IF(E442:H477="","",E442:H477)</f>
        <v>TSSTV_G02</v>
      </c>
      <c r="F488" s="39" t="str">
        <f t="array" ref="F488">IF(F442:I477="","",F442:I477)</f>
        <v>Priprava sanitarne tople vode</v>
      </c>
      <c r="G488" s="26" t="str">
        <f t="array" ref="G488">IF(G442:J477="","",G442:J477)</f>
        <v>Gospodinjski odjem</v>
      </c>
      <c r="H488" s="26" t="str">
        <f t="array" ref="H488">IF(H442:K477="","",H442:K477)</f>
        <v>Podskupina II. - 0,050&lt; Pobr ≤ 0,300 [MW]</v>
      </c>
      <c r="I488" s="707"/>
      <c r="J488" s="708"/>
      <c r="K488" s="709"/>
      <c r="L488" s="710"/>
      <c r="M488" s="711"/>
      <c r="N488" s="712"/>
      <c r="O488" s="713"/>
      <c r="P488" s="713"/>
      <c r="Q488" s="40" t="str">
        <f t="shared" si="126"/>
        <v/>
      </c>
      <c r="R488" s="714" t="str">
        <f t="shared" si="127"/>
        <v/>
      </c>
      <c r="S488" s="715"/>
      <c r="T488" s="11"/>
      <c r="U488" s="34" t="str">
        <f t="shared" si="130"/>
        <v/>
      </c>
      <c r="V488" s="11"/>
      <c r="W488" s="11"/>
      <c r="X488" s="11"/>
      <c r="Y488" s="11"/>
      <c r="Z488" s="11"/>
      <c r="AA488" s="11"/>
      <c r="AB488" s="11"/>
      <c r="AC488" s="11"/>
      <c r="AD488" s="11"/>
      <c r="AE488" s="134"/>
      <c r="AF488" s="134"/>
      <c r="AG488" s="134"/>
      <c r="AH488" s="134"/>
      <c r="AI488" s="185"/>
      <c r="AJ488" s="133">
        <f t="shared" si="128"/>
        <v>0</v>
      </c>
      <c r="AK488" s="133" t="str">
        <f t="shared" ref="AK488:AK496" si="133">IF($AF$19=TRUE,IF(COUNTA(S488,I488:P488)=9,0,1),IF(COUNTA(S488,I488:P488)&gt;0,1,""))</f>
        <v/>
      </c>
      <c r="AL488" s="133" t="e">
        <f t="shared" si="129"/>
        <v>#REF!</v>
      </c>
      <c r="AM488" s="133"/>
      <c r="AN488" s="133" t="str">
        <f t="shared" si="132"/>
        <v/>
      </c>
      <c r="AO488" s="127"/>
      <c r="AP488" s="127"/>
    </row>
    <row r="489" spans="1:42" s="35" customFormat="1" ht="15.75" hidden="1" customHeight="1" x14ac:dyDescent="0.25">
      <c r="A489" s="11"/>
      <c r="B489" s="11"/>
      <c r="C489" s="332" t="e">
        <f t="shared" si="124"/>
        <v>#REF!</v>
      </c>
      <c r="D489" s="308" t="e">
        <f t="shared" si="125"/>
        <v>#REF!</v>
      </c>
      <c r="E489" s="345" t="str">
        <f t="array" ref="E489">IF(E443:H478="","",E443:H478)</f>
        <v>TSSTV_G03</v>
      </c>
      <c r="F489" s="39" t="str">
        <f t="array" ref="F489">IF(F443:I478="","",F443:I478)</f>
        <v>Priprava sanitarne tople vode</v>
      </c>
      <c r="G489" s="26" t="str">
        <f t="array" ref="G489">IF(G443:J478="","",G443:J478)</f>
        <v>Gospodinjski odjem</v>
      </c>
      <c r="H489" s="26" t="str">
        <f t="array" ref="H489">IF(H443:K478="","",H443:K478)</f>
        <v>Podskupina III.  - Pobr &gt; 0,300 [MW]</v>
      </c>
      <c r="I489" s="707"/>
      <c r="J489" s="708"/>
      <c r="K489" s="709"/>
      <c r="L489" s="710"/>
      <c r="M489" s="711"/>
      <c r="N489" s="712"/>
      <c r="O489" s="713"/>
      <c r="P489" s="713"/>
      <c r="Q489" s="40" t="str">
        <f t="shared" si="126"/>
        <v/>
      </c>
      <c r="R489" s="714" t="str">
        <f t="shared" si="127"/>
        <v/>
      </c>
      <c r="S489" s="715"/>
      <c r="T489" s="11"/>
      <c r="U489" s="34" t="str">
        <f t="shared" si="130"/>
        <v/>
      </c>
      <c r="V489" s="11"/>
      <c r="W489" s="11"/>
      <c r="X489" s="11"/>
      <c r="Y489" s="11"/>
      <c r="Z489" s="11"/>
      <c r="AA489" s="11"/>
      <c r="AB489" s="11"/>
      <c r="AC489" s="11"/>
      <c r="AD489" s="11"/>
      <c r="AE489" s="134"/>
      <c r="AF489" s="134"/>
      <c r="AG489" s="134"/>
      <c r="AH489" s="134"/>
      <c r="AI489" s="185"/>
      <c r="AJ489" s="133">
        <f t="shared" si="128"/>
        <v>0</v>
      </c>
      <c r="AK489" s="133" t="str">
        <f t="shared" si="133"/>
        <v/>
      </c>
      <c r="AL489" s="133" t="e">
        <f t="shared" si="129"/>
        <v>#REF!</v>
      </c>
      <c r="AM489" s="133"/>
      <c r="AN489" s="133" t="str">
        <f t="shared" si="132"/>
        <v/>
      </c>
      <c r="AO489" s="127"/>
      <c r="AP489" s="127"/>
    </row>
    <row r="490" spans="1:42" s="19" customFormat="1" ht="15.75" hidden="1" customHeight="1" x14ac:dyDescent="0.25">
      <c r="A490" s="11"/>
      <c r="B490" s="11"/>
      <c r="C490" s="332" t="e">
        <f t="shared" si="124"/>
        <v>#REF!</v>
      </c>
      <c r="D490" s="308" t="e">
        <f t="shared" si="125"/>
        <v>#REF!</v>
      </c>
      <c r="E490" s="345" t="str">
        <f t="array" ref="E490">IF(E444:H479="","",E444:H479)</f>
        <v>TSSTV_I01</v>
      </c>
      <c r="F490" s="39" t="str">
        <f t="array" ref="F490">IF(F444:I479="","",F444:I479)</f>
        <v>Priprava sanitarne tople vode</v>
      </c>
      <c r="G490" s="26" t="str">
        <f t="array" ref="G490">IF(G444:J479="","",G444:J479)</f>
        <v>Industrijski odjem</v>
      </c>
      <c r="H490" s="26" t="str">
        <f t="array" ref="H490">IF(H444:K479="","",H444:K479)</f>
        <v>Podskupina I. - Pobr ≤ 0,050 [MW]</v>
      </c>
      <c r="I490" s="707"/>
      <c r="J490" s="708"/>
      <c r="K490" s="709"/>
      <c r="L490" s="710"/>
      <c r="M490" s="711"/>
      <c r="N490" s="712"/>
      <c r="O490" s="713"/>
      <c r="P490" s="713"/>
      <c r="Q490" s="40" t="str">
        <f t="shared" si="126"/>
        <v/>
      </c>
      <c r="R490" s="714" t="str">
        <f t="shared" si="127"/>
        <v/>
      </c>
      <c r="S490" s="715"/>
      <c r="T490" s="11"/>
      <c r="U490" s="34" t="str">
        <f t="shared" si="130"/>
        <v/>
      </c>
      <c r="V490" s="11"/>
      <c r="W490" s="11"/>
      <c r="X490" s="11"/>
      <c r="Y490" s="11"/>
      <c r="Z490" s="11"/>
      <c r="AA490" s="11"/>
      <c r="AB490" s="11"/>
      <c r="AC490" s="11"/>
      <c r="AD490" s="11"/>
      <c r="AE490" s="134"/>
      <c r="AF490" s="134"/>
      <c r="AG490" s="134"/>
      <c r="AH490" s="134"/>
      <c r="AI490" s="185"/>
      <c r="AJ490" s="133">
        <f t="shared" si="128"/>
        <v>0</v>
      </c>
      <c r="AK490" s="133" t="str">
        <f t="shared" si="133"/>
        <v/>
      </c>
      <c r="AL490" s="133">
        <f t="shared" si="129"/>
        <v>0</v>
      </c>
      <c r="AM490" s="133"/>
      <c r="AN490" s="133" t="str">
        <f t="shared" si="132"/>
        <v/>
      </c>
      <c r="AO490" s="127"/>
      <c r="AP490" s="127"/>
    </row>
    <row r="491" spans="1:42" s="35" customFormat="1" ht="15.75" hidden="1" customHeight="1" x14ac:dyDescent="0.25">
      <c r="A491" s="11"/>
      <c r="B491" s="11"/>
      <c r="C491" s="332" t="e">
        <f t="shared" si="124"/>
        <v>#REF!</v>
      </c>
      <c r="D491" s="308" t="e">
        <f t="shared" si="125"/>
        <v>#REF!</v>
      </c>
      <c r="E491" s="345" t="str">
        <f t="array" ref="E491">IF(E445:H480="","",E445:H480)</f>
        <v>TSSTV_I02</v>
      </c>
      <c r="F491" s="39" t="str">
        <f t="array" ref="F491">IF(F445:I480="","",F445:I480)</f>
        <v>Priprava sanitarne tople vode</v>
      </c>
      <c r="G491" s="26" t="str">
        <f t="array" ref="G491">IF(G445:J480="","",G445:J480)</f>
        <v>Industrijski odjem</v>
      </c>
      <c r="H491" s="26" t="str">
        <f t="array" ref="H491">IF(H445:K480="","",H445:K480)</f>
        <v>Podskupina II. - 0,050&lt; Pobr ≤ 0,300 [MW]</v>
      </c>
      <c r="I491" s="707"/>
      <c r="J491" s="708"/>
      <c r="K491" s="709"/>
      <c r="L491" s="710"/>
      <c r="M491" s="711"/>
      <c r="N491" s="712"/>
      <c r="O491" s="713"/>
      <c r="P491" s="713"/>
      <c r="Q491" s="44" t="str">
        <f t="shared" si="126"/>
        <v/>
      </c>
      <c r="R491" s="714" t="str">
        <f t="shared" si="127"/>
        <v/>
      </c>
      <c r="S491" s="715"/>
      <c r="T491" s="11"/>
      <c r="U491" s="34" t="str">
        <f t="shared" si="130"/>
        <v/>
      </c>
      <c r="V491" s="11"/>
      <c r="W491" s="11"/>
      <c r="X491" s="11"/>
      <c r="Y491" s="11"/>
      <c r="Z491" s="11"/>
      <c r="AA491" s="11"/>
      <c r="AB491" s="11"/>
      <c r="AC491" s="11"/>
      <c r="AD491" s="11"/>
      <c r="AE491" s="134"/>
      <c r="AF491" s="134"/>
      <c r="AG491" s="134"/>
      <c r="AH491" s="134"/>
      <c r="AI491" s="185"/>
      <c r="AJ491" s="133">
        <f t="shared" si="128"/>
        <v>0</v>
      </c>
      <c r="AK491" s="133" t="str">
        <f t="shared" si="133"/>
        <v/>
      </c>
      <c r="AL491" s="133">
        <f t="shared" si="129"/>
        <v>0</v>
      </c>
      <c r="AM491" s="133"/>
      <c r="AN491" s="133" t="str">
        <f t="shared" si="132"/>
        <v/>
      </c>
      <c r="AO491" s="127"/>
      <c r="AP491" s="127"/>
    </row>
    <row r="492" spans="1:42" s="35" customFormat="1" ht="15.75" hidden="1" customHeight="1" x14ac:dyDescent="0.25">
      <c r="A492" s="11"/>
      <c r="B492" s="11"/>
      <c r="C492" s="332" t="e">
        <f t="shared" si="124"/>
        <v>#REF!</v>
      </c>
      <c r="D492" s="308" t="e">
        <f t="shared" si="125"/>
        <v>#REF!</v>
      </c>
      <c r="E492" s="345" t="str">
        <f t="array" ref="E492">IF(E446:H481="","",E446:H481)</f>
        <v>TSSTV_I03</v>
      </c>
      <c r="F492" s="39" t="str">
        <f t="array" ref="F492">IF(F446:I481="","",F446:I481)</f>
        <v>Priprava sanitarne tople vode</v>
      </c>
      <c r="G492" s="26" t="str">
        <f t="array" ref="G492">IF(G446:J481="","",G446:J481)</f>
        <v>Industrijski odjem</v>
      </c>
      <c r="H492" s="26" t="str">
        <f t="array" ref="H492">IF(H446:K481="","",H446:K481)</f>
        <v>Podskupina III.  - Pobr &gt; 0,300 [MW]</v>
      </c>
      <c r="I492" s="707"/>
      <c r="J492" s="726"/>
      <c r="K492" s="727"/>
      <c r="L492" s="728"/>
      <c r="M492" s="729"/>
      <c r="N492" s="712"/>
      <c r="O492" s="713"/>
      <c r="P492" s="713"/>
      <c r="Q492" s="40" t="str">
        <f t="shared" si="126"/>
        <v/>
      </c>
      <c r="R492" s="714" t="str">
        <f t="shared" si="127"/>
        <v/>
      </c>
      <c r="S492" s="715"/>
      <c r="T492" s="11"/>
      <c r="U492" s="34" t="str">
        <f t="shared" si="130"/>
        <v/>
      </c>
      <c r="V492" s="11"/>
      <c r="W492" s="11"/>
      <c r="X492" s="11"/>
      <c r="Y492" s="11"/>
      <c r="Z492" s="11"/>
      <c r="AA492" s="11"/>
      <c r="AB492" s="11"/>
      <c r="AC492" s="11"/>
      <c r="AD492" s="11"/>
      <c r="AE492" s="134"/>
      <c r="AF492" s="134"/>
      <c r="AG492" s="134"/>
      <c r="AH492" s="134"/>
      <c r="AI492" s="185"/>
      <c r="AJ492" s="133">
        <f t="shared" si="128"/>
        <v>0</v>
      </c>
      <c r="AK492" s="133" t="str">
        <f t="shared" si="133"/>
        <v/>
      </c>
      <c r="AL492" s="133">
        <f t="shared" si="129"/>
        <v>0</v>
      </c>
      <c r="AM492" s="133"/>
      <c r="AN492" s="133" t="str">
        <f t="shared" si="132"/>
        <v/>
      </c>
      <c r="AO492" s="127"/>
      <c r="AP492" s="127"/>
    </row>
    <row r="493" spans="1:42" s="35" customFormat="1" ht="15.75" hidden="1" customHeight="1" x14ac:dyDescent="0.25">
      <c r="A493" s="11"/>
      <c r="B493" s="11"/>
      <c r="C493" s="332" t="e">
        <f t="shared" si="124"/>
        <v>#REF!</v>
      </c>
      <c r="D493" s="308" t="e">
        <f t="shared" si="125"/>
        <v>#REF!</v>
      </c>
      <c r="E493" s="345" t="str">
        <f t="array" ref="E493">IF(E447:H482="","",E447:H482)</f>
        <v>TSSTV_P01</v>
      </c>
      <c r="F493" s="39" t="str">
        <f t="array" ref="F493">IF(F447:I482="","",F447:I482)</f>
        <v>Priprava sanitarne tople vode</v>
      </c>
      <c r="G493" s="26" t="str">
        <f t="array" ref="G493">IF(G447:J482="","",G447:J482)</f>
        <v>Poslovni in ostali odjem</v>
      </c>
      <c r="H493" s="26" t="str">
        <f t="array" ref="H493">IF(H447:K482="","",H447:K482)</f>
        <v>Podskupina I. - Pobr ≤ 0,050 [MW]</v>
      </c>
      <c r="I493" s="707"/>
      <c r="J493" s="708"/>
      <c r="K493" s="709"/>
      <c r="L493" s="710"/>
      <c r="M493" s="729"/>
      <c r="N493" s="712"/>
      <c r="O493" s="713"/>
      <c r="P493" s="713"/>
      <c r="Q493" s="40" t="str">
        <f t="shared" si="126"/>
        <v/>
      </c>
      <c r="R493" s="714" t="str">
        <f t="shared" si="127"/>
        <v/>
      </c>
      <c r="S493" s="715"/>
      <c r="T493" s="11"/>
      <c r="U493" s="34" t="str">
        <f t="shared" si="130"/>
        <v/>
      </c>
      <c r="V493" s="11"/>
      <c r="W493" s="11"/>
      <c r="X493" s="11"/>
      <c r="Y493" s="11"/>
      <c r="Z493" s="11"/>
      <c r="AA493" s="11"/>
      <c r="AB493" s="11"/>
      <c r="AC493" s="11"/>
      <c r="AD493" s="11"/>
      <c r="AE493" s="134"/>
      <c r="AF493" s="134"/>
      <c r="AG493" s="134"/>
      <c r="AH493" s="134"/>
      <c r="AI493" s="185"/>
      <c r="AJ493" s="133">
        <f t="shared" si="128"/>
        <v>0</v>
      </c>
      <c r="AK493" s="133" t="str">
        <f t="shared" si="133"/>
        <v/>
      </c>
      <c r="AL493" s="133">
        <f t="shared" si="129"/>
        <v>0</v>
      </c>
      <c r="AM493" s="133"/>
      <c r="AN493" s="133" t="str">
        <f t="shared" si="132"/>
        <v/>
      </c>
      <c r="AO493" s="127"/>
      <c r="AP493" s="127"/>
    </row>
    <row r="494" spans="1:42" s="35" customFormat="1" ht="15.75" hidden="1" customHeight="1" x14ac:dyDescent="0.25">
      <c r="A494" s="11"/>
      <c r="B494" s="11"/>
      <c r="C494" s="332" t="e">
        <f t="shared" si="124"/>
        <v>#REF!</v>
      </c>
      <c r="D494" s="308" t="e">
        <f t="shared" si="125"/>
        <v>#REF!</v>
      </c>
      <c r="E494" s="345" t="str">
        <f t="array" ref="E494">IF(E448:H483="","",E448:H483)</f>
        <v>TSSTV_P02</v>
      </c>
      <c r="F494" s="39" t="str">
        <f t="array" ref="F494">IF(F448:I483="","",F448:I483)</f>
        <v>Priprava sanitarne tople vode</v>
      </c>
      <c r="G494" s="26" t="str">
        <f t="array" ref="G494">IF(G448:J483="","",G448:J483)</f>
        <v>Poslovni in ostali odjem</v>
      </c>
      <c r="H494" s="26" t="str">
        <f t="array" ref="H494">IF(H448:K483="","",H448:K483)</f>
        <v>Podskupina II. - 0,050&lt; Pobr ≤ 0,300 [MW]</v>
      </c>
      <c r="I494" s="707"/>
      <c r="J494" s="708"/>
      <c r="K494" s="709"/>
      <c r="L494" s="710"/>
      <c r="M494" s="729"/>
      <c r="N494" s="712"/>
      <c r="O494" s="713"/>
      <c r="P494" s="713"/>
      <c r="Q494" s="40" t="str">
        <f t="shared" si="126"/>
        <v/>
      </c>
      <c r="R494" s="714" t="str">
        <f t="shared" si="127"/>
        <v/>
      </c>
      <c r="S494" s="715"/>
      <c r="T494" s="11"/>
      <c r="U494" s="34" t="str">
        <f t="shared" si="130"/>
        <v/>
      </c>
      <c r="V494" s="11"/>
      <c r="W494" s="11"/>
      <c r="X494" s="11"/>
      <c r="Y494" s="11"/>
      <c r="Z494" s="11"/>
      <c r="AA494" s="11"/>
      <c r="AB494" s="11"/>
      <c r="AC494" s="11"/>
      <c r="AD494" s="11"/>
      <c r="AE494" s="134"/>
      <c r="AF494" s="134"/>
      <c r="AG494" s="134"/>
      <c r="AH494" s="134"/>
      <c r="AI494" s="185"/>
      <c r="AJ494" s="133">
        <f t="shared" si="128"/>
        <v>0</v>
      </c>
      <c r="AK494" s="133" t="str">
        <f t="shared" si="133"/>
        <v/>
      </c>
      <c r="AL494" s="133">
        <f t="shared" si="129"/>
        <v>0</v>
      </c>
      <c r="AM494" s="133"/>
      <c r="AN494" s="133" t="str">
        <f t="shared" si="132"/>
        <v/>
      </c>
      <c r="AO494" s="127"/>
      <c r="AP494" s="127"/>
    </row>
    <row r="495" spans="1:42" s="35" customFormat="1" ht="15.75" hidden="1" customHeight="1" x14ac:dyDescent="0.25">
      <c r="A495" s="11"/>
      <c r="B495" s="11"/>
      <c r="C495" s="332" t="e">
        <f t="shared" si="124"/>
        <v>#REF!</v>
      </c>
      <c r="D495" s="308" t="e">
        <f t="shared" si="125"/>
        <v>#REF!</v>
      </c>
      <c r="E495" s="345" t="str">
        <f t="array" ref="E495">IF(E449:H484="","",E449:H484)</f>
        <v>TSSTV_P03</v>
      </c>
      <c r="F495" s="39" t="str">
        <f t="array" ref="F495">IF(F449:I484="","",F449:I484)</f>
        <v>Priprava sanitarne tople vode</v>
      </c>
      <c r="G495" s="26" t="str">
        <f t="array" ref="G495">IF(G449:J484="","",G449:J484)</f>
        <v>Poslovni in ostali odjem</v>
      </c>
      <c r="H495" s="26" t="str">
        <f t="array" ref="H495">IF(H449:K484="","",H449:K484)</f>
        <v>Podskupina III.  - Pobr &gt; 0,300 [MW]</v>
      </c>
      <c r="I495" s="707"/>
      <c r="J495" s="708"/>
      <c r="K495" s="709"/>
      <c r="L495" s="710"/>
      <c r="M495" s="729"/>
      <c r="N495" s="712"/>
      <c r="O495" s="713"/>
      <c r="P495" s="713"/>
      <c r="Q495" s="40" t="str">
        <f t="shared" si="126"/>
        <v/>
      </c>
      <c r="R495" s="714" t="str">
        <f t="shared" si="127"/>
        <v/>
      </c>
      <c r="S495" s="715"/>
      <c r="T495" s="11"/>
      <c r="U495" s="34" t="str">
        <f t="shared" si="130"/>
        <v/>
      </c>
      <c r="V495" s="11"/>
      <c r="W495" s="11"/>
      <c r="X495" s="11"/>
      <c r="Y495" s="11"/>
      <c r="Z495" s="11"/>
      <c r="AA495" s="11"/>
      <c r="AB495" s="11"/>
      <c r="AC495" s="11"/>
      <c r="AD495" s="11"/>
      <c r="AE495" s="134"/>
      <c r="AF495" s="134"/>
      <c r="AG495" s="134"/>
      <c r="AH495" s="134"/>
      <c r="AI495" s="185"/>
      <c r="AJ495" s="133">
        <f t="shared" si="128"/>
        <v>0</v>
      </c>
      <c r="AK495" s="133" t="str">
        <f t="shared" si="133"/>
        <v/>
      </c>
      <c r="AL495" s="133">
        <f t="shared" si="129"/>
        <v>0</v>
      </c>
      <c r="AM495" s="133"/>
      <c r="AN495" s="133" t="str">
        <f t="shared" si="132"/>
        <v/>
      </c>
      <c r="AO495" s="127"/>
      <c r="AP495" s="127"/>
    </row>
    <row r="496" spans="1:42" ht="15.75" hidden="1" customHeight="1" x14ac:dyDescent="0.25">
      <c r="C496" s="308" t="e">
        <f t="shared" si="124"/>
        <v>#REF!</v>
      </c>
      <c r="D496" s="308" t="e">
        <f t="shared" si="125"/>
        <v>#REF!</v>
      </c>
      <c r="E496" s="346" t="str">
        <f t="array" ref="E496">IF(E450:H485="","",E450:H485)</f>
        <v>TSSTV_P04</v>
      </c>
      <c r="F496" s="272" t="str">
        <f t="array" ref="F496">IF(F450:I485="","",F450:I485)</f>
        <v>Priprava sanitarne tople vode</v>
      </c>
      <c r="G496" s="271" t="str">
        <f t="array" ref="G496">IF(G450:J485="","",G450:J485)</f>
        <v>Zaščiteni negospodinjski odjemalci (ZNGO)</v>
      </c>
      <c r="H496" s="271" t="str">
        <f t="array" ref="H496">IF(H450:K485="","",H450:K485)</f>
        <v>Podskupina IV.</v>
      </c>
      <c r="I496" s="717"/>
      <c r="J496" s="718"/>
      <c r="K496" s="719"/>
      <c r="L496" s="720"/>
      <c r="M496" s="721"/>
      <c r="N496" s="722"/>
      <c r="O496" s="723"/>
      <c r="P496" s="723"/>
      <c r="Q496" s="268" t="str">
        <f t="shared" si="126"/>
        <v/>
      </c>
      <c r="R496" s="724" t="str">
        <f t="shared" si="127"/>
        <v/>
      </c>
      <c r="S496" s="725"/>
      <c r="U496" s="34" t="str">
        <f t="shared" si="130"/>
        <v/>
      </c>
      <c r="AC496" s="11"/>
      <c r="AD496" s="11"/>
      <c r="AE496" s="134"/>
      <c r="AF496" s="134"/>
      <c r="AG496" s="134"/>
      <c r="AH496" s="134"/>
      <c r="AI496" s="185"/>
      <c r="AJ496" s="352">
        <f t="shared" si="128"/>
        <v>0</v>
      </c>
      <c r="AK496" s="352" t="str">
        <f t="shared" si="133"/>
        <v/>
      </c>
      <c r="AL496" s="352">
        <f t="shared" si="129"/>
        <v>0</v>
      </c>
      <c r="AM496" s="352"/>
      <c r="AN496" s="352" t="str">
        <f t="shared" si="132"/>
        <v/>
      </c>
      <c r="AO496" s="127"/>
      <c r="AP496" s="127"/>
    </row>
    <row r="497" spans="1:42" s="35" customFormat="1" ht="15.75" hidden="1" customHeight="1" x14ac:dyDescent="0.25">
      <c r="A497" s="11"/>
      <c r="B497" s="11"/>
      <c r="C497" s="332" t="e">
        <f t="shared" si="124"/>
        <v>#REF!</v>
      </c>
      <c r="D497" s="308" t="e">
        <f t="shared" si="125"/>
        <v>#REF!</v>
      </c>
      <c r="E497" s="345" t="str">
        <f t="array" ref="E497">IF(E451:H486="","",E451:H486)</f>
        <v>TSHLP_G01</v>
      </c>
      <c r="F497" s="39" t="str">
        <f t="array" ref="F497">IF(F451:I486="","",F451:I486)</f>
        <v>Hlajenje prostorov</v>
      </c>
      <c r="G497" s="26" t="str">
        <f t="array" ref="G497">IF(G451:J486="","",G451:J486)</f>
        <v>Gospodinjski odjem</v>
      </c>
      <c r="H497" s="26" t="str">
        <f t="array" ref="H497">IF(H451:K486="","",H451:K486)</f>
        <v>Podskupina I. - Pobr ≤ 0,050 [MW]</v>
      </c>
      <c r="I497" s="707"/>
      <c r="J497" s="708"/>
      <c r="K497" s="709"/>
      <c r="L497" s="710"/>
      <c r="M497" s="729"/>
      <c r="N497" s="712"/>
      <c r="O497" s="713"/>
      <c r="P497" s="713"/>
      <c r="Q497" s="40" t="str">
        <f t="shared" si="126"/>
        <v/>
      </c>
      <c r="R497" s="714" t="str">
        <f t="shared" si="127"/>
        <v/>
      </c>
      <c r="S497" s="715"/>
      <c r="T497" s="11"/>
      <c r="U497" s="34" t="str">
        <f t="shared" si="130"/>
        <v/>
      </c>
      <c r="V497" s="11"/>
      <c r="W497" s="11"/>
      <c r="X497" s="11"/>
      <c r="Y497" s="11"/>
      <c r="Z497" s="11"/>
      <c r="AA497" s="11"/>
      <c r="AB497" s="11"/>
      <c r="AC497" s="11"/>
      <c r="AD497" s="11"/>
      <c r="AE497" s="134"/>
      <c r="AF497" s="134"/>
      <c r="AG497" s="134"/>
      <c r="AH497" s="134"/>
      <c r="AI497" s="185"/>
      <c r="AJ497" s="133">
        <f t="shared" si="128"/>
        <v>0</v>
      </c>
      <c r="AK497" s="133" t="str">
        <f>IF($AF$20=TRUE,IF(COUNTA(S497,I497:P497)=9,0,1),IF(COUNTA(S497,I497:P497)&gt;0,1,""))</f>
        <v/>
      </c>
      <c r="AL497" s="133">
        <f t="shared" si="129"/>
        <v>0</v>
      </c>
      <c r="AM497" s="133"/>
      <c r="AN497" s="133" t="str">
        <f t="shared" si="132"/>
        <v/>
      </c>
      <c r="AO497" s="127"/>
      <c r="AP497" s="127"/>
    </row>
    <row r="498" spans="1:42" s="35" customFormat="1" ht="15.75" hidden="1" customHeight="1" x14ac:dyDescent="0.25">
      <c r="A498" s="11"/>
      <c r="B498" s="11"/>
      <c r="C498" s="332" t="e">
        <f t="shared" si="124"/>
        <v>#REF!</v>
      </c>
      <c r="D498" s="308" t="e">
        <f t="shared" si="125"/>
        <v>#REF!</v>
      </c>
      <c r="E498" s="345" t="str">
        <f t="array" ref="E498">IF(E452:H487="","",E452:H487)</f>
        <v>TSHLP_G02</v>
      </c>
      <c r="F498" s="39" t="str">
        <f t="array" ref="F498">IF(F452:I487="","",F452:I487)</f>
        <v>Hlajenje prostorov</v>
      </c>
      <c r="G498" s="26" t="str">
        <f t="array" ref="G498">IF(G452:J487="","",G452:J487)</f>
        <v>Gospodinjski odjem</v>
      </c>
      <c r="H498" s="26" t="str">
        <f t="array" ref="H498">IF(H452:K487="","",H452:K487)</f>
        <v>Podskupina II. - 0,050&lt; Pobr ≤ 0,300 [MW]</v>
      </c>
      <c r="I498" s="707"/>
      <c r="J498" s="708"/>
      <c r="K498" s="709"/>
      <c r="L498" s="710"/>
      <c r="M498" s="729"/>
      <c r="N498" s="712"/>
      <c r="O498" s="713"/>
      <c r="P498" s="713"/>
      <c r="Q498" s="40" t="str">
        <f t="shared" si="126"/>
        <v/>
      </c>
      <c r="R498" s="714" t="str">
        <f t="shared" si="127"/>
        <v/>
      </c>
      <c r="S498" s="715"/>
      <c r="T498" s="11"/>
      <c r="U498" s="34" t="str">
        <f t="shared" si="130"/>
        <v/>
      </c>
      <c r="V498" s="11"/>
      <c r="W498" s="11"/>
      <c r="X498" s="11"/>
      <c r="Y498" s="11"/>
      <c r="Z498" s="11"/>
      <c r="AA498" s="11"/>
      <c r="AB498" s="11"/>
      <c r="AC498" s="11"/>
      <c r="AD498" s="11"/>
      <c r="AE498" s="134"/>
      <c r="AF498" s="134"/>
      <c r="AG498" s="134"/>
      <c r="AH498" s="134"/>
      <c r="AI498" s="185"/>
      <c r="AJ498" s="133">
        <f t="shared" si="128"/>
        <v>0</v>
      </c>
      <c r="AK498" s="133" t="str">
        <f t="shared" ref="AK498:AK505" si="134">IF($AF$20=TRUE,IF(COUNTA(S498,I498:P498)=9,0,1),IF(COUNTA(S498,I498:P498)&gt;0,1,""))</f>
        <v/>
      </c>
      <c r="AL498" s="133">
        <f t="shared" si="129"/>
        <v>0</v>
      </c>
      <c r="AM498" s="133"/>
      <c r="AN498" s="133" t="str">
        <f t="shared" si="132"/>
        <v/>
      </c>
      <c r="AO498" s="127"/>
      <c r="AP498" s="127"/>
    </row>
    <row r="499" spans="1:42" s="35" customFormat="1" ht="15.75" hidden="1" customHeight="1" x14ac:dyDescent="0.25">
      <c r="A499" s="11"/>
      <c r="B499" s="11"/>
      <c r="C499" s="332" t="e">
        <f t="shared" si="124"/>
        <v>#REF!</v>
      </c>
      <c r="D499" s="308" t="e">
        <f t="shared" si="125"/>
        <v>#REF!</v>
      </c>
      <c r="E499" s="345" t="str">
        <f t="array" ref="E499">IF(E453:H488="","",E453:H488)</f>
        <v>TSHLP_G03</v>
      </c>
      <c r="F499" s="39" t="str">
        <f t="array" ref="F499">IF(F453:I488="","",F453:I488)</f>
        <v>Hlajenje prostorov</v>
      </c>
      <c r="G499" s="26" t="str">
        <f t="array" ref="G499">IF(G453:J488="","",G453:J488)</f>
        <v>Gospodinjski odjem</v>
      </c>
      <c r="H499" s="26" t="str">
        <f t="array" ref="H499">IF(H453:K488="","",H453:K488)</f>
        <v>Podskupina III.  - Pobr &gt; 0,300 [MW]</v>
      </c>
      <c r="I499" s="707"/>
      <c r="J499" s="708"/>
      <c r="K499" s="709"/>
      <c r="L499" s="710"/>
      <c r="M499" s="729"/>
      <c r="N499" s="712"/>
      <c r="O499" s="713"/>
      <c r="P499" s="713"/>
      <c r="Q499" s="40" t="str">
        <f t="shared" si="126"/>
        <v/>
      </c>
      <c r="R499" s="714" t="str">
        <f t="shared" si="127"/>
        <v/>
      </c>
      <c r="S499" s="715"/>
      <c r="T499" s="11"/>
      <c r="U499" s="34" t="str">
        <f t="shared" si="130"/>
        <v/>
      </c>
      <c r="V499" s="11"/>
      <c r="W499" s="11"/>
      <c r="X499" s="11"/>
      <c r="Y499" s="11"/>
      <c r="Z499" s="11"/>
      <c r="AA499" s="11"/>
      <c r="AB499" s="11"/>
      <c r="AC499" s="11"/>
      <c r="AD499" s="11"/>
      <c r="AE499" s="134"/>
      <c r="AF499" s="134"/>
      <c r="AG499" s="134"/>
      <c r="AH499" s="134"/>
      <c r="AI499" s="185"/>
      <c r="AJ499" s="133">
        <f t="shared" si="128"/>
        <v>0</v>
      </c>
      <c r="AK499" s="133" t="str">
        <f t="shared" si="134"/>
        <v/>
      </c>
      <c r="AL499" s="133">
        <f t="shared" si="129"/>
        <v>0</v>
      </c>
      <c r="AM499" s="133"/>
      <c r="AN499" s="133" t="str">
        <f t="shared" si="132"/>
        <v/>
      </c>
      <c r="AO499" s="127"/>
      <c r="AP499" s="127"/>
    </row>
    <row r="500" spans="1:42" s="35" customFormat="1" ht="15.75" hidden="1" customHeight="1" x14ac:dyDescent="0.25">
      <c r="A500" s="11"/>
      <c r="B500" s="11"/>
      <c r="C500" s="332" t="e">
        <f t="shared" si="124"/>
        <v>#REF!</v>
      </c>
      <c r="D500" s="308" t="e">
        <f t="shared" si="125"/>
        <v>#REF!</v>
      </c>
      <c r="E500" s="345" t="str">
        <f t="array" ref="E500">IF(E454:H489="","",E454:H489)</f>
        <v>TSHLP_I01</v>
      </c>
      <c r="F500" s="39" t="str">
        <f t="array" ref="F500">IF(F454:I489="","",F454:I489)</f>
        <v>Hlajenje prostorov</v>
      </c>
      <c r="G500" s="26" t="str">
        <f t="array" ref="G500">IF(G454:J489="","",G454:J489)</f>
        <v>Industrijski odjem</v>
      </c>
      <c r="H500" s="26" t="str">
        <f t="array" ref="H500">IF(H454:K489="","",H454:K489)</f>
        <v>Podskupina I. - Pobr ≤ 0,050 [MW]</v>
      </c>
      <c r="I500" s="707"/>
      <c r="J500" s="708"/>
      <c r="K500" s="709"/>
      <c r="L500" s="710"/>
      <c r="M500" s="729"/>
      <c r="N500" s="712"/>
      <c r="O500" s="713"/>
      <c r="P500" s="713"/>
      <c r="Q500" s="40" t="str">
        <f t="shared" si="126"/>
        <v/>
      </c>
      <c r="R500" s="714" t="str">
        <f t="shared" si="127"/>
        <v/>
      </c>
      <c r="S500" s="715"/>
      <c r="T500" s="11"/>
      <c r="U500" s="34" t="str">
        <f t="shared" si="130"/>
        <v/>
      </c>
      <c r="V500" s="11"/>
      <c r="W500" s="11"/>
      <c r="X500" s="11"/>
      <c r="Y500" s="11"/>
      <c r="Z500" s="11"/>
      <c r="AA500" s="11"/>
      <c r="AB500" s="11"/>
      <c r="AC500" s="11"/>
      <c r="AD500" s="11"/>
      <c r="AE500" s="134"/>
      <c r="AF500" s="134"/>
      <c r="AG500" s="134"/>
      <c r="AH500" s="134"/>
      <c r="AI500" s="185"/>
      <c r="AJ500" s="133">
        <f t="shared" si="128"/>
        <v>0</v>
      </c>
      <c r="AK500" s="133" t="str">
        <f t="shared" si="134"/>
        <v/>
      </c>
      <c r="AL500" s="133">
        <f t="shared" si="129"/>
        <v>0</v>
      </c>
      <c r="AM500" s="133"/>
      <c r="AN500" s="133" t="str">
        <f t="shared" si="132"/>
        <v/>
      </c>
      <c r="AO500" s="127"/>
      <c r="AP500" s="127"/>
    </row>
    <row r="501" spans="1:42" s="35" customFormat="1" ht="15.75" hidden="1" customHeight="1" x14ac:dyDescent="0.25">
      <c r="A501" s="11"/>
      <c r="B501" s="11"/>
      <c r="C501" s="332" t="e">
        <f t="shared" si="124"/>
        <v>#REF!</v>
      </c>
      <c r="D501" s="308" t="e">
        <f t="shared" si="125"/>
        <v>#REF!</v>
      </c>
      <c r="E501" s="345" t="str">
        <f t="array" ref="E501">IF(E455:H490="","",E455:H490)</f>
        <v>TSHLP_I02</v>
      </c>
      <c r="F501" s="39" t="str">
        <f t="array" ref="F501">IF(F455:I490="","",F455:I490)</f>
        <v>Hlajenje prostorov</v>
      </c>
      <c r="G501" s="26" t="str">
        <f t="array" ref="G501">IF(G455:J490="","",G455:J490)</f>
        <v>Industrijski odjem</v>
      </c>
      <c r="H501" s="26" t="str">
        <f t="array" ref="H501">IF(H455:K490="","",H455:K490)</f>
        <v>Podskupina II. - 0,050&lt; Pobr ≤ 0,300 [MW]</v>
      </c>
      <c r="I501" s="707"/>
      <c r="J501" s="708"/>
      <c r="K501" s="709"/>
      <c r="L501" s="710"/>
      <c r="M501" s="729"/>
      <c r="N501" s="712"/>
      <c r="O501" s="713"/>
      <c r="P501" s="713"/>
      <c r="Q501" s="40" t="str">
        <f t="shared" si="126"/>
        <v/>
      </c>
      <c r="R501" s="714" t="str">
        <f t="shared" si="127"/>
        <v/>
      </c>
      <c r="S501" s="715"/>
      <c r="T501" s="11"/>
      <c r="U501" s="34" t="str">
        <f t="shared" si="130"/>
        <v/>
      </c>
      <c r="V501" s="11"/>
      <c r="W501" s="11"/>
      <c r="X501" s="11"/>
      <c r="Y501" s="11"/>
      <c r="Z501" s="11"/>
      <c r="AA501" s="11"/>
      <c r="AB501" s="11"/>
      <c r="AC501" s="11"/>
      <c r="AD501" s="11"/>
      <c r="AE501" s="134"/>
      <c r="AF501" s="134"/>
      <c r="AG501" s="134"/>
      <c r="AH501" s="134"/>
      <c r="AI501" s="185"/>
      <c r="AJ501" s="133">
        <f t="shared" si="128"/>
        <v>0</v>
      </c>
      <c r="AK501" s="133" t="str">
        <f t="shared" si="134"/>
        <v/>
      </c>
      <c r="AL501" s="133">
        <f t="shared" si="129"/>
        <v>0</v>
      </c>
      <c r="AM501" s="133"/>
      <c r="AN501" s="133" t="str">
        <f t="shared" si="132"/>
        <v/>
      </c>
      <c r="AO501" s="127"/>
      <c r="AP501" s="127"/>
    </row>
    <row r="502" spans="1:42" s="35" customFormat="1" ht="15.75" hidden="1" customHeight="1" x14ac:dyDescent="0.25">
      <c r="A502" s="11"/>
      <c r="B502" s="11"/>
      <c r="C502" s="332" t="e">
        <f t="shared" si="124"/>
        <v>#REF!</v>
      </c>
      <c r="D502" s="308" t="e">
        <f t="shared" si="125"/>
        <v>#REF!</v>
      </c>
      <c r="E502" s="345" t="str">
        <f t="array" ref="E502">IF(E456:H491="","",E456:H491)</f>
        <v>TSHLP_I03</v>
      </c>
      <c r="F502" s="39" t="str">
        <f t="array" ref="F502">IF(F456:I491="","",F456:I491)</f>
        <v>Hlajenje prostorov</v>
      </c>
      <c r="G502" s="26" t="str">
        <f t="array" ref="G502">IF(G456:J491="","",G456:J491)</f>
        <v>Industrijski odjem</v>
      </c>
      <c r="H502" s="26" t="str">
        <f t="array" ref="H502">IF(H456:K491="","",H456:K491)</f>
        <v>Podskupina III.  - Pobr &gt; 0,300 [MW]</v>
      </c>
      <c r="I502" s="707"/>
      <c r="J502" s="708"/>
      <c r="K502" s="709"/>
      <c r="L502" s="710"/>
      <c r="M502" s="729"/>
      <c r="N502" s="712"/>
      <c r="O502" s="713"/>
      <c r="P502" s="713"/>
      <c r="Q502" s="40" t="str">
        <f t="shared" si="126"/>
        <v/>
      </c>
      <c r="R502" s="714" t="str">
        <f t="shared" si="127"/>
        <v/>
      </c>
      <c r="S502" s="715"/>
      <c r="T502" s="11"/>
      <c r="U502" s="34" t="str">
        <f t="shared" si="130"/>
        <v/>
      </c>
      <c r="V502" s="11"/>
      <c r="W502" s="11"/>
      <c r="X502" s="11"/>
      <c r="Y502" s="11"/>
      <c r="Z502" s="11"/>
      <c r="AA502" s="11"/>
      <c r="AB502" s="11"/>
      <c r="AC502" s="11"/>
      <c r="AD502" s="11"/>
      <c r="AE502" s="134"/>
      <c r="AF502" s="134"/>
      <c r="AG502" s="134"/>
      <c r="AH502" s="134"/>
      <c r="AI502" s="185"/>
      <c r="AJ502" s="133">
        <f t="shared" si="128"/>
        <v>0</v>
      </c>
      <c r="AK502" s="133" t="str">
        <f t="shared" si="134"/>
        <v/>
      </c>
      <c r="AL502" s="133">
        <f t="shared" si="129"/>
        <v>0</v>
      </c>
      <c r="AM502" s="133"/>
      <c r="AN502" s="133" t="str">
        <f t="shared" si="132"/>
        <v/>
      </c>
      <c r="AO502" s="127"/>
      <c r="AP502" s="127"/>
    </row>
    <row r="503" spans="1:42" s="35" customFormat="1" ht="15.75" hidden="1" customHeight="1" x14ac:dyDescent="0.25">
      <c r="A503" s="11"/>
      <c r="B503" s="11"/>
      <c r="C503" s="332" t="e">
        <f t="shared" si="124"/>
        <v>#REF!</v>
      </c>
      <c r="D503" s="308" t="e">
        <f t="shared" si="125"/>
        <v>#REF!</v>
      </c>
      <c r="E503" s="345" t="str">
        <f t="array" ref="E503">IF(E457:H492="","",E457:H492)</f>
        <v>TSHLP_P01</v>
      </c>
      <c r="F503" s="39" t="str">
        <f t="array" ref="F503">IF(F457:I492="","",F457:I492)</f>
        <v>Hlajenje prostorov</v>
      </c>
      <c r="G503" s="26" t="str">
        <f t="array" ref="G503">IF(G457:J492="","",G457:J492)</f>
        <v>Poslovni in ostali odjem</v>
      </c>
      <c r="H503" s="26" t="str">
        <f t="array" ref="H503">IF(H457:K492="","",H457:K492)</f>
        <v>Podskupina I. - Pobr ≤ 0,050 [MW]</v>
      </c>
      <c r="I503" s="707"/>
      <c r="J503" s="708"/>
      <c r="K503" s="709"/>
      <c r="L503" s="710"/>
      <c r="M503" s="729"/>
      <c r="N503" s="712"/>
      <c r="O503" s="713"/>
      <c r="P503" s="713"/>
      <c r="Q503" s="40" t="str">
        <f t="shared" si="126"/>
        <v/>
      </c>
      <c r="R503" s="714" t="str">
        <f t="shared" si="127"/>
        <v/>
      </c>
      <c r="S503" s="715"/>
      <c r="T503" s="11"/>
      <c r="U503" s="34" t="str">
        <f t="shared" si="130"/>
        <v/>
      </c>
      <c r="V503" s="11"/>
      <c r="W503" s="11"/>
      <c r="X503" s="11"/>
      <c r="Y503" s="11"/>
      <c r="Z503" s="11"/>
      <c r="AA503" s="11"/>
      <c r="AB503" s="11"/>
      <c r="AC503" s="11"/>
      <c r="AD503" s="11"/>
      <c r="AE503" s="134"/>
      <c r="AF503" s="134"/>
      <c r="AG503" s="134"/>
      <c r="AH503" s="134"/>
      <c r="AI503" s="185"/>
      <c r="AJ503" s="133">
        <f t="shared" si="128"/>
        <v>0</v>
      </c>
      <c r="AK503" s="133" t="str">
        <f t="shared" si="134"/>
        <v/>
      </c>
      <c r="AL503" s="133">
        <f t="shared" si="129"/>
        <v>0</v>
      </c>
      <c r="AM503" s="133"/>
      <c r="AN503" s="133" t="str">
        <f t="shared" si="132"/>
        <v/>
      </c>
      <c r="AO503" s="127"/>
      <c r="AP503" s="127"/>
    </row>
    <row r="504" spans="1:42" s="35" customFormat="1" ht="15.75" hidden="1" customHeight="1" x14ac:dyDescent="0.25">
      <c r="A504" s="11"/>
      <c r="B504" s="11"/>
      <c r="C504" s="332" t="e">
        <f t="shared" si="124"/>
        <v>#REF!</v>
      </c>
      <c r="D504" s="308" t="e">
        <f t="shared" si="125"/>
        <v>#REF!</v>
      </c>
      <c r="E504" s="345" t="str">
        <f t="array" ref="E504">IF(E458:H493="","",E458:H493)</f>
        <v>TSHLP_P02</v>
      </c>
      <c r="F504" s="39" t="str">
        <f t="array" ref="F504">IF(F458:I493="","",F458:I493)</f>
        <v>Hlajenje prostorov</v>
      </c>
      <c r="G504" s="26" t="str">
        <f t="array" ref="G504">IF(G458:J493="","",G458:J493)</f>
        <v>Poslovni in ostali odjem</v>
      </c>
      <c r="H504" s="26" t="str">
        <f t="array" ref="H504">IF(H458:K493="","",H458:K493)</f>
        <v>Podskupina II. - 0,050&lt; Pobr ≤ 0,300 [MW]</v>
      </c>
      <c r="I504" s="707"/>
      <c r="J504" s="708"/>
      <c r="K504" s="709"/>
      <c r="L504" s="710"/>
      <c r="M504" s="729"/>
      <c r="N504" s="712"/>
      <c r="O504" s="713"/>
      <c r="P504" s="713"/>
      <c r="Q504" s="40" t="str">
        <f t="shared" si="126"/>
        <v/>
      </c>
      <c r="R504" s="714" t="str">
        <f t="shared" si="127"/>
        <v/>
      </c>
      <c r="S504" s="715"/>
      <c r="T504" s="11"/>
      <c r="U504" s="34" t="str">
        <f t="shared" si="130"/>
        <v/>
      </c>
      <c r="V504" s="11"/>
      <c r="W504" s="11"/>
      <c r="X504" s="11"/>
      <c r="Y504" s="11"/>
      <c r="Z504" s="11"/>
      <c r="AA504" s="11"/>
      <c r="AB504" s="11"/>
      <c r="AC504" s="11"/>
      <c r="AD504" s="11"/>
      <c r="AE504" s="134"/>
      <c r="AF504" s="134"/>
      <c r="AG504" s="134"/>
      <c r="AH504" s="134"/>
      <c r="AI504" s="185"/>
      <c r="AJ504" s="133">
        <f t="shared" si="128"/>
        <v>0</v>
      </c>
      <c r="AK504" s="133" t="str">
        <f t="shared" si="134"/>
        <v/>
      </c>
      <c r="AL504" s="133">
        <f t="shared" si="129"/>
        <v>0</v>
      </c>
      <c r="AM504" s="133"/>
      <c r="AN504" s="133" t="str">
        <f t="shared" si="132"/>
        <v/>
      </c>
      <c r="AO504" s="127"/>
      <c r="AP504" s="127"/>
    </row>
    <row r="505" spans="1:42" s="35" customFormat="1" ht="15.75" hidden="1" customHeight="1" x14ac:dyDescent="0.25">
      <c r="A505" s="11"/>
      <c r="B505" s="11"/>
      <c r="C505" s="332" t="e">
        <f t="shared" si="124"/>
        <v>#REF!</v>
      </c>
      <c r="D505" s="308" t="e">
        <f t="shared" si="125"/>
        <v>#REF!</v>
      </c>
      <c r="E505" s="347" t="str">
        <f t="array" ref="E505">IF(E459:H494="","",E459:H494)</f>
        <v>TSHLP_P03</v>
      </c>
      <c r="F505" s="42" t="str">
        <f t="array" ref="F505">IF(F459:I494="","",F459:I494)</f>
        <v>Hlajenje prostorov</v>
      </c>
      <c r="G505" s="41" t="str">
        <f t="array" ref="G505">IF(G459:J494="","",G459:J494)</f>
        <v>Poslovni in ostali odjem</v>
      </c>
      <c r="H505" s="41" t="str">
        <f t="array" ref="H505">IF(H459:K494="","",H459:K494)</f>
        <v>Podskupina III.  - Pobr &gt; 0,300 [MW]</v>
      </c>
      <c r="I505" s="730"/>
      <c r="J505" s="731"/>
      <c r="K505" s="732"/>
      <c r="L505" s="733"/>
      <c r="M505" s="734"/>
      <c r="N505" s="735"/>
      <c r="O505" s="736"/>
      <c r="P505" s="736"/>
      <c r="Q505" s="43" t="str">
        <f t="shared" si="126"/>
        <v/>
      </c>
      <c r="R505" s="737" t="str">
        <f t="shared" si="127"/>
        <v/>
      </c>
      <c r="S505" s="738"/>
      <c r="T505" s="11"/>
      <c r="U505" s="34" t="str">
        <f t="shared" si="130"/>
        <v/>
      </c>
      <c r="V505" s="11"/>
      <c r="W505" s="11"/>
      <c r="X505" s="11"/>
      <c r="Y505" s="11"/>
      <c r="Z505" s="11"/>
      <c r="AA505" s="11"/>
      <c r="AB505" s="11"/>
      <c r="AC505" s="11"/>
      <c r="AD505" s="11"/>
      <c r="AE505" s="134"/>
      <c r="AF505" s="134"/>
      <c r="AG505" s="134"/>
      <c r="AH505" s="134"/>
      <c r="AI505" s="185"/>
      <c r="AJ505" s="352">
        <f t="shared" si="128"/>
        <v>0</v>
      </c>
      <c r="AK505" s="352" t="str">
        <f t="shared" si="134"/>
        <v/>
      </c>
      <c r="AL505" s="352">
        <f t="shared" si="129"/>
        <v>0</v>
      </c>
      <c r="AM505" s="352"/>
      <c r="AN505" s="352" t="str">
        <f t="shared" si="132"/>
        <v/>
      </c>
      <c r="AO505" s="127"/>
      <c r="AP505" s="127"/>
    </row>
    <row r="506" spans="1:42" ht="15.75" hidden="1" customHeight="1" x14ac:dyDescent="0.25">
      <c r="C506" s="308" t="e">
        <f t="shared" si="124"/>
        <v>#REF!</v>
      </c>
      <c r="D506" s="308" t="e">
        <f t="shared" si="125"/>
        <v>#REF!</v>
      </c>
      <c r="E506" s="348" t="str">
        <f t="array" ref="E506">IF(E460:H495="","",E460:H495)</f>
        <v>RPROT_01</v>
      </c>
      <c r="F506" s="178" t="str">
        <f t="array" ref="F506">IF(F460:I495="","",F460:I495)</f>
        <v>Reguliran proizvajalec toplote</v>
      </c>
      <c r="G506" s="177" t="str">
        <f t="array" ref="G506">IF(G460:J495="","",G460:J495)</f>
        <v>Lastna raba</v>
      </c>
      <c r="H506" s="273" t="str">
        <f t="array" ref="H506">IF(H460:K495="","",H460:K495)</f>
        <v>Lastna raba</v>
      </c>
      <c r="I506" s="739"/>
      <c r="J506" s="740"/>
      <c r="K506" s="741"/>
      <c r="L506" s="742"/>
      <c r="M506" s="743"/>
      <c r="N506" s="744"/>
      <c r="O506" s="745"/>
      <c r="P506" s="745"/>
      <c r="Q506" s="179" t="str">
        <f t="shared" si="126"/>
        <v/>
      </c>
      <c r="R506" s="746" t="str">
        <f t="shared" si="127"/>
        <v/>
      </c>
      <c r="S506" s="747"/>
      <c r="U506" s="34" t="str">
        <f t="shared" si="130"/>
        <v/>
      </c>
      <c r="AC506" s="11"/>
      <c r="AD506" s="11"/>
      <c r="AE506" s="134"/>
      <c r="AF506" s="134"/>
      <c r="AG506" s="134"/>
      <c r="AH506" s="134"/>
      <c r="AI506" s="185"/>
      <c r="AJ506" s="133">
        <f t="shared" si="128"/>
        <v>0</v>
      </c>
      <c r="AK506" s="133" t="str">
        <f>IF($AF$21=TRUE,IF(COUNTA(S506,I506:P506)=9,0,1),IF(COUNTA(S506,I506:P506)&gt;0,1,""))</f>
        <v/>
      </c>
      <c r="AL506" s="133">
        <f t="shared" si="129"/>
        <v>0</v>
      </c>
      <c r="AM506" s="133"/>
      <c r="AN506" s="133" t="str">
        <f t="shared" si="132"/>
        <v/>
      </c>
      <c r="AO506" s="127"/>
      <c r="AP506" s="127"/>
    </row>
    <row r="507" spans="1:42" ht="15.75" hidden="1" customHeight="1" x14ac:dyDescent="0.25">
      <c r="C507" s="308" t="e">
        <f t="shared" si="124"/>
        <v>#REF!</v>
      </c>
      <c r="D507" s="308" t="e">
        <f t="shared" si="125"/>
        <v>#REF!</v>
      </c>
      <c r="E507" s="349" t="str">
        <f t="array" ref="E507">IF(E461:H496="","",E461:H496)</f>
        <v>RPROT_02</v>
      </c>
      <c r="F507" s="270" t="str">
        <f t="array" ref="F507">IF(F461:I496="","",F461:I496)</f>
        <v>Reguliran proizvajalec toplote</v>
      </c>
      <c r="G507" s="269" t="str">
        <f t="array" ref="G507">IF(G461:J496="","",G461:J496)</f>
        <v>Oskrba distributerja toplote (GO)</v>
      </c>
      <c r="H507" s="269" t="str">
        <f t="array" ref="H507">IF(H461:K496="","",H461:K496)</f>
        <v>Gospodinjski odjemalci (GO)</v>
      </c>
      <c r="I507" s="748"/>
      <c r="J507" s="749"/>
      <c r="K507" s="750"/>
      <c r="L507" s="751"/>
      <c r="M507" s="752"/>
      <c r="N507" s="753"/>
      <c r="O507" s="754"/>
      <c r="P507" s="754"/>
      <c r="Q507" s="180" t="str">
        <f t="shared" si="126"/>
        <v/>
      </c>
      <c r="R507" s="755" t="str">
        <f t="shared" si="127"/>
        <v/>
      </c>
      <c r="S507" s="756"/>
      <c r="U507" s="34" t="str">
        <f t="shared" si="130"/>
        <v/>
      </c>
      <c r="AC507" s="11"/>
      <c r="AD507" s="11"/>
      <c r="AE507" s="134"/>
      <c r="AF507" s="134"/>
      <c r="AG507" s="134"/>
      <c r="AH507" s="134"/>
      <c r="AI507" s="185"/>
      <c r="AJ507" s="133">
        <f t="shared" si="128"/>
        <v>0</v>
      </c>
      <c r="AK507" s="133" t="str">
        <f t="shared" ref="AK507:AK509" si="135">IF($AF$21=TRUE,IF(COUNTA(S507,I507:P507)=9,0,1),IF(COUNTA(S507,I507:P507)&gt;0,1,""))</f>
        <v/>
      </c>
      <c r="AL507" s="133">
        <f t="shared" si="129"/>
        <v>0</v>
      </c>
      <c r="AM507" s="133"/>
      <c r="AN507" s="133" t="str">
        <f t="shared" si="132"/>
        <v/>
      </c>
      <c r="AO507" s="127"/>
      <c r="AP507" s="127"/>
    </row>
    <row r="508" spans="1:42" ht="15.75" hidden="1" customHeight="1" x14ac:dyDescent="0.25">
      <c r="C508" s="308" t="e">
        <f t="shared" si="124"/>
        <v>#REF!</v>
      </c>
      <c r="D508" s="308" t="e">
        <f t="shared" si="125"/>
        <v>#REF!</v>
      </c>
      <c r="E508" s="349" t="str">
        <f t="array" ref="E508">IF(E462:H497="","",E462:H497)</f>
        <v>RPROT_03</v>
      </c>
      <c r="F508" s="270" t="str">
        <f t="array" ref="F508">IF(F462:I497="","",F462:I497)</f>
        <v>Reguliran proizvajalec toplote</v>
      </c>
      <c r="G508" s="269" t="str">
        <f t="array" ref="G508">IF(G462:J497="","",G462:J497)</f>
        <v>Oskrba distributerja toplote (ZNGO)</v>
      </c>
      <c r="H508" s="269" t="str">
        <f t="array" ref="H508">IF(H462:K497="","",H462:K497)</f>
        <v>Zaščiteni negospodinjski odjemalci (ZNGO)</v>
      </c>
      <c r="I508" s="748"/>
      <c r="J508" s="749"/>
      <c r="K508" s="750"/>
      <c r="L508" s="751"/>
      <c r="M508" s="752"/>
      <c r="N508" s="753"/>
      <c r="O508" s="754"/>
      <c r="P508" s="754"/>
      <c r="Q508" s="180" t="str">
        <f t="shared" si="126"/>
        <v/>
      </c>
      <c r="R508" s="755" t="str">
        <f t="shared" si="127"/>
        <v/>
      </c>
      <c r="S508" s="756"/>
      <c r="U508" s="34" t="str">
        <f t="shared" si="130"/>
        <v/>
      </c>
      <c r="AC508" s="11"/>
      <c r="AD508" s="11"/>
      <c r="AE508" s="134"/>
      <c r="AF508" s="134"/>
      <c r="AG508" s="134"/>
      <c r="AH508" s="134"/>
      <c r="AI508" s="185"/>
      <c r="AJ508" s="133">
        <f t="shared" si="128"/>
        <v>0</v>
      </c>
      <c r="AK508" s="133" t="str">
        <f t="shared" si="135"/>
        <v/>
      </c>
      <c r="AL508" s="133">
        <f t="shared" si="129"/>
        <v>0</v>
      </c>
      <c r="AM508" s="133"/>
      <c r="AN508" s="133" t="str">
        <f t="shared" si="132"/>
        <v/>
      </c>
      <c r="AO508" s="127"/>
      <c r="AP508" s="127"/>
    </row>
    <row r="509" spans="1:42" ht="15.75" hidden="1" customHeight="1" x14ac:dyDescent="0.25">
      <c r="C509" s="308" t="e">
        <f t="shared" si="124"/>
        <v>#REF!</v>
      </c>
      <c r="D509" s="308" t="e">
        <f t="shared" si="125"/>
        <v>#REF!</v>
      </c>
      <c r="E509" s="346" t="str">
        <f t="array" ref="E509">IF(E463:H498="","",E463:H498)</f>
        <v>RPROT_03</v>
      </c>
      <c r="F509" s="272" t="str">
        <f t="array" ref="F509">IF(F463:I498="","",F463:I498)</f>
        <v>Reguliran proizvajalec toplote</v>
      </c>
      <c r="G509" s="271" t="str">
        <f t="array" ref="G509">IF(G463:J498="","",G463:J498)</f>
        <v>Oskrba distributerja toplote (NNGO)</v>
      </c>
      <c r="H509" s="271" t="str">
        <f t="array" ref="H509">IF(H463:K498="","",H463:K498)</f>
        <v>Nezaščiteni negospodinjski odjemalci (NNGO)</v>
      </c>
      <c r="I509" s="717"/>
      <c r="J509" s="718"/>
      <c r="K509" s="719"/>
      <c r="L509" s="720"/>
      <c r="M509" s="721"/>
      <c r="N509" s="722"/>
      <c r="O509" s="723"/>
      <c r="P509" s="723"/>
      <c r="Q509" s="268" t="str">
        <f t="shared" si="126"/>
        <v/>
      </c>
      <c r="R509" s="724" t="str">
        <f t="shared" si="127"/>
        <v/>
      </c>
      <c r="S509" s="725"/>
      <c r="U509" s="34" t="str">
        <f t="shared" si="130"/>
        <v/>
      </c>
      <c r="AC509" s="11"/>
      <c r="AD509" s="11"/>
      <c r="AE509" s="134"/>
      <c r="AF509" s="134"/>
      <c r="AG509" s="134"/>
      <c r="AH509" s="134"/>
      <c r="AI509" s="185"/>
      <c r="AJ509" s="352">
        <f t="shared" si="128"/>
        <v>0</v>
      </c>
      <c r="AK509" s="352" t="str">
        <f t="shared" si="135"/>
        <v/>
      </c>
      <c r="AL509" s="352">
        <f t="shared" si="129"/>
        <v>0</v>
      </c>
      <c r="AM509" s="352"/>
      <c r="AN509" s="352" t="str">
        <f t="shared" si="132"/>
        <v/>
      </c>
      <c r="AO509" s="127"/>
      <c r="AP509" s="127"/>
    </row>
    <row r="510" spans="1:42" s="35" customFormat="1" ht="15.75" hidden="1" customHeight="1" x14ac:dyDescent="0.25">
      <c r="A510" s="11"/>
      <c r="B510" s="11"/>
      <c r="C510" s="332" t="e">
        <f t="shared" si="124"/>
        <v>#REF!</v>
      </c>
      <c r="D510" s="308" t="e">
        <f t="shared" si="125"/>
        <v>#REF!</v>
      </c>
      <c r="E510" s="345" t="str">
        <f t="array" ref="E510">IF(E464:H499="","",E464:H499)</f>
        <v>TSINP_01</v>
      </c>
      <c r="F510" s="39" t="str">
        <f t="array" ref="F510">IF(F464:I499="","",F464:I499)</f>
        <v>Uporaba pare v industrijskih procesih</v>
      </c>
      <c r="G510" s="26" t="str">
        <f t="array" ref="G510">IF(G464:J499="","",G464:J499)</f>
        <v>Industrijski procesi / vodna para</v>
      </c>
      <c r="H510" s="181" t="str">
        <f t="array" ref="H510">IF(H464:K499="","",H464:K499)</f>
        <v/>
      </c>
      <c r="I510" s="707"/>
      <c r="J510" s="708"/>
      <c r="K510" s="709"/>
      <c r="L510" s="710"/>
      <c r="M510" s="729"/>
      <c r="N510" s="712"/>
      <c r="O510" s="713"/>
      <c r="P510" s="713"/>
      <c r="Q510" s="40" t="str">
        <f t="shared" si="126"/>
        <v/>
      </c>
      <c r="R510" s="714" t="str">
        <f t="shared" si="127"/>
        <v/>
      </c>
      <c r="S510" s="715"/>
      <c r="T510" s="11"/>
      <c r="U510" s="34" t="str">
        <f t="shared" si="130"/>
        <v/>
      </c>
      <c r="V510" s="11"/>
      <c r="W510" s="11"/>
      <c r="X510" s="11"/>
      <c r="Y510" s="11"/>
      <c r="Z510" s="11"/>
      <c r="AA510" s="11"/>
      <c r="AB510" s="11"/>
      <c r="AC510" s="11"/>
      <c r="AD510" s="11"/>
      <c r="AE510" s="127"/>
      <c r="AF510" s="127"/>
      <c r="AG510" s="127"/>
      <c r="AH510" s="127"/>
      <c r="AI510" s="127"/>
      <c r="AJ510" s="133">
        <f t="shared" si="128"/>
        <v>0</v>
      </c>
      <c r="AK510" s="133" t="str">
        <f>IF($AF$22=TRUE,IF(COUNTA(S510,I510:P510)=9,0,1),IF(COUNTA(S510,I510:P510)&gt;0,1,""))</f>
        <v/>
      </c>
      <c r="AL510" s="133">
        <f t="shared" si="129"/>
        <v>0</v>
      </c>
      <c r="AM510" s="133"/>
      <c r="AN510" s="133" t="str">
        <f t="shared" si="132"/>
        <v/>
      </c>
      <c r="AO510" s="127"/>
      <c r="AP510" s="127"/>
    </row>
    <row r="511" spans="1:42" s="35" customFormat="1" ht="15.75" hidden="1" customHeight="1" x14ac:dyDescent="0.25">
      <c r="A511" s="11"/>
      <c r="B511" s="11"/>
      <c r="C511" s="332" t="e">
        <f t="shared" si="124"/>
        <v>#REF!</v>
      </c>
      <c r="D511" s="308" t="e">
        <f t="shared" si="125"/>
        <v>#REF!</v>
      </c>
      <c r="E511" s="345" t="str">
        <f t="array" ref="E511">IF(E465:H500="","",E465:H500)</f>
        <v>TSINP_02</v>
      </c>
      <c r="F511" s="39" t="str">
        <f t="array" ref="F511">IF(F465:I500="","",F465:I500)</f>
        <v>Uporaba pare v industrijskih procesih</v>
      </c>
      <c r="G511" s="26" t="str">
        <f t="array" ref="G511">IF(G465:J500="","",G465:J500)</f>
        <v>Odjem toplote za namen hlajenja / vodna para</v>
      </c>
      <c r="H511" s="181" t="str">
        <f t="array" ref="H511">IF(H465:K500="","",H465:K500)</f>
        <v/>
      </c>
      <c r="I511" s="707"/>
      <c r="J511" s="708"/>
      <c r="K511" s="709"/>
      <c r="L511" s="710"/>
      <c r="M511" s="729"/>
      <c r="N511" s="712"/>
      <c r="O511" s="713"/>
      <c r="P511" s="713"/>
      <c r="Q511" s="40" t="str">
        <f t="shared" si="126"/>
        <v/>
      </c>
      <c r="R511" s="714" t="str">
        <f t="shared" si="127"/>
        <v/>
      </c>
      <c r="S511" s="715"/>
      <c r="T511" s="11"/>
      <c r="U511" s="34" t="str">
        <f t="shared" si="130"/>
        <v/>
      </c>
      <c r="V511" s="11"/>
      <c r="W511" s="11"/>
      <c r="X511" s="11"/>
      <c r="Y511" s="11"/>
      <c r="Z511" s="11"/>
      <c r="AA511" s="11"/>
      <c r="AB511" s="11"/>
      <c r="AC511" s="11"/>
      <c r="AD511" s="11"/>
      <c r="AE511" s="127"/>
      <c r="AF511" s="127"/>
      <c r="AG511" s="127"/>
      <c r="AH511" s="127"/>
      <c r="AI511" s="127"/>
      <c r="AJ511" s="133">
        <f t="shared" si="128"/>
        <v>0</v>
      </c>
      <c r="AK511" s="133" t="str">
        <f t="shared" ref="AK511:AK512" si="136">IF($AF$22=TRUE,IF(COUNTA(S511,I511:P511)=9,0,1),IF(COUNTA(S511,I511:P511)&gt;0,1,""))</f>
        <v/>
      </c>
      <c r="AL511" s="133">
        <f t="shared" si="129"/>
        <v>0</v>
      </c>
      <c r="AM511" s="133"/>
      <c r="AN511" s="133" t="str">
        <f t="shared" si="132"/>
        <v/>
      </c>
      <c r="AO511" s="127"/>
      <c r="AP511" s="127"/>
    </row>
    <row r="512" spans="1:42" s="35" customFormat="1" ht="15.75" hidden="1" customHeight="1" x14ac:dyDescent="0.25">
      <c r="A512" s="11"/>
      <c r="B512" s="11"/>
      <c r="C512" s="332" t="e">
        <f t="shared" si="124"/>
        <v>#REF!</v>
      </c>
      <c r="D512" s="308" t="e">
        <f t="shared" si="125"/>
        <v>#REF!</v>
      </c>
      <c r="E512" s="347" t="str">
        <f t="array" ref="E512">IF(E466:H501="","",E466:H501)</f>
        <v>TSINP_03</v>
      </c>
      <c r="F512" s="42" t="str">
        <f t="array" ref="F512">IF(F466:I501="","",F466:I501)</f>
        <v>Uporaba pare v industrijskih procesih</v>
      </c>
      <c r="G512" s="41" t="str">
        <f t="array" ref="G512">IF(G466:J501="","",G466:J501)</f>
        <v>Odjem toplote za namen hlajenja / vroča-topla voda</v>
      </c>
      <c r="H512" s="182" t="str">
        <f t="array" ref="H512">IF(H466:K501="","",H466:K501)</f>
        <v/>
      </c>
      <c r="I512" s="707"/>
      <c r="J512" s="731"/>
      <c r="K512" s="732"/>
      <c r="L512" s="733"/>
      <c r="M512" s="734"/>
      <c r="N512" s="735"/>
      <c r="O512" s="736"/>
      <c r="P512" s="736"/>
      <c r="Q512" s="43" t="str">
        <f t="shared" si="126"/>
        <v/>
      </c>
      <c r="R512" s="737" t="str">
        <f t="shared" si="127"/>
        <v/>
      </c>
      <c r="S512" s="738"/>
      <c r="T512" s="11"/>
      <c r="U512" s="34" t="str">
        <f t="shared" si="130"/>
        <v/>
      </c>
      <c r="V512" s="11"/>
      <c r="W512" s="11"/>
      <c r="X512" s="11"/>
      <c r="Y512" s="11"/>
      <c r="Z512" s="11"/>
      <c r="AA512" s="11"/>
      <c r="AB512" s="11"/>
      <c r="AC512" s="11"/>
      <c r="AD512" s="11"/>
      <c r="AE512" s="127"/>
      <c r="AF512" s="127"/>
      <c r="AG512" s="127"/>
      <c r="AH512" s="127"/>
      <c r="AI512" s="127"/>
      <c r="AJ512" s="135">
        <f t="shared" si="128"/>
        <v>0</v>
      </c>
      <c r="AK512" s="135" t="str">
        <f t="shared" si="136"/>
        <v/>
      </c>
      <c r="AL512" s="135">
        <f t="shared" si="129"/>
        <v>0</v>
      </c>
      <c r="AM512" s="135"/>
      <c r="AN512" s="135" t="str">
        <f t="shared" si="132"/>
        <v/>
      </c>
      <c r="AO512" s="127"/>
      <c r="AP512" s="127"/>
    </row>
    <row r="513" spans="1:60" ht="19.5" hidden="1" customHeight="1" x14ac:dyDescent="0.25">
      <c r="C513" s="344"/>
      <c r="D513" s="344"/>
      <c r="E513" s="350"/>
      <c r="F513" s="222"/>
      <c r="G513" s="222"/>
      <c r="H513" s="222"/>
      <c r="I513" s="351"/>
      <c r="J513" s="757"/>
      <c r="K513" s="758"/>
      <c r="L513" s="759"/>
      <c r="M513" s="226">
        <f>SUBTOTAL(109,tbl_11_TarifniCenik_11[Variabilna količina (Dobavljena toplota)
'[MWh']])</f>
        <v>0</v>
      </c>
      <c r="N513" s="760">
        <f>SUBTOTAL(109,tbl_11_TarifniCenik_11[Fiksna količina (Obračunska moč)
'[MW']])</f>
        <v>0</v>
      </c>
      <c r="O513" s="761">
        <f>SUBTOTAL(109,tbl_11_TarifniCenik_11[Število končnih odjemalcev])</f>
        <v>0</v>
      </c>
      <c r="P513" s="761">
        <f>SUBTOTAL(109,tbl_11_TarifniCenik_11[Število predajnih (merilnih) mest])</f>
        <v>0</v>
      </c>
      <c r="Q513" s="227">
        <f>SUBTOTAL(109,tbl_11_TarifniCenik_11[Prihodek
VARIABILNI
del 
'[EUR/leto']])</f>
        <v>0</v>
      </c>
      <c r="R513" s="762">
        <f>SUBTOTAL(109,tbl_11_TarifniCenik_11[Prihodek 
FIKSNI
del 
'[EUR/leto']])</f>
        <v>0</v>
      </c>
      <c r="S513" s="223">
        <f>ROUND(SUBTOTAL(109,tbl_11_TarifniCenik_11[Prihodek števnina '[EUR/leto']]),2)</f>
        <v>0</v>
      </c>
      <c r="AC513" s="11"/>
      <c r="AD513" s="11"/>
      <c r="AO513" s="127"/>
      <c r="AP513" s="127"/>
    </row>
    <row r="514" spans="1:60" ht="14.25" hidden="1" customHeight="1" x14ac:dyDescent="0.25">
      <c r="B514" s="237"/>
      <c r="F514" s="15"/>
      <c r="H514" s="19"/>
    </row>
    <row r="515" spans="1:60" ht="14.25" hidden="1" customHeight="1" x14ac:dyDescent="0.25">
      <c r="F515" s="15"/>
      <c r="H515" s="19"/>
    </row>
    <row r="516" spans="1:60" ht="14.25" hidden="1" customHeight="1" x14ac:dyDescent="0.25">
      <c r="F516" s="15"/>
      <c r="H516" s="19"/>
    </row>
    <row r="517" spans="1:60" ht="22.5" hidden="1" customHeight="1" x14ac:dyDescent="0.25">
      <c r="D517" s="306">
        <v>12</v>
      </c>
      <c r="E517" s="305" t="e">
        <f>IF(VLOOKUP(D517,[1]!tblS_Mesec[#Data],4)="PLAN",$AC$2&amp;VLOOKUP(D517,[1]!tblS_Mesec[#Data],3)&amp;" "&amp;VLOOKUP(D517,[1]!tblS_Mesec[#Data],2),$AC$3&amp;VLOOKUP(D517,[1]!tblS_Mesec[#Data],3)&amp;" "&amp;VLOOKUP(D517,[1]!tblS_Mesec[#Data],2))&amp;" "&amp;VLOOKUP(D517,[1]!tblS_Mesec[#Data],9)</f>
        <v>#REF!</v>
      </c>
      <c r="H517" s="19"/>
      <c r="AC517" s="11"/>
      <c r="AD517" s="11"/>
      <c r="AE517" s="11"/>
      <c r="AF517" s="11"/>
      <c r="AG517" s="122"/>
      <c r="AH517" s="122"/>
      <c r="AI517" s="122"/>
      <c r="AJ517" s="122"/>
      <c r="AK517" s="122"/>
      <c r="AL517" s="122"/>
      <c r="AM517" s="122"/>
      <c r="AN517" s="122"/>
      <c r="AQ517" s="122"/>
      <c r="AR517" s="139"/>
      <c r="AS517" s="122"/>
      <c r="AT517" s="139"/>
      <c r="AU517" s="139"/>
      <c r="AV517" s="139"/>
      <c r="BA517" s="122"/>
      <c r="BB517" s="139"/>
      <c r="BC517" s="122"/>
      <c r="BD517" s="139"/>
      <c r="BE517" s="139"/>
      <c r="BF517" s="139"/>
      <c r="BG517" s="122"/>
      <c r="BH517" s="122"/>
    </row>
    <row r="518" spans="1:60" ht="14.25" hidden="1" customHeight="1" thickBot="1" x14ac:dyDescent="0.3">
      <c r="D518" s="306" t="e">
        <f>VLOOKUP(MATCH($D$517,[1]!tblS_Mesec[ID_Mesec],0),[1]!tblS_Mesec[#Data],4)</f>
        <v>#REF!</v>
      </c>
    </row>
    <row r="519" spans="1:60" ht="22.5" hidden="1" customHeight="1" x14ac:dyDescent="0.25">
      <c r="D519" s="306" t="e">
        <f>VLOOKUP(MATCH($D$517,[1]!tblS_Mesec[ID_Mesec],0),[1]!tblS_Mesec[#Data],7)</f>
        <v>#REF!</v>
      </c>
      <c r="F519" s="927" t="s">
        <v>1089</v>
      </c>
      <c r="G519" s="928"/>
      <c r="H519" s="928"/>
      <c r="I519" s="929" t="s">
        <v>1090</v>
      </c>
      <c r="J519" s="930"/>
      <c r="K519" s="930"/>
      <c r="L519" s="931"/>
      <c r="M519" s="935" t="s">
        <v>1104</v>
      </c>
      <c r="N519" s="936"/>
      <c r="O519" s="936"/>
      <c r="P519" s="937"/>
      <c r="Q519" s="935" t="s">
        <v>1105</v>
      </c>
      <c r="R519" s="936"/>
      <c r="S519" s="937"/>
    </row>
    <row r="520" spans="1:60" ht="22.5" hidden="1" customHeight="1" x14ac:dyDescent="0.25">
      <c r="E520" s="21" t="s">
        <v>1113</v>
      </c>
      <c r="F520" s="701"/>
      <c r="G520" s="938" t="s">
        <v>1093</v>
      </c>
      <c r="H520" s="939"/>
      <c r="I520" s="940" t="s">
        <v>1094</v>
      </c>
      <c r="J520" s="941"/>
      <c r="K520" s="940" t="s">
        <v>1095</v>
      </c>
      <c r="L520" s="942"/>
      <c r="M520" s="763"/>
      <c r="N520" s="763"/>
      <c r="O520" s="35"/>
      <c r="P520" s="763"/>
      <c r="Q520" s="763"/>
      <c r="AN520" s="183">
        <f>SUM(AN523:AN558)</f>
        <v>0</v>
      </c>
    </row>
    <row r="521" spans="1:60" s="23" customFormat="1" ht="15.75" hidden="1" customHeight="1" x14ac:dyDescent="0.25">
      <c r="E521" s="23" t="s">
        <v>16</v>
      </c>
      <c r="F521" s="23" t="s">
        <v>17</v>
      </c>
      <c r="G521" s="23" t="s">
        <v>18</v>
      </c>
      <c r="H521" s="23" t="s">
        <v>19</v>
      </c>
      <c r="I521" s="23" t="s">
        <v>20</v>
      </c>
      <c r="J521" s="23" t="s">
        <v>21</v>
      </c>
      <c r="K521" s="23" t="s">
        <v>22</v>
      </c>
      <c r="L521" s="23" t="s">
        <v>23</v>
      </c>
      <c r="M521" s="23" t="s">
        <v>24</v>
      </c>
      <c r="N521" s="23" t="s">
        <v>25</v>
      </c>
      <c r="O521" s="23" t="s">
        <v>26</v>
      </c>
      <c r="P521" s="23" t="s">
        <v>27</v>
      </c>
      <c r="Q521" s="23" t="s">
        <v>28</v>
      </c>
      <c r="R521" s="23" t="s">
        <v>507</v>
      </c>
      <c r="S521" s="23" t="s">
        <v>508</v>
      </c>
      <c r="T521" s="11"/>
      <c r="U521" s="11"/>
      <c r="V521" s="11"/>
      <c r="W521" s="11"/>
      <c r="AC521" s="128"/>
      <c r="AD521" s="128"/>
      <c r="AE521" s="128"/>
      <c r="AF521" s="128"/>
      <c r="AG521" s="128"/>
      <c r="AH521" s="128"/>
      <c r="AI521" s="128"/>
      <c r="AJ521" s="128"/>
      <c r="AK521" s="128"/>
      <c r="AL521" s="128"/>
      <c r="AM521" s="128"/>
      <c r="AN521" s="128"/>
    </row>
    <row r="522" spans="1:60" s="21" customFormat="1" ht="138.75" hidden="1" customHeight="1" x14ac:dyDescent="0.25">
      <c r="A522" s="11"/>
      <c r="B522" s="11"/>
      <c r="C522" s="25" t="s">
        <v>573</v>
      </c>
      <c r="D522" s="36" t="s">
        <v>549</v>
      </c>
      <c r="E522" s="309" t="s">
        <v>14</v>
      </c>
      <c r="F522" s="26" t="s">
        <v>75</v>
      </c>
      <c r="G522" s="26" t="s">
        <v>7</v>
      </c>
      <c r="H522" s="26" t="s">
        <v>15</v>
      </c>
      <c r="I522" s="38" t="s">
        <v>89</v>
      </c>
      <c r="J522" s="702" t="s">
        <v>1096</v>
      </c>
      <c r="K522" s="703" t="s">
        <v>1097</v>
      </c>
      <c r="L522" s="704" t="s">
        <v>1098</v>
      </c>
      <c r="M522" s="38" t="s">
        <v>90</v>
      </c>
      <c r="N522" s="705" t="s">
        <v>1099</v>
      </c>
      <c r="O522" s="25" t="s">
        <v>1100</v>
      </c>
      <c r="P522" s="25" t="s">
        <v>1101</v>
      </c>
      <c r="Q522" s="38" t="s">
        <v>38</v>
      </c>
      <c r="R522" s="706" t="s">
        <v>1102</v>
      </c>
      <c r="S522" s="25" t="s">
        <v>1103</v>
      </c>
      <c r="T522" s="11"/>
      <c r="U522" s="392" t="s">
        <v>196</v>
      </c>
      <c r="V522" s="11"/>
      <c r="W522" s="11"/>
      <c r="X522" s="11"/>
      <c r="Y522" s="11"/>
      <c r="Z522" s="11"/>
      <c r="AA522" s="11"/>
      <c r="AB522" s="11"/>
      <c r="AC522" s="11"/>
      <c r="AD522" s="11"/>
      <c r="AE522" s="127"/>
      <c r="AF522" s="129" t="s">
        <v>85</v>
      </c>
      <c r="AG522" s="129" t="s">
        <v>87</v>
      </c>
      <c r="AH522" s="129" t="s">
        <v>88</v>
      </c>
      <c r="AI522" s="127"/>
      <c r="AJ522" s="129" t="s">
        <v>86</v>
      </c>
      <c r="AK522" s="129" t="s">
        <v>197</v>
      </c>
      <c r="AL522" s="129" t="s">
        <v>614</v>
      </c>
      <c r="AM522" s="129"/>
      <c r="AN522" s="136" t="s">
        <v>250</v>
      </c>
      <c r="AO522" s="127"/>
      <c r="AP522" s="127"/>
      <c r="AR522" s="129" t="s">
        <v>615</v>
      </c>
    </row>
    <row r="523" spans="1:60" s="35" customFormat="1" ht="15.75" hidden="1" customHeight="1" x14ac:dyDescent="0.25">
      <c r="A523" s="11"/>
      <c r="B523" s="11"/>
      <c r="C523" s="332" t="e">
        <f t="shared" ref="C523:C558" si="137">$D$519</f>
        <v>#REF!</v>
      </c>
      <c r="D523" s="308" t="e">
        <f t="shared" ref="D523:D558" si="138">$D$518</f>
        <v>#REF!</v>
      </c>
      <c r="E523" s="345" t="str">
        <f t="array" ref="E523">IF(E477:H512="","",E477:H512)</f>
        <v>TSOGP_G01</v>
      </c>
      <c r="F523" s="39" t="str">
        <f t="array" ref="F523">IF(F477:I512="","",F477:I512)</f>
        <v>Ogrevanje prostorov</v>
      </c>
      <c r="G523" s="26" t="str">
        <f t="array" ref="G523">IF(G477:J512="","",G477:J512)</f>
        <v>Gospodinjski odjem</v>
      </c>
      <c r="H523" s="26" t="str">
        <f t="array" ref="H523">IF(H477:K512="","",H477:K512)</f>
        <v>Podskupina I. - Pobr ≤ 0,050 [MW]</v>
      </c>
      <c r="I523" s="707"/>
      <c r="J523" s="708"/>
      <c r="K523" s="709"/>
      <c r="L523" s="710"/>
      <c r="M523" s="711"/>
      <c r="N523" s="712"/>
      <c r="O523" s="713"/>
      <c r="P523" s="713"/>
      <c r="Q523" s="40" t="str">
        <f t="shared" ref="Q523:Q558" si="139">IF(I523="","",ROUND(I523*M523,2))</f>
        <v/>
      </c>
      <c r="R523" s="714" t="str">
        <f t="shared" ref="R523:R558" si="140">IF(J523="","",ROUND(J523*N523/12,2))</f>
        <v/>
      </c>
      <c r="S523" s="715"/>
      <c r="T523" s="11"/>
      <c r="U523" s="34" t="str">
        <f>IF(AN523="","",IF(AN523=1,"û","ü"))</f>
        <v/>
      </c>
      <c r="V523" s="11"/>
      <c r="Y523" s="11"/>
      <c r="Z523" s="11"/>
      <c r="AA523" s="11"/>
      <c r="AB523" s="11"/>
      <c r="AC523" s="11"/>
      <c r="AD523" s="11"/>
      <c r="AE523" s="127" t="s">
        <v>91</v>
      </c>
      <c r="AF523" s="130" t="b">
        <f>$AF$18</f>
        <v>0</v>
      </c>
      <c r="AG523" s="127">
        <f>IF(COUNTA(S523:S532,O523:P532,N523:N532,I523:M532)&gt;0,1,0)</f>
        <v>0</v>
      </c>
      <c r="AH523" s="127">
        <f>IF(COUNTA(S523:S532,I523:P532)&lt;90,1,0)</f>
        <v>1</v>
      </c>
      <c r="AI523" s="127">
        <f>SUM(AJ523:AJ532)</f>
        <v>0</v>
      </c>
      <c r="AJ523" s="131">
        <f t="shared" ref="AJ523:AJ558" si="141">IF(AND(OR(M523&gt;0,N523),OR(P523=0,P523="",O523="",O523&lt;P523)),1,0)</f>
        <v>0</v>
      </c>
      <c r="AK523" s="131" t="str">
        <f>IF($AF$18=TRUE,IF(COUNTA(S523,I523:P523)=9,0,1),IF(COUNTA(S523,I523:P523)&gt;0,1,""))</f>
        <v/>
      </c>
      <c r="AL523" s="131" t="e">
        <f t="shared" ref="AL523:AL558" si="142">IF(OR(LEFT(E523,7)=$AR$15,LEFT(E523,7)=$AS$15),IF(I523&gt;$AR$523,1,0),0)</f>
        <v>#REF!</v>
      </c>
      <c r="AM523" s="131"/>
      <c r="AN523" s="131" t="str">
        <f>IF(AK523="","",IF(SUM(AJ523:AM523)&gt;0,1,0))</f>
        <v/>
      </c>
      <c r="AO523" s="127"/>
      <c r="AP523" s="127"/>
      <c r="AR523" s="716" t="e">
        <f>IF(AND($AC$5=VLOOKUP($D$517,[1]!tblS_RegPRIH[#Data],2),VLOOKUP($D$517,[1]!tblS_RegPRIH[#Data],5)&lt;&gt;""),VLOOKUP($D$517,[1]!tblS_RegPRIH[#Data],5),"")</f>
        <v>#REF!</v>
      </c>
    </row>
    <row r="524" spans="1:60" s="35" customFormat="1" ht="15.75" hidden="1" customHeight="1" x14ac:dyDescent="0.25">
      <c r="A524" s="11"/>
      <c r="B524" s="11"/>
      <c r="C524" s="332" t="e">
        <f t="shared" si="137"/>
        <v>#REF!</v>
      </c>
      <c r="D524" s="308" t="e">
        <f t="shared" si="138"/>
        <v>#REF!</v>
      </c>
      <c r="E524" s="345" t="str">
        <f t="array" ref="E524">IF(E478:H513="","",E478:H513)</f>
        <v>TSOGP_G02</v>
      </c>
      <c r="F524" s="39" t="str">
        <f t="array" ref="F524">IF(F478:I513="","",F478:I513)</f>
        <v>Ogrevanje prostorov</v>
      </c>
      <c r="G524" s="26" t="str">
        <f t="array" ref="G524">IF(G478:J513="","",G478:J513)</f>
        <v>Gospodinjski odjem</v>
      </c>
      <c r="H524" s="26" t="str">
        <f t="array" ref="H524">IF(H478:K513="","",H478:K513)</f>
        <v>Podskupina II. - 0,050&lt; Pobr ≤ 0,300 [MW]</v>
      </c>
      <c r="I524" s="707"/>
      <c r="J524" s="708"/>
      <c r="K524" s="709"/>
      <c r="L524" s="710"/>
      <c r="M524" s="711"/>
      <c r="N524" s="712"/>
      <c r="O524" s="713"/>
      <c r="P524" s="713"/>
      <c r="Q524" s="40" t="str">
        <f t="shared" si="139"/>
        <v/>
      </c>
      <c r="R524" s="714" t="str">
        <f t="shared" si="140"/>
        <v/>
      </c>
      <c r="S524" s="715"/>
      <c r="T524" s="11"/>
      <c r="U524" s="34" t="str">
        <f t="shared" ref="U524:U558" si="143">IF(AN524="","",IF(AN524=1,"û","ü"))</f>
        <v/>
      </c>
      <c r="V524" s="11"/>
      <c r="Y524" s="11"/>
      <c r="Z524" s="11"/>
      <c r="AA524" s="11"/>
      <c r="AB524" s="11"/>
      <c r="AC524" s="11"/>
      <c r="AD524" s="11"/>
      <c r="AE524" s="127" t="s">
        <v>92</v>
      </c>
      <c r="AF524" s="132" t="b">
        <f>$AF$19</f>
        <v>0</v>
      </c>
      <c r="AG524" s="127">
        <f>IF(COUNTA(S533:S542,O533:P542,N533:N542,I533:M542)&lt;0,1,0)</f>
        <v>0</v>
      </c>
      <c r="AH524" s="127">
        <f>IF(COUNTA(S533:S542,I533:P542)&lt;90,1,0)</f>
        <v>1</v>
      </c>
      <c r="AI524" s="127">
        <f>SUM(AJ533:AJ542)</f>
        <v>0</v>
      </c>
      <c r="AJ524" s="133">
        <f t="shared" si="141"/>
        <v>0</v>
      </c>
      <c r="AK524" s="133" t="str">
        <f t="shared" ref="AK524:AK532" si="144">IF($AF$18=TRUE,IF(COUNTA(S524,I524:P524)=9,0,1),IF(COUNTA(S524,I524:P524)&gt;0,1,""))</f>
        <v/>
      </c>
      <c r="AL524" s="133" t="e">
        <f t="shared" si="142"/>
        <v>#REF!</v>
      </c>
      <c r="AM524" s="133"/>
      <c r="AN524" s="133" t="str">
        <f t="shared" ref="AN524:AN558" si="145">IF(AK524="","",IF(SUM(AJ524:AM524)&gt;0,1,0))</f>
        <v/>
      </c>
      <c r="AO524" s="127"/>
      <c r="AP524" s="127"/>
    </row>
    <row r="525" spans="1:60" s="35" customFormat="1" ht="15.75" hidden="1" customHeight="1" x14ac:dyDescent="0.25">
      <c r="A525" s="11"/>
      <c r="B525" s="11"/>
      <c r="C525" s="332" t="e">
        <f t="shared" si="137"/>
        <v>#REF!</v>
      </c>
      <c r="D525" s="308" t="e">
        <f t="shared" si="138"/>
        <v>#REF!</v>
      </c>
      <c r="E525" s="345" t="str">
        <f t="array" ref="E525">IF(E479:H514="","",E479:H514)</f>
        <v>TSOGP_G03</v>
      </c>
      <c r="F525" s="39" t="str">
        <f t="array" ref="F525">IF(F479:I514="","",F479:I514)</f>
        <v>Ogrevanje prostorov</v>
      </c>
      <c r="G525" s="26" t="str">
        <f t="array" ref="G525">IF(G479:J514="","",G479:J514)</f>
        <v>Gospodinjski odjem</v>
      </c>
      <c r="H525" s="26" t="str">
        <f t="array" ref="H525">IF(H479:K514="","",H479:K514)</f>
        <v>Podskupina III.  - Pobr &gt; 0,300 [MW]</v>
      </c>
      <c r="I525" s="707"/>
      <c r="J525" s="708"/>
      <c r="K525" s="709"/>
      <c r="L525" s="710"/>
      <c r="M525" s="711"/>
      <c r="N525" s="712"/>
      <c r="O525" s="713"/>
      <c r="P525" s="713"/>
      <c r="Q525" s="40" t="str">
        <f t="shared" si="139"/>
        <v/>
      </c>
      <c r="R525" s="714" t="str">
        <f t="shared" si="140"/>
        <v/>
      </c>
      <c r="S525" s="715"/>
      <c r="T525" s="11"/>
      <c r="U525" s="34" t="str">
        <f t="shared" si="143"/>
        <v/>
      </c>
      <c r="V525" s="11"/>
      <c r="X525" s="11"/>
      <c r="Y525" s="11"/>
      <c r="Z525" s="11"/>
      <c r="AA525" s="11"/>
      <c r="AB525" s="11"/>
      <c r="AC525" s="11"/>
      <c r="AD525" s="11"/>
      <c r="AE525" s="127" t="s">
        <v>93</v>
      </c>
      <c r="AF525" s="132" t="b">
        <f>$AF$20</f>
        <v>0</v>
      </c>
      <c r="AG525" s="127">
        <f>IF(COUNTA(S543:S551,O543:P551,N543:N551,I543:M551)&gt;0,1,0)</f>
        <v>0</v>
      </c>
      <c r="AH525" s="127">
        <f>IF(COUNTA(S543:S551,I543:P551)&lt;81,1,0)</f>
        <v>1</v>
      </c>
      <c r="AI525" s="127">
        <f>SUM(AJ543:AJ551)</f>
        <v>0</v>
      </c>
      <c r="AJ525" s="133">
        <f t="shared" si="141"/>
        <v>0</v>
      </c>
      <c r="AK525" s="133" t="str">
        <f t="shared" si="144"/>
        <v/>
      </c>
      <c r="AL525" s="133" t="e">
        <f t="shared" si="142"/>
        <v>#REF!</v>
      </c>
      <c r="AM525" s="133"/>
      <c r="AN525" s="133" t="str">
        <f t="shared" si="145"/>
        <v/>
      </c>
      <c r="AO525" s="127"/>
      <c r="AP525" s="127"/>
    </row>
    <row r="526" spans="1:60" s="35" customFormat="1" ht="15.75" hidden="1" customHeight="1" x14ac:dyDescent="0.25">
      <c r="A526" s="11"/>
      <c r="B526" s="11"/>
      <c r="C526" s="332" t="e">
        <f t="shared" si="137"/>
        <v>#REF!</v>
      </c>
      <c r="D526" s="308" t="e">
        <f t="shared" si="138"/>
        <v>#REF!</v>
      </c>
      <c r="E526" s="345" t="str">
        <f t="array" ref="E526">IF(E480:H515="","",E480:H515)</f>
        <v>TSOGP_I01</v>
      </c>
      <c r="F526" s="39" t="str">
        <f t="array" ref="F526">IF(F480:I515="","",F480:I515)</f>
        <v>Ogrevanje prostorov</v>
      </c>
      <c r="G526" s="26" t="str">
        <f t="array" ref="G526">IF(G480:J515="","",G480:J515)</f>
        <v>Industrijski odjem</v>
      </c>
      <c r="H526" s="26" t="str">
        <f t="array" ref="H526">IF(H480:K515="","",H480:K515)</f>
        <v>Podskupina I. - Pobr ≤ 0,050 [MW]</v>
      </c>
      <c r="I526" s="707"/>
      <c r="J526" s="708"/>
      <c r="K526" s="709"/>
      <c r="L526" s="710"/>
      <c r="M526" s="711"/>
      <c r="N526" s="712"/>
      <c r="O526" s="713"/>
      <c r="P526" s="713"/>
      <c r="Q526" s="40" t="str">
        <f t="shared" si="139"/>
        <v/>
      </c>
      <c r="R526" s="714" t="str">
        <f t="shared" si="140"/>
        <v/>
      </c>
      <c r="S526" s="715"/>
      <c r="T526" s="11"/>
      <c r="U526" s="34" t="str">
        <f t="shared" si="143"/>
        <v/>
      </c>
      <c r="W526" s="11"/>
      <c r="X526" s="11"/>
      <c r="Y526" s="11"/>
      <c r="Z526" s="11"/>
      <c r="AA526" s="11"/>
      <c r="AB526" s="11"/>
      <c r="AC526" s="11"/>
      <c r="AD526" s="11"/>
      <c r="AE526" s="127" t="s">
        <v>95</v>
      </c>
      <c r="AF526" s="132" t="b">
        <f>$AF$21</f>
        <v>0</v>
      </c>
      <c r="AG526" s="127">
        <f>IF(COUNTA(S552:S555,O552:P555,N552:N555,I552:M555)&gt;0,1,0)</f>
        <v>0</v>
      </c>
      <c r="AH526" s="127">
        <f>IF(COUNTA(S552:S555,I552:P555)&lt;36,1,0)</f>
        <v>1</v>
      </c>
      <c r="AI526" s="127">
        <f>SUM(AJ552)</f>
        <v>0</v>
      </c>
      <c r="AJ526" s="133">
        <f t="shared" si="141"/>
        <v>0</v>
      </c>
      <c r="AK526" s="133" t="str">
        <f t="shared" si="144"/>
        <v/>
      </c>
      <c r="AL526" s="133">
        <f t="shared" si="142"/>
        <v>0</v>
      </c>
      <c r="AM526" s="133"/>
      <c r="AN526" s="133" t="str">
        <f t="shared" si="145"/>
        <v/>
      </c>
      <c r="AO526" s="127"/>
      <c r="AP526" s="127"/>
    </row>
    <row r="527" spans="1:60" s="35" customFormat="1" ht="15.75" hidden="1" customHeight="1" x14ac:dyDescent="0.25">
      <c r="A527" s="11"/>
      <c r="B527" s="11"/>
      <c r="C527" s="332" t="e">
        <f t="shared" si="137"/>
        <v>#REF!</v>
      </c>
      <c r="D527" s="308" t="e">
        <f t="shared" si="138"/>
        <v>#REF!</v>
      </c>
      <c r="E527" s="345" t="str">
        <f t="array" ref="E527">IF(E481:H516="","",E481:H516)</f>
        <v>TSOGP_I02</v>
      </c>
      <c r="F527" s="39" t="str">
        <f t="array" ref="F527">IF(F481:I516="","",F481:I516)</f>
        <v>Ogrevanje prostorov</v>
      </c>
      <c r="G527" s="26" t="str">
        <f t="array" ref="G527">IF(G481:J516="","",G481:J516)</f>
        <v>Industrijski odjem</v>
      </c>
      <c r="H527" s="26" t="str">
        <f t="array" ref="H527">IF(H481:K516="","",H481:K516)</f>
        <v>Podskupina II. - 0,050&lt; Pobr ≤ 0,300 [MW]</v>
      </c>
      <c r="I527" s="707"/>
      <c r="J527" s="708"/>
      <c r="K527" s="709"/>
      <c r="L527" s="710"/>
      <c r="M527" s="711"/>
      <c r="N527" s="712"/>
      <c r="O527" s="713"/>
      <c r="P527" s="713"/>
      <c r="Q527" s="40" t="str">
        <f t="shared" si="139"/>
        <v/>
      </c>
      <c r="R527" s="714" t="str">
        <f t="shared" si="140"/>
        <v/>
      </c>
      <c r="S527" s="715"/>
      <c r="T527" s="11"/>
      <c r="U527" s="34" t="str">
        <f t="shared" si="143"/>
        <v/>
      </c>
      <c r="V527" s="11"/>
      <c r="W527" s="11"/>
      <c r="X527" s="11"/>
      <c r="Y527" s="11"/>
      <c r="Z527" s="11"/>
      <c r="AA527" s="11"/>
      <c r="AB527" s="11"/>
      <c r="AC527" s="11"/>
      <c r="AD527" s="11"/>
      <c r="AE527" s="127" t="s">
        <v>94</v>
      </c>
      <c r="AF527" s="132" t="b">
        <f>$AF$22</f>
        <v>0</v>
      </c>
      <c r="AG527" s="127">
        <f>IF(COUNTA(S556:S558,O556:P558,N556:N558,I556:M558)&gt;0,1,0)</f>
        <v>0</v>
      </c>
      <c r="AH527" s="127">
        <f>IF(COUNTA(S556:S558,I556:P558)&lt;27,1,0)</f>
        <v>1</v>
      </c>
      <c r="AI527" s="127">
        <f>SUM(AJ556:AJ558)</f>
        <v>0</v>
      </c>
      <c r="AJ527" s="133">
        <f t="shared" si="141"/>
        <v>0</v>
      </c>
      <c r="AK527" s="133" t="str">
        <f t="shared" si="144"/>
        <v/>
      </c>
      <c r="AL527" s="133">
        <f t="shared" si="142"/>
        <v>0</v>
      </c>
      <c r="AM527" s="133"/>
      <c r="AN527" s="133" t="str">
        <f t="shared" si="145"/>
        <v/>
      </c>
      <c r="AO527" s="127"/>
      <c r="AP527" s="127"/>
    </row>
    <row r="528" spans="1:60" s="35" customFormat="1" ht="15.75" hidden="1" customHeight="1" x14ac:dyDescent="0.25">
      <c r="A528" s="11"/>
      <c r="B528" s="11"/>
      <c r="C528" s="332" t="e">
        <f t="shared" si="137"/>
        <v>#REF!</v>
      </c>
      <c r="D528" s="308" t="e">
        <f t="shared" si="138"/>
        <v>#REF!</v>
      </c>
      <c r="E528" s="345" t="str">
        <f t="array" ref="E528">IF(E482:H517="","",E482:H517)</f>
        <v>TSOGP_I03</v>
      </c>
      <c r="F528" s="39" t="str">
        <f t="array" ref="F528">IF(F482:I517="","",F482:I517)</f>
        <v>Ogrevanje prostorov</v>
      </c>
      <c r="G528" s="26" t="str">
        <f t="array" ref="G528">IF(G482:J517="","",G482:J517)</f>
        <v>Industrijski odjem</v>
      </c>
      <c r="H528" s="26" t="str">
        <f t="array" ref="H528">IF(H482:K517="","",H482:K517)</f>
        <v>Podskupina III.  - Pobr &gt; 0,300 [MW]</v>
      </c>
      <c r="I528" s="707"/>
      <c r="J528" s="708"/>
      <c r="K528" s="709"/>
      <c r="L528" s="710"/>
      <c r="M528" s="711"/>
      <c r="N528" s="712"/>
      <c r="O528" s="713"/>
      <c r="P528" s="713"/>
      <c r="Q528" s="40" t="str">
        <f t="shared" si="139"/>
        <v/>
      </c>
      <c r="R528" s="714" t="str">
        <f t="shared" si="140"/>
        <v/>
      </c>
      <c r="S528" s="715"/>
      <c r="T528" s="11"/>
      <c r="U528" s="34" t="str">
        <f t="shared" si="143"/>
        <v/>
      </c>
      <c r="V528" s="11"/>
      <c r="W528" s="11"/>
      <c r="X528" s="11"/>
      <c r="Y528" s="11"/>
      <c r="Z528" s="11"/>
      <c r="AA528" s="11"/>
      <c r="AB528" s="11"/>
      <c r="AC528" s="11"/>
      <c r="AD528" s="11"/>
      <c r="AE528" s="134"/>
      <c r="AF528" s="134"/>
      <c r="AG528" s="134"/>
      <c r="AH528" s="134"/>
      <c r="AI528" s="134"/>
      <c r="AJ528" s="133">
        <f t="shared" si="141"/>
        <v>0</v>
      </c>
      <c r="AK528" s="133" t="str">
        <f t="shared" si="144"/>
        <v/>
      </c>
      <c r="AL528" s="133">
        <f t="shared" si="142"/>
        <v>0</v>
      </c>
      <c r="AM528" s="133"/>
      <c r="AN528" s="133" t="str">
        <f t="shared" si="145"/>
        <v/>
      </c>
      <c r="AO528" s="127"/>
      <c r="AP528" s="127"/>
    </row>
    <row r="529" spans="1:42" s="35" customFormat="1" ht="15.75" hidden="1" customHeight="1" x14ac:dyDescent="0.25">
      <c r="A529" s="11"/>
      <c r="B529" s="11"/>
      <c r="C529" s="332" t="e">
        <f t="shared" si="137"/>
        <v>#REF!</v>
      </c>
      <c r="D529" s="308" t="e">
        <f t="shared" si="138"/>
        <v>#REF!</v>
      </c>
      <c r="E529" s="345" t="str">
        <f t="array" ref="E529">IF(E483:H518="","",E483:H518)</f>
        <v>TSOGP_P01</v>
      </c>
      <c r="F529" s="39" t="str">
        <f t="array" ref="F529">IF(F483:I518="","",F483:I518)</f>
        <v>Ogrevanje prostorov</v>
      </c>
      <c r="G529" s="26" t="str">
        <f t="array" ref="G529">IF(G483:J518="","",G483:J518)</f>
        <v>Poslovni in ostali odjem</v>
      </c>
      <c r="H529" s="26" t="str">
        <f t="array" ref="H529">IF(H483:K518="","",H483:K518)</f>
        <v>Podskupina I. - Pobr ≤ 0,050 [MW]</v>
      </c>
      <c r="I529" s="707"/>
      <c r="J529" s="708"/>
      <c r="K529" s="709"/>
      <c r="L529" s="710"/>
      <c r="M529" s="711"/>
      <c r="N529" s="712"/>
      <c r="O529" s="713"/>
      <c r="P529" s="713"/>
      <c r="Q529" s="40" t="str">
        <f t="shared" si="139"/>
        <v/>
      </c>
      <c r="R529" s="714" t="str">
        <f t="shared" si="140"/>
        <v/>
      </c>
      <c r="S529" s="715"/>
      <c r="T529" s="11"/>
      <c r="U529" s="34" t="str">
        <f t="shared" si="143"/>
        <v/>
      </c>
      <c r="V529" s="11"/>
      <c r="W529" s="11"/>
      <c r="X529" s="11"/>
      <c r="Y529" s="11"/>
      <c r="Z529" s="11"/>
      <c r="AA529" s="11"/>
      <c r="AB529" s="11"/>
      <c r="AC529" s="11"/>
      <c r="AD529" s="11"/>
      <c r="AE529" s="134"/>
      <c r="AF529" s="134"/>
      <c r="AG529" s="134"/>
      <c r="AH529" s="134"/>
      <c r="AI529" s="185"/>
      <c r="AJ529" s="133">
        <f t="shared" si="141"/>
        <v>0</v>
      </c>
      <c r="AK529" s="133" t="str">
        <f t="shared" si="144"/>
        <v/>
      </c>
      <c r="AL529" s="133">
        <f t="shared" si="142"/>
        <v>0</v>
      </c>
      <c r="AM529" s="133"/>
      <c r="AN529" s="133" t="str">
        <f t="shared" si="145"/>
        <v/>
      </c>
      <c r="AO529" s="127"/>
      <c r="AP529" s="127"/>
    </row>
    <row r="530" spans="1:42" s="35" customFormat="1" ht="15.75" hidden="1" customHeight="1" x14ac:dyDescent="0.25">
      <c r="A530" s="11"/>
      <c r="B530" s="11"/>
      <c r="C530" s="332" t="e">
        <f t="shared" si="137"/>
        <v>#REF!</v>
      </c>
      <c r="D530" s="308" t="e">
        <f t="shared" si="138"/>
        <v>#REF!</v>
      </c>
      <c r="E530" s="345" t="str">
        <f t="array" ref="E530">IF(E484:H519="","",E484:H519)</f>
        <v>TSOGP_P02</v>
      </c>
      <c r="F530" s="39" t="str">
        <f t="array" ref="F530">IF(F484:I519="","",F484:I519)</f>
        <v>Ogrevanje prostorov</v>
      </c>
      <c r="G530" s="26" t="str">
        <f t="array" ref="G530">IF(G484:J519="","",G484:J519)</f>
        <v>Poslovni in ostali odjem</v>
      </c>
      <c r="H530" s="26" t="str">
        <f t="array" ref="H530">IF(H484:K519="","",H484:K519)</f>
        <v>Podskupina II. - 0,050&lt; Pobr ≤ 0,300 [MW]</v>
      </c>
      <c r="I530" s="707"/>
      <c r="J530" s="708"/>
      <c r="K530" s="709"/>
      <c r="L530" s="710"/>
      <c r="M530" s="711"/>
      <c r="N530" s="712"/>
      <c r="O530" s="713"/>
      <c r="P530" s="713"/>
      <c r="Q530" s="40" t="str">
        <f t="shared" si="139"/>
        <v/>
      </c>
      <c r="R530" s="714" t="str">
        <f t="shared" si="140"/>
        <v/>
      </c>
      <c r="S530" s="715"/>
      <c r="T530" s="11"/>
      <c r="U530" s="34" t="str">
        <f t="shared" si="143"/>
        <v/>
      </c>
      <c r="V530" s="11"/>
      <c r="W530" s="11"/>
      <c r="X530" s="11"/>
      <c r="Y530" s="11"/>
      <c r="Z530" s="11"/>
      <c r="AA530" s="11"/>
      <c r="AB530" s="11"/>
      <c r="AC530" s="11"/>
      <c r="AD530" s="11"/>
      <c r="AE530" s="134"/>
      <c r="AF530" s="134"/>
      <c r="AG530" s="134"/>
      <c r="AH530" s="134"/>
      <c r="AI530" s="185"/>
      <c r="AJ530" s="133">
        <f t="shared" si="141"/>
        <v>0</v>
      </c>
      <c r="AK530" s="133" t="str">
        <f t="shared" si="144"/>
        <v/>
      </c>
      <c r="AL530" s="133">
        <f t="shared" si="142"/>
        <v>0</v>
      </c>
      <c r="AM530" s="133"/>
      <c r="AN530" s="133" t="str">
        <f t="shared" si="145"/>
        <v/>
      </c>
      <c r="AO530" s="127"/>
      <c r="AP530" s="127"/>
    </row>
    <row r="531" spans="1:42" s="35" customFormat="1" ht="15.75" hidden="1" customHeight="1" x14ac:dyDescent="0.25">
      <c r="A531" s="11"/>
      <c r="B531" s="11"/>
      <c r="C531" s="332" t="e">
        <f t="shared" si="137"/>
        <v>#REF!</v>
      </c>
      <c r="D531" s="308" t="e">
        <f t="shared" si="138"/>
        <v>#REF!</v>
      </c>
      <c r="E531" s="345" t="str">
        <f t="array" ref="E531">IF(E485:H520="","",E485:H520)</f>
        <v>TSOGP_P03</v>
      </c>
      <c r="F531" s="39" t="str">
        <f t="array" ref="F531">IF(F485:I520="","",F485:I520)</f>
        <v>Ogrevanje prostorov</v>
      </c>
      <c r="G531" s="26" t="str">
        <f t="array" ref="G531">IF(G485:J520="","",G485:J520)</f>
        <v>Poslovni in ostali odjem</v>
      </c>
      <c r="H531" s="26" t="str">
        <f t="array" ref="H531">IF(H485:K520="","",H485:K520)</f>
        <v>Podskupina III.  - Pobr &gt; 0,300 [MW]</v>
      </c>
      <c r="I531" s="707"/>
      <c r="J531" s="708"/>
      <c r="K531" s="709"/>
      <c r="L531" s="710"/>
      <c r="M531" s="711"/>
      <c r="N531" s="712"/>
      <c r="O531" s="713"/>
      <c r="P531" s="713"/>
      <c r="Q531" s="40" t="str">
        <f t="shared" si="139"/>
        <v/>
      </c>
      <c r="R531" s="714" t="str">
        <f t="shared" si="140"/>
        <v/>
      </c>
      <c r="S531" s="715"/>
      <c r="T531" s="11"/>
      <c r="U531" s="34" t="str">
        <f t="shared" si="143"/>
        <v/>
      </c>
      <c r="V531" s="11"/>
      <c r="W531" s="11"/>
      <c r="X531" s="11"/>
      <c r="Y531" s="11"/>
      <c r="Z531" s="11"/>
      <c r="AA531" s="11"/>
      <c r="AB531" s="11"/>
      <c r="AC531" s="11"/>
      <c r="AD531" s="11"/>
      <c r="AE531" s="134"/>
      <c r="AF531" s="134"/>
      <c r="AG531" s="134"/>
      <c r="AH531" s="134"/>
      <c r="AI531" s="185"/>
      <c r="AJ531" s="133">
        <f t="shared" si="141"/>
        <v>0</v>
      </c>
      <c r="AK531" s="133" t="str">
        <f t="shared" si="144"/>
        <v/>
      </c>
      <c r="AL531" s="133">
        <f t="shared" si="142"/>
        <v>0</v>
      </c>
      <c r="AM531" s="133"/>
      <c r="AN531" s="133" t="str">
        <f t="shared" si="145"/>
        <v/>
      </c>
      <c r="AO531" s="127"/>
      <c r="AP531" s="127"/>
    </row>
    <row r="532" spans="1:42" ht="15.75" hidden="1" customHeight="1" x14ac:dyDescent="0.25">
      <c r="C532" s="308" t="e">
        <f t="shared" si="137"/>
        <v>#REF!</v>
      </c>
      <c r="D532" s="308" t="e">
        <f t="shared" si="138"/>
        <v>#REF!</v>
      </c>
      <c r="E532" s="346" t="str">
        <f t="array" ref="E532">IF(E486:H521="","",E486:H521)</f>
        <v>TSOGP_P04</v>
      </c>
      <c r="F532" s="272" t="str">
        <f t="array" ref="F532">IF(F486:I521="","",F486:I521)</f>
        <v>Ogrevanje prostorov</v>
      </c>
      <c r="G532" s="271" t="str">
        <f t="array" ref="G532">IF(G486:J521="","",G486:J521)</f>
        <v>Zaščiteni negospodinjski odjemalci (ZNGO)</v>
      </c>
      <c r="H532" s="271" t="str">
        <f t="array" ref="H532">IF(H486:K521="","",H486:K521)</f>
        <v>Podskupina IV.</v>
      </c>
      <c r="I532" s="717"/>
      <c r="J532" s="718"/>
      <c r="K532" s="719"/>
      <c r="L532" s="720"/>
      <c r="M532" s="721"/>
      <c r="N532" s="722"/>
      <c r="O532" s="723"/>
      <c r="P532" s="723"/>
      <c r="Q532" s="268" t="str">
        <f t="shared" si="139"/>
        <v/>
      </c>
      <c r="R532" s="724" t="str">
        <f t="shared" si="140"/>
        <v/>
      </c>
      <c r="S532" s="725"/>
      <c r="U532" s="34" t="str">
        <f t="shared" si="143"/>
        <v/>
      </c>
      <c r="AC532" s="11"/>
      <c r="AD532" s="11"/>
      <c r="AE532" s="134"/>
      <c r="AF532" s="134"/>
      <c r="AG532" s="134"/>
      <c r="AH532" s="134"/>
      <c r="AI532" s="185"/>
      <c r="AJ532" s="352">
        <f t="shared" si="141"/>
        <v>0</v>
      </c>
      <c r="AK532" s="352" t="str">
        <f t="shared" si="144"/>
        <v/>
      </c>
      <c r="AL532" s="352">
        <f t="shared" si="142"/>
        <v>0</v>
      </c>
      <c r="AM532" s="352"/>
      <c r="AN532" s="352" t="str">
        <f t="shared" si="145"/>
        <v/>
      </c>
      <c r="AO532" s="127"/>
      <c r="AP532" s="127"/>
    </row>
    <row r="533" spans="1:42" s="35" customFormat="1" ht="15.75" hidden="1" customHeight="1" x14ac:dyDescent="0.25">
      <c r="A533" s="11"/>
      <c r="B533" s="11"/>
      <c r="C533" s="332" t="e">
        <f t="shared" si="137"/>
        <v>#REF!</v>
      </c>
      <c r="D533" s="308" t="e">
        <f t="shared" si="138"/>
        <v>#REF!</v>
      </c>
      <c r="E533" s="345" t="str">
        <f t="array" ref="E533">IF(E487:H522="","",E487:H522)</f>
        <v>TSSTV_G01</v>
      </c>
      <c r="F533" s="39" t="str">
        <f t="array" ref="F533">IF(F487:I522="","",F487:I522)</f>
        <v>Priprava sanitarne tople vode</v>
      </c>
      <c r="G533" s="26" t="str">
        <f t="array" ref="G533">IF(G487:J522="","",G487:J522)</f>
        <v>Gospodinjski odjem</v>
      </c>
      <c r="H533" s="26" t="str">
        <f t="array" ref="H533">IF(H487:K522="","",H487:K522)</f>
        <v>Podskupina I. - Pobr ≤ 0,050 [MW]</v>
      </c>
      <c r="I533" s="707"/>
      <c r="J533" s="708"/>
      <c r="K533" s="709"/>
      <c r="L533" s="710"/>
      <c r="M533" s="711"/>
      <c r="N533" s="712"/>
      <c r="O533" s="713"/>
      <c r="P533" s="713"/>
      <c r="Q533" s="40" t="str">
        <f t="shared" si="139"/>
        <v/>
      </c>
      <c r="R533" s="714" t="str">
        <f t="shared" si="140"/>
        <v/>
      </c>
      <c r="S533" s="715"/>
      <c r="U533" s="34" t="str">
        <f t="shared" si="143"/>
        <v/>
      </c>
      <c r="V533" s="11"/>
      <c r="W533" s="11"/>
      <c r="X533" s="11"/>
      <c r="Y533" s="11"/>
      <c r="Z533" s="11"/>
      <c r="AA533" s="11"/>
      <c r="AB533" s="11"/>
      <c r="AC533" s="11"/>
      <c r="AD533" s="11"/>
      <c r="AE533" s="134"/>
      <c r="AF533" s="134"/>
      <c r="AG533" s="134"/>
      <c r="AH533" s="134"/>
      <c r="AI533" s="185"/>
      <c r="AJ533" s="133">
        <f t="shared" si="141"/>
        <v>0</v>
      </c>
      <c r="AK533" s="133" t="str">
        <f>IF($AF$19=TRUE,IF(COUNTA(S533,I533:P533)=9,0,1),IF(COUNTA(S533,I533:P533)&gt;0,1,""))</f>
        <v/>
      </c>
      <c r="AL533" s="133" t="e">
        <f t="shared" si="142"/>
        <v>#REF!</v>
      </c>
      <c r="AM533" s="133"/>
      <c r="AN533" s="133" t="str">
        <f t="shared" si="145"/>
        <v/>
      </c>
      <c r="AO533" s="127"/>
      <c r="AP533" s="127"/>
    </row>
    <row r="534" spans="1:42" s="35" customFormat="1" ht="15.75" hidden="1" customHeight="1" x14ac:dyDescent="0.25">
      <c r="A534" s="11"/>
      <c r="B534" s="11"/>
      <c r="C534" s="332" t="e">
        <f t="shared" si="137"/>
        <v>#REF!</v>
      </c>
      <c r="D534" s="308" t="e">
        <f t="shared" si="138"/>
        <v>#REF!</v>
      </c>
      <c r="E534" s="345" t="str">
        <f t="array" ref="E534">IF(E488:H523="","",E488:H523)</f>
        <v>TSSTV_G02</v>
      </c>
      <c r="F534" s="39" t="str">
        <f t="array" ref="F534">IF(F488:I523="","",F488:I523)</f>
        <v>Priprava sanitarne tople vode</v>
      </c>
      <c r="G534" s="26" t="str">
        <f t="array" ref="G534">IF(G488:J523="","",G488:J523)</f>
        <v>Gospodinjski odjem</v>
      </c>
      <c r="H534" s="26" t="str">
        <f t="array" ref="H534">IF(H488:K523="","",H488:K523)</f>
        <v>Podskupina II. - 0,050&lt; Pobr ≤ 0,300 [MW]</v>
      </c>
      <c r="I534" s="707"/>
      <c r="J534" s="708"/>
      <c r="K534" s="709"/>
      <c r="L534" s="710"/>
      <c r="M534" s="711"/>
      <c r="N534" s="712"/>
      <c r="O534" s="713"/>
      <c r="P534" s="713"/>
      <c r="Q534" s="40" t="str">
        <f t="shared" si="139"/>
        <v/>
      </c>
      <c r="R534" s="714" t="str">
        <f t="shared" si="140"/>
        <v/>
      </c>
      <c r="S534" s="715"/>
      <c r="T534" s="11"/>
      <c r="U534" s="34" t="str">
        <f t="shared" si="143"/>
        <v/>
      </c>
      <c r="V534" s="11"/>
      <c r="W534" s="11"/>
      <c r="X534" s="11"/>
      <c r="Y534" s="11"/>
      <c r="Z534" s="11"/>
      <c r="AA534" s="11"/>
      <c r="AB534" s="11"/>
      <c r="AC534" s="11"/>
      <c r="AD534" s="11"/>
      <c r="AE534" s="134"/>
      <c r="AF534" s="134"/>
      <c r="AG534" s="134"/>
      <c r="AH534" s="134"/>
      <c r="AI534" s="185"/>
      <c r="AJ534" s="133">
        <f t="shared" si="141"/>
        <v>0</v>
      </c>
      <c r="AK534" s="133" t="str">
        <f t="shared" ref="AK534:AK542" si="146">IF($AF$19=TRUE,IF(COUNTA(S534,I534:P534)=9,0,1),IF(COUNTA(S534,I534:P534)&gt;0,1,""))</f>
        <v/>
      </c>
      <c r="AL534" s="133" t="e">
        <f t="shared" si="142"/>
        <v>#REF!</v>
      </c>
      <c r="AM534" s="133"/>
      <c r="AN534" s="133" t="str">
        <f t="shared" si="145"/>
        <v/>
      </c>
      <c r="AO534" s="127"/>
      <c r="AP534" s="127"/>
    </row>
    <row r="535" spans="1:42" s="35" customFormat="1" ht="15.75" hidden="1" customHeight="1" x14ac:dyDescent="0.25">
      <c r="A535" s="11"/>
      <c r="B535" s="11"/>
      <c r="C535" s="332" t="e">
        <f t="shared" si="137"/>
        <v>#REF!</v>
      </c>
      <c r="D535" s="308" t="e">
        <f t="shared" si="138"/>
        <v>#REF!</v>
      </c>
      <c r="E535" s="345" t="str">
        <f t="array" ref="E535">IF(E489:H524="","",E489:H524)</f>
        <v>TSSTV_G03</v>
      </c>
      <c r="F535" s="39" t="str">
        <f t="array" ref="F535">IF(F489:I524="","",F489:I524)</f>
        <v>Priprava sanitarne tople vode</v>
      </c>
      <c r="G535" s="26" t="str">
        <f t="array" ref="G535">IF(G489:J524="","",G489:J524)</f>
        <v>Gospodinjski odjem</v>
      </c>
      <c r="H535" s="26" t="str">
        <f t="array" ref="H535">IF(H489:K524="","",H489:K524)</f>
        <v>Podskupina III.  - Pobr &gt; 0,300 [MW]</v>
      </c>
      <c r="I535" s="707"/>
      <c r="J535" s="708"/>
      <c r="K535" s="709"/>
      <c r="L535" s="710"/>
      <c r="M535" s="711"/>
      <c r="N535" s="712"/>
      <c r="O535" s="713"/>
      <c r="P535" s="713"/>
      <c r="Q535" s="40" t="str">
        <f t="shared" si="139"/>
        <v/>
      </c>
      <c r="R535" s="714" t="str">
        <f t="shared" si="140"/>
        <v/>
      </c>
      <c r="S535" s="715"/>
      <c r="T535" s="11"/>
      <c r="U535" s="34" t="str">
        <f t="shared" si="143"/>
        <v/>
      </c>
      <c r="V535" s="11"/>
      <c r="W535" s="11"/>
      <c r="X535" s="11"/>
      <c r="Y535" s="11"/>
      <c r="Z535" s="11"/>
      <c r="AA535" s="11"/>
      <c r="AB535" s="11"/>
      <c r="AC535" s="11"/>
      <c r="AD535" s="11"/>
      <c r="AE535" s="134"/>
      <c r="AF535" s="134"/>
      <c r="AG535" s="134"/>
      <c r="AH535" s="134"/>
      <c r="AI535" s="185"/>
      <c r="AJ535" s="133">
        <f t="shared" si="141"/>
        <v>0</v>
      </c>
      <c r="AK535" s="133" t="str">
        <f t="shared" si="146"/>
        <v/>
      </c>
      <c r="AL535" s="133" t="e">
        <f t="shared" si="142"/>
        <v>#REF!</v>
      </c>
      <c r="AM535" s="133"/>
      <c r="AN535" s="133" t="str">
        <f t="shared" si="145"/>
        <v/>
      </c>
      <c r="AO535" s="127"/>
      <c r="AP535" s="127"/>
    </row>
    <row r="536" spans="1:42" s="19" customFormat="1" ht="15.75" hidden="1" customHeight="1" x14ac:dyDescent="0.25">
      <c r="A536" s="11"/>
      <c r="B536" s="11"/>
      <c r="C536" s="332" t="e">
        <f t="shared" si="137"/>
        <v>#REF!</v>
      </c>
      <c r="D536" s="308" t="e">
        <f t="shared" si="138"/>
        <v>#REF!</v>
      </c>
      <c r="E536" s="345" t="str">
        <f t="array" ref="E536">IF(E490:H525="","",E490:H525)</f>
        <v>TSSTV_I01</v>
      </c>
      <c r="F536" s="39" t="str">
        <f t="array" ref="F536">IF(F490:I525="","",F490:I525)</f>
        <v>Priprava sanitarne tople vode</v>
      </c>
      <c r="G536" s="26" t="str">
        <f t="array" ref="G536">IF(G490:J525="","",G490:J525)</f>
        <v>Industrijski odjem</v>
      </c>
      <c r="H536" s="26" t="str">
        <f t="array" ref="H536">IF(H490:K525="","",H490:K525)</f>
        <v>Podskupina I. - Pobr ≤ 0,050 [MW]</v>
      </c>
      <c r="I536" s="707"/>
      <c r="J536" s="708"/>
      <c r="K536" s="709"/>
      <c r="L536" s="710"/>
      <c r="M536" s="711"/>
      <c r="N536" s="712"/>
      <c r="O536" s="713"/>
      <c r="P536" s="713"/>
      <c r="Q536" s="40" t="str">
        <f t="shared" si="139"/>
        <v/>
      </c>
      <c r="R536" s="714" t="str">
        <f t="shared" si="140"/>
        <v/>
      </c>
      <c r="S536" s="715"/>
      <c r="T536" s="11"/>
      <c r="U536" s="34" t="str">
        <f t="shared" si="143"/>
        <v/>
      </c>
      <c r="V536" s="11"/>
      <c r="W536" s="11"/>
      <c r="X536" s="11"/>
      <c r="Y536" s="11"/>
      <c r="Z536" s="11"/>
      <c r="AA536" s="11"/>
      <c r="AB536" s="11"/>
      <c r="AC536" s="11"/>
      <c r="AD536" s="11"/>
      <c r="AE536" s="134"/>
      <c r="AF536" s="134"/>
      <c r="AG536" s="134"/>
      <c r="AH536" s="134"/>
      <c r="AI536" s="185"/>
      <c r="AJ536" s="133">
        <f t="shared" si="141"/>
        <v>0</v>
      </c>
      <c r="AK536" s="133" t="str">
        <f t="shared" si="146"/>
        <v/>
      </c>
      <c r="AL536" s="133">
        <f t="shared" si="142"/>
        <v>0</v>
      </c>
      <c r="AM536" s="133"/>
      <c r="AN536" s="133" t="str">
        <f t="shared" si="145"/>
        <v/>
      </c>
      <c r="AO536" s="127"/>
      <c r="AP536" s="127"/>
    </row>
    <row r="537" spans="1:42" s="35" customFormat="1" ht="15.75" hidden="1" customHeight="1" x14ac:dyDescent="0.25">
      <c r="A537" s="11"/>
      <c r="B537" s="11"/>
      <c r="C537" s="332" t="e">
        <f t="shared" si="137"/>
        <v>#REF!</v>
      </c>
      <c r="D537" s="308" t="e">
        <f t="shared" si="138"/>
        <v>#REF!</v>
      </c>
      <c r="E537" s="345" t="str">
        <f t="array" ref="E537">IF(E491:H526="","",E491:H526)</f>
        <v>TSSTV_I02</v>
      </c>
      <c r="F537" s="39" t="str">
        <f t="array" ref="F537">IF(F491:I526="","",F491:I526)</f>
        <v>Priprava sanitarne tople vode</v>
      </c>
      <c r="G537" s="26" t="str">
        <f t="array" ref="G537">IF(G491:J526="","",G491:J526)</f>
        <v>Industrijski odjem</v>
      </c>
      <c r="H537" s="26" t="str">
        <f t="array" ref="H537">IF(H491:K526="","",H491:K526)</f>
        <v>Podskupina II. - 0,050&lt; Pobr ≤ 0,300 [MW]</v>
      </c>
      <c r="I537" s="707"/>
      <c r="J537" s="708"/>
      <c r="K537" s="709"/>
      <c r="L537" s="710"/>
      <c r="M537" s="711"/>
      <c r="N537" s="712"/>
      <c r="O537" s="713"/>
      <c r="P537" s="713"/>
      <c r="Q537" s="44" t="str">
        <f t="shared" si="139"/>
        <v/>
      </c>
      <c r="R537" s="714" t="str">
        <f t="shared" si="140"/>
        <v/>
      </c>
      <c r="S537" s="715"/>
      <c r="T537" s="11"/>
      <c r="U537" s="34" t="str">
        <f t="shared" si="143"/>
        <v/>
      </c>
      <c r="V537" s="11"/>
      <c r="W537" s="11"/>
      <c r="X537" s="11"/>
      <c r="Y537" s="11"/>
      <c r="Z537" s="11"/>
      <c r="AA537" s="11"/>
      <c r="AB537" s="11"/>
      <c r="AC537" s="11"/>
      <c r="AD537" s="11"/>
      <c r="AE537" s="134"/>
      <c r="AF537" s="134"/>
      <c r="AG537" s="134"/>
      <c r="AH537" s="134"/>
      <c r="AI537" s="185"/>
      <c r="AJ537" s="133">
        <f t="shared" si="141"/>
        <v>0</v>
      </c>
      <c r="AK537" s="133" t="str">
        <f t="shared" si="146"/>
        <v/>
      </c>
      <c r="AL537" s="133">
        <f t="shared" si="142"/>
        <v>0</v>
      </c>
      <c r="AM537" s="133"/>
      <c r="AN537" s="133" t="str">
        <f t="shared" si="145"/>
        <v/>
      </c>
      <c r="AO537" s="127"/>
      <c r="AP537" s="127"/>
    </row>
    <row r="538" spans="1:42" s="35" customFormat="1" ht="15.75" hidden="1" customHeight="1" x14ac:dyDescent="0.25">
      <c r="A538" s="11"/>
      <c r="B538" s="11"/>
      <c r="C538" s="332" t="e">
        <f t="shared" si="137"/>
        <v>#REF!</v>
      </c>
      <c r="D538" s="308" t="e">
        <f t="shared" si="138"/>
        <v>#REF!</v>
      </c>
      <c r="E538" s="345" t="str">
        <f t="array" ref="E538">IF(E492:H527="","",E492:H527)</f>
        <v>TSSTV_I03</v>
      </c>
      <c r="F538" s="39" t="str">
        <f t="array" ref="F538">IF(F492:I527="","",F492:I527)</f>
        <v>Priprava sanitarne tople vode</v>
      </c>
      <c r="G538" s="26" t="str">
        <f t="array" ref="G538">IF(G492:J527="","",G492:J527)</f>
        <v>Industrijski odjem</v>
      </c>
      <c r="H538" s="26" t="str">
        <f t="array" ref="H538">IF(H492:K527="","",H492:K527)</f>
        <v>Podskupina III.  - Pobr &gt; 0,300 [MW]</v>
      </c>
      <c r="I538" s="707"/>
      <c r="J538" s="726"/>
      <c r="K538" s="727"/>
      <c r="L538" s="728"/>
      <c r="M538" s="729"/>
      <c r="N538" s="712"/>
      <c r="O538" s="713"/>
      <c r="P538" s="713"/>
      <c r="Q538" s="40" t="str">
        <f t="shared" si="139"/>
        <v/>
      </c>
      <c r="R538" s="714" t="str">
        <f t="shared" si="140"/>
        <v/>
      </c>
      <c r="S538" s="715"/>
      <c r="T538" s="11"/>
      <c r="U538" s="34" t="str">
        <f t="shared" si="143"/>
        <v/>
      </c>
      <c r="V538" s="11"/>
      <c r="W538" s="11"/>
      <c r="X538" s="11"/>
      <c r="Y538" s="11"/>
      <c r="Z538" s="11"/>
      <c r="AA538" s="11"/>
      <c r="AB538" s="11"/>
      <c r="AC538" s="11"/>
      <c r="AD538" s="11"/>
      <c r="AE538" s="134"/>
      <c r="AF538" s="134"/>
      <c r="AG538" s="134"/>
      <c r="AH538" s="134"/>
      <c r="AI538" s="185"/>
      <c r="AJ538" s="133">
        <f t="shared" si="141"/>
        <v>0</v>
      </c>
      <c r="AK538" s="133" t="str">
        <f t="shared" si="146"/>
        <v/>
      </c>
      <c r="AL538" s="133">
        <f t="shared" si="142"/>
        <v>0</v>
      </c>
      <c r="AM538" s="133"/>
      <c r="AN538" s="133" t="str">
        <f t="shared" si="145"/>
        <v/>
      </c>
      <c r="AO538" s="127"/>
      <c r="AP538" s="127"/>
    </row>
    <row r="539" spans="1:42" s="35" customFormat="1" ht="15.75" hidden="1" customHeight="1" x14ac:dyDescent="0.25">
      <c r="A539" s="11"/>
      <c r="B539" s="11"/>
      <c r="C539" s="332" t="e">
        <f t="shared" si="137"/>
        <v>#REF!</v>
      </c>
      <c r="D539" s="308" t="e">
        <f t="shared" si="138"/>
        <v>#REF!</v>
      </c>
      <c r="E539" s="345" t="str">
        <f t="array" ref="E539">IF(E493:H528="","",E493:H528)</f>
        <v>TSSTV_P01</v>
      </c>
      <c r="F539" s="39" t="str">
        <f t="array" ref="F539">IF(F493:I528="","",F493:I528)</f>
        <v>Priprava sanitarne tople vode</v>
      </c>
      <c r="G539" s="26" t="str">
        <f t="array" ref="G539">IF(G493:J528="","",G493:J528)</f>
        <v>Poslovni in ostali odjem</v>
      </c>
      <c r="H539" s="26" t="str">
        <f t="array" ref="H539">IF(H493:K528="","",H493:K528)</f>
        <v>Podskupina I. - Pobr ≤ 0,050 [MW]</v>
      </c>
      <c r="I539" s="707"/>
      <c r="J539" s="708"/>
      <c r="K539" s="709"/>
      <c r="L539" s="710"/>
      <c r="M539" s="729"/>
      <c r="N539" s="712"/>
      <c r="O539" s="713"/>
      <c r="P539" s="713"/>
      <c r="Q539" s="40" t="str">
        <f t="shared" si="139"/>
        <v/>
      </c>
      <c r="R539" s="714" t="str">
        <f t="shared" si="140"/>
        <v/>
      </c>
      <c r="S539" s="715"/>
      <c r="T539" s="11"/>
      <c r="U539" s="34" t="str">
        <f t="shared" si="143"/>
        <v/>
      </c>
      <c r="V539" s="11"/>
      <c r="W539" s="11"/>
      <c r="X539" s="11"/>
      <c r="Y539" s="11"/>
      <c r="Z539" s="11"/>
      <c r="AA539" s="11"/>
      <c r="AB539" s="11"/>
      <c r="AC539" s="11"/>
      <c r="AD539" s="11"/>
      <c r="AE539" s="134"/>
      <c r="AF539" s="134"/>
      <c r="AG539" s="134"/>
      <c r="AH539" s="134"/>
      <c r="AI539" s="185"/>
      <c r="AJ539" s="133">
        <f t="shared" si="141"/>
        <v>0</v>
      </c>
      <c r="AK539" s="133" t="str">
        <f t="shared" si="146"/>
        <v/>
      </c>
      <c r="AL539" s="133">
        <f t="shared" si="142"/>
        <v>0</v>
      </c>
      <c r="AM539" s="133"/>
      <c r="AN539" s="133" t="str">
        <f t="shared" si="145"/>
        <v/>
      </c>
      <c r="AO539" s="127"/>
      <c r="AP539" s="127"/>
    </row>
    <row r="540" spans="1:42" s="35" customFormat="1" ht="15.75" hidden="1" customHeight="1" x14ac:dyDescent="0.25">
      <c r="A540" s="11"/>
      <c r="B540" s="11"/>
      <c r="C540" s="332" t="e">
        <f t="shared" si="137"/>
        <v>#REF!</v>
      </c>
      <c r="D540" s="308" t="e">
        <f t="shared" si="138"/>
        <v>#REF!</v>
      </c>
      <c r="E540" s="345" t="str">
        <f t="array" ref="E540">IF(E494:H529="","",E494:H529)</f>
        <v>TSSTV_P02</v>
      </c>
      <c r="F540" s="39" t="str">
        <f t="array" ref="F540">IF(F494:I529="","",F494:I529)</f>
        <v>Priprava sanitarne tople vode</v>
      </c>
      <c r="G540" s="26" t="str">
        <f t="array" ref="G540">IF(G494:J529="","",G494:J529)</f>
        <v>Poslovni in ostali odjem</v>
      </c>
      <c r="H540" s="26" t="str">
        <f t="array" ref="H540">IF(H494:K529="","",H494:K529)</f>
        <v>Podskupina II. - 0,050&lt; Pobr ≤ 0,300 [MW]</v>
      </c>
      <c r="I540" s="707"/>
      <c r="J540" s="708"/>
      <c r="K540" s="709"/>
      <c r="L540" s="710"/>
      <c r="M540" s="729"/>
      <c r="N540" s="712"/>
      <c r="O540" s="713"/>
      <c r="P540" s="713"/>
      <c r="Q540" s="40" t="str">
        <f t="shared" si="139"/>
        <v/>
      </c>
      <c r="R540" s="714" t="str">
        <f t="shared" si="140"/>
        <v/>
      </c>
      <c r="S540" s="715"/>
      <c r="T540" s="11"/>
      <c r="U540" s="34" t="str">
        <f t="shared" si="143"/>
        <v/>
      </c>
      <c r="V540" s="11"/>
      <c r="W540" s="11"/>
      <c r="X540" s="11"/>
      <c r="Y540" s="11"/>
      <c r="Z540" s="11"/>
      <c r="AA540" s="11"/>
      <c r="AB540" s="11"/>
      <c r="AC540" s="11"/>
      <c r="AD540" s="11"/>
      <c r="AE540" s="134"/>
      <c r="AF540" s="134"/>
      <c r="AG540" s="134"/>
      <c r="AH540" s="134"/>
      <c r="AI540" s="185"/>
      <c r="AJ540" s="133">
        <f t="shared" si="141"/>
        <v>0</v>
      </c>
      <c r="AK540" s="133" t="str">
        <f t="shared" si="146"/>
        <v/>
      </c>
      <c r="AL540" s="133">
        <f t="shared" si="142"/>
        <v>0</v>
      </c>
      <c r="AM540" s="133"/>
      <c r="AN540" s="133" t="str">
        <f t="shared" si="145"/>
        <v/>
      </c>
      <c r="AO540" s="127"/>
      <c r="AP540" s="127"/>
    </row>
    <row r="541" spans="1:42" s="35" customFormat="1" ht="15.75" hidden="1" customHeight="1" x14ac:dyDescent="0.25">
      <c r="A541" s="11"/>
      <c r="B541" s="11"/>
      <c r="C541" s="332" t="e">
        <f t="shared" si="137"/>
        <v>#REF!</v>
      </c>
      <c r="D541" s="308" t="e">
        <f t="shared" si="138"/>
        <v>#REF!</v>
      </c>
      <c r="E541" s="345" t="str">
        <f t="array" ref="E541">IF(E495:H530="","",E495:H530)</f>
        <v>TSSTV_P03</v>
      </c>
      <c r="F541" s="39" t="str">
        <f t="array" ref="F541">IF(F495:I530="","",F495:I530)</f>
        <v>Priprava sanitarne tople vode</v>
      </c>
      <c r="G541" s="26" t="str">
        <f t="array" ref="G541">IF(G495:J530="","",G495:J530)</f>
        <v>Poslovni in ostali odjem</v>
      </c>
      <c r="H541" s="26" t="str">
        <f t="array" ref="H541">IF(H495:K530="","",H495:K530)</f>
        <v>Podskupina III.  - Pobr &gt; 0,300 [MW]</v>
      </c>
      <c r="I541" s="707"/>
      <c r="J541" s="708"/>
      <c r="K541" s="709"/>
      <c r="L541" s="710"/>
      <c r="M541" s="729"/>
      <c r="N541" s="712"/>
      <c r="O541" s="713"/>
      <c r="P541" s="713"/>
      <c r="Q541" s="40" t="str">
        <f t="shared" si="139"/>
        <v/>
      </c>
      <c r="R541" s="714" t="str">
        <f t="shared" si="140"/>
        <v/>
      </c>
      <c r="S541" s="715"/>
      <c r="T541" s="11"/>
      <c r="U541" s="34" t="str">
        <f t="shared" si="143"/>
        <v/>
      </c>
      <c r="V541" s="11"/>
      <c r="W541" s="11"/>
      <c r="X541" s="11"/>
      <c r="Y541" s="11"/>
      <c r="Z541" s="11"/>
      <c r="AA541" s="11"/>
      <c r="AB541" s="11"/>
      <c r="AC541" s="11"/>
      <c r="AD541" s="11"/>
      <c r="AE541" s="134"/>
      <c r="AF541" s="134"/>
      <c r="AG541" s="134"/>
      <c r="AH541" s="134"/>
      <c r="AI541" s="185"/>
      <c r="AJ541" s="133">
        <f t="shared" si="141"/>
        <v>0</v>
      </c>
      <c r="AK541" s="133" t="str">
        <f t="shared" si="146"/>
        <v/>
      </c>
      <c r="AL541" s="133">
        <f t="shared" si="142"/>
        <v>0</v>
      </c>
      <c r="AM541" s="133"/>
      <c r="AN541" s="133" t="str">
        <f t="shared" si="145"/>
        <v/>
      </c>
      <c r="AO541" s="127"/>
      <c r="AP541" s="127"/>
    </row>
    <row r="542" spans="1:42" ht="15.75" hidden="1" customHeight="1" x14ac:dyDescent="0.25">
      <c r="C542" s="308" t="e">
        <f t="shared" si="137"/>
        <v>#REF!</v>
      </c>
      <c r="D542" s="308" t="e">
        <f t="shared" si="138"/>
        <v>#REF!</v>
      </c>
      <c r="E542" s="346" t="str">
        <f t="array" ref="E542">IF(E496:H531="","",E496:H531)</f>
        <v>TSSTV_P04</v>
      </c>
      <c r="F542" s="272" t="str">
        <f t="array" ref="F542">IF(F496:I531="","",F496:I531)</f>
        <v>Priprava sanitarne tople vode</v>
      </c>
      <c r="G542" s="271" t="str">
        <f t="array" ref="G542">IF(G496:J531="","",G496:J531)</f>
        <v>Zaščiteni negospodinjski odjemalci (ZNGO)</v>
      </c>
      <c r="H542" s="271" t="str">
        <f t="array" ref="H542">IF(H496:K531="","",H496:K531)</f>
        <v>Podskupina IV.</v>
      </c>
      <c r="I542" s="717"/>
      <c r="J542" s="718"/>
      <c r="K542" s="719"/>
      <c r="L542" s="720"/>
      <c r="M542" s="721"/>
      <c r="N542" s="722"/>
      <c r="O542" s="723"/>
      <c r="P542" s="723"/>
      <c r="Q542" s="268" t="str">
        <f t="shared" si="139"/>
        <v/>
      </c>
      <c r="R542" s="724" t="str">
        <f t="shared" si="140"/>
        <v/>
      </c>
      <c r="S542" s="725"/>
      <c r="U542" s="34" t="str">
        <f t="shared" si="143"/>
        <v/>
      </c>
      <c r="AC542" s="11"/>
      <c r="AD542" s="11"/>
      <c r="AE542" s="134"/>
      <c r="AF542" s="134"/>
      <c r="AG542" s="134"/>
      <c r="AH542" s="134"/>
      <c r="AI542" s="185"/>
      <c r="AJ542" s="352">
        <f t="shared" si="141"/>
        <v>0</v>
      </c>
      <c r="AK542" s="352" t="str">
        <f t="shared" si="146"/>
        <v/>
      </c>
      <c r="AL542" s="352">
        <f t="shared" si="142"/>
        <v>0</v>
      </c>
      <c r="AM542" s="352"/>
      <c r="AN542" s="352" t="str">
        <f t="shared" si="145"/>
        <v/>
      </c>
      <c r="AO542" s="127"/>
      <c r="AP542" s="127"/>
    </row>
    <row r="543" spans="1:42" s="35" customFormat="1" ht="15.75" hidden="1" customHeight="1" x14ac:dyDescent="0.25">
      <c r="A543" s="11"/>
      <c r="B543" s="11"/>
      <c r="C543" s="332" t="e">
        <f t="shared" si="137"/>
        <v>#REF!</v>
      </c>
      <c r="D543" s="308" t="e">
        <f t="shared" si="138"/>
        <v>#REF!</v>
      </c>
      <c r="E543" s="345" t="str">
        <f t="array" ref="E543">IF(E497:H532="","",E497:H532)</f>
        <v>TSHLP_G01</v>
      </c>
      <c r="F543" s="39" t="str">
        <f t="array" ref="F543">IF(F497:I532="","",F497:I532)</f>
        <v>Hlajenje prostorov</v>
      </c>
      <c r="G543" s="26" t="str">
        <f t="array" ref="G543">IF(G497:J532="","",G497:J532)</f>
        <v>Gospodinjski odjem</v>
      </c>
      <c r="H543" s="26" t="str">
        <f t="array" ref="H543">IF(H497:K532="","",H497:K532)</f>
        <v>Podskupina I. - Pobr ≤ 0,050 [MW]</v>
      </c>
      <c r="I543" s="707"/>
      <c r="J543" s="708"/>
      <c r="K543" s="709"/>
      <c r="L543" s="710"/>
      <c r="M543" s="729"/>
      <c r="N543" s="712"/>
      <c r="O543" s="713"/>
      <c r="P543" s="713"/>
      <c r="Q543" s="40" t="str">
        <f t="shared" si="139"/>
        <v/>
      </c>
      <c r="R543" s="714" t="str">
        <f t="shared" si="140"/>
        <v/>
      </c>
      <c r="S543" s="715"/>
      <c r="T543" s="11"/>
      <c r="U543" s="34" t="str">
        <f t="shared" si="143"/>
        <v/>
      </c>
      <c r="V543" s="11"/>
      <c r="W543" s="11"/>
      <c r="X543" s="11"/>
      <c r="Y543" s="11"/>
      <c r="Z543" s="11"/>
      <c r="AA543" s="11"/>
      <c r="AB543" s="11"/>
      <c r="AC543" s="11"/>
      <c r="AD543" s="11"/>
      <c r="AE543" s="134"/>
      <c r="AF543" s="134"/>
      <c r="AG543" s="134"/>
      <c r="AH543" s="134"/>
      <c r="AI543" s="185"/>
      <c r="AJ543" s="133">
        <f t="shared" si="141"/>
        <v>0</v>
      </c>
      <c r="AK543" s="133" t="str">
        <f>IF($AF$20=TRUE,IF(COUNTA(S543,I543:P543)=9,0,1),IF(COUNTA(S543,I543:P543)&gt;0,1,""))</f>
        <v/>
      </c>
      <c r="AL543" s="133">
        <f t="shared" si="142"/>
        <v>0</v>
      </c>
      <c r="AM543" s="133"/>
      <c r="AN543" s="133" t="str">
        <f t="shared" si="145"/>
        <v/>
      </c>
      <c r="AO543" s="127"/>
      <c r="AP543" s="127"/>
    </row>
    <row r="544" spans="1:42" s="35" customFormat="1" ht="15.75" hidden="1" customHeight="1" x14ac:dyDescent="0.25">
      <c r="A544" s="11"/>
      <c r="B544" s="11"/>
      <c r="C544" s="332" t="e">
        <f t="shared" si="137"/>
        <v>#REF!</v>
      </c>
      <c r="D544" s="308" t="e">
        <f t="shared" si="138"/>
        <v>#REF!</v>
      </c>
      <c r="E544" s="345" t="str">
        <f t="array" ref="E544">IF(E498:H533="","",E498:H533)</f>
        <v>TSHLP_G02</v>
      </c>
      <c r="F544" s="39" t="str">
        <f t="array" ref="F544">IF(F498:I533="","",F498:I533)</f>
        <v>Hlajenje prostorov</v>
      </c>
      <c r="G544" s="26" t="str">
        <f t="array" ref="G544">IF(G498:J533="","",G498:J533)</f>
        <v>Gospodinjski odjem</v>
      </c>
      <c r="H544" s="26" t="str">
        <f t="array" ref="H544">IF(H498:K533="","",H498:K533)</f>
        <v>Podskupina II. - 0,050&lt; Pobr ≤ 0,300 [MW]</v>
      </c>
      <c r="I544" s="707"/>
      <c r="J544" s="708"/>
      <c r="K544" s="709"/>
      <c r="L544" s="710"/>
      <c r="M544" s="729"/>
      <c r="N544" s="712"/>
      <c r="O544" s="713"/>
      <c r="P544" s="713"/>
      <c r="Q544" s="40" t="str">
        <f t="shared" si="139"/>
        <v/>
      </c>
      <c r="R544" s="714" t="str">
        <f t="shared" si="140"/>
        <v/>
      </c>
      <c r="S544" s="715"/>
      <c r="T544" s="11"/>
      <c r="U544" s="34" t="str">
        <f t="shared" si="143"/>
        <v/>
      </c>
      <c r="V544" s="11"/>
      <c r="W544" s="11"/>
      <c r="X544" s="11"/>
      <c r="Y544" s="11"/>
      <c r="Z544" s="11"/>
      <c r="AA544" s="11"/>
      <c r="AB544" s="11"/>
      <c r="AC544" s="11"/>
      <c r="AD544" s="11"/>
      <c r="AE544" s="134"/>
      <c r="AF544" s="134"/>
      <c r="AG544" s="134"/>
      <c r="AH544" s="134"/>
      <c r="AI544" s="185"/>
      <c r="AJ544" s="133">
        <f t="shared" si="141"/>
        <v>0</v>
      </c>
      <c r="AK544" s="133" t="str">
        <f t="shared" ref="AK544:AK551" si="147">IF($AF$20=TRUE,IF(COUNTA(S544,I544:P544)=9,0,1),IF(COUNTA(S544,I544:P544)&gt;0,1,""))</f>
        <v/>
      </c>
      <c r="AL544" s="133">
        <f t="shared" si="142"/>
        <v>0</v>
      </c>
      <c r="AM544" s="133"/>
      <c r="AN544" s="133" t="str">
        <f t="shared" si="145"/>
        <v/>
      </c>
      <c r="AO544" s="127"/>
      <c r="AP544" s="127"/>
    </row>
    <row r="545" spans="1:42" s="35" customFormat="1" ht="15.75" hidden="1" customHeight="1" x14ac:dyDescent="0.25">
      <c r="A545" s="11"/>
      <c r="B545" s="11"/>
      <c r="C545" s="332" t="e">
        <f t="shared" si="137"/>
        <v>#REF!</v>
      </c>
      <c r="D545" s="308" t="e">
        <f t="shared" si="138"/>
        <v>#REF!</v>
      </c>
      <c r="E545" s="345" t="str">
        <f t="array" ref="E545">IF(E499:H534="","",E499:H534)</f>
        <v>TSHLP_G03</v>
      </c>
      <c r="F545" s="39" t="str">
        <f t="array" ref="F545">IF(F499:I534="","",F499:I534)</f>
        <v>Hlajenje prostorov</v>
      </c>
      <c r="G545" s="26" t="str">
        <f t="array" ref="G545">IF(G499:J534="","",G499:J534)</f>
        <v>Gospodinjski odjem</v>
      </c>
      <c r="H545" s="26" t="str">
        <f t="array" ref="H545">IF(H499:K534="","",H499:K534)</f>
        <v>Podskupina III.  - Pobr &gt; 0,300 [MW]</v>
      </c>
      <c r="I545" s="707"/>
      <c r="J545" s="708"/>
      <c r="K545" s="709"/>
      <c r="L545" s="710"/>
      <c r="M545" s="729"/>
      <c r="N545" s="712"/>
      <c r="O545" s="713"/>
      <c r="P545" s="713"/>
      <c r="Q545" s="40" t="str">
        <f t="shared" si="139"/>
        <v/>
      </c>
      <c r="R545" s="714" t="str">
        <f t="shared" si="140"/>
        <v/>
      </c>
      <c r="S545" s="715"/>
      <c r="T545" s="11"/>
      <c r="U545" s="34" t="str">
        <f t="shared" si="143"/>
        <v/>
      </c>
      <c r="V545" s="11"/>
      <c r="W545" s="11"/>
      <c r="X545" s="11"/>
      <c r="Y545" s="11"/>
      <c r="Z545" s="11"/>
      <c r="AA545" s="11"/>
      <c r="AB545" s="11"/>
      <c r="AC545" s="11"/>
      <c r="AD545" s="11"/>
      <c r="AE545" s="134"/>
      <c r="AF545" s="134"/>
      <c r="AG545" s="134"/>
      <c r="AH545" s="134"/>
      <c r="AI545" s="185"/>
      <c r="AJ545" s="133">
        <f t="shared" si="141"/>
        <v>0</v>
      </c>
      <c r="AK545" s="133" t="str">
        <f t="shared" si="147"/>
        <v/>
      </c>
      <c r="AL545" s="133">
        <f t="shared" si="142"/>
        <v>0</v>
      </c>
      <c r="AM545" s="133"/>
      <c r="AN545" s="133" t="str">
        <f t="shared" si="145"/>
        <v/>
      </c>
      <c r="AO545" s="127"/>
      <c r="AP545" s="127"/>
    </row>
    <row r="546" spans="1:42" s="35" customFormat="1" ht="15.75" hidden="1" customHeight="1" x14ac:dyDescent="0.25">
      <c r="A546" s="11"/>
      <c r="B546" s="11"/>
      <c r="C546" s="332" t="e">
        <f t="shared" si="137"/>
        <v>#REF!</v>
      </c>
      <c r="D546" s="308" t="e">
        <f t="shared" si="138"/>
        <v>#REF!</v>
      </c>
      <c r="E546" s="345" t="str">
        <f t="array" ref="E546">IF(E500:H535="","",E500:H535)</f>
        <v>TSHLP_I01</v>
      </c>
      <c r="F546" s="39" t="str">
        <f t="array" ref="F546">IF(F500:I535="","",F500:I535)</f>
        <v>Hlajenje prostorov</v>
      </c>
      <c r="G546" s="26" t="str">
        <f t="array" ref="G546">IF(G500:J535="","",G500:J535)</f>
        <v>Industrijski odjem</v>
      </c>
      <c r="H546" s="26" t="str">
        <f t="array" ref="H546">IF(H500:K535="","",H500:K535)</f>
        <v>Podskupina I. - Pobr ≤ 0,050 [MW]</v>
      </c>
      <c r="I546" s="707"/>
      <c r="J546" s="708"/>
      <c r="K546" s="709"/>
      <c r="L546" s="710"/>
      <c r="M546" s="729"/>
      <c r="N546" s="712"/>
      <c r="O546" s="713"/>
      <c r="P546" s="713"/>
      <c r="Q546" s="40" t="str">
        <f t="shared" si="139"/>
        <v/>
      </c>
      <c r="R546" s="714" t="str">
        <f t="shared" si="140"/>
        <v/>
      </c>
      <c r="S546" s="715"/>
      <c r="T546" s="11"/>
      <c r="U546" s="34" t="str">
        <f t="shared" si="143"/>
        <v/>
      </c>
      <c r="V546" s="11"/>
      <c r="W546" s="11"/>
      <c r="X546" s="11"/>
      <c r="Y546" s="11"/>
      <c r="Z546" s="11"/>
      <c r="AA546" s="11"/>
      <c r="AB546" s="11"/>
      <c r="AC546" s="11"/>
      <c r="AD546" s="11"/>
      <c r="AE546" s="134"/>
      <c r="AF546" s="134"/>
      <c r="AG546" s="134"/>
      <c r="AH546" s="134"/>
      <c r="AI546" s="185"/>
      <c r="AJ546" s="133">
        <f t="shared" si="141"/>
        <v>0</v>
      </c>
      <c r="AK546" s="133" t="str">
        <f t="shared" si="147"/>
        <v/>
      </c>
      <c r="AL546" s="133">
        <f t="shared" si="142"/>
        <v>0</v>
      </c>
      <c r="AM546" s="133"/>
      <c r="AN546" s="133" t="str">
        <f t="shared" si="145"/>
        <v/>
      </c>
      <c r="AO546" s="127"/>
      <c r="AP546" s="127"/>
    </row>
    <row r="547" spans="1:42" s="35" customFormat="1" ht="15.75" hidden="1" customHeight="1" x14ac:dyDescent="0.25">
      <c r="A547" s="11"/>
      <c r="B547" s="11"/>
      <c r="C547" s="332" t="e">
        <f t="shared" si="137"/>
        <v>#REF!</v>
      </c>
      <c r="D547" s="308" t="e">
        <f t="shared" si="138"/>
        <v>#REF!</v>
      </c>
      <c r="E547" s="345" t="str">
        <f t="array" ref="E547">IF(E501:H536="","",E501:H536)</f>
        <v>TSHLP_I02</v>
      </c>
      <c r="F547" s="39" t="str">
        <f t="array" ref="F547">IF(F501:I536="","",F501:I536)</f>
        <v>Hlajenje prostorov</v>
      </c>
      <c r="G547" s="26" t="str">
        <f t="array" ref="G547">IF(G501:J536="","",G501:J536)</f>
        <v>Industrijski odjem</v>
      </c>
      <c r="H547" s="26" t="str">
        <f t="array" ref="H547">IF(H501:K536="","",H501:K536)</f>
        <v>Podskupina II. - 0,050&lt; Pobr ≤ 0,300 [MW]</v>
      </c>
      <c r="I547" s="707"/>
      <c r="J547" s="708"/>
      <c r="K547" s="709"/>
      <c r="L547" s="710"/>
      <c r="M547" s="729"/>
      <c r="N547" s="712"/>
      <c r="O547" s="713"/>
      <c r="P547" s="713"/>
      <c r="Q547" s="40" t="str">
        <f t="shared" si="139"/>
        <v/>
      </c>
      <c r="R547" s="714" t="str">
        <f t="shared" si="140"/>
        <v/>
      </c>
      <c r="S547" s="715"/>
      <c r="T547" s="11"/>
      <c r="U547" s="34" t="str">
        <f t="shared" si="143"/>
        <v/>
      </c>
      <c r="V547" s="11"/>
      <c r="W547" s="11"/>
      <c r="X547" s="11"/>
      <c r="Y547" s="11"/>
      <c r="Z547" s="11"/>
      <c r="AA547" s="11"/>
      <c r="AB547" s="11"/>
      <c r="AC547" s="11"/>
      <c r="AD547" s="11"/>
      <c r="AE547" s="134"/>
      <c r="AF547" s="134"/>
      <c r="AG547" s="134"/>
      <c r="AH547" s="134"/>
      <c r="AI547" s="185"/>
      <c r="AJ547" s="133">
        <f t="shared" si="141"/>
        <v>0</v>
      </c>
      <c r="AK547" s="133" t="str">
        <f t="shared" si="147"/>
        <v/>
      </c>
      <c r="AL547" s="133">
        <f t="shared" si="142"/>
        <v>0</v>
      </c>
      <c r="AM547" s="133"/>
      <c r="AN547" s="133" t="str">
        <f t="shared" si="145"/>
        <v/>
      </c>
      <c r="AO547" s="127"/>
      <c r="AP547" s="127"/>
    </row>
    <row r="548" spans="1:42" s="35" customFormat="1" ht="15.75" hidden="1" customHeight="1" x14ac:dyDescent="0.25">
      <c r="A548" s="11"/>
      <c r="B548" s="11"/>
      <c r="C548" s="332" t="e">
        <f t="shared" si="137"/>
        <v>#REF!</v>
      </c>
      <c r="D548" s="308" t="e">
        <f t="shared" si="138"/>
        <v>#REF!</v>
      </c>
      <c r="E548" s="345" t="str">
        <f t="array" ref="E548">IF(E502:H537="","",E502:H537)</f>
        <v>TSHLP_I03</v>
      </c>
      <c r="F548" s="39" t="str">
        <f t="array" ref="F548">IF(F502:I537="","",F502:I537)</f>
        <v>Hlajenje prostorov</v>
      </c>
      <c r="G548" s="26" t="str">
        <f t="array" ref="G548">IF(G502:J537="","",G502:J537)</f>
        <v>Industrijski odjem</v>
      </c>
      <c r="H548" s="26" t="str">
        <f t="array" ref="H548">IF(H502:K537="","",H502:K537)</f>
        <v>Podskupina III.  - Pobr &gt; 0,300 [MW]</v>
      </c>
      <c r="I548" s="707"/>
      <c r="J548" s="708"/>
      <c r="K548" s="709"/>
      <c r="L548" s="710"/>
      <c r="M548" s="729"/>
      <c r="N548" s="712"/>
      <c r="O548" s="713"/>
      <c r="P548" s="713"/>
      <c r="Q548" s="40" t="str">
        <f t="shared" si="139"/>
        <v/>
      </c>
      <c r="R548" s="714" t="str">
        <f t="shared" si="140"/>
        <v/>
      </c>
      <c r="S548" s="715"/>
      <c r="T548" s="11"/>
      <c r="U548" s="34" t="str">
        <f t="shared" si="143"/>
        <v/>
      </c>
      <c r="V548" s="11"/>
      <c r="W548" s="11"/>
      <c r="X548" s="11"/>
      <c r="Y548" s="11"/>
      <c r="Z548" s="11"/>
      <c r="AA548" s="11"/>
      <c r="AB548" s="11"/>
      <c r="AC548" s="11"/>
      <c r="AD548" s="11"/>
      <c r="AE548" s="134"/>
      <c r="AF548" s="134"/>
      <c r="AG548" s="134"/>
      <c r="AH548" s="134"/>
      <c r="AI548" s="185"/>
      <c r="AJ548" s="133">
        <f t="shared" si="141"/>
        <v>0</v>
      </c>
      <c r="AK548" s="133" t="str">
        <f t="shared" si="147"/>
        <v/>
      </c>
      <c r="AL548" s="133">
        <f t="shared" si="142"/>
        <v>0</v>
      </c>
      <c r="AM548" s="133"/>
      <c r="AN548" s="133" t="str">
        <f t="shared" si="145"/>
        <v/>
      </c>
      <c r="AO548" s="127"/>
      <c r="AP548" s="127"/>
    </row>
    <row r="549" spans="1:42" s="35" customFormat="1" ht="15.75" hidden="1" customHeight="1" x14ac:dyDescent="0.25">
      <c r="A549" s="11"/>
      <c r="B549" s="11"/>
      <c r="C549" s="332" t="e">
        <f t="shared" si="137"/>
        <v>#REF!</v>
      </c>
      <c r="D549" s="308" t="e">
        <f t="shared" si="138"/>
        <v>#REF!</v>
      </c>
      <c r="E549" s="345" t="str">
        <f t="array" ref="E549">IF(E503:H538="","",E503:H538)</f>
        <v>TSHLP_P01</v>
      </c>
      <c r="F549" s="39" t="str">
        <f t="array" ref="F549">IF(F503:I538="","",F503:I538)</f>
        <v>Hlajenje prostorov</v>
      </c>
      <c r="G549" s="26" t="str">
        <f t="array" ref="G549">IF(G503:J538="","",G503:J538)</f>
        <v>Poslovni in ostali odjem</v>
      </c>
      <c r="H549" s="26" t="str">
        <f t="array" ref="H549">IF(H503:K538="","",H503:K538)</f>
        <v>Podskupina I. - Pobr ≤ 0,050 [MW]</v>
      </c>
      <c r="I549" s="707"/>
      <c r="J549" s="708"/>
      <c r="K549" s="709"/>
      <c r="L549" s="710"/>
      <c r="M549" s="729"/>
      <c r="N549" s="712"/>
      <c r="O549" s="713"/>
      <c r="P549" s="713"/>
      <c r="Q549" s="40" t="str">
        <f t="shared" si="139"/>
        <v/>
      </c>
      <c r="R549" s="714" t="str">
        <f t="shared" si="140"/>
        <v/>
      </c>
      <c r="S549" s="715"/>
      <c r="T549" s="11"/>
      <c r="U549" s="34" t="str">
        <f t="shared" si="143"/>
        <v/>
      </c>
      <c r="V549" s="11"/>
      <c r="W549" s="11"/>
      <c r="X549" s="11"/>
      <c r="Y549" s="11"/>
      <c r="Z549" s="11"/>
      <c r="AA549" s="11"/>
      <c r="AB549" s="11"/>
      <c r="AC549" s="11"/>
      <c r="AD549" s="11"/>
      <c r="AE549" s="134"/>
      <c r="AF549" s="134"/>
      <c r="AG549" s="134"/>
      <c r="AH549" s="134"/>
      <c r="AI549" s="185"/>
      <c r="AJ549" s="133">
        <f t="shared" si="141"/>
        <v>0</v>
      </c>
      <c r="AK549" s="133" t="str">
        <f t="shared" si="147"/>
        <v/>
      </c>
      <c r="AL549" s="133">
        <f t="shared" si="142"/>
        <v>0</v>
      </c>
      <c r="AM549" s="133"/>
      <c r="AN549" s="133" t="str">
        <f t="shared" si="145"/>
        <v/>
      </c>
      <c r="AO549" s="127"/>
      <c r="AP549" s="127"/>
    </row>
    <row r="550" spans="1:42" s="35" customFormat="1" ht="15.75" hidden="1" customHeight="1" x14ac:dyDescent="0.25">
      <c r="A550" s="11"/>
      <c r="B550" s="11"/>
      <c r="C550" s="332" t="e">
        <f t="shared" si="137"/>
        <v>#REF!</v>
      </c>
      <c r="D550" s="308" t="e">
        <f t="shared" si="138"/>
        <v>#REF!</v>
      </c>
      <c r="E550" s="345" t="str">
        <f t="array" ref="E550">IF(E504:H539="","",E504:H539)</f>
        <v>TSHLP_P02</v>
      </c>
      <c r="F550" s="39" t="str">
        <f t="array" ref="F550">IF(F504:I539="","",F504:I539)</f>
        <v>Hlajenje prostorov</v>
      </c>
      <c r="G550" s="26" t="str">
        <f t="array" ref="G550">IF(G504:J539="","",G504:J539)</f>
        <v>Poslovni in ostali odjem</v>
      </c>
      <c r="H550" s="26" t="str">
        <f t="array" ref="H550">IF(H504:K539="","",H504:K539)</f>
        <v>Podskupina II. - 0,050&lt; Pobr ≤ 0,300 [MW]</v>
      </c>
      <c r="I550" s="707"/>
      <c r="J550" s="708"/>
      <c r="K550" s="709"/>
      <c r="L550" s="710"/>
      <c r="M550" s="729"/>
      <c r="N550" s="712"/>
      <c r="O550" s="713"/>
      <c r="P550" s="713"/>
      <c r="Q550" s="40" t="str">
        <f t="shared" si="139"/>
        <v/>
      </c>
      <c r="R550" s="714" t="str">
        <f t="shared" si="140"/>
        <v/>
      </c>
      <c r="S550" s="715"/>
      <c r="T550" s="11"/>
      <c r="U550" s="34" t="str">
        <f t="shared" si="143"/>
        <v/>
      </c>
      <c r="V550" s="11"/>
      <c r="W550" s="11"/>
      <c r="X550" s="11"/>
      <c r="Y550" s="11"/>
      <c r="Z550" s="11"/>
      <c r="AA550" s="11"/>
      <c r="AB550" s="11"/>
      <c r="AC550" s="11"/>
      <c r="AD550" s="11"/>
      <c r="AE550" s="134"/>
      <c r="AF550" s="134"/>
      <c r="AG550" s="134"/>
      <c r="AH550" s="134"/>
      <c r="AI550" s="185"/>
      <c r="AJ550" s="133">
        <f t="shared" si="141"/>
        <v>0</v>
      </c>
      <c r="AK550" s="133" t="str">
        <f t="shared" si="147"/>
        <v/>
      </c>
      <c r="AL550" s="133">
        <f t="shared" si="142"/>
        <v>0</v>
      </c>
      <c r="AM550" s="133"/>
      <c r="AN550" s="133" t="str">
        <f t="shared" si="145"/>
        <v/>
      </c>
      <c r="AO550" s="127"/>
      <c r="AP550" s="127"/>
    </row>
    <row r="551" spans="1:42" s="35" customFormat="1" ht="15.75" hidden="1" customHeight="1" x14ac:dyDescent="0.25">
      <c r="A551" s="11"/>
      <c r="B551" s="11"/>
      <c r="C551" s="332" t="e">
        <f t="shared" si="137"/>
        <v>#REF!</v>
      </c>
      <c r="D551" s="308" t="e">
        <f t="shared" si="138"/>
        <v>#REF!</v>
      </c>
      <c r="E551" s="347" t="str">
        <f t="array" ref="E551">IF(E505:H540="","",E505:H540)</f>
        <v>TSHLP_P03</v>
      </c>
      <c r="F551" s="42" t="str">
        <f t="array" ref="F551">IF(F505:I540="","",F505:I540)</f>
        <v>Hlajenje prostorov</v>
      </c>
      <c r="G551" s="41" t="str">
        <f t="array" ref="G551">IF(G505:J540="","",G505:J540)</f>
        <v>Poslovni in ostali odjem</v>
      </c>
      <c r="H551" s="41" t="str">
        <f t="array" ref="H551">IF(H505:K540="","",H505:K540)</f>
        <v>Podskupina III.  - Pobr &gt; 0,300 [MW]</v>
      </c>
      <c r="I551" s="730"/>
      <c r="J551" s="731"/>
      <c r="K551" s="732"/>
      <c r="L551" s="733"/>
      <c r="M551" s="734"/>
      <c r="N551" s="735"/>
      <c r="O551" s="736"/>
      <c r="P551" s="736"/>
      <c r="Q551" s="43" t="str">
        <f t="shared" si="139"/>
        <v/>
      </c>
      <c r="R551" s="737" t="str">
        <f t="shared" si="140"/>
        <v/>
      </c>
      <c r="S551" s="738"/>
      <c r="T551" s="11"/>
      <c r="U551" s="34" t="str">
        <f t="shared" si="143"/>
        <v/>
      </c>
      <c r="V551" s="11"/>
      <c r="W551" s="11"/>
      <c r="X551" s="11"/>
      <c r="Y551" s="11"/>
      <c r="Z551" s="11"/>
      <c r="AA551" s="11"/>
      <c r="AB551" s="11"/>
      <c r="AC551" s="11"/>
      <c r="AD551" s="11"/>
      <c r="AE551" s="134"/>
      <c r="AF551" s="134"/>
      <c r="AG551" s="134"/>
      <c r="AH551" s="134"/>
      <c r="AI551" s="185"/>
      <c r="AJ551" s="352">
        <f t="shared" si="141"/>
        <v>0</v>
      </c>
      <c r="AK551" s="352" t="str">
        <f t="shared" si="147"/>
        <v/>
      </c>
      <c r="AL551" s="352">
        <f t="shared" si="142"/>
        <v>0</v>
      </c>
      <c r="AM551" s="352"/>
      <c r="AN551" s="352" t="str">
        <f t="shared" si="145"/>
        <v/>
      </c>
      <c r="AO551" s="127"/>
      <c r="AP551" s="127"/>
    </row>
    <row r="552" spans="1:42" ht="15.75" hidden="1" customHeight="1" x14ac:dyDescent="0.25">
      <c r="C552" s="308" t="e">
        <f t="shared" si="137"/>
        <v>#REF!</v>
      </c>
      <c r="D552" s="308" t="e">
        <f t="shared" si="138"/>
        <v>#REF!</v>
      </c>
      <c r="E552" s="348" t="str">
        <f t="array" ref="E552">IF(E506:H541="","",E506:H541)</f>
        <v>RPROT_01</v>
      </c>
      <c r="F552" s="178" t="str">
        <f t="array" ref="F552">IF(F506:I541="","",F506:I541)</f>
        <v>Reguliran proizvajalec toplote</v>
      </c>
      <c r="G552" s="177" t="str">
        <f t="array" ref="G552">IF(G506:J541="","",G506:J541)</f>
        <v>Lastna raba</v>
      </c>
      <c r="H552" s="273" t="str">
        <f t="array" ref="H552">IF(H506:K541="","",H506:K541)</f>
        <v>Lastna raba</v>
      </c>
      <c r="I552" s="739"/>
      <c r="J552" s="740"/>
      <c r="K552" s="741"/>
      <c r="L552" s="742"/>
      <c r="M552" s="743"/>
      <c r="N552" s="744"/>
      <c r="O552" s="745"/>
      <c r="P552" s="745"/>
      <c r="Q552" s="179" t="str">
        <f t="shared" si="139"/>
        <v/>
      </c>
      <c r="R552" s="746" t="str">
        <f t="shared" si="140"/>
        <v/>
      </c>
      <c r="S552" s="747"/>
      <c r="U552" s="34" t="str">
        <f t="shared" si="143"/>
        <v/>
      </c>
      <c r="AC552" s="11"/>
      <c r="AD552" s="11"/>
      <c r="AE552" s="134"/>
      <c r="AF552" s="134"/>
      <c r="AG552" s="134"/>
      <c r="AH552" s="134"/>
      <c r="AI552" s="185"/>
      <c r="AJ552" s="133">
        <f t="shared" si="141"/>
        <v>0</v>
      </c>
      <c r="AK552" s="133" t="str">
        <f>IF($AF$21=TRUE,IF(COUNTA(S552,I552:P552)=9,0,1),IF(COUNTA(S552,I552:P552)&gt;0,1,""))</f>
        <v/>
      </c>
      <c r="AL552" s="133">
        <f t="shared" si="142"/>
        <v>0</v>
      </c>
      <c r="AM552" s="133"/>
      <c r="AN552" s="133" t="str">
        <f t="shared" si="145"/>
        <v/>
      </c>
      <c r="AO552" s="127"/>
      <c r="AP552" s="127"/>
    </row>
    <row r="553" spans="1:42" ht="15.75" hidden="1" customHeight="1" x14ac:dyDescent="0.25">
      <c r="C553" s="308" t="e">
        <f t="shared" si="137"/>
        <v>#REF!</v>
      </c>
      <c r="D553" s="308" t="e">
        <f t="shared" si="138"/>
        <v>#REF!</v>
      </c>
      <c r="E553" s="349" t="str">
        <f t="array" ref="E553">IF(E507:H542="","",E507:H542)</f>
        <v>RPROT_02</v>
      </c>
      <c r="F553" s="270" t="str">
        <f t="array" ref="F553">IF(F507:I542="","",F507:I542)</f>
        <v>Reguliran proizvajalec toplote</v>
      </c>
      <c r="G553" s="269" t="str">
        <f t="array" ref="G553">IF(G507:J542="","",G507:J542)</f>
        <v>Oskrba distributerja toplote (GO)</v>
      </c>
      <c r="H553" s="269" t="str">
        <f t="array" ref="H553">IF(H507:K542="","",H507:K542)</f>
        <v>Gospodinjski odjemalci (GO)</v>
      </c>
      <c r="I553" s="748"/>
      <c r="J553" s="749"/>
      <c r="K553" s="750"/>
      <c r="L553" s="751"/>
      <c r="M553" s="752"/>
      <c r="N553" s="753"/>
      <c r="O553" s="754"/>
      <c r="P553" s="754"/>
      <c r="Q553" s="180" t="str">
        <f t="shared" si="139"/>
        <v/>
      </c>
      <c r="R553" s="755" t="str">
        <f t="shared" si="140"/>
        <v/>
      </c>
      <c r="S553" s="756"/>
      <c r="U553" s="34" t="str">
        <f t="shared" si="143"/>
        <v/>
      </c>
      <c r="AC553" s="11"/>
      <c r="AD553" s="11"/>
      <c r="AE553" s="134"/>
      <c r="AF553" s="134"/>
      <c r="AG553" s="134"/>
      <c r="AH553" s="134"/>
      <c r="AI553" s="185"/>
      <c r="AJ553" s="133">
        <f t="shared" si="141"/>
        <v>0</v>
      </c>
      <c r="AK553" s="133" t="str">
        <f t="shared" ref="AK553:AK555" si="148">IF($AF$21=TRUE,IF(COUNTA(S553,I553:P553)=9,0,1),IF(COUNTA(S553,I553:P553)&gt;0,1,""))</f>
        <v/>
      </c>
      <c r="AL553" s="133">
        <f t="shared" si="142"/>
        <v>0</v>
      </c>
      <c r="AM553" s="133"/>
      <c r="AN553" s="133" t="str">
        <f t="shared" si="145"/>
        <v/>
      </c>
      <c r="AO553" s="127"/>
      <c r="AP553" s="127"/>
    </row>
    <row r="554" spans="1:42" ht="15.75" hidden="1" customHeight="1" x14ac:dyDescent="0.25">
      <c r="C554" s="308" t="e">
        <f t="shared" si="137"/>
        <v>#REF!</v>
      </c>
      <c r="D554" s="308" t="e">
        <f t="shared" si="138"/>
        <v>#REF!</v>
      </c>
      <c r="E554" s="349" t="str">
        <f t="array" ref="E554">IF(E508:H543="","",E508:H543)</f>
        <v>RPROT_03</v>
      </c>
      <c r="F554" s="270" t="str">
        <f t="array" ref="F554">IF(F508:I543="","",F508:I543)</f>
        <v>Reguliran proizvajalec toplote</v>
      </c>
      <c r="G554" s="269" t="str">
        <f t="array" ref="G554">IF(G508:J543="","",G508:J543)</f>
        <v>Oskrba distributerja toplote (ZNGO)</v>
      </c>
      <c r="H554" s="269" t="str">
        <f t="array" ref="H554">IF(H508:K543="","",H508:K543)</f>
        <v>Zaščiteni negospodinjski odjemalci (ZNGO)</v>
      </c>
      <c r="I554" s="748"/>
      <c r="J554" s="749"/>
      <c r="K554" s="750"/>
      <c r="L554" s="751"/>
      <c r="M554" s="752"/>
      <c r="N554" s="753"/>
      <c r="O554" s="754"/>
      <c r="P554" s="754"/>
      <c r="Q554" s="180" t="str">
        <f t="shared" si="139"/>
        <v/>
      </c>
      <c r="R554" s="755" t="str">
        <f t="shared" si="140"/>
        <v/>
      </c>
      <c r="S554" s="756"/>
      <c r="U554" s="34" t="str">
        <f t="shared" si="143"/>
        <v/>
      </c>
      <c r="AC554" s="11"/>
      <c r="AD554" s="11"/>
      <c r="AE554" s="134"/>
      <c r="AF554" s="134"/>
      <c r="AG554" s="134"/>
      <c r="AH554" s="134"/>
      <c r="AI554" s="185"/>
      <c r="AJ554" s="133">
        <f t="shared" si="141"/>
        <v>0</v>
      </c>
      <c r="AK554" s="133" t="str">
        <f t="shared" si="148"/>
        <v/>
      </c>
      <c r="AL554" s="133">
        <f t="shared" si="142"/>
        <v>0</v>
      </c>
      <c r="AM554" s="133"/>
      <c r="AN554" s="133" t="str">
        <f t="shared" si="145"/>
        <v/>
      </c>
      <c r="AO554" s="127"/>
      <c r="AP554" s="127"/>
    </row>
    <row r="555" spans="1:42" ht="15.75" hidden="1" customHeight="1" x14ac:dyDescent="0.25">
      <c r="C555" s="308" t="e">
        <f t="shared" si="137"/>
        <v>#REF!</v>
      </c>
      <c r="D555" s="308" t="e">
        <f t="shared" si="138"/>
        <v>#REF!</v>
      </c>
      <c r="E555" s="346" t="str">
        <f t="array" ref="E555">IF(E509:H544="","",E509:H544)</f>
        <v>RPROT_03</v>
      </c>
      <c r="F555" s="272" t="str">
        <f t="array" ref="F555">IF(F509:I544="","",F509:I544)</f>
        <v>Reguliran proizvajalec toplote</v>
      </c>
      <c r="G555" s="271" t="str">
        <f t="array" ref="G555">IF(G509:J544="","",G509:J544)</f>
        <v>Oskrba distributerja toplote (NNGO)</v>
      </c>
      <c r="H555" s="271" t="str">
        <f t="array" ref="H555">IF(H509:K544="","",H509:K544)</f>
        <v>Nezaščiteni negospodinjski odjemalci (NNGO)</v>
      </c>
      <c r="I555" s="717"/>
      <c r="J555" s="718"/>
      <c r="K555" s="719"/>
      <c r="L555" s="720"/>
      <c r="M555" s="721"/>
      <c r="N555" s="722"/>
      <c r="O555" s="723"/>
      <c r="P555" s="723"/>
      <c r="Q555" s="268" t="str">
        <f t="shared" si="139"/>
        <v/>
      </c>
      <c r="R555" s="724" t="str">
        <f t="shared" si="140"/>
        <v/>
      </c>
      <c r="S555" s="725"/>
      <c r="U555" s="34" t="str">
        <f t="shared" si="143"/>
        <v/>
      </c>
      <c r="AC555" s="11"/>
      <c r="AD555" s="11"/>
      <c r="AE555" s="134"/>
      <c r="AF555" s="134"/>
      <c r="AG555" s="134"/>
      <c r="AH555" s="134"/>
      <c r="AI555" s="185"/>
      <c r="AJ555" s="352">
        <f t="shared" si="141"/>
        <v>0</v>
      </c>
      <c r="AK555" s="352" t="str">
        <f t="shared" si="148"/>
        <v/>
      </c>
      <c r="AL555" s="352">
        <f t="shared" si="142"/>
        <v>0</v>
      </c>
      <c r="AM555" s="352"/>
      <c r="AN555" s="352" t="str">
        <f t="shared" si="145"/>
        <v/>
      </c>
      <c r="AO555" s="127"/>
      <c r="AP555" s="127"/>
    </row>
    <row r="556" spans="1:42" s="35" customFormat="1" ht="15.75" hidden="1" customHeight="1" x14ac:dyDescent="0.25">
      <c r="A556" s="11"/>
      <c r="B556" s="11"/>
      <c r="C556" s="332" t="e">
        <f t="shared" si="137"/>
        <v>#REF!</v>
      </c>
      <c r="D556" s="308" t="e">
        <f t="shared" si="138"/>
        <v>#REF!</v>
      </c>
      <c r="E556" s="345" t="str">
        <f t="array" ref="E556">IF(E510:H545="","",E510:H545)</f>
        <v>TSINP_01</v>
      </c>
      <c r="F556" s="39" t="str">
        <f t="array" ref="F556">IF(F510:I545="","",F510:I545)</f>
        <v>Uporaba pare v industrijskih procesih</v>
      </c>
      <c r="G556" s="26" t="str">
        <f t="array" ref="G556">IF(G510:J545="","",G510:J545)</f>
        <v>Industrijski procesi / vodna para</v>
      </c>
      <c r="H556" s="181" t="str">
        <f t="array" ref="H556">IF(H510:K545="","",H510:K545)</f>
        <v/>
      </c>
      <c r="I556" s="707"/>
      <c r="J556" s="708"/>
      <c r="K556" s="709"/>
      <c r="L556" s="710"/>
      <c r="M556" s="729"/>
      <c r="N556" s="712"/>
      <c r="O556" s="713"/>
      <c r="P556" s="713"/>
      <c r="Q556" s="40" t="str">
        <f t="shared" si="139"/>
        <v/>
      </c>
      <c r="R556" s="714" t="str">
        <f t="shared" si="140"/>
        <v/>
      </c>
      <c r="S556" s="715"/>
      <c r="T556" s="11"/>
      <c r="U556" s="34" t="str">
        <f t="shared" si="143"/>
        <v/>
      </c>
      <c r="V556" s="11"/>
      <c r="W556" s="11"/>
      <c r="X556" s="11"/>
      <c r="Y556" s="11"/>
      <c r="Z556" s="11"/>
      <c r="AA556" s="11"/>
      <c r="AB556" s="11"/>
      <c r="AC556" s="11"/>
      <c r="AD556" s="11"/>
      <c r="AE556" s="127"/>
      <c r="AF556" s="127"/>
      <c r="AG556" s="127"/>
      <c r="AH556" s="127"/>
      <c r="AI556" s="127"/>
      <c r="AJ556" s="133">
        <f t="shared" si="141"/>
        <v>0</v>
      </c>
      <c r="AK556" s="133" t="str">
        <f>IF($AF$22=TRUE,IF(COUNTA(S556,I556:P556)=9,0,1),IF(COUNTA(S556,I556:P556)&gt;0,1,""))</f>
        <v/>
      </c>
      <c r="AL556" s="133">
        <f t="shared" si="142"/>
        <v>0</v>
      </c>
      <c r="AM556" s="133"/>
      <c r="AN556" s="133" t="str">
        <f t="shared" si="145"/>
        <v/>
      </c>
      <c r="AO556" s="127"/>
      <c r="AP556" s="127"/>
    </row>
    <row r="557" spans="1:42" s="35" customFormat="1" ht="15.75" hidden="1" customHeight="1" x14ac:dyDescent="0.25">
      <c r="A557" s="11"/>
      <c r="B557" s="11"/>
      <c r="C557" s="332" t="e">
        <f t="shared" si="137"/>
        <v>#REF!</v>
      </c>
      <c r="D557" s="308" t="e">
        <f t="shared" si="138"/>
        <v>#REF!</v>
      </c>
      <c r="E557" s="345" t="str">
        <f t="array" ref="E557">IF(E511:H546="","",E511:H546)</f>
        <v>TSINP_02</v>
      </c>
      <c r="F557" s="39" t="str">
        <f t="array" ref="F557">IF(F511:I546="","",F511:I546)</f>
        <v>Uporaba pare v industrijskih procesih</v>
      </c>
      <c r="G557" s="26" t="str">
        <f t="array" ref="G557">IF(G511:J546="","",G511:J546)</f>
        <v>Odjem toplote za namen hlajenja / vodna para</v>
      </c>
      <c r="H557" s="181" t="str">
        <f t="array" ref="H557">IF(H511:K546="","",H511:K546)</f>
        <v/>
      </c>
      <c r="I557" s="707"/>
      <c r="J557" s="708"/>
      <c r="K557" s="709"/>
      <c r="L557" s="710"/>
      <c r="M557" s="729"/>
      <c r="N557" s="712"/>
      <c r="O557" s="713"/>
      <c r="P557" s="713"/>
      <c r="Q557" s="40" t="str">
        <f t="shared" si="139"/>
        <v/>
      </c>
      <c r="R557" s="714" t="str">
        <f t="shared" si="140"/>
        <v/>
      </c>
      <c r="S557" s="715"/>
      <c r="T557" s="11"/>
      <c r="U557" s="34" t="str">
        <f t="shared" si="143"/>
        <v/>
      </c>
      <c r="V557" s="11"/>
      <c r="W557" s="11"/>
      <c r="X557" s="11"/>
      <c r="Y557" s="11"/>
      <c r="Z557" s="11"/>
      <c r="AA557" s="11"/>
      <c r="AB557" s="11"/>
      <c r="AC557" s="11"/>
      <c r="AD557" s="11"/>
      <c r="AE557" s="127"/>
      <c r="AF557" s="127"/>
      <c r="AG557" s="127"/>
      <c r="AH557" s="127"/>
      <c r="AI557" s="127"/>
      <c r="AJ557" s="133">
        <f t="shared" si="141"/>
        <v>0</v>
      </c>
      <c r="AK557" s="133" t="str">
        <f t="shared" ref="AK557:AK558" si="149">IF($AF$22=TRUE,IF(COUNTA(S557,I557:P557)=9,0,1),IF(COUNTA(S557,I557:P557)&gt;0,1,""))</f>
        <v/>
      </c>
      <c r="AL557" s="133">
        <f t="shared" si="142"/>
        <v>0</v>
      </c>
      <c r="AM557" s="133"/>
      <c r="AN557" s="133" t="str">
        <f t="shared" si="145"/>
        <v/>
      </c>
      <c r="AO557" s="127"/>
      <c r="AP557" s="127"/>
    </row>
    <row r="558" spans="1:42" s="35" customFormat="1" ht="15.75" hidden="1" customHeight="1" x14ac:dyDescent="0.25">
      <c r="A558" s="11"/>
      <c r="B558" s="11"/>
      <c r="C558" s="332" t="e">
        <f t="shared" si="137"/>
        <v>#REF!</v>
      </c>
      <c r="D558" s="308" t="e">
        <f t="shared" si="138"/>
        <v>#REF!</v>
      </c>
      <c r="E558" s="347" t="str">
        <f t="array" ref="E558">IF(E512:H547="","",E512:H547)</f>
        <v>TSINP_03</v>
      </c>
      <c r="F558" s="42" t="str">
        <f t="array" ref="F558">IF(F512:I547="","",F512:I547)</f>
        <v>Uporaba pare v industrijskih procesih</v>
      </c>
      <c r="G558" s="41" t="str">
        <f t="array" ref="G558">IF(G512:J547="","",G512:J547)</f>
        <v>Odjem toplote za namen hlajenja / vroča-topla voda</v>
      </c>
      <c r="H558" s="182" t="str">
        <f t="array" ref="H558">IF(H512:K547="","",H512:K547)</f>
        <v/>
      </c>
      <c r="I558" s="707"/>
      <c r="J558" s="731"/>
      <c r="K558" s="732"/>
      <c r="L558" s="733"/>
      <c r="M558" s="734"/>
      <c r="N558" s="735"/>
      <c r="O558" s="736"/>
      <c r="P558" s="736"/>
      <c r="Q558" s="43" t="str">
        <f t="shared" si="139"/>
        <v/>
      </c>
      <c r="R558" s="737" t="str">
        <f t="shared" si="140"/>
        <v/>
      </c>
      <c r="S558" s="738"/>
      <c r="T558" s="11"/>
      <c r="U558" s="34" t="str">
        <f t="shared" si="143"/>
        <v/>
      </c>
      <c r="V558" s="11"/>
      <c r="W558" s="11"/>
      <c r="X558" s="11"/>
      <c r="Y558" s="11"/>
      <c r="Z558" s="11"/>
      <c r="AA558" s="11"/>
      <c r="AB558" s="11"/>
      <c r="AC558" s="11"/>
      <c r="AD558" s="11"/>
      <c r="AE558" s="127"/>
      <c r="AF558" s="127"/>
      <c r="AG558" s="127"/>
      <c r="AH558" s="127"/>
      <c r="AI558" s="127"/>
      <c r="AJ558" s="135">
        <f t="shared" si="141"/>
        <v>0</v>
      </c>
      <c r="AK558" s="135" t="str">
        <f t="shared" si="149"/>
        <v/>
      </c>
      <c r="AL558" s="135">
        <f t="shared" si="142"/>
        <v>0</v>
      </c>
      <c r="AM558" s="135"/>
      <c r="AN558" s="135" t="str">
        <f t="shared" si="145"/>
        <v/>
      </c>
      <c r="AO558" s="127"/>
      <c r="AP558" s="127"/>
    </row>
    <row r="559" spans="1:42" ht="19.5" hidden="1" customHeight="1" x14ac:dyDescent="0.25">
      <c r="C559" s="344"/>
      <c r="D559" s="344"/>
      <c r="E559" s="350"/>
      <c r="F559" s="222"/>
      <c r="G559" s="222"/>
      <c r="H559" s="222"/>
      <c r="I559" s="351"/>
      <c r="J559" s="757"/>
      <c r="K559" s="758"/>
      <c r="L559" s="759"/>
      <c r="M559" s="226">
        <f>SUBTOTAL(109,tbl_11_TarifniCenik_12[Variabilna količina (Dobavljena toplota)
'[MWh']])</f>
        <v>0</v>
      </c>
      <c r="N559" s="760">
        <f>SUBTOTAL(109,tbl_11_TarifniCenik_12[Fiksna količina (Obračunska moč)
'[MW']])</f>
        <v>0</v>
      </c>
      <c r="O559" s="761">
        <f>SUBTOTAL(109,tbl_11_TarifniCenik_12[Število končnih odjemalcev])</f>
        <v>0</v>
      </c>
      <c r="P559" s="761">
        <f>SUBTOTAL(109,tbl_11_TarifniCenik_12[Število predajnih (merilnih) mest])</f>
        <v>0</v>
      </c>
      <c r="Q559" s="227">
        <f>SUBTOTAL(109,tbl_11_TarifniCenik_12[Prihodek
VARIABILNI
del 
'[EUR/leto']])</f>
        <v>0</v>
      </c>
      <c r="R559" s="762">
        <f>SUBTOTAL(109,tbl_11_TarifniCenik_12[Prihodek 
FIKSNI
del 
'[EUR/leto']])</f>
        <v>0</v>
      </c>
      <c r="S559" s="223">
        <f>ROUND(SUBTOTAL(109,tbl_11_TarifniCenik_12[Prihodek števnina '[EUR/leto']]),2)</f>
        <v>0</v>
      </c>
      <c r="AC559" s="11"/>
      <c r="AD559" s="11"/>
      <c r="AO559" s="127"/>
      <c r="AP559" s="127"/>
    </row>
    <row r="560" spans="1:42" ht="14.25" hidden="1" customHeight="1" x14ac:dyDescent="0.25"/>
    <row r="561" ht="14.25" hidden="1" customHeight="1" x14ac:dyDescent="0.25"/>
    <row r="562" ht="14.25" hidden="1" customHeight="1" x14ac:dyDescent="0.25"/>
  </sheetData>
  <sheetProtection algorithmName="SHA-512" hashValue="uzIg04Z3lZ376K2ekrtgBmp/GZ7yhur5t9SITfjqM3fd4cuwjL4Spxmshxwh+UQIkYSWDZJMgpdeS4enbWaPvA==" saltValue="7HrsSXMiQKcTQuFsHoefLg==" spinCount="100000" sheet="1" objects="1" scenarios="1" autoFilter="0" pivotTables="0"/>
  <mergeCells count="74">
    <mergeCell ref="Q519:S519"/>
    <mergeCell ref="G520:H520"/>
    <mergeCell ref="I520:J520"/>
    <mergeCell ref="K520:L520"/>
    <mergeCell ref="E2:L2"/>
    <mergeCell ref="E3:M3"/>
    <mergeCell ref="G474:H474"/>
    <mergeCell ref="I474:J474"/>
    <mergeCell ref="K474:L474"/>
    <mergeCell ref="F519:H519"/>
    <mergeCell ref="I519:L519"/>
    <mergeCell ref="M519:P519"/>
    <mergeCell ref="Q427:S427"/>
    <mergeCell ref="G428:H428"/>
    <mergeCell ref="I428:J428"/>
    <mergeCell ref="K428:L428"/>
    <mergeCell ref="F473:H473"/>
    <mergeCell ref="I473:L473"/>
    <mergeCell ref="M473:P473"/>
    <mergeCell ref="Q473:S473"/>
    <mergeCell ref="G382:H382"/>
    <mergeCell ref="I382:J382"/>
    <mergeCell ref="K382:L382"/>
    <mergeCell ref="F427:H427"/>
    <mergeCell ref="I427:L427"/>
    <mergeCell ref="M427:P427"/>
    <mergeCell ref="Q335:S335"/>
    <mergeCell ref="G336:H336"/>
    <mergeCell ref="I336:J336"/>
    <mergeCell ref="K336:L336"/>
    <mergeCell ref="F381:H381"/>
    <mergeCell ref="I381:L381"/>
    <mergeCell ref="M381:P381"/>
    <mergeCell ref="Q381:S381"/>
    <mergeCell ref="M335:P335"/>
    <mergeCell ref="G290:H290"/>
    <mergeCell ref="I290:J290"/>
    <mergeCell ref="K290:L290"/>
    <mergeCell ref="F335:H335"/>
    <mergeCell ref="I335:L335"/>
    <mergeCell ref="Q243:S243"/>
    <mergeCell ref="G244:H244"/>
    <mergeCell ref="I244:J244"/>
    <mergeCell ref="K244:L244"/>
    <mergeCell ref="F289:H289"/>
    <mergeCell ref="I289:L289"/>
    <mergeCell ref="M289:P289"/>
    <mergeCell ref="Q289:S289"/>
    <mergeCell ref="M243:P243"/>
    <mergeCell ref="G198:H198"/>
    <mergeCell ref="I198:J198"/>
    <mergeCell ref="K198:L198"/>
    <mergeCell ref="F243:H243"/>
    <mergeCell ref="I243:L243"/>
    <mergeCell ref="Q152:S152"/>
    <mergeCell ref="F197:H197"/>
    <mergeCell ref="I197:L197"/>
    <mergeCell ref="M197:P197"/>
    <mergeCell ref="Q197:S197"/>
    <mergeCell ref="F152:H152"/>
    <mergeCell ref="I152:L152"/>
    <mergeCell ref="M152:P152"/>
    <mergeCell ref="F106:H106"/>
    <mergeCell ref="I106:L106"/>
    <mergeCell ref="M106:P106"/>
    <mergeCell ref="Q106:S106"/>
    <mergeCell ref="F60:H60"/>
    <mergeCell ref="I60:L60"/>
    <mergeCell ref="M60:P60"/>
    <mergeCell ref="F14:H14"/>
    <mergeCell ref="I14:L14"/>
    <mergeCell ref="M14:P14"/>
    <mergeCell ref="Q14:S14"/>
    <mergeCell ref="Q60:S60"/>
  </mergeCells>
  <conditionalFormatting sqref="E17:H17">
    <cfRule type="duplicateValues" dxfId="824" priority="180"/>
  </conditionalFormatting>
  <conditionalFormatting sqref="O28:O35 O51:O53 O38:O48">
    <cfRule type="expression" dxfId="823" priority="179">
      <formula>O28&lt;P28</formula>
    </cfRule>
  </conditionalFormatting>
  <conditionalFormatting sqref="P28:P35 P51:P53 P38:P48">
    <cfRule type="expression" dxfId="822" priority="178">
      <formula>AND(P28=0,O28&gt;0)</formula>
    </cfRule>
  </conditionalFormatting>
  <conditionalFormatting sqref="O18:O25">
    <cfRule type="expression" dxfId="821" priority="177">
      <formula>O18&lt;P18</formula>
    </cfRule>
  </conditionalFormatting>
  <conditionalFormatting sqref="P18:P25">
    <cfRule type="expression" dxfId="820" priority="176">
      <formula>AND(P18=0,O18&gt;0)</formula>
    </cfRule>
  </conditionalFormatting>
  <conditionalFormatting sqref="O49:O50">
    <cfRule type="expression" dxfId="819" priority="175">
      <formula>O49&lt;P49</formula>
    </cfRule>
  </conditionalFormatting>
  <conditionalFormatting sqref="P49:P50">
    <cfRule type="expression" dxfId="818" priority="174">
      <formula>AND(P49=0,O49&gt;0)</formula>
    </cfRule>
  </conditionalFormatting>
  <conditionalFormatting sqref="O26">
    <cfRule type="expression" dxfId="817" priority="169">
      <formula>O26&lt;P26</formula>
    </cfRule>
  </conditionalFormatting>
  <conditionalFormatting sqref="P26">
    <cfRule type="expression" dxfId="816" priority="168">
      <formula>AND(P26=0,O26&gt;0)</formula>
    </cfRule>
  </conditionalFormatting>
  <conditionalFormatting sqref="O36">
    <cfRule type="expression" dxfId="815" priority="173">
      <formula>O36&lt;P36</formula>
    </cfRule>
  </conditionalFormatting>
  <conditionalFormatting sqref="P36">
    <cfRule type="expression" dxfId="814" priority="172">
      <formula>AND(P36=0,O36&gt;0)</formula>
    </cfRule>
  </conditionalFormatting>
  <conditionalFormatting sqref="O37">
    <cfRule type="expression" dxfId="813" priority="171">
      <formula>O37&lt;P37</formula>
    </cfRule>
  </conditionalFormatting>
  <conditionalFormatting sqref="P37">
    <cfRule type="expression" dxfId="812" priority="170">
      <formula>AND(P37=0,O37&gt;0)</formula>
    </cfRule>
  </conditionalFormatting>
  <conditionalFormatting sqref="O27">
    <cfRule type="expression" dxfId="811" priority="167">
      <formula>O27&lt;P27</formula>
    </cfRule>
  </conditionalFormatting>
  <conditionalFormatting sqref="P27">
    <cfRule type="expression" dxfId="810" priority="166">
      <formula>AND(P27=0,O27&gt;0)</formula>
    </cfRule>
  </conditionalFormatting>
  <conditionalFormatting sqref="U21:U53 U67:U99 U113:U145 U159:U191 U204:U236 U250:U282 U296:U328 U342:U374 U388:U420 U434:U466 U480:U512 U526:U558">
    <cfRule type="expression" dxfId="809" priority="181">
      <formula>$U21="û"</formula>
    </cfRule>
    <cfRule type="expression" dxfId="808" priority="182">
      <formula>$AA21="û"</formula>
    </cfRule>
    <cfRule type="expression" dxfId="807" priority="183">
      <formula>$W21="û"</formula>
    </cfRule>
    <cfRule type="expression" dxfId="806" priority="184">
      <formula>$I21="û"</formula>
    </cfRule>
  </conditionalFormatting>
  <conditionalFormatting sqref="E63:H63">
    <cfRule type="duplicateValues" dxfId="805" priority="165"/>
  </conditionalFormatting>
  <conditionalFormatting sqref="O74:O81 O97:O99 O84:O94">
    <cfRule type="expression" dxfId="804" priority="164">
      <formula>O74&lt;P74</formula>
    </cfRule>
  </conditionalFormatting>
  <conditionalFormatting sqref="P74:P81 P97:P99 P84:P94">
    <cfRule type="expression" dxfId="803" priority="163">
      <formula>AND(P74=0,O74&gt;0)</formula>
    </cfRule>
  </conditionalFormatting>
  <conditionalFormatting sqref="O64:O71">
    <cfRule type="expression" dxfId="802" priority="162">
      <formula>O64&lt;P64</formula>
    </cfRule>
  </conditionalFormatting>
  <conditionalFormatting sqref="P64:P71">
    <cfRule type="expression" dxfId="801" priority="161">
      <formula>AND(P64=0,O64&gt;0)</formula>
    </cfRule>
  </conditionalFormatting>
  <conditionalFormatting sqref="O95:O96">
    <cfRule type="expression" dxfId="800" priority="160">
      <formula>O95&lt;P95</formula>
    </cfRule>
  </conditionalFormatting>
  <conditionalFormatting sqref="P95:P96">
    <cfRule type="expression" dxfId="799" priority="159">
      <formula>AND(P95=0,O95&gt;0)</formula>
    </cfRule>
  </conditionalFormatting>
  <conditionalFormatting sqref="O72">
    <cfRule type="expression" dxfId="798" priority="154">
      <formula>O72&lt;P72</formula>
    </cfRule>
  </conditionalFormatting>
  <conditionalFormatting sqref="P72">
    <cfRule type="expression" dxfId="797" priority="153">
      <formula>AND(P72=0,O72&gt;0)</formula>
    </cfRule>
  </conditionalFormatting>
  <conditionalFormatting sqref="O82">
    <cfRule type="expression" dxfId="796" priority="158">
      <formula>O82&lt;P82</formula>
    </cfRule>
  </conditionalFormatting>
  <conditionalFormatting sqref="P82">
    <cfRule type="expression" dxfId="795" priority="157">
      <formula>AND(P82=0,O82&gt;0)</formula>
    </cfRule>
  </conditionalFormatting>
  <conditionalFormatting sqref="O83">
    <cfRule type="expression" dxfId="794" priority="156">
      <formula>O83&lt;P83</formula>
    </cfRule>
  </conditionalFormatting>
  <conditionalFormatting sqref="P83">
    <cfRule type="expression" dxfId="793" priority="155">
      <formula>AND(P83=0,O83&gt;0)</formula>
    </cfRule>
  </conditionalFormatting>
  <conditionalFormatting sqref="O73">
    <cfRule type="expression" dxfId="792" priority="152">
      <formula>O73&lt;P73</formula>
    </cfRule>
  </conditionalFormatting>
  <conditionalFormatting sqref="P73">
    <cfRule type="expression" dxfId="791" priority="151">
      <formula>AND(P73=0,O73&gt;0)</formula>
    </cfRule>
  </conditionalFormatting>
  <conditionalFormatting sqref="E109:H109">
    <cfRule type="duplicateValues" dxfId="790" priority="150"/>
  </conditionalFormatting>
  <conditionalFormatting sqref="O120:O127 O143:O145 O130:O140">
    <cfRule type="expression" dxfId="789" priority="149">
      <formula>O120&lt;P120</formula>
    </cfRule>
  </conditionalFormatting>
  <conditionalFormatting sqref="P120:P127 P143:P145 P130:P140">
    <cfRule type="expression" dxfId="788" priority="148">
      <formula>AND(P120=0,O120&gt;0)</formula>
    </cfRule>
  </conditionalFormatting>
  <conditionalFormatting sqref="O110:O117">
    <cfRule type="expression" dxfId="787" priority="147">
      <formula>O110&lt;P110</formula>
    </cfRule>
  </conditionalFormatting>
  <conditionalFormatting sqref="P110:P117">
    <cfRule type="expression" dxfId="786" priority="146">
      <formula>AND(P110=0,O110&gt;0)</formula>
    </cfRule>
  </conditionalFormatting>
  <conditionalFormatting sqref="O141:O142">
    <cfRule type="expression" dxfId="785" priority="145">
      <formula>O141&lt;P141</formula>
    </cfRule>
  </conditionalFormatting>
  <conditionalFormatting sqref="P141:P142">
    <cfRule type="expression" dxfId="784" priority="144">
      <formula>AND(P141=0,O141&gt;0)</formula>
    </cfRule>
  </conditionalFormatting>
  <conditionalFormatting sqref="O118">
    <cfRule type="expression" dxfId="783" priority="139">
      <formula>O118&lt;P118</formula>
    </cfRule>
  </conditionalFormatting>
  <conditionalFormatting sqref="P118">
    <cfRule type="expression" dxfId="782" priority="138">
      <formula>AND(P118=0,O118&gt;0)</formula>
    </cfRule>
  </conditionalFormatting>
  <conditionalFormatting sqref="O128">
    <cfRule type="expression" dxfId="781" priority="143">
      <formula>O128&lt;P128</formula>
    </cfRule>
  </conditionalFormatting>
  <conditionalFormatting sqref="P128">
    <cfRule type="expression" dxfId="780" priority="142">
      <formula>AND(P128=0,O128&gt;0)</formula>
    </cfRule>
  </conditionalFormatting>
  <conditionalFormatting sqref="O129">
    <cfRule type="expression" dxfId="779" priority="141">
      <formula>O129&lt;P129</formula>
    </cfRule>
  </conditionalFormatting>
  <conditionalFormatting sqref="P129">
    <cfRule type="expression" dxfId="778" priority="140">
      <formula>AND(P129=0,O129&gt;0)</formula>
    </cfRule>
  </conditionalFormatting>
  <conditionalFormatting sqref="O119">
    <cfRule type="expression" dxfId="777" priority="137">
      <formula>O119&lt;P119</formula>
    </cfRule>
  </conditionalFormatting>
  <conditionalFormatting sqref="P119">
    <cfRule type="expression" dxfId="776" priority="136">
      <formula>AND(P119=0,O119&gt;0)</formula>
    </cfRule>
  </conditionalFormatting>
  <conditionalFormatting sqref="E155:H155">
    <cfRule type="duplicateValues" dxfId="775" priority="135"/>
  </conditionalFormatting>
  <conditionalFormatting sqref="O166:O173 O189:O191 O176:O186">
    <cfRule type="expression" dxfId="774" priority="134">
      <formula>O166&lt;P166</formula>
    </cfRule>
  </conditionalFormatting>
  <conditionalFormatting sqref="P166:P173 P189:P191 P176:P186">
    <cfRule type="expression" dxfId="773" priority="133">
      <formula>AND(P166=0,O166&gt;0)</formula>
    </cfRule>
  </conditionalFormatting>
  <conditionalFormatting sqref="O156:O163">
    <cfRule type="expression" dxfId="772" priority="132">
      <formula>O156&lt;P156</formula>
    </cfRule>
  </conditionalFormatting>
  <conditionalFormatting sqref="P156:P163">
    <cfRule type="expression" dxfId="771" priority="131">
      <formula>AND(P156=0,O156&gt;0)</formula>
    </cfRule>
  </conditionalFormatting>
  <conditionalFormatting sqref="O187:O188">
    <cfRule type="expression" dxfId="770" priority="130">
      <formula>O187&lt;P187</formula>
    </cfRule>
  </conditionalFormatting>
  <conditionalFormatting sqref="P187:P188">
    <cfRule type="expression" dxfId="769" priority="129">
      <formula>AND(P187=0,O187&gt;0)</formula>
    </cfRule>
  </conditionalFormatting>
  <conditionalFormatting sqref="O164">
    <cfRule type="expression" dxfId="768" priority="124">
      <formula>O164&lt;P164</formula>
    </cfRule>
  </conditionalFormatting>
  <conditionalFormatting sqref="P164">
    <cfRule type="expression" dxfId="767" priority="123">
      <formula>AND(P164=0,O164&gt;0)</formula>
    </cfRule>
  </conditionalFormatting>
  <conditionalFormatting sqref="O174">
    <cfRule type="expression" dxfId="766" priority="128">
      <formula>O174&lt;P174</formula>
    </cfRule>
  </conditionalFormatting>
  <conditionalFormatting sqref="P174">
    <cfRule type="expression" dxfId="765" priority="127">
      <formula>AND(P174=0,O174&gt;0)</formula>
    </cfRule>
  </conditionalFormatting>
  <conditionalFormatting sqref="O175">
    <cfRule type="expression" dxfId="764" priority="126">
      <formula>O175&lt;P175</formula>
    </cfRule>
  </conditionalFormatting>
  <conditionalFormatting sqref="P175">
    <cfRule type="expression" dxfId="763" priority="125">
      <formula>AND(P175=0,O175&gt;0)</formula>
    </cfRule>
  </conditionalFormatting>
  <conditionalFormatting sqref="O165">
    <cfRule type="expression" dxfId="762" priority="122">
      <formula>O165&lt;P165</formula>
    </cfRule>
  </conditionalFormatting>
  <conditionalFormatting sqref="P165">
    <cfRule type="expression" dxfId="761" priority="121">
      <formula>AND(P165=0,O165&gt;0)</formula>
    </cfRule>
  </conditionalFormatting>
  <conditionalFormatting sqref="E200:H200">
    <cfRule type="duplicateValues" dxfId="760" priority="120"/>
  </conditionalFormatting>
  <conditionalFormatting sqref="O211:O218 O234:O236 O221:O231">
    <cfRule type="expression" dxfId="759" priority="119">
      <formula>O211&lt;P211</formula>
    </cfRule>
  </conditionalFormatting>
  <conditionalFormatting sqref="P211:P218 P234:P236 P221:P231">
    <cfRule type="expression" dxfId="758" priority="118">
      <formula>AND(P211=0,O211&gt;0)</formula>
    </cfRule>
  </conditionalFormatting>
  <conditionalFormatting sqref="O201:O208">
    <cfRule type="expression" dxfId="757" priority="117">
      <formula>O201&lt;P201</formula>
    </cfRule>
  </conditionalFormatting>
  <conditionalFormatting sqref="P201:P208">
    <cfRule type="expression" dxfId="756" priority="116">
      <formula>AND(P201=0,O201&gt;0)</formula>
    </cfRule>
  </conditionalFormatting>
  <conditionalFormatting sqref="O232:O233">
    <cfRule type="expression" dxfId="755" priority="115">
      <formula>O232&lt;P232</formula>
    </cfRule>
  </conditionalFormatting>
  <conditionalFormatting sqref="P232:P233">
    <cfRule type="expression" dxfId="754" priority="114">
      <formula>AND(P232=0,O232&gt;0)</formula>
    </cfRule>
  </conditionalFormatting>
  <conditionalFormatting sqref="O209">
    <cfRule type="expression" dxfId="753" priority="109">
      <formula>O209&lt;P209</formula>
    </cfRule>
  </conditionalFormatting>
  <conditionalFormatting sqref="P209">
    <cfRule type="expression" dxfId="752" priority="108">
      <formula>AND(P209=0,O209&gt;0)</formula>
    </cfRule>
  </conditionalFormatting>
  <conditionalFormatting sqref="O219">
    <cfRule type="expression" dxfId="751" priority="113">
      <formula>O219&lt;P219</formula>
    </cfRule>
  </conditionalFormatting>
  <conditionalFormatting sqref="P219">
    <cfRule type="expression" dxfId="750" priority="112">
      <formula>AND(P219=0,O219&gt;0)</formula>
    </cfRule>
  </conditionalFormatting>
  <conditionalFormatting sqref="O220">
    <cfRule type="expression" dxfId="749" priority="111">
      <formula>O220&lt;P220</formula>
    </cfRule>
  </conditionalFormatting>
  <conditionalFormatting sqref="P220">
    <cfRule type="expression" dxfId="748" priority="110">
      <formula>AND(P220=0,O220&gt;0)</formula>
    </cfRule>
  </conditionalFormatting>
  <conditionalFormatting sqref="O210">
    <cfRule type="expression" dxfId="747" priority="107">
      <formula>O210&lt;P210</formula>
    </cfRule>
  </conditionalFormatting>
  <conditionalFormatting sqref="P210">
    <cfRule type="expression" dxfId="746" priority="106">
      <formula>AND(P210=0,O210&gt;0)</formula>
    </cfRule>
  </conditionalFormatting>
  <conditionalFormatting sqref="E246:H246">
    <cfRule type="duplicateValues" dxfId="745" priority="105"/>
  </conditionalFormatting>
  <conditionalFormatting sqref="O257:O264 O280:O282 O267:O277">
    <cfRule type="expression" dxfId="744" priority="104">
      <formula>O257&lt;P257</formula>
    </cfRule>
  </conditionalFormatting>
  <conditionalFormatting sqref="P257:P264 P280:P282 P267:P277">
    <cfRule type="expression" dxfId="743" priority="103">
      <formula>AND(P257=0,O257&gt;0)</formula>
    </cfRule>
  </conditionalFormatting>
  <conditionalFormatting sqref="O247:O254">
    <cfRule type="expression" dxfId="742" priority="102">
      <formula>O247&lt;P247</formula>
    </cfRule>
  </conditionalFormatting>
  <conditionalFormatting sqref="P247:P254">
    <cfRule type="expression" dxfId="741" priority="101">
      <formula>AND(P247=0,O247&gt;0)</formula>
    </cfRule>
  </conditionalFormatting>
  <conditionalFormatting sqref="O278:O279">
    <cfRule type="expression" dxfId="740" priority="100">
      <formula>O278&lt;P278</formula>
    </cfRule>
  </conditionalFormatting>
  <conditionalFormatting sqref="P278:P279">
    <cfRule type="expression" dxfId="739" priority="99">
      <formula>AND(P278=0,O278&gt;0)</formula>
    </cfRule>
  </conditionalFormatting>
  <conditionalFormatting sqref="O255">
    <cfRule type="expression" dxfId="738" priority="94">
      <formula>O255&lt;P255</formula>
    </cfRule>
  </conditionalFormatting>
  <conditionalFormatting sqref="P255">
    <cfRule type="expression" dxfId="737" priority="93">
      <formula>AND(P255=0,O255&gt;0)</formula>
    </cfRule>
  </conditionalFormatting>
  <conditionalFormatting sqref="O265">
    <cfRule type="expression" dxfId="736" priority="98">
      <formula>O265&lt;P265</formula>
    </cfRule>
  </conditionalFormatting>
  <conditionalFormatting sqref="P265">
    <cfRule type="expression" dxfId="735" priority="97">
      <formula>AND(P265=0,O265&gt;0)</formula>
    </cfRule>
  </conditionalFormatting>
  <conditionalFormatting sqref="O266">
    <cfRule type="expression" dxfId="734" priority="96">
      <formula>O266&lt;P266</formula>
    </cfRule>
  </conditionalFormatting>
  <conditionalFormatting sqref="P266">
    <cfRule type="expression" dxfId="733" priority="95">
      <formula>AND(P266=0,O266&gt;0)</formula>
    </cfRule>
  </conditionalFormatting>
  <conditionalFormatting sqref="O256">
    <cfRule type="expression" dxfId="732" priority="92">
      <formula>O256&lt;P256</formula>
    </cfRule>
  </conditionalFormatting>
  <conditionalFormatting sqref="P256">
    <cfRule type="expression" dxfId="731" priority="91">
      <formula>AND(P256=0,O256&gt;0)</formula>
    </cfRule>
  </conditionalFormatting>
  <conditionalFormatting sqref="E292:H292">
    <cfRule type="duplicateValues" dxfId="730" priority="90"/>
  </conditionalFormatting>
  <conditionalFormatting sqref="O303:O310 O326:O328 O313:O323">
    <cfRule type="expression" dxfId="729" priority="89">
      <formula>O303&lt;P303</formula>
    </cfRule>
  </conditionalFormatting>
  <conditionalFormatting sqref="P303:P310 P326:P328 P313:P323">
    <cfRule type="expression" dxfId="728" priority="88">
      <formula>AND(P303=0,O303&gt;0)</formula>
    </cfRule>
  </conditionalFormatting>
  <conditionalFormatting sqref="O293:O300">
    <cfRule type="expression" dxfId="727" priority="87">
      <formula>O293&lt;P293</formula>
    </cfRule>
  </conditionalFormatting>
  <conditionalFormatting sqref="P293:P300">
    <cfRule type="expression" dxfId="726" priority="86">
      <formula>AND(P293=0,O293&gt;0)</formula>
    </cfRule>
  </conditionalFormatting>
  <conditionalFormatting sqref="O324:O325">
    <cfRule type="expression" dxfId="725" priority="85">
      <formula>O324&lt;P324</formula>
    </cfRule>
  </conditionalFormatting>
  <conditionalFormatting sqref="P324:P325">
    <cfRule type="expression" dxfId="724" priority="84">
      <formula>AND(P324=0,O324&gt;0)</formula>
    </cfRule>
  </conditionalFormatting>
  <conditionalFormatting sqref="O301">
    <cfRule type="expression" dxfId="723" priority="79">
      <formula>O301&lt;P301</formula>
    </cfRule>
  </conditionalFormatting>
  <conditionalFormatting sqref="P301">
    <cfRule type="expression" dxfId="722" priority="78">
      <formula>AND(P301=0,O301&gt;0)</formula>
    </cfRule>
  </conditionalFormatting>
  <conditionalFormatting sqref="O311">
    <cfRule type="expression" dxfId="721" priority="83">
      <formula>O311&lt;P311</formula>
    </cfRule>
  </conditionalFormatting>
  <conditionalFormatting sqref="P311">
    <cfRule type="expression" dxfId="720" priority="82">
      <formula>AND(P311=0,O311&gt;0)</formula>
    </cfRule>
  </conditionalFormatting>
  <conditionalFormatting sqref="O312">
    <cfRule type="expression" dxfId="719" priority="81">
      <formula>O312&lt;P312</formula>
    </cfRule>
  </conditionalFormatting>
  <conditionalFormatting sqref="P312">
    <cfRule type="expression" dxfId="718" priority="80">
      <formula>AND(P312=0,O312&gt;0)</formula>
    </cfRule>
  </conditionalFormatting>
  <conditionalFormatting sqref="O302">
    <cfRule type="expression" dxfId="717" priority="77">
      <formula>O302&lt;P302</formula>
    </cfRule>
  </conditionalFormatting>
  <conditionalFormatting sqref="P302">
    <cfRule type="expression" dxfId="716" priority="76">
      <formula>AND(P302=0,O302&gt;0)</formula>
    </cfRule>
  </conditionalFormatting>
  <conditionalFormatting sqref="E338:H338">
    <cfRule type="duplicateValues" dxfId="715" priority="75"/>
  </conditionalFormatting>
  <conditionalFormatting sqref="O349:O356 O372:O374 O359:O369">
    <cfRule type="expression" dxfId="714" priority="74">
      <formula>O349&lt;P349</formula>
    </cfRule>
  </conditionalFormatting>
  <conditionalFormatting sqref="P349:P356 P372:P374 P359:P369">
    <cfRule type="expression" dxfId="713" priority="73">
      <formula>AND(P349=0,O349&gt;0)</formula>
    </cfRule>
  </conditionalFormatting>
  <conditionalFormatting sqref="O339:O346">
    <cfRule type="expression" dxfId="712" priority="72">
      <formula>O339&lt;P339</formula>
    </cfRule>
  </conditionalFormatting>
  <conditionalFormatting sqref="P339:P346">
    <cfRule type="expression" dxfId="711" priority="71">
      <formula>AND(P339=0,O339&gt;0)</formula>
    </cfRule>
  </conditionalFormatting>
  <conditionalFormatting sqref="O370:O371">
    <cfRule type="expression" dxfId="710" priority="70">
      <formula>O370&lt;P370</formula>
    </cfRule>
  </conditionalFormatting>
  <conditionalFormatting sqref="P370:P371">
    <cfRule type="expression" dxfId="709" priority="69">
      <formula>AND(P370=0,O370&gt;0)</formula>
    </cfRule>
  </conditionalFormatting>
  <conditionalFormatting sqref="O347">
    <cfRule type="expression" dxfId="708" priority="64">
      <formula>O347&lt;P347</formula>
    </cfRule>
  </conditionalFormatting>
  <conditionalFormatting sqref="P347">
    <cfRule type="expression" dxfId="707" priority="63">
      <formula>AND(P347=0,O347&gt;0)</formula>
    </cfRule>
  </conditionalFormatting>
  <conditionalFormatting sqref="O357">
    <cfRule type="expression" dxfId="706" priority="68">
      <formula>O357&lt;P357</formula>
    </cfRule>
  </conditionalFormatting>
  <conditionalFormatting sqref="P357">
    <cfRule type="expression" dxfId="705" priority="67">
      <formula>AND(P357=0,O357&gt;0)</formula>
    </cfRule>
  </conditionalFormatting>
  <conditionalFormatting sqref="O358">
    <cfRule type="expression" dxfId="704" priority="66">
      <formula>O358&lt;P358</formula>
    </cfRule>
  </conditionalFormatting>
  <conditionalFormatting sqref="P358">
    <cfRule type="expression" dxfId="703" priority="65">
      <formula>AND(P358=0,O358&gt;0)</formula>
    </cfRule>
  </conditionalFormatting>
  <conditionalFormatting sqref="O348">
    <cfRule type="expression" dxfId="702" priority="62">
      <formula>O348&lt;P348</formula>
    </cfRule>
  </conditionalFormatting>
  <conditionalFormatting sqref="P348">
    <cfRule type="expression" dxfId="701" priority="61">
      <formula>AND(P348=0,O348&gt;0)</formula>
    </cfRule>
  </conditionalFormatting>
  <conditionalFormatting sqref="E384:H384">
    <cfRule type="duplicateValues" dxfId="700" priority="60"/>
  </conditionalFormatting>
  <conditionalFormatting sqref="O395:O402 O418:O420 O405:O415">
    <cfRule type="expression" dxfId="699" priority="59">
      <formula>O395&lt;P395</formula>
    </cfRule>
  </conditionalFormatting>
  <conditionalFormatting sqref="P395:P402 P418:P420 P405:P415">
    <cfRule type="expression" dxfId="698" priority="58">
      <formula>AND(P395=0,O395&gt;0)</formula>
    </cfRule>
  </conditionalFormatting>
  <conditionalFormatting sqref="O385:O392">
    <cfRule type="expression" dxfId="697" priority="57">
      <formula>O385&lt;P385</formula>
    </cfRule>
  </conditionalFormatting>
  <conditionalFormatting sqref="P385:P392">
    <cfRule type="expression" dxfId="696" priority="56">
      <formula>AND(P385=0,O385&gt;0)</formula>
    </cfRule>
  </conditionalFormatting>
  <conditionalFormatting sqref="O416:O417">
    <cfRule type="expression" dxfId="695" priority="55">
      <formula>O416&lt;P416</formula>
    </cfRule>
  </conditionalFormatting>
  <conditionalFormatting sqref="P416:P417">
    <cfRule type="expression" dxfId="694" priority="54">
      <formula>AND(P416=0,O416&gt;0)</formula>
    </cfRule>
  </conditionalFormatting>
  <conditionalFormatting sqref="O393">
    <cfRule type="expression" dxfId="693" priority="49">
      <formula>O393&lt;P393</formula>
    </cfRule>
  </conditionalFormatting>
  <conditionalFormatting sqref="P393">
    <cfRule type="expression" dxfId="692" priority="48">
      <formula>AND(P393=0,O393&gt;0)</formula>
    </cfRule>
  </conditionalFormatting>
  <conditionalFormatting sqref="O403">
    <cfRule type="expression" dxfId="691" priority="53">
      <formula>O403&lt;P403</formula>
    </cfRule>
  </conditionalFormatting>
  <conditionalFormatting sqref="P403">
    <cfRule type="expression" dxfId="690" priority="52">
      <formula>AND(P403=0,O403&gt;0)</formula>
    </cfRule>
  </conditionalFormatting>
  <conditionalFormatting sqref="O404">
    <cfRule type="expression" dxfId="689" priority="51">
      <formula>O404&lt;P404</formula>
    </cfRule>
  </conditionalFormatting>
  <conditionalFormatting sqref="P404">
    <cfRule type="expression" dxfId="688" priority="50">
      <formula>AND(P404=0,O404&gt;0)</formula>
    </cfRule>
  </conditionalFormatting>
  <conditionalFormatting sqref="O394">
    <cfRule type="expression" dxfId="687" priority="47">
      <formula>O394&lt;P394</formula>
    </cfRule>
  </conditionalFormatting>
  <conditionalFormatting sqref="P394">
    <cfRule type="expression" dxfId="686" priority="46">
      <formula>AND(P394=0,O394&gt;0)</formula>
    </cfRule>
  </conditionalFormatting>
  <conditionalFormatting sqref="E430:H430">
    <cfRule type="duplicateValues" dxfId="685" priority="45"/>
  </conditionalFormatting>
  <conditionalFormatting sqref="O441:O448 O464:O466 O451:O461">
    <cfRule type="expression" dxfId="684" priority="44">
      <formula>O441&lt;P441</formula>
    </cfRule>
  </conditionalFormatting>
  <conditionalFormatting sqref="P441:P448 P464:P466 P451:P461">
    <cfRule type="expression" dxfId="683" priority="43">
      <formula>AND(P441=0,O441&gt;0)</formula>
    </cfRule>
  </conditionalFormatting>
  <conditionalFormatting sqref="O431:O438">
    <cfRule type="expression" dxfId="682" priority="42">
      <formula>O431&lt;P431</formula>
    </cfRule>
  </conditionalFormatting>
  <conditionalFormatting sqref="P431:P438">
    <cfRule type="expression" dxfId="681" priority="41">
      <formula>AND(P431=0,O431&gt;0)</formula>
    </cfRule>
  </conditionalFormatting>
  <conditionalFormatting sqref="O462:O463">
    <cfRule type="expression" dxfId="680" priority="40">
      <formula>O462&lt;P462</formula>
    </cfRule>
  </conditionalFormatting>
  <conditionalFormatting sqref="P462:P463">
    <cfRule type="expression" dxfId="679" priority="39">
      <formula>AND(P462=0,O462&gt;0)</formula>
    </cfRule>
  </conditionalFormatting>
  <conditionalFormatting sqref="O439">
    <cfRule type="expression" dxfId="678" priority="34">
      <formula>O439&lt;P439</formula>
    </cfRule>
  </conditionalFormatting>
  <conditionalFormatting sqref="P439">
    <cfRule type="expression" dxfId="677" priority="33">
      <formula>AND(P439=0,O439&gt;0)</formula>
    </cfRule>
  </conditionalFormatting>
  <conditionalFormatting sqref="O449">
    <cfRule type="expression" dxfId="676" priority="38">
      <formula>O449&lt;P449</formula>
    </cfRule>
  </conditionalFormatting>
  <conditionalFormatting sqref="P449">
    <cfRule type="expression" dxfId="675" priority="37">
      <formula>AND(P449=0,O449&gt;0)</formula>
    </cfRule>
  </conditionalFormatting>
  <conditionalFormatting sqref="O450">
    <cfRule type="expression" dxfId="674" priority="36">
      <formula>O450&lt;P450</formula>
    </cfRule>
  </conditionalFormatting>
  <conditionalFormatting sqref="P450">
    <cfRule type="expression" dxfId="673" priority="35">
      <formula>AND(P450=0,O450&gt;0)</formula>
    </cfRule>
  </conditionalFormatting>
  <conditionalFormatting sqref="O440">
    <cfRule type="expression" dxfId="672" priority="32">
      <formula>O440&lt;P440</formula>
    </cfRule>
  </conditionalFormatting>
  <conditionalFormatting sqref="P440">
    <cfRule type="expression" dxfId="671" priority="31">
      <formula>AND(P440=0,O440&gt;0)</formula>
    </cfRule>
  </conditionalFormatting>
  <conditionalFormatting sqref="E476:H476">
    <cfRule type="duplicateValues" dxfId="670" priority="30"/>
  </conditionalFormatting>
  <conditionalFormatting sqref="O487:O494 O510:O512 O497:O507">
    <cfRule type="expression" dxfId="669" priority="29">
      <formula>O487&lt;P487</formula>
    </cfRule>
  </conditionalFormatting>
  <conditionalFormatting sqref="P487:P494 P510:P512 P497:P507">
    <cfRule type="expression" dxfId="668" priority="28">
      <formula>AND(P487=0,O487&gt;0)</formula>
    </cfRule>
  </conditionalFormatting>
  <conditionalFormatting sqref="O477:O484">
    <cfRule type="expression" dxfId="667" priority="27">
      <formula>O477&lt;P477</formula>
    </cfRule>
  </conditionalFormatting>
  <conditionalFormatting sqref="P477:P484">
    <cfRule type="expression" dxfId="666" priority="26">
      <formula>AND(P477=0,O477&gt;0)</formula>
    </cfRule>
  </conditionalFormatting>
  <conditionalFormatting sqref="O508:O509">
    <cfRule type="expression" dxfId="665" priority="25">
      <formula>O508&lt;P508</formula>
    </cfRule>
  </conditionalFormatting>
  <conditionalFormatting sqref="P508:P509">
    <cfRule type="expression" dxfId="664" priority="24">
      <formula>AND(P508=0,O508&gt;0)</formula>
    </cfRule>
  </conditionalFormatting>
  <conditionalFormatting sqref="O485">
    <cfRule type="expression" dxfId="663" priority="19">
      <formula>O485&lt;P485</formula>
    </cfRule>
  </conditionalFormatting>
  <conditionalFormatting sqref="P485">
    <cfRule type="expression" dxfId="662" priority="18">
      <formula>AND(P485=0,O485&gt;0)</formula>
    </cfRule>
  </conditionalFormatting>
  <conditionalFormatting sqref="O495">
    <cfRule type="expression" dxfId="661" priority="23">
      <formula>O495&lt;P495</formula>
    </cfRule>
  </conditionalFormatting>
  <conditionalFormatting sqref="P495">
    <cfRule type="expression" dxfId="660" priority="22">
      <formula>AND(P495=0,O495&gt;0)</formula>
    </cfRule>
  </conditionalFormatting>
  <conditionalFormatting sqref="O496">
    <cfRule type="expression" dxfId="659" priority="21">
      <formula>O496&lt;P496</formula>
    </cfRule>
  </conditionalFormatting>
  <conditionalFormatting sqref="P496">
    <cfRule type="expression" dxfId="658" priority="20">
      <formula>AND(P496=0,O496&gt;0)</formula>
    </cfRule>
  </conditionalFormatting>
  <conditionalFormatting sqref="O486">
    <cfRule type="expression" dxfId="657" priority="17">
      <formula>O486&lt;P486</formula>
    </cfRule>
  </conditionalFormatting>
  <conditionalFormatting sqref="P486">
    <cfRule type="expression" dxfId="656" priority="16">
      <formula>AND(P486=0,O486&gt;0)</formula>
    </cfRule>
  </conditionalFormatting>
  <conditionalFormatting sqref="E522:H522">
    <cfRule type="duplicateValues" dxfId="655" priority="15"/>
  </conditionalFormatting>
  <conditionalFormatting sqref="O533:O540 O556:O558 O543:O553">
    <cfRule type="expression" dxfId="654" priority="14">
      <formula>O533&lt;P533</formula>
    </cfRule>
  </conditionalFormatting>
  <conditionalFormatting sqref="P533:P540 P556:P558 P543:P553">
    <cfRule type="expression" dxfId="653" priority="13">
      <formula>AND(P533=0,O533&gt;0)</formula>
    </cfRule>
  </conditionalFormatting>
  <conditionalFormatting sqref="O523:O530">
    <cfRule type="expression" dxfId="652" priority="12">
      <formula>O523&lt;P523</formula>
    </cfRule>
  </conditionalFormatting>
  <conditionalFormatting sqref="P523:P530">
    <cfRule type="expression" dxfId="651" priority="11">
      <formula>AND(P523=0,O523&gt;0)</formula>
    </cfRule>
  </conditionalFormatting>
  <conditionalFormatting sqref="O554:O555">
    <cfRule type="expression" dxfId="650" priority="10">
      <formula>O554&lt;P554</formula>
    </cfRule>
  </conditionalFormatting>
  <conditionalFormatting sqref="P554:P555">
    <cfRule type="expression" dxfId="649" priority="9">
      <formula>AND(P554=0,O554&gt;0)</formula>
    </cfRule>
  </conditionalFormatting>
  <conditionalFormatting sqref="O531">
    <cfRule type="expression" dxfId="648" priority="4">
      <formula>O531&lt;P531</formula>
    </cfRule>
  </conditionalFormatting>
  <conditionalFormatting sqref="P531">
    <cfRule type="expression" dxfId="647" priority="3">
      <formula>AND(P531=0,O531&gt;0)</formula>
    </cfRule>
  </conditionalFormatting>
  <conditionalFormatting sqref="O541">
    <cfRule type="expression" dxfId="646" priority="8">
      <formula>O541&lt;P541</formula>
    </cfRule>
  </conditionalFormatting>
  <conditionalFormatting sqref="P541">
    <cfRule type="expression" dxfId="645" priority="7">
      <formula>AND(P541=0,O541&gt;0)</formula>
    </cfRule>
  </conditionalFormatting>
  <conditionalFormatting sqref="O542">
    <cfRule type="expression" dxfId="644" priority="6">
      <formula>O542&lt;P542</formula>
    </cfRule>
  </conditionalFormatting>
  <conditionalFormatting sqref="P542">
    <cfRule type="expression" dxfId="643" priority="5">
      <formula>AND(P542=0,O542&gt;0)</formula>
    </cfRule>
  </conditionalFormatting>
  <conditionalFormatting sqref="O532">
    <cfRule type="expression" dxfId="642" priority="2">
      <formula>O532&lt;P532</formula>
    </cfRule>
  </conditionalFormatting>
  <conditionalFormatting sqref="P532">
    <cfRule type="expression" dxfId="641" priority="1">
      <formula>AND(P532=0,O532&gt;0)</formula>
    </cfRule>
  </conditionalFormatting>
  <conditionalFormatting sqref="U18:U20 U64:U66 U110:U112 U156:U158 U201:U203 U247:U249 U293:U295 U339:U341 U385:U387 U431:U433 U477:U479 U523:U525">
    <cfRule type="expression" dxfId="640" priority="185">
      <formula>$U18="û"</formula>
    </cfRule>
    <cfRule type="expression" dxfId="639" priority="186">
      <formula>$AA18="û"</formula>
    </cfRule>
    <cfRule type="expression" dxfId="638" priority="188">
      <formula>$I18="û"</formula>
    </cfRule>
  </conditionalFormatting>
  <dataValidations count="4">
    <dataValidation type="decimal" allowBlank="1" showInputMessage="1" showErrorMessage="1" error="Dovoljen vnos vrednosti med 0,00 in 1.000.000,00._x000a_Dovoljen vnos vrednosti na 2 decimalni mesti!" promptTitle="Agencija za energijo" prompt="Vnesite decimalno vrednost med 0,00 in 1.000.000,00 (natančnost 2 decimalni mesti)!" sqref="S18:T53 V18:V53 S64:T99 V64:V99 S110:T145 V110:V145 S156:T191 V156:V191 S201:T236 V201:V236 S247:T282 V247:V282 S293:T328 V293:V328 S339:T374 V339:V374 S385:T420 V385:V420 S431:T466 V431:V466 S477:T512 V477:V512 S523:T558 V523:V558" xr:uid="{1CBB74E9-8A2E-45DE-BA80-3F0484B17068}">
      <formula1>0</formula1>
      <formula2>1000000</formula2>
    </dataValidation>
    <dataValidation type="decimal" allowBlank="1" showInputMessage="1" showErrorMessage="1" error="Dovoljen vnos vrednosti med 0,00000 in 1.000.000,00000._x000a_Dovoljen vnos vrednosti na 5 decimalnih mest!" promptTitle="Agencija za energijo" prompt="Vnesite decimalno vrednost med 0,00000 in 1.000.000,00000 (natančnost 5 decimalnih mest)!" sqref="I18:L53 I64:L99 I110:L145 I156:L191 I201:L236 I247:L282 I293:L328 I339:L374 I385:L420 I431:L466 I477:L512 I523:L558" xr:uid="{96CD53CF-56B6-4502-B2A2-BC15934B1E46}">
      <formula1>0</formula1>
      <formula2>1000000</formula2>
    </dataValidation>
    <dataValidation type="whole" allowBlank="1" showInputMessage="1" showErrorMessage="1" error="Vnesite celoštevilčno vrednost med 0 in 1.000.000!" promptTitle="Agencija za energijo" prompt="Vnesite celoštevilčno vrednost med 0 in 1.000.000!" sqref="O18:P53 O64:P99 O110:P145 O156:P191 O201:P236 O247:P282 O293:P328 O339:P374 O385:P420 O431:P466 O477:P512 O523:P558" xr:uid="{33FBC074-DE7B-44E5-B2DA-252446CD218B}">
      <formula1>0</formula1>
      <formula2>1000000</formula2>
    </dataValidation>
    <dataValidation type="decimal" allowBlank="1" showInputMessage="1" showErrorMessage="1" error="Dovoljen vnos vrednosti med 0,000 in 1.000.000,000._x000a_Dovoljen vnos vrednosti na 3 decimalna mesta!" promptTitle="Agencija za energijo" prompt="Vnesite decimalno vrednost med 0,000 in 1.000.000,000 (natančnost 3 decimalna mesta)!" sqref="M18:N53 M64:N99 M110:N145 M156:N191 M201:N236 M247:N282 M293:N328 M339:N374 M385:N420 M431:N466 M477:N512 M523:N558" xr:uid="{AE57B5FA-9E15-436F-9C1E-322DBDE90C68}">
      <formula1>0</formula1>
      <formula2>1000000</formula2>
    </dataValidation>
  </dataValidations>
  <pageMargins left="0.70866141732283472" right="0.39370078740157483" top="1.3779527559055118" bottom="0.59055118110236227" header="0.59055118110236227" footer="0.27559055118110237"/>
  <pageSetup paperSize="8" scale="60" fitToWidth="0" fitToHeight="0" pageOrder="overThenDown" orientation="landscape" r:id="rId1"/>
  <headerFooter scaleWithDoc="0">
    <oddHeader>&amp;L&amp;"Century Gothic,Navadno"&amp;7&amp;G&amp;R&amp;"Century Gothic,Navadno"&amp;6OBRAZEC ZAHTEVKA ZA IZPLAČILO NADOMESTILA DISTRIBUTERJEM TOPLOTE IZ SISTEMOV DALJINSKEGA OGREVANJA</oddHeader>
    <oddFooter>&amp;L&amp;"Century Gothic,Navadno"&amp;6Datum tiskanja: &amp;D&amp;R&amp;"Century Gothic,Navadno"&amp;6&amp;A - &amp;P / &amp;N</oddFooter>
  </headerFooter>
  <rowBreaks count="10" manualBreakCount="10">
    <brk id="57" min="4" max="19" man="1"/>
    <brk id="102" min="4" max="19" man="1"/>
    <brk id="148" min="4" max="19" man="1"/>
    <brk id="239" min="3" max="18" man="1"/>
    <brk id="285" min="3" max="18" man="1"/>
    <brk id="331" min="3" max="18" man="1"/>
    <brk id="377" min="3" max="18" man="1"/>
    <brk id="423" min="3" max="18" man="1"/>
    <brk id="469" min="3" max="18" man="1"/>
    <brk id="515" min="3" max="18" man="1"/>
  </rowBreaks>
  <drawing r:id="rId2"/>
  <legacyDrawing r:id="rId3"/>
  <legacyDrawingHF r:id="rId4"/>
  <controls>
    <mc:AlternateContent xmlns:mc="http://schemas.openxmlformats.org/markup-compatibility/2006">
      <mc:Choice Requires="x14">
        <control shapeId="51204" r:id="rId5" name="CheckBox4">
          <controlPr defaultSize="0" autoLine="0" linkedCell="AF22" r:id="rId6">
            <anchor moveWithCells="1">
              <from>
                <xdr:col>7</xdr:col>
                <xdr:colOff>2514600</xdr:colOff>
                <xdr:row>8</xdr:row>
                <xdr:rowOff>0</xdr:rowOff>
              </from>
              <to>
                <xdr:col>16</xdr:col>
                <xdr:colOff>152400</xdr:colOff>
                <xdr:row>9</xdr:row>
                <xdr:rowOff>0</xdr:rowOff>
              </to>
            </anchor>
          </controlPr>
        </control>
      </mc:Choice>
      <mc:Fallback>
        <control shapeId="51204" r:id="rId5" name="CheckBox4"/>
      </mc:Fallback>
    </mc:AlternateContent>
    <mc:AlternateContent xmlns:mc="http://schemas.openxmlformats.org/markup-compatibility/2006">
      <mc:Choice Requires="x14">
        <control shapeId="51203" r:id="rId7" name="CheckBox3">
          <controlPr defaultSize="0" autoLine="0" linkedCell="AF20" r:id="rId8">
            <anchor moveWithCells="1">
              <from>
                <xdr:col>7</xdr:col>
                <xdr:colOff>666750</xdr:colOff>
                <xdr:row>8</xdr:row>
                <xdr:rowOff>0</xdr:rowOff>
              </from>
              <to>
                <xdr:col>7</xdr:col>
                <xdr:colOff>2495550</xdr:colOff>
                <xdr:row>9</xdr:row>
                <xdr:rowOff>0</xdr:rowOff>
              </to>
            </anchor>
          </controlPr>
        </control>
      </mc:Choice>
      <mc:Fallback>
        <control shapeId="51203" r:id="rId7" name="CheckBox3"/>
      </mc:Fallback>
    </mc:AlternateContent>
    <mc:AlternateContent xmlns:mc="http://schemas.openxmlformats.org/markup-compatibility/2006">
      <mc:Choice Requires="x14">
        <control shapeId="51202" r:id="rId9" name="CheckBox2">
          <controlPr defaultSize="0" autoLine="0" linkedCell="AF19" r:id="rId10">
            <anchor moveWithCells="1">
              <from>
                <xdr:col>6</xdr:col>
                <xdr:colOff>1552575</xdr:colOff>
                <xdr:row>8</xdr:row>
                <xdr:rowOff>0</xdr:rowOff>
              </from>
              <to>
                <xdr:col>7</xdr:col>
                <xdr:colOff>647700</xdr:colOff>
                <xdr:row>9</xdr:row>
                <xdr:rowOff>0</xdr:rowOff>
              </to>
            </anchor>
          </controlPr>
        </control>
      </mc:Choice>
      <mc:Fallback>
        <control shapeId="51202" r:id="rId9" name="CheckBox2"/>
      </mc:Fallback>
    </mc:AlternateContent>
    <mc:AlternateContent xmlns:mc="http://schemas.openxmlformats.org/markup-compatibility/2006">
      <mc:Choice Requires="x14">
        <control shapeId="51201" r:id="rId11" name="CheckBox1">
          <controlPr defaultSize="0" autoLine="0" linkedCell="AF18" r:id="rId12">
            <anchor moveWithCells="1">
              <from>
                <xdr:col>5</xdr:col>
                <xdr:colOff>2105025</xdr:colOff>
                <xdr:row>8</xdr:row>
                <xdr:rowOff>0</xdr:rowOff>
              </from>
              <to>
                <xdr:col>6</xdr:col>
                <xdr:colOff>1552575</xdr:colOff>
                <xdr:row>9</xdr:row>
                <xdr:rowOff>0</xdr:rowOff>
              </to>
            </anchor>
          </controlPr>
        </control>
      </mc:Choice>
      <mc:Fallback>
        <control shapeId="51201" r:id="rId11" name="CheckBox1"/>
      </mc:Fallback>
    </mc:AlternateContent>
  </controls>
  <tableParts count="12">
    <tablePart r:id="rId13"/>
    <tablePart r:id="rId14"/>
    <tablePart r:id="rId15"/>
    <tablePart r:id="rId16"/>
    <tablePart r:id="rId17"/>
    <tablePart r:id="rId18"/>
    <tablePart r:id="rId19"/>
    <tablePart r:id="rId20"/>
    <tablePart r:id="rId21"/>
    <tablePart r:id="rId22"/>
    <tablePart r:id="rId23"/>
    <tablePart r:id="rId24"/>
  </tableParts>
  <extLst>
    <ext xmlns:x14="http://schemas.microsoft.com/office/spreadsheetml/2009/9/main" uri="{78C0D931-6437-407d-A8EE-F0AAD7539E65}">
      <x14:conditionalFormattings>
        <x14:conditionalFormatting xmlns:xm="http://schemas.microsoft.com/office/excel/2006/main">
          <x14:cfRule type="expression" priority="187" id="{A1CDDC5F-A448-413B-ABE8-A3728F31FF8A}">
            <xm:f>'S:\Moji dokumenti\Dvig TPv za NNGO_Uredba DT_MOPE 20230206\NADOMESTILO_TOPLOTA\[Obrazec_AE-DT_SPRCEN_2023_20.00.12.xlsm]VARIABILNI_DEL'!#REF!="û"</xm:f>
            <x14:dxf>
              <font>
                <color theme="0"/>
              </font>
              <fill>
                <patternFill>
                  <bgColor rgb="FFC00000"/>
                </patternFill>
              </fill>
            </x14:dxf>
          </x14:cfRule>
          <xm:sqref>U18:U20</xm:sqref>
        </x14:conditionalFormatting>
        <x14:conditionalFormatting xmlns:xm="http://schemas.microsoft.com/office/excel/2006/main">
          <x14:cfRule type="expression" priority="189" id="{8E354394-C5C9-4B64-8BBE-922E11BC121B}">
            <xm:f>'S:\Moji dokumenti\Dvig TPv za NNGO_Uredba DT_MOPE 20230206\NADOMESTILO_TOPLOTA\[Obrazec_AE-DT_SPRCEN_2023_20.00.12.xlsm]VARIABILNI_DEL'!#REF!="û"</xm:f>
            <x14:dxf>
              <font>
                <color theme="0"/>
              </font>
              <fill>
                <patternFill>
                  <bgColor rgb="FFC00000"/>
                </patternFill>
              </fill>
            </x14:dxf>
          </x14:cfRule>
          <xm:sqref>U64:U66</xm:sqref>
        </x14:conditionalFormatting>
        <x14:conditionalFormatting xmlns:xm="http://schemas.microsoft.com/office/excel/2006/main">
          <x14:cfRule type="expression" priority="190" id="{0B2489DE-2EAA-4AC4-81B7-DE3B3B94213D}">
            <xm:f>'S:\Moji dokumenti\Dvig TPv za NNGO_Uredba DT_MOPE 20230206\NADOMESTILO_TOPLOTA\[Obrazec_AE-DT_SPRCEN_2023_20.00.12.xlsm]VARIABILNI_DEL'!#REF!="û"</xm:f>
            <x14:dxf>
              <font>
                <color theme="0"/>
              </font>
              <fill>
                <patternFill>
                  <bgColor rgb="FFC00000"/>
                </patternFill>
              </fill>
            </x14:dxf>
          </x14:cfRule>
          <xm:sqref>U110:U112</xm:sqref>
        </x14:conditionalFormatting>
        <x14:conditionalFormatting xmlns:xm="http://schemas.microsoft.com/office/excel/2006/main">
          <x14:cfRule type="expression" priority="191" id="{B5E36383-BF77-4F8B-87A9-0AC2BF619C3F}">
            <xm:f>'S:\Moji dokumenti\Dvig TPv za NNGO_Uredba DT_MOPE 20230206\NADOMESTILO_TOPLOTA\[Obrazec_AE-DT_SPRCEN_2023_20.00.12.xlsm]VARIABILNI_DEL'!#REF!="û"</xm:f>
            <x14:dxf>
              <font>
                <color theme="0"/>
              </font>
              <fill>
                <patternFill>
                  <bgColor rgb="FFC00000"/>
                </patternFill>
              </fill>
            </x14:dxf>
          </x14:cfRule>
          <xm:sqref>U156:U158</xm:sqref>
        </x14:conditionalFormatting>
        <x14:conditionalFormatting xmlns:xm="http://schemas.microsoft.com/office/excel/2006/main">
          <x14:cfRule type="expression" priority="192" id="{4AB4C060-87E3-4145-99F6-349EB55FA524}">
            <xm:f>'S:\Moji dokumenti\Dvig TPv za NNGO_Uredba DT_MOPE 20230206\NADOMESTILO_TOPLOTA\[Obrazec_AE-DT_SPRCEN_2023_20.00.12.xlsm]VARIABILNI_DEL'!#REF!="û"</xm:f>
            <x14:dxf>
              <font>
                <color theme="0"/>
              </font>
              <fill>
                <patternFill>
                  <bgColor rgb="FFC00000"/>
                </patternFill>
              </fill>
            </x14:dxf>
          </x14:cfRule>
          <xm:sqref>U201:U203</xm:sqref>
        </x14:conditionalFormatting>
        <x14:conditionalFormatting xmlns:xm="http://schemas.microsoft.com/office/excel/2006/main">
          <x14:cfRule type="expression" priority="193" id="{3013A353-F027-41C0-8736-5F31D8C6BD17}">
            <xm:f>'S:\Moji dokumenti\Dvig TPv za NNGO_Uredba DT_MOPE 20230206\NADOMESTILO_TOPLOTA\[Obrazec_AE-DT_SPRCEN_2023_20.00.12.xlsm]VARIABILNI_DEL'!#REF!="û"</xm:f>
            <x14:dxf>
              <font>
                <color theme="0"/>
              </font>
              <fill>
                <patternFill>
                  <bgColor rgb="FFC00000"/>
                </patternFill>
              </fill>
            </x14:dxf>
          </x14:cfRule>
          <xm:sqref>U247:U249</xm:sqref>
        </x14:conditionalFormatting>
        <x14:conditionalFormatting xmlns:xm="http://schemas.microsoft.com/office/excel/2006/main">
          <x14:cfRule type="expression" priority="194" id="{1A490441-FF9E-436D-82B1-ADC185AD7728}">
            <xm:f>'S:\Moji dokumenti\Dvig TPv za NNGO_Uredba DT_MOPE 20230206\NADOMESTILO_TOPLOTA\[Obrazec_AE-DT_SPRCEN_2023_20.00.12.xlsm]VARIABILNI_DEL'!#REF!="û"</xm:f>
            <x14:dxf>
              <font>
                <color theme="0"/>
              </font>
              <fill>
                <patternFill>
                  <bgColor rgb="FFC00000"/>
                </patternFill>
              </fill>
            </x14:dxf>
          </x14:cfRule>
          <xm:sqref>U293:U295</xm:sqref>
        </x14:conditionalFormatting>
        <x14:conditionalFormatting xmlns:xm="http://schemas.microsoft.com/office/excel/2006/main">
          <x14:cfRule type="expression" priority="195" id="{4D18DD26-72D0-48DC-81BE-F6AF00318A81}">
            <xm:f>'S:\Moji dokumenti\Dvig TPv za NNGO_Uredba DT_MOPE 20230206\NADOMESTILO_TOPLOTA\[Obrazec_AE-DT_SPRCEN_2023_20.00.12.xlsm]VARIABILNI_DEL'!#REF!="û"</xm:f>
            <x14:dxf>
              <font>
                <color theme="0"/>
              </font>
              <fill>
                <patternFill>
                  <bgColor rgb="FFC00000"/>
                </patternFill>
              </fill>
            </x14:dxf>
          </x14:cfRule>
          <xm:sqref>U339:U341</xm:sqref>
        </x14:conditionalFormatting>
        <x14:conditionalFormatting xmlns:xm="http://schemas.microsoft.com/office/excel/2006/main">
          <x14:cfRule type="expression" priority="196" id="{73E960DA-246C-4D74-B770-AFEA46D3F3BF}">
            <xm:f>'S:\Moji dokumenti\Dvig TPv za NNGO_Uredba DT_MOPE 20230206\NADOMESTILO_TOPLOTA\[Obrazec_AE-DT_SPRCEN_2023_20.00.12.xlsm]VARIABILNI_DEL'!#REF!="û"</xm:f>
            <x14:dxf>
              <font>
                <color theme="0"/>
              </font>
              <fill>
                <patternFill>
                  <bgColor rgb="FFC00000"/>
                </patternFill>
              </fill>
            </x14:dxf>
          </x14:cfRule>
          <xm:sqref>U385:U387</xm:sqref>
        </x14:conditionalFormatting>
        <x14:conditionalFormatting xmlns:xm="http://schemas.microsoft.com/office/excel/2006/main">
          <x14:cfRule type="expression" priority="197" id="{93C60DB7-4F6F-46A9-BCAF-8FB38FA67B3E}">
            <xm:f>'S:\Moji dokumenti\Dvig TPv za NNGO_Uredba DT_MOPE 20230206\NADOMESTILO_TOPLOTA\[Obrazec_AE-DT_SPRCEN_2023_20.00.12.xlsm]VARIABILNI_DEL'!#REF!="û"</xm:f>
            <x14:dxf>
              <font>
                <color theme="0"/>
              </font>
              <fill>
                <patternFill>
                  <bgColor rgb="FFC00000"/>
                </patternFill>
              </fill>
            </x14:dxf>
          </x14:cfRule>
          <xm:sqref>U431:U433</xm:sqref>
        </x14:conditionalFormatting>
        <x14:conditionalFormatting xmlns:xm="http://schemas.microsoft.com/office/excel/2006/main">
          <x14:cfRule type="expression" priority="198" id="{5917D482-8E2C-4B5F-9499-70FDDFF2D63C}">
            <xm:f>'S:\Moji dokumenti\Dvig TPv za NNGO_Uredba DT_MOPE 20230206\NADOMESTILO_TOPLOTA\[Obrazec_AE-DT_SPRCEN_2023_20.00.12.xlsm]VARIABILNI_DEL'!#REF!="û"</xm:f>
            <x14:dxf>
              <font>
                <color theme="0"/>
              </font>
              <fill>
                <patternFill>
                  <bgColor rgb="FFC00000"/>
                </patternFill>
              </fill>
            </x14:dxf>
          </x14:cfRule>
          <xm:sqref>U477:U479</xm:sqref>
        </x14:conditionalFormatting>
        <x14:conditionalFormatting xmlns:xm="http://schemas.microsoft.com/office/excel/2006/main">
          <x14:cfRule type="expression" priority="199" id="{826F8DA0-1353-43DF-A641-F7BD41ED99B1}">
            <xm:f>'S:\Moji dokumenti\Dvig TPv za NNGO_Uredba DT_MOPE 20230206\NADOMESTILO_TOPLOTA\[Obrazec_AE-DT_SPRCEN_2023_20.00.12.xlsm]VARIABILNI_DEL'!#REF!="û"</xm:f>
            <x14:dxf>
              <font>
                <color theme="0"/>
              </font>
              <fill>
                <patternFill>
                  <bgColor rgb="FFC00000"/>
                </patternFill>
              </fill>
            </x14:dxf>
          </x14:cfRule>
          <xm:sqref>U523:U525</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B0B7C-0BEA-4E4A-B65C-6DEBA295669A}">
  <sheetPr codeName="List2">
    <tabColor theme="4" tint="-0.249977111117893"/>
  </sheetPr>
  <dimension ref="B1:AG130"/>
  <sheetViews>
    <sheetView showGridLines="0" showRowColHeaders="0" zoomScale="80" zoomScaleNormal="80" workbookViewId="0">
      <selection activeCell="I14" sqref="I14"/>
    </sheetView>
  </sheetViews>
  <sheetFormatPr defaultColWidth="9.140625" defaultRowHeight="15" x14ac:dyDescent="0.25"/>
  <cols>
    <col min="1" max="1" width="4.5703125" style="564" customWidth="1"/>
    <col min="2" max="2" width="23.42578125" style="564" customWidth="1"/>
    <col min="3" max="3" width="25.7109375" style="564" customWidth="1"/>
    <col min="4" max="4" width="3.7109375" style="564" customWidth="1"/>
    <col min="5" max="5" width="0.85546875" style="564" customWidth="1"/>
    <col min="6" max="6" width="23.42578125" style="564" customWidth="1"/>
    <col min="7" max="7" width="25.7109375" style="564" customWidth="1"/>
    <col min="8" max="8" width="3.7109375" style="564" customWidth="1"/>
    <col min="9" max="9" width="30.85546875" style="564" bestFit="1" customWidth="1"/>
    <col min="10" max="10" width="3.7109375" style="564" customWidth="1"/>
    <col min="11" max="11" width="30.85546875" style="564" customWidth="1"/>
    <col min="12" max="12" width="0.85546875" style="564" customWidth="1"/>
    <col min="13" max="13" width="3.7109375" style="564" customWidth="1"/>
    <col min="14" max="14" width="23.42578125" style="564" customWidth="1"/>
    <col min="15" max="15" width="25.7109375" style="564" customWidth="1"/>
    <col min="16" max="16" width="21.140625" style="564" hidden="1" customWidth="1"/>
    <col min="17" max="17" width="40.7109375" style="564" hidden="1" customWidth="1"/>
    <col min="18" max="18" width="4.85546875" style="564" customWidth="1"/>
    <col min="19" max="19" width="0.85546875" style="564" customWidth="1"/>
    <col min="20" max="20" width="23.42578125" style="564" customWidth="1"/>
    <col min="21" max="21" width="25.7109375" style="564" customWidth="1"/>
    <col min="22" max="23" width="0.85546875" style="564" customWidth="1"/>
    <col min="24" max="24" width="32.85546875" style="564" customWidth="1"/>
    <col min="25" max="25" width="0.85546875" style="564" customWidth="1"/>
    <col min="26" max="29" width="9.140625" style="564"/>
    <col min="30" max="30" width="19.140625" style="100" hidden="1" customWidth="1"/>
    <col min="31" max="31" width="76.5703125" style="4" hidden="1" customWidth="1"/>
    <col min="32" max="32" width="14.28515625" style="4" hidden="1" customWidth="1"/>
    <col min="33" max="33" width="14.28515625" style="101" hidden="1" customWidth="1"/>
    <col min="34" max="16384" width="9.140625" style="564"/>
  </cols>
  <sheetData>
    <row r="1" spans="2:33" ht="14.25" customHeight="1" x14ac:dyDescent="0.2">
      <c r="AD1" s="824"/>
      <c r="AE1" s="825"/>
      <c r="AF1" s="825"/>
      <c r="AG1" s="826"/>
    </row>
    <row r="2" spans="2:33" ht="35.25" customHeight="1" x14ac:dyDescent="0.2">
      <c r="B2" s="943" t="s">
        <v>1047</v>
      </c>
      <c r="C2" s="943"/>
      <c r="D2" s="943"/>
      <c r="E2" s="943"/>
      <c r="F2" s="943"/>
      <c r="G2" s="943"/>
      <c r="H2" s="943"/>
      <c r="I2" s="943"/>
      <c r="J2" s="943"/>
      <c r="AD2" s="89"/>
      <c r="AE2" s="35"/>
      <c r="AF2" s="35"/>
      <c r="AG2" s="45"/>
    </row>
    <row r="3" spans="2:33" ht="26.25" customHeight="1" x14ac:dyDescent="0.25">
      <c r="B3" s="944" t="s">
        <v>1064</v>
      </c>
      <c r="C3" s="945"/>
      <c r="D3" s="945"/>
      <c r="E3" s="945"/>
      <c r="F3" s="945"/>
      <c r="G3" s="946"/>
      <c r="H3" s="946"/>
      <c r="I3" s="946"/>
      <c r="J3" s="946"/>
      <c r="K3" s="947"/>
      <c r="L3" s="947"/>
      <c r="M3" s="947"/>
      <c r="N3" s="947"/>
      <c r="AD3" s="497">
        <f>SUM(AD4,AD7,AD26,AD105)</f>
        <v>5</v>
      </c>
      <c r="AE3" s="35" t="s">
        <v>250</v>
      </c>
      <c r="AF3" s="35"/>
      <c r="AG3" s="45"/>
    </row>
    <row r="4" spans="2:33" ht="26.25" customHeight="1" x14ac:dyDescent="0.2">
      <c r="C4" s="823" t="str">
        <f>IF(AD3&gt;0,"DELOVNI LIST NI V CELOTI IZPOLNJEN ALI VSEBUJE NAPAKE VNOSA!","")</f>
        <v>DELOVNI LIST NI V CELOTI IZPOLNJEN ALI VSEBUJE NAPAKE VNOSA!</v>
      </c>
      <c r="D4" s="661"/>
      <c r="E4" s="850"/>
      <c r="F4" s="661"/>
      <c r="G4" s="662"/>
      <c r="H4" s="662"/>
      <c r="I4" s="662"/>
      <c r="J4" s="662"/>
      <c r="AD4" s="820">
        <f>IF(COUNTA(I14,I16)-2=0,0,1)</f>
        <v>1</v>
      </c>
      <c r="AE4" s="35" t="s">
        <v>1150</v>
      </c>
      <c r="AF4" s="35"/>
      <c r="AG4" s="45"/>
    </row>
    <row r="5" spans="2:33" ht="30" customHeight="1" x14ac:dyDescent="0.2">
      <c r="B5" s="436" t="s">
        <v>2</v>
      </c>
      <c r="C5" s="684" t="str">
        <f>IZJAVA!D11</f>
        <v/>
      </c>
      <c r="D5" s="856"/>
      <c r="E5" s="856"/>
      <c r="F5" s="856"/>
      <c r="G5" s="857"/>
      <c r="H5" s="857"/>
      <c r="I5" s="857"/>
      <c r="J5" s="857"/>
      <c r="K5" s="858"/>
      <c r="L5" s="858"/>
      <c r="M5" s="858"/>
      <c r="N5" s="858"/>
      <c r="O5" s="858"/>
      <c r="AD5" s="11"/>
      <c r="AE5" s="11"/>
      <c r="AF5" s="35"/>
      <c r="AG5" s="45"/>
    </row>
    <row r="6" spans="2:33" ht="9.75" customHeight="1" x14ac:dyDescent="0.25">
      <c r="B6" s="436"/>
      <c r="C6" s="661"/>
      <c r="D6" s="661"/>
      <c r="E6" s="850"/>
      <c r="F6" s="661"/>
      <c r="G6" s="662"/>
      <c r="H6" s="662"/>
      <c r="I6" s="662"/>
      <c r="J6" s="662"/>
      <c r="AF6" s="35"/>
      <c r="AG6" s="45"/>
    </row>
    <row r="7" spans="2:33" ht="30" customHeight="1" x14ac:dyDescent="0.2">
      <c r="B7" s="436" t="s">
        <v>5</v>
      </c>
      <c r="C7" s="835" t="str">
        <f>UPPER(IZJAVA!E19)</f>
        <v/>
      </c>
      <c r="D7" s="856"/>
      <c r="E7" s="856"/>
      <c r="F7" s="856"/>
      <c r="G7" s="857"/>
      <c r="H7" s="662"/>
      <c r="I7" s="662"/>
      <c r="J7" s="662"/>
      <c r="AD7" s="496">
        <f>(AD4+AD28+AD38+AD47)</f>
        <v>4</v>
      </c>
      <c r="AE7" s="35" t="s">
        <v>451</v>
      </c>
      <c r="AF7" s="35"/>
      <c r="AG7" s="45"/>
    </row>
    <row r="8" spans="2:33" ht="12.75" customHeight="1" x14ac:dyDescent="0.2">
      <c r="B8" s="611"/>
      <c r="C8" s="611"/>
      <c r="D8" s="611"/>
      <c r="E8" s="851"/>
      <c r="F8" s="611"/>
      <c r="G8" s="611"/>
      <c r="H8" s="611"/>
      <c r="I8" s="611"/>
      <c r="J8" s="611"/>
      <c r="AD8" s="89"/>
      <c r="AE8" s="35"/>
      <c r="AF8" s="35"/>
      <c r="AG8" s="45"/>
    </row>
    <row r="9" spans="2:33" ht="12.75" customHeight="1" x14ac:dyDescent="0.2">
      <c r="B9" s="663"/>
      <c r="C9" s="663"/>
      <c r="D9" s="663"/>
      <c r="E9" s="851"/>
      <c r="F9" s="663"/>
      <c r="G9" s="663"/>
      <c r="H9" s="663"/>
      <c r="I9" s="663"/>
      <c r="J9" s="663"/>
      <c r="AD9" s="341"/>
      <c r="AE9" s="432"/>
      <c r="AF9" s="35"/>
      <c r="AG9" s="45"/>
    </row>
    <row r="10" spans="2:33" ht="12.75" customHeight="1" x14ac:dyDescent="0.2">
      <c r="B10" s="663"/>
      <c r="C10" s="663"/>
      <c r="D10" s="663"/>
      <c r="E10" s="851"/>
      <c r="F10" s="663"/>
      <c r="G10" s="663"/>
      <c r="H10" s="663"/>
      <c r="I10" s="663"/>
      <c r="J10" s="663"/>
      <c r="AD10" s="341"/>
      <c r="AE10" s="432"/>
      <c r="AF10" s="91"/>
      <c r="AG10" s="92"/>
    </row>
    <row r="11" spans="2:33" ht="12.75" customHeight="1" x14ac:dyDescent="0.2">
      <c r="B11" s="663"/>
      <c r="C11" s="663"/>
      <c r="D11" s="663"/>
      <c r="E11" s="851"/>
      <c r="F11" s="663"/>
      <c r="G11" s="663"/>
      <c r="H11" s="663"/>
      <c r="I11" s="663"/>
      <c r="J11" s="663"/>
      <c r="AD11" s="90"/>
      <c r="AE11" s="48"/>
      <c r="AF11" s="91"/>
      <c r="AG11" s="92"/>
    </row>
    <row r="12" spans="2:33" ht="15.75" customHeight="1" x14ac:dyDescent="0.2">
      <c r="B12" s="663"/>
      <c r="C12" s="663"/>
      <c r="D12" s="663"/>
      <c r="E12" s="851"/>
      <c r="F12" s="663"/>
      <c r="G12" s="663"/>
      <c r="H12" s="663"/>
      <c r="I12" s="663"/>
      <c r="J12" s="663"/>
      <c r="U12" s="849" t="str">
        <f>IF((T14)&lt;0,"Prihodki presegajo stroške - Vlagatelj NI UPRAVIČEN do nadomestila",IF((T14)&gt;=0,"",""))</f>
        <v/>
      </c>
      <c r="AD12" s="90"/>
      <c r="AE12" s="91"/>
      <c r="AF12" s="91"/>
      <c r="AG12" s="92"/>
    </row>
    <row r="13" spans="2:33" ht="15.75" x14ac:dyDescent="0.25">
      <c r="AD13" s="465"/>
      <c r="AE13" s="98"/>
      <c r="AF13" s="98"/>
      <c r="AG13" s="99"/>
    </row>
    <row r="14" spans="2:33" ht="20.85" customHeight="1" x14ac:dyDescent="0.3">
      <c r="B14" s="560"/>
      <c r="C14" s="561"/>
      <c r="D14" s="562"/>
      <c r="E14" s="562"/>
      <c r="F14" s="562"/>
      <c r="G14" s="563" t="s">
        <v>1027</v>
      </c>
      <c r="H14" s="562"/>
      <c r="I14" s="622"/>
      <c r="J14" s="562"/>
      <c r="L14" s="562"/>
      <c r="M14" s="562"/>
      <c r="Q14" s="563" t="s">
        <v>1030</v>
      </c>
      <c r="R14" s="563"/>
      <c r="T14"/>
      <c r="U14" s="563" t="s">
        <v>1030</v>
      </c>
      <c r="X14" s="885">
        <f>IF((C54-O54)&lt;0,0,(C54-O54))</f>
        <v>0</v>
      </c>
      <c r="AD14"/>
      <c r="AE14"/>
      <c r="AF14"/>
      <c r="AG14"/>
    </row>
    <row r="15" spans="2:33" s="565" customFormat="1" ht="5.25" customHeight="1" x14ac:dyDescent="0.25">
      <c r="G15" s="564"/>
      <c r="AD15"/>
      <c r="AE15"/>
      <c r="AF15"/>
      <c r="AG15"/>
    </row>
    <row r="16" spans="2:33" ht="20.85" customHeight="1" x14ac:dyDescent="0.25">
      <c r="B16" s="560"/>
      <c r="G16" s="563" t="s">
        <v>1028</v>
      </c>
      <c r="I16" s="622"/>
      <c r="U16" s="665"/>
      <c r="X16" s="665" t="str">
        <f>IF((X14)&lt;X54,"VIŠINA NADOMESTILA PRESEGA NAJVIŠJO DOVOLJENO VIŠINO NADOMESTILA",IF((X14)&gt;=X54,"",""))</f>
        <v/>
      </c>
      <c r="AD16"/>
      <c r="AE16"/>
      <c r="AF16"/>
      <c r="AG16"/>
    </row>
    <row r="17" spans="2:33" x14ac:dyDescent="0.25">
      <c r="I17" s="566"/>
      <c r="K17" s="564" t="str">
        <f>IF((F59)="DA","Vlagatelj NI UPRAVIČEN do nadomestila!",IF((F59)="NE","",""))</f>
        <v/>
      </c>
      <c r="AD17"/>
      <c r="AE17"/>
      <c r="AF17"/>
      <c r="AG17"/>
    </row>
    <row r="18" spans="2:33" x14ac:dyDescent="0.25">
      <c r="I18" s="567"/>
      <c r="AD18"/>
      <c r="AE18"/>
      <c r="AF18"/>
      <c r="AG18"/>
    </row>
    <row r="19" spans="2:33" x14ac:dyDescent="0.25">
      <c r="B19" s="854" t="s">
        <v>1167</v>
      </c>
      <c r="F19" s="854" t="s">
        <v>1168</v>
      </c>
      <c r="I19" s="854" t="s">
        <v>1169</v>
      </c>
      <c r="K19" s="854" t="s">
        <v>1170</v>
      </c>
      <c r="N19" s="854" t="s">
        <v>1171</v>
      </c>
      <c r="T19" s="853" t="s">
        <v>1177</v>
      </c>
      <c r="X19" s="564" t="s">
        <v>1180</v>
      </c>
      <c r="AD19"/>
      <c r="AE19"/>
      <c r="AF19"/>
      <c r="AG19"/>
    </row>
    <row r="20" spans="2:33" ht="5.85" customHeight="1" x14ac:dyDescent="0.2">
      <c r="G20" s="853"/>
      <c r="H20" s="853"/>
      <c r="J20" s="853"/>
      <c r="L20" s="853"/>
      <c r="M20" s="853"/>
      <c r="AD20" s="90"/>
      <c r="AE20" s="91"/>
      <c r="AF20" s="91"/>
      <c r="AG20" s="92"/>
    </row>
    <row r="21" spans="2:33" ht="5.85" customHeight="1" x14ac:dyDescent="0.25">
      <c r="E21" s="568"/>
      <c r="F21" s="569"/>
      <c r="G21" s="569"/>
      <c r="H21" s="569"/>
      <c r="I21" s="569"/>
      <c r="J21" s="569"/>
      <c r="K21" s="569"/>
      <c r="L21" s="570"/>
      <c r="S21" s="568"/>
      <c r="T21" s="569"/>
      <c r="U21" s="569"/>
      <c r="V21" s="569"/>
      <c r="W21" s="569"/>
      <c r="X21" s="569"/>
      <c r="Y21" s="570"/>
      <c r="AD21"/>
      <c r="AE21" s="432"/>
      <c r="AF21" s="91"/>
      <c r="AG21" s="92"/>
    </row>
    <row r="22" spans="2:33" s="573" customFormat="1" ht="36" x14ac:dyDescent="0.35">
      <c r="B22" s="571" t="s">
        <v>1012</v>
      </c>
      <c r="C22" s="572"/>
      <c r="E22" s="575"/>
      <c r="F22" s="571" t="s">
        <v>1013</v>
      </c>
      <c r="G22" s="572"/>
      <c r="H22" s="561"/>
      <c r="I22" s="574" t="s">
        <v>1029</v>
      </c>
      <c r="J22" s="561"/>
      <c r="K22" s="855" t="s">
        <v>1178</v>
      </c>
      <c r="L22" s="576"/>
      <c r="N22" s="571" t="s">
        <v>1014</v>
      </c>
      <c r="O22" s="572"/>
      <c r="S22" s="575"/>
      <c r="T22" s="571" t="s">
        <v>1179</v>
      </c>
      <c r="U22" s="572"/>
      <c r="V22" s="561"/>
      <c r="W22" s="561"/>
      <c r="X22" s="878" t="s">
        <v>1063</v>
      </c>
      <c r="Y22" s="576"/>
      <c r="AD22" s="90"/>
      <c r="AE22" s="91"/>
      <c r="AF22" s="91"/>
      <c r="AG22" s="92"/>
    </row>
    <row r="23" spans="2:33" x14ac:dyDescent="0.25">
      <c r="B23" s="564" t="s">
        <v>1162</v>
      </c>
      <c r="E23" s="577"/>
      <c r="F23" s="562" t="s">
        <v>1015</v>
      </c>
      <c r="G23" s="562"/>
      <c r="H23" s="562"/>
      <c r="I23" s="562" t="s">
        <v>1016</v>
      </c>
      <c r="J23" s="562"/>
      <c r="K23" s="562" t="s">
        <v>1161</v>
      </c>
      <c r="L23" s="578"/>
      <c r="N23" s="564" t="s">
        <v>1162</v>
      </c>
      <c r="S23" s="577"/>
      <c r="T23" s="562" t="s">
        <v>1017</v>
      </c>
      <c r="U23" s="562"/>
      <c r="V23" s="562"/>
      <c r="W23" s="562"/>
      <c r="X23" s="562"/>
      <c r="Y23" s="578"/>
      <c r="AD23"/>
      <c r="AE23" s="432"/>
      <c r="AF23" s="91"/>
      <c r="AG23" s="92"/>
    </row>
    <row r="24" spans="2:33" x14ac:dyDescent="0.2">
      <c r="E24" s="577"/>
      <c r="F24" s="562"/>
      <c r="G24" s="562"/>
      <c r="H24" s="562"/>
      <c r="I24" s="562"/>
      <c r="J24" s="562"/>
      <c r="K24" s="562"/>
      <c r="L24" s="578"/>
      <c r="S24" s="577"/>
      <c r="T24" s="562"/>
      <c r="U24" s="562"/>
      <c r="V24" s="562"/>
      <c r="W24" s="562"/>
      <c r="X24" s="562"/>
      <c r="Y24" s="578"/>
      <c r="AD24" s="90"/>
      <c r="AE24" s="91"/>
      <c r="AF24" s="91"/>
      <c r="AG24" s="92"/>
    </row>
    <row r="25" spans="2:33" x14ac:dyDescent="0.2">
      <c r="E25" s="577"/>
      <c r="F25" s="562"/>
      <c r="G25" s="562"/>
      <c r="H25" s="562"/>
      <c r="I25" s="562"/>
      <c r="J25" s="562"/>
      <c r="K25" s="562"/>
      <c r="L25" s="578"/>
      <c r="S25" s="577"/>
      <c r="T25" s="562"/>
      <c r="U25" s="562"/>
      <c r="V25" s="562"/>
      <c r="W25" s="562"/>
      <c r="X25" s="562"/>
      <c r="Y25" s="578"/>
      <c r="AD25" s="90"/>
      <c r="AE25" s="35" t="str">
        <f>IFERROR(VLOOKUP(MATCH(F21,tblS_DSistemi[DSistem Naziv_Distributer],0),tblS_DSistemi[],2),"")</f>
        <v/>
      </c>
      <c r="AF25" s="91"/>
      <c r="AG25" s="92"/>
    </row>
    <row r="26" spans="2:33" ht="38.25" customHeight="1" x14ac:dyDescent="0.25">
      <c r="B26" s="659" t="s">
        <v>1018</v>
      </c>
      <c r="C26" s="580" t="s">
        <v>1162</v>
      </c>
      <c r="E26" s="577"/>
      <c r="F26" s="660" t="s">
        <v>1018</v>
      </c>
      <c r="G26" s="581" t="s">
        <v>1015</v>
      </c>
      <c r="H26" s="562"/>
      <c r="I26" s="852" t="s">
        <v>1164</v>
      </c>
      <c r="J26" s="562"/>
      <c r="K26" s="852" t="s">
        <v>1164</v>
      </c>
      <c r="L26" s="578"/>
      <c r="N26" s="659" t="s">
        <v>1018</v>
      </c>
      <c r="O26" s="580" t="s">
        <v>1162</v>
      </c>
      <c r="S26" s="577"/>
      <c r="T26" s="867" t="s">
        <v>1018</v>
      </c>
      <c r="U26" s="868" t="s">
        <v>1017</v>
      </c>
      <c r="V26" s="562"/>
      <c r="W26" s="562"/>
      <c r="X26" s="876" t="s">
        <v>1018</v>
      </c>
      <c r="Y26" s="578"/>
      <c r="AD26"/>
      <c r="AE26"/>
      <c r="AF26" s="91"/>
      <c r="AG26" s="92"/>
    </row>
    <row r="27" spans="2:33" ht="4.3499999999999996" customHeight="1" thickBot="1" x14ac:dyDescent="0.25">
      <c r="B27" s="582"/>
      <c r="C27" s="582"/>
      <c r="E27" s="577"/>
      <c r="F27" s="582"/>
      <c r="G27" s="582"/>
      <c r="H27" s="562"/>
      <c r="I27" s="582"/>
      <c r="J27" s="562"/>
      <c r="K27" s="582"/>
      <c r="L27" s="578"/>
      <c r="N27" s="582"/>
      <c r="O27" s="582"/>
      <c r="S27" s="577"/>
      <c r="T27" s="582"/>
      <c r="U27" s="582"/>
      <c r="V27" s="562"/>
      <c r="W27" s="562"/>
      <c r="X27" s="582"/>
      <c r="Y27" s="578"/>
      <c r="AD27" s="90"/>
      <c r="AE27" s="432"/>
      <c r="AF27" s="91"/>
      <c r="AG27" s="92"/>
    </row>
    <row r="28" spans="2:33" ht="15.75" x14ac:dyDescent="0.25">
      <c r="B28" s="583" t="s">
        <v>1019</v>
      </c>
      <c r="C28" s="666">
        <f>tbl_07_UVS_01[[#Totals],[Znesek upravičenega stroška 
'[EUR']]]</f>
        <v>0</v>
      </c>
      <c r="E28" s="577"/>
      <c r="F28" s="583" t="s">
        <v>1019</v>
      </c>
      <c r="G28" s="828">
        <f>SUM(PRIHODKI!M18:M20,PRIHODKI!M28:M30,PRIHODKI!M38:M40)</f>
        <v>0</v>
      </c>
      <c r="H28" s="562"/>
      <c r="I28" s="623" t="str">
        <f>IFERROR(IF(($I$14)&gt;$I$16,C28/G28-($I$14-$I$16),C28/G28),"")</f>
        <v/>
      </c>
      <c r="J28" s="562"/>
      <c r="K28" s="624"/>
      <c r="L28" s="578"/>
      <c r="N28" s="583" t="s">
        <v>1019</v>
      </c>
      <c r="O28" s="666">
        <f>SUM(PRIHODKI!Q18:Q20,PRIHODKI!Q28:Q30,PRIHODKI!Q38:Q40)</f>
        <v>0</v>
      </c>
      <c r="P28" s="584">
        <f>O28-C28</f>
        <v>0</v>
      </c>
      <c r="Q28" s="613" t="str">
        <f>IF((P28)&lt;=0,"Prihodki ne presegajo stroškov",IF((P28)&gt;0,"Prihodki presegajo stroške!",""))</f>
        <v>Prihodki ne presegajo stroškov</v>
      </c>
      <c r="R28" s="613"/>
      <c r="S28" s="585"/>
      <c r="T28" s="583" t="s">
        <v>1019</v>
      </c>
      <c r="U28" s="666" t="str">
        <f>IFERROR(G28*(I28-K28),"")</f>
        <v/>
      </c>
      <c r="V28" s="562"/>
      <c r="W28" s="562"/>
      <c r="X28" s="883" t="str">
        <f>IFERROR(IF(U28&gt;0,U28,"0,00 EUR"),"")</f>
        <v/>
      </c>
      <c r="Y28" s="578"/>
      <c r="AD28" s="820">
        <f>IF(COUNTA(K28:K31)&lt;4,1,0)</f>
        <v>1</v>
      </c>
      <c r="AE28" s="822" t="s">
        <v>1152</v>
      </c>
      <c r="AF28" s="91"/>
      <c r="AG28" s="92"/>
    </row>
    <row r="29" spans="2:33" x14ac:dyDescent="0.25">
      <c r="B29" s="586" t="s">
        <v>1020</v>
      </c>
      <c r="C29" s="667">
        <f>tbl_07_UVS_0135[[#Totals],[Znesek upravičenega stroška 
'[EUR']]]</f>
        <v>0</v>
      </c>
      <c r="E29" s="577"/>
      <c r="F29" s="586" t="s">
        <v>1020</v>
      </c>
      <c r="G29" s="829">
        <f>SUM(PRIHODKI!M64:M66,PRIHODKI!M74:M76,PRIHODKI!M84:M86)</f>
        <v>0</v>
      </c>
      <c r="H29" s="562"/>
      <c r="I29" s="623" t="str">
        <f>IFERROR(IF(($I$14)&gt;$I$16,C29/G29-($I$14-$I$16),C29/G29),"")</f>
        <v/>
      </c>
      <c r="J29" s="562"/>
      <c r="K29" s="624"/>
      <c r="L29" s="578"/>
      <c r="N29" s="586" t="s">
        <v>1020</v>
      </c>
      <c r="O29" s="667">
        <f>SUM(PRIHODKI!Q64:Q66,PRIHODKI!Q74:Q76,PRIHODKI!Q84:Q86)</f>
        <v>0</v>
      </c>
      <c r="P29" s="584">
        <f>O29-C29</f>
        <v>0</v>
      </c>
      <c r="Q29" s="613" t="str">
        <f t="shared" ref="Q29:Q32" si="0">IF((P29)&lt;=0,"Prihodki ne presegajo stroškov",IF((P29)&gt;0,"Prihodki presegajo stroške!",""))</f>
        <v>Prihodki ne presegajo stroškov</v>
      </c>
      <c r="R29" s="613"/>
      <c r="S29" s="585"/>
      <c r="T29" s="586" t="s">
        <v>1020</v>
      </c>
      <c r="U29" s="666" t="str">
        <f>IFERROR(G29*(I29-K29),"")</f>
        <v/>
      </c>
      <c r="V29" s="562"/>
      <c r="W29" s="562"/>
      <c r="X29" s="883" t="str">
        <f t="shared" ref="X29:X31" si="1">IFERROR(IF(U29&gt;0,U29,"0,00 EUR"),"")</f>
        <v/>
      </c>
      <c r="Y29" s="578"/>
      <c r="AD29"/>
      <c r="AE29"/>
      <c r="AF29" s="91"/>
      <c r="AG29" s="92"/>
    </row>
    <row r="30" spans="2:33" x14ac:dyDescent="0.25">
      <c r="B30" s="586" t="s">
        <v>1021</v>
      </c>
      <c r="C30" s="667">
        <f>tbl_07_UVS_0138[[#Totals],[Znesek upravičenega stroška 
'[EUR']]]</f>
        <v>0</v>
      </c>
      <c r="E30" s="577"/>
      <c r="F30" s="586" t="s">
        <v>1021</v>
      </c>
      <c r="G30" s="829">
        <f>SUM(PRIHODKI!M110:M112,PRIHODKI!M120:M122,PRIHODKI!M130:M132)</f>
        <v>0</v>
      </c>
      <c r="H30" s="562"/>
      <c r="I30" s="623" t="str">
        <f>IFERROR(IF(($I$14)&gt;$I$16,C30/G30-($I$14-$I$16),C30/G30),"")</f>
        <v/>
      </c>
      <c r="J30" s="562"/>
      <c r="K30" s="624"/>
      <c r="L30" s="578"/>
      <c r="N30" s="586" t="s">
        <v>1021</v>
      </c>
      <c r="O30" s="667">
        <f>SUM(PRIHODKI!Q110:Q112,PRIHODKI!Q120:Q122,PRIHODKI!Q130:Q132)</f>
        <v>0</v>
      </c>
      <c r="P30" s="584">
        <f>O30-C30</f>
        <v>0</v>
      </c>
      <c r="Q30" s="613" t="str">
        <f t="shared" si="0"/>
        <v>Prihodki ne presegajo stroškov</v>
      </c>
      <c r="R30" s="613"/>
      <c r="S30" s="585"/>
      <c r="T30" s="586" t="s">
        <v>1021</v>
      </c>
      <c r="U30" s="666" t="str">
        <f t="shared" ref="U30:U31" si="2">IFERROR(G30*(I30-K30),"")</f>
        <v/>
      </c>
      <c r="V30" s="562"/>
      <c r="W30" s="562"/>
      <c r="X30" s="883" t="str">
        <f t="shared" si="1"/>
        <v/>
      </c>
      <c r="Y30" s="578"/>
      <c r="AD30"/>
      <c r="AE30"/>
      <c r="AF30" s="96"/>
      <c r="AG30" s="97"/>
    </row>
    <row r="31" spans="2:33" x14ac:dyDescent="0.25">
      <c r="B31" s="587" t="s">
        <v>1022</v>
      </c>
      <c r="C31" s="668">
        <f>tbl_07_UVS_0153[[#Totals],[Znesek upravičenega stroška 
'[EUR']]]</f>
        <v>0</v>
      </c>
      <c r="E31" s="577"/>
      <c r="F31" s="587" t="s">
        <v>1022</v>
      </c>
      <c r="G31" s="830">
        <f>SUM(PRIHODKI!M156:M158,PRIHODKI!M166:M168,PRIHODKI!M176:M178)</f>
        <v>0</v>
      </c>
      <c r="H31" s="562"/>
      <c r="I31" s="623" t="str">
        <f>IFERROR(IF(($I$14)&gt;$I$16,C31/G31-($I$14-$I$16),C31/G31),"")</f>
        <v/>
      </c>
      <c r="J31" s="562"/>
      <c r="K31" s="624"/>
      <c r="L31" s="578"/>
      <c r="N31" s="587" t="s">
        <v>1022</v>
      </c>
      <c r="O31" s="668">
        <f>SUM(PRIHODKI!Q156:Q158,PRIHODKI!Q166:Q168,PRIHODKI!Q176:Q178)</f>
        <v>0</v>
      </c>
      <c r="P31" s="584">
        <f>O31-C31</f>
        <v>0</v>
      </c>
      <c r="Q31" s="613" t="str">
        <f t="shared" si="0"/>
        <v>Prihodki ne presegajo stroškov</v>
      </c>
      <c r="R31" s="613"/>
      <c r="S31" s="585"/>
      <c r="T31" s="587" t="s">
        <v>1022</v>
      </c>
      <c r="U31" s="668" t="str">
        <f t="shared" si="2"/>
        <v/>
      </c>
      <c r="V31" s="562"/>
      <c r="W31" s="562"/>
      <c r="X31" s="884" t="str">
        <f t="shared" si="1"/>
        <v/>
      </c>
      <c r="Y31" s="578"/>
      <c r="AD31" s="102"/>
      <c r="AE31" s="35"/>
      <c r="AF31" s="2"/>
      <c r="AG31" s="103"/>
    </row>
    <row r="32" spans="2:33" x14ac:dyDescent="0.25">
      <c r="B32" s="583"/>
      <c r="C32" s="669">
        <f>SUM(C28:C31)</f>
        <v>0</v>
      </c>
      <c r="E32" s="577"/>
      <c r="F32" s="583"/>
      <c r="G32" s="672">
        <f>SUM(G28:G31)</f>
        <v>0</v>
      </c>
      <c r="H32" s="562"/>
      <c r="I32" s="588"/>
      <c r="J32" s="562"/>
      <c r="K32" s="588"/>
      <c r="L32" s="578"/>
      <c r="N32" s="583"/>
      <c r="O32" s="669">
        <f>SUM(O28:O31)</f>
        <v>0</v>
      </c>
      <c r="P32" s="584">
        <f>O32-C32</f>
        <v>0</v>
      </c>
      <c r="Q32" s="613" t="str">
        <f t="shared" si="0"/>
        <v>Prihodki ne presegajo stroškov</v>
      </c>
      <c r="R32" s="613"/>
      <c r="S32" s="585"/>
      <c r="T32" s="869"/>
      <c r="U32" s="870"/>
      <c r="V32" s="562"/>
      <c r="W32" s="562"/>
      <c r="X32" s="877">
        <f>SUM(X28:X31)</f>
        <v>0</v>
      </c>
      <c r="Y32" s="578"/>
      <c r="AD32" s="95"/>
      <c r="AE32" s="35"/>
      <c r="AF32" s="96"/>
      <c r="AG32" s="97"/>
    </row>
    <row r="33" spans="2:33" ht="5.85" customHeight="1" x14ac:dyDescent="0.25">
      <c r="B33" s="562"/>
      <c r="C33" s="873"/>
      <c r="E33" s="602"/>
      <c r="F33" s="603"/>
      <c r="G33" s="874"/>
      <c r="H33" s="603"/>
      <c r="I33" s="875"/>
      <c r="J33" s="603"/>
      <c r="K33" s="875"/>
      <c r="L33" s="604"/>
      <c r="N33" s="562"/>
      <c r="O33" s="872"/>
      <c r="P33" s="584"/>
      <c r="Q33" s="613"/>
      <c r="R33" s="613"/>
      <c r="S33" s="585"/>
      <c r="T33" s="562"/>
      <c r="U33" s="871"/>
      <c r="V33" s="562"/>
      <c r="W33" s="562"/>
      <c r="X33" s="871"/>
      <c r="Y33" s="578"/>
      <c r="AD33" s="96"/>
      <c r="AE33" s="35"/>
      <c r="AF33" s="96"/>
      <c r="AG33" s="97"/>
    </row>
    <row r="34" spans="2:33" x14ac:dyDescent="0.25">
      <c r="B34" s="566"/>
      <c r="C34" s="588"/>
      <c r="E34" s="562"/>
      <c r="F34" s="562"/>
      <c r="G34" s="562"/>
      <c r="H34" s="562"/>
      <c r="I34" s="562"/>
      <c r="J34" s="562"/>
      <c r="K34" s="562"/>
      <c r="L34" s="562"/>
      <c r="S34" s="577"/>
      <c r="T34" s="562"/>
      <c r="U34" s="562"/>
      <c r="V34" s="562"/>
      <c r="W34" s="562"/>
      <c r="X34" s="562"/>
      <c r="Y34" s="578"/>
      <c r="AD34"/>
      <c r="AE34"/>
      <c r="AF34" s="98"/>
      <c r="AG34" s="99"/>
    </row>
    <row r="35" spans="2:33" x14ac:dyDescent="0.2">
      <c r="B35" s="590"/>
      <c r="C35" s="591"/>
      <c r="E35" s="562"/>
      <c r="F35" s="562"/>
      <c r="G35" s="562"/>
      <c r="H35" s="562"/>
      <c r="I35" s="562"/>
      <c r="J35" s="562"/>
      <c r="K35" s="562"/>
      <c r="L35" s="562"/>
      <c r="S35" s="577"/>
      <c r="T35" s="562"/>
      <c r="U35" s="562"/>
      <c r="V35" s="562"/>
      <c r="W35" s="562"/>
      <c r="X35" s="562"/>
      <c r="Y35" s="578"/>
      <c r="AD35" s="95"/>
      <c r="AE35" s="96"/>
      <c r="AF35" s="93"/>
      <c r="AG35" s="94"/>
    </row>
    <row r="36" spans="2:33" ht="38.25" customHeight="1" x14ac:dyDescent="0.2">
      <c r="B36" s="579" t="s">
        <v>1056</v>
      </c>
      <c r="C36" s="580" t="s">
        <v>1162</v>
      </c>
      <c r="E36" s="562"/>
      <c r="F36" s="859" t="s">
        <v>1056</v>
      </c>
      <c r="G36" s="581" t="s">
        <v>1015</v>
      </c>
      <c r="H36" s="562"/>
      <c r="I36" s="852" t="s">
        <v>1165</v>
      </c>
      <c r="J36" s="562"/>
      <c r="K36" s="852" t="s">
        <v>1165</v>
      </c>
      <c r="L36" s="562"/>
      <c r="N36" s="579" t="s">
        <v>1056</v>
      </c>
      <c r="O36" s="580" t="s">
        <v>1162</v>
      </c>
      <c r="S36" s="577"/>
      <c r="T36" s="562"/>
      <c r="U36" s="562"/>
      <c r="V36" s="562"/>
      <c r="W36" s="562"/>
      <c r="X36" s="562"/>
      <c r="Y36" s="578"/>
      <c r="AD36" s="95"/>
      <c r="AE36" s="96"/>
      <c r="AF36" s="93"/>
      <c r="AG36" s="94"/>
    </row>
    <row r="37" spans="2:33" ht="4.3499999999999996" customHeight="1" thickBot="1" x14ac:dyDescent="0.3">
      <c r="B37" s="582"/>
      <c r="C37" s="582"/>
      <c r="E37" s="562"/>
      <c r="F37" s="582"/>
      <c r="G37" s="582"/>
      <c r="H37" s="562"/>
      <c r="I37" s="582"/>
      <c r="J37" s="562"/>
      <c r="K37" s="582"/>
      <c r="L37" s="562"/>
      <c r="N37" s="582"/>
      <c r="O37" s="582"/>
      <c r="S37" s="577"/>
      <c r="T37" s="562"/>
      <c r="U37" s="562"/>
      <c r="V37" s="562"/>
      <c r="W37" s="562"/>
      <c r="X37" s="562"/>
      <c r="Y37" s="578"/>
      <c r="AF37" s="93"/>
      <c r="AG37" s="94"/>
    </row>
    <row r="38" spans="2:33" ht="15.75" x14ac:dyDescent="0.25">
      <c r="B38" s="583" t="s">
        <v>1019</v>
      </c>
      <c r="C38" s="666">
        <f>tbl_07_UVS_02[[#Totals],[Znesek upravičenega stroška 
'[EUR']]]</f>
        <v>0</v>
      </c>
      <c r="E38" s="562"/>
      <c r="F38" s="583" t="s">
        <v>1019</v>
      </c>
      <c r="G38" s="828">
        <f>SUM(PRIHODKI!M21:M26,PRIHODKI!M31:M36,PRIHODKI!M41:M46)</f>
        <v>0</v>
      </c>
      <c r="H38" s="562"/>
      <c r="I38" s="623" t="str">
        <f>IFERROR(IF(($I$14)&gt;$I$16,C38/G38-($I$14-$I$16),C38/G38),"")</f>
        <v/>
      </c>
      <c r="J38" s="562"/>
      <c r="K38" s="624"/>
      <c r="L38" s="562"/>
      <c r="N38" s="583" t="s">
        <v>1019</v>
      </c>
      <c r="O38" s="666">
        <f>SUM(PRIHODKI!Q21:Q26,PRIHODKI!Q31:Q36,PRIHODKI!Q41:Q46)</f>
        <v>0</v>
      </c>
      <c r="P38" s="584">
        <f>O38-C38</f>
        <v>0</v>
      </c>
      <c r="Q38" s="613" t="str">
        <f>IF((P38)&lt;=0,"Prihodki ne presegajo stroškov",IF((P38)&gt;0,"Prihodki presegajo stroške!",""))</f>
        <v>Prihodki ne presegajo stroškov</v>
      </c>
      <c r="R38" s="613"/>
      <c r="S38" s="585"/>
      <c r="T38" s="562"/>
      <c r="U38" s="562"/>
      <c r="V38" s="562"/>
      <c r="W38" s="562"/>
      <c r="X38" s="562"/>
      <c r="Y38" s="578"/>
      <c r="AD38" s="820">
        <f>IF(COUNTA(K38:K41)&lt;4,1,0)</f>
        <v>1</v>
      </c>
      <c r="AE38" s="822" t="s">
        <v>1152</v>
      </c>
      <c r="AF38" s="93"/>
      <c r="AG38" s="94"/>
    </row>
    <row r="39" spans="2:33" ht="15.75" x14ac:dyDescent="0.25">
      <c r="B39" s="586" t="s">
        <v>1020</v>
      </c>
      <c r="C39" s="667">
        <f>tbl_07_UVS_0236[[#Totals],[Znesek upravičenega stroška 
'[EUR']]]</f>
        <v>0</v>
      </c>
      <c r="E39" s="562"/>
      <c r="F39" s="586" t="s">
        <v>1020</v>
      </c>
      <c r="G39" s="829">
        <f>SUM(PRIHODKI!M67:M72,PRIHODKI!M77:M82,PRIHODKI!M87:M92)</f>
        <v>0</v>
      </c>
      <c r="H39" s="562"/>
      <c r="I39" s="623" t="str">
        <f t="shared" ref="I39:I41" si="3">IFERROR(IF(($I$14)&gt;$I$16,C39/G39-($I$14-$I$16),C39/G39),"")</f>
        <v/>
      </c>
      <c r="J39" s="562"/>
      <c r="K39" s="624"/>
      <c r="L39" s="562"/>
      <c r="N39" s="586" t="s">
        <v>1020</v>
      </c>
      <c r="O39" s="667">
        <f>SUM(PRIHODKI!Q67:Q72,PRIHODKI!Q77:Q82,PRIHODKI!Q87:Q92)</f>
        <v>0</v>
      </c>
      <c r="P39" s="584">
        <f>O39-C39</f>
        <v>0</v>
      </c>
      <c r="Q39" s="613" t="str">
        <f t="shared" ref="Q39:Q42" si="4">IF((P39)&lt;=0,"Prihodki ne presegajo stroškov",IF((P39)&gt;0,"Prihodki presegajo stroške!",""))</f>
        <v>Prihodki ne presegajo stroškov</v>
      </c>
      <c r="R39" s="613"/>
      <c r="S39" s="585"/>
      <c r="T39" s="562"/>
      <c r="U39" s="562"/>
      <c r="V39" s="562"/>
      <c r="W39" s="562"/>
      <c r="X39" s="562"/>
      <c r="Y39" s="578"/>
      <c r="AD39" s="95"/>
      <c r="AE39" s="96"/>
      <c r="AF39" s="93"/>
      <c r="AG39" s="94"/>
    </row>
    <row r="40" spans="2:33" x14ac:dyDescent="0.25">
      <c r="B40" s="586" t="s">
        <v>1021</v>
      </c>
      <c r="C40" s="667">
        <f>tbl_07_UVS_0251[[#Totals],[Znesek upravičenega stroška 
'[EUR']]]</f>
        <v>0</v>
      </c>
      <c r="E40" s="562"/>
      <c r="F40" s="586" t="s">
        <v>1021</v>
      </c>
      <c r="G40" s="829">
        <f>SUM(PRIHODKI!M113:M118,PRIHODKI!M123:M128,PRIHODKI!M133:M138)</f>
        <v>0</v>
      </c>
      <c r="H40" s="562"/>
      <c r="I40" s="623" t="str">
        <f t="shared" si="3"/>
        <v/>
      </c>
      <c r="J40" s="562"/>
      <c r="K40" s="624"/>
      <c r="L40" s="562"/>
      <c r="N40" s="586" t="s">
        <v>1021</v>
      </c>
      <c r="O40" s="667">
        <f>SUM(PRIHODKI!Q113:Q118,PRIHODKI!Q123:Q128,PRIHODKI!Q133:Q138)</f>
        <v>0</v>
      </c>
      <c r="P40" s="584">
        <f>O40-C40</f>
        <v>0</v>
      </c>
      <c r="Q40" s="613" t="str">
        <f t="shared" si="4"/>
        <v>Prihodki ne presegajo stroškov</v>
      </c>
      <c r="R40" s="613"/>
      <c r="S40" s="585"/>
      <c r="T40" s="562"/>
      <c r="U40" s="562"/>
      <c r="V40" s="562"/>
      <c r="W40" s="562"/>
      <c r="X40" s="562"/>
      <c r="Y40" s="578"/>
      <c r="AD40" s="95"/>
      <c r="AE40" s="96"/>
      <c r="AF40" s="96"/>
      <c r="AG40" s="97"/>
    </row>
    <row r="41" spans="2:33" x14ac:dyDescent="0.25">
      <c r="B41" s="587" t="s">
        <v>1022</v>
      </c>
      <c r="C41" s="668">
        <f>tbl_07_UVS_0254[[#Totals],[Znesek upravičenega stroška 
'[EUR']]]</f>
        <v>0</v>
      </c>
      <c r="E41" s="562"/>
      <c r="F41" s="587" t="s">
        <v>1022</v>
      </c>
      <c r="G41" s="830">
        <f>SUM(PRIHODKI!M159:M164,PRIHODKI!M169:M174,PRIHODKI!M179:M184)</f>
        <v>0</v>
      </c>
      <c r="H41" s="562"/>
      <c r="I41" s="623" t="str">
        <f t="shared" si="3"/>
        <v/>
      </c>
      <c r="J41" s="562"/>
      <c r="K41" s="624"/>
      <c r="L41" s="562"/>
      <c r="N41" s="587" t="s">
        <v>1022</v>
      </c>
      <c r="O41" s="668">
        <f>SUM(PRIHODKI!Q159:Q164,PRIHODKI!Q169:Q174,PRIHODKI!Q179:Q184)</f>
        <v>0</v>
      </c>
      <c r="P41" s="584">
        <f>O41-C41</f>
        <v>0</v>
      </c>
      <c r="Q41" s="613" t="str">
        <f t="shared" si="4"/>
        <v>Prihodki ne presegajo stroškov</v>
      </c>
      <c r="R41" s="613"/>
      <c r="S41" s="585"/>
      <c r="T41" s="562"/>
      <c r="U41" s="562"/>
      <c r="V41" s="562"/>
      <c r="W41" s="562"/>
      <c r="X41" s="562"/>
      <c r="Y41" s="578"/>
      <c r="AD41" s="95"/>
      <c r="AE41" s="96"/>
      <c r="AF41" s="96"/>
      <c r="AG41" s="97"/>
    </row>
    <row r="42" spans="2:33" x14ac:dyDescent="0.25">
      <c r="B42" s="583"/>
      <c r="C42" s="669">
        <f>SUM(C38:C41)</f>
        <v>0</v>
      </c>
      <c r="E42" s="562"/>
      <c r="F42" s="583"/>
      <c r="G42" s="672">
        <f>SUM(G38:G41)</f>
        <v>0</v>
      </c>
      <c r="H42" s="562"/>
      <c r="I42" s="562"/>
      <c r="J42" s="562"/>
      <c r="K42" s="562"/>
      <c r="L42" s="562"/>
      <c r="N42" s="583"/>
      <c r="O42" s="669">
        <f>SUM(O38:O41)</f>
        <v>0</v>
      </c>
      <c r="P42" s="584">
        <f>O42-C42</f>
        <v>0</v>
      </c>
      <c r="Q42" s="613" t="str">
        <f t="shared" si="4"/>
        <v>Prihodki ne presegajo stroškov</v>
      </c>
      <c r="R42" s="613"/>
      <c r="S42" s="585"/>
      <c r="T42" s="562"/>
      <c r="U42" s="562"/>
      <c r="V42" s="562"/>
      <c r="W42" s="562"/>
      <c r="X42" s="562"/>
      <c r="Y42" s="578"/>
      <c r="AD42" s="95"/>
      <c r="AE42" s="96"/>
      <c r="AF42" s="96"/>
      <c r="AG42" s="97"/>
    </row>
    <row r="43" spans="2:33" x14ac:dyDescent="0.2">
      <c r="B43" s="592"/>
      <c r="C43" s="589"/>
      <c r="E43" s="562"/>
      <c r="F43" s="562"/>
      <c r="G43" s="562"/>
      <c r="H43" s="562"/>
      <c r="I43" s="562"/>
      <c r="J43" s="562"/>
      <c r="K43" s="562"/>
      <c r="L43" s="562"/>
      <c r="N43" s="593"/>
      <c r="O43" s="593"/>
      <c r="S43" s="577"/>
      <c r="T43" s="562"/>
      <c r="U43" s="562"/>
      <c r="V43" s="562"/>
      <c r="W43" s="562"/>
      <c r="X43" s="562"/>
      <c r="Y43" s="578"/>
      <c r="AD43" s="95"/>
      <c r="AE43" s="96"/>
      <c r="AF43" s="96"/>
      <c r="AG43" s="97"/>
    </row>
    <row r="44" spans="2:33" x14ac:dyDescent="0.2">
      <c r="B44" s="590"/>
      <c r="C44" s="591"/>
      <c r="E44" s="562"/>
      <c r="F44" s="562"/>
      <c r="G44" s="562"/>
      <c r="H44" s="562"/>
      <c r="I44" s="562"/>
      <c r="J44" s="562"/>
      <c r="K44" s="562"/>
      <c r="L44" s="562"/>
      <c r="N44" s="593"/>
      <c r="O44" s="593"/>
      <c r="S44" s="577"/>
      <c r="T44" s="562"/>
      <c r="U44" s="562"/>
      <c r="V44" s="562"/>
      <c r="W44" s="562"/>
      <c r="X44" s="562"/>
      <c r="Y44" s="578"/>
      <c r="AD44" s="95"/>
      <c r="AE44" s="96"/>
      <c r="AF44" s="96"/>
      <c r="AG44" s="97"/>
    </row>
    <row r="45" spans="2:33" ht="38.25" customHeight="1" x14ac:dyDescent="0.2">
      <c r="B45" s="579" t="s">
        <v>1023</v>
      </c>
      <c r="C45" s="580" t="s">
        <v>1162</v>
      </c>
      <c r="E45" s="562"/>
      <c r="F45" s="859" t="s">
        <v>1023</v>
      </c>
      <c r="G45" s="581" t="s">
        <v>1015</v>
      </c>
      <c r="H45" s="562"/>
      <c r="I45" s="852" t="s">
        <v>1166</v>
      </c>
      <c r="J45" s="562"/>
      <c r="K45" s="852" t="s">
        <v>1166</v>
      </c>
      <c r="L45" s="562"/>
      <c r="N45" s="579" t="s">
        <v>1023</v>
      </c>
      <c r="O45" s="580" t="s">
        <v>1162</v>
      </c>
      <c r="S45" s="577"/>
      <c r="T45" s="562"/>
      <c r="U45" s="562"/>
      <c r="V45" s="562"/>
      <c r="W45" s="562"/>
      <c r="X45" s="562"/>
      <c r="Y45" s="578"/>
      <c r="AD45" s="90"/>
      <c r="AE45" s="432"/>
      <c r="AF45" s="91"/>
      <c r="AG45" s="92"/>
    </row>
    <row r="46" spans="2:33" ht="4.3499999999999996" customHeight="1" thickBot="1" x14ac:dyDescent="0.25">
      <c r="B46" s="582"/>
      <c r="C46" s="582"/>
      <c r="E46" s="562"/>
      <c r="F46" s="582"/>
      <c r="G46" s="582"/>
      <c r="H46" s="562"/>
      <c r="I46" s="582"/>
      <c r="J46" s="562"/>
      <c r="K46" s="582"/>
      <c r="L46" s="562"/>
      <c r="N46" s="582"/>
      <c r="O46" s="582"/>
      <c r="S46" s="577"/>
      <c r="T46" s="562"/>
      <c r="U46" s="562"/>
      <c r="V46" s="562"/>
      <c r="W46" s="562"/>
      <c r="X46" s="562"/>
      <c r="Y46" s="578"/>
      <c r="AD46" s="90"/>
      <c r="AE46" s="432"/>
      <c r="AF46" s="91"/>
      <c r="AG46" s="92"/>
    </row>
    <row r="47" spans="2:33" ht="15.75" x14ac:dyDescent="0.25">
      <c r="B47" s="583" t="s">
        <v>1019</v>
      </c>
      <c r="C47" s="666">
        <f>tbl_07_UVS_03[[#Totals],[Znesek upravičenega stroška 
'[EUR']]]</f>
        <v>0</v>
      </c>
      <c r="E47" s="562"/>
      <c r="F47" s="583" t="s">
        <v>1019</v>
      </c>
      <c r="G47" s="828">
        <f>SUM(PRIHODKI!M27,PRIHODKI!M37)</f>
        <v>0</v>
      </c>
      <c r="H47" s="562"/>
      <c r="I47" s="623" t="str">
        <f>IFERROR(IF(($I$14)&gt;$I$16,C47/G47-($I$14-$I$16),C47/G47),"")</f>
        <v/>
      </c>
      <c r="J47" s="562"/>
      <c r="K47" s="624"/>
      <c r="L47" s="562"/>
      <c r="N47" s="583" t="s">
        <v>1019</v>
      </c>
      <c r="O47" s="666">
        <f>SUM(PRIHODKI!Q27,PRIHODKI!Q37)</f>
        <v>0</v>
      </c>
      <c r="P47" s="584">
        <f>O47-C47</f>
        <v>0</v>
      </c>
      <c r="Q47" s="613" t="str">
        <f>IF((P47)&lt;=0,"Prihodki ne presegajo stroškov",IF((P47)&gt;0,"Prihodki presegajo stroške!",""))</f>
        <v>Prihodki ne presegajo stroškov</v>
      </c>
      <c r="R47" s="613"/>
      <c r="S47" s="585"/>
      <c r="T47" s="594"/>
      <c r="U47" s="594"/>
      <c r="V47" s="594"/>
      <c r="W47" s="594"/>
      <c r="X47" s="562"/>
      <c r="Y47" s="578"/>
      <c r="AD47" s="820">
        <f>IF(COUNTA(K47:K50)&lt;4,1,0)</f>
        <v>1</v>
      </c>
      <c r="AE47" s="822" t="s">
        <v>1152</v>
      </c>
      <c r="AF47" s="91"/>
      <c r="AG47" s="92"/>
    </row>
    <row r="48" spans="2:33" x14ac:dyDescent="0.25">
      <c r="B48" s="586" t="s">
        <v>1020</v>
      </c>
      <c r="C48" s="667">
        <f>tbl_07_UVS_0337[[#Totals],[Znesek upravičenega stroška 
'[EUR']]]</f>
        <v>0</v>
      </c>
      <c r="E48" s="562"/>
      <c r="F48" s="586" t="s">
        <v>1020</v>
      </c>
      <c r="G48" s="829">
        <f>SUM(PRIHODKI!M73,PRIHODKI!M83)</f>
        <v>0</v>
      </c>
      <c r="H48" s="562"/>
      <c r="I48" s="623" t="str">
        <f>IFERROR(IF(($I$14)&gt;$I$16,C48/G48-($I$14-$I$16),C48/G48),"")</f>
        <v/>
      </c>
      <c r="J48" s="562"/>
      <c r="K48" s="624"/>
      <c r="L48" s="562"/>
      <c r="N48" s="586" t="s">
        <v>1020</v>
      </c>
      <c r="O48" s="667">
        <f>SUM(PRIHODKI!Q73,PRIHODKI!Q83)</f>
        <v>0</v>
      </c>
      <c r="P48" s="584">
        <f>O48-C48</f>
        <v>0</v>
      </c>
      <c r="Q48" s="613" t="str">
        <f t="shared" ref="Q48:Q51" si="5">IF((P48)&lt;=0,"Prihodki ne presegajo stroškov",IF((P48)&gt;0,"Prihodki presegajo stroške!",""))</f>
        <v>Prihodki ne presegajo stroškov</v>
      </c>
      <c r="R48" s="613"/>
      <c r="S48" s="585"/>
      <c r="T48" s="594"/>
      <c r="U48" s="594"/>
      <c r="V48" s="594"/>
      <c r="W48" s="594"/>
      <c r="X48" s="562"/>
      <c r="Y48" s="578"/>
      <c r="AD48" s="90"/>
      <c r="AE48" s="48"/>
      <c r="AF48" s="91"/>
      <c r="AG48" s="92"/>
    </row>
    <row r="49" spans="2:33" x14ac:dyDescent="0.25">
      <c r="B49" s="586" t="s">
        <v>1021</v>
      </c>
      <c r="C49" s="667">
        <f>tbl_07_UVS_0352[[#Totals],[Znesek upravičenega stroška 
'[EUR']]]</f>
        <v>0</v>
      </c>
      <c r="E49" s="562"/>
      <c r="F49" s="586" t="s">
        <v>1021</v>
      </c>
      <c r="G49" s="829">
        <f>SUM(PRIHODKI!M119,PRIHODKI!M129)</f>
        <v>0</v>
      </c>
      <c r="H49" s="562"/>
      <c r="I49" s="623" t="str">
        <f t="shared" ref="I49" si="6">IFERROR(IF(($I$14)&gt;$I$16,C49/G49-($I$14-$I$16),C49/G49),"")</f>
        <v/>
      </c>
      <c r="J49" s="562"/>
      <c r="K49" s="624"/>
      <c r="L49" s="562"/>
      <c r="N49" s="586" t="s">
        <v>1021</v>
      </c>
      <c r="O49" s="667">
        <f>SUM(PRIHODKI!Q119,PRIHODKI!Q129)</f>
        <v>0</v>
      </c>
      <c r="P49" s="584">
        <f>O49-C49</f>
        <v>0</v>
      </c>
      <c r="Q49" s="613" t="str">
        <f t="shared" si="5"/>
        <v>Prihodki ne presegajo stroškov</v>
      </c>
      <c r="R49" s="613"/>
      <c r="S49" s="585"/>
      <c r="T49" s="594"/>
      <c r="U49" s="594"/>
      <c r="V49" s="594"/>
      <c r="W49" s="594"/>
      <c r="X49" s="562"/>
      <c r="Y49" s="578"/>
      <c r="AD49" s="90"/>
      <c r="AE49" s="432"/>
      <c r="AF49" s="91"/>
      <c r="AG49" s="92"/>
    </row>
    <row r="50" spans="2:33" x14ac:dyDescent="0.25">
      <c r="B50" s="587" t="s">
        <v>1022</v>
      </c>
      <c r="C50" s="668">
        <f>tbl_07_UVS_0355[[#Totals],[Znesek upravičenega stroška 
'[EUR']]]</f>
        <v>0</v>
      </c>
      <c r="E50" s="562"/>
      <c r="F50" s="587" t="s">
        <v>1022</v>
      </c>
      <c r="G50" s="830">
        <f>SUM(PRIHODKI!M165,PRIHODKI!M175)</f>
        <v>0</v>
      </c>
      <c r="H50" s="562"/>
      <c r="I50" s="623" t="str">
        <f>IFERROR(IF(($I$14)&gt;$I$16,C50/G50-($I$14-$I$16),C50/G50),"")</f>
        <v/>
      </c>
      <c r="J50" s="562"/>
      <c r="K50" s="624"/>
      <c r="L50" s="562"/>
      <c r="N50" s="587" t="s">
        <v>1022</v>
      </c>
      <c r="O50" s="668">
        <f>SUM(PRIHODKI!Q165,PRIHODKI!Q175)</f>
        <v>0</v>
      </c>
      <c r="P50" s="584">
        <f>O50-C50</f>
        <v>0</v>
      </c>
      <c r="Q50" s="613" t="str">
        <f t="shared" si="5"/>
        <v>Prihodki ne presegajo stroškov</v>
      </c>
      <c r="R50" s="613"/>
      <c r="S50" s="585"/>
      <c r="T50" s="594"/>
      <c r="U50" s="594"/>
      <c r="V50" s="594"/>
      <c r="W50" s="594"/>
      <c r="X50" s="562"/>
      <c r="Y50" s="578"/>
      <c r="AD50" s="90"/>
      <c r="AE50" s="432"/>
      <c r="AF50" s="91"/>
      <c r="AG50" s="92"/>
    </row>
    <row r="51" spans="2:33" x14ac:dyDescent="0.25">
      <c r="B51" s="583"/>
      <c r="C51" s="669">
        <f>SUM(C47:C50)</f>
        <v>0</v>
      </c>
      <c r="E51" s="562"/>
      <c r="F51" s="583"/>
      <c r="G51" s="672">
        <f>SUM(G47:G50)</f>
        <v>0</v>
      </c>
      <c r="H51" s="562"/>
      <c r="I51" s="562"/>
      <c r="J51" s="562"/>
      <c r="K51" s="562"/>
      <c r="L51" s="562"/>
      <c r="N51" s="583"/>
      <c r="O51" s="669">
        <f>SUM(O47:O50)</f>
        <v>0</v>
      </c>
      <c r="P51" s="584">
        <f>O51-C51</f>
        <v>0</v>
      </c>
      <c r="Q51" s="613" t="str">
        <f t="shared" si="5"/>
        <v>Prihodki ne presegajo stroškov</v>
      </c>
      <c r="R51" s="613"/>
      <c r="S51" s="585"/>
      <c r="T51" s="594"/>
      <c r="U51" s="594"/>
      <c r="V51" s="594"/>
      <c r="W51" s="594"/>
      <c r="X51" s="562"/>
      <c r="Y51" s="578"/>
      <c r="AD51" s="607"/>
      <c r="AE51" s="608"/>
      <c r="AF51" s="609"/>
      <c r="AG51" s="610"/>
    </row>
    <row r="52" spans="2:33" x14ac:dyDescent="0.2">
      <c r="B52" s="592"/>
      <c r="C52" s="589"/>
      <c r="E52" s="562"/>
      <c r="F52" s="562"/>
      <c r="G52" s="562"/>
      <c r="H52" s="562"/>
      <c r="I52" s="562"/>
      <c r="J52" s="562"/>
      <c r="K52" s="562"/>
      <c r="L52" s="562"/>
      <c r="N52" s="593"/>
      <c r="O52" s="595"/>
      <c r="S52" s="577"/>
      <c r="T52" s="562"/>
      <c r="U52" s="562"/>
      <c r="V52" s="562"/>
      <c r="W52" s="562"/>
      <c r="X52" s="562"/>
      <c r="Y52" s="578"/>
      <c r="AD52" s="90"/>
      <c r="AE52" s="432"/>
      <c r="AF52" s="91"/>
      <c r="AG52" s="92"/>
    </row>
    <row r="53" spans="2:33" ht="5.85" customHeight="1" thickBot="1" x14ac:dyDescent="0.25">
      <c r="B53" s="596"/>
      <c r="C53" s="597"/>
      <c r="E53" s="562"/>
      <c r="F53" s="562"/>
      <c r="G53" s="562"/>
      <c r="H53" s="562"/>
      <c r="I53" s="562"/>
      <c r="J53" s="562"/>
      <c r="K53" s="562"/>
      <c r="L53" s="562"/>
      <c r="N53" s="593"/>
      <c r="O53" s="595"/>
      <c r="S53" s="577"/>
      <c r="T53" s="562"/>
      <c r="U53" s="562"/>
      <c r="V53" s="562"/>
      <c r="W53" s="562"/>
      <c r="X53" s="562"/>
      <c r="Y53" s="578"/>
      <c r="AD53" s="607"/>
      <c r="AE53" s="608"/>
      <c r="AF53" s="609"/>
      <c r="AG53" s="610"/>
    </row>
    <row r="54" spans="2:33" x14ac:dyDescent="0.25">
      <c r="B54" s="598" t="s">
        <v>1024</v>
      </c>
      <c r="C54" s="670">
        <f>C32+C42+C51</f>
        <v>0</v>
      </c>
      <c r="E54" s="562"/>
      <c r="F54" s="599" t="s">
        <v>1025</v>
      </c>
      <c r="G54" s="671">
        <f>G32+G42+G51</f>
        <v>0</v>
      </c>
      <c r="H54" s="562"/>
      <c r="I54" s="562"/>
      <c r="J54" s="562"/>
      <c r="K54" s="562"/>
      <c r="L54" s="562"/>
      <c r="N54" s="599" t="s">
        <v>1026</v>
      </c>
      <c r="O54" s="671">
        <f>O32+O42+O51</f>
        <v>0</v>
      </c>
      <c r="P54" s="584">
        <f>O54-C54</f>
        <v>0</v>
      </c>
      <c r="Q54" s="612" t="str">
        <f>IF((P54)&lt;=0,"UPRAVIČEN - prihodki ne presegajo stroškov",IF((P54)&gt;0,"NI UPRAVIČEN - prihodki presegajo stroške",""))</f>
        <v>UPRAVIČEN - prihodki ne presegajo stroškov</v>
      </c>
      <c r="R54" s="612"/>
      <c r="S54" s="600"/>
      <c r="T54" s="599"/>
      <c r="U54" s="866" t="s">
        <v>1135</v>
      </c>
      <c r="V54" s="562"/>
      <c r="W54" s="562"/>
      <c r="X54" s="882">
        <f>X32</f>
        <v>0</v>
      </c>
      <c r="Y54" s="578"/>
      <c r="AD54" s="90"/>
      <c r="AE54" s="432"/>
      <c r="AF54" s="91"/>
      <c r="AG54" s="92"/>
    </row>
    <row r="55" spans="2:33" ht="5.25" customHeight="1" x14ac:dyDescent="0.2">
      <c r="B55" s="601"/>
      <c r="C55" s="601"/>
      <c r="E55" s="562"/>
      <c r="F55" s="562"/>
      <c r="G55" s="562"/>
      <c r="H55" s="562"/>
      <c r="I55" s="562"/>
      <c r="J55" s="562"/>
      <c r="K55" s="562"/>
      <c r="L55" s="562"/>
      <c r="S55" s="602"/>
      <c r="T55" s="603"/>
      <c r="U55" s="603"/>
      <c r="V55" s="603"/>
      <c r="W55" s="603"/>
      <c r="X55" s="603"/>
      <c r="Y55" s="604"/>
      <c r="AD55" s="607"/>
      <c r="AE55" s="608"/>
      <c r="AF55" s="609"/>
      <c r="AG55" s="610"/>
    </row>
    <row r="56" spans="2:33" x14ac:dyDescent="0.2">
      <c r="B56" s="601"/>
      <c r="C56" s="601"/>
      <c r="AD56" s="90"/>
      <c r="AE56" s="432"/>
      <c r="AF56" s="91"/>
      <c r="AG56" s="92"/>
    </row>
    <row r="57" spans="2:33" ht="16.5" x14ac:dyDescent="0.3">
      <c r="B57" s="601"/>
      <c r="C57" s="601"/>
      <c r="O57" s="664" t="str">
        <f>IF((P54)&lt;=0,"",IF((P54)&gt;0,"Prihodki presegajo stroške - Vlagatelj NI UPRAVIČEN do nadomestila",""))</f>
        <v/>
      </c>
      <c r="AD57" s="607"/>
      <c r="AE57" s="608"/>
      <c r="AF57" s="609"/>
      <c r="AG57" s="610"/>
    </row>
    <row r="58" spans="2:33" x14ac:dyDescent="0.2">
      <c r="B58" s="601"/>
      <c r="C58" s="601"/>
      <c r="AD58" s="90"/>
      <c r="AE58" s="432"/>
      <c r="AF58" s="91"/>
      <c r="AG58" s="92"/>
    </row>
    <row r="59" spans="2:33" x14ac:dyDescent="0.2">
      <c r="B59" s="601"/>
      <c r="C59" s="601"/>
      <c r="AD59" s="607"/>
      <c r="AE59" s="608"/>
      <c r="AF59" s="609"/>
      <c r="AG59" s="610"/>
    </row>
    <row r="60" spans="2:33" x14ac:dyDescent="0.2">
      <c r="B60" s="601"/>
      <c r="C60" s="601"/>
      <c r="AD60" s="90"/>
      <c r="AE60" s="432"/>
      <c r="AF60" s="91"/>
      <c r="AG60" s="92"/>
    </row>
    <row r="61" spans="2:33" x14ac:dyDescent="0.2">
      <c r="B61" s="601"/>
      <c r="C61" s="601"/>
      <c r="AD61" s="90"/>
      <c r="AE61" s="432"/>
      <c r="AF61" s="91"/>
      <c r="AG61" s="92"/>
    </row>
    <row r="62" spans="2:33" x14ac:dyDescent="0.2">
      <c r="B62" s="601"/>
      <c r="C62" s="601"/>
      <c r="AD62" s="90"/>
      <c r="AE62" s="432"/>
      <c r="AF62" s="91"/>
      <c r="AG62" s="92"/>
    </row>
    <row r="63" spans="2:33" x14ac:dyDescent="0.2">
      <c r="B63" s="601"/>
      <c r="C63" s="601"/>
      <c r="AD63" s="607"/>
      <c r="AE63" s="608"/>
      <c r="AF63" s="609"/>
      <c r="AG63" s="610"/>
    </row>
    <row r="64" spans="2:33" x14ac:dyDescent="0.25">
      <c r="AD64"/>
      <c r="AE64"/>
      <c r="AF64" s="91"/>
      <c r="AG64" s="92"/>
    </row>
    <row r="65" spans="30:33" x14ac:dyDescent="0.2">
      <c r="AD65" s="90"/>
      <c r="AE65" s="432"/>
      <c r="AF65" s="91"/>
      <c r="AG65" s="92"/>
    </row>
    <row r="66" spans="30:33" x14ac:dyDescent="0.2">
      <c r="AD66" s="90"/>
      <c r="AE66" s="432"/>
      <c r="AF66" s="91"/>
      <c r="AG66" s="92"/>
    </row>
    <row r="67" spans="30:33" x14ac:dyDescent="0.2">
      <c r="AD67" s="90"/>
      <c r="AE67" s="432"/>
      <c r="AF67" s="91"/>
      <c r="AG67" s="92"/>
    </row>
    <row r="68" spans="30:33" x14ac:dyDescent="0.2">
      <c r="AD68" s="90"/>
      <c r="AE68" s="432"/>
      <c r="AF68" s="91"/>
      <c r="AG68" s="92"/>
    </row>
    <row r="69" spans="30:33" x14ac:dyDescent="0.2">
      <c r="AD69" s="90"/>
      <c r="AE69" s="432"/>
      <c r="AF69" s="91"/>
      <c r="AG69" s="92"/>
    </row>
    <row r="70" spans="30:33" x14ac:dyDescent="0.25">
      <c r="AD70"/>
      <c r="AE70"/>
      <c r="AF70" s="91"/>
      <c r="AG70" s="92"/>
    </row>
    <row r="71" spans="30:33" x14ac:dyDescent="0.25">
      <c r="AD71"/>
      <c r="AE71"/>
      <c r="AF71" s="91"/>
      <c r="AG71" s="92"/>
    </row>
    <row r="72" spans="30:33" x14ac:dyDescent="0.25">
      <c r="AD72"/>
      <c r="AE72"/>
      <c r="AF72" s="91"/>
      <c r="AG72" s="92"/>
    </row>
    <row r="73" spans="30:33" x14ac:dyDescent="0.25">
      <c r="AD73"/>
      <c r="AE73"/>
      <c r="AF73" s="91"/>
      <c r="AG73" s="92"/>
    </row>
    <row r="74" spans="30:33" x14ac:dyDescent="0.25">
      <c r="AD74"/>
      <c r="AE74"/>
      <c r="AF74" s="91"/>
      <c r="AG74" s="92"/>
    </row>
    <row r="75" spans="30:33" x14ac:dyDescent="0.25">
      <c r="AD75"/>
      <c r="AE75"/>
      <c r="AF75" s="91"/>
      <c r="AG75" s="92"/>
    </row>
    <row r="76" spans="30:33" x14ac:dyDescent="0.25">
      <c r="AD76"/>
      <c r="AE76"/>
      <c r="AF76" s="91"/>
      <c r="AG76" s="92"/>
    </row>
    <row r="77" spans="30:33" x14ac:dyDescent="0.25">
      <c r="AD77"/>
      <c r="AE77"/>
      <c r="AF77" s="91"/>
      <c r="AG77" s="92"/>
    </row>
    <row r="78" spans="30:33" x14ac:dyDescent="0.25">
      <c r="AD78"/>
      <c r="AE78"/>
      <c r="AF78" s="91"/>
      <c r="AG78" s="92"/>
    </row>
    <row r="79" spans="30:33" x14ac:dyDescent="0.2">
      <c r="AD79" s="90"/>
      <c r="AE79" s="432"/>
      <c r="AF79" s="91"/>
      <c r="AG79" s="92"/>
    </row>
    <row r="80" spans="30:33" x14ac:dyDescent="0.2">
      <c r="AD80" s="90"/>
      <c r="AE80" s="432"/>
      <c r="AF80" s="91"/>
      <c r="AG80" s="92"/>
    </row>
    <row r="81" spans="30:33" x14ac:dyDescent="0.2">
      <c r="AD81" s="90"/>
      <c r="AE81" s="432"/>
      <c r="AF81" s="91"/>
      <c r="AG81" s="92"/>
    </row>
    <row r="82" spans="30:33" x14ac:dyDescent="0.2">
      <c r="AD82" s="90"/>
      <c r="AE82" s="432"/>
      <c r="AF82" s="91"/>
      <c r="AG82" s="92"/>
    </row>
    <row r="83" spans="30:33" x14ac:dyDescent="0.2">
      <c r="AD83" s="90"/>
      <c r="AE83" s="432"/>
      <c r="AF83" s="91"/>
      <c r="AG83" s="92"/>
    </row>
    <row r="84" spans="30:33" x14ac:dyDescent="0.2">
      <c r="AD84" s="90"/>
      <c r="AE84" s="432"/>
      <c r="AF84" s="91"/>
      <c r="AG84" s="92"/>
    </row>
    <row r="85" spans="30:33" x14ac:dyDescent="0.2">
      <c r="AD85" s="90"/>
      <c r="AE85" s="432"/>
      <c r="AF85" s="91"/>
      <c r="AG85" s="92"/>
    </row>
    <row r="86" spans="30:33" x14ac:dyDescent="0.2">
      <c r="AD86" s="90"/>
      <c r="AE86" s="432"/>
      <c r="AF86" s="91"/>
      <c r="AG86" s="92"/>
    </row>
    <row r="87" spans="30:33" x14ac:dyDescent="0.2">
      <c r="AD87" s="90"/>
      <c r="AE87" s="432"/>
      <c r="AF87" s="91"/>
      <c r="AG87" s="92"/>
    </row>
    <row r="88" spans="30:33" x14ac:dyDescent="0.2">
      <c r="AD88" s="90"/>
      <c r="AE88" s="432"/>
      <c r="AF88" s="91"/>
      <c r="AG88" s="92"/>
    </row>
    <row r="89" spans="30:33" x14ac:dyDescent="0.2">
      <c r="AD89" s="90"/>
      <c r="AE89" s="432"/>
      <c r="AF89" s="91"/>
      <c r="AG89" s="92"/>
    </row>
    <row r="90" spans="30:33" x14ac:dyDescent="0.2">
      <c r="AD90" s="90"/>
      <c r="AE90" s="432"/>
      <c r="AF90" s="91"/>
      <c r="AG90" s="92"/>
    </row>
    <row r="91" spans="30:33" x14ac:dyDescent="0.2">
      <c r="AD91" s="90"/>
      <c r="AE91" s="432"/>
      <c r="AF91" s="91"/>
      <c r="AG91" s="92"/>
    </row>
    <row r="92" spans="30:33" x14ac:dyDescent="0.2">
      <c r="AD92" s="90"/>
      <c r="AE92" s="432"/>
      <c r="AF92" s="91"/>
      <c r="AG92" s="92"/>
    </row>
    <row r="93" spans="30:33" x14ac:dyDescent="0.2">
      <c r="AD93" s="90"/>
      <c r="AE93" s="432"/>
      <c r="AF93" s="91"/>
      <c r="AG93" s="92"/>
    </row>
    <row r="94" spans="30:33" x14ac:dyDescent="0.2">
      <c r="AD94" s="90"/>
      <c r="AE94" s="432"/>
      <c r="AF94" s="91"/>
      <c r="AG94" s="92"/>
    </row>
    <row r="95" spans="30:33" x14ac:dyDescent="0.2">
      <c r="AD95" s="90"/>
      <c r="AE95" s="432"/>
      <c r="AF95" s="91"/>
      <c r="AG95" s="92"/>
    </row>
    <row r="96" spans="30:33" x14ac:dyDescent="0.2">
      <c r="AD96" s="90"/>
      <c r="AE96" s="432"/>
      <c r="AF96" s="91"/>
      <c r="AG96" s="92"/>
    </row>
    <row r="97" spans="30:33" x14ac:dyDescent="0.2">
      <c r="AD97" s="90"/>
      <c r="AE97" s="432"/>
      <c r="AF97" s="91"/>
      <c r="AG97" s="92"/>
    </row>
    <row r="98" spans="30:33" x14ac:dyDescent="0.2">
      <c r="AD98" s="90"/>
      <c r="AE98" s="432"/>
      <c r="AF98" s="91"/>
      <c r="AG98" s="92"/>
    </row>
    <row r="99" spans="30:33" x14ac:dyDescent="0.2">
      <c r="AD99" s="90"/>
      <c r="AE99" s="432"/>
      <c r="AF99" s="91"/>
      <c r="AG99" s="92"/>
    </row>
    <row r="100" spans="30:33" x14ac:dyDescent="0.2">
      <c r="AD100" s="90"/>
      <c r="AE100" s="432"/>
      <c r="AF100" s="91"/>
      <c r="AG100" s="92"/>
    </row>
    <row r="101" spans="30:33" x14ac:dyDescent="0.2">
      <c r="AD101" s="802"/>
      <c r="AE101" s="801"/>
      <c r="AF101" s="801"/>
      <c r="AG101" s="803"/>
    </row>
    <row r="102" spans="30:33" x14ac:dyDescent="0.2">
      <c r="AD102" s="90"/>
      <c r="AE102" s="432"/>
      <c r="AF102" s="91"/>
      <c r="AG102" s="92"/>
    </row>
    <row r="103" spans="30:33" x14ac:dyDescent="0.2">
      <c r="AD103" s="90"/>
      <c r="AE103" s="432"/>
      <c r="AF103" s="91"/>
      <c r="AG103" s="92"/>
    </row>
    <row r="104" spans="30:33" x14ac:dyDescent="0.2">
      <c r="AD104" s="90"/>
      <c r="AE104" s="432"/>
      <c r="AF104" s="91"/>
      <c r="AG104" s="92"/>
    </row>
    <row r="105" spans="30:33" x14ac:dyDescent="0.25">
      <c r="AD105"/>
      <c r="AE105"/>
      <c r="AF105" s="91"/>
      <c r="AG105" s="92"/>
    </row>
    <row r="106" spans="30:33" x14ac:dyDescent="0.2">
      <c r="AD106" s="90"/>
      <c r="AE106" s="432"/>
      <c r="AF106" s="91"/>
      <c r="AG106" s="92"/>
    </row>
    <row r="107" spans="30:33" x14ac:dyDescent="0.25">
      <c r="AD107"/>
      <c r="AE107"/>
      <c r="AF107"/>
      <c r="AG107"/>
    </row>
    <row r="108" spans="30:33" x14ac:dyDescent="0.25">
      <c r="AD108"/>
      <c r="AE108"/>
      <c r="AF108"/>
      <c r="AG108"/>
    </row>
    <row r="109" spans="30:33" x14ac:dyDescent="0.2">
      <c r="AD109" s="90"/>
      <c r="AE109" s="432"/>
      <c r="AF109" s="91"/>
      <c r="AG109" s="92"/>
    </row>
    <row r="110" spans="30:33" x14ac:dyDescent="0.2">
      <c r="AD110" s="90"/>
      <c r="AE110" s="432"/>
      <c r="AF110" s="91"/>
      <c r="AG110" s="92"/>
    </row>
    <row r="111" spans="30:33" x14ac:dyDescent="0.2">
      <c r="AD111" s="95"/>
      <c r="AE111" s="96"/>
      <c r="AF111" s="96"/>
      <c r="AG111" s="97"/>
    </row>
    <row r="112" spans="30:33" x14ac:dyDescent="0.2">
      <c r="AD112" s="90"/>
      <c r="AE112" s="91"/>
      <c r="AF112" s="91"/>
      <c r="AG112" s="92"/>
    </row>
    <row r="113" spans="30:33" x14ac:dyDescent="0.2">
      <c r="AD113" s="90"/>
      <c r="AE113" s="91"/>
      <c r="AF113" s="91"/>
      <c r="AG113" s="92"/>
    </row>
    <row r="114" spans="30:33" x14ac:dyDescent="0.2">
      <c r="AD114" s="90"/>
      <c r="AE114" s="91"/>
      <c r="AF114" s="91"/>
      <c r="AG114" s="92"/>
    </row>
    <row r="115" spans="30:33" x14ac:dyDescent="0.2">
      <c r="AD115" s="90"/>
      <c r="AE115" s="91"/>
      <c r="AF115" s="91"/>
      <c r="AG115" s="92"/>
    </row>
    <row r="116" spans="30:33" x14ac:dyDescent="0.2">
      <c r="AD116" s="90"/>
      <c r="AE116" s="91"/>
      <c r="AF116" s="91"/>
      <c r="AG116" s="92"/>
    </row>
    <row r="117" spans="30:33" x14ac:dyDescent="0.2">
      <c r="AD117" s="90"/>
      <c r="AE117" s="91"/>
      <c r="AF117" s="91"/>
      <c r="AG117" s="92"/>
    </row>
    <row r="118" spans="30:33" x14ac:dyDescent="0.2">
      <c r="AD118" s="90"/>
      <c r="AE118" s="91"/>
      <c r="AF118" s="91"/>
      <c r="AG118" s="92"/>
    </row>
    <row r="119" spans="30:33" x14ac:dyDescent="0.2">
      <c r="AD119" s="90"/>
      <c r="AE119" s="91"/>
      <c r="AF119" s="91"/>
      <c r="AG119" s="92"/>
    </row>
    <row r="120" spans="30:33" x14ac:dyDescent="0.2">
      <c r="AD120" s="90"/>
      <c r="AE120" s="91"/>
      <c r="AF120" s="91"/>
      <c r="AG120" s="92"/>
    </row>
    <row r="121" spans="30:33" x14ac:dyDescent="0.2">
      <c r="AD121" s="90"/>
      <c r="AE121" s="91"/>
      <c r="AF121" s="91"/>
      <c r="AG121" s="92"/>
    </row>
    <row r="122" spans="30:33" x14ac:dyDescent="0.2">
      <c r="AD122" s="90"/>
      <c r="AE122" s="91"/>
      <c r="AF122" s="91"/>
      <c r="AG122" s="92"/>
    </row>
    <row r="123" spans="30:33" x14ac:dyDescent="0.2">
      <c r="AD123" s="90"/>
      <c r="AE123" s="91"/>
      <c r="AF123" s="91"/>
      <c r="AG123" s="92"/>
    </row>
    <row r="124" spans="30:33" x14ac:dyDescent="0.2">
      <c r="AD124" s="90"/>
      <c r="AE124" s="91"/>
      <c r="AF124" s="91"/>
      <c r="AG124" s="92"/>
    </row>
    <row r="125" spans="30:33" x14ac:dyDescent="0.2">
      <c r="AD125" s="90"/>
      <c r="AE125" s="91"/>
      <c r="AF125" s="91"/>
      <c r="AG125" s="92"/>
    </row>
    <row r="126" spans="30:33" x14ac:dyDescent="0.2">
      <c r="AD126" s="90"/>
      <c r="AE126" s="91"/>
      <c r="AF126" s="91"/>
      <c r="AG126" s="92"/>
    </row>
    <row r="127" spans="30:33" x14ac:dyDescent="0.2">
      <c r="AD127" s="90"/>
      <c r="AE127" s="91"/>
      <c r="AF127" s="91"/>
      <c r="AG127" s="92"/>
    </row>
    <row r="128" spans="30:33" x14ac:dyDescent="0.2">
      <c r="AD128" s="90"/>
      <c r="AE128" s="91"/>
      <c r="AF128" s="91"/>
      <c r="AG128" s="92"/>
    </row>
    <row r="129" spans="30:33" x14ac:dyDescent="0.2">
      <c r="AD129" s="90"/>
      <c r="AE129" s="91"/>
      <c r="AF129" s="91"/>
      <c r="AG129" s="92"/>
    </row>
    <row r="130" spans="30:33" x14ac:dyDescent="0.2">
      <c r="AD130" s="90"/>
      <c r="AE130" s="91"/>
      <c r="AF130" s="91"/>
      <c r="AG130" s="92"/>
    </row>
  </sheetData>
  <sheetProtection algorithmName="SHA-512" hashValue="ZpZvQyHcf8+bR1OOJ129LWPl90jzDX5bYvNC76Oqaw+t4H4CG1th668EaEPSLfrzHV+VXcDjRGACp+YeR5cYLQ==" saltValue="K86zZROldiV6tdRTEarGAA==" spinCount="100000" sheet="1" objects="1" scenarios="1" autoFilter="0" pivotTables="0"/>
  <mergeCells count="2">
    <mergeCell ref="B2:J2"/>
    <mergeCell ref="B3:N3"/>
  </mergeCells>
  <dataValidations count="1">
    <dataValidation type="decimal" allowBlank="1" showInputMessage="1" showErrorMessage="1" error="Dovoljen vnos vrednosti med 0,00000 in 1.000.000,00000._x000a_Dovoljen vnos vrednosti na 5 decimalnih mest!" promptTitle="Agencija za energijo" prompt="Vnesite decimalno vrednost (natančnost 5 decimalnih mest)" sqref="I16 K38:K41 K47:K50 I14 K28:K31" xr:uid="{1A52124D-A0D5-46D4-A0D8-FEFB99482ABC}">
      <formula1>0</formula1>
      <formula2>1000000</formula2>
    </dataValidation>
  </dataValidations>
  <pageMargins left="0.59055118110236227" right="0.59055118110236227" top="1.5748031496062993" bottom="0.74803149606299213" header="0.59055118110236227" footer="0.31496062992125984"/>
  <pageSetup paperSize="8" scale="60" orientation="landscape" r:id="rId1"/>
  <headerFooter scaleWithDoc="0">
    <oddHeader>&amp;L&amp;"Century Gothic,Navadno"&amp;6&amp;G&amp;R&amp;"Century Gothic,Navadno"&amp;6OBRAZEC ZAHTEVKA ZA IZPLAČILO NADOMESTILA DISTRIBUTERJEM TOPLOTE IZ SISTEMOV DALJINSKEGA OGREVANJA</oddHeader>
    <oddFooter>&amp;L&amp;"Century Gothic,Navadno"&amp;6Natisnjeno: &amp;D&amp;R&amp;"Century Gothic,Navadno"&amp;6&amp;A - &amp;P / &amp;N</oddFooter>
  </headerFooter>
  <drawing r:id="rId2"/>
  <legacyDrawing r:id="rId3"/>
  <legacyDrawingHF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1">
    <tabColor theme="1"/>
  </sheetPr>
  <dimension ref="A1:AC46"/>
  <sheetViews>
    <sheetView zoomScale="85" zoomScaleNormal="85" workbookViewId="0">
      <selection activeCell="D5" sqref="D5"/>
    </sheetView>
  </sheetViews>
  <sheetFormatPr defaultRowHeight="15" x14ac:dyDescent="0.25"/>
  <cols>
    <col min="1" max="1" width="25.42578125" customWidth="1"/>
    <col min="2" max="15" width="21.140625" customWidth="1"/>
  </cols>
  <sheetData>
    <row r="1" spans="1:29" x14ac:dyDescent="0.25">
      <c r="A1" s="475"/>
      <c r="B1" s="475"/>
      <c r="C1" s="475"/>
      <c r="D1" s="475"/>
      <c r="E1" s="475"/>
      <c r="F1" s="475"/>
      <c r="G1" s="475"/>
      <c r="H1" s="475"/>
      <c r="I1" s="475"/>
      <c r="J1" s="475"/>
      <c r="K1" s="475"/>
      <c r="L1" s="475"/>
      <c r="M1" s="475"/>
      <c r="N1" s="475"/>
      <c r="O1" s="475"/>
      <c r="P1" s="475"/>
      <c r="Q1" s="475"/>
      <c r="R1" s="475"/>
      <c r="S1" s="475"/>
      <c r="T1" s="475"/>
      <c r="U1" s="475"/>
      <c r="V1" s="475"/>
      <c r="W1" s="475"/>
      <c r="X1" s="475"/>
      <c r="Y1" s="475"/>
      <c r="Z1" s="475"/>
      <c r="AA1" s="475"/>
      <c r="AB1" s="475"/>
      <c r="AC1" s="475"/>
    </row>
    <row r="2" spans="1:29" x14ac:dyDescent="0.25">
      <c r="A2" s="475" t="s">
        <v>6</v>
      </c>
      <c r="B2" s="476" t="s">
        <v>943</v>
      </c>
      <c r="C2" s="476"/>
      <c r="D2" s="476" t="s">
        <v>943</v>
      </c>
      <c r="E2" s="476"/>
      <c r="F2" s="476"/>
      <c r="G2" s="476"/>
      <c r="H2" s="476"/>
      <c r="I2" s="476"/>
      <c r="J2" s="476"/>
      <c r="K2" s="476"/>
      <c r="L2" s="475"/>
      <c r="M2" s="475"/>
      <c r="N2" s="475"/>
      <c r="O2" s="475"/>
      <c r="P2" s="475"/>
      <c r="Q2" s="475"/>
      <c r="R2" s="475"/>
      <c r="S2" s="475"/>
      <c r="T2" s="475"/>
      <c r="U2" s="475"/>
      <c r="V2" s="475"/>
      <c r="W2" s="475"/>
      <c r="X2" s="475"/>
      <c r="Y2" s="475"/>
      <c r="Z2" s="475"/>
      <c r="AA2" s="475"/>
      <c r="AB2" s="475"/>
      <c r="AC2" s="475"/>
    </row>
    <row r="3" spans="1:29" x14ac:dyDescent="0.25">
      <c r="A3" s="475"/>
      <c r="B3" s="475"/>
      <c r="C3" s="475"/>
      <c r="D3" s="476" t="s">
        <v>944</v>
      </c>
      <c r="E3" s="475"/>
      <c r="F3" s="475"/>
      <c r="G3" s="475"/>
      <c r="H3" s="475"/>
      <c r="I3" s="475"/>
      <c r="J3" s="475"/>
      <c r="K3" s="475"/>
      <c r="L3" s="475"/>
      <c r="M3" s="475"/>
      <c r="N3" s="475"/>
      <c r="O3" s="475"/>
      <c r="P3" s="475"/>
      <c r="Q3" s="475"/>
      <c r="R3" s="475"/>
      <c r="S3" s="475"/>
      <c r="T3" s="475"/>
      <c r="U3" s="475"/>
      <c r="V3" s="475"/>
      <c r="W3" s="475"/>
      <c r="X3" s="475"/>
      <c r="Y3" s="475"/>
      <c r="Z3" s="475"/>
      <c r="AA3" s="475"/>
      <c r="AB3" s="475"/>
      <c r="AC3" s="475"/>
    </row>
    <row r="4" spans="1:29" x14ac:dyDescent="0.25">
      <c r="A4" s="475" t="s">
        <v>945</v>
      </c>
      <c r="B4" s="477" t="s">
        <v>595</v>
      </c>
      <c r="C4" s="476"/>
      <c r="D4" s="476" t="s">
        <v>894</v>
      </c>
      <c r="E4" s="476"/>
      <c r="F4" s="476"/>
      <c r="G4" s="476"/>
      <c r="H4" s="476"/>
      <c r="I4" s="476"/>
      <c r="J4" s="475"/>
      <c r="K4" s="475"/>
      <c r="L4" s="475"/>
      <c r="M4" s="475"/>
      <c r="N4" s="475"/>
      <c r="O4" s="475"/>
      <c r="P4" s="475"/>
      <c r="Q4" s="475"/>
      <c r="R4" s="475"/>
      <c r="S4" s="475"/>
      <c r="T4" s="475"/>
      <c r="U4" s="475"/>
      <c r="V4" s="475"/>
      <c r="W4" s="475"/>
      <c r="X4" s="475"/>
      <c r="Y4" s="475"/>
      <c r="Z4" s="475"/>
      <c r="AA4" s="475"/>
      <c r="AB4" s="475"/>
      <c r="AC4" s="475"/>
    </row>
    <row r="5" spans="1:29" x14ac:dyDescent="0.25">
      <c r="A5" s="475"/>
      <c r="B5" s="475"/>
      <c r="C5" s="475"/>
      <c r="D5" s="476" t="s">
        <v>895</v>
      </c>
      <c r="E5" s="475"/>
      <c r="F5" s="475"/>
      <c r="G5" s="475"/>
      <c r="H5" s="475"/>
      <c r="I5" s="475"/>
      <c r="J5" s="475"/>
      <c r="K5" s="475"/>
      <c r="L5" s="475"/>
      <c r="M5" s="475"/>
      <c r="N5" s="475"/>
      <c r="O5" s="475"/>
      <c r="P5" s="475"/>
      <c r="Q5" s="475"/>
      <c r="R5" s="475"/>
      <c r="S5" s="475"/>
      <c r="T5" s="475"/>
      <c r="U5" s="475"/>
      <c r="V5" s="475"/>
      <c r="W5" s="475"/>
      <c r="X5" s="475"/>
      <c r="Y5" s="475"/>
      <c r="Z5" s="475"/>
      <c r="AA5" s="475"/>
      <c r="AB5" s="475"/>
      <c r="AC5" s="475"/>
    </row>
    <row r="6" spans="1:29" x14ac:dyDescent="0.25">
      <c r="A6" s="475" t="s">
        <v>947</v>
      </c>
      <c r="B6" s="475" t="s">
        <v>14</v>
      </c>
      <c r="C6" s="475"/>
      <c r="D6" s="475"/>
      <c r="E6" s="475"/>
      <c r="F6" s="475"/>
      <c r="G6" s="475"/>
      <c r="H6" s="475"/>
      <c r="I6" s="475"/>
      <c r="J6" s="475"/>
      <c r="K6" s="475"/>
      <c r="L6" s="475"/>
      <c r="M6" s="475"/>
      <c r="N6" s="475"/>
      <c r="O6" s="475"/>
      <c r="P6" s="475"/>
      <c r="Q6" s="475"/>
      <c r="R6" s="475"/>
      <c r="S6" s="475"/>
      <c r="T6" s="475"/>
      <c r="U6" s="475"/>
      <c r="V6" s="475"/>
      <c r="W6" s="475"/>
      <c r="X6" s="475"/>
      <c r="Y6" s="475"/>
      <c r="Z6" s="475"/>
      <c r="AA6" s="475"/>
      <c r="AB6" s="475"/>
      <c r="AC6" s="475"/>
    </row>
    <row r="7" spans="1:29" x14ac:dyDescent="0.25">
      <c r="A7" s="475"/>
      <c r="B7" s="475"/>
      <c r="C7" s="475"/>
      <c r="D7" s="475"/>
      <c r="E7" s="475"/>
      <c r="F7" s="475"/>
      <c r="G7" s="475"/>
      <c r="H7" s="475"/>
      <c r="I7" s="475"/>
      <c r="J7" s="475"/>
      <c r="K7" s="475"/>
      <c r="L7" s="475"/>
      <c r="M7" s="475"/>
      <c r="N7" s="475"/>
      <c r="O7" s="475"/>
      <c r="P7" s="475"/>
      <c r="Q7" s="475"/>
      <c r="R7" s="475"/>
      <c r="S7" s="475"/>
      <c r="T7" s="475"/>
      <c r="U7" s="475"/>
      <c r="V7" s="475"/>
      <c r="W7" s="475"/>
      <c r="X7" s="475"/>
      <c r="Y7" s="475"/>
      <c r="Z7" s="475"/>
      <c r="AA7" s="475"/>
      <c r="AB7" s="475"/>
      <c r="AC7" s="475"/>
    </row>
    <row r="8" spans="1:29" x14ac:dyDescent="0.25">
      <c r="A8" s="475" t="s">
        <v>946</v>
      </c>
      <c r="C8" s="475"/>
      <c r="D8" s="475"/>
      <c r="E8" s="475"/>
      <c r="F8" s="475"/>
      <c r="G8" s="475"/>
      <c r="H8" s="475"/>
      <c r="I8" s="475"/>
      <c r="J8" s="475"/>
      <c r="K8" s="475"/>
      <c r="L8" s="475"/>
      <c r="M8" s="475"/>
      <c r="N8" s="475"/>
      <c r="O8" s="475"/>
      <c r="P8" s="475"/>
      <c r="Q8" s="475"/>
      <c r="R8" s="475"/>
      <c r="S8" s="475"/>
      <c r="T8" s="475"/>
      <c r="U8" s="475"/>
      <c r="V8" s="475"/>
      <c r="W8" s="475"/>
      <c r="X8" s="475"/>
      <c r="Y8" s="475"/>
      <c r="Z8" s="475"/>
      <c r="AA8" s="475"/>
      <c r="AB8" s="475"/>
      <c r="AC8" s="475"/>
    </row>
    <row r="9" spans="1:29" x14ac:dyDescent="0.25">
      <c r="A9" s="478">
        <v>1</v>
      </c>
      <c r="B9" s="475" t="s">
        <v>926</v>
      </c>
      <c r="C9" s="475"/>
      <c r="D9" s="475"/>
      <c r="E9" s="475"/>
      <c r="F9" s="475"/>
      <c r="G9" s="475"/>
      <c r="H9" s="475"/>
      <c r="I9" s="475"/>
      <c r="J9" s="475"/>
      <c r="O9" s="475"/>
      <c r="P9" s="475"/>
      <c r="Q9" s="475"/>
      <c r="R9" s="475"/>
      <c r="S9" s="475"/>
      <c r="T9" s="475"/>
      <c r="U9" s="475"/>
      <c r="V9" s="475"/>
      <c r="W9" s="475"/>
      <c r="X9" s="475"/>
      <c r="Y9" s="475"/>
      <c r="Z9" s="475"/>
      <c r="AA9" s="475"/>
      <c r="AB9" s="475"/>
      <c r="AC9" s="475"/>
    </row>
    <row r="10" spans="1:29" x14ac:dyDescent="0.25">
      <c r="A10" s="478">
        <v>2</v>
      </c>
      <c r="B10" s="475" t="s">
        <v>927</v>
      </c>
      <c r="C10" s="475"/>
      <c r="D10" s="475"/>
      <c r="E10" s="475"/>
      <c r="F10" s="475"/>
      <c r="G10" s="475"/>
      <c r="H10" s="475"/>
      <c r="I10" s="475"/>
      <c r="J10" s="475"/>
      <c r="O10" s="475"/>
      <c r="P10" s="475"/>
      <c r="Q10" s="475"/>
      <c r="R10" s="475"/>
      <c r="S10" s="475"/>
      <c r="T10" s="475"/>
      <c r="U10" s="475"/>
      <c r="V10" s="475"/>
      <c r="W10" s="475"/>
      <c r="X10" s="475"/>
      <c r="Y10" s="475"/>
      <c r="Z10" s="475"/>
      <c r="AA10" s="475"/>
      <c r="AB10" s="475"/>
      <c r="AC10" s="475"/>
    </row>
    <row r="11" spans="1:29" x14ac:dyDescent="0.25">
      <c r="A11" s="478">
        <v>3</v>
      </c>
      <c r="B11" s="475" t="s">
        <v>928</v>
      </c>
      <c r="C11" s="475"/>
      <c r="D11" s="475"/>
      <c r="E11" s="475"/>
      <c r="F11" s="475"/>
      <c r="G11" s="475"/>
      <c r="H11" s="475"/>
      <c r="I11" s="475"/>
      <c r="J11" s="475"/>
      <c r="O11" s="475"/>
      <c r="P11" s="475"/>
      <c r="Q11" s="475"/>
      <c r="R11" s="475"/>
      <c r="S11" s="475"/>
      <c r="T11" s="475"/>
      <c r="U11" s="475"/>
      <c r="V11" s="475"/>
      <c r="W11" s="475"/>
      <c r="X11" s="475"/>
      <c r="Y11" s="475"/>
      <c r="Z11" s="475"/>
      <c r="AA11" s="475"/>
      <c r="AB11" s="475"/>
      <c r="AC11" s="475"/>
    </row>
    <row r="12" spans="1:29" x14ac:dyDescent="0.25">
      <c r="A12" s="478">
        <v>4</v>
      </c>
      <c r="B12" s="475" t="s">
        <v>929</v>
      </c>
      <c r="C12" s="475"/>
      <c r="D12" s="475"/>
      <c r="E12" s="475"/>
      <c r="F12" s="475"/>
      <c r="G12" s="475"/>
      <c r="H12" s="475"/>
      <c r="I12" s="475"/>
      <c r="J12" s="475"/>
      <c r="O12" s="475"/>
      <c r="P12" s="475"/>
      <c r="Q12" s="475"/>
      <c r="R12" s="475"/>
      <c r="S12" s="475"/>
      <c r="T12" s="475"/>
      <c r="U12" s="475"/>
      <c r="V12" s="475"/>
      <c r="W12" s="475"/>
      <c r="X12" s="475"/>
      <c r="Y12" s="475"/>
      <c r="Z12" s="475"/>
      <c r="AA12" s="475"/>
      <c r="AB12" s="475"/>
      <c r="AC12" s="475"/>
    </row>
    <row r="13" spans="1:29" x14ac:dyDescent="0.25">
      <c r="A13" s="478">
        <v>5</v>
      </c>
      <c r="B13" s="475" t="s">
        <v>317</v>
      </c>
      <c r="C13" s="475"/>
      <c r="D13" s="475"/>
      <c r="E13" s="475"/>
      <c r="F13" s="475"/>
      <c r="G13" s="475"/>
      <c r="H13" s="475"/>
      <c r="I13" s="475"/>
      <c r="J13" s="475"/>
      <c r="O13" s="475"/>
      <c r="P13" s="475"/>
      <c r="Q13" s="475"/>
      <c r="R13" s="475"/>
      <c r="S13" s="475"/>
      <c r="T13" s="475"/>
      <c r="U13" s="475"/>
      <c r="V13" s="475"/>
      <c r="W13" s="475"/>
      <c r="X13" s="475"/>
      <c r="Y13" s="475"/>
      <c r="Z13" s="475"/>
      <c r="AA13" s="475"/>
      <c r="AB13" s="475"/>
      <c r="AC13" s="475"/>
    </row>
    <row r="14" spans="1:29" x14ac:dyDescent="0.25">
      <c r="A14" s="478">
        <v>6</v>
      </c>
      <c r="B14" s="475" t="s">
        <v>318</v>
      </c>
      <c r="C14" s="475"/>
      <c r="D14" s="475"/>
      <c r="E14" s="475"/>
      <c r="F14" s="475"/>
      <c r="G14" s="475"/>
      <c r="H14" s="475"/>
      <c r="I14" s="475"/>
      <c r="J14" s="475"/>
      <c r="K14" s="475"/>
      <c r="L14" s="475"/>
      <c r="M14" s="475"/>
      <c r="N14" s="475"/>
      <c r="O14" s="475"/>
      <c r="P14" s="475"/>
      <c r="Q14" s="475"/>
      <c r="R14" s="475"/>
      <c r="S14" s="475"/>
      <c r="T14" s="475"/>
      <c r="U14" s="475"/>
      <c r="V14" s="475"/>
      <c r="W14" s="475"/>
      <c r="X14" s="475"/>
      <c r="Y14" s="475"/>
      <c r="Z14" s="475"/>
      <c r="AA14" s="475"/>
      <c r="AB14" s="475"/>
      <c r="AC14" s="475"/>
    </row>
    <row r="15" spans="1:29" x14ac:dyDescent="0.25">
      <c r="A15" s="478">
        <v>7</v>
      </c>
      <c r="B15" s="475" t="s">
        <v>319</v>
      </c>
      <c r="C15" s="475"/>
      <c r="D15" s="475"/>
      <c r="E15" s="475"/>
      <c r="F15" s="475"/>
      <c r="G15" s="475"/>
      <c r="H15" s="475"/>
      <c r="I15" s="475"/>
      <c r="J15" s="475"/>
      <c r="K15" s="475"/>
      <c r="L15" s="475"/>
      <c r="M15" s="475"/>
      <c r="N15" s="475"/>
      <c r="O15" s="475"/>
      <c r="P15" s="475"/>
      <c r="Q15" s="475"/>
      <c r="R15" s="475"/>
      <c r="S15" s="475"/>
      <c r="T15" s="475"/>
      <c r="U15" s="475"/>
      <c r="V15" s="475"/>
      <c r="W15" s="475"/>
      <c r="X15" s="475"/>
      <c r="Y15" s="475"/>
      <c r="Z15" s="475"/>
      <c r="AA15" s="475"/>
      <c r="AB15" s="475"/>
      <c r="AC15" s="475"/>
    </row>
    <row r="16" spans="1:29" x14ac:dyDescent="0.25">
      <c r="A16" s="478">
        <v>8</v>
      </c>
      <c r="B16" s="475" t="s">
        <v>320</v>
      </c>
      <c r="C16" s="475"/>
      <c r="D16" s="475"/>
      <c r="E16" s="475"/>
      <c r="F16" s="475"/>
      <c r="G16" s="475"/>
      <c r="H16" s="475"/>
      <c r="I16" s="475"/>
      <c r="J16" s="475"/>
      <c r="K16" s="475"/>
      <c r="L16" s="475"/>
      <c r="M16" s="475"/>
      <c r="N16" s="475"/>
      <c r="O16" s="475"/>
      <c r="P16" s="475"/>
      <c r="Q16" s="475"/>
      <c r="R16" s="475"/>
      <c r="S16" s="475"/>
      <c r="T16" s="475"/>
      <c r="U16" s="475"/>
      <c r="V16" s="475"/>
      <c r="W16" s="475"/>
      <c r="X16" s="475"/>
      <c r="Y16" s="475"/>
      <c r="Z16" s="475"/>
      <c r="AA16" s="475"/>
      <c r="AB16" s="475"/>
      <c r="AC16" s="475"/>
    </row>
    <row r="17" spans="1:29" x14ac:dyDescent="0.25">
      <c r="A17" s="478">
        <v>9</v>
      </c>
      <c r="B17" s="475" t="s">
        <v>930</v>
      </c>
      <c r="C17" s="475"/>
      <c r="D17" s="475"/>
      <c r="E17" s="475"/>
      <c r="F17" s="475"/>
      <c r="G17" s="475"/>
      <c r="H17" s="475"/>
      <c r="I17" s="475"/>
      <c r="J17" s="475"/>
      <c r="K17" s="475"/>
      <c r="L17" s="475"/>
      <c r="M17" s="475"/>
      <c r="N17" s="475"/>
      <c r="O17" s="475"/>
      <c r="P17" s="475"/>
      <c r="Q17" s="475"/>
      <c r="R17" s="475"/>
      <c r="S17" s="475"/>
      <c r="T17" s="475"/>
      <c r="U17" s="475"/>
      <c r="V17" s="475"/>
      <c r="W17" s="475"/>
      <c r="X17" s="475"/>
      <c r="Y17" s="475"/>
      <c r="Z17" s="475"/>
      <c r="AA17" s="475"/>
      <c r="AB17" s="475"/>
      <c r="AC17" s="475"/>
    </row>
    <row r="18" spans="1:29" x14ac:dyDescent="0.25">
      <c r="A18" s="478">
        <v>10</v>
      </c>
      <c r="B18" s="475" t="s">
        <v>931</v>
      </c>
      <c r="C18" s="475"/>
      <c r="D18" s="475"/>
      <c r="E18" s="475"/>
      <c r="F18" s="475"/>
      <c r="G18" s="475"/>
      <c r="H18" s="475"/>
      <c r="I18" s="475"/>
      <c r="J18" s="475"/>
      <c r="K18" s="475"/>
      <c r="L18" s="475"/>
      <c r="M18" s="475"/>
      <c r="N18" s="475"/>
      <c r="O18" s="475"/>
      <c r="P18" s="475"/>
      <c r="Q18" s="475"/>
      <c r="R18" s="475"/>
      <c r="S18" s="475"/>
      <c r="T18" s="475"/>
      <c r="U18" s="475"/>
      <c r="V18" s="475"/>
      <c r="W18" s="475"/>
      <c r="X18" s="475"/>
      <c r="Y18" s="475"/>
      <c r="Z18" s="475"/>
      <c r="AA18" s="475"/>
      <c r="AB18" s="475"/>
      <c r="AC18" s="475"/>
    </row>
    <row r="19" spans="1:29" x14ac:dyDescent="0.25">
      <c r="A19" s="478">
        <v>11</v>
      </c>
      <c r="B19" s="475" t="s">
        <v>932</v>
      </c>
      <c r="C19" s="475"/>
      <c r="D19" s="475"/>
      <c r="E19" s="475"/>
      <c r="F19" s="475"/>
      <c r="G19" s="475"/>
      <c r="H19" s="475"/>
      <c r="I19" s="475"/>
      <c r="J19" s="475"/>
      <c r="K19" s="475"/>
      <c r="L19" s="475"/>
      <c r="M19" s="475"/>
      <c r="N19" s="475"/>
      <c r="O19" s="475"/>
      <c r="P19" s="475"/>
      <c r="Q19" s="475"/>
      <c r="R19" s="475"/>
      <c r="S19" s="475"/>
      <c r="T19" s="475"/>
      <c r="U19" s="475"/>
      <c r="V19" s="475"/>
      <c r="W19" s="475"/>
      <c r="X19" s="475"/>
      <c r="Y19" s="475"/>
      <c r="Z19" s="475"/>
      <c r="AA19" s="475"/>
      <c r="AB19" s="475"/>
      <c r="AC19" s="475"/>
    </row>
    <row r="20" spans="1:29" x14ac:dyDescent="0.25">
      <c r="A20" s="478">
        <v>12</v>
      </c>
      <c r="B20" s="475" t="s">
        <v>933</v>
      </c>
      <c r="C20" s="475"/>
      <c r="D20" s="475"/>
      <c r="E20" s="475"/>
      <c r="F20" s="475"/>
      <c r="G20" s="475"/>
      <c r="H20" s="475"/>
      <c r="I20" s="475"/>
      <c r="J20" s="475"/>
      <c r="K20" s="475"/>
      <c r="L20" s="475"/>
      <c r="M20" s="475"/>
      <c r="N20" s="475"/>
      <c r="O20" s="475"/>
      <c r="P20" s="475"/>
      <c r="Q20" s="475"/>
      <c r="R20" s="475"/>
      <c r="S20" s="475"/>
      <c r="T20" s="475"/>
      <c r="U20" s="475"/>
      <c r="V20" s="475"/>
      <c r="W20" s="475"/>
      <c r="X20" s="475"/>
      <c r="Y20" s="475"/>
      <c r="Z20" s="475"/>
      <c r="AA20" s="475"/>
      <c r="AB20" s="475"/>
      <c r="AC20" s="475"/>
    </row>
    <row r="21" spans="1:29" x14ac:dyDescent="0.25">
      <c r="A21" s="478">
        <v>13</v>
      </c>
      <c r="B21" s="475" t="s">
        <v>934</v>
      </c>
      <c r="C21" s="475"/>
      <c r="D21" s="475"/>
      <c r="E21" s="475"/>
      <c r="F21" s="475"/>
      <c r="G21" s="475"/>
      <c r="H21" s="475"/>
      <c r="I21" s="475"/>
      <c r="J21" s="475"/>
      <c r="K21" s="475"/>
      <c r="L21" s="475"/>
      <c r="M21" s="475"/>
      <c r="N21" s="475"/>
      <c r="O21" s="475"/>
      <c r="P21" s="475"/>
      <c r="Q21" s="475"/>
      <c r="R21" s="475"/>
      <c r="S21" s="475"/>
      <c r="T21" s="475"/>
      <c r="U21" s="475"/>
      <c r="V21" s="475"/>
      <c r="W21" s="475"/>
      <c r="X21" s="475"/>
      <c r="Y21" s="475"/>
      <c r="Z21" s="475"/>
      <c r="AA21" s="475"/>
      <c r="AB21" s="475"/>
      <c r="AC21" s="475"/>
    </row>
    <row r="22" spans="1:29" x14ac:dyDescent="0.25">
      <c r="A22" s="478">
        <v>14</v>
      </c>
      <c r="B22" s="475" t="s">
        <v>935</v>
      </c>
      <c r="C22" s="475"/>
      <c r="D22" s="475"/>
      <c r="E22" s="475"/>
      <c r="F22" s="475"/>
      <c r="G22" s="475"/>
      <c r="H22" s="475"/>
      <c r="I22" s="475"/>
      <c r="J22" s="475"/>
      <c r="K22" s="475"/>
      <c r="L22" s="475"/>
      <c r="M22" s="475"/>
      <c r="N22" s="475"/>
      <c r="O22" s="475"/>
      <c r="P22" s="475"/>
      <c r="Q22" s="475"/>
      <c r="R22" s="475"/>
      <c r="S22" s="475"/>
      <c r="T22" s="475"/>
      <c r="U22" s="475"/>
      <c r="V22" s="475"/>
      <c r="W22" s="475"/>
      <c r="X22" s="475"/>
      <c r="Y22" s="475"/>
      <c r="Z22" s="475"/>
      <c r="AA22" s="475"/>
      <c r="AB22" s="475"/>
      <c r="AC22" s="475"/>
    </row>
    <row r="23" spans="1:29" x14ac:dyDescent="0.25">
      <c r="A23" s="478">
        <v>15</v>
      </c>
      <c r="B23" s="475" t="s">
        <v>936</v>
      </c>
      <c r="C23" s="475"/>
      <c r="D23" s="475"/>
      <c r="E23" s="475"/>
      <c r="F23" s="475"/>
      <c r="G23" s="475"/>
      <c r="H23" s="475"/>
      <c r="I23" s="475"/>
      <c r="J23" s="475"/>
      <c r="K23" s="475"/>
      <c r="L23" s="475"/>
      <c r="M23" s="475"/>
      <c r="N23" s="475"/>
      <c r="O23" s="475"/>
      <c r="P23" s="475"/>
      <c r="Q23" s="475"/>
      <c r="R23" s="475"/>
      <c r="S23" s="475"/>
      <c r="T23" s="475"/>
      <c r="U23" s="475"/>
      <c r="V23" s="475"/>
      <c r="W23" s="475"/>
      <c r="X23" s="475"/>
      <c r="Y23" s="475"/>
      <c r="Z23" s="475"/>
      <c r="AA23" s="475"/>
      <c r="AB23" s="475"/>
      <c r="AC23" s="475"/>
    </row>
    <row r="24" spans="1:29" x14ac:dyDescent="0.25">
      <c r="A24" s="478">
        <v>16</v>
      </c>
      <c r="B24" s="475" t="s">
        <v>937</v>
      </c>
      <c r="C24" s="475"/>
      <c r="D24" s="475"/>
      <c r="E24" s="475"/>
      <c r="F24" s="475"/>
      <c r="G24" s="475"/>
      <c r="H24" s="475"/>
      <c r="I24" s="475"/>
      <c r="J24" s="475"/>
      <c r="K24" s="475"/>
      <c r="L24" s="475"/>
      <c r="M24" s="475"/>
      <c r="N24" s="475"/>
      <c r="O24" s="475"/>
      <c r="P24" s="475"/>
      <c r="Q24" s="475"/>
      <c r="R24" s="475"/>
      <c r="S24" s="475"/>
      <c r="T24" s="475"/>
      <c r="U24" s="475"/>
      <c r="V24" s="475"/>
      <c r="W24" s="475"/>
      <c r="X24" s="475"/>
      <c r="Y24" s="475"/>
      <c r="Z24" s="475"/>
      <c r="AA24" s="475"/>
      <c r="AB24" s="475"/>
      <c r="AC24" s="475"/>
    </row>
    <row r="25" spans="1:29" x14ac:dyDescent="0.25">
      <c r="A25" s="478">
        <v>17</v>
      </c>
      <c r="B25" s="475"/>
      <c r="C25" s="475"/>
      <c r="D25" s="475"/>
      <c r="E25" s="475"/>
      <c r="F25" s="475"/>
      <c r="G25" s="475"/>
      <c r="H25" s="475"/>
      <c r="I25" s="475"/>
      <c r="J25" s="475"/>
      <c r="K25" s="475"/>
      <c r="L25" s="475"/>
      <c r="M25" s="475"/>
      <c r="N25" s="475"/>
      <c r="O25" s="475"/>
      <c r="P25" s="475"/>
      <c r="Q25" s="475"/>
      <c r="R25" s="475"/>
      <c r="S25" s="475"/>
      <c r="T25" s="475"/>
      <c r="U25" s="475"/>
      <c r="V25" s="475"/>
      <c r="W25" s="475"/>
      <c r="X25" s="475"/>
      <c r="Y25" s="475"/>
      <c r="Z25" s="475"/>
      <c r="AA25" s="475"/>
      <c r="AB25" s="475"/>
      <c r="AC25" s="475"/>
    </row>
    <row r="26" spans="1:29" x14ac:dyDescent="0.25">
      <c r="A26" s="478">
        <v>18</v>
      </c>
      <c r="B26" s="475"/>
      <c r="C26" s="475"/>
      <c r="D26" s="475"/>
      <c r="E26" s="475"/>
      <c r="F26" s="475"/>
      <c r="G26" s="475"/>
      <c r="H26" s="475"/>
      <c r="I26" s="475"/>
      <c r="J26" s="475"/>
      <c r="K26" s="475"/>
      <c r="L26" s="475"/>
      <c r="M26" s="475"/>
      <c r="N26" s="475"/>
      <c r="O26" s="475"/>
      <c r="P26" s="475"/>
      <c r="Q26" s="475"/>
      <c r="R26" s="475"/>
      <c r="S26" s="475"/>
      <c r="T26" s="475"/>
      <c r="U26" s="475"/>
      <c r="V26" s="475"/>
      <c r="W26" s="475"/>
      <c r="X26" s="475"/>
      <c r="Y26" s="475"/>
      <c r="Z26" s="475"/>
      <c r="AA26" s="475"/>
      <c r="AB26" s="475"/>
      <c r="AC26" s="475"/>
    </row>
    <row r="27" spans="1:29" x14ac:dyDescent="0.25">
      <c r="A27" s="478">
        <v>19</v>
      </c>
      <c r="B27" s="475"/>
      <c r="C27" s="475"/>
      <c r="D27" s="475"/>
      <c r="E27" s="475"/>
      <c r="F27" s="475"/>
      <c r="G27" s="475"/>
      <c r="H27" s="475"/>
      <c r="I27" s="475"/>
      <c r="J27" s="475"/>
      <c r="K27" s="475"/>
      <c r="L27" s="475"/>
      <c r="M27" s="475"/>
      <c r="N27" s="475"/>
      <c r="O27" s="475"/>
      <c r="P27" s="475"/>
      <c r="Q27" s="475"/>
      <c r="R27" s="475"/>
      <c r="S27" s="475"/>
      <c r="T27" s="475"/>
      <c r="U27" s="475"/>
      <c r="V27" s="475"/>
      <c r="W27" s="475"/>
      <c r="X27" s="475"/>
      <c r="Y27" s="475"/>
      <c r="Z27" s="475"/>
      <c r="AA27" s="475"/>
      <c r="AB27" s="475"/>
      <c r="AC27" s="475"/>
    </row>
    <row r="28" spans="1:29" x14ac:dyDescent="0.25">
      <c r="A28" s="478">
        <v>20</v>
      </c>
      <c r="B28" s="475"/>
      <c r="C28" s="475"/>
      <c r="D28" s="475"/>
      <c r="E28" s="475"/>
      <c r="F28" s="475"/>
      <c r="G28" s="475"/>
      <c r="H28" s="475"/>
      <c r="I28" s="475"/>
      <c r="J28" s="475"/>
      <c r="K28" s="475"/>
      <c r="L28" s="475"/>
      <c r="M28" s="475"/>
      <c r="N28" s="475"/>
      <c r="O28" s="475"/>
      <c r="P28" s="475"/>
      <c r="Q28" s="475"/>
      <c r="R28" s="475"/>
      <c r="S28" s="475"/>
      <c r="T28" s="475"/>
      <c r="U28" s="475"/>
      <c r="V28" s="475"/>
      <c r="W28" s="475"/>
      <c r="X28" s="475"/>
      <c r="Y28" s="475"/>
      <c r="Z28" s="475"/>
      <c r="AA28" s="475"/>
      <c r="AB28" s="475"/>
      <c r="AC28" s="475"/>
    </row>
    <row r="29" spans="1:29" x14ac:dyDescent="0.25">
      <c r="A29" s="475"/>
      <c r="B29" s="475"/>
      <c r="C29" s="475"/>
      <c r="D29" s="475"/>
      <c r="E29" s="475"/>
      <c r="F29" s="475"/>
      <c r="G29" s="475"/>
      <c r="H29" s="475"/>
      <c r="I29" s="475"/>
      <c r="J29" s="475"/>
      <c r="K29" s="475"/>
      <c r="L29" s="475"/>
      <c r="M29" s="475"/>
      <c r="N29" s="475"/>
      <c r="O29" s="475"/>
      <c r="P29" s="475"/>
      <c r="Q29" s="475"/>
      <c r="R29" s="475"/>
      <c r="S29" s="475"/>
      <c r="T29" s="475"/>
      <c r="U29" s="475"/>
      <c r="V29" s="475"/>
      <c r="W29" s="475"/>
      <c r="X29" s="475"/>
      <c r="Y29" s="475"/>
      <c r="Z29" s="475"/>
      <c r="AA29" s="475"/>
      <c r="AB29" s="475"/>
      <c r="AC29" s="475"/>
    </row>
    <row r="30" spans="1:29" x14ac:dyDescent="0.25">
      <c r="A30" s="475"/>
      <c r="B30" s="475"/>
      <c r="C30" s="475"/>
      <c r="D30" s="475"/>
      <c r="E30" s="475"/>
      <c r="F30" s="475"/>
      <c r="G30" s="475"/>
      <c r="H30" s="475"/>
      <c r="I30" s="475"/>
      <c r="J30" s="475"/>
      <c r="K30" s="475"/>
      <c r="L30" s="475"/>
      <c r="M30" s="475"/>
      <c r="N30" s="475"/>
      <c r="O30" s="475"/>
      <c r="P30" s="475"/>
      <c r="Q30" s="475"/>
      <c r="R30" s="475"/>
      <c r="S30" s="475"/>
      <c r="T30" s="475"/>
      <c r="U30" s="475"/>
      <c r="V30" s="475"/>
      <c r="W30" s="475"/>
      <c r="X30" s="475"/>
      <c r="Y30" s="475"/>
      <c r="Z30" s="475"/>
      <c r="AA30" s="475"/>
      <c r="AB30" s="475"/>
      <c r="AC30" s="475"/>
    </row>
    <row r="31" spans="1:29" x14ac:dyDescent="0.25">
      <c r="A31" s="475"/>
      <c r="B31" s="475"/>
      <c r="C31" s="475"/>
      <c r="D31" s="475"/>
      <c r="E31" s="475"/>
      <c r="F31" s="475"/>
      <c r="G31" s="475"/>
      <c r="H31" s="475"/>
      <c r="I31" s="475"/>
      <c r="J31" s="475"/>
      <c r="K31" s="475"/>
      <c r="L31" s="475"/>
      <c r="M31" s="475"/>
      <c r="N31" s="475"/>
      <c r="O31" s="475"/>
      <c r="P31" s="475"/>
      <c r="Q31" s="475"/>
      <c r="R31" s="475"/>
      <c r="S31" s="475"/>
      <c r="T31" s="475"/>
      <c r="U31" s="475"/>
      <c r="V31" s="475"/>
      <c r="W31" s="475"/>
      <c r="X31" s="475"/>
      <c r="Y31" s="475"/>
      <c r="Z31" s="475"/>
      <c r="AA31" s="475"/>
      <c r="AB31" s="475"/>
      <c r="AC31" s="475"/>
    </row>
    <row r="32" spans="1:29" x14ac:dyDescent="0.25">
      <c r="A32" s="475"/>
      <c r="B32" s="475"/>
      <c r="C32" s="475"/>
      <c r="D32" s="475"/>
      <c r="E32" s="475"/>
      <c r="F32" s="475"/>
      <c r="G32" s="475"/>
      <c r="H32" s="475"/>
      <c r="I32" s="475"/>
      <c r="J32" s="475"/>
      <c r="K32" s="475"/>
      <c r="L32" s="475"/>
      <c r="M32" s="475"/>
      <c r="N32" s="475"/>
      <c r="O32" s="475"/>
      <c r="P32" s="475"/>
      <c r="Q32" s="475"/>
      <c r="R32" s="475"/>
      <c r="S32" s="475"/>
      <c r="T32" s="475"/>
      <c r="U32" s="475"/>
      <c r="V32" s="475"/>
      <c r="W32" s="475"/>
      <c r="X32" s="475"/>
      <c r="Y32" s="475"/>
      <c r="Z32" s="475"/>
      <c r="AA32" s="475"/>
      <c r="AB32" s="475"/>
      <c r="AC32" s="475"/>
    </row>
    <row r="33" spans="1:29" x14ac:dyDescent="0.25">
      <c r="A33" s="475"/>
      <c r="B33" s="475"/>
      <c r="C33" s="475"/>
      <c r="D33" s="475"/>
      <c r="E33" s="475"/>
      <c r="F33" s="475"/>
      <c r="G33" s="475"/>
      <c r="H33" s="475"/>
      <c r="I33" s="475"/>
      <c r="J33" s="475"/>
      <c r="K33" s="475"/>
      <c r="L33" s="475"/>
      <c r="M33" s="475"/>
      <c r="N33" s="475"/>
      <c r="O33" s="475"/>
      <c r="P33" s="475"/>
      <c r="Q33" s="475"/>
      <c r="R33" s="475"/>
      <c r="S33" s="475"/>
      <c r="T33" s="475"/>
      <c r="U33" s="475"/>
      <c r="V33" s="475"/>
      <c r="W33" s="475"/>
      <c r="X33" s="475"/>
      <c r="Y33" s="475"/>
      <c r="Z33" s="475"/>
      <c r="AA33" s="475"/>
      <c r="AB33" s="475"/>
      <c r="AC33" s="475"/>
    </row>
    <row r="34" spans="1:29" x14ac:dyDescent="0.25">
      <c r="A34" s="475"/>
      <c r="B34" s="475"/>
      <c r="C34" s="475"/>
      <c r="D34" s="475"/>
      <c r="E34" s="475"/>
      <c r="F34" s="475"/>
      <c r="G34" s="475"/>
      <c r="H34" s="475"/>
      <c r="I34" s="475"/>
      <c r="J34" s="475"/>
      <c r="K34" s="475"/>
      <c r="L34" s="475"/>
      <c r="M34" s="475"/>
      <c r="N34" s="475"/>
      <c r="O34" s="475"/>
      <c r="P34" s="475"/>
      <c r="Q34" s="475"/>
      <c r="R34" s="475"/>
      <c r="S34" s="475"/>
      <c r="T34" s="475"/>
      <c r="U34" s="475"/>
      <c r="V34" s="475"/>
      <c r="W34" s="475"/>
      <c r="X34" s="475"/>
      <c r="Y34" s="475"/>
      <c r="Z34" s="475"/>
      <c r="AA34" s="475"/>
      <c r="AB34" s="475"/>
      <c r="AC34" s="475"/>
    </row>
    <row r="35" spans="1:29" x14ac:dyDescent="0.25">
      <c r="A35" s="475"/>
      <c r="B35" s="475"/>
      <c r="C35" s="475"/>
      <c r="D35" s="475"/>
      <c r="E35" s="475"/>
      <c r="F35" s="475"/>
      <c r="G35" s="475"/>
      <c r="H35" s="475"/>
      <c r="I35" s="475"/>
      <c r="J35" s="475"/>
      <c r="K35" s="475"/>
      <c r="L35" s="475"/>
      <c r="M35" s="475"/>
      <c r="N35" s="475"/>
      <c r="O35" s="475"/>
      <c r="P35" s="475"/>
      <c r="Q35" s="475"/>
      <c r="R35" s="475"/>
      <c r="S35" s="475"/>
      <c r="T35" s="475"/>
      <c r="U35" s="475"/>
      <c r="V35" s="475"/>
      <c r="W35" s="475"/>
      <c r="X35" s="475"/>
      <c r="Y35" s="475"/>
      <c r="Z35" s="475"/>
      <c r="AA35" s="475"/>
      <c r="AB35" s="475"/>
      <c r="AC35" s="475"/>
    </row>
    <row r="36" spans="1:29" x14ac:dyDescent="0.25">
      <c r="A36" s="475"/>
      <c r="B36" s="475"/>
      <c r="C36" s="475"/>
      <c r="D36" s="475"/>
      <c r="E36" s="475"/>
      <c r="F36" s="475"/>
      <c r="G36" s="475"/>
      <c r="H36" s="475"/>
      <c r="I36" s="475"/>
      <c r="J36" s="475"/>
      <c r="K36" s="475"/>
      <c r="L36" s="475"/>
      <c r="M36" s="475"/>
      <c r="N36" s="475"/>
      <c r="O36" s="475"/>
      <c r="P36" s="475"/>
      <c r="Q36" s="475"/>
      <c r="R36" s="475"/>
      <c r="S36" s="475"/>
      <c r="T36" s="475"/>
      <c r="U36" s="475"/>
      <c r="V36" s="475"/>
      <c r="W36" s="475"/>
      <c r="X36" s="475"/>
      <c r="Y36" s="475"/>
      <c r="Z36" s="475"/>
      <c r="AA36" s="475"/>
      <c r="AB36" s="475"/>
      <c r="AC36" s="475"/>
    </row>
    <row r="37" spans="1:29" x14ac:dyDescent="0.25">
      <c r="A37" s="475"/>
      <c r="B37" s="475"/>
      <c r="C37" s="475"/>
      <c r="D37" s="475"/>
      <c r="E37" s="475"/>
      <c r="F37" s="475"/>
      <c r="G37" s="475"/>
      <c r="H37" s="475"/>
      <c r="I37" s="475"/>
      <c r="J37" s="475"/>
      <c r="K37" s="475"/>
      <c r="L37" s="475"/>
      <c r="M37" s="475"/>
      <c r="N37" s="475"/>
      <c r="O37" s="475"/>
      <c r="P37" s="475"/>
      <c r="Q37" s="475"/>
      <c r="R37" s="475"/>
      <c r="S37" s="475"/>
      <c r="T37" s="475"/>
      <c r="U37" s="475"/>
      <c r="V37" s="475"/>
      <c r="W37" s="475"/>
      <c r="X37" s="475"/>
      <c r="Y37" s="475"/>
      <c r="Z37" s="475"/>
      <c r="AA37" s="475"/>
      <c r="AB37" s="475"/>
      <c r="AC37" s="475"/>
    </row>
    <row r="38" spans="1:29" x14ac:dyDescent="0.25">
      <c r="A38" s="475"/>
      <c r="B38" s="475"/>
      <c r="C38" s="475"/>
      <c r="D38" s="475"/>
      <c r="E38" s="475"/>
      <c r="F38" s="475"/>
      <c r="G38" s="475"/>
      <c r="H38" s="475"/>
      <c r="I38" s="475"/>
      <c r="J38" s="475"/>
      <c r="K38" s="475"/>
      <c r="L38" s="475"/>
      <c r="M38" s="475"/>
      <c r="N38" s="475"/>
      <c r="O38" s="475"/>
      <c r="P38" s="475"/>
      <c r="Q38" s="475"/>
      <c r="R38" s="475"/>
      <c r="S38" s="475"/>
      <c r="T38" s="475"/>
      <c r="U38" s="475"/>
      <c r="V38" s="475"/>
      <c r="W38" s="475"/>
      <c r="X38" s="475"/>
      <c r="Y38" s="475"/>
      <c r="Z38" s="475"/>
      <c r="AA38" s="475"/>
      <c r="AB38" s="475"/>
      <c r="AC38" s="475"/>
    </row>
    <row r="39" spans="1:29" x14ac:dyDescent="0.25">
      <c r="A39" s="475"/>
      <c r="B39" s="475"/>
      <c r="C39" s="475"/>
      <c r="D39" s="475"/>
      <c r="E39" s="475"/>
      <c r="F39" s="475"/>
      <c r="G39" s="475"/>
      <c r="H39" s="475"/>
      <c r="I39" s="475"/>
      <c r="J39" s="475"/>
      <c r="K39" s="475"/>
      <c r="L39" s="475"/>
      <c r="M39" s="475"/>
      <c r="N39" s="475"/>
      <c r="O39" s="475"/>
      <c r="P39" s="475"/>
      <c r="Q39" s="475"/>
      <c r="R39" s="475"/>
      <c r="S39" s="475"/>
      <c r="T39" s="475"/>
      <c r="U39" s="475"/>
      <c r="V39" s="475"/>
      <c r="W39" s="475"/>
      <c r="X39" s="475"/>
      <c r="Y39" s="475"/>
      <c r="Z39" s="475"/>
      <c r="AA39" s="475"/>
      <c r="AB39" s="475"/>
      <c r="AC39" s="475"/>
    </row>
    <row r="40" spans="1:29" x14ac:dyDescent="0.25">
      <c r="A40" s="475"/>
      <c r="B40" s="475"/>
      <c r="C40" s="475"/>
      <c r="D40" s="475"/>
      <c r="E40" s="475"/>
      <c r="F40" s="475"/>
      <c r="G40" s="475"/>
      <c r="H40" s="475"/>
      <c r="I40" s="475"/>
      <c r="J40" s="475"/>
      <c r="K40" s="475"/>
      <c r="L40" s="475"/>
      <c r="M40" s="475"/>
      <c r="N40" s="475"/>
      <c r="O40" s="475"/>
      <c r="P40" s="475"/>
      <c r="Q40" s="475"/>
      <c r="R40" s="475"/>
      <c r="S40" s="475"/>
      <c r="T40" s="475"/>
      <c r="U40" s="475"/>
      <c r="V40" s="475"/>
      <c r="W40" s="475"/>
      <c r="X40" s="475"/>
      <c r="Y40" s="475"/>
      <c r="Z40" s="475"/>
      <c r="AA40" s="475"/>
      <c r="AB40" s="475"/>
      <c r="AC40" s="475"/>
    </row>
    <row r="41" spans="1:29" x14ac:dyDescent="0.25">
      <c r="A41" s="475"/>
      <c r="B41" s="475"/>
      <c r="C41" s="475"/>
      <c r="D41" s="475"/>
      <c r="E41" s="475"/>
      <c r="F41" s="475"/>
      <c r="G41" s="475"/>
      <c r="H41" s="475"/>
      <c r="I41" s="475"/>
      <c r="J41" s="475"/>
      <c r="K41" s="475"/>
      <c r="L41" s="475"/>
      <c r="M41" s="475"/>
      <c r="N41" s="475"/>
      <c r="O41" s="475"/>
      <c r="P41" s="475"/>
      <c r="Q41" s="475"/>
      <c r="R41" s="475"/>
      <c r="S41" s="475"/>
      <c r="T41" s="475"/>
      <c r="U41" s="475"/>
      <c r="V41" s="475"/>
      <c r="W41" s="475"/>
      <c r="X41" s="475"/>
      <c r="Y41" s="475"/>
      <c r="Z41" s="475"/>
      <c r="AA41" s="475"/>
      <c r="AB41" s="475"/>
      <c r="AC41" s="475"/>
    </row>
    <row r="42" spans="1:29" x14ac:dyDescent="0.25">
      <c r="A42" s="475"/>
      <c r="B42" s="475"/>
      <c r="C42" s="475"/>
      <c r="D42" s="475"/>
      <c r="E42" s="475"/>
      <c r="F42" s="475"/>
      <c r="G42" s="475"/>
      <c r="H42" s="475"/>
      <c r="I42" s="475"/>
      <c r="J42" s="475"/>
      <c r="K42" s="475"/>
      <c r="L42" s="475"/>
      <c r="M42" s="475"/>
      <c r="N42" s="475"/>
      <c r="O42" s="475"/>
      <c r="P42" s="475"/>
      <c r="Q42" s="475"/>
      <c r="R42" s="475"/>
      <c r="S42" s="475"/>
      <c r="T42" s="475"/>
      <c r="U42" s="475"/>
      <c r="V42" s="475"/>
      <c r="W42" s="475"/>
      <c r="X42" s="475"/>
      <c r="Y42" s="475"/>
      <c r="Z42" s="475"/>
      <c r="AA42" s="475"/>
      <c r="AB42" s="475"/>
      <c r="AC42" s="475"/>
    </row>
    <row r="43" spans="1:29" x14ac:dyDescent="0.25">
      <c r="A43" s="475"/>
      <c r="B43" s="475"/>
      <c r="C43" s="475"/>
      <c r="D43" s="475"/>
      <c r="E43" s="475"/>
      <c r="F43" s="475"/>
      <c r="G43" s="475"/>
      <c r="H43" s="475"/>
      <c r="I43" s="475"/>
      <c r="J43" s="475"/>
      <c r="K43" s="475"/>
      <c r="L43" s="475"/>
      <c r="M43" s="475"/>
      <c r="N43" s="475"/>
      <c r="O43" s="475"/>
      <c r="P43" s="475"/>
      <c r="Q43" s="475"/>
      <c r="R43" s="475"/>
      <c r="S43" s="475"/>
      <c r="T43" s="475"/>
      <c r="U43" s="475"/>
      <c r="V43" s="475"/>
      <c r="W43" s="475"/>
      <c r="X43" s="475"/>
      <c r="Y43" s="475"/>
      <c r="Z43" s="475"/>
      <c r="AA43" s="475"/>
      <c r="AB43" s="475"/>
      <c r="AC43" s="475"/>
    </row>
    <row r="44" spans="1:29" x14ac:dyDescent="0.25">
      <c r="A44" s="475"/>
      <c r="B44" s="475"/>
      <c r="C44" s="475"/>
      <c r="D44" s="475"/>
      <c r="E44" s="475"/>
      <c r="F44" s="475"/>
      <c r="G44" s="475"/>
      <c r="H44" s="475"/>
      <c r="I44" s="475"/>
      <c r="J44" s="475"/>
      <c r="K44" s="475"/>
      <c r="L44" s="475"/>
      <c r="M44" s="475"/>
      <c r="N44" s="475"/>
      <c r="O44" s="475"/>
      <c r="P44" s="475"/>
      <c r="Q44" s="475"/>
      <c r="R44" s="475"/>
      <c r="S44" s="475"/>
      <c r="T44" s="475"/>
      <c r="U44" s="475"/>
      <c r="V44" s="475"/>
      <c r="W44" s="475"/>
      <c r="X44" s="475"/>
      <c r="Y44" s="475"/>
      <c r="Z44" s="475"/>
      <c r="AA44" s="475"/>
      <c r="AB44" s="475"/>
      <c r="AC44" s="475"/>
    </row>
    <row r="45" spans="1:29" x14ac:dyDescent="0.25">
      <c r="A45" s="475"/>
      <c r="B45" s="475"/>
      <c r="C45" s="475"/>
      <c r="D45" s="475"/>
      <c r="E45" s="475"/>
      <c r="F45" s="475"/>
      <c r="G45" s="475"/>
      <c r="H45" s="475"/>
      <c r="I45" s="475"/>
      <c r="J45" s="475"/>
      <c r="K45" s="475"/>
      <c r="L45" s="475"/>
      <c r="M45" s="475"/>
      <c r="N45" s="475"/>
      <c r="O45" s="475"/>
      <c r="P45" s="475"/>
      <c r="Q45" s="475"/>
      <c r="R45" s="475"/>
      <c r="S45" s="475"/>
      <c r="T45" s="475"/>
      <c r="U45" s="475"/>
      <c r="V45" s="475"/>
      <c r="W45" s="475"/>
      <c r="X45" s="475"/>
      <c r="Y45" s="475"/>
      <c r="Z45" s="475"/>
      <c r="AA45" s="475"/>
      <c r="AB45" s="475"/>
      <c r="AC45" s="475"/>
    </row>
    <row r="46" spans="1:29" x14ac:dyDescent="0.25">
      <c r="A46" s="475"/>
      <c r="B46" s="475"/>
      <c r="C46" s="475"/>
      <c r="D46" s="475"/>
      <c r="E46" s="475"/>
      <c r="F46" s="475"/>
      <c r="G46" s="475"/>
      <c r="H46" s="475"/>
      <c r="I46" s="475"/>
      <c r="J46" s="475"/>
      <c r="K46" s="475"/>
      <c r="L46" s="475"/>
      <c r="M46" s="475"/>
      <c r="N46" s="475"/>
      <c r="O46" s="475"/>
      <c r="P46" s="475"/>
      <c r="Q46" s="475"/>
      <c r="R46" s="475"/>
      <c r="S46" s="475"/>
      <c r="T46" s="475"/>
      <c r="U46" s="475"/>
      <c r="V46" s="475"/>
      <c r="W46" s="475"/>
      <c r="X46" s="475"/>
      <c r="Y46" s="475"/>
      <c r="Z46" s="475"/>
      <c r="AA46" s="475"/>
      <c r="AB46" s="475"/>
      <c r="AC46" s="475"/>
    </row>
  </sheetData>
  <sheetProtection autoFilter="0" pivotTables="0"/>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_S00">
    <tabColor theme="1"/>
  </sheetPr>
  <dimension ref="B3:FN110"/>
  <sheetViews>
    <sheetView showGridLines="0" zoomScale="85" zoomScaleNormal="85" workbookViewId="0">
      <selection activeCell="CE13" sqref="CE13:CG22"/>
    </sheetView>
  </sheetViews>
  <sheetFormatPr defaultRowHeight="12.75" x14ac:dyDescent="0.25"/>
  <cols>
    <col min="1" max="1" width="9.140625" style="5"/>
    <col min="2" max="2" width="6.140625" style="5" bestFit="1" customWidth="1"/>
    <col min="3" max="3" width="22.140625" style="5" bestFit="1" customWidth="1"/>
    <col min="4" max="4" width="25.28515625" style="5" bestFit="1" customWidth="1"/>
    <col min="5" max="5" width="16.7109375" style="5" bestFit="1" customWidth="1"/>
    <col min="6" max="6" width="16.85546875" style="5" bestFit="1" customWidth="1"/>
    <col min="7" max="8" width="8.140625" style="5" customWidth="1"/>
    <col min="9" max="9" width="5.5703125" style="230" customWidth="1"/>
    <col min="10" max="10" width="13.28515625" style="230" customWidth="1"/>
    <col min="11" max="11" width="13.140625" style="230" customWidth="1"/>
    <col min="12" max="12" width="81.140625" style="5" bestFit="1" customWidth="1"/>
    <col min="13" max="13" width="15.28515625" style="5" customWidth="1"/>
    <col min="14" max="14" width="22.28515625" style="5" customWidth="1"/>
    <col min="15" max="15" width="6.5703125" style="230" customWidth="1"/>
    <col min="16" max="17" width="7.7109375" style="230" customWidth="1"/>
    <col min="18" max="18" width="3.140625" style="230" bestFit="1" customWidth="1"/>
    <col min="19" max="19" width="12.140625" style="230" bestFit="1" customWidth="1"/>
    <col min="20" max="20" width="12.140625" style="5" bestFit="1" customWidth="1"/>
    <col min="21" max="21" width="39.28515625" style="5" bestFit="1" customWidth="1"/>
    <col min="22" max="22" width="20" style="5" bestFit="1" customWidth="1"/>
    <col min="23" max="23" width="21.140625" style="5" bestFit="1" customWidth="1"/>
    <col min="24" max="24" width="5" style="5" bestFit="1" customWidth="1"/>
    <col min="25" max="25" width="10.42578125" style="5" customWidth="1"/>
    <col min="26" max="26" width="10.42578125" style="6" customWidth="1"/>
    <col min="27" max="27" width="6" style="6" customWidth="1"/>
    <col min="28" max="28" width="32.7109375" style="6" bestFit="1" customWidth="1"/>
    <col min="29" max="30" width="8" style="6" customWidth="1"/>
    <col min="31" max="31" width="8" style="8" customWidth="1"/>
    <col min="32" max="32" width="36.5703125" style="6" bestFit="1" customWidth="1"/>
    <col min="33" max="33" width="6.28515625" style="6" customWidth="1"/>
    <col min="34" max="34" width="7.28515625" style="6" customWidth="1"/>
    <col min="35" max="35" width="8" style="8" customWidth="1"/>
    <col min="36" max="36" width="28.42578125" style="6" bestFit="1" customWidth="1"/>
    <col min="37" max="37" width="7.28515625" style="6" customWidth="1"/>
    <col min="38" max="38" width="6.28515625" style="6" customWidth="1"/>
    <col min="39" max="39" width="13" style="8" customWidth="1"/>
    <col min="40" max="40" width="9.42578125" style="6" customWidth="1"/>
    <col min="41" max="41" width="15" style="6" customWidth="1"/>
    <col min="42" max="42" width="14.85546875" style="6" customWidth="1"/>
    <col min="43" max="43" width="22.140625" style="6" customWidth="1"/>
    <col min="44" max="44" width="14.7109375" style="6" customWidth="1"/>
    <col min="45" max="45" width="22.28515625" style="6" customWidth="1"/>
    <col min="46" max="46" width="26.140625" style="6" customWidth="1"/>
    <col min="47" max="47" width="40.42578125" style="6" bestFit="1" customWidth="1"/>
    <col min="48" max="48" width="16" style="6" customWidth="1"/>
    <col min="49" max="49" width="9.140625" style="6"/>
    <col min="50" max="50" width="8.140625" style="6" customWidth="1"/>
    <col min="51" max="51" width="9.5703125" style="6" bestFit="1" customWidth="1"/>
    <col min="52" max="52" width="12.85546875" style="6" customWidth="1"/>
    <col min="53" max="53" width="11.7109375" style="6" customWidth="1"/>
    <col min="54" max="55" width="23.5703125" style="6" customWidth="1"/>
    <col min="56" max="56" width="20.140625" style="6" customWidth="1"/>
    <col min="57" max="57" width="26.7109375" style="6" bestFit="1" customWidth="1"/>
    <col min="58" max="58" width="11.28515625" style="6" customWidth="1"/>
    <col min="59" max="59" width="8.140625" style="6" customWidth="1"/>
    <col min="60" max="60" width="8.5703125" style="6" customWidth="1"/>
    <col min="61" max="61" width="8.85546875" style="6" customWidth="1"/>
    <col min="62" max="62" width="12.85546875" style="6" customWidth="1"/>
    <col min="63" max="63" width="11.7109375" style="6" customWidth="1"/>
    <col min="64" max="65" width="14.5703125" style="6" customWidth="1"/>
    <col min="66" max="66" width="19.42578125" style="6" bestFit="1" customWidth="1"/>
    <col min="67" max="67" width="10.5703125" style="6" customWidth="1"/>
    <col min="68" max="70" width="8.5703125" style="6" customWidth="1"/>
    <col min="71" max="71" width="9.140625" style="6"/>
    <col min="72" max="72" width="17.140625" style="6" customWidth="1"/>
    <col min="73" max="73" width="19.5703125" style="6" bestFit="1" customWidth="1"/>
    <col min="74" max="74" width="23.5703125" style="6" customWidth="1"/>
    <col min="75" max="75" width="19.5703125" style="6" bestFit="1" customWidth="1"/>
    <col min="76" max="76" width="19.42578125" style="6" bestFit="1" customWidth="1"/>
    <col min="77" max="77" width="18.85546875" style="6" bestFit="1" customWidth="1"/>
    <col min="78" max="78" width="19.7109375" style="6" customWidth="1"/>
    <col min="79" max="80" width="16.28515625" style="6" customWidth="1"/>
    <col min="81" max="170" width="9.140625" style="6"/>
    <col min="171" max="16384" width="9.140625" style="5"/>
  </cols>
  <sheetData>
    <row r="3" spans="2:170" x14ac:dyDescent="0.25">
      <c r="AM3" s="302" t="s">
        <v>546</v>
      </c>
      <c r="AN3" s="303" t="str">
        <f>IF(YEAR(IZJAVA!I25)=1900,"XXXX",YEAR(IZJAVA!I25))</f>
        <v>XXXX</v>
      </c>
    </row>
    <row r="4" spans="2:170" x14ac:dyDescent="0.25">
      <c r="I4" s="230">
        <v>1</v>
      </c>
      <c r="J4" s="230">
        <v>2</v>
      </c>
      <c r="K4" s="230">
        <v>3</v>
      </c>
      <c r="L4" s="230">
        <v>4</v>
      </c>
      <c r="M4" s="230">
        <v>5</v>
      </c>
      <c r="N4" s="230">
        <v>6</v>
      </c>
      <c r="O4" s="230">
        <v>7</v>
      </c>
      <c r="AM4" s="302" t="s">
        <v>544</v>
      </c>
      <c r="AN4" s="303">
        <f>MONTH(IZJAVA!I25)</f>
        <v>1</v>
      </c>
    </row>
    <row r="5" spans="2:170" x14ac:dyDescent="0.2">
      <c r="Z5" s="9"/>
    </row>
    <row r="6" spans="2:170" x14ac:dyDescent="0.25">
      <c r="B6" s="264" t="s">
        <v>101</v>
      </c>
      <c r="I6" s="264" t="s">
        <v>102</v>
      </c>
      <c r="R6" s="264" t="s">
        <v>187</v>
      </c>
      <c r="Z6" s="5"/>
      <c r="AA6" s="264" t="s">
        <v>192</v>
      </c>
      <c r="AE6" s="264" t="s">
        <v>190</v>
      </c>
      <c r="AI6" s="264" t="s">
        <v>191</v>
      </c>
      <c r="AM6" s="263" t="s">
        <v>543</v>
      </c>
      <c r="AX6" s="371"/>
      <c r="AZ6" s="371" t="s">
        <v>600</v>
      </c>
      <c r="BA6" s="371"/>
      <c r="BB6" s="371"/>
      <c r="BC6" s="371"/>
      <c r="BD6" s="371"/>
      <c r="BE6" s="371"/>
      <c r="BF6" s="550" t="s">
        <v>1007</v>
      </c>
      <c r="BG6" s="371"/>
      <c r="BJ6" s="371" t="s">
        <v>605</v>
      </c>
      <c r="BK6" s="216"/>
      <c r="BM6" s="216"/>
      <c r="BO6" s="550" t="s">
        <v>1007</v>
      </c>
      <c r="BS6" s="371" t="s">
        <v>884</v>
      </c>
    </row>
    <row r="7" spans="2:170" x14ac:dyDescent="0.25">
      <c r="V7" s="230"/>
      <c r="Z7" s="5"/>
      <c r="AA7" s="5"/>
      <c r="AB7" s="5"/>
      <c r="BN7" s="216"/>
    </row>
    <row r="8" spans="2:170" ht="15" x14ac:dyDescent="0.25">
      <c r="B8" s="5" t="s">
        <v>14</v>
      </c>
      <c r="C8" s="5" t="s">
        <v>29</v>
      </c>
      <c r="D8" s="5" t="s">
        <v>30</v>
      </c>
      <c r="E8" s="5" t="s">
        <v>33</v>
      </c>
      <c r="F8" s="5" t="s">
        <v>34</v>
      </c>
      <c r="I8" s="231" t="s">
        <v>14</v>
      </c>
      <c r="J8" s="231" t="s">
        <v>104</v>
      </c>
      <c r="K8" s="231" t="s">
        <v>140</v>
      </c>
      <c r="L8" s="188" t="s">
        <v>103</v>
      </c>
      <c r="M8" s="188" t="s">
        <v>105</v>
      </c>
      <c r="N8" s="188" t="s">
        <v>107</v>
      </c>
      <c r="O8" s="234" t="s">
        <v>180</v>
      </c>
      <c r="P8"/>
      <c r="Q8"/>
      <c r="R8" s="230" t="s">
        <v>14</v>
      </c>
      <c r="S8" s="5" t="s">
        <v>104</v>
      </c>
      <c r="T8" s="5" t="s">
        <v>140</v>
      </c>
      <c r="U8" s="5" t="s">
        <v>103</v>
      </c>
      <c r="V8" s="5" t="s">
        <v>105</v>
      </c>
      <c r="W8" s="5" t="s">
        <v>107</v>
      </c>
      <c r="X8" s="5" t="s">
        <v>180</v>
      </c>
      <c r="Y8" s="6"/>
      <c r="AA8" s="10" t="s">
        <v>14</v>
      </c>
      <c r="AB8" s="9" t="s">
        <v>189</v>
      </c>
      <c r="AC8" s="9"/>
      <c r="AE8" s="10" t="s">
        <v>14</v>
      </c>
      <c r="AF8" s="9" t="s">
        <v>189</v>
      </c>
      <c r="AI8" s="10" t="s">
        <v>14</v>
      </c>
      <c r="AJ8" s="9" t="s">
        <v>189</v>
      </c>
      <c r="AM8" s="301" t="s">
        <v>529</v>
      </c>
      <c r="AN8" s="301" t="s">
        <v>547</v>
      </c>
      <c r="AO8" s="216" t="s">
        <v>530</v>
      </c>
      <c r="AP8" s="216" t="s">
        <v>545</v>
      </c>
      <c r="AQ8" s="216" t="s">
        <v>548</v>
      </c>
      <c r="AR8" s="216" t="s">
        <v>571</v>
      </c>
      <c r="AS8" s="216" t="s">
        <v>572</v>
      </c>
      <c r="AT8" s="216" t="s">
        <v>578</v>
      </c>
      <c r="AU8" s="216" t="s">
        <v>579</v>
      </c>
      <c r="AZ8" s="6" t="s">
        <v>529</v>
      </c>
      <c r="BA8" s="216" t="s">
        <v>547</v>
      </c>
      <c r="BB8" s="216" t="s">
        <v>601</v>
      </c>
      <c r="BC8" s="216" t="s">
        <v>602</v>
      </c>
      <c r="BD8" s="216" t="s">
        <v>603</v>
      </c>
      <c r="BE8" s="216" t="s">
        <v>604</v>
      </c>
      <c r="BF8" s="216" t="s">
        <v>1004</v>
      </c>
      <c r="BJ8" s="6" t="s">
        <v>529</v>
      </c>
      <c r="BK8" s="216" t="s">
        <v>547</v>
      </c>
      <c r="BL8" s="216" t="s">
        <v>611</v>
      </c>
      <c r="BM8" s="216" t="s">
        <v>612</v>
      </c>
      <c r="BN8" s="216" t="s">
        <v>606</v>
      </c>
      <c r="BO8" s="216" t="s">
        <v>1004</v>
      </c>
      <c r="BS8" s="216" t="s">
        <v>14</v>
      </c>
      <c r="BT8" s="301" t="s">
        <v>881</v>
      </c>
      <c r="BU8" s="301" t="s">
        <v>879</v>
      </c>
      <c r="BV8" s="301" t="s">
        <v>880</v>
      </c>
      <c r="BW8" s="301" t="s">
        <v>883</v>
      </c>
      <c r="BX8" s="301" t="s">
        <v>882</v>
      </c>
      <c r="BY8" s="216" t="s">
        <v>975</v>
      </c>
      <c r="BZ8" s="216" t="s">
        <v>976</v>
      </c>
      <c r="CA8" s="216" t="s">
        <v>984</v>
      </c>
      <c r="CB8" s="216" t="s">
        <v>983</v>
      </c>
      <c r="FN8" s="5"/>
    </row>
    <row r="9" spans="2:170" ht="15" x14ac:dyDescent="0.25">
      <c r="B9" s="5">
        <v>1</v>
      </c>
      <c r="C9" s="5" t="s">
        <v>35</v>
      </c>
      <c r="D9" s="5" t="s">
        <v>4</v>
      </c>
      <c r="E9" s="5" t="s">
        <v>10</v>
      </c>
      <c r="F9" s="5" t="s">
        <v>9</v>
      </c>
      <c r="I9" s="232">
        <v>0</v>
      </c>
      <c r="J9" s="232"/>
      <c r="K9" s="232" t="s">
        <v>316</v>
      </c>
      <c r="L9" s="212" t="s">
        <v>188</v>
      </c>
      <c r="M9" s="212" t="s">
        <v>3</v>
      </c>
      <c r="N9" s="212" t="s">
        <v>3</v>
      </c>
      <c r="O9" s="235">
        <v>0</v>
      </c>
      <c r="P9"/>
      <c r="Q9"/>
      <c r="R9" s="230">
        <v>0</v>
      </c>
      <c r="S9" s="5"/>
      <c r="T9" s="189" t="s">
        <v>316</v>
      </c>
      <c r="U9" s="6" t="s">
        <v>188</v>
      </c>
      <c r="V9" s="6" t="s">
        <v>3</v>
      </c>
      <c r="W9" s="6" t="s">
        <v>3</v>
      </c>
      <c r="X9" s="5">
        <v>0</v>
      </c>
      <c r="Y9" s="6"/>
      <c r="AA9" s="10">
        <v>1</v>
      </c>
      <c r="AB9" s="9" t="s">
        <v>237</v>
      </c>
      <c r="AC9" s="9"/>
      <c r="AE9" s="10">
        <v>1</v>
      </c>
      <c r="AF9" s="9" t="s">
        <v>207</v>
      </c>
      <c r="AH9" s="9"/>
      <c r="AI9" s="10">
        <v>1</v>
      </c>
      <c r="AJ9" s="9" t="s">
        <v>12</v>
      </c>
      <c r="AM9" s="8">
        <v>1</v>
      </c>
      <c r="AN9" s="8" t="str">
        <f t="shared" ref="AN9:AN20" si="0">$AN$3</f>
        <v>XXXX</v>
      </c>
      <c r="AO9" s="216" t="s">
        <v>531</v>
      </c>
      <c r="AP9" s="303" t="str">
        <f t="shared" ref="AP9:AP20" si="1">IF($AN$4-1&gt;AM9,"REAL","PLAN")</f>
        <v>PLAN</v>
      </c>
      <c r="AQ9" s="304" t="str">
        <f t="shared" ref="AQ9:AQ20" si="2">IF(AP9="PLAN","NAČRTOVANI PODATKI","PODATKI O REALIZACIJI")</f>
        <v>NAČRTOVANI PODATKI</v>
      </c>
      <c r="AR9" s="216" t="str">
        <f t="shared" ref="AR9:AR20" si="3">IF($AN$4=AM9,"D","N")</f>
        <v>D</v>
      </c>
      <c r="AS9" s="216" t="str">
        <f t="shared" ref="AS9:AS20" si="4">IF($AN$4&gt;AM9,"PRED","PO")</f>
        <v>PO</v>
      </c>
      <c r="AT9" s="304" t="str">
        <f t="shared" ref="AT9:AT20" si="5">IF(AND(AR9="N",AS9="PRED")," (mesec pred uveljavitvijo - ",IF(AR9="D"," (mesec uveljavitve - ","(mesec po uveljavitvi - "))</f>
        <v xml:space="preserve"> (mesec uveljavitve - </v>
      </c>
      <c r="AU9" s="304" t="str">
        <f t="shared" ref="AU9:AU20" si="6">AT9&amp;LOWER(AQ9)&amp;")"</f>
        <v xml:space="preserve"> (mesec uveljavitve - načrtovani podatki)</v>
      </c>
      <c r="AZ9" s="6">
        <v>1</v>
      </c>
      <c r="BA9" s="6" t="str">
        <f>$AN$3</f>
        <v>XXXX</v>
      </c>
      <c r="BB9" s="6" t="str">
        <f>IFERROR(VLOOKUP(MATCH(BF9,tblS_RegUVS_LP[ID_LP],0),tblS_RegUVS_LP[],5),"")</f>
        <v/>
      </c>
      <c r="BC9" s="370" t="str">
        <f>IFERROR(IF(VLOOKUP(MATCH(BF9,tblS_RegUVS_LP[ID_LP],0),tblS_RegUVS_LP[],6)=0,"",VLOOKUP(MATCH(BF9,tblS_RegUVS_LP[ID_LP],0),tblS_RegUVS_LP[],6)),"")</f>
        <v/>
      </c>
      <c r="BD9" s="6" t="str">
        <f>IFERROR(VLOOKUP(MATCH(BF9,tblS_RegUVS_LP[ID_LP],0),tblS_RegUVS_LP[],7),"")</f>
        <v/>
      </c>
      <c r="BE9" s="370" t="str">
        <f>IFERROR(IF(VLOOKUP(MATCH(BF9,tblS_RegUVS_LP[ID_LP],0),tblS_RegUVS_LP[],8)=0,"",VLOOKUP(MATCH(BF9,tblS_RegUVS_LP[ID_LP],0),tblS_RegUVS_LP[],8)),"")</f>
        <v/>
      </c>
      <c r="BF9" s="216" t="str">
        <f>tblS_RegUVS[[#This Row],[Leto]]&amp;"-"&amp;tblS_RegUVS[[#This Row],[ID_Mesec]]</f>
        <v>XXXX-1</v>
      </c>
      <c r="BJ9" s="6">
        <v>1</v>
      </c>
      <c r="BK9" s="6" t="str">
        <f t="shared" ref="BK9:BK20" si="7">$AN$3</f>
        <v>XXXX</v>
      </c>
      <c r="BL9" s="216" t="str">
        <f>IFERROR(VLOOKUP(MATCH(BF9,tblS_RegPRIH_LP[ID_LP],0),tblS_RegPRIH_LP[],5),"")</f>
        <v/>
      </c>
      <c r="BM9" s="216" t="str">
        <f>IFERROR(VLOOKUP(MATCH(BF9,tblS_RegPRIH_LP[ID_LP],0),tblS_RegPRIH_LP[],6),"")</f>
        <v/>
      </c>
      <c r="BN9" s="370" t="str">
        <f>IFERROR(IF(VLOOKUP(MATCH(BF9,tblS_RegPRIH_LP[ID_LP],0),tblS_RegPRIH_LP[],7)=0,"",VLOOKUP(MATCH(BF9,tblS_RegPRIH_LP[ID_LP],0),tblS_RegPRIH_LP[],7)),"")</f>
        <v/>
      </c>
      <c r="BO9" s="216" t="str">
        <f>tblS_RegPRIH[[#This Row],[Leto]]&amp;"-"&amp;tblS_RegPRIH[[#This Row],[ID_Mesec]]</f>
        <v>XXXX-1</v>
      </c>
      <c r="BS9" s="6">
        <v>1</v>
      </c>
      <c r="BT9" s="216" t="s">
        <v>878</v>
      </c>
      <c r="BU9" s="507">
        <f>BU16</f>
        <v>1</v>
      </c>
      <c r="BV9" s="216">
        <v>0.45</v>
      </c>
      <c r="BW9" s="216">
        <v>0.85</v>
      </c>
      <c r="BX9" s="216">
        <v>0.25</v>
      </c>
      <c r="BY9" s="507">
        <f t="shared" ref="BY9:BY11" si="8">BU9</f>
        <v>1</v>
      </c>
      <c r="BZ9" s="502">
        <v>0.45</v>
      </c>
      <c r="CA9" s="507">
        <f>BV16</f>
        <v>0.4</v>
      </c>
      <c r="CB9" s="216">
        <v>0.95</v>
      </c>
      <c r="FN9" s="5"/>
    </row>
    <row r="10" spans="2:170" ht="15" x14ac:dyDescent="0.25">
      <c r="B10" s="5">
        <v>2</v>
      </c>
      <c r="C10" s="5" t="s">
        <v>36</v>
      </c>
      <c r="D10" s="5" t="s">
        <v>83</v>
      </c>
      <c r="E10" s="5" t="s">
        <v>31</v>
      </c>
      <c r="F10" s="5" t="s">
        <v>31</v>
      </c>
      <c r="I10" s="232">
        <v>1</v>
      </c>
      <c r="J10" s="232" t="s">
        <v>96</v>
      </c>
      <c r="K10" s="233" t="s">
        <v>452</v>
      </c>
      <c r="L10" s="212" t="s">
        <v>117</v>
      </c>
      <c r="M10" s="212" t="s">
        <v>9</v>
      </c>
      <c r="N10" s="212" t="s">
        <v>4</v>
      </c>
      <c r="O10" s="235">
        <v>1</v>
      </c>
      <c r="P10"/>
      <c r="Q10"/>
      <c r="R10"/>
      <c r="S10"/>
      <c r="T10"/>
      <c r="U10"/>
      <c r="V10" s="9"/>
      <c r="W10" s="6"/>
      <c r="X10" s="6"/>
      <c r="Y10" s="6"/>
      <c r="AA10" s="10">
        <v>2</v>
      </c>
      <c r="AB10" s="9" t="s">
        <v>238</v>
      </c>
      <c r="AC10" s="9"/>
      <c r="AE10" s="10">
        <v>2</v>
      </c>
      <c r="AF10" s="9" t="s">
        <v>11</v>
      </c>
      <c r="AH10" s="9"/>
      <c r="AI10" s="10">
        <v>2</v>
      </c>
      <c r="AJ10" s="9" t="s">
        <v>13</v>
      </c>
      <c r="AM10" s="8">
        <v>2</v>
      </c>
      <c r="AN10" s="8" t="str">
        <f t="shared" si="0"/>
        <v>XXXX</v>
      </c>
      <c r="AO10" s="216" t="s">
        <v>532</v>
      </c>
      <c r="AP10" s="303" t="str">
        <f t="shared" si="1"/>
        <v>PLAN</v>
      </c>
      <c r="AQ10" s="304" t="str">
        <f t="shared" si="2"/>
        <v>NAČRTOVANI PODATKI</v>
      </c>
      <c r="AR10" s="216" t="str">
        <f t="shared" si="3"/>
        <v>N</v>
      </c>
      <c r="AS10" s="216" t="str">
        <f t="shared" si="4"/>
        <v>PO</v>
      </c>
      <c r="AT10" s="304" t="str">
        <f t="shared" si="5"/>
        <v xml:space="preserve">(mesec po uveljavitvi - </v>
      </c>
      <c r="AU10" s="304" t="str">
        <f t="shared" si="6"/>
        <v>(mesec po uveljavitvi - načrtovani podatki)</v>
      </c>
      <c r="AZ10" s="6">
        <v>2</v>
      </c>
      <c r="BA10" s="6" t="str">
        <f t="shared" ref="BA10:BA20" si="9">$AN$3</f>
        <v>XXXX</v>
      </c>
      <c r="BB10" s="6" t="str">
        <f>IFERROR(VLOOKUP(MATCH(BF10,tblS_RegUVS_LP[ID_LP],0),tblS_RegUVS_LP[],5),"")</f>
        <v/>
      </c>
      <c r="BC10" s="370" t="str">
        <f>IFERROR(IF(VLOOKUP(MATCH(BF10,tblS_RegUVS_LP[ID_LP],0),tblS_RegUVS_LP[],6)=0,"",VLOOKUP(MATCH(BF10,tblS_RegUVS_LP[ID_LP],0),tblS_RegUVS_LP[],6)),"")</f>
        <v/>
      </c>
      <c r="BD10" s="6" t="str">
        <f>IFERROR(VLOOKUP(MATCH(BF10,tblS_RegUVS_LP[ID_LP],0),tblS_RegUVS_LP[],7),"")</f>
        <v/>
      </c>
      <c r="BE10" s="370" t="str">
        <f>IFERROR(IF(VLOOKUP(MATCH(BF10,tblS_RegUVS_LP[ID_LP],0),tblS_RegUVS_LP[],8)=0,"",VLOOKUP(MATCH(BF10,tblS_RegUVS_LP[ID_LP],0),tblS_RegUVS_LP[],8)),"")</f>
        <v/>
      </c>
      <c r="BF10" s="216" t="str">
        <f>tblS_RegUVS[[#This Row],[Leto]]&amp;"-"&amp;tblS_RegUVS[[#This Row],[ID_Mesec]]</f>
        <v>XXXX-2</v>
      </c>
      <c r="BJ10" s="6">
        <v>2</v>
      </c>
      <c r="BK10" s="6" t="str">
        <f t="shared" si="7"/>
        <v>XXXX</v>
      </c>
      <c r="BL10" s="6" t="str">
        <f>IFERROR(VLOOKUP(MATCH(BF10,tblS_RegPRIH_LP[ID_LP],0),tblS_RegPRIH_LP[],5),"")</f>
        <v/>
      </c>
      <c r="BM10" s="6" t="str">
        <f>IFERROR(VLOOKUP(MATCH(BF10,tblS_RegPRIH_LP[ID_LP],0),tblS_RegPRIH_LP[],6),"")</f>
        <v/>
      </c>
      <c r="BN10" s="370" t="str">
        <f>IFERROR(IF(VLOOKUP(MATCH(BF10,tblS_RegPRIH_LP[ID_LP],0),tblS_RegPRIH_LP[],7)=0,"",VLOOKUP(MATCH(BF10,tblS_RegPRIH_LP[ID_LP],0),tblS_RegPRIH_LP[],7)),"")</f>
        <v/>
      </c>
      <c r="BO10" s="216" t="str">
        <f>tblS_RegPRIH[[#This Row],[Leto]]&amp;"-"&amp;tblS_RegPRIH[[#This Row],[ID_Mesec]]</f>
        <v>XXXX-2</v>
      </c>
      <c r="BS10" s="6">
        <v>2</v>
      </c>
      <c r="BT10" s="216" t="s">
        <v>981</v>
      </c>
      <c r="BU10" s="216">
        <v>0.99</v>
      </c>
      <c r="BV10" s="216">
        <v>0.65</v>
      </c>
      <c r="BW10" s="216"/>
      <c r="BX10" s="216"/>
      <c r="BY10" s="507">
        <f t="shared" si="8"/>
        <v>0.99</v>
      </c>
      <c r="BZ10" s="502">
        <v>0.65</v>
      </c>
      <c r="CA10" s="216"/>
      <c r="CB10" s="216"/>
      <c r="FN10" s="5"/>
    </row>
    <row r="11" spans="2:170" ht="15" x14ac:dyDescent="0.25">
      <c r="B11" s="5">
        <v>3</v>
      </c>
      <c r="C11" s="5" t="s">
        <v>37</v>
      </c>
      <c r="D11" s="5" t="s">
        <v>84</v>
      </c>
      <c r="E11" s="5" t="s">
        <v>32</v>
      </c>
      <c r="F11" s="5" t="s">
        <v>32</v>
      </c>
      <c r="I11" s="232">
        <v>2</v>
      </c>
      <c r="J11" s="232" t="s">
        <v>96</v>
      </c>
      <c r="K11" s="233" t="s">
        <v>453</v>
      </c>
      <c r="L11" s="212" t="s">
        <v>126</v>
      </c>
      <c r="M11" s="212" t="s">
        <v>9</v>
      </c>
      <c r="N11" s="212" t="s">
        <v>4</v>
      </c>
      <c r="O11" s="235">
        <v>1</v>
      </c>
      <c r="P11"/>
      <c r="Q11"/>
      <c r="R11"/>
      <c r="S11"/>
      <c r="T11"/>
      <c r="U11"/>
      <c r="V11" s="9"/>
      <c r="W11" s="6"/>
      <c r="X11" s="6"/>
      <c r="Y11" s="6"/>
      <c r="AA11" s="10">
        <v>3</v>
      </c>
      <c r="AB11" s="9" t="s">
        <v>239</v>
      </c>
      <c r="AC11" s="9"/>
      <c r="AH11" s="9"/>
      <c r="AM11" s="8">
        <v>3</v>
      </c>
      <c r="AN11" s="8" t="str">
        <f t="shared" si="0"/>
        <v>XXXX</v>
      </c>
      <c r="AO11" s="216" t="s">
        <v>533</v>
      </c>
      <c r="AP11" s="303" t="str">
        <f t="shared" si="1"/>
        <v>PLAN</v>
      </c>
      <c r="AQ11" s="304" t="str">
        <f t="shared" si="2"/>
        <v>NAČRTOVANI PODATKI</v>
      </c>
      <c r="AR11" s="216" t="str">
        <f t="shared" si="3"/>
        <v>N</v>
      </c>
      <c r="AS11" s="216" t="str">
        <f t="shared" si="4"/>
        <v>PO</v>
      </c>
      <c r="AT11" s="304" t="str">
        <f t="shared" si="5"/>
        <v xml:space="preserve">(mesec po uveljavitvi - </v>
      </c>
      <c r="AU11" s="304" t="str">
        <f t="shared" si="6"/>
        <v>(mesec po uveljavitvi - načrtovani podatki)</v>
      </c>
      <c r="AZ11" s="6">
        <v>3</v>
      </c>
      <c r="BA11" s="6" t="str">
        <f t="shared" si="9"/>
        <v>XXXX</v>
      </c>
      <c r="BB11" s="6" t="str">
        <f>IFERROR(VLOOKUP(MATCH(BF11,tblS_RegUVS_LP[ID_LP],0),tblS_RegUVS_LP[],5),"")</f>
        <v/>
      </c>
      <c r="BC11" s="370" t="str">
        <f>IFERROR(IF(VLOOKUP(MATCH(BF11,tblS_RegUVS_LP[ID_LP],0),tblS_RegUVS_LP[],6)=0,"",VLOOKUP(MATCH(BF11,tblS_RegUVS_LP[ID_LP],0),tblS_RegUVS_LP[],6)),"")</f>
        <v/>
      </c>
      <c r="BD11" s="6" t="str">
        <f>IFERROR(VLOOKUP(MATCH(BF11,tblS_RegUVS_LP[ID_LP],0),tblS_RegUVS_LP[],7),"")</f>
        <v/>
      </c>
      <c r="BE11" s="370" t="str">
        <f>IFERROR(IF(VLOOKUP(MATCH(BF11,tblS_RegUVS_LP[ID_LP],0),tblS_RegUVS_LP[],8)=0,"",VLOOKUP(MATCH(BF11,tblS_RegUVS_LP[ID_LP],0),tblS_RegUVS_LP[],8)),"")</f>
        <v/>
      </c>
      <c r="BF11" s="216" t="str">
        <f>tblS_RegUVS[[#This Row],[Leto]]&amp;"-"&amp;tblS_RegUVS[[#This Row],[ID_Mesec]]</f>
        <v>XXXX-3</v>
      </c>
      <c r="BJ11" s="6">
        <v>3</v>
      </c>
      <c r="BK11" s="6" t="str">
        <f t="shared" si="7"/>
        <v>XXXX</v>
      </c>
      <c r="BL11" s="6" t="str">
        <f>IFERROR(VLOOKUP(MATCH(BF11,tblS_RegPRIH_LP[ID_LP],0),tblS_RegPRIH_LP[],5),"")</f>
        <v/>
      </c>
      <c r="BM11" s="6" t="str">
        <f>IFERROR(VLOOKUP(MATCH(BF11,tblS_RegPRIH_LP[ID_LP],0),tblS_RegPRIH_LP[],6),"")</f>
        <v/>
      </c>
      <c r="BN11" s="370" t="str">
        <f>IFERROR(IF(VLOOKUP(MATCH(BF11,tblS_RegPRIH_LP[ID_LP],0),tblS_RegPRIH_LP[],7)=0,"",VLOOKUP(MATCH(BF11,tblS_RegPRIH_LP[ID_LP],0),tblS_RegPRIH_LP[],7)),"")</f>
        <v/>
      </c>
      <c r="BO11" s="216" t="str">
        <f>tblS_RegPRIH[[#This Row],[Leto]]&amp;"-"&amp;tblS_RegPRIH[[#This Row],[ID_Mesec]]</f>
        <v>XXXX-3</v>
      </c>
      <c r="BS11" s="6">
        <v>3</v>
      </c>
      <c r="BT11" s="216" t="s">
        <v>885</v>
      </c>
      <c r="BU11" s="507">
        <f>MIN(BU9:BU10)</f>
        <v>0.99</v>
      </c>
      <c r="BV11" s="507">
        <f>MIN(BV9:BV10)</f>
        <v>0.45</v>
      </c>
      <c r="BW11" s="507">
        <f>BW9</f>
        <v>0.85</v>
      </c>
      <c r="BX11" s="507">
        <f>BX9</f>
        <v>0.25</v>
      </c>
      <c r="BY11" s="507">
        <f t="shared" si="8"/>
        <v>0.99</v>
      </c>
      <c r="BZ11" s="502">
        <v>0.45</v>
      </c>
      <c r="CA11" s="507">
        <f>CA9</f>
        <v>0.4</v>
      </c>
      <c r="CB11" s="507">
        <f>CB9</f>
        <v>0.95</v>
      </c>
      <c r="FN11" s="5"/>
    </row>
    <row r="12" spans="2:170" ht="15" x14ac:dyDescent="0.25">
      <c r="I12" s="232">
        <v>3</v>
      </c>
      <c r="J12" s="232" t="s">
        <v>96</v>
      </c>
      <c r="K12" s="233" t="s">
        <v>454</v>
      </c>
      <c r="L12" s="212" t="s">
        <v>123</v>
      </c>
      <c r="M12" s="212" t="s">
        <v>9</v>
      </c>
      <c r="N12" s="212" t="s">
        <v>4</v>
      </c>
      <c r="O12" s="235">
        <v>1</v>
      </c>
      <c r="P12"/>
      <c r="Q12"/>
      <c r="R12"/>
      <c r="S12"/>
      <c r="T12"/>
      <c r="U12"/>
      <c r="V12" s="9"/>
      <c r="W12" s="6"/>
      <c r="X12" s="6"/>
      <c r="Y12" s="6"/>
      <c r="AA12" s="8"/>
      <c r="AC12" s="9"/>
      <c r="AE12" s="10"/>
      <c r="AI12" s="10"/>
      <c r="AM12" s="8">
        <v>4</v>
      </c>
      <c r="AN12" s="8" t="str">
        <f t="shared" si="0"/>
        <v>XXXX</v>
      </c>
      <c r="AO12" s="216" t="s">
        <v>534</v>
      </c>
      <c r="AP12" s="303" t="str">
        <f t="shared" si="1"/>
        <v>PLAN</v>
      </c>
      <c r="AQ12" s="304" t="str">
        <f t="shared" si="2"/>
        <v>NAČRTOVANI PODATKI</v>
      </c>
      <c r="AR12" s="216" t="str">
        <f t="shared" si="3"/>
        <v>N</v>
      </c>
      <c r="AS12" s="216" t="str">
        <f t="shared" si="4"/>
        <v>PO</v>
      </c>
      <c r="AT12" s="304" t="str">
        <f t="shared" si="5"/>
        <v xml:space="preserve">(mesec po uveljavitvi - </v>
      </c>
      <c r="AU12" s="304" t="str">
        <f t="shared" si="6"/>
        <v>(mesec po uveljavitvi - načrtovani podatki)</v>
      </c>
      <c r="AZ12" s="6">
        <v>4</v>
      </c>
      <c r="BA12" s="6" t="str">
        <f t="shared" si="9"/>
        <v>XXXX</v>
      </c>
      <c r="BB12" s="6" t="str">
        <f>IFERROR(VLOOKUP(MATCH(BF12,tblS_RegUVS_LP[ID_LP],0),tblS_RegUVS_LP[],5),"")</f>
        <v/>
      </c>
      <c r="BC12" s="370" t="str">
        <f>IFERROR(IF(VLOOKUP(MATCH(BF12,tblS_RegUVS_LP[ID_LP],0),tblS_RegUVS_LP[],6)=0,"",VLOOKUP(MATCH(BF12,tblS_RegUVS_LP[ID_LP],0),tblS_RegUVS_LP[],6)),"")</f>
        <v/>
      </c>
      <c r="BD12" s="6" t="str">
        <f>IFERROR(VLOOKUP(MATCH(BF12,tblS_RegUVS_LP[ID_LP],0),tblS_RegUVS_LP[],7),"")</f>
        <v/>
      </c>
      <c r="BE12" s="370" t="str">
        <f>IFERROR(IF(VLOOKUP(MATCH(BF12,tblS_RegUVS_LP[ID_LP],0),tblS_RegUVS_LP[],8)=0,"",VLOOKUP(MATCH(BF12,tblS_RegUVS_LP[ID_LP],0),tblS_RegUVS_LP[],8)),"")</f>
        <v/>
      </c>
      <c r="BF12" s="216" t="str">
        <f>tblS_RegUVS[[#This Row],[Leto]]&amp;"-"&amp;tblS_RegUVS[[#This Row],[ID_Mesec]]</f>
        <v>XXXX-4</v>
      </c>
      <c r="BJ12" s="6">
        <v>4</v>
      </c>
      <c r="BK12" s="6" t="str">
        <f t="shared" si="7"/>
        <v>XXXX</v>
      </c>
      <c r="BL12" s="6" t="str">
        <f>IFERROR(VLOOKUP(MATCH(BF12,tblS_RegPRIH_LP[ID_LP],0),tblS_RegPRIH_LP[],5),"")</f>
        <v/>
      </c>
      <c r="BM12" s="6" t="str">
        <f>IFERROR(VLOOKUP(MATCH(BF12,tblS_RegPRIH_LP[ID_LP],0),tblS_RegPRIH_LP[],6),"")</f>
        <v/>
      </c>
      <c r="BN12" s="370" t="str">
        <f>IFERROR(IF(VLOOKUP(MATCH(BF12,tblS_RegPRIH_LP[ID_LP],0),tblS_RegPRIH_LP[],7)=0,"",VLOOKUP(MATCH(BF12,tblS_RegPRIH_LP[ID_LP],0),tblS_RegPRIH_LP[],7)),"")</f>
        <v/>
      </c>
      <c r="BO12" s="216" t="str">
        <f>tblS_RegPRIH[[#This Row],[Leto]]&amp;"-"&amp;tblS_RegPRIH[[#This Row],[ID_Mesec]]</f>
        <v>XXXX-4</v>
      </c>
      <c r="BS12" s="216">
        <v>4</v>
      </c>
      <c r="BT12" s="216" t="s">
        <v>977</v>
      </c>
      <c r="BU12" s="216">
        <v>3.5</v>
      </c>
      <c r="BV12" s="216">
        <v>1.2</v>
      </c>
      <c r="BW12" s="216"/>
      <c r="BX12" s="216"/>
      <c r="BY12" s="509">
        <f>BU12</f>
        <v>3.5</v>
      </c>
      <c r="BZ12" s="510">
        <v>1.2</v>
      </c>
      <c r="CA12" s="216"/>
      <c r="CB12" s="216"/>
      <c r="FN12" s="5"/>
    </row>
    <row r="13" spans="2:170" ht="15" x14ac:dyDescent="0.25">
      <c r="I13" s="232">
        <v>4</v>
      </c>
      <c r="J13" s="232" t="s">
        <v>96</v>
      </c>
      <c r="K13" s="233" t="s">
        <v>455</v>
      </c>
      <c r="L13" s="212" t="s">
        <v>119</v>
      </c>
      <c r="M13" s="212" t="s">
        <v>9</v>
      </c>
      <c r="N13" s="212" t="s">
        <v>4</v>
      </c>
      <c r="O13" s="235">
        <v>1</v>
      </c>
      <c r="P13"/>
      <c r="Q13"/>
      <c r="R13"/>
      <c r="S13"/>
      <c r="T13"/>
      <c r="U13"/>
      <c r="V13" s="9"/>
      <c r="W13" s="6"/>
      <c r="X13" s="6"/>
      <c r="Y13" s="6"/>
      <c r="AA13" s="8"/>
      <c r="AM13" s="8">
        <v>5</v>
      </c>
      <c r="AN13" s="8" t="str">
        <f t="shared" si="0"/>
        <v>XXXX</v>
      </c>
      <c r="AO13" s="216" t="s">
        <v>535</v>
      </c>
      <c r="AP13" s="303" t="str">
        <f t="shared" si="1"/>
        <v>PLAN</v>
      </c>
      <c r="AQ13" s="304" t="str">
        <f t="shared" si="2"/>
        <v>NAČRTOVANI PODATKI</v>
      </c>
      <c r="AR13" s="216" t="str">
        <f t="shared" si="3"/>
        <v>N</v>
      </c>
      <c r="AS13" s="216" t="str">
        <f t="shared" si="4"/>
        <v>PO</v>
      </c>
      <c r="AT13" s="304" t="str">
        <f t="shared" si="5"/>
        <v xml:space="preserve">(mesec po uveljavitvi - </v>
      </c>
      <c r="AU13" s="304" t="str">
        <f t="shared" si="6"/>
        <v>(mesec po uveljavitvi - načrtovani podatki)</v>
      </c>
      <c r="AZ13" s="6">
        <v>5</v>
      </c>
      <c r="BA13" s="6" t="str">
        <f t="shared" si="9"/>
        <v>XXXX</v>
      </c>
      <c r="BB13" s="6" t="str">
        <f>IFERROR(VLOOKUP(MATCH(BF13,tblS_RegUVS_LP[ID_LP],0),tblS_RegUVS_LP[],5),"")</f>
        <v/>
      </c>
      <c r="BC13" s="370" t="str">
        <f>IFERROR(IF(VLOOKUP(MATCH(BF13,tblS_RegUVS_LP[ID_LP],0),tblS_RegUVS_LP[],6)=0,"",VLOOKUP(MATCH(BF13,tblS_RegUVS_LP[ID_LP],0),tblS_RegUVS_LP[],6)),"")</f>
        <v/>
      </c>
      <c r="BD13" s="6" t="str">
        <f>IFERROR(VLOOKUP(MATCH(BF13,tblS_RegUVS_LP[ID_LP],0),tblS_RegUVS_LP[],7),"")</f>
        <v/>
      </c>
      <c r="BE13" s="370" t="str">
        <f>IFERROR(IF(VLOOKUP(MATCH(BF13,tblS_RegUVS_LP[ID_LP],0),tblS_RegUVS_LP[],8)=0,"",VLOOKUP(MATCH(BF13,tblS_RegUVS_LP[ID_LP],0),tblS_RegUVS_LP[],8)),"")</f>
        <v/>
      </c>
      <c r="BF13" s="216" t="str">
        <f>tblS_RegUVS[[#This Row],[Leto]]&amp;"-"&amp;tblS_RegUVS[[#This Row],[ID_Mesec]]</f>
        <v>XXXX-5</v>
      </c>
      <c r="BJ13" s="6">
        <v>5</v>
      </c>
      <c r="BK13" s="6" t="str">
        <f t="shared" si="7"/>
        <v>XXXX</v>
      </c>
      <c r="BL13" s="6" t="str">
        <f>IFERROR(VLOOKUP(MATCH(BF13,tblS_RegPRIH_LP[ID_LP],0),tblS_RegPRIH_LP[],5),"")</f>
        <v/>
      </c>
      <c r="BM13" s="6" t="str">
        <f>IFERROR(VLOOKUP(MATCH(BF13,tblS_RegPRIH_LP[ID_LP],0),tblS_RegPRIH_LP[],6),"")</f>
        <v/>
      </c>
      <c r="BN13" s="370" t="str">
        <f>IFERROR(IF(VLOOKUP(MATCH(BF13,tblS_RegPRIH_LP[ID_LP],0),tblS_RegPRIH_LP[],7)=0,"",VLOOKUP(MATCH(BF13,tblS_RegPRIH_LP[ID_LP],0),tblS_RegPRIH_LP[],7)),"")</f>
        <v/>
      </c>
      <c r="BO13" s="216" t="str">
        <f>tblS_RegPRIH[[#This Row],[Leto]]&amp;"-"&amp;tblS_RegPRIH[[#This Row],[ID_Mesec]]</f>
        <v>XXXX-5</v>
      </c>
      <c r="BS13" s="216"/>
      <c r="BT13" s="216"/>
      <c r="BU13" s="216"/>
      <c r="BV13" s="216"/>
      <c r="BW13" s="216"/>
      <c r="BX13" s="216"/>
      <c r="FN13" s="5"/>
    </row>
    <row r="14" spans="2:170" ht="15" x14ac:dyDescent="0.25">
      <c r="I14" s="232">
        <v>5</v>
      </c>
      <c r="J14" s="232" t="s">
        <v>96</v>
      </c>
      <c r="K14" s="233" t="s">
        <v>456</v>
      </c>
      <c r="L14" s="212" t="s">
        <v>118</v>
      </c>
      <c r="M14" s="212" t="s">
        <v>9</v>
      </c>
      <c r="N14" s="212" t="s">
        <v>4</v>
      </c>
      <c r="O14" s="235">
        <v>1</v>
      </c>
      <c r="P14"/>
      <c r="Q14"/>
      <c r="R14"/>
      <c r="S14"/>
      <c r="T14"/>
      <c r="U14"/>
      <c r="V14" s="9"/>
      <c r="W14" s="6"/>
      <c r="X14" s="6"/>
      <c r="Y14" s="6"/>
      <c r="AA14" s="8"/>
      <c r="AM14" s="8">
        <v>6</v>
      </c>
      <c r="AN14" s="8" t="str">
        <f t="shared" si="0"/>
        <v>XXXX</v>
      </c>
      <c r="AO14" s="216" t="s">
        <v>536</v>
      </c>
      <c r="AP14" s="303" t="str">
        <f t="shared" si="1"/>
        <v>PLAN</v>
      </c>
      <c r="AQ14" s="304" t="str">
        <f t="shared" si="2"/>
        <v>NAČRTOVANI PODATKI</v>
      </c>
      <c r="AR14" s="216" t="str">
        <f t="shared" si="3"/>
        <v>N</v>
      </c>
      <c r="AS14" s="216" t="str">
        <f t="shared" si="4"/>
        <v>PO</v>
      </c>
      <c r="AT14" s="304" t="str">
        <f t="shared" si="5"/>
        <v xml:space="preserve">(mesec po uveljavitvi - </v>
      </c>
      <c r="AU14" s="304" t="str">
        <f t="shared" si="6"/>
        <v>(mesec po uveljavitvi - načrtovani podatki)</v>
      </c>
      <c r="AZ14" s="6">
        <v>6</v>
      </c>
      <c r="BA14" s="6" t="str">
        <f t="shared" si="9"/>
        <v>XXXX</v>
      </c>
      <c r="BB14" s="6" t="str">
        <f>IFERROR(VLOOKUP(MATCH(BF14,tblS_RegUVS_LP[ID_LP],0),tblS_RegUVS_LP[],5),"")</f>
        <v/>
      </c>
      <c r="BC14" s="370" t="str">
        <f>IFERROR(IF(VLOOKUP(MATCH(BF14,tblS_RegUVS_LP[ID_LP],0),tblS_RegUVS_LP[],6)=0,"",VLOOKUP(MATCH(BF14,tblS_RegUVS_LP[ID_LP],0),tblS_RegUVS_LP[],6)),"")</f>
        <v/>
      </c>
      <c r="BD14" s="6" t="str">
        <f>IFERROR(VLOOKUP(MATCH(BF14,tblS_RegUVS_LP[ID_LP],0),tblS_RegUVS_LP[],7),"")</f>
        <v/>
      </c>
      <c r="BE14" s="370" t="str">
        <f>IFERROR(IF(VLOOKUP(MATCH(BF14,tblS_RegUVS_LP[ID_LP],0),tblS_RegUVS_LP[],8)=0,"",VLOOKUP(MATCH(BF14,tblS_RegUVS_LP[ID_LP],0),tblS_RegUVS_LP[],8)),"")</f>
        <v/>
      </c>
      <c r="BF14" s="216" t="str">
        <f>tblS_RegUVS[[#This Row],[Leto]]&amp;"-"&amp;tblS_RegUVS[[#This Row],[ID_Mesec]]</f>
        <v>XXXX-6</v>
      </c>
      <c r="BJ14" s="6">
        <v>6</v>
      </c>
      <c r="BK14" s="6" t="str">
        <f t="shared" si="7"/>
        <v>XXXX</v>
      </c>
      <c r="BL14" s="6" t="str">
        <f>IFERROR(VLOOKUP(MATCH(BF14,tblS_RegPRIH_LP[ID_LP],0),tblS_RegPRIH_LP[],5),"")</f>
        <v/>
      </c>
      <c r="BM14" s="6" t="str">
        <f>IFERROR(VLOOKUP(MATCH(BF14,tblS_RegPRIH_LP[ID_LP],0),tblS_RegPRIH_LP[],6),"")</f>
        <v/>
      </c>
      <c r="BN14" s="370" t="str">
        <f>IFERROR(IF(VLOOKUP(MATCH(BF14,tblS_RegPRIH_LP[ID_LP],0),tblS_RegPRIH_LP[],7)=0,"",VLOOKUP(MATCH(BF14,tblS_RegPRIH_LP[ID_LP],0),tblS_RegPRIH_LP[],7)),"")</f>
        <v/>
      </c>
      <c r="BO14" s="216" t="str">
        <f>tblS_RegPRIH[[#This Row],[Leto]]&amp;"-"&amp;tblS_RegPRIH[[#This Row],[ID_Mesec]]</f>
        <v>XXXX-6</v>
      </c>
      <c r="BS14" s="216"/>
      <c r="BT14" s="216"/>
      <c r="BU14" s="216"/>
      <c r="BV14" s="216"/>
      <c r="BW14" s="216"/>
      <c r="BX14" s="216"/>
      <c r="FN14" s="5"/>
    </row>
    <row r="15" spans="2:170" ht="15" x14ac:dyDescent="0.25">
      <c r="I15" s="232">
        <v>6</v>
      </c>
      <c r="J15" s="232" t="s">
        <v>96</v>
      </c>
      <c r="K15" s="233" t="s">
        <v>457</v>
      </c>
      <c r="L15" s="212" t="s">
        <v>127</v>
      </c>
      <c r="M15" s="212" t="s">
        <v>9</v>
      </c>
      <c r="N15" s="212" t="s">
        <v>4</v>
      </c>
      <c r="O15" s="235">
        <v>1</v>
      </c>
      <c r="P15"/>
      <c r="Q15"/>
      <c r="R15"/>
      <c r="S15"/>
      <c r="T15"/>
      <c r="U15"/>
      <c r="V15" s="9"/>
      <c r="W15" s="6"/>
      <c r="X15" s="6"/>
      <c r="Y15" s="6"/>
      <c r="AA15" s="10"/>
      <c r="AB15" s="9"/>
      <c r="AM15" s="8">
        <v>7</v>
      </c>
      <c r="AN15" s="8" t="str">
        <f t="shared" si="0"/>
        <v>XXXX</v>
      </c>
      <c r="AO15" s="216" t="s">
        <v>537</v>
      </c>
      <c r="AP15" s="303" t="str">
        <f t="shared" si="1"/>
        <v>PLAN</v>
      </c>
      <c r="AQ15" s="304" t="str">
        <f t="shared" si="2"/>
        <v>NAČRTOVANI PODATKI</v>
      </c>
      <c r="AR15" s="216" t="str">
        <f t="shared" si="3"/>
        <v>N</v>
      </c>
      <c r="AS15" s="216" t="str">
        <f t="shared" si="4"/>
        <v>PO</v>
      </c>
      <c r="AT15" s="304" t="str">
        <f t="shared" si="5"/>
        <v xml:space="preserve">(mesec po uveljavitvi - </v>
      </c>
      <c r="AU15" s="304" t="str">
        <f t="shared" si="6"/>
        <v>(mesec po uveljavitvi - načrtovani podatki)</v>
      </c>
      <c r="AZ15" s="6">
        <v>7</v>
      </c>
      <c r="BA15" s="6" t="str">
        <f t="shared" si="9"/>
        <v>XXXX</v>
      </c>
      <c r="BB15" s="6" t="str">
        <f>IFERROR(VLOOKUP(MATCH(BF15,tblS_RegUVS_LP[ID_LP],0),tblS_RegUVS_LP[],5),"")</f>
        <v/>
      </c>
      <c r="BC15" s="370" t="str">
        <f>IFERROR(IF(VLOOKUP(MATCH(BF15,tblS_RegUVS_LP[ID_LP],0),tblS_RegUVS_LP[],6)=0,"",VLOOKUP(MATCH(BF15,tblS_RegUVS_LP[ID_LP],0),tblS_RegUVS_LP[],6)),"")</f>
        <v/>
      </c>
      <c r="BD15" s="6" t="str">
        <f>IFERROR(VLOOKUP(MATCH(BF15,tblS_RegUVS_LP[ID_LP],0),tblS_RegUVS_LP[],7),"")</f>
        <v/>
      </c>
      <c r="BE15" s="370" t="str">
        <f>IFERROR(IF(VLOOKUP(MATCH(BF15,tblS_RegUVS_LP[ID_LP],0),tblS_RegUVS_LP[],8)=0,"",VLOOKUP(MATCH(BF15,tblS_RegUVS_LP[ID_LP],0),tblS_RegUVS_LP[],8)),"")</f>
        <v/>
      </c>
      <c r="BF15" s="216" t="str">
        <f>tblS_RegUVS[[#This Row],[Leto]]&amp;"-"&amp;tblS_RegUVS[[#This Row],[ID_Mesec]]</f>
        <v>XXXX-7</v>
      </c>
      <c r="BJ15" s="6">
        <v>7</v>
      </c>
      <c r="BK15" s="6" t="str">
        <f t="shared" si="7"/>
        <v>XXXX</v>
      </c>
      <c r="BL15" s="6" t="str">
        <f>IFERROR(VLOOKUP(MATCH(BF15,tblS_RegPRIH_LP[ID_LP],0),tblS_RegPRIH_LP[],5),"")</f>
        <v/>
      </c>
      <c r="BM15" s="6" t="str">
        <f>IFERROR(VLOOKUP(MATCH(BF15,tblS_RegPRIH_LP[ID_LP],0),tblS_RegPRIH_LP[],6),"")</f>
        <v/>
      </c>
      <c r="BN15" s="370" t="str">
        <f>IFERROR(IF(VLOOKUP(MATCH(BF15,tblS_RegPRIH_LP[ID_LP],0),tblS_RegPRIH_LP[],7)=0,"",VLOOKUP(MATCH(BF15,tblS_RegPRIH_LP[ID_LP],0),tblS_RegPRIH_LP[],7)),"")</f>
        <v/>
      </c>
      <c r="BO15" s="216" t="str">
        <f>tblS_RegPRIH[[#This Row],[Leto]]&amp;"-"&amp;tblS_RegPRIH[[#This Row],[ID_Mesec]]</f>
        <v>XXXX-7</v>
      </c>
      <c r="BS15" s="540" t="s">
        <v>965</v>
      </c>
      <c r="BT15" s="541"/>
      <c r="BU15" s="542" t="s">
        <v>998</v>
      </c>
      <c r="BV15" s="542" t="s">
        <v>984</v>
      </c>
      <c r="BW15" s="542" t="s">
        <v>966</v>
      </c>
      <c r="BX15" s="542" t="s">
        <v>997</v>
      </c>
      <c r="FN15" s="5"/>
    </row>
    <row r="16" spans="2:170" ht="15" x14ac:dyDescent="0.25">
      <c r="I16" s="232">
        <v>7</v>
      </c>
      <c r="J16" s="232" t="s">
        <v>96</v>
      </c>
      <c r="K16" s="233" t="s">
        <v>500</v>
      </c>
      <c r="L16" s="215" t="s">
        <v>502</v>
      </c>
      <c r="M16" s="212" t="s">
        <v>9</v>
      </c>
      <c r="N16" s="212" t="s">
        <v>4</v>
      </c>
      <c r="O16" s="235">
        <v>1</v>
      </c>
      <c r="P16"/>
      <c r="Q16"/>
      <c r="R16"/>
      <c r="S16"/>
      <c r="T16"/>
      <c r="U16"/>
      <c r="V16" s="9"/>
      <c r="W16" s="6"/>
      <c r="X16" s="6"/>
      <c r="Y16" s="6"/>
      <c r="AA16" s="10"/>
      <c r="AB16" s="9"/>
      <c r="AC16" s="9"/>
      <c r="AE16" s="10"/>
      <c r="AI16" s="10"/>
      <c r="AM16" s="8">
        <v>8</v>
      </c>
      <c r="AN16" s="8" t="str">
        <f t="shared" si="0"/>
        <v>XXXX</v>
      </c>
      <c r="AO16" s="216" t="s">
        <v>538</v>
      </c>
      <c r="AP16" s="303" t="str">
        <f t="shared" si="1"/>
        <v>PLAN</v>
      </c>
      <c r="AQ16" s="304" t="str">
        <f t="shared" si="2"/>
        <v>NAČRTOVANI PODATKI</v>
      </c>
      <c r="AR16" s="216" t="str">
        <f t="shared" si="3"/>
        <v>N</v>
      </c>
      <c r="AS16" s="216" t="str">
        <f t="shared" si="4"/>
        <v>PO</v>
      </c>
      <c r="AT16" s="304" t="str">
        <f t="shared" si="5"/>
        <v xml:space="preserve">(mesec po uveljavitvi - </v>
      </c>
      <c r="AU16" s="304" t="str">
        <f t="shared" si="6"/>
        <v>(mesec po uveljavitvi - načrtovani podatki)</v>
      </c>
      <c r="AZ16" s="6">
        <v>8</v>
      </c>
      <c r="BA16" s="6" t="str">
        <f t="shared" si="9"/>
        <v>XXXX</v>
      </c>
      <c r="BB16" s="6" t="str">
        <f>IFERROR(VLOOKUP(MATCH(BF16,tblS_RegUVS_LP[ID_LP],0),tblS_RegUVS_LP[],5),"")</f>
        <v/>
      </c>
      <c r="BC16" s="370" t="str">
        <f>IFERROR(IF(VLOOKUP(MATCH(BF16,tblS_RegUVS_LP[ID_LP],0),tblS_RegUVS_LP[],6)=0,"",VLOOKUP(MATCH(BF16,tblS_RegUVS_LP[ID_LP],0),tblS_RegUVS_LP[],6)),"")</f>
        <v/>
      </c>
      <c r="BD16" s="6" t="str">
        <f>IFERROR(VLOOKUP(MATCH(BF16,tblS_RegUVS_LP[ID_LP],0),tblS_RegUVS_LP[],7),"")</f>
        <v/>
      </c>
      <c r="BE16" s="370" t="str">
        <f>IFERROR(IF(VLOOKUP(MATCH(BF16,tblS_RegUVS_LP[ID_LP],0),tblS_RegUVS_LP[],8)=0,"",VLOOKUP(MATCH(BF16,tblS_RegUVS_LP[ID_LP],0),tblS_RegUVS_LP[],8)),"")</f>
        <v/>
      </c>
      <c r="BF16" s="216" t="str">
        <f>tblS_RegUVS[[#This Row],[Leto]]&amp;"-"&amp;tblS_RegUVS[[#This Row],[ID_Mesec]]</f>
        <v>XXXX-8</v>
      </c>
      <c r="BJ16" s="6">
        <v>8</v>
      </c>
      <c r="BK16" s="6" t="str">
        <f t="shared" si="7"/>
        <v>XXXX</v>
      </c>
      <c r="BL16" s="6" t="str">
        <f>IFERROR(VLOOKUP(MATCH(BF16,tblS_RegPRIH_LP[ID_LP],0),tblS_RegPRIH_LP[],5),"")</f>
        <v/>
      </c>
      <c r="BM16" s="6" t="str">
        <f>IFERROR(VLOOKUP(MATCH(BF16,tblS_RegPRIH_LP[ID_LP],0),tblS_RegPRIH_LP[],6),"")</f>
        <v/>
      </c>
      <c r="BN16" s="370" t="str">
        <f>IFERROR(IF(VLOOKUP(MATCH(BF16,tblS_RegPRIH_LP[ID_LP],0),tblS_RegPRIH_LP[],7)=0,"",VLOOKUP(MATCH(BF16,tblS_RegPRIH_LP[ID_LP],0),tblS_RegPRIH_LP[],7)),"")</f>
        <v/>
      </c>
      <c r="BO16" s="216" t="str">
        <f>tblS_RegPRIH[[#This Row],[Leto]]&amp;"-"&amp;tblS_RegPRIH[[#This Row],[ID_Mesec]]</f>
        <v>XXXX-8</v>
      </c>
      <c r="BS16" s="502" t="s">
        <v>967</v>
      </c>
      <c r="BT16" s="503">
        <f>IZJAVA!I9</f>
        <v>0</v>
      </c>
      <c r="BU16" s="543">
        <f>IFERROR(LOOKUP(MATCH(BT16,tbl_Izjeme[IDPOS],0),tbl_Izjeme[ID],tbl_Izjeme[Izkoristek TE max SPTE]),BW16)</f>
        <v>1</v>
      </c>
      <c r="BV16" s="543">
        <f>IFERROR(LOOKUP(MATCH(BT16,tbl_Izjeme[IDPOS],0),tbl_Izjeme[ID],tbl_Izjeme[Cmin]),BX16)</f>
        <v>0.4</v>
      </c>
      <c r="BW16" s="544">
        <v>1</v>
      </c>
      <c r="BX16" s="544">
        <v>0.4</v>
      </c>
      <c r="FN16" s="5"/>
    </row>
    <row r="17" spans="9:170" ht="15" x14ac:dyDescent="0.25">
      <c r="I17" s="232">
        <v>8</v>
      </c>
      <c r="J17" s="233" t="s">
        <v>96</v>
      </c>
      <c r="K17" s="233" t="s">
        <v>501</v>
      </c>
      <c r="L17" s="215" t="s">
        <v>616</v>
      </c>
      <c r="M17" s="215" t="s">
        <v>9</v>
      </c>
      <c r="N17" s="215" t="s">
        <v>4</v>
      </c>
      <c r="O17" s="235">
        <v>1</v>
      </c>
      <c r="P17"/>
      <c r="Q17"/>
      <c r="R17"/>
      <c r="S17"/>
      <c r="T17"/>
      <c r="U17"/>
      <c r="V17" s="9"/>
      <c r="W17" s="6"/>
      <c r="X17" s="6"/>
      <c r="Y17" s="6"/>
      <c r="AA17" s="8"/>
      <c r="AB17" s="216"/>
      <c r="AC17" s="9"/>
      <c r="AE17" s="10"/>
      <c r="AI17" s="10"/>
      <c r="AM17" s="8">
        <v>9</v>
      </c>
      <c r="AN17" s="8" t="str">
        <f t="shared" si="0"/>
        <v>XXXX</v>
      </c>
      <c r="AO17" s="216" t="s">
        <v>539</v>
      </c>
      <c r="AP17" s="303" t="str">
        <f t="shared" si="1"/>
        <v>PLAN</v>
      </c>
      <c r="AQ17" s="304" t="str">
        <f t="shared" si="2"/>
        <v>NAČRTOVANI PODATKI</v>
      </c>
      <c r="AR17" s="216" t="str">
        <f t="shared" si="3"/>
        <v>N</v>
      </c>
      <c r="AS17" s="216" t="str">
        <f t="shared" si="4"/>
        <v>PO</v>
      </c>
      <c r="AT17" s="304" t="str">
        <f t="shared" si="5"/>
        <v xml:space="preserve">(mesec po uveljavitvi - </v>
      </c>
      <c r="AU17" s="304" t="str">
        <f t="shared" si="6"/>
        <v>(mesec po uveljavitvi - načrtovani podatki)</v>
      </c>
      <c r="AZ17" s="6">
        <v>9</v>
      </c>
      <c r="BA17" s="6" t="str">
        <f t="shared" si="9"/>
        <v>XXXX</v>
      </c>
      <c r="BB17" s="6" t="str">
        <f>IFERROR(VLOOKUP(MATCH(BF17,tblS_RegUVS_LP[ID_LP],0),tblS_RegUVS_LP[],5),"")</f>
        <v/>
      </c>
      <c r="BC17" s="370" t="str">
        <f>IFERROR(IF(VLOOKUP(MATCH(BF17,tblS_RegUVS_LP[ID_LP],0),tblS_RegUVS_LP[],6)=0,"",VLOOKUP(MATCH(BF17,tblS_RegUVS_LP[ID_LP],0),tblS_RegUVS_LP[],6)),"")</f>
        <v/>
      </c>
      <c r="BD17" s="6" t="str">
        <f>IFERROR(VLOOKUP(MATCH(BF17,tblS_RegUVS_LP[ID_LP],0),tblS_RegUVS_LP[],7),"")</f>
        <v/>
      </c>
      <c r="BE17" s="370" t="str">
        <f>IFERROR(IF(VLOOKUP(MATCH(BF17,tblS_RegUVS_LP[ID_LP],0),tblS_RegUVS_LP[],8)=0,"",VLOOKUP(MATCH(BF17,tblS_RegUVS_LP[ID_LP],0),tblS_RegUVS_LP[],8)),"")</f>
        <v/>
      </c>
      <c r="BF17" s="216" t="str">
        <f>tblS_RegUVS[[#This Row],[Leto]]&amp;"-"&amp;tblS_RegUVS[[#This Row],[ID_Mesec]]</f>
        <v>XXXX-9</v>
      </c>
      <c r="BJ17" s="6">
        <v>9</v>
      </c>
      <c r="BK17" s="6" t="str">
        <f t="shared" si="7"/>
        <v>XXXX</v>
      </c>
      <c r="BL17" s="6" t="str">
        <f>IFERROR(VLOOKUP(MATCH(BF17,tblS_RegPRIH_LP[ID_LP],0),tblS_RegPRIH_LP[],5),"")</f>
        <v/>
      </c>
      <c r="BM17" s="6" t="str">
        <f>IFERROR(VLOOKUP(MATCH(BF17,tblS_RegPRIH_LP[ID_LP],0),tblS_RegPRIH_LP[],6),"")</f>
        <v/>
      </c>
      <c r="BN17" s="370" t="str">
        <f>IFERROR(IF(VLOOKUP(MATCH(BF17,tblS_RegPRIH_LP[ID_LP],0),tblS_RegPRIH_LP[],7)=0,"",VLOOKUP(MATCH(BF17,tblS_RegPRIH_LP[ID_LP],0),tblS_RegPRIH_LP[],7)),"")</f>
        <v/>
      </c>
      <c r="BO17" s="216" t="str">
        <f>tblS_RegPRIH[[#This Row],[Leto]]&amp;"-"&amp;tblS_RegPRIH[[#This Row],[ID_Mesec]]</f>
        <v>XXXX-9</v>
      </c>
      <c r="BS17" s="216"/>
      <c r="BT17" s="216"/>
      <c r="BU17" s="216"/>
      <c r="BV17" s="216"/>
      <c r="BW17" s="216"/>
      <c r="BX17" s="216"/>
      <c r="FN17" s="5"/>
    </row>
    <row r="18" spans="9:170" ht="15" x14ac:dyDescent="0.25">
      <c r="I18" s="232">
        <v>9</v>
      </c>
      <c r="J18" s="233" t="s">
        <v>96</v>
      </c>
      <c r="K18" s="233" t="s">
        <v>514</v>
      </c>
      <c r="L18" s="215" t="s">
        <v>617</v>
      </c>
      <c r="M18" s="215" t="s">
        <v>9</v>
      </c>
      <c r="N18" s="215" t="s">
        <v>4</v>
      </c>
      <c r="O18" s="235">
        <v>1</v>
      </c>
      <c r="P18"/>
      <c r="Q18"/>
      <c r="R18"/>
      <c r="S18"/>
      <c r="T18"/>
      <c r="U18"/>
      <c r="V18" s="9"/>
      <c r="W18" s="6"/>
      <c r="X18" s="6"/>
      <c r="Y18" s="6"/>
      <c r="AA18" s="8"/>
      <c r="AB18" s="5"/>
      <c r="AC18" s="9"/>
      <c r="AM18" s="8">
        <v>10</v>
      </c>
      <c r="AN18" s="8" t="str">
        <f t="shared" si="0"/>
        <v>XXXX</v>
      </c>
      <c r="AO18" s="216" t="s">
        <v>540</v>
      </c>
      <c r="AP18" s="303" t="str">
        <f t="shared" si="1"/>
        <v>PLAN</v>
      </c>
      <c r="AQ18" s="304" t="str">
        <f t="shared" si="2"/>
        <v>NAČRTOVANI PODATKI</v>
      </c>
      <c r="AR18" s="216" t="str">
        <f t="shared" si="3"/>
        <v>N</v>
      </c>
      <c r="AS18" s="216" t="str">
        <f t="shared" si="4"/>
        <v>PO</v>
      </c>
      <c r="AT18" s="304" t="str">
        <f t="shared" si="5"/>
        <v xml:space="preserve">(mesec po uveljavitvi - </v>
      </c>
      <c r="AU18" s="304" t="str">
        <f t="shared" si="6"/>
        <v>(mesec po uveljavitvi - načrtovani podatki)</v>
      </c>
      <c r="AZ18" s="6">
        <v>10</v>
      </c>
      <c r="BA18" s="6" t="str">
        <f t="shared" si="9"/>
        <v>XXXX</v>
      </c>
      <c r="BB18" s="6" t="str">
        <f>IFERROR(VLOOKUP(MATCH(BF18,tblS_RegUVS_LP[ID_LP],0),tblS_RegUVS_LP[],5),"")</f>
        <v/>
      </c>
      <c r="BC18" s="370" t="str">
        <f>IFERROR(IF(VLOOKUP(MATCH(BF18,tblS_RegUVS_LP[ID_LP],0),tblS_RegUVS_LP[],6)=0,"",VLOOKUP(MATCH(BF18,tblS_RegUVS_LP[ID_LP],0),tblS_RegUVS_LP[],6)),"")</f>
        <v/>
      </c>
      <c r="BD18" s="6" t="str">
        <f>IFERROR(VLOOKUP(MATCH(BF18,tblS_RegUVS_LP[ID_LP],0),tblS_RegUVS_LP[],7),"")</f>
        <v/>
      </c>
      <c r="BE18" s="370" t="str">
        <f>IFERROR(IF(VLOOKUP(MATCH(BF18,tblS_RegUVS_LP[ID_LP],0),tblS_RegUVS_LP[],8)=0,"",VLOOKUP(MATCH(BF18,tblS_RegUVS_LP[ID_LP],0),tblS_RegUVS_LP[],8)),"")</f>
        <v/>
      </c>
      <c r="BF18" s="216" t="str">
        <f>tblS_RegUVS[[#This Row],[Leto]]&amp;"-"&amp;tblS_RegUVS[[#This Row],[ID_Mesec]]</f>
        <v>XXXX-10</v>
      </c>
      <c r="BJ18" s="6">
        <v>10</v>
      </c>
      <c r="BK18" s="6" t="str">
        <f t="shared" si="7"/>
        <v>XXXX</v>
      </c>
      <c r="BL18" s="6" t="str">
        <f>IFERROR(VLOOKUP(MATCH(BF18,tblS_RegPRIH_LP[ID_LP],0),tblS_RegPRIH_LP[],5),"")</f>
        <v/>
      </c>
      <c r="BM18" s="6" t="str">
        <f>IFERROR(VLOOKUP(MATCH(BF18,tblS_RegPRIH_LP[ID_LP],0),tblS_RegPRIH_LP[],6),"")</f>
        <v/>
      </c>
      <c r="BN18" s="370" t="str">
        <f>IFERROR(IF(VLOOKUP(MATCH(BF18,tblS_RegPRIH_LP[ID_LP],0),tblS_RegPRIH_LP[],7)=0,"",VLOOKUP(MATCH(BF18,tblS_RegPRIH_LP[ID_LP],0),tblS_RegPRIH_LP[],7)),"")</f>
        <v/>
      </c>
      <c r="BO18" s="216" t="str">
        <f>tblS_RegPRIH[[#This Row],[Leto]]&amp;"-"&amp;tblS_RegPRIH[[#This Row],[ID_Mesec]]</f>
        <v>XXXX-10</v>
      </c>
      <c r="BS18" s="172" t="s">
        <v>968</v>
      </c>
      <c r="BT18" s="216"/>
      <c r="BU18" s="216"/>
      <c r="BV18" s="216"/>
      <c r="BW18" s="216"/>
      <c r="BX18" s="216"/>
      <c r="FN18" s="5"/>
    </row>
    <row r="19" spans="9:170" ht="15" x14ac:dyDescent="0.25">
      <c r="I19" s="232">
        <v>10</v>
      </c>
      <c r="J19" s="233" t="s">
        <v>96</v>
      </c>
      <c r="K19" s="233" t="s">
        <v>963</v>
      </c>
      <c r="L19" s="215" t="s">
        <v>964</v>
      </c>
      <c r="M19" s="215" t="s">
        <v>9</v>
      </c>
      <c r="N19" s="215" t="s">
        <v>4</v>
      </c>
      <c r="O19" s="235">
        <v>1</v>
      </c>
      <c r="P19"/>
      <c r="Q19"/>
      <c r="R19"/>
      <c r="S19"/>
      <c r="T19"/>
      <c r="U19"/>
      <c r="V19" s="9"/>
      <c r="W19" s="6"/>
      <c r="X19" s="6"/>
      <c r="Y19" s="6"/>
      <c r="AA19" s="8"/>
      <c r="AB19" s="5"/>
      <c r="AC19" s="9"/>
      <c r="AM19" s="8">
        <v>11</v>
      </c>
      <c r="AN19" s="8" t="str">
        <f t="shared" si="0"/>
        <v>XXXX</v>
      </c>
      <c r="AO19" s="216" t="s">
        <v>541</v>
      </c>
      <c r="AP19" s="303" t="str">
        <f t="shared" si="1"/>
        <v>PLAN</v>
      </c>
      <c r="AQ19" s="304" t="str">
        <f t="shared" si="2"/>
        <v>NAČRTOVANI PODATKI</v>
      </c>
      <c r="AR19" s="216" t="str">
        <f t="shared" si="3"/>
        <v>N</v>
      </c>
      <c r="AS19" s="216" t="str">
        <f t="shared" si="4"/>
        <v>PO</v>
      </c>
      <c r="AT19" s="304" t="str">
        <f t="shared" si="5"/>
        <v xml:space="preserve">(mesec po uveljavitvi - </v>
      </c>
      <c r="AU19" s="304" t="str">
        <f t="shared" si="6"/>
        <v>(mesec po uveljavitvi - načrtovani podatki)</v>
      </c>
      <c r="AZ19" s="6">
        <v>11</v>
      </c>
      <c r="BA19" s="6" t="str">
        <f t="shared" si="9"/>
        <v>XXXX</v>
      </c>
      <c r="BB19" s="6" t="str">
        <f>IFERROR(VLOOKUP(MATCH(BF19,tblS_RegUVS_LP[ID_LP],0),tblS_RegUVS_LP[],5),"")</f>
        <v/>
      </c>
      <c r="BC19" s="370" t="str">
        <f>IFERROR(IF(VLOOKUP(MATCH(BF19,tblS_RegUVS_LP[ID_LP],0),tblS_RegUVS_LP[],6)=0,"",VLOOKUP(MATCH(BF19,tblS_RegUVS_LP[ID_LP],0),tblS_RegUVS_LP[],6)),"")</f>
        <v/>
      </c>
      <c r="BD19" s="6" t="str">
        <f>IFERROR(VLOOKUP(MATCH(BF19,tblS_RegUVS_LP[ID_LP],0),tblS_RegUVS_LP[],7),"")</f>
        <v/>
      </c>
      <c r="BE19" s="370" t="str">
        <f>IFERROR(IF(VLOOKUP(MATCH(BF19,tblS_RegUVS_LP[ID_LP],0),tblS_RegUVS_LP[],8)=0,"",VLOOKUP(MATCH(BF19,tblS_RegUVS_LP[ID_LP],0),tblS_RegUVS_LP[],8)),"")</f>
        <v/>
      </c>
      <c r="BF19" s="216" t="str">
        <f>tblS_RegUVS[[#This Row],[Leto]]&amp;"-"&amp;tblS_RegUVS[[#This Row],[ID_Mesec]]</f>
        <v>XXXX-11</v>
      </c>
      <c r="BJ19" s="6">
        <v>11</v>
      </c>
      <c r="BK19" s="6" t="str">
        <f t="shared" si="7"/>
        <v>XXXX</v>
      </c>
      <c r="BL19" s="6" t="str">
        <f>IFERROR(VLOOKUP(MATCH(BF19,tblS_RegPRIH_LP[ID_LP],0),tblS_RegPRIH_LP[],5),"")</f>
        <v/>
      </c>
      <c r="BM19" s="6" t="str">
        <f>IFERROR(VLOOKUP(MATCH(BF19,tblS_RegPRIH_LP[ID_LP],0),tblS_RegPRIH_LP[],6),"")</f>
        <v/>
      </c>
      <c r="BN19" s="370" t="str">
        <f>IFERROR(IF(VLOOKUP(MATCH(BF19,tblS_RegPRIH_LP[ID_LP],0),tblS_RegPRIH_LP[],7)=0,"",VLOOKUP(MATCH(BF19,tblS_RegPRIH_LP[ID_LP],0),tblS_RegPRIH_LP[],7)),"")</f>
        <v/>
      </c>
      <c r="BO19" s="216" t="str">
        <f>tblS_RegPRIH[[#This Row],[Leto]]&amp;"-"&amp;tblS_RegPRIH[[#This Row],[ID_Mesec]]</f>
        <v>XXXX-11</v>
      </c>
      <c r="BS19" s="216"/>
      <c r="BT19" s="216"/>
      <c r="BU19" s="216"/>
      <c r="BV19" s="216"/>
      <c r="BW19" s="216"/>
      <c r="BX19" s="216"/>
      <c r="FN19" s="5"/>
    </row>
    <row r="20" spans="9:170" ht="15" x14ac:dyDescent="0.25">
      <c r="I20" s="232">
        <v>11</v>
      </c>
      <c r="J20" s="232" t="s">
        <v>96</v>
      </c>
      <c r="K20" s="233" t="s">
        <v>458</v>
      </c>
      <c r="L20" s="212" t="s">
        <v>120</v>
      </c>
      <c r="M20" s="212" t="s">
        <v>9</v>
      </c>
      <c r="N20" s="212" t="s">
        <v>4</v>
      </c>
      <c r="O20" s="235">
        <v>1</v>
      </c>
      <c r="P20"/>
      <c r="Q20"/>
      <c r="R20"/>
      <c r="S20"/>
      <c r="T20"/>
      <c r="U20"/>
      <c r="V20" s="9"/>
      <c r="W20" s="6"/>
      <c r="X20" s="6"/>
      <c r="Y20" s="6"/>
      <c r="AA20" s="10"/>
      <c r="AB20" s="9"/>
      <c r="AC20" s="9"/>
      <c r="AM20" s="8">
        <v>12</v>
      </c>
      <c r="AN20" s="8" t="str">
        <f t="shared" si="0"/>
        <v>XXXX</v>
      </c>
      <c r="AO20" s="216" t="s">
        <v>542</v>
      </c>
      <c r="AP20" s="303" t="str">
        <f t="shared" si="1"/>
        <v>PLAN</v>
      </c>
      <c r="AQ20" s="304" t="str">
        <f t="shared" si="2"/>
        <v>NAČRTOVANI PODATKI</v>
      </c>
      <c r="AR20" s="216" t="str">
        <f t="shared" si="3"/>
        <v>N</v>
      </c>
      <c r="AS20" s="216" t="str">
        <f t="shared" si="4"/>
        <v>PO</v>
      </c>
      <c r="AT20" s="304" t="str">
        <f t="shared" si="5"/>
        <v xml:space="preserve">(mesec po uveljavitvi - </v>
      </c>
      <c r="AU20" s="304" t="str">
        <f t="shared" si="6"/>
        <v>(mesec po uveljavitvi - načrtovani podatki)</v>
      </c>
      <c r="AZ20" s="6">
        <v>12</v>
      </c>
      <c r="BA20" s="6" t="str">
        <f t="shared" si="9"/>
        <v>XXXX</v>
      </c>
      <c r="BB20" s="6" t="str">
        <f>IFERROR(VLOOKUP(MATCH(BF20,tblS_RegUVS_LP[ID_LP],0),tblS_RegUVS_LP[],5),"")</f>
        <v/>
      </c>
      <c r="BC20" s="370" t="str">
        <f>IFERROR(IF(VLOOKUP(MATCH(BF20,tblS_RegUVS_LP[ID_LP],0),tblS_RegUVS_LP[],6)=0,"",VLOOKUP(MATCH(BF20,tblS_RegUVS_LP[ID_LP],0),tblS_RegUVS_LP[],6)),"")</f>
        <v/>
      </c>
      <c r="BD20" s="6" t="str">
        <f>IFERROR(VLOOKUP(MATCH(BF20,tblS_RegUVS_LP[ID_LP],0),tblS_RegUVS_LP[],7),"")</f>
        <v/>
      </c>
      <c r="BE20" s="370" t="str">
        <f>IFERROR(IF(VLOOKUP(MATCH(BF20,tblS_RegUVS_LP[ID_LP],0),tblS_RegUVS_LP[],8)=0,"",VLOOKUP(MATCH(BF20,tblS_RegUVS_LP[ID_LP],0),tblS_RegUVS_LP[],8)),"")</f>
        <v/>
      </c>
      <c r="BF20" s="216" t="str">
        <f>tblS_RegUVS[[#This Row],[Leto]]&amp;"-"&amp;tblS_RegUVS[[#This Row],[ID_Mesec]]</f>
        <v>XXXX-12</v>
      </c>
      <c r="BJ20" s="6">
        <v>12</v>
      </c>
      <c r="BK20" s="6" t="str">
        <f t="shared" si="7"/>
        <v>XXXX</v>
      </c>
      <c r="BL20" s="6" t="str">
        <f>IFERROR(VLOOKUP(MATCH(BF20,tblS_RegPRIH_LP[ID_LP],0),tblS_RegPRIH_LP[],5),"")</f>
        <v/>
      </c>
      <c r="BM20" s="6" t="str">
        <f>IFERROR(VLOOKUP(MATCH(BF20,tblS_RegPRIH_LP[ID_LP],0),tblS_RegPRIH_LP[],6),"")</f>
        <v/>
      </c>
      <c r="BN20" s="370" t="str">
        <f>IFERROR(IF(VLOOKUP(MATCH(BF20,tblS_RegPRIH_LP[ID_LP],0),tblS_RegPRIH_LP[],7)=0,"",VLOOKUP(MATCH(BF20,tblS_RegPRIH_LP[ID_LP],0),tblS_RegPRIH_LP[],7)),"")</f>
        <v/>
      </c>
      <c r="BO20" s="216" t="str">
        <f>tblS_RegPRIH[[#This Row],[Leto]]&amp;"-"&amp;tblS_RegPRIH[[#This Row],[ID_Mesec]]</f>
        <v>XXXX-12</v>
      </c>
      <c r="BS20" s="216" t="s">
        <v>14</v>
      </c>
      <c r="BT20" s="216" t="s">
        <v>967</v>
      </c>
      <c r="BU20" s="216" t="s">
        <v>257</v>
      </c>
      <c r="BV20" s="301" t="s">
        <v>969</v>
      </c>
      <c r="BW20" s="545" t="s">
        <v>984</v>
      </c>
      <c r="BX20" s="216"/>
      <c r="FN20" s="5"/>
    </row>
    <row r="21" spans="9:170" ht="15" x14ac:dyDescent="0.25">
      <c r="I21" s="232">
        <v>12</v>
      </c>
      <c r="J21" s="232" t="s">
        <v>96</v>
      </c>
      <c r="K21" s="233" t="s">
        <v>459</v>
      </c>
      <c r="L21" s="212" t="s">
        <v>122</v>
      </c>
      <c r="M21" s="212" t="s">
        <v>9</v>
      </c>
      <c r="N21" s="212" t="s">
        <v>4</v>
      </c>
      <c r="O21" s="235">
        <v>1</v>
      </c>
      <c r="P21"/>
      <c r="Q21"/>
      <c r="R21"/>
      <c r="S21"/>
      <c r="T21"/>
      <c r="U21"/>
      <c r="V21" s="9"/>
      <c r="W21" s="6"/>
      <c r="X21" s="6"/>
      <c r="Y21" s="6"/>
      <c r="AA21" s="10"/>
      <c r="AB21" s="9"/>
      <c r="AC21" s="9"/>
      <c r="AE21" s="10"/>
      <c r="AI21" s="10"/>
      <c r="BS21" s="216">
        <v>1</v>
      </c>
      <c r="BT21" s="216">
        <v>5040388000</v>
      </c>
      <c r="BU21" s="216" t="s">
        <v>387</v>
      </c>
      <c r="BV21" s="301">
        <v>1.25</v>
      </c>
      <c r="BW21" s="545">
        <v>0.5</v>
      </c>
      <c r="BX21" s="216"/>
      <c r="FK21" s="5"/>
      <c r="FL21" s="5"/>
      <c r="FM21" s="5"/>
      <c r="FN21" s="5"/>
    </row>
    <row r="22" spans="9:170" ht="15" x14ac:dyDescent="0.25">
      <c r="I22" s="232">
        <v>13</v>
      </c>
      <c r="J22" s="232" t="s">
        <v>96</v>
      </c>
      <c r="K22" s="232" t="s">
        <v>141</v>
      </c>
      <c r="L22" s="212" t="s">
        <v>121</v>
      </c>
      <c r="M22" s="212" t="s">
        <v>9</v>
      </c>
      <c r="N22" s="212" t="s">
        <v>4</v>
      </c>
      <c r="O22" s="235">
        <v>1</v>
      </c>
      <c r="P22"/>
      <c r="Q22"/>
      <c r="R22"/>
      <c r="S22"/>
      <c r="T22"/>
      <c r="U22"/>
      <c r="V22" s="9"/>
      <c r="W22" s="6"/>
      <c r="X22" s="6"/>
      <c r="Y22" s="6"/>
      <c r="AA22" s="10"/>
      <c r="AB22" s="9"/>
      <c r="AC22" s="9"/>
      <c r="AE22" s="10"/>
      <c r="AI22" s="10"/>
      <c r="BS22" s="216">
        <v>2</v>
      </c>
      <c r="BT22" s="216">
        <v>5226406000</v>
      </c>
      <c r="BU22" s="216" t="s">
        <v>258</v>
      </c>
      <c r="BV22" s="301">
        <v>0.98</v>
      </c>
      <c r="BW22" s="545">
        <v>0.18</v>
      </c>
      <c r="BX22" s="216"/>
      <c r="FK22" s="5"/>
      <c r="FL22" s="5"/>
      <c r="FM22" s="5"/>
      <c r="FN22" s="5"/>
    </row>
    <row r="23" spans="9:170" ht="15" x14ac:dyDescent="0.25">
      <c r="I23" s="232">
        <v>14</v>
      </c>
      <c r="J23" s="232" t="s">
        <v>96</v>
      </c>
      <c r="K23" s="232" t="s">
        <v>142</v>
      </c>
      <c r="L23" s="212" t="s">
        <v>116</v>
      </c>
      <c r="M23" s="212" t="s">
        <v>9</v>
      </c>
      <c r="N23" s="212" t="s">
        <v>4</v>
      </c>
      <c r="O23" s="235">
        <v>1</v>
      </c>
      <c r="P23"/>
      <c r="Q23"/>
      <c r="R23"/>
      <c r="S23"/>
      <c r="T23"/>
      <c r="U23"/>
      <c r="V23" s="9"/>
      <c r="W23" s="6"/>
      <c r="X23" s="6"/>
      <c r="Y23" s="6"/>
      <c r="AA23" s="10"/>
      <c r="AB23" s="9"/>
      <c r="AC23" s="9"/>
      <c r="AE23" s="10"/>
      <c r="AI23" s="10"/>
      <c r="FK23" s="5"/>
      <c r="FL23" s="5"/>
      <c r="FM23" s="5"/>
      <c r="FN23" s="5"/>
    </row>
    <row r="24" spans="9:170" ht="15" x14ac:dyDescent="0.25">
      <c r="I24" s="232">
        <v>15</v>
      </c>
      <c r="J24" s="232" t="s">
        <v>96</v>
      </c>
      <c r="K24" s="232" t="s">
        <v>143</v>
      </c>
      <c r="L24" s="212" t="s">
        <v>124</v>
      </c>
      <c r="M24" s="212" t="s">
        <v>9</v>
      </c>
      <c r="N24" s="212" t="s">
        <v>4</v>
      </c>
      <c r="O24" s="235">
        <v>1</v>
      </c>
      <c r="P24"/>
      <c r="Q24"/>
      <c r="R24"/>
      <c r="S24"/>
      <c r="T24"/>
      <c r="U24"/>
      <c r="V24" s="9"/>
      <c r="W24" s="6"/>
      <c r="X24" s="6"/>
      <c r="Y24" s="6"/>
      <c r="AA24" s="10"/>
      <c r="AB24" s="9"/>
      <c r="AC24" s="9"/>
      <c r="AE24" s="10"/>
      <c r="AI24" s="10"/>
      <c r="FK24" s="5"/>
      <c r="FL24" s="5"/>
      <c r="FM24" s="5"/>
      <c r="FN24" s="5"/>
    </row>
    <row r="25" spans="9:170" ht="15" x14ac:dyDescent="0.25">
      <c r="I25" s="498">
        <v>16</v>
      </c>
      <c r="J25" s="498" t="s">
        <v>96</v>
      </c>
      <c r="K25" s="498" t="s">
        <v>144</v>
      </c>
      <c r="L25" s="499" t="s">
        <v>125</v>
      </c>
      <c r="M25" s="500" t="s">
        <v>106</v>
      </c>
      <c r="N25" s="500" t="s">
        <v>137</v>
      </c>
      <c r="O25" s="501">
        <v>1</v>
      </c>
      <c r="P25"/>
      <c r="Q25"/>
      <c r="R25"/>
      <c r="S25"/>
      <c r="T25"/>
      <c r="U25"/>
      <c r="V25" s="9"/>
      <c r="W25" s="6"/>
      <c r="X25" s="6"/>
      <c r="Y25" s="6"/>
      <c r="AA25" s="10"/>
      <c r="AB25" s="9"/>
      <c r="AC25" s="9"/>
      <c r="AE25" s="10"/>
      <c r="AI25" s="10"/>
      <c r="FK25" s="5"/>
      <c r="FL25" s="5"/>
      <c r="FM25" s="5"/>
      <c r="FN25" s="5"/>
    </row>
    <row r="26" spans="9:170" ht="15" x14ac:dyDescent="0.25">
      <c r="I26" s="498">
        <v>17</v>
      </c>
      <c r="J26" s="498" t="s">
        <v>96</v>
      </c>
      <c r="K26" s="498" t="s">
        <v>145</v>
      </c>
      <c r="L26" s="499" t="s">
        <v>139</v>
      </c>
      <c r="M26" s="500" t="s">
        <v>9</v>
      </c>
      <c r="N26" s="500" t="s">
        <v>4</v>
      </c>
      <c r="O26" s="501">
        <v>1</v>
      </c>
      <c r="P26"/>
      <c r="Q26"/>
      <c r="R26"/>
      <c r="S26"/>
      <c r="T26"/>
      <c r="U26"/>
      <c r="V26" s="9"/>
      <c r="W26" s="6"/>
      <c r="X26" s="6"/>
      <c r="Y26" s="6"/>
      <c r="AA26" s="10"/>
      <c r="AB26" s="9"/>
      <c r="AC26" s="9"/>
      <c r="AE26" s="10"/>
      <c r="AI26" s="10"/>
      <c r="FK26" s="5"/>
      <c r="FL26" s="5"/>
      <c r="FM26" s="5"/>
      <c r="FN26" s="5"/>
    </row>
    <row r="27" spans="9:170" ht="15" x14ac:dyDescent="0.25">
      <c r="I27" s="511">
        <v>18</v>
      </c>
      <c r="J27" s="511" t="s">
        <v>96</v>
      </c>
      <c r="K27" s="512" t="s">
        <v>445</v>
      </c>
      <c r="L27" s="513" t="s">
        <v>460</v>
      </c>
      <c r="M27" s="514" t="s">
        <v>9</v>
      </c>
      <c r="N27" s="514" t="s">
        <v>4</v>
      </c>
      <c r="O27" s="515">
        <v>1</v>
      </c>
      <c r="P27"/>
      <c r="Q27"/>
      <c r="R27"/>
      <c r="S27"/>
      <c r="T27"/>
      <c r="U27"/>
      <c r="V27" s="9"/>
      <c r="W27" s="6"/>
      <c r="X27" s="6"/>
      <c r="Y27" s="6"/>
      <c r="AA27" s="10"/>
      <c r="AB27" s="9"/>
      <c r="AC27" s="9"/>
      <c r="AE27" s="10"/>
      <c r="AI27" s="10"/>
      <c r="AX27" s="371" t="s">
        <v>1006</v>
      </c>
      <c r="BH27" s="371" t="s">
        <v>1005</v>
      </c>
      <c r="FK27" s="5"/>
      <c r="FL27" s="5"/>
      <c r="FM27" s="5"/>
      <c r="FN27" s="5"/>
    </row>
    <row r="28" spans="9:170" ht="15" x14ac:dyDescent="0.25">
      <c r="I28" s="232">
        <v>19</v>
      </c>
      <c r="J28" s="233" t="s">
        <v>96</v>
      </c>
      <c r="K28" s="233" t="s">
        <v>461</v>
      </c>
      <c r="L28" s="215" t="s">
        <v>462</v>
      </c>
      <c r="M28" s="215" t="s">
        <v>9</v>
      </c>
      <c r="N28" s="215" t="s">
        <v>4</v>
      </c>
      <c r="O28" s="235">
        <v>1</v>
      </c>
      <c r="P28"/>
      <c r="Q28"/>
      <c r="R28"/>
      <c r="S28"/>
      <c r="T28"/>
      <c r="U28"/>
      <c r="V28" s="9"/>
      <c r="W28" s="6"/>
      <c r="X28" s="6"/>
      <c r="Y28" s="6"/>
      <c r="AA28" s="10"/>
      <c r="AB28" s="9"/>
      <c r="AC28" s="9"/>
      <c r="AE28" s="10"/>
      <c r="AI28" s="10"/>
      <c r="FK28" s="5"/>
      <c r="FL28" s="5"/>
      <c r="FM28" s="5"/>
      <c r="FN28" s="5"/>
    </row>
    <row r="29" spans="9:170" ht="15" x14ac:dyDescent="0.25">
      <c r="I29" s="232">
        <v>20</v>
      </c>
      <c r="J29" s="232" t="s">
        <v>97</v>
      </c>
      <c r="K29" s="232" t="s">
        <v>463</v>
      </c>
      <c r="L29" s="212" t="s">
        <v>112</v>
      </c>
      <c r="M29" s="212" t="s">
        <v>9</v>
      </c>
      <c r="N29" s="212" t="s">
        <v>4</v>
      </c>
      <c r="O29" s="235">
        <v>1</v>
      </c>
      <c r="P29"/>
      <c r="Q29"/>
      <c r="R29"/>
      <c r="S29"/>
      <c r="T29"/>
      <c r="U29"/>
      <c r="V29" s="9"/>
      <c r="W29" s="6"/>
      <c r="X29" s="6"/>
      <c r="Y29" s="6"/>
      <c r="AA29" s="10"/>
      <c r="AB29" s="9"/>
      <c r="AC29" s="9"/>
      <c r="AE29" s="10"/>
      <c r="AI29" s="10"/>
      <c r="AX29" s="216" t="s">
        <v>14</v>
      </c>
      <c r="AY29" s="216" t="s">
        <v>1004</v>
      </c>
      <c r="AZ29" s="6" t="s">
        <v>529</v>
      </c>
      <c r="BA29" s="6" t="s">
        <v>547</v>
      </c>
      <c r="BB29" s="6" t="s">
        <v>601</v>
      </c>
      <c r="BC29" s="6" t="s">
        <v>602</v>
      </c>
      <c r="BD29" s="6" t="s">
        <v>603</v>
      </c>
      <c r="BE29" s="6" t="s">
        <v>604</v>
      </c>
      <c r="BH29" s="6" t="s">
        <v>14</v>
      </c>
      <c r="BI29" s="6" t="s">
        <v>1004</v>
      </c>
      <c r="BJ29" s="6" t="s">
        <v>529</v>
      </c>
      <c r="BK29" s="6" t="s">
        <v>547</v>
      </c>
      <c r="BL29" s="6" t="s">
        <v>611</v>
      </c>
      <c r="BM29" s="6" t="s">
        <v>612</v>
      </c>
      <c r="BN29" s="6" t="s">
        <v>606</v>
      </c>
      <c r="FK29" s="5"/>
      <c r="FL29" s="5"/>
      <c r="FM29" s="5"/>
      <c r="FN29" s="5"/>
    </row>
    <row r="30" spans="9:170" ht="14.25" customHeight="1" x14ac:dyDescent="0.25">
      <c r="I30" s="232">
        <v>21</v>
      </c>
      <c r="J30" s="232" t="s">
        <v>97</v>
      </c>
      <c r="K30" s="232" t="s">
        <v>464</v>
      </c>
      <c r="L30" s="212" t="s">
        <v>113</v>
      </c>
      <c r="M30" s="212" t="s">
        <v>9</v>
      </c>
      <c r="N30" s="212" t="s">
        <v>4</v>
      </c>
      <c r="O30" s="235">
        <v>1</v>
      </c>
      <c r="P30"/>
      <c r="Q30"/>
      <c r="R30"/>
      <c r="S30"/>
      <c r="T30"/>
      <c r="U30"/>
      <c r="V30" s="9"/>
      <c r="W30" s="6"/>
      <c r="X30" s="6"/>
      <c r="Y30" s="6"/>
      <c r="AA30" s="10"/>
      <c r="AB30" s="9"/>
      <c r="AC30" s="9"/>
      <c r="AE30" s="10"/>
      <c r="AI30" s="10"/>
      <c r="AX30" s="216">
        <v>1</v>
      </c>
      <c r="AY30" s="216" t="str">
        <f>BA30&amp;"-"&amp;AZ30</f>
        <v>2023-1</v>
      </c>
      <c r="AZ30" s="6">
        <v>1</v>
      </c>
      <c r="BA30" s="6">
        <v>2023</v>
      </c>
      <c r="BB30" s="6" t="s">
        <v>500</v>
      </c>
      <c r="BC30" s="370">
        <v>73</v>
      </c>
      <c r="BD30" s="6" t="s">
        <v>501</v>
      </c>
      <c r="BE30" s="370">
        <v>79</v>
      </c>
      <c r="BH30" s="6">
        <v>1</v>
      </c>
      <c r="BI30" s="6" t="str">
        <f>BK30&amp;"-"&amp;BJ30</f>
        <v>2023-1</v>
      </c>
      <c r="BJ30" s="6">
        <v>1</v>
      </c>
      <c r="BK30" s="6">
        <v>2023</v>
      </c>
      <c r="BL30" s="6" t="s">
        <v>613</v>
      </c>
      <c r="BM30" s="6" t="s">
        <v>592</v>
      </c>
      <c r="BN30" s="6">
        <v>98.7</v>
      </c>
      <c r="FK30" s="5"/>
      <c r="FL30" s="5"/>
      <c r="FM30" s="5"/>
      <c r="FN30" s="5"/>
    </row>
    <row r="31" spans="9:170" ht="14.25" customHeight="1" x14ac:dyDescent="0.25">
      <c r="I31" s="232">
        <v>22</v>
      </c>
      <c r="J31" s="232" t="s">
        <v>98</v>
      </c>
      <c r="K31" s="232" t="s">
        <v>465</v>
      </c>
      <c r="L31" s="212" t="s">
        <v>110</v>
      </c>
      <c r="M31" s="212" t="s">
        <v>9</v>
      </c>
      <c r="N31" s="212" t="s">
        <v>4</v>
      </c>
      <c r="O31" s="235">
        <v>2</v>
      </c>
      <c r="P31"/>
      <c r="Q31"/>
      <c r="R31"/>
      <c r="S31"/>
      <c r="T31"/>
      <c r="U31"/>
      <c r="V31" s="9"/>
      <c r="W31" s="6"/>
      <c r="X31" s="6"/>
      <c r="Y31" s="6"/>
      <c r="AA31" s="10"/>
      <c r="AB31" s="9"/>
      <c r="AC31" s="9"/>
      <c r="AE31" s="10"/>
      <c r="AI31" s="10"/>
      <c r="AX31" s="216">
        <v>2</v>
      </c>
      <c r="AY31" s="216" t="str">
        <f t="shared" ref="AY31:AY41" si="10">BA31&amp;"-"&amp;AZ31</f>
        <v>2023-2</v>
      </c>
      <c r="AZ31" s="6">
        <v>2</v>
      </c>
      <c r="BA31" s="6">
        <v>2023</v>
      </c>
      <c r="BB31" s="6" t="s">
        <v>500</v>
      </c>
      <c r="BC31" s="370">
        <v>73</v>
      </c>
      <c r="BD31" s="6" t="s">
        <v>501</v>
      </c>
      <c r="BE31" s="370">
        <v>79</v>
      </c>
      <c r="BH31" s="6">
        <v>2</v>
      </c>
      <c r="BI31" s="6" t="str">
        <f t="shared" ref="BI31:BI53" si="11">BK31&amp;"-"&amp;BJ31</f>
        <v>2023-2</v>
      </c>
      <c r="BJ31" s="6">
        <v>2</v>
      </c>
      <c r="BK31" s="6">
        <v>2023</v>
      </c>
      <c r="BL31" s="6" t="s">
        <v>613</v>
      </c>
      <c r="BM31" s="6" t="s">
        <v>592</v>
      </c>
      <c r="BN31" s="6">
        <v>98.7</v>
      </c>
      <c r="FK31" s="5"/>
      <c r="FL31" s="5"/>
      <c r="FM31" s="5"/>
      <c r="FN31" s="5"/>
    </row>
    <row r="32" spans="9:170" ht="14.25" customHeight="1" x14ac:dyDescent="0.25">
      <c r="I32" s="232">
        <v>23</v>
      </c>
      <c r="J32" s="232" t="s">
        <v>98</v>
      </c>
      <c r="K32" s="232" t="s">
        <v>466</v>
      </c>
      <c r="L32" s="212" t="s">
        <v>111</v>
      </c>
      <c r="M32" s="212" t="s">
        <v>9</v>
      </c>
      <c r="N32" s="212" t="s">
        <v>4</v>
      </c>
      <c r="O32" s="235">
        <v>3</v>
      </c>
      <c r="P32"/>
      <c r="Q32"/>
      <c r="R32"/>
      <c r="S32"/>
      <c r="T32"/>
      <c r="U32"/>
      <c r="V32" s="9"/>
      <c r="W32" s="6"/>
      <c r="X32" s="6"/>
      <c r="Y32" s="6"/>
      <c r="AA32" s="10"/>
      <c r="AB32" s="9"/>
      <c r="AC32" s="9"/>
      <c r="AE32" s="10"/>
      <c r="AI32" s="10"/>
      <c r="AX32" s="216">
        <v>3</v>
      </c>
      <c r="AY32" s="216" t="str">
        <f t="shared" si="10"/>
        <v>2023-3</v>
      </c>
      <c r="AZ32" s="6">
        <v>3</v>
      </c>
      <c r="BA32" s="6">
        <v>2023</v>
      </c>
      <c r="BB32" s="6" t="s">
        <v>500</v>
      </c>
      <c r="BC32" s="370">
        <v>73</v>
      </c>
      <c r="BD32" s="6" t="s">
        <v>501</v>
      </c>
      <c r="BE32" s="370">
        <v>79</v>
      </c>
      <c r="BH32" s="6">
        <v>3</v>
      </c>
      <c r="BI32" s="6" t="str">
        <f t="shared" si="11"/>
        <v>2023-3</v>
      </c>
      <c r="BJ32" s="6">
        <v>3</v>
      </c>
      <c r="BK32" s="6">
        <v>2023</v>
      </c>
      <c r="BL32" s="6" t="s">
        <v>613</v>
      </c>
      <c r="BM32" s="6" t="s">
        <v>592</v>
      </c>
      <c r="BN32" s="6">
        <v>98.7</v>
      </c>
      <c r="FK32" s="5"/>
      <c r="FL32" s="5"/>
      <c r="FM32" s="5"/>
      <c r="FN32" s="5"/>
    </row>
    <row r="33" spans="9:170" ht="14.25" customHeight="1" x14ac:dyDescent="0.25">
      <c r="I33" s="232">
        <v>24</v>
      </c>
      <c r="J33" s="232" t="s">
        <v>99</v>
      </c>
      <c r="K33" s="232" t="s">
        <v>467</v>
      </c>
      <c r="L33" s="212" t="s">
        <v>136</v>
      </c>
      <c r="M33" s="212" t="s">
        <v>32</v>
      </c>
      <c r="N33" s="212" t="s">
        <v>84</v>
      </c>
      <c r="O33" s="235">
        <v>1</v>
      </c>
      <c r="P33"/>
      <c r="Q33"/>
      <c r="R33"/>
      <c r="S33"/>
      <c r="T33"/>
      <c r="U33"/>
      <c r="V33" s="9"/>
      <c r="W33" s="6"/>
      <c r="X33" s="6"/>
      <c r="Y33" s="6"/>
      <c r="AA33" s="10"/>
      <c r="AB33" s="9"/>
      <c r="AC33" s="9"/>
      <c r="AE33" s="10"/>
      <c r="AI33" s="10"/>
      <c r="AX33" s="216">
        <v>4</v>
      </c>
      <c r="AY33" s="216" t="str">
        <f t="shared" si="10"/>
        <v>2023-4</v>
      </c>
      <c r="AZ33" s="6">
        <v>4</v>
      </c>
      <c r="BA33" s="6">
        <v>2023</v>
      </c>
      <c r="BB33" s="6" t="s">
        <v>500</v>
      </c>
      <c r="BC33" s="370">
        <v>73</v>
      </c>
      <c r="BD33" s="6" t="s">
        <v>501</v>
      </c>
      <c r="BE33" s="370">
        <v>79</v>
      </c>
      <c r="BH33" s="6">
        <v>4</v>
      </c>
      <c r="BI33" s="6" t="str">
        <f t="shared" si="11"/>
        <v>2023-4</v>
      </c>
      <c r="BJ33" s="6">
        <v>4</v>
      </c>
      <c r="BK33" s="6">
        <v>2023</v>
      </c>
      <c r="BL33" s="6" t="s">
        <v>613</v>
      </c>
      <c r="BM33" s="6" t="s">
        <v>592</v>
      </c>
      <c r="BN33" s="6">
        <v>98.7</v>
      </c>
      <c r="FK33" s="5"/>
      <c r="FL33" s="5"/>
      <c r="FM33" s="5"/>
      <c r="FN33" s="5"/>
    </row>
    <row r="34" spans="9:170" ht="14.25" customHeight="1" x14ac:dyDescent="0.25">
      <c r="I34" s="232">
        <v>25</v>
      </c>
      <c r="J34" s="232" t="s">
        <v>99</v>
      </c>
      <c r="K34" s="232" t="s">
        <v>468</v>
      </c>
      <c r="L34" s="212" t="s">
        <v>135</v>
      </c>
      <c r="M34" s="212" t="s">
        <v>32</v>
      </c>
      <c r="N34" s="212" t="s">
        <v>84</v>
      </c>
      <c r="O34" s="235">
        <v>2</v>
      </c>
      <c r="P34"/>
      <c r="Q34"/>
      <c r="R34"/>
      <c r="S34"/>
      <c r="T34"/>
      <c r="U34"/>
      <c r="V34" s="9"/>
      <c r="W34" s="6"/>
      <c r="X34" s="6"/>
      <c r="Y34" s="6"/>
      <c r="AA34" s="10"/>
      <c r="AB34" s="9"/>
      <c r="AC34" s="9"/>
      <c r="AE34" s="10"/>
      <c r="AI34" s="10"/>
      <c r="AX34" s="216">
        <v>5</v>
      </c>
      <c r="AY34" s="216" t="str">
        <f t="shared" si="10"/>
        <v>2023-5</v>
      </c>
      <c r="AZ34" s="6">
        <v>5</v>
      </c>
      <c r="BA34" s="6">
        <v>2023</v>
      </c>
      <c r="BB34" s="6" t="s">
        <v>500</v>
      </c>
      <c r="BC34" s="370">
        <v>73</v>
      </c>
      <c r="BD34" s="6" t="s">
        <v>501</v>
      </c>
      <c r="BE34" s="370">
        <v>79</v>
      </c>
      <c r="BH34" s="6">
        <v>5</v>
      </c>
      <c r="BI34" s="6" t="str">
        <f t="shared" si="11"/>
        <v>2023-5</v>
      </c>
      <c r="BJ34" s="6">
        <v>5</v>
      </c>
      <c r="BK34" s="6">
        <v>2023</v>
      </c>
      <c r="BL34" s="6" t="s">
        <v>613</v>
      </c>
      <c r="BM34" s="6" t="s">
        <v>592</v>
      </c>
      <c r="FK34" s="5"/>
      <c r="FL34" s="5"/>
      <c r="FM34" s="5"/>
      <c r="FN34" s="5"/>
    </row>
    <row r="35" spans="9:170" ht="14.25" customHeight="1" x14ac:dyDescent="0.25">
      <c r="I35" s="232">
        <v>26</v>
      </c>
      <c r="J35" s="232" t="s">
        <v>99</v>
      </c>
      <c r="K35" s="232" t="s">
        <v>469</v>
      </c>
      <c r="L35" s="212" t="s">
        <v>134</v>
      </c>
      <c r="M35" s="212" t="s">
        <v>32</v>
      </c>
      <c r="N35" s="212" t="s">
        <v>84</v>
      </c>
      <c r="O35" s="235">
        <v>2</v>
      </c>
      <c r="P35"/>
      <c r="Q35"/>
      <c r="R35"/>
      <c r="S35"/>
      <c r="T35"/>
      <c r="U35"/>
      <c r="V35" s="9"/>
      <c r="W35" s="6"/>
      <c r="X35" s="6"/>
      <c r="Y35" s="6"/>
      <c r="AA35" s="10"/>
      <c r="AB35" s="9"/>
      <c r="AC35" s="9"/>
      <c r="AE35" s="10"/>
      <c r="AI35" s="10"/>
      <c r="AX35" s="216">
        <v>6</v>
      </c>
      <c r="AY35" s="216" t="str">
        <f t="shared" si="10"/>
        <v>2023-6</v>
      </c>
      <c r="AZ35" s="6">
        <v>6</v>
      </c>
      <c r="BA35" s="6">
        <v>2023</v>
      </c>
      <c r="BB35" s="6" t="s">
        <v>500</v>
      </c>
      <c r="BC35" s="370">
        <v>73</v>
      </c>
      <c r="BD35" s="6" t="s">
        <v>501</v>
      </c>
      <c r="BE35" s="370">
        <v>79</v>
      </c>
      <c r="BH35" s="6">
        <v>6</v>
      </c>
      <c r="BI35" s="6" t="str">
        <f t="shared" si="11"/>
        <v>2023-6</v>
      </c>
      <c r="BJ35" s="6">
        <v>6</v>
      </c>
      <c r="BK35" s="6">
        <v>2023</v>
      </c>
      <c r="BL35" s="6" t="s">
        <v>613</v>
      </c>
      <c r="BM35" s="6" t="s">
        <v>592</v>
      </c>
      <c r="FK35" s="5"/>
      <c r="FL35" s="5"/>
      <c r="FM35" s="5"/>
      <c r="FN35" s="5"/>
    </row>
    <row r="36" spans="9:170" ht="14.25" customHeight="1" x14ac:dyDescent="0.25">
      <c r="I36" s="232">
        <v>27</v>
      </c>
      <c r="J36" s="232" t="s">
        <v>99</v>
      </c>
      <c r="K36" s="232" t="s">
        <v>470</v>
      </c>
      <c r="L36" s="212" t="s">
        <v>133</v>
      </c>
      <c r="M36" s="212" t="s">
        <v>32</v>
      </c>
      <c r="N36" s="212" t="s">
        <v>84</v>
      </c>
      <c r="O36" s="235">
        <v>2</v>
      </c>
      <c r="P36"/>
      <c r="Q36"/>
      <c r="R36"/>
      <c r="S36"/>
      <c r="T36"/>
      <c r="U36"/>
      <c r="V36" s="9"/>
      <c r="W36" s="6"/>
      <c r="X36" s="6"/>
      <c r="Y36" s="6"/>
      <c r="AA36" s="10"/>
      <c r="AB36" s="9"/>
      <c r="AC36" s="9"/>
      <c r="AE36" s="10"/>
      <c r="AI36" s="10"/>
      <c r="AX36" s="216">
        <v>7</v>
      </c>
      <c r="AY36" s="216" t="str">
        <f t="shared" si="10"/>
        <v>2023-7</v>
      </c>
      <c r="AZ36" s="6">
        <v>7</v>
      </c>
      <c r="BA36" s="6">
        <v>2023</v>
      </c>
      <c r="BB36" s="6" t="s">
        <v>500</v>
      </c>
      <c r="BC36" s="370">
        <v>73</v>
      </c>
      <c r="BD36" s="6" t="s">
        <v>501</v>
      </c>
      <c r="BE36" s="370">
        <v>79</v>
      </c>
      <c r="BH36" s="6">
        <v>7</v>
      </c>
      <c r="BI36" s="6" t="str">
        <f t="shared" si="11"/>
        <v>2023-7</v>
      </c>
      <c r="BJ36" s="6">
        <v>7</v>
      </c>
      <c r="BK36" s="6">
        <v>2023</v>
      </c>
      <c r="BL36" s="6" t="s">
        <v>613</v>
      </c>
      <c r="BM36" s="6" t="s">
        <v>592</v>
      </c>
      <c r="FK36" s="5"/>
      <c r="FL36" s="5"/>
      <c r="FM36" s="5"/>
      <c r="FN36" s="5"/>
    </row>
    <row r="37" spans="9:170" ht="14.25" customHeight="1" x14ac:dyDescent="0.25">
      <c r="I37" s="232">
        <v>28</v>
      </c>
      <c r="J37" s="232" t="s">
        <v>99</v>
      </c>
      <c r="K37" s="232" t="s">
        <v>471</v>
      </c>
      <c r="L37" s="212" t="s">
        <v>131</v>
      </c>
      <c r="M37" s="212" t="s">
        <v>32</v>
      </c>
      <c r="N37" s="212" t="s">
        <v>84</v>
      </c>
      <c r="O37" s="235">
        <v>2</v>
      </c>
      <c r="P37"/>
      <c r="Q37"/>
      <c r="R37"/>
      <c r="S37"/>
      <c r="T37"/>
      <c r="U37"/>
      <c r="V37" s="9"/>
      <c r="W37" s="6"/>
      <c r="X37" s="6"/>
      <c r="Y37" s="6"/>
      <c r="AA37" s="10"/>
      <c r="AB37" s="9"/>
      <c r="AC37" s="9"/>
      <c r="AE37" s="10"/>
      <c r="AI37" s="10"/>
      <c r="AX37" s="216">
        <v>8</v>
      </c>
      <c r="AY37" s="216" t="str">
        <f t="shared" si="10"/>
        <v>2023-8</v>
      </c>
      <c r="AZ37" s="6">
        <v>8</v>
      </c>
      <c r="BA37" s="6">
        <v>2023</v>
      </c>
      <c r="BB37" s="6" t="s">
        <v>500</v>
      </c>
      <c r="BC37" s="370">
        <v>73</v>
      </c>
      <c r="BD37" s="6" t="s">
        <v>501</v>
      </c>
      <c r="BE37" s="370">
        <v>79</v>
      </c>
      <c r="BH37" s="6">
        <v>8</v>
      </c>
      <c r="BI37" s="6" t="str">
        <f t="shared" si="11"/>
        <v>2023-8</v>
      </c>
      <c r="BJ37" s="6">
        <v>8</v>
      </c>
      <c r="BK37" s="6">
        <v>2023</v>
      </c>
      <c r="BL37" s="6" t="s">
        <v>613</v>
      </c>
      <c r="BM37" s="6" t="s">
        <v>592</v>
      </c>
      <c r="FK37" s="5"/>
      <c r="FL37" s="5"/>
      <c r="FM37" s="5"/>
      <c r="FN37" s="5"/>
    </row>
    <row r="38" spans="9:170" ht="14.25" customHeight="1" x14ac:dyDescent="0.25">
      <c r="I38" s="232">
        <v>29</v>
      </c>
      <c r="J38" s="232" t="s">
        <v>99</v>
      </c>
      <c r="K38" s="232" t="s">
        <v>472</v>
      </c>
      <c r="L38" s="212" t="s">
        <v>132</v>
      </c>
      <c r="M38" s="212" t="s">
        <v>32</v>
      </c>
      <c r="N38" s="212" t="s">
        <v>84</v>
      </c>
      <c r="O38" s="235">
        <v>2</v>
      </c>
      <c r="P38"/>
      <c r="Q38"/>
      <c r="R38"/>
      <c r="S38"/>
      <c r="T38"/>
      <c r="U38"/>
      <c r="V38" s="6"/>
      <c r="W38" s="6"/>
      <c r="X38" s="6"/>
      <c r="Y38" s="6"/>
      <c r="AA38" s="10"/>
      <c r="AB38" s="9"/>
      <c r="AC38" s="9"/>
      <c r="AE38" s="10"/>
      <c r="AI38" s="10"/>
      <c r="AX38" s="216">
        <v>9</v>
      </c>
      <c r="AY38" s="216" t="str">
        <f t="shared" si="10"/>
        <v>2023-9</v>
      </c>
      <c r="AZ38" s="6">
        <v>9</v>
      </c>
      <c r="BA38" s="6">
        <v>2023</v>
      </c>
      <c r="BB38" s="6" t="s">
        <v>500</v>
      </c>
      <c r="BC38" s="370">
        <v>73</v>
      </c>
      <c r="BD38" s="6" t="s">
        <v>501</v>
      </c>
      <c r="BE38" s="370">
        <v>79</v>
      </c>
      <c r="BH38" s="6">
        <v>9</v>
      </c>
      <c r="BI38" s="6" t="str">
        <f t="shared" si="11"/>
        <v>2023-9</v>
      </c>
      <c r="BJ38" s="6">
        <v>9</v>
      </c>
      <c r="BK38" s="6">
        <v>2023</v>
      </c>
      <c r="BL38" s="6" t="s">
        <v>613</v>
      </c>
      <c r="BM38" s="6" t="s">
        <v>592</v>
      </c>
      <c r="FK38" s="5"/>
      <c r="FL38" s="5"/>
      <c r="FM38" s="5"/>
      <c r="FN38" s="5"/>
    </row>
    <row r="39" spans="9:170" ht="14.25" customHeight="1" x14ac:dyDescent="0.25">
      <c r="I39" s="232">
        <v>30</v>
      </c>
      <c r="J39" s="232" t="s">
        <v>99</v>
      </c>
      <c r="K39" s="232" t="s">
        <v>473</v>
      </c>
      <c r="L39" s="212" t="s">
        <v>129</v>
      </c>
      <c r="M39" s="212" t="s">
        <v>32</v>
      </c>
      <c r="N39" s="212" t="s">
        <v>84</v>
      </c>
      <c r="O39" s="235">
        <v>2</v>
      </c>
      <c r="P39"/>
      <c r="Q39"/>
      <c r="R39"/>
      <c r="S39"/>
      <c r="T39"/>
      <c r="U39"/>
      <c r="V39" s="6"/>
      <c r="W39" s="6"/>
      <c r="X39" s="6"/>
      <c r="Y39" s="6"/>
      <c r="AA39" s="10"/>
      <c r="AB39" s="9"/>
      <c r="AC39" s="9"/>
      <c r="AE39" s="10"/>
      <c r="AI39" s="10"/>
      <c r="AX39" s="216">
        <v>10</v>
      </c>
      <c r="AY39" s="216" t="str">
        <f t="shared" si="10"/>
        <v>2023-10</v>
      </c>
      <c r="AZ39" s="6">
        <v>10</v>
      </c>
      <c r="BA39" s="6">
        <v>2023</v>
      </c>
      <c r="BB39" s="6" t="s">
        <v>500</v>
      </c>
      <c r="BC39" s="370">
        <v>73</v>
      </c>
      <c r="BD39" s="6" t="s">
        <v>501</v>
      </c>
      <c r="BE39" s="370">
        <v>79</v>
      </c>
      <c r="BH39" s="6">
        <v>10</v>
      </c>
      <c r="BI39" s="6" t="str">
        <f t="shared" si="11"/>
        <v>2023-10</v>
      </c>
      <c r="BJ39" s="6">
        <v>10</v>
      </c>
      <c r="BK39" s="6">
        <v>2023</v>
      </c>
      <c r="BL39" s="6" t="s">
        <v>613</v>
      </c>
      <c r="BM39" s="6" t="s">
        <v>592</v>
      </c>
      <c r="FK39" s="5"/>
      <c r="FL39" s="5"/>
      <c r="FM39" s="5"/>
      <c r="FN39" s="5"/>
    </row>
    <row r="40" spans="9:170" ht="14.25" customHeight="1" x14ac:dyDescent="0.25">
      <c r="I40" s="232">
        <v>31</v>
      </c>
      <c r="J40" s="232" t="s">
        <v>99</v>
      </c>
      <c r="K40" s="232" t="s">
        <v>474</v>
      </c>
      <c r="L40" s="212" t="s">
        <v>130</v>
      </c>
      <c r="M40" s="212" t="s">
        <v>106</v>
      </c>
      <c r="N40" s="212" t="s">
        <v>137</v>
      </c>
      <c r="O40" s="235">
        <v>2</v>
      </c>
      <c r="P40"/>
      <c r="Q40"/>
      <c r="R40"/>
      <c r="S40"/>
      <c r="T40"/>
      <c r="U40"/>
      <c r="V40" s="6"/>
      <c r="W40" s="6"/>
      <c r="X40" s="6"/>
      <c r="Y40" s="6"/>
      <c r="AA40" s="10"/>
      <c r="AB40" s="9"/>
      <c r="AC40" s="9"/>
      <c r="AE40" s="10"/>
      <c r="AI40" s="10"/>
      <c r="AX40" s="216">
        <v>11</v>
      </c>
      <c r="AY40" s="216" t="str">
        <f t="shared" si="10"/>
        <v>2023-11</v>
      </c>
      <c r="AZ40" s="6">
        <v>11</v>
      </c>
      <c r="BA40" s="6">
        <v>2023</v>
      </c>
      <c r="BB40" s="6" t="s">
        <v>500</v>
      </c>
      <c r="BC40" s="370">
        <v>73</v>
      </c>
      <c r="BD40" s="6" t="s">
        <v>501</v>
      </c>
      <c r="BE40" s="370">
        <v>79</v>
      </c>
      <c r="BH40" s="6">
        <v>11</v>
      </c>
      <c r="BI40" s="6" t="str">
        <f t="shared" si="11"/>
        <v>2023-11</v>
      </c>
      <c r="BJ40" s="6">
        <v>11</v>
      </c>
      <c r="BK40" s="6">
        <v>2023</v>
      </c>
      <c r="BL40" s="6" t="s">
        <v>613</v>
      </c>
      <c r="BM40" s="6" t="s">
        <v>592</v>
      </c>
      <c r="FK40" s="5"/>
      <c r="FL40" s="5"/>
      <c r="FM40" s="5"/>
      <c r="FN40" s="5"/>
    </row>
    <row r="41" spans="9:170" ht="14.25" customHeight="1" x14ac:dyDescent="0.25">
      <c r="I41" s="232">
        <v>32</v>
      </c>
      <c r="J41" s="232" t="s">
        <v>99</v>
      </c>
      <c r="K41" s="232" t="s">
        <v>475</v>
      </c>
      <c r="L41" s="212" t="s">
        <v>128</v>
      </c>
      <c r="M41" s="212" t="s">
        <v>9</v>
      </c>
      <c r="N41" s="212" t="s">
        <v>4</v>
      </c>
      <c r="O41" s="235">
        <v>2</v>
      </c>
      <c r="P41"/>
      <c r="Q41"/>
      <c r="R41"/>
      <c r="S41"/>
      <c r="T41"/>
      <c r="U41"/>
      <c r="V41" s="6"/>
      <c r="W41" s="6"/>
      <c r="X41" s="6"/>
      <c r="Y41" s="6"/>
      <c r="AA41" s="8"/>
      <c r="AC41" s="9"/>
      <c r="AE41" s="10"/>
      <c r="AI41" s="10"/>
      <c r="AX41" s="216">
        <v>12</v>
      </c>
      <c r="AY41" s="216" t="str">
        <f t="shared" si="10"/>
        <v>2023-12</v>
      </c>
      <c r="AZ41" s="6">
        <v>12</v>
      </c>
      <c r="BA41" s="6">
        <v>2023</v>
      </c>
      <c r="BB41" s="6" t="s">
        <v>500</v>
      </c>
      <c r="BC41" s="370">
        <v>73</v>
      </c>
      <c r="BD41" s="6" t="s">
        <v>501</v>
      </c>
      <c r="BE41" s="370">
        <v>79</v>
      </c>
      <c r="BH41" s="6">
        <v>12</v>
      </c>
      <c r="BI41" s="6" t="str">
        <f t="shared" si="11"/>
        <v>2023-12</v>
      </c>
      <c r="BJ41" s="6">
        <v>12</v>
      </c>
      <c r="BK41" s="6">
        <v>2023</v>
      </c>
      <c r="BL41" s="6" t="s">
        <v>613</v>
      </c>
      <c r="BM41" s="6" t="s">
        <v>592</v>
      </c>
      <c r="FK41" s="5"/>
      <c r="FL41" s="5"/>
      <c r="FM41" s="5"/>
      <c r="FN41" s="5"/>
    </row>
    <row r="42" spans="9:170" ht="14.25" customHeight="1" x14ac:dyDescent="0.25">
      <c r="I42" s="232">
        <v>33</v>
      </c>
      <c r="J42" s="232" t="s">
        <v>100</v>
      </c>
      <c r="K42" s="232" t="s">
        <v>476</v>
      </c>
      <c r="L42" s="212" t="s">
        <v>114</v>
      </c>
      <c r="M42" s="212" t="s">
        <v>108</v>
      </c>
      <c r="N42" s="212" t="s">
        <v>138</v>
      </c>
      <c r="O42" s="235">
        <v>1</v>
      </c>
      <c r="P42"/>
      <c r="Q42"/>
      <c r="R42"/>
      <c r="S42"/>
      <c r="T42"/>
      <c r="U42"/>
      <c r="V42" s="6"/>
      <c r="W42" s="6"/>
      <c r="X42" s="6"/>
      <c r="Y42" s="6"/>
      <c r="AX42" s="216">
        <v>13</v>
      </c>
      <c r="AY42" s="216" t="str">
        <f t="shared" ref="AY42:AY53" si="12">BA42&amp;"-"&amp;AZ42</f>
        <v>2024-1</v>
      </c>
      <c r="AZ42" s="6">
        <v>1</v>
      </c>
      <c r="BA42" s="216">
        <v>2024</v>
      </c>
      <c r="BB42" s="216" t="s">
        <v>500</v>
      </c>
      <c r="BC42" s="549"/>
      <c r="BD42" s="216" t="s">
        <v>501</v>
      </c>
      <c r="BE42" s="549">
        <v>79</v>
      </c>
      <c r="BH42" s="6">
        <v>13</v>
      </c>
      <c r="BI42" s="6" t="str">
        <f t="shared" si="11"/>
        <v>2024-1</v>
      </c>
      <c r="BJ42" s="6">
        <v>1</v>
      </c>
      <c r="BK42" s="6">
        <v>2024</v>
      </c>
      <c r="BL42" s="6" t="s">
        <v>613</v>
      </c>
      <c r="BM42" s="6" t="s">
        <v>592</v>
      </c>
      <c r="FK42" s="5"/>
      <c r="FL42" s="5"/>
      <c r="FM42" s="5"/>
      <c r="FN42" s="5"/>
    </row>
    <row r="43" spans="9:170" ht="14.25" customHeight="1" x14ac:dyDescent="0.25">
      <c r="I43" s="232">
        <v>34</v>
      </c>
      <c r="J43" s="232" t="s">
        <v>100</v>
      </c>
      <c r="K43" s="232" t="s">
        <v>477</v>
      </c>
      <c r="L43" s="212" t="s">
        <v>115</v>
      </c>
      <c r="M43" s="212" t="s">
        <v>108</v>
      </c>
      <c r="N43" s="212" t="s">
        <v>138</v>
      </c>
      <c r="O43" s="235">
        <v>1</v>
      </c>
      <c r="P43" s="229"/>
      <c r="Q43" s="229"/>
      <c r="R43" s="229"/>
      <c r="S43" s="229"/>
      <c r="AX43" s="216">
        <v>14</v>
      </c>
      <c r="AY43" s="216" t="str">
        <f t="shared" si="12"/>
        <v>2024-2</v>
      </c>
      <c r="AZ43" s="6">
        <v>2</v>
      </c>
      <c r="BA43" s="216">
        <v>2024</v>
      </c>
      <c r="BB43" s="216" t="s">
        <v>500</v>
      </c>
      <c r="BC43" s="549"/>
      <c r="BD43" s="216" t="s">
        <v>501</v>
      </c>
      <c r="BE43" s="549"/>
      <c r="BH43" s="6">
        <v>14</v>
      </c>
      <c r="BI43" s="6" t="str">
        <f t="shared" si="11"/>
        <v>2024-2</v>
      </c>
      <c r="BJ43" s="6">
        <v>2</v>
      </c>
      <c r="BK43" s="6">
        <v>2024</v>
      </c>
      <c r="BL43" s="6" t="s">
        <v>613</v>
      </c>
      <c r="BM43" s="6" t="s">
        <v>592</v>
      </c>
    </row>
    <row r="44" spans="9:170" ht="14.25" customHeight="1" x14ac:dyDescent="0.25">
      <c r="O44" s="229"/>
      <c r="P44" s="229"/>
      <c r="Q44" s="229"/>
      <c r="R44" s="229"/>
      <c r="S44" s="229"/>
      <c r="AX44" s="216">
        <v>15</v>
      </c>
      <c r="AY44" s="216" t="str">
        <f t="shared" si="12"/>
        <v>2024-3</v>
      </c>
      <c r="AZ44" s="6">
        <v>3</v>
      </c>
      <c r="BA44" s="216">
        <v>2024</v>
      </c>
      <c r="BB44" s="216" t="s">
        <v>500</v>
      </c>
      <c r="BC44" s="549"/>
      <c r="BD44" s="216" t="s">
        <v>501</v>
      </c>
      <c r="BE44" s="549"/>
      <c r="BH44" s="6">
        <v>15</v>
      </c>
      <c r="BI44" s="6" t="str">
        <f t="shared" si="11"/>
        <v>2024-3</v>
      </c>
      <c r="BJ44" s="6">
        <v>3</v>
      </c>
      <c r="BK44" s="6">
        <v>2024</v>
      </c>
      <c r="BL44" s="6" t="s">
        <v>613</v>
      </c>
      <c r="BM44" s="6" t="s">
        <v>592</v>
      </c>
    </row>
    <row r="45" spans="9:170" ht="14.25" customHeight="1" x14ac:dyDescent="0.25">
      <c r="O45" s="229"/>
      <c r="AX45" s="216">
        <v>16</v>
      </c>
      <c r="AY45" s="216" t="str">
        <f t="shared" si="12"/>
        <v>2024-4</v>
      </c>
      <c r="AZ45" s="6">
        <v>4</v>
      </c>
      <c r="BA45" s="216">
        <v>2024</v>
      </c>
      <c r="BB45" s="216" t="s">
        <v>500</v>
      </c>
      <c r="BC45" s="549"/>
      <c r="BD45" s="216" t="s">
        <v>501</v>
      </c>
      <c r="BE45" s="549"/>
      <c r="BH45" s="6">
        <v>16</v>
      </c>
      <c r="BI45" s="6" t="str">
        <f t="shared" si="11"/>
        <v>2024-4</v>
      </c>
      <c r="BJ45" s="6">
        <v>4</v>
      </c>
      <c r="BK45" s="6">
        <v>2024</v>
      </c>
      <c r="BL45" s="6" t="s">
        <v>613</v>
      </c>
      <c r="BM45" s="6" t="s">
        <v>592</v>
      </c>
    </row>
    <row r="46" spans="9:170" ht="14.25" customHeight="1" x14ac:dyDescent="0.25">
      <c r="AX46" s="216">
        <v>17</v>
      </c>
      <c r="AY46" s="216" t="str">
        <f t="shared" si="12"/>
        <v>2024-5</v>
      </c>
      <c r="AZ46" s="6">
        <v>5</v>
      </c>
      <c r="BA46" s="216">
        <v>2024</v>
      </c>
      <c r="BB46" s="216" t="s">
        <v>500</v>
      </c>
      <c r="BC46" s="549"/>
      <c r="BD46" s="216" t="s">
        <v>501</v>
      </c>
      <c r="BE46" s="549"/>
      <c r="BH46" s="6">
        <v>17</v>
      </c>
      <c r="BI46" s="6" t="str">
        <f t="shared" si="11"/>
        <v>2024-5</v>
      </c>
      <c r="BJ46" s="6">
        <v>5</v>
      </c>
      <c r="BK46" s="6">
        <v>2024</v>
      </c>
      <c r="BL46" s="6" t="s">
        <v>613</v>
      </c>
      <c r="BM46" s="6" t="s">
        <v>592</v>
      </c>
    </row>
    <row r="47" spans="9:170" ht="14.25" customHeight="1" x14ac:dyDescent="0.25">
      <c r="AX47" s="216">
        <v>18</v>
      </c>
      <c r="AY47" s="216" t="str">
        <f t="shared" si="12"/>
        <v>2024-6</v>
      </c>
      <c r="AZ47" s="6">
        <v>6</v>
      </c>
      <c r="BA47" s="216">
        <v>2024</v>
      </c>
      <c r="BB47" s="216" t="s">
        <v>500</v>
      </c>
      <c r="BC47" s="549"/>
      <c r="BD47" s="216" t="s">
        <v>501</v>
      </c>
      <c r="BE47" s="549"/>
      <c r="BH47" s="6">
        <v>18</v>
      </c>
      <c r="BI47" s="6" t="str">
        <f t="shared" si="11"/>
        <v>2024-6</v>
      </c>
      <c r="BJ47" s="6">
        <v>6</v>
      </c>
      <c r="BK47" s="6">
        <v>2024</v>
      </c>
      <c r="BL47" s="6" t="s">
        <v>613</v>
      </c>
      <c r="BM47" s="6" t="s">
        <v>592</v>
      </c>
    </row>
    <row r="48" spans="9:170" ht="14.25" customHeight="1" x14ac:dyDescent="0.25">
      <c r="AX48" s="216">
        <v>19</v>
      </c>
      <c r="AY48" s="216" t="str">
        <f t="shared" si="12"/>
        <v>2024-7</v>
      </c>
      <c r="AZ48" s="6">
        <v>7</v>
      </c>
      <c r="BA48" s="216">
        <v>2024</v>
      </c>
      <c r="BB48" s="216" t="s">
        <v>500</v>
      </c>
      <c r="BC48" s="549"/>
      <c r="BD48" s="216" t="s">
        <v>501</v>
      </c>
      <c r="BE48" s="549"/>
      <c r="BH48" s="6">
        <v>19</v>
      </c>
      <c r="BI48" s="6" t="str">
        <f t="shared" si="11"/>
        <v>2024-7</v>
      </c>
      <c r="BJ48" s="6">
        <v>7</v>
      </c>
      <c r="BK48" s="6">
        <v>2024</v>
      </c>
      <c r="BL48" s="6" t="s">
        <v>613</v>
      </c>
      <c r="BM48" s="6" t="s">
        <v>592</v>
      </c>
    </row>
    <row r="49" spans="50:65" ht="14.25" customHeight="1" x14ac:dyDescent="0.25">
      <c r="AX49" s="216">
        <v>20</v>
      </c>
      <c r="AY49" s="216" t="str">
        <f t="shared" si="12"/>
        <v>2024-8</v>
      </c>
      <c r="AZ49" s="6">
        <v>8</v>
      </c>
      <c r="BA49" s="216">
        <v>2024</v>
      </c>
      <c r="BB49" s="216" t="s">
        <v>500</v>
      </c>
      <c r="BC49" s="549"/>
      <c r="BD49" s="216" t="s">
        <v>501</v>
      </c>
      <c r="BE49" s="549"/>
      <c r="BH49" s="6">
        <v>20</v>
      </c>
      <c r="BI49" s="6" t="str">
        <f t="shared" si="11"/>
        <v>2024-8</v>
      </c>
      <c r="BJ49" s="6">
        <v>8</v>
      </c>
      <c r="BK49" s="6">
        <v>2024</v>
      </c>
      <c r="BL49" s="6" t="s">
        <v>613</v>
      </c>
      <c r="BM49" s="6" t="s">
        <v>592</v>
      </c>
    </row>
    <row r="50" spans="50:65" ht="14.25" customHeight="1" x14ac:dyDescent="0.25">
      <c r="AX50" s="216">
        <v>21</v>
      </c>
      <c r="AY50" s="216" t="str">
        <f t="shared" si="12"/>
        <v>2024-9</v>
      </c>
      <c r="AZ50" s="6">
        <v>9</v>
      </c>
      <c r="BA50" s="216">
        <v>2024</v>
      </c>
      <c r="BB50" s="216" t="s">
        <v>500</v>
      </c>
      <c r="BC50" s="549"/>
      <c r="BD50" s="216" t="s">
        <v>501</v>
      </c>
      <c r="BE50" s="549"/>
      <c r="BH50" s="6">
        <v>21</v>
      </c>
      <c r="BI50" s="6" t="str">
        <f t="shared" si="11"/>
        <v>2024-9</v>
      </c>
      <c r="BJ50" s="6">
        <v>9</v>
      </c>
      <c r="BK50" s="6">
        <v>2024</v>
      </c>
      <c r="BL50" s="6" t="s">
        <v>613</v>
      </c>
      <c r="BM50" s="6" t="s">
        <v>592</v>
      </c>
    </row>
    <row r="51" spans="50:65" ht="14.25" customHeight="1" x14ac:dyDescent="0.25">
      <c r="AX51" s="216">
        <v>22</v>
      </c>
      <c r="AY51" s="216" t="str">
        <f t="shared" si="12"/>
        <v>2024-10</v>
      </c>
      <c r="AZ51" s="6">
        <v>10</v>
      </c>
      <c r="BA51" s="216">
        <v>2024</v>
      </c>
      <c r="BB51" s="216" t="s">
        <v>500</v>
      </c>
      <c r="BC51" s="549"/>
      <c r="BD51" s="216" t="s">
        <v>501</v>
      </c>
      <c r="BE51" s="549"/>
      <c r="BH51" s="6">
        <v>22</v>
      </c>
      <c r="BI51" s="6" t="str">
        <f t="shared" si="11"/>
        <v>2024-10</v>
      </c>
      <c r="BJ51" s="6">
        <v>10</v>
      </c>
      <c r="BK51" s="6">
        <v>2024</v>
      </c>
      <c r="BL51" s="6" t="s">
        <v>613</v>
      </c>
      <c r="BM51" s="6" t="s">
        <v>592</v>
      </c>
    </row>
    <row r="52" spans="50:65" ht="14.25" customHeight="1" x14ac:dyDescent="0.25">
      <c r="AX52" s="216">
        <v>23</v>
      </c>
      <c r="AY52" s="216" t="str">
        <f t="shared" si="12"/>
        <v>2024-11</v>
      </c>
      <c r="AZ52" s="6">
        <v>11</v>
      </c>
      <c r="BA52" s="216">
        <v>2024</v>
      </c>
      <c r="BB52" s="216" t="s">
        <v>500</v>
      </c>
      <c r="BC52" s="549"/>
      <c r="BD52" s="216" t="s">
        <v>501</v>
      </c>
      <c r="BE52" s="549"/>
      <c r="BH52" s="6">
        <v>23</v>
      </c>
      <c r="BI52" s="6" t="str">
        <f t="shared" si="11"/>
        <v>2024-11</v>
      </c>
      <c r="BJ52" s="6">
        <v>11</v>
      </c>
      <c r="BK52" s="6">
        <v>2024</v>
      </c>
      <c r="BL52" s="6" t="s">
        <v>613</v>
      </c>
      <c r="BM52" s="6" t="s">
        <v>592</v>
      </c>
    </row>
    <row r="53" spans="50:65" ht="14.25" customHeight="1" x14ac:dyDescent="0.25">
      <c r="AX53" s="216">
        <v>24</v>
      </c>
      <c r="AY53" s="216" t="str">
        <f t="shared" si="12"/>
        <v>2024-12</v>
      </c>
      <c r="AZ53" s="6">
        <v>12</v>
      </c>
      <c r="BA53" s="216">
        <v>2024</v>
      </c>
      <c r="BB53" s="216" t="s">
        <v>500</v>
      </c>
      <c r="BC53" s="549"/>
      <c r="BD53" s="216" t="s">
        <v>501</v>
      </c>
      <c r="BE53" s="549"/>
      <c r="BH53" s="6">
        <v>24</v>
      </c>
      <c r="BI53" s="6" t="str">
        <f t="shared" si="11"/>
        <v>2024-12</v>
      </c>
      <c r="BJ53" s="6">
        <v>12</v>
      </c>
      <c r="BK53" s="6">
        <v>2024</v>
      </c>
      <c r="BL53" s="6" t="s">
        <v>613</v>
      </c>
      <c r="BM53" s="6" t="s">
        <v>592</v>
      </c>
    </row>
    <row r="54" spans="50:65" ht="14.25" customHeight="1" x14ac:dyDescent="0.25"/>
    <row r="55" spans="50:65" ht="14.25" customHeight="1" x14ac:dyDescent="0.25"/>
    <row r="56" spans="50:65" ht="14.25" customHeight="1" x14ac:dyDescent="0.25"/>
    <row r="57" spans="50:65" ht="14.25" customHeight="1" x14ac:dyDescent="0.25"/>
    <row r="58" spans="50:65" ht="14.25" customHeight="1" x14ac:dyDescent="0.25"/>
    <row r="59" spans="50:65" ht="14.25" customHeight="1" x14ac:dyDescent="0.25"/>
    <row r="60" spans="50:65" ht="14.25" customHeight="1" x14ac:dyDescent="0.25"/>
    <row r="61" spans="50:65" ht="14.25" customHeight="1" x14ac:dyDescent="0.25"/>
    <row r="62" spans="50:65" ht="14.25" customHeight="1" x14ac:dyDescent="0.25"/>
    <row r="63" spans="50:65" ht="14.25" customHeight="1" x14ac:dyDescent="0.25"/>
    <row r="64" spans="50:65"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sheetData>
  <sheetProtection autoFilter="0" pivotTables="0"/>
  <conditionalFormatting sqref="AR9:AR20">
    <cfRule type="cellIs" dxfId="157" priority="1" operator="equal">
      <formula>"D"</formula>
    </cfRule>
  </conditionalFormatting>
  <pageMargins left="0.7" right="0.7" top="0.75" bottom="0.75" header="0.3" footer="0.3"/>
  <pageSetup paperSize="8" scale="75" orientation="landscape" r:id="rId1"/>
  <drawing r:id="rId2"/>
  <tableParts count="13">
    <tablePart r:id="rId3"/>
    <tablePart r:id="rId4"/>
    <tablePart r:id="rId5"/>
    <tablePart r:id="rId6"/>
    <tablePart r:id="rId7"/>
    <tablePart r:id="rId8"/>
    <tablePart r:id="rId9"/>
    <tablePart r:id="rId10"/>
    <tablePart r:id="rId11"/>
    <tablePart r:id="rId12"/>
    <tablePart r:id="rId13"/>
    <tablePart r:id="rId14"/>
    <tablePart r:id="rId15"/>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_02">
    <tabColor theme="1"/>
  </sheetPr>
  <dimension ref="A1:Z122"/>
  <sheetViews>
    <sheetView showGridLines="0" zoomScale="70" zoomScaleNormal="70" workbookViewId="0">
      <selection activeCell="C14" sqref="C14"/>
    </sheetView>
  </sheetViews>
  <sheetFormatPr defaultRowHeight="12.75" x14ac:dyDescent="0.25"/>
  <cols>
    <col min="1" max="1" width="12.85546875" style="8" bestFit="1" customWidth="1"/>
    <col min="2" max="2" width="23.140625" style="6" customWidth="1"/>
    <col min="3" max="3" width="62" style="6" bestFit="1" customWidth="1"/>
    <col min="4" max="4" width="28" style="6" bestFit="1" customWidth="1"/>
    <col min="5" max="5" width="13.28515625" style="6" bestFit="1" customWidth="1"/>
    <col min="6" max="8" width="13.28515625" style="6" customWidth="1"/>
    <col min="9" max="13" width="7.5703125" style="6" customWidth="1"/>
    <col min="14" max="14" width="6.28515625" style="6" bestFit="1" customWidth="1"/>
    <col min="15" max="15" width="12.85546875" style="6" bestFit="1" customWidth="1"/>
    <col min="16" max="16" width="81.140625" style="6" bestFit="1" customWidth="1"/>
    <col min="17" max="17" width="25.85546875" style="6" bestFit="1" customWidth="1"/>
    <col min="18" max="18" width="48.42578125" style="6" bestFit="1" customWidth="1"/>
    <col min="19" max="20" width="8.5703125" style="6" bestFit="1" customWidth="1"/>
    <col min="21" max="21" width="8.5703125" style="6" customWidth="1"/>
    <col min="22" max="22" width="11.28515625" style="6" customWidth="1"/>
    <col min="23" max="23" width="8.42578125" style="6" bestFit="1" customWidth="1"/>
    <col min="24" max="25" width="33" style="6" customWidth="1"/>
    <col min="26" max="26" width="13.28515625" style="6" bestFit="1" customWidth="1"/>
    <col min="27" max="16384" width="9.140625" style="6"/>
  </cols>
  <sheetData>
    <row r="1" spans="1:26" ht="15" x14ac:dyDescent="0.25">
      <c r="A1" s="205" t="s">
        <v>208</v>
      </c>
      <c r="B1" s="7" t="s">
        <v>200</v>
      </c>
      <c r="C1" s="202" t="s">
        <v>324</v>
      </c>
      <c r="D1" s="203" t="s">
        <v>201</v>
      </c>
      <c r="E1" s="203" t="s">
        <v>496</v>
      </c>
      <c r="F1" s="203"/>
      <c r="G1" s="203"/>
      <c r="H1" s="203"/>
      <c r="I1" s="203"/>
      <c r="J1" s="203"/>
      <c r="K1"/>
      <c r="L1" s="7"/>
      <c r="M1" s="7"/>
      <c r="N1" s="201" t="s">
        <v>208</v>
      </c>
      <c r="O1" s="7" t="s">
        <v>202</v>
      </c>
      <c r="P1" s="7" t="s">
        <v>209</v>
      </c>
      <c r="Q1" s="7" t="s">
        <v>257</v>
      </c>
      <c r="R1" s="265" t="s">
        <v>251</v>
      </c>
      <c r="S1" s="187"/>
      <c r="T1" s="187"/>
      <c r="U1"/>
      <c r="V1"/>
      <c r="W1" s="208" t="s">
        <v>14</v>
      </c>
      <c r="X1" s="208" t="s">
        <v>326</v>
      </c>
      <c r="Y1" s="208" t="s">
        <v>327</v>
      </c>
      <c r="Z1" s="208" t="s">
        <v>328</v>
      </c>
    </row>
    <row r="2" spans="1:26" ht="15" x14ac:dyDescent="0.25">
      <c r="A2" s="235">
        <v>1</v>
      </c>
      <c r="B2" s="203" t="s">
        <v>623</v>
      </c>
      <c r="C2" s="203" t="s">
        <v>624</v>
      </c>
      <c r="D2" s="203" t="s">
        <v>625</v>
      </c>
      <c r="E2" s="203" t="s">
        <v>626</v>
      </c>
      <c r="F2" s="203"/>
      <c r="G2" s="203"/>
      <c r="H2" s="203"/>
      <c r="I2" s="203"/>
      <c r="J2" s="203"/>
      <c r="K2"/>
      <c r="L2" s="204"/>
      <c r="M2" s="203"/>
      <c r="N2" s="212">
        <v>1</v>
      </c>
      <c r="O2" s="214">
        <v>5050804000</v>
      </c>
      <c r="P2" s="214" t="s">
        <v>329</v>
      </c>
      <c r="Q2" s="214" t="s">
        <v>330</v>
      </c>
      <c r="R2" s="266" t="s">
        <v>331</v>
      </c>
      <c r="S2" s="215"/>
      <c r="T2" s="215"/>
      <c r="U2"/>
      <c r="V2"/>
      <c r="W2" s="6">
        <v>1</v>
      </c>
      <c r="X2" s="469">
        <f ca="1">DATE(YEAR(tbl_DatumAktivnost[DatumT])-1,1,1)</f>
        <v>44562</v>
      </c>
      <c r="Y2" s="469">
        <f ca="1">DATE(YEAR(tbl_DatumAktivnost[DatumT])+1,1,1)</f>
        <v>45292</v>
      </c>
      <c r="Z2" s="469">
        <f t="shared" ref="Z2" ca="1" si="0">TODAY()</f>
        <v>45146</v>
      </c>
    </row>
    <row r="3" spans="1:26" ht="15" x14ac:dyDescent="0.25">
      <c r="A3" s="235">
        <v>2</v>
      </c>
      <c r="B3" s="203" t="s">
        <v>627</v>
      </c>
      <c r="C3" s="203" t="s">
        <v>628</v>
      </c>
      <c r="D3" s="203" t="s">
        <v>625</v>
      </c>
      <c r="E3" s="203" t="s">
        <v>629</v>
      </c>
      <c r="F3" s="203"/>
      <c r="G3" s="203"/>
      <c r="H3" s="203"/>
      <c r="I3" s="203"/>
      <c r="J3" s="203"/>
      <c r="K3"/>
      <c r="L3" s="204"/>
      <c r="M3" s="203"/>
      <c r="N3" s="212">
        <v>2</v>
      </c>
      <c r="O3" s="214">
        <v>5015375000</v>
      </c>
      <c r="P3" s="214" t="s">
        <v>332</v>
      </c>
      <c r="Q3" s="214" t="s">
        <v>333</v>
      </c>
      <c r="R3" s="266" t="s">
        <v>334</v>
      </c>
      <c r="S3" s="215"/>
      <c r="T3" s="215"/>
      <c r="U3"/>
      <c r="V3"/>
    </row>
    <row r="4" spans="1:26" ht="15" x14ac:dyDescent="0.25">
      <c r="A4" s="235">
        <v>3</v>
      </c>
      <c r="B4" s="203" t="s">
        <v>630</v>
      </c>
      <c r="C4" s="203" t="s">
        <v>631</v>
      </c>
      <c r="D4" s="203" t="s">
        <v>632</v>
      </c>
      <c r="E4" s="203" t="s">
        <v>633</v>
      </c>
      <c r="F4" s="203"/>
      <c r="G4" s="203"/>
      <c r="H4" s="203"/>
      <c r="I4" s="203"/>
      <c r="J4" s="203"/>
      <c r="K4"/>
      <c r="L4" s="204"/>
      <c r="M4" s="203"/>
      <c r="N4" s="212">
        <v>3</v>
      </c>
      <c r="O4" s="214">
        <v>2010593000</v>
      </c>
      <c r="P4" s="214" t="s">
        <v>618</v>
      </c>
      <c r="Q4" s="214" t="s">
        <v>203</v>
      </c>
      <c r="R4" s="266" t="s">
        <v>619</v>
      </c>
      <c r="S4" s="215"/>
      <c r="T4" s="215"/>
      <c r="U4"/>
      <c r="V4"/>
      <c r="W4"/>
      <c r="X4"/>
    </row>
    <row r="5" spans="1:26" ht="15" x14ac:dyDescent="0.25">
      <c r="A5" s="235">
        <v>4</v>
      </c>
      <c r="B5" s="203" t="s">
        <v>634</v>
      </c>
      <c r="C5" s="203" t="s">
        <v>635</v>
      </c>
      <c r="D5" s="203" t="s">
        <v>632</v>
      </c>
      <c r="E5" s="203" t="s">
        <v>636</v>
      </c>
      <c r="F5" s="203"/>
      <c r="G5" s="203"/>
      <c r="H5" s="203"/>
      <c r="I5" s="203"/>
      <c r="J5" s="203"/>
      <c r="K5"/>
      <c r="L5" s="204"/>
      <c r="M5" s="203"/>
      <c r="N5" s="212">
        <v>4</v>
      </c>
      <c r="O5" s="214">
        <v>1934139000</v>
      </c>
      <c r="P5" s="214" t="s">
        <v>335</v>
      </c>
      <c r="Q5" s="214" t="s">
        <v>336</v>
      </c>
      <c r="R5" s="266" t="s">
        <v>337</v>
      </c>
      <c r="S5" s="215"/>
      <c r="T5" s="215"/>
      <c r="U5"/>
      <c r="V5"/>
      <c r="W5"/>
      <c r="X5"/>
    </row>
    <row r="6" spans="1:26" ht="15" x14ac:dyDescent="0.25">
      <c r="A6" s="235">
        <v>5</v>
      </c>
      <c r="B6" s="203" t="s">
        <v>637</v>
      </c>
      <c r="C6" s="203" t="s">
        <v>638</v>
      </c>
      <c r="D6" s="203" t="s">
        <v>632</v>
      </c>
      <c r="E6" s="203" t="s">
        <v>639</v>
      </c>
      <c r="F6" s="203"/>
      <c r="G6" s="203"/>
      <c r="H6" s="203"/>
      <c r="I6" s="203"/>
      <c r="J6" s="203"/>
      <c r="K6"/>
      <c r="L6" s="204"/>
      <c r="M6" s="203"/>
      <c r="N6" s="212">
        <v>5</v>
      </c>
      <c r="O6" s="214">
        <v>2148358000</v>
      </c>
      <c r="P6" s="214" t="s">
        <v>210</v>
      </c>
      <c r="Q6" s="214" t="s">
        <v>204</v>
      </c>
      <c r="R6" s="266" t="s">
        <v>338</v>
      </c>
      <c r="S6" s="215"/>
      <c r="T6" s="215"/>
      <c r="U6"/>
      <c r="V6"/>
      <c r="W6"/>
      <c r="X6"/>
    </row>
    <row r="7" spans="1:26" ht="15" x14ac:dyDescent="0.25">
      <c r="A7" s="235">
        <v>6</v>
      </c>
      <c r="B7" s="203" t="s">
        <v>640</v>
      </c>
      <c r="C7" s="203" t="s">
        <v>641</v>
      </c>
      <c r="D7" s="203" t="s">
        <v>642</v>
      </c>
      <c r="E7" s="203" t="s">
        <v>643</v>
      </c>
      <c r="F7" s="203"/>
      <c r="G7" s="203"/>
      <c r="H7" s="203"/>
      <c r="I7" s="203"/>
      <c r="J7" s="203"/>
      <c r="K7"/>
      <c r="L7" s="204"/>
      <c r="M7" s="203"/>
      <c r="N7" s="212">
        <v>6</v>
      </c>
      <c r="O7" s="214">
        <v>2054566000</v>
      </c>
      <c r="P7" s="214" t="s">
        <v>478</v>
      </c>
      <c r="Q7" s="214" t="s">
        <v>479</v>
      </c>
      <c r="R7" s="266" t="s">
        <v>339</v>
      </c>
      <c r="S7" s="215"/>
      <c r="T7" s="215"/>
      <c r="U7"/>
      <c r="V7"/>
      <c r="W7"/>
      <c r="X7"/>
    </row>
    <row r="8" spans="1:26" ht="15" x14ac:dyDescent="0.25">
      <c r="A8" s="235">
        <v>7</v>
      </c>
      <c r="B8" s="203" t="s">
        <v>644</v>
      </c>
      <c r="C8" s="203" t="s">
        <v>645</v>
      </c>
      <c r="D8" s="203" t="s">
        <v>646</v>
      </c>
      <c r="E8" s="203" t="s">
        <v>647</v>
      </c>
      <c r="F8" s="203"/>
      <c r="G8" s="203"/>
      <c r="H8" s="203"/>
      <c r="I8" s="203"/>
      <c r="J8" s="203"/>
      <c r="K8"/>
      <c r="L8" s="204"/>
      <c r="M8" s="203"/>
      <c r="N8" s="212">
        <v>7</v>
      </c>
      <c r="O8" s="214">
        <v>5914531000</v>
      </c>
      <c r="P8" s="214" t="s">
        <v>211</v>
      </c>
      <c r="Q8" s="214" t="s">
        <v>262</v>
      </c>
      <c r="R8" s="266" t="s">
        <v>340</v>
      </c>
      <c r="S8" s="215"/>
      <c r="T8" s="215"/>
      <c r="U8"/>
      <c r="V8"/>
      <c r="W8"/>
      <c r="X8"/>
    </row>
    <row r="9" spans="1:26" ht="15" x14ac:dyDescent="0.25">
      <c r="A9" s="235">
        <v>8</v>
      </c>
      <c r="B9" s="203" t="s">
        <v>648</v>
      </c>
      <c r="C9" s="203" t="s">
        <v>649</v>
      </c>
      <c r="D9" s="203" t="s">
        <v>650</v>
      </c>
      <c r="E9" s="203" t="s">
        <v>651</v>
      </c>
      <c r="F9" s="203"/>
      <c r="G9" s="203"/>
      <c r="H9" s="203"/>
      <c r="I9" s="203"/>
      <c r="J9" s="203"/>
      <c r="K9"/>
      <c r="L9" s="204"/>
      <c r="M9" s="203"/>
      <c r="N9" s="212">
        <v>8</v>
      </c>
      <c r="O9" s="214">
        <v>5226406000</v>
      </c>
      <c r="P9" s="214" t="s">
        <v>213</v>
      </c>
      <c r="Q9" s="214" t="s">
        <v>258</v>
      </c>
      <c r="R9" s="266" t="s">
        <v>341</v>
      </c>
      <c r="S9" s="215"/>
      <c r="T9" s="215"/>
      <c r="U9"/>
      <c r="V9"/>
      <c r="W9"/>
      <c r="X9"/>
    </row>
    <row r="10" spans="1:26" ht="15" x14ac:dyDescent="0.25">
      <c r="A10" s="235">
        <v>9</v>
      </c>
      <c r="B10" s="203" t="s">
        <v>652</v>
      </c>
      <c r="C10" s="203" t="s">
        <v>653</v>
      </c>
      <c r="D10" s="203" t="s">
        <v>654</v>
      </c>
      <c r="E10" s="203" t="s">
        <v>655</v>
      </c>
      <c r="F10" s="203"/>
      <c r="G10" s="203"/>
      <c r="H10" s="203"/>
      <c r="I10" s="203"/>
      <c r="J10" s="203"/>
      <c r="K10"/>
      <c r="L10" s="204"/>
      <c r="M10" s="203"/>
      <c r="N10" s="212">
        <v>9</v>
      </c>
      <c r="O10" s="214">
        <v>5107199000</v>
      </c>
      <c r="P10" s="214" t="s">
        <v>214</v>
      </c>
      <c r="Q10" s="214" t="s">
        <v>263</v>
      </c>
      <c r="R10" s="266" t="s">
        <v>342</v>
      </c>
      <c r="S10" s="215"/>
      <c r="T10" s="215"/>
      <c r="U10"/>
      <c r="V10"/>
      <c r="W10"/>
      <c r="X10"/>
    </row>
    <row r="11" spans="1:26" ht="15" x14ac:dyDescent="0.25">
      <c r="A11" s="235">
        <v>10</v>
      </c>
      <c r="B11" s="203" t="s">
        <v>656</v>
      </c>
      <c r="C11" s="203" t="s">
        <v>657</v>
      </c>
      <c r="D11" s="203" t="s">
        <v>658</v>
      </c>
      <c r="E11" s="203" t="s">
        <v>659</v>
      </c>
      <c r="F11" s="203"/>
      <c r="G11" s="203"/>
      <c r="H11" s="203"/>
      <c r="I11" s="203"/>
      <c r="J11" s="203"/>
      <c r="K11"/>
      <c r="L11" s="204"/>
      <c r="M11" s="203"/>
      <c r="N11" s="212">
        <v>10</v>
      </c>
      <c r="O11" s="214">
        <v>5678170000</v>
      </c>
      <c r="P11" s="214" t="s">
        <v>215</v>
      </c>
      <c r="Q11" s="214" t="s">
        <v>264</v>
      </c>
      <c r="R11" s="266" t="s">
        <v>343</v>
      </c>
      <c r="S11" s="215"/>
      <c r="T11" s="215"/>
      <c r="U11"/>
      <c r="V11"/>
      <c r="W11"/>
      <c r="X11"/>
    </row>
    <row r="12" spans="1:26" ht="15" x14ac:dyDescent="0.25">
      <c r="A12" s="235">
        <v>11</v>
      </c>
      <c r="B12" s="203" t="s">
        <v>660</v>
      </c>
      <c r="C12" s="203" t="s">
        <v>661</v>
      </c>
      <c r="D12" s="203" t="s">
        <v>658</v>
      </c>
      <c r="E12" s="203" t="s">
        <v>662</v>
      </c>
      <c r="F12" s="203"/>
      <c r="G12" s="203"/>
      <c r="H12" s="203"/>
      <c r="I12" s="203"/>
      <c r="J12" s="203"/>
      <c r="K12"/>
      <c r="L12" s="204"/>
      <c r="M12" s="203"/>
      <c r="N12" s="212">
        <v>11</v>
      </c>
      <c r="O12" s="214">
        <v>1616846000</v>
      </c>
      <c r="P12" s="214" t="s">
        <v>216</v>
      </c>
      <c r="Q12" s="214" t="s">
        <v>259</v>
      </c>
      <c r="R12" s="266" t="s">
        <v>344</v>
      </c>
      <c r="S12" s="215"/>
      <c r="T12" s="215"/>
      <c r="U12"/>
      <c r="V12"/>
      <c r="W12"/>
      <c r="X12"/>
    </row>
    <row r="13" spans="1:26" ht="15" x14ac:dyDescent="0.25">
      <c r="A13" s="235">
        <v>12</v>
      </c>
      <c r="B13" s="203" t="s">
        <v>663</v>
      </c>
      <c r="C13" s="203" t="s">
        <v>664</v>
      </c>
      <c r="D13" s="203" t="s">
        <v>665</v>
      </c>
      <c r="E13" s="203" t="s">
        <v>666</v>
      </c>
      <c r="F13" s="203"/>
      <c r="G13" s="203"/>
      <c r="H13" s="203"/>
      <c r="I13" s="203"/>
      <c r="J13" s="203"/>
      <c r="K13"/>
      <c r="L13" s="204"/>
      <c r="M13" s="203"/>
      <c r="N13" s="212">
        <v>12</v>
      </c>
      <c r="O13" s="214">
        <v>1847546000</v>
      </c>
      <c r="P13" s="214" t="s">
        <v>217</v>
      </c>
      <c r="Q13" s="214" t="s">
        <v>260</v>
      </c>
      <c r="R13" s="266" t="s">
        <v>345</v>
      </c>
      <c r="S13" s="215"/>
      <c r="T13" s="215"/>
      <c r="U13"/>
      <c r="V13"/>
      <c r="W13"/>
      <c r="X13"/>
    </row>
    <row r="14" spans="1:26" ht="15" x14ac:dyDescent="0.25">
      <c r="A14" s="235">
        <v>13</v>
      </c>
      <c r="B14" s="203" t="s">
        <v>667</v>
      </c>
      <c r="C14" s="203" t="s">
        <v>668</v>
      </c>
      <c r="D14" s="203" t="s">
        <v>665</v>
      </c>
      <c r="E14" s="203" t="s">
        <v>669</v>
      </c>
      <c r="F14" s="203"/>
      <c r="G14" s="203"/>
      <c r="H14" s="203"/>
      <c r="I14" s="203"/>
      <c r="J14" s="203"/>
      <c r="K14"/>
      <c r="L14" s="204"/>
      <c r="M14" s="203"/>
      <c r="N14" s="212">
        <v>13</v>
      </c>
      <c r="O14" s="214">
        <v>3507858000</v>
      </c>
      <c r="P14" s="214" t="s">
        <v>346</v>
      </c>
      <c r="Q14" s="214" t="s">
        <v>347</v>
      </c>
      <c r="R14" s="266" t="s">
        <v>348</v>
      </c>
      <c r="S14" s="215"/>
      <c r="T14" s="215"/>
      <c r="U14"/>
      <c r="V14"/>
      <c r="W14"/>
      <c r="X14"/>
    </row>
    <row r="15" spans="1:26" ht="15" x14ac:dyDescent="0.25">
      <c r="A15" s="235">
        <v>14</v>
      </c>
      <c r="B15" s="203" t="s">
        <v>670</v>
      </c>
      <c r="C15" s="203" t="s">
        <v>671</v>
      </c>
      <c r="D15" s="203" t="s">
        <v>672</v>
      </c>
      <c r="E15" s="203" t="s">
        <v>673</v>
      </c>
      <c r="F15" s="203"/>
      <c r="G15" s="203"/>
      <c r="H15" s="203"/>
      <c r="I15" s="203"/>
      <c r="J15" s="203"/>
      <c r="K15"/>
      <c r="L15" s="204"/>
      <c r="M15" s="203"/>
      <c r="N15" s="212">
        <v>14</v>
      </c>
      <c r="O15" s="214">
        <v>5185726000</v>
      </c>
      <c r="P15" s="214" t="s">
        <v>350</v>
      </c>
      <c r="Q15" s="214" t="s">
        <v>351</v>
      </c>
      <c r="R15" s="266" t="s">
        <v>352</v>
      </c>
      <c r="S15" s="215"/>
      <c r="T15" s="215"/>
      <c r="U15"/>
      <c r="V15"/>
      <c r="W15"/>
      <c r="X15"/>
    </row>
    <row r="16" spans="1:26" ht="15" x14ac:dyDescent="0.25">
      <c r="A16" s="235">
        <v>15</v>
      </c>
      <c r="B16" s="203" t="s">
        <v>674</v>
      </c>
      <c r="C16" s="203" t="s">
        <v>675</v>
      </c>
      <c r="D16" s="203" t="s">
        <v>676</v>
      </c>
      <c r="E16" s="203" t="s">
        <v>677</v>
      </c>
      <c r="F16" s="203"/>
      <c r="G16" s="203"/>
      <c r="H16" s="203"/>
      <c r="I16" s="203"/>
      <c r="J16" s="203"/>
      <c r="K16"/>
      <c r="L16" s="204"/>
      <c r="M16" s="203"/>
      <c r="N16" s="212">
        <v>15</v>
      </c>
      <c r="O16" s="214">
        <v>3441890000</v>
      </c>
      <c r="P16" s="214" t="s">
        <v>219</v>
      </c>
      <c r="Q16" s="214" t="s">
        <v>266</v>
      </c>
      <c r="R16" s="266" t="s">
        <v>353</v>
      </c>
      <c r="S16" s="215"/>
      <c r="T16" s="215"/>
      <c r="U16"/>
      <c r="V16"/>
      <c r="W16"/>
      <c r="X16"/>
    </row>
    <row r="17" spans="1:24" ht="15" x14ac:dyDescent="0.25">
      <c r="A17" s="235">
        <v>16</v>
      </c>
      <c r="B17" s="203" t="s">
        <v>678</v>
      </c>
      <c r="C17" s="203" t="s">
        <v>679</v>
      </c>
      <c r="D17" s="203" t="s">
        <v>680</v>
      </c>
      <c r="E17" s="203" t="s">
        <v>681</v>
      </c>
      <c r="F17" s="203"/>
      <c r="G17" s="203"/>
      <c r="H17" s="203"/>
      <c r="I17" s="203"/>
      <c r="J17" s="203"/>
      <c r="K17"/>
      <c r="L17" s="204"/>
      <c r="M17" s="203"/>
      <c r="N17" s="212">
        <v>16</v>
      </c>
      <c r="O17" s="214">
        <v>5213258000</v>
      </c>
      <c r="P17" s="214" t="s">
        <v>220</v>
      </c>
      <c r="Q17" s="214" t="s">
        <v>267</v>
      </c>
      <c r="R17" s="266" t="s">
        <v>354</v>
      </c>
      <c r="S17" s="215"/>
      <c r="T17" s="215"/>
      <c r="U17"/>
      <c r="V17"/>
      <c r="W17"/>
      <c r="X17"/>
    </row>
    <row r="18" spans="1:24" ht="15" x14ac:dyDescent="0.25">
      <c r="A18" s="235">
        <v>17</v>
      </c>
      <c r="B18" s="203" t="s">
        <v>682</v>
      </c>
      <c r="C18" s="203" t="s">
        <v>683</v>
      </c>
      <c r="D18" s="203" t="s">
        <v>684</v>
      </c>
      <c r="E18" s="203" t="s">
        <v>685</v>
      </c>
      <c r="F18" s="203"/>
      <c r="G18" s="203"/>
      <c r="H18" s="203"/>
      <c r="I18" s="203"/>
      <c r="J18" s="203"/>
      <c r="K18"/>
      <c r="L18" s="204"/>
      <c r="M18" s="203"/>
      <c r="N18" s="212">
        <v>17</v>
      </c>
      <c r="O18" s="214">
        <v>5144574000</v>
      </c>
      <c r="P18" s="214" t="s">
        <v>221</v>
      </c>
      <c r="Q18" s="214" t="s">
        <v>268</v>
      </c>
      <c r="R18" s="266" t="s">
        <v>355</v>
      </c>
      <c r="S18" s="215"/>
      <c r="T18" s="215"/>
      <c r="U18"/>
      <c r="V18"/>
      <c r="W18"/>
      <c r="X18"/>
    </row>
    <row r="19" spans="1:24" ht="15" x14ac:dyDescent="0.25">
      <c r="A19" s="235">
        <v>18</v>
      </c>
      <c r="B19" s="203" t="s">
        <v>686</v>
      </c>
      <c r="C19" s="203" t="s">
        <v>687</v>
      </c>
      <c r="D19" s="203" t="s">
        <v>688</v>
      </c>
      <c r="E19" s="203" t="s">
        <v>689</v>
      </c>
      <c r="F19" s="203"/>
      <c r="G19" s="203"/>
      <c r="H19" s="203"/>
      <c r="I19" s="203"/>
      <c r="J19" s="203"/>
      <c r="K19"/>
      <c r="L19" s="204"/>
      <c r="M19" s="203"/>
      <c r="N19" s="212">
        <v>18</v>
      </c>
      <c r="O19" s="214">
        <v>5231787000</v>
      </c>
      <c r="P19" s="214" t="s">
        <v>222</v>
      </c>
      <c r="Q19" s="214" t="s">
        <v>269</v>
      </c>
      <c r="R19" s="266" t="s">
        <v>356</v>
      </c>
      <c r="S19" s="215"/>
      <c r="T19" s="215"/>
      <c r="U19"/>
      <c r="V19"/>
      <c r="W19"/>
      <c r="X19"/>
    </row>
    <row r="20" spans="1:24" ht="15" x14ac:dyDescent="0.25">
      <c r="A20" s="235">
        <v>19</v>
      </c>
      <c r="B20" s="203" t="s">
        <v>690</v>
      </c>
      <c r="C20" s="203" t="s">
        <v>691</v>
      </c>
      <c r="D20" s="203" t="s">
        <v>692</v>
      </c>
      <c r="E20" s="203" t="s">
        <v>693</v>
      </c>
      <c r="F20" s="203"/>
      <c r="G20" s="203"/>
      <c r="H20" s="203"/>
      <c r="I20" s="203"/>
      <c r="J20" s="203"/>
      <c r="K20"/>
      <c r="L20" s="204"/>
      <c r="M20" s="203"/>
      <c r="N20" s="212">
        <v>19</v>
      </c>
      <c r="O20" s="214">
        <v>5067936000</v>
      </c>
      <c r="P20" s="214" t="s">
        <v>223</v>
      </c>
      <c r="Q20" s="214" t="s">
        <v>270</v>
      </c>
      <c r="R20" s="266" t="s">
        <v>357</v>
      </c>
      <c r="S20" s="215"/>
      <c r="T20" s="215"/>
      <c r="U20"/>
      <c r="V20"/>
      <c r="W20"/>
      <c r="X20"/>
    </row>
    <row r="21" spans="1:24" ht="15" x14ac:dyDescent="0.25">
      <c r="A21" s="235">
        <v>20</v>
      </c>
      <c r="B21" s="203" t="s">
        <v>694</v>
      </c>
      <c r="C21" s="203" t="s">
        <v>325</v>
      </c>
      <c r="D21" s="203" t="s">
        <v>695</v>
      </c>
      <c r="E21" s="203" t="s">
        <v>696</v>
      </c>
      <c r="F21" s="203"/>
      <c r="G21" s="203"/>
      <c r="H21" s="203"/>
      <c r="I21" s="203"/>
      <c r="J21" s="203"/>
      <c r="K21"/>
      <c r="L21" s="204"/>
      <c r="M21" s="203"/>
      <c r="N21" s="212">
        <v>20</v>
      </c>
      <c r="O21" s="214">
        <v>5067804000</v>
      </c>
      <c r="P21" s="214" t="s">
        <v>224</v>
      </c>
      <c r="Q21" s="214" t="s">
        <v>271</v>
      </c>
      <c r="R21" s="266" t="s">
        <v>358</v>
      </c>
      <c r="S21" s="215"/>
      <c r="T21" s="215"/>
      <c r="U21"/>
      <c r="V21"/>
      <c r="W21"/>
      <c r="X21"/>
    </row>
    <row r="22" spans="1:24" ht="15" x14ac:dyDescent="0.25">
      <c r="A22" s="235">
        <v>21</v>
      </c>
      <c r="B22" s="203" t="s">
        <v>697</v>
      </c>
      <c r="C22" s="203" t="s">
        <v>698</v>
      </c>
      <c r="D22" s="203" t="s">
        <v>699</v>
      </c>
      <c r="E22" s="203" t="s">
        <v>700</v>
      </c>
      <c r="F22" s="203"/>
      <c r="G22" s="203"/>
      <c r="H22" s="203"/>
      <c r="I22" s="203"/>
      <c r="J22" s="203"/>
      <c r="K22"/>
      <c r="L22" s="204"/>
      <c r="M22" s="203"/>
      <c r="N22" s="212">
        <v>21</v>
      </c>
      <c r="O22" s="214">
        <v>5072107000</v>
      </c>
      <c r="P22" s="214" t="s">
        <v>225</v>
      </c>
      <c r="Q22" s="214" t="s">
        <v>272</v>
      </c>
      <c r="R22" s="266" t="s">
        <v>359</v>
      </c>
      <c r="S22" s="215"/>
      <c r="T22" s="215"/>
      <c r="U22"/>
      <c r="V22"/>
      <c r="W22"/>
      <c r="X22"/>
    </row>
    <row r="23" spans="1:24" ht="15" x14ac:dyDescent="0.25">
      <c r="A23" s="235">
        <v>22</v>
      </c>
      <c r="B23" s="203" t="s">
        <v>701</v>
      </c>
      <c r="C23" s="203" t="s">
        <v>702</v>
      </c>
      <c r="D23" s="203" t="s">
        <v>703</v>
      </c>
      <c r="E23" s="203" t="s">
        <v>704</v>
      </c>
      <c r="F23" s="203"/>
      <c r="G23" s="203"/>
      <c r="H23" s="203"/>
      <c r="I23" s="203"/>
      <c r="J23" s="203"/>
      <c r="K23"/>
      <c r="L23" s="204"/>
      <c r="M23" s="203"/>
      <c r="N23" s="212">
        <v>22</v>
      </c>
      <c r="O23" s="214">
        <v>5015731000</v>
      </c>
      <c r="P23" s="214" t="s">
        <v>226</v>
      </c>
      <c r="Q23" s="214" t="s">
        <v>273</v>
      </c>
      <c r="R23" s="266" t="s">
        <v>360</v>
      </c>
      <c r="S23" s="215"/>
      <c r="T23" s="215"/>
      <c r="U23"/>
      <c r="V23"/>
      <c r="W23"/>
      <c r="X23"/>
    </row>
    <row r="24" spans="1:24" ht="15" x14ac:dyDescent="0.25">
      <c r="A24" s="235">
        <v>23</v>
      </c>
      <c r="B24" s="203" t="s">
        <v>705</v>
      </c>
      <c r="C24" s="203" t="s">
        <v>706</v>
      </c>
      <c r="D24" s="203" t="s">
        <v>707</v>
      </c>
      <c r="E24" s="203" t="s">
        <v>708</v>
      </c>
      <c r="F24" s="203"/>
      <c r="G24" s="203"/>
      <c r="H24" s="203"/>
      <c r="I24" s="203"/>
      <c r="J24" s="203"/>
      <c r="K24"/>
      <c r="L24" s="204"/>
      <c r="M24" s="203"/>
      <c r="N24" s="212">
        <v>23</v>
      </c>
      <c r="O24" s="214">
        <v>5073103000</v>
      </c>
      <c r="P24" s="214" t="s">
        <v>227</v>
      </c>
      <c r="Q24" s="214" t="s">
        <v>274</v>
      </c>
      <c r="R24" s="266" t="s">
        <v>361</v>
      </c>
      <c r="S24" s="215"/>
      <c r="T24" s="215"/>
      <c r="U24"/>
      <c r="V24"/>
      <c r="W24"/>
      <c r="X24"/>
    </row>
    <row r="25" spans="1:24" ht="15" x14ac:dyDescent="0.25">
      <c r="A25" s="235">
        <v>24</v>
      </c>
      <c r="B25" s="203" t="s">
        <v>709</v>
      </c>
      <c r="C25" s="203" t="s">
        <v>710</v>
      </c>
      <c r="D25" s="203" t="s">
        <v>711</v>
      </c>
      <c r="E25" s="203" t="s">
        <v>712</v>
      </c>
      <c r="F25" s="203"/>
      <c r="G25" s="203"/>
      <c r="H25" s="203"/>
      <c r="I25" s="203"/>
      <c r="J25" s="203"/>
      <c r="K25"/>
      <c r="L25" s="204"/>
      <c r="M25" s="203"/>
      <c r="N25" s="212">
        <v>24</v>
      </c>
      <c r="O25" s="214">
        <v>5222109000</v>
      </c>
      <c r="P25" s="214" t="s">
        <v>228</v>
      </c>
      <c r="Q25" s="214" t="s">
        <v>275</v>
      </c>
      <c r="R25" s="266" t="s">
        <v>362</v>
      </c>
      <c r="S25" s="215"/>
      <c r="T25" s="215"/>
      <c r="U25"/>
      <c r="V25"/>
      <c r="W25"/>
      <c r="X25"/>
    </row>
    <row r="26" spans="1:24" ht="15" x14ac:dyDescent="0.25">
      <c r="A26" s="235">
        <v>25</v>
      </c>
      <c r="B26" s="203" t="s">
        <v>713</v>
      </c>
      <c r="C26" s="203" t="s">
        <v>714</v>
      </c>
      <c r="D26" s="203" t="s">
        <v>715</v>
      </c>
      <c r="E26" s="203" t="s">
        <v>716</v>
      </c>
      <c r="F26" s="203"/>
      <c r="G26" s="203"/>
      <c r="H26" s="203"/>
      <c r="I26" s="203"/>
      <c r="J26" s="203"/>
      <c r="K26"/>
      <c r="L26" s="204"/>
      <c r="M26" s="203"/>
      <c r="N26" s="212">
        <v>25</v>
      </c>
      <c r="O26" s="214">
        <v>5915511000</v>
      </c>
      <c r="P26" s="214" t="s">
        <v>363</v>
      </c>
      <c r="Q26" s="214" t="s">
        <v>364</v>
      </c>
      <c r="R26" s="266" t="s">
        <v>365</v>
      </c>
      <c r="S26" s="215"/>
      <c r="T26" s="215"/>
      <c r="U26"/>
      <c r="V26"/>
      <c r="W26"/>
      <c r="X26"/>
    </row>
    <row r="27" spans="1:24" ht="15" x14ac:dyDescent="0.25">
      <c r="A27" s="235">
        <v>26</v>
      </c>
      <c r="B27" s="203" t="s">
        <v>717</v>
      </c>
      <c r="C27" s="203" t="s">
        <v>718</v>
      </c>
      <c r="D27" s="203" t="s">
        <v>719</v>
      </c>
      <c r="E27" s="203" t="s">
        <v>720</v>
      </c>
      <c r="F27" s="203"/>
      <c r="G27" s="203"/>
      <c r="H27" s="203"/>
      <c r="I27" s="203"/>
      <c r="J27" s="203"/>
      <c r="K27"/>
      <c r="L27" s="204"/>
      <c r="M27" s="203"/>
      <c r="N27" s="212">
        <v>26</v>
      </c>
      <c r="O27" s="214">
        <v>5324327000</v>
      </c>
      <c r="P27" s="214" t="s">
        <v>366</v>
      </c>
      <c r="Q27" s="214" t="s">
        <v>367</v>
      </c>
      <c r="R27" s="266" t="s">
        <v>368</v>
      </c>
      <c r="S27" s="215"/>
      <c r="T27" s="215"/>
      <c r="U27"/>
      <c r="V27"/>
      <c r="W27"/>
      <c r="X27"/>
    </row>
    <row r="28" spans="1:24" ht="15" x14ac:dyDescent="0.25">
      <c r="A28" s="235">
        <v>27</v>
      </c>
      <c r="B28" s="203" t="s">
        <v>721</v>
      </c>
      <c r="C28" s="203" t="s">
        <v>722</v>
      </c>
      <c r="D28" s="203" t="s">
        <v>723</v>
      </c>
      <c r="E28" s="203" t="s">
        <v>724</v>
      </c>
      <c r="F28" s="203"/>
      <c r="G28" s="203"/>
      <c r="H28" s="203"/>
      <c r="I28" s="203"/>
      <c r="J28" s="203"/>
      <c r="K28"/>
      <c r="L28" s="204"/>
      <c r="M28" s="203"/>
      <c r="N28" s="212">
        <v>27</v>
      </c>
      <c r="O28" s="214">
        <v>1970321000</v>
      </c>
      <c r="P28" s="214" t="s">
        <v>369</v>
      </c>
      <c r="Q28" s="214" t="s">
        <v>370</v>
      </c>
      <c r="R28" s="266" t="s">
        <v>342</v>
      </c>
      <c r="S28" s="215"/>
      <c r="T28" s="215"/>
      <c r="U28"/>
      <c r="V28"/>
      <c r="W28"/>
      <c r="X28"/>
    </row>
    <row r="29" spans="1:24" ht="15" x14ac:dyDescent="0.25">
      <c r="A29" s="235">
        <v>28</v>
      </c>
      <c r="B29" s="203" t="s">
        <v>725</v>
      </c>
      <c r="C29" s="203" t="s">
        <v>726</v>
      </c>
      <c r="D29" s="203" t="s">
        <v>727</v>
      </c>
      <c r="E29" s="203" t="s">
        <v>728</v>
      </c>
      <c r="F29" s="203"/>
      <c r="G29" s="203"/>
      <c r="H29" s="203"/>
      <c r="I29" s="203"/>
      <c r="J29" s="203"/>
      <c r="K29"/>
      <c r="L29" s="204"/>
      <c r="M29" s="203"/>
      <c r="N29" s="212">
        <v>28</v>
      </c>
      <c r="O29" s="214">
        <v>2251213000</v>
      </c>
      <c r="P29" s="214" t="s">
        <v>371</v>
      </c>
      <c r="Q29" s="214" t="s">
        <v>372</v>
      </c>
      <c r="R29" s="266" t="s">
        <v>373</v>
      </c>
      <c r="S29" s="215"/>
      <c r="T29" s="215"/>
      <c r="U29"/>
      <c r="V29"/>
      <c r="W29"/>
      <c r="X29"/>
    </row>
    <row r="30" spans="1:24" ht="15" x14ac:dyDescent="0.25">
      <c r="A30" s="235">
        <v>29</v>
      </c>
      <c r="B30" s="203" t="s">
        <v>729</v>
      </c>
      <c r="C30" s="203" t="s">
        <v>730</v>
      </c>
      <c r="D30" s="203" t="s">
        <v>731</v>
      </c>
      <c r="E30" s="203" t="s">
        <v>732</v>
      </c>
      <c r="F30" s="203"/>
      <c r="G30" s="203"/>
      <c r="H30" s="203"/>
      <c r="I30" s="203"/>
      <c r="J30" s="203"/>
      <c r="K30"/>
      <c r="L30" s="204"/>
      <c r="M30" s="203"/>
      <c r="N30" s="212">
        <v>29</v>
      </c>
      <c r="O30" s="214">
        <v>5691272000</v>
      </c>
      <c r="P30" s="214" t="s">
        <v>374</v>
      </c>
      <c r="Q30" s="214" t="s">
        <v>375</v>
      </c>
      <c r="R30" s="266" t="s">
        <v>376</v>
      </c>
      <c r="S30" s="215"/>
      <c r="T30" s="215"/>
      <c r="U30"/>
      <c r="V30"/>
      <c r="W30"/>
      <c r="X30"/>
    </row>
    <row r="31" spans="1:24" ht="15" x14ac:dyDescent="0.25">
      <c r="A31" s="235">
        <v>30</v>
      </c>
      <c r="B31" s="203" t="s">
        <v>733</v>
      </c>
      <c r="C31" s="203" t="s">
        <v>734</v>
      </c>
      <c r="D31" s="203" t="s">
        <v>735</v>
      </c>
      <c r="E31" s="203" t="s">
        <v>736</v>
      </c>
      <c r="F31" s="203"/>
      <c r="G31" s="203"/>
      <c r="H31" s="203"/>
      <c r="I31" s="203"/>
      <c r="J31" s="203"/>
      <c r="K31"/>
      <c r="L31" s="204"/>
      <c r="M31" s="203"/>
      <c r="N31" s="212">
        <v>30</v>
      </c>
      <c r="O31" s="214">
        <v>5025796000</v>
      </c>
      <c r="P31" s="214" t="s">
        <v>229</v>
      </c>
      <c r="Q31" s="214" t="s">
        <v>205</v>
      </c>
      <c r="R31" s="266" t="s">
        <v>377</v>
      </c>
      <c r="S31" s="215"/>
      <c r="T31" s="215"/>
      <c r="U31"/>
      <c r="V31"/>
      <c r="W31"/>
      <c r="X31"/>
    </row>
    <row r="32" spans="1:24" ht="15" x14ac:dyDescent="0.25">
      <c r="A32" s="235">
        <v>31</v>
      </c>
      <c r="B32" s="203" t="s">
        <v>737</v>
      </c>
      <c r="C32" s="203" t="s">
        <v>738</v>
      </c>
      <c r="D32" s="203" t="s">
        <v>739</v>
      </c>
      <c r="E32" s="203" t="s">
        <v>740</v>
      </c>
      <c r="F32" s="203"/>
      <c r="G32" s="203"/>
      <c r="H32" s="203"/>
      <c r="I32" s="203"/>
      <c r="J32" s="203"/>
      <c r="K32"/>
      <c r="L32" s="204"/>
      <c r="M32" s="203"/>
      <c r="N32" s="212">
        <v>31</v>
      </c>
      <c r="O32" s="214">
        <v>5584060000</v>
      </c>
      <c r="P32" s="214" t="s">
        <v>379</v>
      </c>
      <c r="Q32" s="214" t="s">
        <v>380</v>
      </c>
      <c r="R32" s="266" t="s">
        <v>381</v>
      </c>
      <c r="S32" s="215"/>
      <c r="T32" s="215"/>
      <c r="U32"/>
      <c r="V32"/>
      <c r="W32"/>
      <c r="X32"/>
    </row>
    <row r="33" spans="1:24" ht="15" x14ac:dyDescent="0.25">
      <c r="A33" s="235">
        <v>32</v>
      </c>
      <c r="B33" s="203" t="s">
        <v>741</v>
      </c>
      <c r="C33" s="203" t="s">
        <v>742</v>
      </c>
      <c r="D33" s="203" t="s">
        <v>743</v>
      </c>
      <c r="E33" s="203" t="s">
        <v>744</v>
      </c>
      <c r="F33" s="203"/>
      <c r="G33" s="203"/>
      <c r="H33" s="203"/>
      <c r="I33" s="203"/>
      <c r="J33" s="203"/>
      <c r="K33"/>
      <c r="L33" s="204"/>
      <c r="M33" s="203"/>
      <c r="N33" s="212">
        <v>32</v>
      </c>
      <c r="O33" s="214">
        <v>3700054000</v>
      </c>
      <c r="P33" s="214" t="s">
        <v>382</v>
      </c>
      <c r="Q33" s="214" t="s">
        <v>383</v>
      </c>
      <c r="R33" s="266" t="s">
        <v>384</v>
      </c>
      <c r="S33" s="215"/>
      <c r="T33" s="215"/>
      <c r="U33"/>
      <c r="V33"/>
      <c r="W33"/>
      <c r="X33"/>
    </row>
    <row r="34" spans="1:24" ht="15" x14ac:dyDescent="0.25">
      <c r="A34" s="235">
        <v>33</v>
      </c>
      <c r="B34" s="203" t="s">
        <v>745</v>
      </c>
      <c r="C34" s="203" t="s">
        <v>746</v>
      </c>
      <c r="D34" s="203" t="s">
        <v>743</v>
      </c>
      <c r="E34" s="203" t="s">
        <v>747</v>
      </c>
      <c r="F34" s="203"/>
      <c r="G34" s="203"/>
      <c r="H34" s="203"/>
      <c r="I34" s="203"/>
      <c r="J34" s="203"/>
      <c r="K34"/>
      <c r="L34" s="204"/>
      <c r="M34" s="203"/>
      <c r="N34" s="212">
        <v>33</v>
      </c>
      <c r="O34" s="214">
        <v>5968526000</v>
      </c>
      <c r="P34" s="214" t="s">
        <v>230</v>
      </c>
      <c r="Q34" s="214" t="s">
        <v>276</v>
      </c>
      <c r="R34" s="266" t="s">
        <v>385</v>
      </c>
      <c r="S34" s="215"/>
      <c r="T34" s="215"/>
      <c r="U34"/>
      <c r="V34"/>
      <c r="W34"/>
      <c r="X34"/>
    </row>
    <row r="35" spans="1:24" ht="15" x14ac:dyDescent="0.25">
      <c r="A35" s="235">
        <v>34</v>
      </c>
      <c r="B35" s="203" t="s">
        <v>748</v>
      </c>
      <c r="C35" s="203" t="s">
        <v>749</v>
      </c>
      <c r="D35" s="203" t="s">
        <v>743</v>
      </c>
      <c r="E35" s="203" t="s">
        <v>750</v>
      </c>
      <c r="F35" s="203"/>
      <c r="G35" s="203"/>
      <c r="H35" s="203"/>
      <c r="I35" s="203"/>
      <c r="J35" s="203"/>
      <c r="K35"/>
      <c r="L35" s="204"/>
      <c r="M35" s="203"/>
      <c r="N35" s="212">
        <v>34</v>
      </c>
      <c r="O35" s="214">
        <v>5040388000</v>
      </c>
      <c r="P35" s="214" t="s">
        <v>386</v>
      </c>
      <c r="Q35" s="214" t="s">
        <v>387</v>
      </c>
      <c r="R35" s="266" t="s">
        <v>388</v>
      </c>
      <c r="S35" s="215"/>
      <c r="T35" s="215"/>
      <c r="U35"/>
      <c r="V35"/>
      <c r="W35"/>
      <c r="X35"/>
    </row>
    <row r="36" spans="1:24" ht="15" x14ac:dyDescent="0.25">
      <c r="A36" s="235">
        <v>35</v>
      </c>
      <c r="B36" s="203" t="s">
        <v>751</v>
      </c>
      <c r="C36" s="203" t="s">
        <v>752</v>
      </c>
      <c r="D36" s="203" t="s">
        <v>753</v>
      </c>
      <c r="E36" s="203" t="s">
        <v>754</v>
      </c>
      <c r="F36" s="203"/>
      <c r="G36" s="203"/>
      <c r="H36" s="203"/>
      <c r="I36" s="203"/>
      <c r="J36" s="203"/>
      <c r="K36"/>
      <c r="L36" s="204"/>
      <c r="M36" s="203"/>
      <c r="N36" s="212">
        <v>35</v>
      </c>
      <c r="O36" s="214">
        <v>5307023000</v>
      </c>
      <c r="P36" s="214" t="s">
        <v>389</v>
      </c>
      <c r="Q36" s="214" t="s">
        <v>390</v>
      </c>
      <c r="R36" s="266" t="s">
        <v>391</v>
      </c>
      <c r="S36" s="215"/>
      <c r="T36" s="215"/>
      <c r="U36"/>
      <c r="V36"/>
      <c r="W36"/>
      <c r="X36"/>
    </row>
    <row r="37" spans="1:24" ht="15" x14ac:dyDescent="0.25">
      <c r="A37" s="235">
        <v>36</v>
      </c>
      <c r="B37" s="203" t="s">
        <v>755</v>
      </c>
      <c r="C37" s="203" t="s">
        <v>756</v>
      </c>
      <c r="D37" s="203" t="s">
        <v>757</v>
      </c>
      <c r="E37" s="203" t="s">
        <v>758</v>
      </c>
      <c r="F37" s="203"/>
      <c r="G37" s="203"/>
      <c r="H37" s="203"/>
      <c r="I37" s="203"/>
      <c r="J37" s="203"/>
      <c r="K37"/>
      <c r="L37" s="204"/>
      <c r="M37" s="203"/>
      <c r="N37" s="212">
        <v>36</v>
      </c>
      <c r="O37" s="214">
        <v>2214270000</v>
      </c>
      <c r="P37" s="214" t="s">
        <v>392</v>
      </c>
      <c r="Q37" s="214" t="s">
        <v>393</v>
      </c>
      <c r="R37" s="266" t="s">
        <v>394</v>
      </c>
      <c r="S37" s="215"/>
      <c r="T37" s="215"/>
      <c r="U37"/>
      <c r="V37"/>
      <c r="W37"/>
      <c r="X37"/>
    </row>
    <row r="38" spans="1:24" ht="15" x14ac:dyDescent="0.25">
      <c r="A38" s="235">
        <v>37</v>
      </c>
      <c r="B38" s="203" t="s">
        <v>759</v>
      </c>
      <c r="C38" s="203" t="s">
        <v>760</v>
      </c>
      <c r="D38" s="203" t="s">
        <v>757</v>
      </c>
      <c r="E38" s="203" t="s">
        <v>761</v>
      </c>
      <c r="F38" s="203"/>
      <c r="G38" s="203"/>
      <c r="H38" s="203"/>
      <c r="I38" s="203"/>
      <c r="J38" s="203"/>
      <c r="K38"/>
      <c r="L38" s="204"/>
      <c r="M38" s="203"/>
      <c r="N38" s="212">
        <v>37</v>
      </c>
      <c r="O38" s="214">
        <v>3993906000</v>
      </c>
      <c r="P38" s="214" t="s">
        <v>231</v>
      </c>
      <c r="Q38" s="214" t="s">
        <v>277</v>
      </c>
      <c r="R38" s="266" t="s">
        <v>337</v>
      </c>
      <c r="S38" s="215"/>
      <c r="T38" s="215"/>
      <c r="U38"/>
      <c r="V38"/>
      <c r="W38"/>
      <c r="X38"/>
    </row>
    <row r="39" spans="1:24" ht="15" x14ac:dyDescent="0.25">
      <c r="A39" s="235">
        <v>38</v>
      </c>
      <c r="B39" s="203" t="s">
        <v>762</v>
      </c>
      <c r="C39" s="203" t="s">
        <v>763</v>
      </c>
      <c r="D39" s="203" t="s">
        <v>764</v>
      </c>
      <c r="E39" s="203" t="s">
        <v>765</v>
      </c>
      <c r="F39" s="203"/>
      <c r="G39" s="203"/>
      <c r="H39" s="203"/>
      <c r="I39" s="203"/>
      <c r="J39" s="203"/>
      <c r="K39"/>
      <c r="L39" s="204"/>
      <c r="M39" s="203"/>
      <c r="N39" s="212">
        <v>38</v>
      </c>
      <c r="O39" s="214">
        <v>5433215000</v>
      </c>
      <c r="P39" s="214" t="s">
        <v>232</v>
      </c>
      <c r="Q39" s="214" t="s">
        <v>278</v>
      </c>
      <c r="R39" s="266" t="s">
        <v>395</v>
      </c>
      <c r="S39" s="215"/>
      <c r="T39" s="215"/>
      <c r="U39"/>
      <c r="V39"/>
      <c r="W39"/>
      <c r="X39"/>
    </row>
    <row r="40" spans="1:24" ht="15" x14ac:dyDescent="0.25">
      <c r="A40" s="235">
        <v>39</v>
      </c>
      <c r="B40" s="203" t="s">
        <v>766</v>
      </c>
      <c r="C40" s="203" t="s">
        <v>767</v>
      </c>
      <c r="D40" s="203" t="s">
        <v>768</v>
      </c>
      <c r="E40" s="203" t="s">
        <v>769</v>
      </c>
      <c r="F40" s="203"/>
      <c r="G40" s="203"/>
      <c r="H40" s="203"/>
      <c r="I40" s="203"/>
      <c r="J40" s="203"/>
      <c r="K40"/>
      <c r="L40" s="204"/>
      <c r="M40" s="203"/>
      <c r="N40" s="212">
        <v>39</v>
      </c>
      <c r="O40" s="214">
        <v>2191679000</v>
      </c>
      <c r="P40" s="214" t="s">
        <v>233</v>
      </c>
      <c r="Q40" s="214" t="s">
        <v>279</v>
      </c>
      <c r="R40" s="266" t="s">
        <v>396</v>
      </c>
      <c r="S40" s="215"/>
      <c r="T40" s="215"/>
      <c r="U40"/>
      <c r="V40"/>
      <c r="W40"/>
      <c r="X40"/>
    </row>
    <row r="41" spans="1:24" ht="15" x14ac:dyDescent="0.25">
      <c r="A41" s="235">
        <v>40</v>
      </c>
      <c r="B41" s="203" t="s">
        <v>770</v>
      </c>
      <c r="C41" s="203" t="s">
        <v>771</v>
      </c>
      <c r="D41" s="203" t="s">
        <v>772</v>
      </c>
      <c r="E41" s="203" t="s">
        <v>773</v>
      </c>
      <c r="F41" s="203"/>
      <c r="G41" s="203"/>
      <c r="H41" s="203"/>
      <c r="I41" s="203"/>
      <c r="J41" s="203"/>
      <c r="K41"/>
      <c r="L41" s="204"/>
      <c r="M41" s="203"/>
      <c r="N41" s="212">
        <v>40</v>
      </c>
      <c r="O41" s="214">
        <v>5054150000</v>
      </c>
      <c r="P41" s="214" t="s">
        <v>397</v>
      </c>
      <c r="Q41" s="214" t="s">
        <v>398</v>
      </c>
      <c r="R41" s="266" t="s">
        <v>399</v>
      </c>
      <c r="S41" s="215"/>
      <c r="T41" s="215"/>
      <c r="U41"/>
      <c r="V41"/>
      <c r="W41"/>
      <c r="X41"/>
    </row>
    <row r="42" spans="1:24" ht="15" x14ac:dyDescent="0.25">
      <c r="A42" s="235">
        <v>41</v>
      </c>
      <c r="B42" s="203" t="s">
        <v>774</v>
      </c>
      <c r="C42" s="203" t="s">
        <v>775</v>
      </c>
      <c r="D42" s="203" t="s">
        <v>776</v>
      </c>
      <c r="E42" s="203" t="s">
        <v>777</v>
      </c>
      <c r="F42" s="203"/>
      <c r="G42" s="203"/>
      <c r="H42" s="203"/>
      <c r="I42" s="203"/>
      <c r="J42" s="203"/>
      <c r="K42"/>
      <c r="L42" s="204"/>
      <c r="M42" s="203"/>
      <c r="N42" s="212">
        <v>41</v>
      </c>
      <c r="O42" s="214">
        <v>3571343000</v>
      </c>
      <c r="P42" s="214" t="s">
        <v>212</v>
      </c>
      <c r="Q42" s="214" t="s">
        <v>261</v>
      </c>
      <c r="R42" s="266" t="s">
        <v>400</v>
      </c>
      <c r="S42" s="215"/>
      <c r="T42" s="215"/>
      <c r="U42"/>
      <c r="V42"/>
      <c r="W42"/>
      <c r="X42"/>
    </row>
    <row r="43" spans="1:24" ht="15" x14ac:dyDescent="0.25">
      <c r="A43" s="235">
        <v>42</v>
      </c>
      <c r="B43" s="203" t="s">
        <v>778</v>
      </c>
      <c r="C43" s="203" t="s">
        <v>779</v>
      </c>
      <c r="D43" s="203" t="s">
        <v>780</v>
      </c>
      <c r="E43" s="203" t="s">
        <v>781</v>
      </c>
      <c r="F43" s="203"/>
      <c r="G43" s="203"/>
      <c r="H43" s="203"/>
      <c r="I43" s="203"/>
      <c r="J43" s="203"/>
      <c r="K43"/>
      <c r="L43" s="204"/>
      <c r="M43" s="203"/>
      <c r="N43" s="212">
        <v>42</v>
      </c>
      <c r="O43" s="214">
        <v>6600794000</v>
      </c>
      <c r="P43" s="214" t="s">
        <v>235</v>
      </c>
      <c r="Q43" s="214" t="s">
        <v>280</v>
      </c>
      <c r="R43" s="266" t="s">
        <v>401</v>
      </c>
      <c r="S43" s="215"/>
      <c r="T43" s="215"/>
      <c r="U43"/>
      <c r="V43"/>
      <c r="W43"/>
      <c r="X43"/>
    </row>
    <row r="44" spans="1:24" ht="15" x14ac:dyDescent="0.25">
      <c r="A44" s="235">
        <v>43</v>
      </c>
      <c r="B44" s="203" t="s">
        <v>782</v>
      </c>
      <c r="C44" s="203" t="s">
        <v>783</v>
      </c>
      <c r="D44" s="203" t="s">
        <v>784</v>
      </c>
      <c r="E44" s="203" t="s">
        <v>785</v>
      </c>
      <c r="F44" s="203"/>
      <c r="G44" s="203"/>
      <c r="H44" s="203"/>
      <c r="I44" s="203"/>
      <c r="J44" s="203"/>
      <c r="K44"/>
      <c r="L44" s="204"/>
      <c r="M44" s="203"/>
      <c r="N44" s="212">
        <v>43</v>
      </c>
      <c r="O44" s="214">
        <v>5509777000</v>
      </c>
      <c r="P44" s="214" t="s">
        <v>402</v>
      </c>
      <c r="Q44" s="214" t="s">
        <v>403</v>
      </c>
      <c r="R44" s="266" t="s">
        <v>404</v>
      </c>
      <c r="S44" s="215"/>
      <c r="T44" s="215"/>
      <c r="U44"/>
      <c r="V44"/>
      <c r="W44"/>
      <c r="X44"/>
    </row>
    <row r="45" spans="1:24" ht="15" x14ac:dyDescent="0.25">
      <c r="A45" s="235">
        <v>44</v>
      </c>
      <c r="B45" s="203" t="s">
        <v>786</v>
      </c>
      <c r="C45" s="203" t="s">
        <v>787</v>
      </c>
      <c r="D45" s="203" t="s">
        <v>784</v>
      </c>
      <c r="E45" s="203" t="s">
        <v>788</v>
      </c>
      <c r="F45" s="203"/>
      <c r="G45" s="203"/>
      <c r="H45" s="203"/>
      <c r="I45" s="203"/>
      <c r="J45" s="203"/>
      <c r="K45"/>
      <c r="L45" s="204"/>
      <c r="M45" s="203"/>
      <c r="N45" s="212">
        <v>44</v>
      </c>
      <c r="O45" s="214">
        <v>5852498000</v>
      </c>
      <c r="P45" s="214" t="s">
        <v>405</v>
      </c>
      <c r="Q45" s="214" t="s">
        <v>406</v>
      </c>
      <c r="R45" s="266" t="s">
        <v>401</v>
      </c>
      <c r="S45" s="215"/>
      <c r="T45" s="215"/>
      <c r="U45"/>
      <c r="V45"/>
      <c r="W45"/>
      <c r="X45"/>
    </row>
    <row r="46" spans="1:24" ht="15" x14ac:dyDescent="0.25">
      <c r="A46" s="235">
        <v>45</v>
      </c>
      <c r="B46" s="203" t="s">
        <v>789</v>
      </c>
      <c r="C46" s="203" t="s">
        <v>790</v>
      </c>
      <c r="D46" s="203" t="s">
        <v>784</v>
      </c>
      <c r="E46" s="203" t="s">
        <v>791</v>
      </c>
      <c r="F46" s="203"/>
      <c r="G46" s="203"/>
      <c r="H46" s="203"/>
      <c r="I46" s="203"/>
      <c r="J46" s="203"/>
      <c r="K46"/>
      <c r="L46" s="204"/>
      <c r="M46" s="203"/>
      <c r="N46" s="212">
        <v>45</v>
      </c>
      <c r="O46" s="214">
        <v>5042437000</v>
      </c>
      <c r="P46" s="214" t="s">
        <v>234</v>
      </c>
      <c r="Q46" s="214" t="s">
        <v>206</v>
      </c>
      <c r="R46" s="266" t="s">
        <v>407</v>
      </c>
      <c r="S46" s="215"/>
      <c r="T46" s="215"/>
      <c r="U46"/>
      <c r="V46"/>
      <c r="W46"/>
      <c r="X46"/>
    </row>
    <row r="47" spans="1:24" ht="15" x14ac:dyDescent="0.25">
      <c r="A47" s="235">
        <v>46</v>
      </c>
      <c r="B47" s="203" t="s">
        <v>792</v>
      </c>
      <c r="C47" s="203" t="s">
        <v>793</v>
      </c>
      <c r="D47" s="203" t="s">
        <v>794</v>
      </c>
      <c r="E47" s="203" t="s">
        <v>795</v>
      </c>
      <c r="F47" s="203"/>
      <c r="G47" s="203"/>
      <c r="H47" s="203"/>
      <c r="I47" s="203"/>
      <c r="J47" s="203"/>
      <c r="K47"/>
      <c r="L47" s="204"/>
      <c r="M47" s="203"/>
      <c r="N47" s="212">
        <v>46</v>
      </c>
      <c r="O47" s="214">
        <v>5034043000</v>
      </c>
      <c r="P47" s="214" t="s">
        <v>408</v>
      </c>
      <c r="Q47" s="214" t="s">
        <v>409</v>
      </c>
      <c r="R47" s="266" t="s">
        <v>410</v>
      </c>
      <c r="S47" s="215"/>
      <c r="T47" s="215"/>
      <c r="U47"/>
      <c r="V47"/>
      <c r="W47"/>
      <c r="X47"/>
    </row>
    <row r="48" spans="1:24" ht="15" x14ac:dyDescent="0.25">
      <c r="A48" s="235">
        <v>47</v>
      </c>
      <c r="B48" s="203" t="s">
        <v>796</v>
      </c>
      <c r="C48" s="203" t="s">
        <v>797</v>
      </c>
      <c r="D48" s="203" t="s">
        <v>798</v>
      </c>
      <c r="E48" s="203" t="s">
        <v>799</v>
      </c>
      <c r="F48" s="203"/>
      <c r="G48" s="203"/>
      <c r="H48" s="203"/>
      <c r="I48" s="203"/>
      <c r="J48" s="203"/>
      <c r="K48"/>
      <c r="L48" s="204"/>
      <c r="M48" s="203"/>
      <c r="N48" s="212">
        <v>47</v>
      </c>
      <c r="O48" s="214">
        <v>6335055000</v>
      </c>
      <c r="P48" s="214" t="s">
        <v>411</v>
      </c>
      <c r="Q48" s="214" t="s">
        <v>412</v>
      </c>
      <c r="R48" s="266" t="s">
        <v>342</v>
      </c>
      <c r="S48" s="215"/>
      <c r="T48" s="215"/>
      <c r="U48"/>
      <c r="V48"/>
      <c r="W48"/>
      <c r="X48"/>
    </row>
    <row r="49" spans="1:24" ht="15" x14ac:dyDescent="0.25">
      <c r="A49" s="235">
        <v>48</v>
      </c>
      <c r="B49" s="203" t="s">
        <v>800</v>
      </c>
      <c r="C49" s="203" t="s">
        <v>801</v>
      </c>
      <c r="D49" s="203" t="s">
        <v>802</v>
      </c>
      <c r="E49" s="203" t="s">
        <v>803</v>
      </c>
      <c r="F49" s="203"/>
      <c r="G49" s="203"/>
      <c r="H49" s="203"/>
      <c r="I49" s="203"/>
      <c r="J49" s="203"/>
      <c r="K49"/>
      <c r="L49" s="204"/>
      <c r="M49" s="203"/>
      <c r="N49" s="212">
        <v>48</v>
      </c>
      <c r="O49" s="214">
        <v>5068002000</v>
      </c>
      <c r="P49" s="214" t="s">
        <v>236</v>
      </c>
      <c r="Q49" s="214" t="s">
        <v>281</v>
      </c>
      <c r="R49" s="266" t="s">
        <v>413</v>
      </c>
      <c r="S49" s="215"/>
      <c r="T49" s="215"/>
      <c r="U49"/>
      <c r="V49"/>
      <c r="W49"/>
      <c r="X49"/>
    </row>
    <row r="50" spans="1:24" ht="15" x14ac:dyDescent="0.25">
      <c r="A50" s="235">
        <v>49</v>
      </c>
      <c r="B50" s="203" t="s">
        <v>804</v>
      </c>
      <c r="C50" s="203" t="s">
        <v>805</v>
      </c>
      <c r="D50" s="203" t="s">
        <v>806</v>
      </c>
      <c r="E50" s="203" t="s">
        <v>807</v>
      </c>
      <c r="F50" s="203"/>
      <c r="G50" s="203"/>
      <c r="H50" s="203"/>
      <c r="I50" s="203"/>
      <c r="J50" s="203"/>
      <c r="K50"/>
      <c r="L50" s="204"/>
      <c r="M50" s="203"/>
      <c r="N50" s="212">
        <v>49</v>
      </c>
      <c r="O50" s="214">
        <v>5419263000</v>
      </c>
      <c r="P50" s="214" t="s">
        <v>218</v>
      </c>
      <c r="Q50" s="214" t="s">
        <v>265</v>
      </c>
      <c r="R50" s="266" t="s">
        <v>414</v>
      </c>
      <c r="S50" s="215"/>
      <c r="T50" s="215"/>
      <c r="U50"/>
      <c r="V50"/>
      <c r="W50"/>
      <c r="X50"/>
    </row>
    <row r="51" spans="1:24" ht="15" x14ac:dyDescent="0.25">
      <c r="A51" s="235">
        <v>50</v>
      </c>
      <c r="B51" s="203" t="s">
        <v>808</v>
      </c>
      <c r="C51" s="203" t="s">
        <v>809</v>
      </c>
      <c r="D51" s="203" t="s">
        <v>810</v>
      </c>
      <c r="E51" s="203" t="s">
        <v>811</v>
      </c>
      <c r="F51" s="203"/>
      <c r="G51" s="203"/>
      <c r="H51" s="203"/>
      <c r="I51" s="203"/>
      <c r="J51" s="203"/>
      <c r="K51"/>
      <c r="L51" s="204"/>
      <c r="M51" s="203"/>
      <c r="N51" s="212">
        <v>50</v>
      </c>
      <c r="O51" s="214">
        <v>3679560000</v>
      </c>
      <c r="P51" s="214" t="s">
        <v>415</v>
      </c>
      <c r="Q51" s="214" t="s">
        <v>416</v>
      </c>
      <c r="R51" s="266" t="s">
        <v>417</v>
      </c>
      <c r="S51" s="215"/>
      <c r="T51" s="215"/>
      <c r="U51"/>
      <c r="V51"/>
      <c r="W51"/>
      <c r="X51"/>
    </row>
    <row r="52" spans="1:24" ht="15" x14ac:dyDescent="0.25">
      <c r="A52" s="235">
        <v>51</v>
      </c>
      <c r="B52" s="203" t="s">
        <v>812</v>
      </c>
      <c r="C52" s="203" t="s">
        <v>813</v>
      </c>
      <c r="D52" s="203" t="s">
        <v>814</v>
      </c>
      <c r="E52" s="203" t="s">
        <v>815</v>
      </c>
      <c r="F52" s="203"/>
      <c r="G52" s="203"/>
      <c r="H52" s="203"/>
      <c r="I52" s="203"/>
      <c r="J52" s="203"/>
      <c r="K52"/>
      <c r="L52" s="204"/>
      <c r="M52" s="203"/>
      <c r="N52" s="212">
        <v>51</v>
      </c>
      <c r="O52" s="214">
        <v>3866939000</v>
      </c>
      <c r="P52" s="214" t="s">
        <v>418</v>
      </c>
      <c r="Q52" s="214" t="s">
        <v>419</v>
      </c>
      <c r="R52" s="266" t="s">
        <v>420</v>
      </c>
      <c r="S52" s="215"/>
      <c r="T52" s="215"/>
      <c r="U52"/>
      <c r="V52"/>
      <c r="W52"/>
      <c r="X52"/>
    </row>
    <row r="53" spans="1:24" ht="15" x14ac:dyDescent="0.25">
      <c r="A53" s="235">
        <v>52</v>
      </c>
      <c r="B53" s="203" t="s">
        <v>816</v>
      </c>
      <c r="C53" s="203" t="s">
        <v>817</v>
      </c>
      <c r="D53" s="203" t="s">
        <v>818</v>
      </c>
      <c r="E53" s="203" t="s">
        <v>819</v>
      </c>
      <c r="F53" s="203"/>
      <c r="G53" s="203"/>
      <c r="H53" s="203"/>
      <c r="I53" s="203"/>
      <c r="J53" s="203"/>
      <c r="K53"/>
      <c r="L53" s="204"/>
      <c r="M53" s="203"/>
      <c r="N53" s="212">
        <v>52</v>
      </c>
      <c r="O53" s="214">
        <v>7197934000</v>
      </c>
      <c r="P53" s="214" t="s">
        <v>421</v>
      </c>
      <c r="Q53" s="214" t="s">
        <v>422</v>
      </c>
      <c r="R53" s="266" t="s">
        <v>338</v>
      </c>
      <c r="S53" s="215"/>
      <c r="T53" s="215"/>
      <c r="U53"/>
      <c r="V53"/>
      <c r="W53"/>
      <c r="X53"/>
    </row>
    <row r="54" spans="1:24" ht="15" x14ac:dyDescent="0.25">
      <c r="A54" s="235">
        <v>53</v>
      </c>
      <c r="B54" s="203" t="s">
        <v>820</v>
      </c>
      <c r="C54" s="203" t="s">
        <v>821</v>
      </c>
      <c r="D54" s="203" t="s">
        <v>818</v>
      </c>
      <c r="E54" s="203" t="s">
        <v>822</v>
      </c>
      <c r="F54" s="203"/>
      <c r="G54" s="203"/>
      <c r="H54" s="203"/>
      <c r="I54" s="203"/>
      <c r="J54" s="203"/>
      <c r="K54"/>
      <c r="L54" s="204"/>
      <c r="M54" s="203"/>
      <c r="N54" s="212">
        <v>53</v>
      </c>
      <c r="O54" s="214">
        <v>5686482000</v>
      </c>
      <c r="P54" s="214" t="s">
        <v>423</v>
      </c>
      <c r="Q54" s="214" t="s">
        <v>424</v>
      </c>
      <c r="R54" s="266" t="s">
        <v>378</v>
      </c>
      <c r="S54" s="215"/>
      <c r="T54" s="215"/>
      <c r="U54"/>
      <c r="V54"/>
      <c r="W54"/>
      <c r="X54"/>
    </row>
    <row r="55" spans="1:24" ht="15" x14ac:dyDescent="0.25">
      <c r="A55" s="235">
        <v>54</v>
      </c>
      <c r="B55" s="203" t="s">
        <v>823</v>
      </c>
      <c r="C55" s="203" t="s">
        <v>824</v>
      </c>
      <c r="D55" s="203" t="s">
        <v>825</v>
      </c>
      <c r="E55" s="203" t="s">
        <v>826</v>
      </c>
      <c r="F55" s="203"/>
      <c r="G55" s="203"/>
      <c r="H55" s="203"/>
      <c r="I55" s="203"/>
      <c r="J55" s="203"/>
      <c r="K55"/>
      <c r="L55" s="204"/>
      <c r="M55" s="203"/>
      <c r="N55" s="212">
        <v>54</v>
      </c>
      <c r="O55" s="214">
        <v>3991008000</v>
      </c>
      <c r="P55" s="214" t="s">
        <v>425</v>
      </c>
      <c r="Q55" s="214" t="s">
        <v>426</v>
      </c>
      <c r="R55" s="266" t="s">
        <v>427</v>
      </c>
      <c r="S55" s="215"/>
      <c r="T55" s="215"/>
      <c r="U55"/>
      <c r="V55"/>
      <c r="W55"/>
      <c r="X55"/>
    </row>
    <row r="56" spans="1:24" ht="15" x14ac:dyDescent="0.25">
      <c r="A56" s="235">
        <v>55</v>
      </c>
      <c r="B56" s="203" t="s">
        <v>827</v>
      </c>
      <c r="C56" s="203" t="s">
        <v>828</v>
      </c>
      <c r="D56" s="203" t="s">
        <v>829</v>
      </c>
      <c r="E56" s="203" t="s">
        <v>830</v>
      </c>
      <c r="F56" s="203"/>
      <c r="G56" s="203"/>
      <c r="H56" s="203"/>
      <c r="I56" s="203"/>
      <c r="J56" s="203"/>
      <c r="K56"/>
      <c r="L56" s="204"/>
      <c r="M56" s="203"/>
      <c r="N56" s="212">
        <v>55</v>
      </c>
      <c r="O56" s="214">
        <v>6997988000</v>
      </c>
      <c r="P56" s="214" t="s">
        <v>428</v>
      </c>
      <c r="Q56" s="214" t="s">
        <v>429</v>
      </c>
      <c r="R56" s="266" t="s">
        <v>430</v>
      </c>
      <c r="S56" s="215"/>
      <c r="T56" s="215"/>
      <c r="U56"/>
      <c r="V56"/>
      <c r="W56"/>
      <c r="X56"/>
    </row>
    <row r="57" spans="1:24" ht="15" x14ac:dyDescent="0.25">
      <c r="A57" s="235">
        <v>56</v>
      </c>
      <c r="B57" s="203" t="s">
        <v>831</v>
      </c>
      <c r="C57" s="203" t="s">
        <v>832</v>
      </c>
      <c r="D57" s="203" t="s">
        <v>833</v>
      </c>
      <c r="E57" s="203" t="s">
        <v>834</v>
      </c>
      <c r="F57" s="203"/>
      <c r="G57" s="203"/>
      <c r="H57" s="203"/>
      <c r="I57" s="203"/>
      <c r="J57" s="203"/>
      <c r="K57"/>
      <c r="L57" s="204"/>
      <c r="M57" s="203"/>
      <c r="N57" s="212">
        <v>56</v>
      </c>
      <c r="O57" s="214">
        <v>3471187000</v>
      </c>
      <c r="P57" s="214" t="s">
        <v>431</v>
      </c>
      <c r="Q57" s="214" t="s">
        <v>432</v>
      </c>
      <c r="R57" s="266" t="s">
        <v>433</v>
      </c>
      <c r="S57" s="215"/>
      <c r="T57" s="215"/>
      <c r="U57"/>
      <c r="V57"/>
      <c r="W57"/>
      <c r="X57"/>
    </row>
    <row r="58" spans="1:24" ht="15" x14ac:dyDescent="0.25">
      <c r="A58" s="235">
        <v>57</v>
      </c>
      <c r="B58" s="203" t="s">
        <v>835</v>
      </c>
      <c r="C58" s="203" t="s">
        <v>836</v>
      </c>
      <c r="D58" s="203" t="s">
        <v>837</v>
      </c>
      <c r="E58" s="203" t="s">
        <v>838</v>
      </c>
      <c r="F58" s="203"/>
      <c r="G58" s="203"/>
      <c r="H58" s="203"/>
      <c r="I58" s="203"/>
      <c r="J58" s="203"/>
      <c r="K58"/>
      <c r="L58" s="204"/>
      <c r="M58" s="203"/>
      <c r="N58" s="212">
        <v>57</v>
      </c>
      <c r="O58" s="214">
        <v>5243858000</v>
      </c>
      <c r="P58" s="214" t="s">
        <v>434</v>
      </c>
      <c r="Q58" s="214" t="s">
        <v>435</v>
      </c>
      <c r="R58" s="266" t="s">
        <v>480</v>
      </c>
      <c r="S58" s="215"/>
      <c r="T58" s="215"/>
      <c r="U58"/>
      <c r="V58"/>
      <c r="W58"/>
      <c r="X58"/>
    </row>
    <row r="59" spans="1:24" ht="15" x14ac:dyDescent="0.25">
      <c r="A59" s="235">
        <v>58</v>
      </c>
      <c r="B59" s="203" t="s">
        <v>839</v>
      </c>
      <c r="C59" s="203" t="s">
        <v>840</v>
      </c>
      <c r="D59" s="203" t="s">
        <v>841</v>
      </c>
      <c r="E59" s="203" t="s">
        <v>842</v>
      </c>
      <c r="F59" s="203"/>
      <c r="G59" s="203"/>
      <c r="H59" s="203"/>
      <c r="I59" s="203"/>
      <c r="J59" s="203"/>
      <c r="K59"/>
      <c r="L59" s="204"/>
      <c r="M59" s="203"/>
      <c r="N59" s="212">
        <v>58</v>
      </c>
      <c r="O59" s="214">
        <v>8035440000</v>
      </c>
      <c r="P59" s="214" t="s">
        <v>436</v>
      </c>
      <c r="Q59" s="214" t="s">
        <v>437</v>
      </c>
      <c r="R59" s="266" t="s">
        <v>438</v>
      </c>
      <c r="S59" s="215"/>
      <c r="T59" s="215"/>
      <c r="U59"/>
      <c r="V59"/>
      <c r="W59"/>
      <c r="X59"/>
    </row>
    <row r="60" spans="1:24" ht="15" x14ac:dyDescent="0.25">
      <c r="A60" s="235">
        <v>59</v>
      </c>
      <c r="B60" s="203" t="s">
        <v>843</v>
      </c>
      <c r="C60" s="203" t="s">
        <v>844</v>
      </c>
      <c r="D60" s="203" t="s">
        <v>845</v>
      </c>
      <c r="E60" s="203" t="s">
        <v>846</v>
      </c>
      <c r="F60" s="203"/>
      <c r="G60" s="203"/>
      <c r="H60" s="203"/>
      <c r="I60" s="203"/>
      <c r="J60" s="203"/>
      <c r="K60"/>
      <c r="L60" s="204"/>
      <c r="M60" s="203"/>
      <c r="N60" s="212">
        <v>59</v>
      </c>
      <c r="O60" s="214">
        <v>8025584000</v>
      </c>
      <c r="P60" s="214" t="s">
        <v>439</v>
      </c>
      <c r="Q60" s="214" t="s">
        <v>440</v>
      </c>
      <c r="R60" s="266" t="s">
        <v>441</v>
      </c>
      <c r="S60" s="215"/>
      <c r="T60" s="215"/>
      <c r="U60"/>
      <c r="V60"/>
      <c r="W60"/>
      <c r="X60"/>
    </row>
    <row r="61" spans="1:24" ht="15" x14ac:dyDescent="0.25">
      <c r="A61" s="235">
        <v>60</v>
      </c>
      <c r="B61" s="203" t="s">
        <v>847</v>
      </c>
      <c r="C61" s="203" t="s">
        <v>848</v>
      </c>
      <c r="D61" s="203" t="s">
        <v>849</v>
      </c>
      <c r="E61" s="203" t="s">
        <v>850</v>
      </c>
      <c r="F61" s="203"/>
      <c r="G61" s="203"/>
      <c r="H61" s="203"/>
      <c r="I61" s="203"/>
      <c r="J61" s="203"/>
      <c r="K61"/>
      <c r="L61" s="204"/>
      <c r="M61" s="203"/>
      <c r="N61" s="212">
        <v>60</v>
      </c>
      <c r="O61" s="214">
        <v>8127751000</v>
      </c>
      <c r="P61" s="214" t="s">
        <v>442</v>
      </c>
      <c r="Q61" s="214" t="s">
        <v>443</v>
      </c>
      <c r="R61" s="266" t="s">
        <v>444</v>
      </c>
      <c r="S61" s="215"/>
      <c r="T61" s="215"/>
      <c r="U61"/>
      <c r="V61"/>
      <c r="W61"/>
      <c r="X61"/>
    </row>
    <row r="62" spans="1:24" ht="15" x14ac:dyDescent="0.25">
      <c r="A62" s="235">
        <v>61</v>
      </c>
      <c r="B62" s="203" t="s">
        <v>851</v>
      </c>
      <c r="C62" s="203" t="s">
        <v>852</v>
      </c>
      <c r="D62" s="203" t="s">
        <v>853</v>
      </c>
      <c r="E62" s="203" t="s">
        <v>854</v>
      </c>
      <c r="F62" s="203"/>
      <c r="G62" s="203"/>
      <c r="H62" s="203"/>
      <c r="I62" s="203"/>
      <c r="J62" s="203"/>
      <c r="K62"/>
      <c r="L62" s="204"/>
      <c r="M62" s="203"/>
      <c r="N62" s="212">
        <v>61</v>
      </c>
      <c r="O62" s="214">
        <v>3609103000</v>
      </c>
      <c r="P62" s="214" t="s">
        <v>446</v>
      </c>
      <c r="Q62" s="214" t="s">
        <v>447</v>
      </c>
      <c r="R62" s="266" t="s">
        <v>349</v>
      </c>
      <c r="S62" s="215"/>
      <c r="T62" s="215"/>
      <c r="U62"/>
      <c r="V62"/>
      <c r="W62"/>
      <c r="X62"/>
    </row>
    <row r="63" spans="1:24" ht="15" x14ac:dyDescent="0.25">
      <c r="A63" s="235">
        <v>62</v>
      </c>
      <c r="B63" s="203" t="s">
        <v>855</v>
      </c>
      <c r="C63" s="203" t="s">
        <v>856</v>
      </c>
      <c r="D63" s="203" t="s">
        <v>857</v>
      </c>
      <c r="E63" s="203" t="s">
        <v>858</v>
      </c>
      <c r="F63" s="203"/>
      <c r="G63" s="203"/>
      <c r="H63" s="203"/>
      <c r="I63" s="203"/>
      <c r="J63" s="203"/>
      <c r="K63"/>
      <c r="L63" s="204"/>
      <c r="M63" s="203"/>
      <c r="N63" s="212">
        <v>62</v>
      </c>
      <c r="O63" s="214">
        <v>1732811000</v>
      </c>
      <c r="P63" s="214" t="s">
        <v>481</v>
      </c>
      <c r="Q63" s="214" t="s">
        <v>482</v>
      </c>
      <c r="R63" s="266" t="s">
        <v>483</v>
      </c>
      <c r="S63" s="215"/>
      <c r="T63" s="215"/>
      <c r="U63"/>
      <c r="V63"/>
      <c r="W63"/>
      <c r="X63"/>
    </row>
    <row r="64" spans="1:24" ht="15" x14ac:dyDescent="0.25">
      <c r="A64" s="235">
        <v>63</v>
      </c>
      <c r="B64" s="203" t="s">
        <v>859</v>
      </c>
      <c r="C64" s="203" t="s">
        <v>860</v>
      </c>
      <c r="D64" s="203" t="s">
        <v>861</v>
      </c>
      <c r="E64" s="203" t="s">
        <v>862</v>
      </c>
      <c r="F64" s="203"/>
      <c r="G64" s="203"/>
      <c r="H64" s="203"/>
      <c r="I64" s="203"/>
      <c r="J64" s="203"/>
      <c r="K64"/>
      <c r="L64" s="204"/>
      <c r="M64" s="203"/>
      <c r="N64" s="212">
        <v>63</v>
      </c>
      <c r="O64" s="214">
        <v>1930613000</v>
      </c>
      <c r="P64" s="214" t="s">
        <v>484</v>
      </c>
      <c r="Q64" s="214" t="s">
        <v>485</v>
      </c>
      <c r="R64" s="266" t="s">
        <v>486</v>
      </c>
      <c r="S64" s="215"/>
      <c r="T64" s="215"/>
      <c r="U64"/>
      <c r="V64"/>
      <c r="W64"/>
      <c r="X64"/>
    </row>
    <row r="65" spans="1:25" ht="15" x14ac:dyDescent="0.25">
      <c r="A65" s="213"/>
      <c r="B65" s="214"/>
      <c r="C65" s="203"/>
      <c r="D65" s="203"/>
      <c r="E65" s="203"/>
      <c r="F65" s="203"/>
      <c r="G65" s="203"/>
      <c r="H65" s="203"/>
      <c r="I65" s="203"/>
      <c r="J65" s="203"/>
      <c r="K65"/>
      <c r="L65" s="204"/>
      <c r="M65" s="203"/>
      <c r="N65" s="212">
        <v>64</v>
      </c>
      <c r="O65" s="214">
        <v>6244734000</v>
      </c>
      <c r="P65" s="214" t="s">
        <v>487</v>
      </c>
      <c r="Q65" s="214" t="s">
        <v>488</v>
      </c>
      <c r="R65" s="266" t="s">
        <v>489</v>
      </c>
      <c r="S65" s="215"/>
      <c r="T65" s="215"/>
      <c r="U65"/>
      <c r="V65"/>
      <c r="W65"/>
      <c r="X65"/>
    </row>
    <row r="66" spans="1:25" ht="15" x14ac:dyDescent="0.25">
      <c r="A66" s="213"/>
      <c r="B66" s="214"/>
      <c r="C66" s="203"/>
      <c r="D66" s="203"/>
      <c r="E66" s="203"/>
      <c r="F66" s="203"/>
      <c r="G66" s="203"/>
      <c r="H66" s="203"/>
      <c r="I66" s="203"/>
      <c r="J66" s="203"/>
      <c r="K66"/>
      <c r="L66" s="204"/>
      <c r="M66" s="203"/>
      <c r="N66" s="212">
        <v>65</v>
      </c>
      <c r="O66" s="214">
        <v>8662134000</v>
      </c>
      <c r="P66" s="214" t="s">
        <v>490</v>
      </c>
      <c r="Q66" s="214" t="s">
        <v>491</v>
      </c>
      <c r="R66" s="266" t="s">
        <v>492</v>
      </c>
      <c r="S66" s="215"/>
      <c r="T66" s="215"/>
      <c r="U66"/>
      <c r="V66"/>
      <c r="W66"/>
      <c r="X66"/>
    </row>
    <row r="67" spans="1:25" ht="15" x14ac:dyDescent="0.25">
      <c r="A67" s="213"/>
      <c r="B67" s="214"/>
      <c r="C67" s="203"/>
      <c r="D67" s="203"/>
      <c r="E67" s="203"/>
      <c r="F67" s="203"/>
      <c r="G67" s="203"/>
      <c r="H67" s="203"/>
      <c r="I67" s="203"/>
      <c r="J67" s="203"/>
      <c r="K67"/>
      <c r="L67" s="204"/>
      <c r="M67" s="203"/>
      <c r="N67" s="212">
        <v>66</v>
      </c>
      <c r="O67" s="214">
        <v>5688418000</v>
      </c>
      <c r="P67" s="214" t="s">
        <v>493</v>
      </c>
      <c r="Q67" s="214" t="s">
        <v>494</v>
      </c>
      <c r="R67" s="266" t="s">
        <v>495</v>
      </c>
      <c r="S67" s="215"/>
      <c r="T67" s="215"/>
      <c r="U67"/>
      <c r="V67"/>
      <c r="W67"/>
      <c r="X67"/>
    </row>
    <row r="68" spans="1:25" ht="15" x14ac:dyDescent="0.25">
      <c r="A68" s="213"/>
      <c r="B68" s="214"/>
      <c r="C68" s="203"/>
      <c r="D68" s="203"/>
      <c r="E68" s="203"/>
      <c r="F68" s="203"/>
      <c r="G68" s="203"/>
      <c r="H68" s="203"/>
      <c r="I68" s="203"/>
      <c r="J68" s="203"/>
      <c r="K68"/>
      <c r="L68" s="204"/>
      <c r="M68" s="203"/>
      <c r="N68" s="212">
        <v>67</v>
      </c>
      <c r="O68" s="214">
        <v>1798952000</v>
      </c>
      <c r="P68" s="214" t="s">
        <v>620</v>
      </c>
      <c r="Q68" s="214" t="s">
        <v>621</v>
      </c>
      <c r="R68" s="266" t="s">
        <v>622</v>
      </c>
      <c r="S68" s="215"/>
      <c r="T68" s="215"/>
      <c r="U68"/>
      <c r="V68"/>
      <c r="W68"/>
      <c r="X68"/>
    </row>
    <row r="69" spans="1:25" ht="15" x14ac:dyDescent="0.25">
      <c r="A69" s="213"/>
      <c r="B69" s="214"/>
      <c r="C69" s="203"/>
      <c r="D69" s="203"/>
      <c r="E69" s="203"/>
      <c r="F69" s="203"/>
      <c r="G69" s="203"/>
      <c r="H69" s="203"/>
      <c r="I69" s="203"/>
      <c r="J69" s="203"/>
      <c r="K69"/>
      <c r="L69" s="204"/>
      <c r="M69" s="203"/>
      <c r="N69" s="212"/>
      <c r="O69" s="214"/>
      <c r="P69" s="214"/>
      <c r="Q69" s="214"/>
      <c r="R69" s="266"/>
      <c r="S69" s="215"/>
      <c r="T69" s="215"/>
      <c r="U69"/>
      <c r="V69"/>
      <c r="W69"/>
      <c r="X69"/>
    </row>
    <row r="70" spans="1:25" ht="15" x14ac:dyDescent="0.25">
      <c r="A70" s="213"/>
      <c r="B70" s="214"/>
      <c r="C70" s="203"/>
      <c r="D70" s="203"/>
      <c r="E70" s="203"/>
      <c r="F70" s="203"/>
      <c r="G70" s="203"/>
      <c r="H70" s="203"/>
      <c r="I70" s="203"/>
      <c r="J70" s="203"/>
      <c r="K70"/>
      <c r="L70" s="204"/>
      <c r="M70" s="203"/>
      <c r="N70" s="212"/>
      <c r="O70" s="214"/>
      <c r="P70" s="214"/>
      <c r="Q70" s="214"/>
      <c r="R70" s="266"/>
      <c r="S70" s="215"/>
      <c r="T70" s="215"/>
      <c r="U70"/>
      <c r="V70"/>
      <c r="W70"/>
      <c r="X70"/>
    </row>
    <row r="71" spans="1:25" ht="15" x14ac:dyDescent="0.25">
      <c r="A71" s="213"/>
      <c r="B71" s="214"/>
      <c r="C71" s="203"/>
      <c r="D71" s="203"/>
      <c r="E71" s="203"/>
      <c r="F71" s="203"/>
      <c r="G71" s="203"/>
      <c r="H71" s="203"/>
      <c r="I71" s="203"/>
      <c r="J71" s="203"/>
      <c r="K71"/>
      <c r="L71" s="204"/>
      <c r="M71" s="203"/>
      <c r="N71" s="212"/>
      <c r="O71" s="214"/>
      <c r="P71" s="214"/>
      <c r="Q71" s="214"/>
      <c r="R71" s="266"/>
      <c r="S71" s="215"/>
      <c r="T71" s="215"/>
      <c r="U71"/>
      <c r="V71"/>
      <c r="W71"/>
      <c r="X71"/>
    </row>
    <row r="72" spans="1:25" ht="15" x14ac:dyDescent="0.25">
      <c r="A72" s="213"/>
      <c r="B72" s="214"/>
      <c r="C72" s="203"/>
      <c r="D72" s="203"/>
      <c r="E72" s="203"/>
      <c r="F72" s="203"/>
      <c r="G72" s="203"/>
      <c r="H72" s="203"/>
      <c r="I72" s="203"/>
      <c r="J72" s="203"/>
      <c r="K72"/>
      <c r="L72" s="204"/>
      <c r="M72" s="203"/>
      <c r="N72" s="212"/>
      <c r="O72" s="214"/>
      <c r="P72" s="214"/>
      <c r="Q72" s="214"/>
      <c r="R72" s="266"/>
      <c r="S72" s="215"/>
      <c r="T72" s="215"/>
      <c r="U72"/>
      <c r="V72"/>
      <c r="W72"/>
      <c r="X72"/>
    </row>
    <row r="73" spans="1:25" ht="15" x14ac:dyDescent="0.25">
      <c r="A73" s="213"/>
      <c r="B73" s="214"/>
      <c r="C73" s="203"/>
      <c r="D73" s="203"/>
      <c r="E73" s="203"/>
      <c r="F73" s="203"/>
      <c r="G73" s="203"/>
      <c r="H73" s="203"/>
      <c r="I73" s="203"/>
      <c r="J73" s="203"/>
      <c r="K73"/>
      <c r="L73" s="204"/>
      <c r="M73" s="203"/>
      <c r="N73" s="212"/>
      <c r="O73" s="214"/>
      <c r="P73" s="214"/>
      <c r="Q73" s="214"/>
      <c r="R73" s="266"/>
      <c r="S73" s="215"/>
      <c r="T73" s="215"/>
      <c r="U73"/>
      <c r="V73"/>
      <c r="W73"/>
      <c r="X73"/>
    </row>
    <row r="74" spans="1:25" ht="15" x14ac:dyDescent="0.25">
      <c r="A74" s="213"/>
      <c r="B74" s="214"/>
      <c r="C74" s="203"/>
      <c r="D74" s="203"/>
      <c r="E74" s="203"/>
      <c r="F74" s="203"/>
      <c r="G74" s="203"/>
      <c r="H74" s="203"/>
      <c r="I74" s="203"/>
      <c r="J74" s="203"/>
      <c r="K74"/>
      <c r="L74" s="204"/>
      <c r="M74" s="203"/>
      <c r="N74" s="212"/>
      <c r="O74" s="214"/>
      <c r="P74" s="214"/>
      <c r="Q74" s="214"/>
      <c r="R74" s="266"/>
      <c r="S74" s="215"/>
      <c r="T74" s="215"/>
      <c r="U74"/>
      <c r="V74"/>
      <c r="W74"/>
      <c r="X74"/>
    </row>
    <row r="75" spans="1:25" ht="15" x14ac:dyDescent="0.25">
      <c r="A75" s="213"/>
      <c r="B75" s="214"/>
      <c r="C75" s="203"/>
      <c r="D75" s="203"/>
      <c r="E75" s="203"/>
      <c r="F75" s="203"/>
      <c r="G75" s="203"/>
      <c r="H75" s="203"/>
      <c r="I75" s="203"/>
      <c r="J75" s="203"/>
      <c r="K75"/>
      <c r="L75" s="204"/>
      <c r="M75" s="203"/>
      <c r="N75" s="212"/>
      <c r="O75" s="214"/>
      <c r="P75" s="214"/>
      <c r="Q75" s="214"/>
      <c r="R75" s="266"/>
      <c r="S75" s="215"/>
      <c r="T75" s="215"/>
      <c r="U75"/>
      <c r="V75"/>
      <c r="W75"/>
      <c r="X75"/>
    </row>
    <row r="76" spans="1:25" ht="15" x14ac:dyDescent="0.25">
      <c r="A76" s="213"/>
      <c r="B76" s="214"/>
      <c r="C76" s="203"/>
      <c r="D76" s="203"/>
      <c r="E76" s="203"/>
      <c r="F76" s="203"/>
      <c r="G76" s="203"/>
      <c r="H76" s="203"/>
      <c r="I76" s="203"/>
      <c r="J76" s="203"/>
      <c r="K76"/>
      <c r="L76" s="204"/>
      <c r="M76" s="203"/>
      <c r="R76" s="267"/>
      <c r="S76" s="215"/>
      <c r="T76" s="215"/>
      <c r="U76"/>
      <c r="V76"/>
      <c r="W76"/>
      <c r="X76"/>
    </row>
    <row r="77" spans="1:25" ht="15" x14ac:dyDescent="0.25">
      <c r="R77" s="267"/>
      <c r="S77"/>
      <c r="T77"/>
      <c r="W77"/>
      <c r="X77"/>
      <c r="Y77"/>
    </row>
    <row r="78" spans="1:25" ht="15" x14ac:dyDescent="0.25">
      <c r="S78"/>
      <c r="T78"/>
      <c r="W78"/>
      <c r="X78"/>
      <c r="Y78"/>
    </row>
    <row r="79" spans="1:25" ht="15" x14ac:dyDescent="0.25">
      <c r="W79"/>
      <c r="X79"/>
      <c r="Y79"/>
    </row>
    <row r="80" spans="1:25" ht="15" x14ac:dyDescent="0.25">
      <c r="W80"/>
      <c r="X80"/>
      <c r="Y80"/>
    </row>
    <row r="81" spans="23:25" ht="15" x14ac:dyDescent="0.25">
      <c r="W81"/>
      <c r="X81"/>
      <c r="Y81"/>
    </row>
    <row r="82" spans="23:25" ht="15" x14ac:dyDescent="0.25">
      <c r="W82"/>
      <c r="X82"/>
      <c r="Y82"/>
    </row>
    <row r="83" spans="23:25" ht="15" x14ac:dyDescent="0.25">
      <c r="W83"/>
      <c r="X83"/>
      <c r="Y83"/>
    </row>
    <row r="84" spans="23:25" ht="15" x14ac:dyDescent="0.25">
      <c r="W84"/>
      <c r="X84"/>
      <c r="Y84"/>
    </row>
    <row r="85" spans="23:25" ht="15" x14ac:dyDescent="0.25">
      <c r="W85"/>
      <c r="X85"/>
      <c r="Y85"/>
    </row>
    <row r="86" spans="23:25" ht="15" x14ac:dyDescent="0.25">
      <c r="W86"/>
      <c r="X86"/>
      <c r="Y86"/>
    </row>
    <row r="87" spans="23:25" ht="15" x14ac:dyDescent="0.25">
      <c r="W87"/>
      <c r="X87"/>
      <c r="Y87"/>
    </row>
    <row r="88" spans="23:25" ht="15" x14ac:dyDescent="0.25">
      <c r="W88"/>
      <c r="X88"/>
      <c r="Y88"/>
    </row>
    <row r="89" spans="23:25" ht="15" x14ac:dyDescent="0.25">
      <c r="W89"/>
      <c r="X89"/>
      <c r="Y89"/>
    </row>
    <row r="90" spans="23:25" ht="15" x14ac:dyDescent="0.25">
      <c r="W90"/>
      <c r="X90"/>
      <c r="Y90"/>
    </row>
    <row r="91" spans="23:25" ht="15" x14ac:dyDescent="0.25">
      <c r="W91"/>
      <c r="X91"/>
      <c r="Y91"/>
    </row>
    <row r="92" spans="23:25" ht="15" x14ac:dyDescent="0.25">
      <c r="W92"/>
      <c r="X92"/>
      <c r="Y92"/>
    </row>
    <row r="93" spans="23:25" ht="15" x14ac:dyDescent="0.25">
      <c r="W93"/>
      <c r="X93"/>
      <c r="Y93"/>
    </row>
    <row r="94" spans="23:25" ht="15" x14ac:dyDescent="0.25">
      <c r="W94"/>
      <c r="X94"/>
      <c r="Y94"/>
    </row>
    <row r="95" spans="23:25" ht="15" x14ac:dyDescent="0.25">
      <c r="W95"/>
      <c r="X95"/>
      <c r="Y95"/>
    </row>
    <row r="96" spans="23:25" ht="15" x14ac:dyDescent="0.25">
      <c r="W96"/>
      <c r="X96"/>
      <c r="Y96"/>
    </row>
    <row r="97" spans="23:25" ht="15" x14ac:dyDescent="0.25">
      <c r="W97"/>
      <c r="X97"/>
      <c r="Y97"/>
    </row>
    <row r="98" spans="23:25" ht="15" x14ac:dyDescent="0.25">
      <c r="W98"/>
      <c r="X98"/>
      <c r="Y98"/>
    </row>
    <row r="99" spans="23:25" ht="15" x14ac:dyDescent="0.25">
      <c r="W99"/>
      <c r="X99"/>
      <c r="Y99"/>
    </row>
    <row r="100" spans="23:25" ht="15" x14ac:dyDescent="0.25">
      <c r="W100"/>
      <c r="X100"/>
      <c r="Y100"/>
    </row>
    <row r="101" spans="23:25" ht="15" x14ac:dyDescent="0.25">
      <c r="W101"/>
      <c r="X101"/>
      <c r="Y101"/>
    </row>
    <row r="102" spans="23:25" ht="15" x14ac:dyDescent="0.25">
      <c r="W102"/>
      <c r="X102"/>
      <c r="Y102"/>
    </row>
    <row r="103" spans="23:25" ht="15" x14ac:dyDescent="0.25">
      <c r="W103"/>
      <c r="X103"/>
      <c r="Y103"/>
    </row>
    <row r="104" spans="23:25" ht="15" x14ac:dyDescent="0.25">
      <c r="W104"/>
      <c r="X104"/>
      <c r="Y104"/>
    </row>
    <row r="105" spans="23:25" ht="15" x14ac:dyDescent="0.25">
      <c r="W105"/>
      <c r="X105"/>
      <c r="Y105"/>
    </row>
    <row r="106" spans="23:25" ht="15" x14ac:dyDescent="0.25">
      <c r="W106"/>
      <c r="X106"/>
      <c r="Y106"/>
    </row>
    <row r="107" spans="23:25" ht="15" x14ac:dyDescent="0.25">
      <c r="W107"/>
      <c r="X107"/>
      <c r="Y107"/>
    </row>
    <row r="108" spans="23:25" ht="15" x14ac:dyDescent="0.25">
      <c r="W108"/>
      <c r="X108"/>
      <c r="Y108"/>
    </row>
    <row r="109" spans="23:25" ht="15" x14ac:dyDescent="0.25">
      <c r="W109"/>
      <c r="X109"/>
      <c r="Y109"/>
    </row>
    <row r="110" spans="23:25" ht="15" x14ac:dyDescent="0.25">
      <c r="W110"/>
      <c r="X110"/>
      <c r="Y110"/>
    </row>
    <row r="111" spans="23:25" ht="15" x14ac:dyDescent="0.25">
      <c r="W111"/>
      <c r="X111"/>
      <c r="Y111"/>
    </row>
    <row r="112" spans="23:25" ht="15" x14ac:dyDescent="0.25">
      <c r="W112"/>
      <c r="X112"/>
      <c r="Y112"/>
    </row>
    <row r="113" spans="23:25" ht="15" x14ac:dyDescent="0.25">
      <c r="W113"/>
      <c r="X113"/>
      <c r="Y113"/>
    </row>
    <row r="114" spans="23:25" ht="15" x14ac:dyDescent="0.25">
      <c r="W114"/>
      <c r="X114"/>
      <c r="Y114"/>
    </row>
    <row r="115" spans="23:25" ht="15" x14ac:dyDescent="0.25">
      <c r="W115"/>
      <c r="X115"/>
      <c r="Y115"/>
    </row>
    <row r="116" spans="23:25" ht="15" x14ac:dyDescent="0.25">
      <c r="W116"/>
      <c r="X116"/>
      <c r="Y116"/>
    </row>
    <row r="117" spans="23:25" ht="15" x14ac:dyDescent="0.25">
      <c r="W117"/>
      <c r="X117"/>
      <c r="Y117"/>
    </row>
    <row r="118" spans="23:25" ht="15" x14ac:dyDescent="0.25">
      <c r="W118"/>
      <c r="X118"/>
      <c r="Y118"/>
    </row>
    <row r="119" spans="23:25" ht="15" x14ac:dyDescent="0.25">
      <c r="W119"/>
      <c r="X119"/>
      <c r="Y119"/>
    </row>
    <row r="120" spans="23:25" ht="15" x14ac:dyDescent="0.25">
      <c r="W120"/>
      <c r="X120"/>
      <c r="Y120"/>
    </row>
    <row r="121" spans="23:25" ht="15" x14ac:dyDescent="0.25">
      <c r="W121"/>
      <c r="X121"/>
      <c r="Y121"/>
    </row>
    <row r="122" spans="23:25" ht="15" x14ac:dyDescent="0.25">
      <c r="W122"/>
      <c r="X122"/>
      <c r="Y122"/>
    </row>
  </sheetData>
  <sheetProtection autoFilter="0" pivotTables="0"/>
  <pageMargins left="0.7" right="0.7" top="0.75" bottom="0.75" header="0.3" footer="0.3"/>
  <pageSetup paperSize="8" scale="71" orientation="landscape" r:id="rId1"/>
  <colBreaks count="1" manualBreakCount="1">
    <brk id="17" max="61" man="1"/>
  </colBreaks>
  <tableParts count="3">
    <tablePart r:id="rId2"/>
    <tablePart r:id="rId3"/>
    <tablePart r:id="rId4"/>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_00">
    <tabColor theme="1"/>
  </sheetPr>
  <dimension ref="A1:K21"/>
  <sheetViews>
    <sheetView showGridLines="0" zoomScale="90" zoomScaleNormal="90" zoomScaleSheetLayoutView="115" workbookViewId="0">
      <selection activeCell="A21" sqref="A21"/>
    </sheetView>
  </sheetViews>
  <sheetFormatPr defaultRowHeight="17.25" customHeight="1" x14ac:dyDescent="0.25"/>
  <cols>
    <col min="1" max="1" width="17.140625" style="149" customWidth="1"/>
    <col min="2" max="2" width="18.85546875" style="149" bestFit="1" customWidth="1"/>
    <col min="3" max="3" width="2" style="149" customWidth="1"/>
    <col min="4" max="4" width="24.42578125" style="149" customWidth="1"/>
    <col min="5" max="5" width="18" style="149" customWidth="1"/>
    <col min="6" max="6" width="29" style="149" customWidth="1"/>
    <col min="7" max="11" width="9.42578125" style="149" customWidth="1"/>
    <col min="12" max="12" width="9.7109375" style="149" customWidth="1"/>
    <col min="13" max="16384" width="9.140625" style="149"/>
  </cols>
  <sheetData>
    <row r="1" spans="1:11" ht="17.25" customHeight="1" x14ac:dyDescent="0.25">
      <c r="A1" s="157" t="s">
        <v>256</v>
      </c>
      <c r="B1" s="157" t="s">
        <v>6</v>
      </c>
      <c r="D1" s="169" t="str">
        <f>XML!C2</f>
        <v xml:space="preserve">AE-DT_SIC_v.20.00.12 - </v>
      </c>
    </row>
    <row r="2" spans="1:11" ht="17.25" customHeight="1" x14ac:dyDescent="0.25">
      <c r="A2" s="221" t="e">
        <f>SUM(A3:A8)-A16</f>
        <v>#REF!</v>
      </c>
      <c r="B2" s="157" t="s">
        <v>309</v>
      </c>
      <c r="D2" s="155" t="str">
        <f ca="1">TEXT(YEAR(TODAY()),"####")</f>
        <v>2023</v>
      </c>
      <c r="E2" s="155" t="str">
        <f ca="1">CONCATENATE(TEXT(YEAR(TODAY()),"####"), RIGHT("0"&amp;TEXT(MONTH(TODAY()),"##"),2),RIGHT("0"&amp;TEXT(DAY(TODAY()),"##"),2))</f>
        <v>20230808</v>
      </c>
      <c r="F2" s="156" t="str">
        <f ca="1">CONCATENATE(D3,E3,F3)</f>
        <v>113610</v>
      </c>
    </row>
    <row r="3" spans="1:11" ht="17.25" customHeight="1" x14ac:dyDescent="0.25">
      <c r="A3" s="167">
        <f>IZJAVA!$AA$3</f>
        <v>13</v>
      </c>
      <c r="B3" s="157" t="s">
        <v>245</v>
      </c>
      <c r="D3" s="155" t="str">
        <f ca="1">RIGHT("0"&amp;TEXT(HOUR(NOW()),"##"),2)</f>
        <v>11</v>
      </c>
      <c r="E3" s="155" t="str">
        <f ca="1">RIGHT("0"&amp;TEXT(MINUTE(NOW()),"##"),2)</f>
        <v>36</v>
      </c>
      <c r="F3" s="155" t="str">
        <f ca="1">RIGHT("0"&amp;TEXT(SECOND(NOW()),"##"),2)</f>
        <v>10</v>
      </c>
    </row>
    <row r="4" spans="1:11" ht="17.25" customHeight="1" x14ac:dyDescent="0.25">
      <c r="A4" s="167" t="e">
        <f>#REF!</f>
        <v>#REF!</v>
      </c>
      <c r="B4" s="157" t="s">
        <v>246</v>
      </c>
      <c r="D4" s="168" t="str">
        <f ca="1">D1&amp;IFERROR(VLOOKUP(MATCH(IZJAVA!I9,tbl_Izvajalci[ID_POS],0),tbl_Izvajalci[],4)&amp;"_"&amp;IZJAVA!E23&amp;"_"&amp;E2&amp;"_"&amp;F2&amp;".xlsm","NEDEFINIRAN"&amp;"_"&amp;E2&amp;"_"&amp;F2&amp;".xlsm")</f>
        <v>AE-DT_SIC_v.20.00.12 - NEDEFINIRAN_20230808_113610.xlsm</v>
      </c>
      <c r="E4" s="158"/>
      <c r="F4" s="158"/>
    </row>
    <row r="5" spans="1:11" ht="17.25" customHeight="1" x14ac:dyDescent="0.25">
      <c r="A5" s="149">
        <f>STROŠKI_01!$AR$5</f>
        <v>1</v>
      </c>
      <c r="B5" s="157" t="s">
        <v>247</v>
      </c>
      <c r="D5" s="159">
        <f ca="1">NOW()</f>
        <v>45146.48344502315</v>
      </c>
      <c r="E5" s="158"/>
      <c r="F5" s="158"/>
    </row>
    <row r="6" spans="1:11" ht="17.25" customHeight="1" x14ac:dyDescent="0.25">
      <c r="A6" s="434">
        <v>0</v>
      </c>
      <c r="B6" s="157" t="s">
        <v>894</v>
      </c>
      <c r="D6" s="160">
        <f ca="1">TODAY()</f>
        <v>45146</v>
      </c>
      <c r="E6" s="158"/>
      <c r="F6" s="158"/>
    </row>
    <row r="7" spans="1:11" ht="17.25" customHeight="1" x14ac:dyDescent="0.25">
      <c r="A7" s="184" t="e">
        <f>#REF!</f>
        <v>#REF!</v>
      </c>
      <c r="B7" s="157" t="s">
        <v>8</v>
      </c>
      <c r="D7" s="157" t="str">
        <f ca="1">IFERROR(VLOOKUP(MATCH(IZJAVA!I9,tbl_Izvajalci[ID_POS],0),tbl_Izvajalci[],2),"NEDEFINIRAN")&amp;"_"&amp;E2&amp;"_"&amp;F2</f>
        <v>NEDEFINIRAN_20230808_113610</v>
      </c>
      <c r="E7" s="158"/>
      <c r="F7" s="158"/>
    </row>
    <row r="8" spans="1:11" ht="17.25" customHeight="1" x14ac:dyDescent="0.25">
      <c r="A8" s="171" t="e">
        <f>#REF!</f>
        <v>#REF!</v>
      </c>
      <c r="B8" s="157" t="s">
        <v>895</v>
      </c>
      <c r="C8" s="153"/>
      <c r="D8" s="161" t="s">
        <v>1114</v>
      </c>
      <c r="E8" s="162"/>
      <c r="F8" s="162"/>
      <c r="G8" s="153"/>
      <c r="H8" s="153"/>
      <c r="I8" s="153"/>
      <c r="K8" s="151"/>
    </row>
    <row r="9" spans="1:11" ht="17.25" customHeight="1" x14ac:dyDescent="0.25">
      <c r="A9" s="200">
        <v>0</v>
      </c>
      <c r="C9" s="153"/>
      <c r="D9" s="163">
        <v>45133.626184722219</v>
      </c>
      <c r="E9" s="162"/>
      <c r="F9" s="164"/>
      <c r="G9" s="154"/>
      <c r="H9" s="154"/>
      <c r="I9" s="153"/>
    </row>
    <row r="10" spans="1:11" ht="17.25" customHeight="1" x14ac:dyDescent="0.25">
      <c r="C10" s="153"/>
      <c r="D10" s="165" t="s">
        <v>1088</v>
      </c>
      <c r="E10" s="166"/>
      <c r="F10" s="166"/>
      <c r="I10" s="153"/>
    </row>
    <row r="11" spans="1:11" ht="17.25" customHeight="1" x14ac:dyDescent="0.25">
      <c r="C11" s="153"/>
      <c r="D11" s="176" t="s">
        <v>1115</v>
      </c>
      <c r="E11" s="166"/>
      <c r="F11" s="166"/>
      <c r="I11" s="153"/>
    </row>
    <row r="12" spans="1:11" ht="17.25" customHeight="1" x14ac:dyDescent="0.25">
      <c r="C12" s="153"/>
      <c r="D12" s="150"/>
      <c r="E12" s="152"/>
      <c r="I12" s="153"/>
    </row>
    <row r="13" spans="1:11" ht="17.25" customHeight="1" x14ac:dyDescent="0.25">
      <c r="C13" s="153"/>
      <c r="I13" s="153"/>
    </row>
    <row r="14" spans="1:11" ht="17.25" customHeight="1" x14ac:dyDescent="0.25">
      <c r="C14" s="153"/>
      <c r="I14" s="153"/>
    </row>
    <row r="15" spans="1:11" ht="17.25" customHeight="1" x14ac:dyDescent="0.25">
      <c r="A15" s="218" t="s">
        <v>448</v>
      </c>
      <c r="B15" s="218" t="s">
        <v>449</v>
      </c>
      <c r="C15" s="153"/>
      <c r="I15" s="153"/>
    </row>
    <row r="16" spans="1:11" ht="17.25" customHeight="1" x14ac:dyDescent="0.25">
      <c r="A16" s="219">
        <v>12</v>
      </c>
      <c r="B16" s="220">
        <f>-A16</f>
        <v>-12</v>
      </c>
      <c r="C16" s="153"/>
      <c r="I16" s="153"/>
    </row>
    <row r="17" spans="1:9" ht="17.25" customHeight="1" x14ac:dyDescent="0.25">
      <c r="C17" s="153"/>
      <c r="I17" s="153"/>
    </row>
    <row r="18" spans="1:9" ht="17.25" customHeight="1" x14ac:dyDescent="0.25">
      <c r="C18" s="153"/>
      <c r="I18" s="153"/>
    </row>
    <row r="20" spans="1:9" ht="17.25" customHeight="1" x14ac:dyDescent="0.25">
      <c r="A20" s="216" t="s">
        <v>451</v>
      </c>
    </row>
    <row r="21" spans="1:9" ht="17.25" customHeight="1" x14ac:dyDescent="0.25">
      <c r="A21" s="171">
        <f>A9+A16</f>
        <v>12</v>
      </c>
    </row>
  </sheetData>
  <sheetProtection autoFilter="0" pivotTables="0"/>
  <printOptions horizontalCentered="1"/>
  <pageMargins left="0.70866141732283505" right="0.39370078740157499" top="1.37795275590551" bottom="0.59055118110236204" header="0.59055118110236204" footer="0.27559055118110198"/>
  <pageSetup paperSize="9" scale="75" orientation="portrait" blackAndWhite="1" r:id="rId1"/>
  <headerFooter scaleWithDoc="0">
    <oddHeader>&amp;L&amp;"Century Gothic,Navadno"&amp;7&amp;G&amp;R&amp;"Century Gothic,Navadno"&amp;7PODATKI ZAUPNE NARAVE</oddHeader>
    <oddFooter>&amp;L&amp;"Century Gothic,Navadno"&amp;6Datoteka: &amp;F
Datum tiskanja: &amp;D&amp;R&amp;"Century Gothic,Navadno"&amp;6&amp;A - &amp;P / &amp;N</oddFooter>
  </headerFooter>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List_01">
    <tabColor theme="1"/>
  </sheetPr>
  <dimension ref="A1:V17"/>
  <sheetViews>
    <sheetView showGridLines="0" zoomScale="85" zoomScaleNormal="85" workbookViewId="0">
      <selection activeCell="F30" sqref="F30"/>
    </sheetView>
  </sheetViews>
  <sheetFormatPr defaultRowHeight="12.75" x14ac:dyDescent="0.25"/>
  <cols>
    <col min="1" max="1" width="7.140625" style="149" customWidth="1"/>
    <col min="2" max="2" width="29.5703125" style="149" customWidth="1"/>
    <col min="3" max="3" width="11.28515625" style="149" customWidth="1"/>
    <col min="4" max="4" width="15.28515625" style="149" customWidth="1"/>
    <col min="5" max="5" width="25.28515625" style="149" customWidth="1"/>
    <col min="6" max="6" width="23.7109375" style="149" customWidth="1"/>
    <col min="7" max="7" width="28" style="149" customWidth="1"/>
    <col min="8" max="8" width="67" style="149" bestFit="1" customWidth="1"/>
    <col min="9" max="9" width="26.140625" style="149" customWidth="1"/>
    <col min="10" max="10" width="34" style="149" bestFit="1" customWidth="1"/>
    <col min="11" max="11" width="20" style="149" customWidth="1"/>
    <col min="12" max="15" width="15.42578125" style="149" customWidth="1"/>
    <col min="16" max="16" width="26.28515625" style="149" customWidth="1"/>
    <col min="17" max="17" width="22" style="149" customWidth="1"/>
    <col min="18" max="18" width="21.140625" style="149" customWidth="1"/>
    <col min="19" max="19" width="16.85546875" style="149" bestFit="1" customWidth="1"/>
    <col min="20" max="20" width="28.42578125" style="149" bestFit="1" customWidth="1"/>
    <col min="21" max="21" width="24.5703125" style="149" bestFit="1" customWidth="1"/>
    <col min="22" max="22" width="37.42578125" style="149" customWidth="1"/>
    <col min="23" max="16384" width="9.140625" style="149"/>
  </cols>
  <sheetData>
    <row r="1" spans="1:22" x14ac:dyDescent="0.25">
      <c r="B1" s="149" t="s">
        <v>282</v>
      </c>
      <c r="C1" s="216" t="s">
        <v>917</v>
      </c>
    </row>
    <row r="2" spans="1:22" x14ac:dyDescent="0.25">
      <c r="B2" s="149" t="s">
        <v>285</v>
      </c>
      <c r="C2" s="207" t="str">
        <f>"AE-DT_SIC_v."&amp;C3&amp;" - "</f>
        <v xml:space="preserve">AE-DT_SIC_v.20.00.12 - </v>
      </c>
    </row>
    <row r="3" spans="1:22" x14ac:dyDescent="0.25">
      <c r="B3" s="149" t="s">
        <v>283</v>
      </c>
      <c r="C3" s="216" t="s">
        <v>1002</v>
      </c>
      <c r="E3" s="216" t="str">
        <f>"Obr.ver. "&amp;C3</f>
        <v>Obr.ver. 20.00.12</v>
      </c>
      <c r="F3" s="206"/>
    </row>
    <row r="4" spans="1:22" x14ac:dyDescent="0.25">
      <c r="B4" s="149" t="s">
        <v>284</v>
      </c>
      <c r="C4" s="170">
        <v>45107</v>
      </c>
      <c r="E4" s="216" t="s">
        <v>1003</v>
      </c>
    </row>
    <row r="5" spans="1:22" x14ac:dyDescent="0.25">
      <c r="B5" s="196" t="s">
        <v>323</v>
      </c>
      <c r="C5" s="216" t="s">
        <v>450</v>
      </c>
    </row>
    <row r="6" spans="1:22" x14ac:dyDescent="0.25">
      <c r="B6" s="149" t="s">
        <v>286</v>
      </c>
      <c r="C6" s="149" t="s">
        <v>287</v>
      </c>
    </row>
    <row r="8" spans="1:22" x14ac:dyDescent="0.25">
      <c r="A8" s="172" t="s">
        <v>291</v>
      </c>
    </row>
    <row r="10" spans="1:22" x14ac:dyDescent="0.25">
      <c r="A10" s="149" t="s">
        <v>14</v>
      </c>
      <c r="B10" s="149" t="s">
        <v>289</v>
      </c>
      <c r="C10" s="149" t="s">
        <v>288</v>
      </c>
      <c r="D10" s="149" t="s">
        <v>202</v>
      </c>
      <c r="E10" s="149" t="s">
        <v>290</v>
      </c>
      <c r="F10" s="173" t="s">
        <v>293</v>
      </c>
      <c r="G10" s="173" t="s">
        <v>294</v>
      </c>
      <c r="H10" s="216" t="s">
        <v>497</v>
      </c>
      <c r="I10" s="216" t="s">
        <v>908</v>
      </c>
    </row>
    <row r="11" spans="1:22" x14ac:dyDescent="0.25">
      <c r="A11" s="149">
        <v>1</v>
      </c>
      <c r="B11" s="171" t="str">
        <f>BAZA_AEControl!D11</f>
        <v>NEDEFINIRAN_20230726_150142</v>
      </c>
      <c r="C11" s="149" t="str">
        <f ca="1">BAZA_AEControl!D2</f>
        <v>2023</v>
      </c>
      <c r="D11" s="171">
        <f>IZJAVA!I9</f>
        <v>0</v>
      </c>
      <c r="E11" s="149" t="str">
        <f>IFERROR(VLOOKUP(MATCH(D11,tbl_Izvajalci[ID_POS],0),tbl_Izvajalci[],4),"")</f>
        <v/>
      </c>
      <c r="F11" s="173" t="str">
        <f>IZJAVA!AB25</f>
        <v/>
      </c>
      <c r="G11" s="173" t="str">
        <f>IZJAVA!E25</f>
        <v/>
      </c>
      <c r="H11" s="224" t="e">
        <f>K17</f>
        <v>#REF!</v>
      </c>
      <c r="I11" s="441" t="e">
        <f>BAZA_AEControl!A2+BAZA_AEControl!A16</f>
        <v>#REF!</v>
      </c>
    </row>
    <row r="12" spans="1:22" x14ac:dyDescent="0.25">
      <c r="L12" s="171"/>
    </row>
    <row r="14" spans="1:22" x14ac:dyDescent="0.25">
      <c r="A14" s="172" t="s">
        <v>292</v>
      </c>
    </row>
    <row r="16" spans="1:22" x14ac:dyDescent="0.25">
      <c r="A16" s="149" t="s">
        <v>14</v>
      </c>
      <c r="B16" s="149" t="s">
        <v>289</v>
      </c>
      <c r="C16" s="149" t="s">
        <v>288</v>
      </c>
      <c r="D16" s="149" t="s">
        <v>202</v>
      </c>
      <c r="E16" s="149" t="s">
        <v>290</v>
      </c>
      <c r="F16" s="173" t="s">
        <v>293</v>
      </c>
      <c r="G16" s="173" t="s">
        <v>294</v>
      </c>
      <c r="H16" s="173" t="s">
        <v>295</v>
      </c>
      <c r="I16" s="173" t="s">
        <v>297</v>
      </c>
      <c r="J16" s="173" t="s">
        <v>296</v>
      </c>
      <c r="K16" s="173" t="s">
        <v>298</v>
      </c>
      <c r="L16" s="173" t="s">
        <v>299</v>
      </c>
      <c r="M16" s="173" t="s">
        <v>300</v>
      </c>
      <c r="N16" s="173" t="s">
        <v>301</v>
      </c>
      <c r="O16" s="173" t="s">
        <v>302</v>
      </c>
      <c r="P16" s="173" t="s">
        <v>303</v>
      </c>
      <c r="Q16" s="173" t="s">
        <v>304</v>
      </c>
      <c r="R16" s="173" t="s">
        <v>305</v>
      </c>
      <c r="S16" s="173" t="s">
        <v>306</v>
      </c>
      <c r="T16" s="173" t="s">
        <v>307</v>
      </c>
      <c r="U16" s="173" t="s">
        <v>308</v>
      </c>
      <c r="V16" s="173" t="s">
        <v>310</v>
      </c>
    </row>
    <row r="17" spans="1:22" x14ac:dyDescent="0.25">
      <c r="A17" s="149">
        <v>1</v>
      </c>
      <c r="B17" s="171" t="str">
        <f>$B$11</f>
        <v>NEDEFINIRAN_20230726_150142</v>
      </c>
      <c r="C17" s="149" t="str">
        <f ca="1">$C$11</f>
        <v>2023</v>
      </c>
      <c r="D17" s="171">
        <f>$D$11</f>
        <v>0</v>
      </c>
      <c r="E17" s="149" t="str">
        <f>$E$11</f>
        <v/>
      </c>
      <c r="F17" s="173" t="str">
        <f>F11</f>
        <v/>
      </c>
      <c r="G17" s="173" t="str">
        <f>G11</f>
        <v/>
      </c>
      <c r="H17" s="174" t="str">
        <f>BAZA_AEControl!D8</f>
        <v>AE-DT_SIC_v.20.00.12 - NEDEFINIRAN_20230726_150142.xlsm</v>
      </c>
      <c r="I17" s="173" t="e">
        <f>IZJAVA!#REF!</f>
        <v>#REF!</v>
      </c>
      <c r="J17" s="173">
        <f>IZJAVA!E19</f>
        <v>0</v>
      </c>
      <c r="K17" s="175" t="e">
        <f>IZJAVA!#REF!</f>
        <v>#REF!</v>
      </c>
      <c r="L17" s="173" t="e">
        <f>IZJAVA!#REF!</f>
        <v>#REF!</v>
      </c>
      <c r="M17" s="173" t="e">
        <f>IZJAVA!#REF!</f>
        <v>#REF!</v>
      </c>
      <c r="N17" s="173" t="e">
        <f>IZJAVA!#REF!</f>
        <v>#REF!</v>
      </c>
      <c r="O17" s="173" t="e">
        <f>IZJAVA!#REF!</f>
        <v>#REF!</v>
      </c>
      <c r="P17" s="173">
        <f>IZJAVA!E123</f>
        <v>0</v>
      </c>
      <c r="Q17" s="175">
        <f>IZJAVA!E124</f>
        <v>0</v>
      </c>
      <c r="R17" s="173">
        <f>IZJAVA!E125</f>
        <v>0</v>
      </c>
      <c r="S17" s="173">
        <f>IZJAVA!E126</f>
        <v>0</v>
      </c>
      <c r="T17" s="173">
        <f>IZJAVA!E129</f>
        <v>0</v>
      </c>
      <c r="U17" s="175">
        <f>IZJAVA!E130</f>
        <v>0</v>
      </c>
      <c r="V17" s="173" t="e">
        <f>IZJAVA!#REF!</f>
        <v>#REF!</v>
      </c>
    </row>
  </sheetData>
  <sheetProtection autoFilter="0" pivotTables="0"/>
  <pageMargins left="0.59055118110236204" right="0.59055118110236204" top="1.1811023622047201" bottom="0.59055118110236204" header="0.59055118110236204" footer="0.39370078740157499"/>
  <pageSetup paperSize="8" scale="60" orientation="landscape" r:id="rId1"/>
  <headerFooter scaleWithDoc="0">
    <oddHeader>&amp;L&amp;"Century Gothic,Navadno"&amp;7&amp;G&amp;R&amp;"Century Gothic,Navadno"&amp;7INTERNI DOKUMENT / SEKTOR OD</oddHeader>
    <oddFooter>&amp;L&amp;"Century Gothic,Navadno"&amp;6Datoteka: &amp;F
Datum tiskanja: &amp;D&amp;R&amp;"Century Gothic,Navadno"&amp;6&amp;A - &amp;P / &amp;N</oddFooter>
  </headerFooter>
  <colBreaks count="1" manualBreakCount="1">
    <brk id="10" max="54" man="1"/>
  </colBreaks>
  <legacyDrawingHF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_11">
    <tabColor theme="4" tint="-0.249977111117893"/>
  </sheetPr>
  <dimension ref="A1:AG132"/>
  <sheetViews>
    <sheetView showGridLines="0" showRowColHeaders="0" tabSelected="1" zoomScale="80" zoomScaleNormal="80" zoomScaleSheetLayoutView="55" workbookViewId="0">
      <selection activeCell="I9" sqref="I9"/>
    </sheetView>
  </sheetViews>
  <sheetFormatPr defaultRowHeight="15" x14ac:dyDescent="0.25"/>
  <cols>
    <col min="1" max="1" width="3" style="1" customWidth="1"/>
    <col min="2" max="2" width="5.85546875" style="1" customWidth="1"/>
    <col min="3" max="3" width="10.7109375" style="1" customWidth="1"/>
    <col min="4" max="4" width="57.5703125" style="1" customWidth="1"/>
    <col min="5" max="5" width="20.140625" style="1" customWidth="1"/>
    <col min="6" max="6" width="19.5703125" style="1" customWidth="1"/>
    <col min="7" max="7" width="17.7109375" style="1" customWidth="1"/>
    <col min="8" max="8" width="18.42578125" style="1" customWidth="1"/>
    <col min="9" max="9" width="22.5703125" style="1" customWidth="1"/>
    <col min="10" max="10" width="11" style="1" customWidth="1"/>
    <col min="11" max="11" width="6.85546875" style="1" customWidth="1"/>
    <col min="12" max="19" width="9.28515625" style="1" customWidth="1"/>
    <col min="20" max="20" width="9.140625" style="1" customWidth="1"/>
    <col min="21" max="21" width="11.5703125" style="1" customWidth="1"/>
    <col min="22" max="24" width="9.140625" style="1" customWidth="1"/>
    <col min="25" max="25" width="9.7109375" style="1" customWidth="1"/>
    <col min="26" max="26" width="9.5703125" style="1" customWidth="1"/>
    <col min="27" max="27" width="19.140625" style="100" hidden="1" customWidth="1"/>
    <col min="28" max="28" width="76.5703125" style="4" hidden="1" customWidth="1"/>
    <col min="29" max="29" width="14.28515625" style="4" hidden="1" customWidth="1"/>
    <col min="30" max="30" width="14.28515625" style="101" hidden="1" customWidth="1"/>
    <col min="31" max="31" width="14.28515625" style="1" customWidth="1"/>
    <col min="32" max="32" width="10.85546875" style="1" customWidth="1"/>
    <col min="33" max="33" width="10.85546875" style="1" bestFit="1" customWidth="1"/>
    <col min="34" max="16384" width="9.140625" style="1"/>
  </cols>
  <sheetData>
    <row r="1" spans="1:33" s="48" customFormat="1" ht="41.25" customHeight="1" x14ac:dyDescent="0.25">
      <c r="AA1" s="104"/>
      <c r="AB1" s="105"/>
      <c r="AC1" s="105"/>
      <c r="AD1" s="106"/>
    </row>
    <row r="2" spans="1:33" s="11" customFormat="1" ht="15.75" customHeight="1" x14ac:dyDescent="0.25">
      <c r="B2" s="554"/>
      <c r="C2" s="554"/>
      <c r="D2" s="554"/>
      <c r="E2" s="554"/>
      <c r="F2" s="554"/>
      <c r="G2" s="554"/>
      <c r="H2" s="554"/>
      <c r="I2" s="554"/>
      <c r="J2" s="555"/>
      <c r="AA2" s="89"/>
      <c r="AB2" s="35"/>
      <c r="AC2" s="35"/>
      <c r="AD2" s="45"/>
    </row>
    <row r="3" spans="1:33" s="11" customFormat="1" ht="57" customHeight="1" x14ac:dyDescent="0.25">
      <c r="B3" s="556"/>
      <c r="C3" s="557"/>
      <c r="D3" s="912" t="s">
        <v>1008</v>
      </c>
      <c r="E3" s="913"/>
      <c r="F3" s="913"/>
      <c r="G3" s="913"/>
      <c r="H3" s="913"/>
      <c r="I3" s="913"/>
      <c r="J3" s="557"/>
      <c r="AA3" s="497">
        <f>SUM(AA6+STROŠKI_01!AR5+STROŠKI_02!AR5+STROŠKI_03!AR5+STROŠKI_04!AR5+PRIHODKI!AK5+NADOMESTILO!AD3)</f>
        <v>13</v>
      </c>
      <c r="AB3" s="35" t="s">
        <v>250</v>
      </c>
      <c r="AC3" s="35"/>
      <c r="AD3" s="45"/>
    </row>
    <row r="4" spans="1:33" s="11" customFormat="1" ht="39.75" customHeight="1" x14ac:dyDescent="0.25">
      <c r="B4" s="918" t="s">
        <v>1009</v>
      </c>
      <c r="C4" s="919"/>
      <c r="D4" s="919"/>
      <c r="E4" s="919"/>
      <c r="F4" s="919"/>
      <c r="G4" s="919"/>
      <c r="H4" s="919"/>
      <c r="I4" s="919"/>
      <c r="J4" s="919"/>
      <c r="K4" s="59"/>
      <c r="AA4" s="820">
        <f>IF(COUNTA(I9,E19,E21)-3=0,0,1)</f>
        <v>1</v>
      </c>
      <c r="AB4" s="35" t="s">
        <v>960</v>
      </c>
      <c r="AC4" s="35"/>
      <c r="AD4" s="45"/>
    </row>
    <row r="5" spans="1:33" s="11" customFormat="1" ht="14.25" customHeight="1" x14ac:dyDescent="0.25">
      <c r="B5" s="554"/>
      <c r="C5" s="554"/>
      <c r="D5" s="554"/>
      <c r="E5" s="554"/>
      <c r="F5" s="554"/>
      <c r="G5" s="554"/>
      <c r="H5" s="554"/>
      <c r="I5" s="554"/>
      <c r="J5" s="554"/>
      <c r="AC5" s="35"/>
      <c r="AD5" s="45"/>
    </row>
    <row r="6" spans="1:33" s="11" customFormat="1" ht="30" customHeight="1" x14ac:dyDescent="0.3">
      <c r="D6" s="553" t="str">
        <f>IF(AA6&gt;0,"DELOVNI LIST NI V CELOTI IZPOLNJEN ALI VSEBUJE NAPAKE VNOSA!","")</f>
        <v>DELOVNI LIST NI V CELOTI IZPOLNJEN ALI VSEBUJE NAPAKE VNOSA!</v>
      </c>
      <c r="AA6" s="496">
        <f>(AA4+AA36+AA107)</f>
        <v>3</v>
      </c>
      <c r="AB6" s="35" t="s">
        <v>451</v>
      </c>
      <c r="AC6" s="35"/>
      <c r="AD6" s="45"/>
    </row>
    <row r="7" spans="1:33" s="48" customFormat="1" ht="30" customHeight="1" x14ac:dyDescent="0.3">
      <c r="C7" s="553"/>
      <c r="D7" s="49"/>
      <c r="E7" s="49"/>
      <c r="F7" s="49"/>
      <c r="G7" s="50"/>
      <c r="H7" s="50"/>
      <c r="I7" s="50"/>
      <c r="J7" s="50"/>
      <c r="AA7" s="89"/>
      <c r="AB7" s="35"/>
      <c r="AC7" s="35"/>
      <c r="AD7" s="45"/>
    </row>
    <row r="8" spans="1:33" s="48" customFormat="1" ht="30" customHeight="1" x14ac:dyDescent="0.25">
      <c r="D8" s="49"/>
      <c r="E8" s="49"/>
      <c r="F8" s="49"/>
      <c r="G8" s="50"/>
      <c r="H8" s="551"/>
      <c r="I8"/>
      <c r="J8" s="50"/>
      <c r="AA8" s="89"/>
      <c r="AB8" s="35"/>
      <c r="AC8" s="35"/>
      <c r="AD8" s="45"/>
    </row>
    <row r="9" spans="1:33" s="48" customFormat="1" ht="21.75" customHeight="1" x14ac:dyDescent="0.25">
      <c r="C9" s="433" t="s">
        <v>899</v>
      </c>
      <c r="E9" s="51"/>
      <c r="H9" s="53" t="s">
        <v>198</v>
      </c>
      <c r="I9" s="616"/>
      <c r="AA9" s="341">
        <f ca="1">DATEVALUE("1."&amp;MONTH(TODAY())&amp;"."&amp;YEAR(TODAY()))-3</f>
        <v>45136</v>
      </c>
      <c r="AB9" s="432" t="s">
        <v>897</v>
      </c>
      <c r="AC9" s="35"/>
      <c r="AD9" s="45"/>
    </row>
    <row r="10" spans="1:33" s="48" customFormat="1" ht="15.75" customHeight="1" x14ac:dyDescent="0.25">
      <c r="B10" s="62"/>
      <c r="C10" s="62"/>
      <c r="D10" s="63"/>
      <c r="E10" s="63"/>
      <c r="F10" s="62"/>
      <c r="G10" s="62"/>
      <c r="H10" s="62"/>
      <c r="I10" s="62"/>
      <c r="J10" s="62"/>
      <c r="AA10" s="341">
        <f ca="1">DATEVALUE("1.1."&amp;(YEAR(TODAY())+2))</f>
        <v>45658</v>
      </c>
      <c r="AB10" s="432" t="s">
        <v>898</v>
      </c>
      <c r="AC10" s="91"/>
      <c r="AD10" s="92"/>
      <c r="AF10" s="343"/>
      <c r="AG10" s="342"/>
    </row>
    <row r="11" spans="1:33" s="48" customFormat="1" ht="55.5" customHeight="1" x14ac:dyDescent="0.25">
      <c r="B11" s="62"/>
      <c r="C11" s="437" t="s">
        <v>199</v>
      </c>
      <c r="D11" s="920" t="str">
        <f>IFERROR(VLOOKUP(MATCH(I9,tbl_Izvajalci[ID_POS],0),tbl_Izvajalci[],3),"")</f>
        <v/>
      </c>
      <c r="E11" s="920"/>
      <c r="F11" s="920"/>
      <c r="G11" s="920"/>
      <c r="H11" s="920"/>
      <c r="I11" s="920"/>
      <c r="J11" s="62"/>
      <c r="AA11" s="90"/>
      <c r="AC11" s="91"/>
      <c r="AD11" s="92"/>
      <c r="AF11" s="343"/>
      <c r="AG11" s="342"/>
    </row>
    <row r="12" spans="1:33" s="48" customFormat="1" ht="5.25" customHeight="1" x14ac:dyDescent="0.25">
      <c r="B12" s="62"/>
      <c r="C12" s="71"/>
      <c r="D12" s="62"/>
      <c r="E12" s="62"/>
      <c r="F12" s="62"/>
      <c r="G12" s="62"/>
      <c r="H12" s="62"/>
      <c r="I12" s="62"/>
      <c r="J12" s="62"/>
      <c r="AA12" s="90"/>
      <c r="AB12" s="91"/>
      <c r="AC12" s="91"/>
      <c r="AD12" s="92"/>
    </row>
    <row r="13" spans="1:33" s="48" customFormat="1" ht="21.75" customHeight="1" x14ac:dyDescent="0.25">
      <c r="B13" s="62"/>
      <c r="C13" s="437" t="s">
        <v>1163</v>
      </c>
      <c r="D13" s="64" t="str">
        <f>IFERROR(VLOOKUP(MATCH(I9,tbl_Izvajalci[ID_POS],0),tbl_Izvajalci[],5),"")</f>
        <v/>
      </c>
      <c r="E13" s="65"/>
      <c r="F13" s="65"/>
      <c r="G13" s="65"/>
      <c r="H13" s="65"/>
      <c r="I13" s="65"/>
      <c r="J13" s="62"/>
      <c r="AA13" s="465" t="s">
        <v>918</v>
      </c>
      <c r="AB13" s="98"/>
      <c r="AC13" s="98"/>
      <c r="AD13" s="99"/>
    </row>
    <row r="14" spans="1:33" s="48" customFormat="1" ht="15.75" customHeight="1" x14ac:dyDescent="0.25">
      <c r="A14" s="52"/>
      <c r="B14" s="62"/>
      <c r="C14" s="66"/>
      <c r="D14" s="67"/>
      <c r="E14" s="67"/>
      <c r="F14" s="66"/>
      <c r="G14" s="66"/>
      <c r="H14" s="66"/>
      <c r="I14" s="66"/>
      <c r="J14" s="66"/>
      <c r="K14" s="52"/>
      <c r="L14" s="209"/>
      <c r="M14" s="209"/>
      <c r="N14" s="209"/>
      <c r="O14" s="209"/>
      <c r="P14" s="209"/>
      <c r="Q14" s="209"/>
      <c r="R14" s="209"/>
      <c r="S14" s="209"/>
      <c r="AA14" s="452" t="str">
        <f>IF(I25="","",I25-3)</f>
        <v/>
      </c>
      <c r="AB14" s="453" t="s">
        <v>896</v>
      </c>
      <c r="AC14" s="454"/>
      <c r="AD14" s="455"/>
    </row>
    <row r="15" spans="1:33" s="48" customFormat="1" ht="15.75" customHeight="1" x14ac:dyDescent="0.25">
      <c r="B15" s="62"/>
      <c r="C15" s="62"/>
      <c r="D15" s="67"/>
      <c r="E15" s="67"/>
      <c r="F15" s="66"/>
      <c r="G15" s="66"/>
      <c r="H15" s="66"/>
      <c r="I15" s="66"/>
      <c r="J15" s="66"/>
      <c r="K15" s="52"/>
      <c r="R15" s="209"/>
      <c r="S15" s="209"/>
      <c r="AA15" s="456"/>
      <c r="AB15" s="457" t="s">
        <v>919</v>
      </c>
      <c r="AC15" s="458"/>
      <c r="AD15" s="459"/>
    </row>
    <row r="16" spans="1:33" s="48" customFormat="1" ht="15.75" customHeight="1" x14ac:dyDescent="0.25">
      <c r="B16" s="62"/>
      <c r="C16" s="433"/>
      <c r="D16" s="62"/>
      <c r="E16" s="51"/>
      <c r="F16" s="51"/>
      <c r="G16" s="51"/>
      <c r="H16" s="51"/>
      <c r="I16" s="51"/>
      <c r="J16" s="51"/>
      <c r="K16" s="51"/>
      <c r="R16" s="209"/>
      <c r="S16" s="209"/>
      <c r="U16" s="451"/>
      <c r="AA16" s="464"/>
      <c r="AB16" s="461" t="s">
        <v>920</v>
      </c>
      <c r="AC16" s="462"/>
      <c r="AD16" s="463"/>
    </row>
    <row r="17" spans="1:30" s="48" customFormat="1" ht="15.75" customHeight="1" x14ac:dyDescent="0.25">
      <c r="A17" s="52"/>
      <c r="C17" s="52"/>
      <c r="D17" s="47"/>
      <c r="E17" s="47"/>
      <c r="F17" s="52"/>
      <c r="G17" s="52"/>
      <c r="H17" s="52"/>
      <c r="I17" s="52"/>
      <c r="J17" s="52"/>
      <c r="K17" s="52"/>
      <c r="L17" s="209"/>
      <c r="M17" s="209"/>
      <c r="N17" s="209"/>
      <c r="O17" s="209"/>
      <c r="P17" s="209"/>
      <c r="Q17" s="209"/>
      <c r="R17" s="209"/>
      <c r="S17" s="209"/>
      <c r="AA17" s="460"/>
      <c r="AB17" s="461" t="s">
        <v>921</v>
      </c>
      <c r="AC17" s="462"/>
      <c r="AD17" s="463"/>
    </row>
    <row r="18" spans="1:30" s="48" customFormat="1" ht="5.25" customHeight="1" x14ac:dyDescent="0.25">
      <c r="D18" s="57"/>
      <c r="AA18" s="91"/>
      <c r="AB18" s="91"/>
      <c r="AC18" s="91"/>
      <c r="AD18" s="92"/>
    </row>
    <row r="19" spans="1:30" s="48" customFormat="1" ht="21.75" customHeight="1" x14ac:dyDescent="0.25">
      <c r="D19" s="55" t="s">
        <v>1010</v>
      </c>
      <c r="E19" s="914"/>
      <c r="F19" s="915"/>
      <c r="G19" s="915"/>
      <c r="L19" s="210"/>
      <c r="AA19" s="466">
        <v>0</v>
      </c>
      <c r="AC19" s="91"/>
      <c r="AD19" s="92"/>
    </row>
    <row r="20" spans="1:30" s="48" customFormat="1" ht="5.25" customHeight="1" x14ac:dyDescent="0.25">
      <c r="D20" s="57"/>
      <c r="AA20" s="90"/>
      <c r="AB20" s="91"/>
      <c r="AC20" s="91"/>
      <c r="AD20" s="92"/>
    </row>
    <row r="21" spans="1:30" s="48" customFormat="1" ht="22.5" customHeight="1" x14ac:dyDescent="0.25">
      <c r="D21" s="58" t="str">
        <f>IF(E19="regulirani proizvajalec toplote","za oskrbo distribucijskega sistema:","na  distribucijskem sistemu:")</f>
        <v>na  distribucijskem sistemu:</v>
      </c>
      <c r="E21" s="916"/>
      <c r="F21" s="917"/>
      <c r="G21" s="917"/>
      <c r="H21" s="917"/>
      <c r="I21" s="917"/>
      <c r="L21" s="54"/>
      <c r="AA21" s="467">
        <v>0</v>
      </c>
      <c r="AB21" s="432" t="s">
        <v>498</v>
      </c>
      <c r="AC21" s="91"/>
      <c r="AD21" s="92"/>
    </row>
    <row r="22" spans="1:30" s="48" customFormat="1" ht="5.25" customHeight="1" x14ac:dyDescent="0.25">
      <c r="D22" s="57"/>
      <c r="AA22" s="90"/>
      <c r="AB22" s="91"/>
      <c r="AC22" s="91"/>
      <c r="AD22" s="92"/>
    </row>
    <row r="23" spans="1:30" s="48" customFormat="1" ht="22.5" customHeight="1" x14ac:dyDescent="0.25">
      <c r="B23" s="62"/>
      <c r="C23" s="62"/>
      <c r="D23" s="68" t="s">
        <v>242</v>
      </c>
      <c r="E23" s="69" t="str">
        <f>IFERROR(VLOOKUP(MATCH(E21,tblS_DSistemi[DSistem Naziv_Distributer],0),tblS_DSistemi[],5),"")</f>
        <v/>
      </c>
      <c r="F23" s="70"/>
      <c r="G23" s="62"/>
      <c r="H23" s="62"/>
      <c r="I23" s="62"/>
      <c r="J23" s="62"/>
      <c r="AA23" s="467">
        <v>0</v>
      </c>
      <c r="AB23" s="432" t="s">
        <v>958</v>
      </c>
      <c r="AC23" s="91"/>
      <c r="AD23" s="92"/>
    </row>
    <row r="24" spans="1:30" s="48" customFormat="1" ht="5.25" customHeight="1" x14ac:dyDescent="0.25">
      <c r="B24" s="62"/>
      <c r="C24" s="62"/>
      <c r="D24" s="71"/>
      <c r="E24" s="62"/>
      <c r="F24" s="62"/>
      <c r="G24" s="62"/>
      <c r="H24" s="62"/>
      <c r="I24" s="62"/>
      <c r="J24" s="62"/>
      <c r="AA24" s="90"/>
      <c r="AB24" s="91"/>
      <c r="AC24" s="91"/>
      <c r="AD24" s="92"/>
    </row>
    <row r="25" spans="1:30" s="48" customFormat="1" ht="22.5" customHeight="1" x14ac:dyDescent="0.25">
      <c r="B25" s="62"/>
      <c r="C25" s="62"/>
      <c r="D25" s="68" t="s">
        <v>1050</v>
      </c>
      <c r="E25" s="72" t="str">
        <f>IFERROR(VLOOKUP(MATCH(E21,tblS_DSistemi[DSistem Naziv_Distributer],0),tblS_DSistemi[],4),"")</f>
        <v/>
      </c>
      <c r="F25" s="73"/>
      <c r="G25" s="73"/>
      <c r="H25"/>
      <c r="I25"/>
      <c r="J25" s="62"/>
      <c r="K25" s="493" t="str">
        <f>IFERROR(IF(OR(#REF!=1,AA21=1),"NAPAKA!",""),"")</f>
        <v/>
      </c>
      <c r="M25" s="494" t="str">
        <f>IFERROR(IF(AA21=1,"Prilagajanje cene toplote ni dovoljeno spreminjati za preteklo obdobje!!",""),"")</f>
        <v/>
      </c>
      <c r="AA25" s="90"/>
      <c r="AB25" s="35" t="str">
        <f>IFERROR(VLOOKUP(MATCH(E21,tblS_DSistemi[DSistem Naziv_Distributer],0),tblS_DSistemi[],2),"")</f>
        <v/>
      </c>
      <c r="AC25" s="91"/>
      <c r="AD25" s="92"/>
    </row>
    <row r="26" spans="1:30" s="48" customFormat="1" ht="5.25" customHeight="1" x14ac:dyDescent="0.25">
      <c r="D26" s="57"/>
      <c r="AA26" s="90"/>
      <c r="AB26" s="432"/>
      <c r="AC26" s="91"/>
      <c r="AD26" s="92"/>
    </row>
    <row r="27" spans="1:30" s="48" customFormat="1" ht="15.75" customHeight="1" x14ac:dyDescent="0.25">
      <c r="D27" s="57"/>
      <c r="AA27" s="90"/>
      <c r="AB27" s="432"/>
      <c r="AC27" s="91"/>
      <c r="AD27" s="92"/>
    </row>
    <row r="28" spans="1:30" s="48" customFormat="1" ht="15.75" customHeight="1" x14ac:dyDescent="0.25">
      <c r="D28" s="57"/>
      <c r="AA28" s="90" t="s">
        <v>1123</v>
      </c>
      <c r="AB28" s="432"/>
      <c r="AC28" s="91"/>
      <c r="AD28" s="92"/>
    </row>
    <row r="29" spans="1:30" s="48" customFormat="1" ht="15.75" customHeight="1" x14ac:dyDescent="0.2">
      <c r="D29" s="552"/>
      <c r="E29" s="552"/>
      <c r="F29" s="552"/>
      <c r="G29" s="552"/>
      <c r="H29" s="552"/>
      <c r="I29" s="552"/>
      <c r="M29" s="495" t="str">
        <f>IFERROR(IF(AA21=1,"Potrebujete predhodno odobritev agencije za energijo!",""),"")</f>
        <v/>
      </c>
      <c r="AA29" s="605" t="s">
        <v>12</v>
      </c>
      <c r="AC29" s="91"/>
      <c r="AD29" s="92"/>
    </row>
    <row r="30" spans="1:30" s="56" customFormat="1" x14ac:dyDescent="0.2">
      <c r="A30" s="75"/>
      <c r="B30" s="75"/>
      <c r="C30" s="75"/>
      <c r="D30" s="75"/>
      <c r="E30" s="75"/>
      <c r="F30" s="75"/>
      <c r="G30" s="75"/>
      <c r="H30" s="75"/>
      <c r="I30" s="75"/>
      <c r="J30" s="75"/>
      <c r="K30" s="75"/>
      <c r="L30" s="75"/>
      <c r="M30" s="75"/>
      <c r="N30" s="75"/>
      <c r="O30" s="75"/>
      <c r="AA30" s="605" t="s">
        <v>13</v>
      </c>
      <c r="AB30" s="35"/>
      <c r="AC30" s="96"/>
      <c r="AD30" s="97"/>
    </row>
    <row r="31" spans="1:30" s="60" customFormat="1" ht="23.25" customHeight="1" x14ac:dyDescent="0.25">
      <c r="A31" s="79"/>
      <c r="B31" s="79"/>
      <c r="C31" s="115" t="s">
        <v>1153</v>
      </c>
      <c r="D31" s="79"/>
      <c r="E31" s="79"/>
      <c r="F31" s="79"/>
      <c r="G31" s="79"/>
      <c r="H31" s="79"/>
      <c r="I31" s="79"/>
      <c r="J31" s="79"/>
      <c r="K31" s="79"/>
      <c r="L31" s="79"/>
      <c r="M31" s="79"/>
      <c r="N31" s="79"/>
      <c r="O31" s="79"/>
      <c r="AA31" s="102"/>
      <c r="AB31" s="35"/>
      <c r="AC31" s="2"/>
      <c r="AD31" s="103"/>
    </row>
    <row r="32" spans="1:30" s="56" customFormat="1" x14ac:dyDescent="0.25">
      <c r="A32" s="75"/>
      <c r="B32" s="75"/>
      <c r="C32" s="76"/>
      <c r="D32" s="76"/>
      <c r="E32" s="76"/>
      <c r="F32" s="76"/>
      <c r="G32" s="76"/>
      <c r="H32" s="76"/>
      <c r="I32" s="76"/>
      <c r="J32" s="75"/>
      <c r="K32" s="75"/>
      <c r="L32" s="75"/>
      <c r="M32" s="75"/>
      <c r="N32" s="75"/>
      <c r="O32" s="75"/>
      <c r="AA32" s="95"/>
      <c r="AB32" s="35"/>
      <c r="AC32" s="96"/>
      <c r="AD32" s="97"/>
    </row>
    <row r="33" spans="1:30" s="46" customFormat="1" ht="25.5" x14ac:dyDescent="0.25">
      <c r="A33" s="77"/>
      <c r="B33" s="77"/>
      <c r="C33" s="838"/>
      <c r="D33" s="839" t="s">
        <v>255</v>
      </c>
      <c r="E33" s="843" t="s">
        <v>240</v>
      </c>
      <c r="F33"/>
      <c r="G33"/>
      <c r="H33"/>
      <c r="I33" s="78"/>
      <c r="J33" s="77"/>
      <c r="K33" s="77"/>
      <c r="L33" s="77"/>
      <c r="M33" s="77"/>
      <c r="N33" s="77"/>
      <c r="O33" s="77"/>
      <c r="AA33" s="340">
        <v>0</v>
      </c>
      <c r="AB33" s="35" t="s">
        <v>577</v>
      </c>
      <c r="AC33" s="98"/>
      <c r="AD33" s="99"/>
    </row>
    <row r="34" spans="1:30" s="3" customFormat="1" ht="3" customHeight="1" x14ac:dyDescent="0.25">
      <c r="A34" s="24"/>
      <c r="B34" s="74"/>
      <c r="C34" s="840"/>
      <c r="D34" s="847"/>
      <c r="E34" s="837"/>
      <c r="F34"/>
      <c r="G34"/>
      <c r="H34"/>
      <c r="J34" s="24"/>
      <c r="K34" s="24"/>
      <c r="L34" s="24"/>
      <c r="M34" s="24"/>
      <c r="N34" s="24"/>
      <c r="O34" s="24"/>
      <c r="P34" s="1"/>
      <c r="AA34" s="95"/>
      <c r="AB34" s="96"/>
      <c r="AC34" s="93"/>
      <c r="AD34" s="94"/>
    </row>
    <row r="35" spans="1:30" s="3" customFormat="1" ht="51" customHeight="1" x14ac:dyDescent="0.25">
      <c r="A35" s="24"/>
      <c r="B35" s="74"/>
      <c r="C35" s="846">
        <v>1</v>
      </c>
      <c r="D35" s="879" t="str">
        <f>IFERROR(IF(E35="","",VLOOKUP(MATCH(E35,tbl_Izvajalci[ID_POS],0),tbl_Izvajalci[],3)),"Proizvajalec toplote ni registriran oz. je matična številka proizvajalca toplote napačna")</f>
        <v/>
      </c>
      <c r="E35" s="860"/>
      <c r="F35"/>
      <c r="G35"/>
      <c r="H35"/>
      <c r="J35" s="24"/>
      <c r="K35" s="24"/>
      <c r="L35" s="24"/>
      <c r="M35" s="24"/>
      <c r="N35" s="24"/>
      <c r="O35" s="24"/>
      <c r="P35" s="1"/>
      <c r="AA35" s="95"/>
      <c r="AB35" s="96"/>
      <c r="AC35" s="93"/>
      <c r="AD35" s="94"/>
    </row>
    <row r="36" spans="1:30" s="3" customFormat="1" ht="51" customHeight="1" x14ac:dyDescent="0.25">
      <c r="A36" s="24"/>
      <c r="B36" s="74"/>
      <c r="C36" s="846">
        <v>2</v>
      </c>
      <c r="D36" s="880" t="str">
        <f>IFERROR(IF(E36="","",VLOOKUP(MATCH(E36,tbl_Izvajalci[ID_POS],0),tbl_Izvajalci[],3)),"Proizvajalec toplote ni registriran oz. je matična številka proizvajalca toplote napačna")</f>
        <v/>
      </c>
      <c r="E36" s="861"/>
      <c r="F36"/>
      <c r="G36"/>
      <c r="H36"/>
      <c r="J36" s="24"/>
      <c r="K36" s="24"/>
      <c r="L36" s="24"/>
      <c r="M36" s="24"/>
      <c r="N36" s="24"/>
      <c r="O36" s="24"/>
      <c r="P36" s="1"/>
      <c r="AA36" s="820">
        <f>IF(COUNTA(E46,E48,E58,E64,E89)-5=0,0,1)</f>
        <v>1</v>
      </c>
      <c r="AB36" s="35" t="s">
        <v>1151</v>
      </c>
      <c r="AC36" s="93"/>
      <c r="AD36" s="94"/>
    </row>
    <row r="37" spans="1:30" s="3" customFormat="1" ht="51" customHeight="1" x14ac:dyDescent="0.25">
      <c r="A37" s="24"/>
      <c r="B37" s="74"/>
      <c r="C37" s="846">
        <v>3</v>
      </c>
      <c r="D37" s="880" t="str">
        <f>IFERROR(IF(E37="","",VLOOKUP(MATCH(E37,tbl_Izvajalci[ID_POS],0),tbl_Izvajalci[],3)),"Proizvajalec toplote ni registriran oz. je matična številka proizvajalca toplote napačna")</f>
        <v/>
      </c>
      <c r="E37" s="861"/>
      <c r="F37"/>
      <c r="G37"/>
      <c r="H37"/>
      <c r="J37" s="24"/>
      <c r="K37" s="24"/>
      <c r="L37" s="24"/>
      <c r="M37" s="24"/>
      <c r="N37" s="24"/>
      <c r="O37" s="24"/>
      <c r="P37" s="1"/>
      <c r="AA37" s="95"/>
      <c r="AB37" s="96"/>
      <c r="AC37" s="93"/>
      <c r="AD37" s="94"/>
    </row>
    <row r="38" spans="1:30" s="3" customFormat="1" ht="51" customHeight="1" x14ac:dyDescent="0.25">
      <c r="A38" s="24"/>
      <c r="B38" s="74"/>
      <c r="C38" s="846">
        <v>4</v>
      </c>
      <c r="D38" s="881" t="str">
        <f>IFERROR(IF(E38="","",VLOOKUP(MATCH(E38,tbl_Izvajalci[ID_POS],0),tbl_Izvajalci[],3)),"Proizvajalec toplote ni registriran oz. je matična številka proizvajalca toplote napačna")</f>
        <v/>
      </c>
      <c r="E38" s="862"/>
      <c r="F38"/>
      <c r="G38"/>
      <c r="H38"/>
      <c r="J38" s="24"/>
      <c r="K38" s="24"/>
      <c r="L38" s="24"/>
      <c r="M38" s="24"/>
      <c r="N38" s="24"/>
      <c r="O38" s="24"/>
      <c r="P38" s="1"/>
      <c r="AA38" s="95"/>
      <c r="AB38" s="96"/>
      <c r="AC38" s="93"/>
      <c r="AD38" s="94"/>
    </row>
    <row r="39" spans="1:30" s="56" customFormat="1" ht="23.25" customHeight="1" x14ac:dyDescent="0.25">
      <c r="A39" s="75"/>
      <c r="B39" s="75"/>
      <c r="C39" s="840"/>
      <c r="D39" s="841"/>
      <c r="E39" s="842"/>
      <c r="F39"/>
      <c r="G39"/>
      <c r="H39"/>
      <c r="I39" s="75"/>
      <c r="J39" s="75"/>
      <c r="K39" s="75"/>
      <c r="L39" s="75"/>
      <c r="M39" s="75"/>
      <c r="N39" s="75"/>
      <c r="O39" s="75"/>
      <c r="AA39" s="95"/>
      <c r="AB39" s="96"/>
      <c r="AC39" s="96"/>
      <c r="AD39" s="97"/>
    </row>
    <row r="40" spans="1:30" s="56" customFormat="1" x14ac:dyDescent="0.25">
      <c r="A40" s="75"/>
      <c r="B40" s="75"/>
      <c r="C40" s="75"/>
      <c r="D40" s="75"/>
      <c r="E40" s="75"/>
      <c r="F40" s="75"/>
      <c r="G40" s="75"/>
      <c r="H40" s="75"/>
      <c r="I40" s="75"/>
      <c r="J40" s="75"/>
      <c r="K40" s="75"/>
      <c r="L40" s="75"/>
      <c r="M40" s="75"/>
      <c r="N40" s="75"/>
      <c r="O40" s="75"/>
      <c r="AA40" s="95"/>
      <c r="AB40" s="96"/>
      <c r="AC40" s="96"/>
      <c r="AD40" s="97"/>
    </row>
    <row r="41" spans="1:30" s="56" customFormat="1" x14ac:dyDescent="0.25">
      <c r="A41" s="75"/>
      <c r="B41" s="75"/>
      <c r="C41" s="75"/>
      <c r="D41" s="75"/>
      <c r="E41" s="75"/>
      <c r="F41" s="75"/>
      <c r="G41" s="75"/>
      <c r="H41" s="75"/>
      <c r="I41" s="75"/>
      <c r="J41" s="75"/>
      <c r="K41" s="75"/>
      <c r="L41" s="75"/>
      <c r="M41" s="75"/>
      <c r="N41" s="75"/>
      <c r="O41" s="75"/>
      <c r="AA41" s="95"/>
      <c r="AB41" s="96"/>
      <c r="AC41" s="96"/>
      <c r="AD41" s="97"/>
    </row>
    <row r="42" spans="1:30" s="56" customFormat="1" x14ac:dyDescent="0.25">
      <c r="A42" s="75"/>
      <c r="B42" s="75"/>
      <c r="C42" s="115" t="s">
        <v>1154</v>
      </c>
      <c r="D42" s="75"/>
      <c r="E42" s="75"/>
      <c r="F42" s="75"/>
      <c r="G42" s="75"/>
      <c r="H42" s="75"/>
      <c r="I42" s="75"/>
      <c r="J42" s="75"/>
      <c r="K42" s="75"/>
      <c r="L42" s="75"/>
      <c r="M42" s="75"/>
      <c r="N42" s="75"/>
      <c r="O42" s="75"/>
      <c r="AA42" s="95"/>
      <c r="AB42" s="96"/>
      <c r="AC42" s="96"/>
      <c r="AD42" s="97"/>
    </row>
    <row r="43" spans="1:30" s="56" customFormat="1" x14ac:dyDescent="0.25">
      <c r="A43" s="75"/>
      <c r="B43" s="75"/>
      <c r="C43" s="75"/>
      <c r="D43" s="75"/>
      <c r="E43" s="75"/>
      <c r="F43" s="75"/>
      <c r="G43" s="75"/>
      <c r="H43" s="75"/>
      <c r="I43" s="75"/>
      <c r="J43" s="75"/>
      <c r="K43" s="75"/>
      <c r="L43" s="75"/>
      <c r="M43" s="75"/>
      <c r="N43" s="75"/>
      <c r="O43" s="75"/>
      <c r="AA43" s="95"/>
      <c r="AB43" s="96"/>
      <c r="AC43" s="96"/>
      <c r="AD43" s="97"/>
    </row>
    <row r="44" spans="1:30" s="48" customFormat="1" ht="21.75" customHeight="1" x14ac:dyDescent="0.25">
      <c r="D44" s="55" t="s">
        <v>1033</v>
      </c>
      <c r="AA44" s="90"/>
      <c r="AB44" s="432"/>
      <c r="AC44" s="91"/>
      <c r="AD44" s="92"/>
    </row>
    <row r="45" spans="1:30" s="48" customFormat="1" ht="5.25" customHeight="1" x14ac:dyDescent="0.25">
      <c r="D45" s="57"/>
      <c r="AA45" s="90"/>
      <c r="AB45" s="432"/>
      <c r="AC45" s="91"/>
      <c r="AD45" s="92"/>
    </row>
    <row r="46" spans="1:30" s="48" customFormat="1" ht="21.75" customHeight="1" x14ac:dyDescent="0.25">
      <c r="D46" s="58" t="s">
        <v>1032</v>
      </c>
      <c r="E46" s="800"/>
      <c r="F46" s="836" t="str">
        <f>IF((E46)="DA","",IF((E46)="NE","Vlagatelj NI UPRAVIČEN do nadomestila!",""))</f>
        <v/>
      </c>
      <c r="AA46" s="90"/>
      <c r="AC46" s="91"/>
      <c r="AD46" s="92"/>
    </row>
    <row r="47" spans="1:30" s="48" customFormat="1" ht="5.25" customHeight="1" x14ac:dyDescent="0.25">
      <c r="D47" s="57"/>
      <c r="AA47" s="90"/>
      <c r="AC47" s="91"/>
      <c r="AD47" s="92"/>
    </row>
    <row r="48" spans="1:30" s="48" customFormat="1" ht="21.75" customHeight="1" x14ac:dyDescent="0.25">
      <c r="D48" s="58" t="s">
        <v>1031</v>
      </c>
      <c r="E48" s="800"/>
      <c r="F48" s="836" t="str">
        <f>IF((E48)="DA","",IF((E48)="NE","Vlagatelj NI UPRAVIČEN do nadomestila!",""))</f>
        <v/>
      </c>
      <c r="AA48" s="90"/>
      <c r="AB48" s="432"/>
      <c r="AC48" s="91"/>
      <c r="AD48" s="92"/>
    </row>
    <row r="49" spans="4:30" s="48" customFormat="1" ht="5.25" customHeight="1" x14ac:dyDescent="0.25">
      <c r="D49" s="57"/>
      <c r="AA49" s="90"/>
      <c r="AB49" s="432"/>
      <c r="AC49" s="91"/>
      <c r="AD49" s="92"/>
    </row>
    <row r="50" spans="4:30" s="606" customFormat="1" ht="21.75" customHeight="1" x14ac:dyDescent="0.25">
      <c r="AA50" s="607"/>
      <c r="AB50" s="608"/>
      <c r="AC50" s="609"/>
      <c r="AD50" s="610"/>
    </row>
    <row r="51" spans="4:30" s="48" customFormat="1" ht="5.25" customHeight="1" x14ac:dyDescent="0.25">
      <c r="D51" s="57"/>
      <c r="AA51" s="90"/>
      <c r="AB51" s="432"/>
      <c r="AC51" s="91"/>
      <c r="AD51" s="92"/>
    </row>
    <row r="52" spans="4:30" s="606" customFormat="1" ht="21.75" customHeight="1" x14ac:dyDescent="0.25">
      <c r="D52" s="58" t="s">
        <v>1116</v>
      </c>
      <c r="E52" s="48"/>
      <c r="AA52" s="607"/>
      <c r="AB52" s="608"/>
      <c r="AC52" s="609"/>
      <c r="AD52" s="610"/>
    </row>
    <row r="53" spans="4:30" s="48" customFormat="1" ht="5.25" customHeight="1" x14ac:dyDescent="0.25">
      <c r="D53" s="57"/>
      <c r="AA53" s="90"/>
      <c r="AB53" s="432"/>
      <c r="AC53" s="91"/>
      <c r="AD53" s="92"/>
    </row>
    <row r="54" spans="4:30" s="606" customFormat="1" ht="21.75" customHeight="1" x14ac:dyDescent="0.25">
      <c r="D54" s="58" t="s">
        <v>1117</v>
      </c>
      <c r="E54" s="48"/>
      <c r="AA54" s="607"/>
      <c r="AB54" s="608"/>
      <c r="AC54" s="609"/>
      <c r="AD54" s="610"/>
    </row>
    <row r="55" spans="4:30" s="48" customFormat="1" ht="5.25" customHeight="1" x14ac:dyDescent="0.25">
      <c r="D55" s="57"/>
      <c r="AA55" s="90"/>
      <c r="AB55" s="432"/>
      <c r="AC55" s="91"/>
      <c r="AD55" s="92"/>
    </row>
    <row r="56" spans="4:30" s="606" customFormat="1" ht="21.75" customHeight="1" x14ac:dyDescent="0.25">
      <c r="D56" s="58" t="s">
        <v>1118</v>
      </c>
      <c r="E56" s="48"/>
      <c r="AA56" s="607"/>
      <c r="AB56" s="608"/>
      <c r="AC56" s="609"/>
      <c r="AD56" s="610"/>
    </row>
    <row r="57" spans="4:30" s="48" customFormat="1" ht="5.25" customHeight="1" x14ac:dyDescent="0.25">
      <c r="D57" s="57"/>
      <c r="AA57" s="90"/>
      <c r="AB57" s="432"/>
      <c r="AC57" s="91"/>
      <c r="AD57" s="92"/>
    </row>
    <row r="58" spans="4:30" s="606" customFormat="1" ht="21.75" customHeight="1" x14ac:dyDescent="0.25">
      <c r="D58" s="58" t="s">
        <v>1119</v>
      </c>
      <c r="E58" s="865" t="str">
        <f>IF((AA58)&lt;=0,"NE","DA")</f>
        <v>NE</v>
      </c>
      <c r="F58" s="836" t="str">
        <f>IF((E58)="DA","Vlagatelj NI UPRAVIČEN do nadomestila!",IF((E58)="NE","",""))</f>
        <v/>
      </c>
      <c r="AA58" s="864">
        <f>NADOMESTILO!O54-NADOMESTILO!C54</f>
        <v>0</v>
      </c>
      <c r="AB58" s="432" t="s">
        <v>1183</v>
      </c>
      <c r="AC58" s="609"/>
      <c r="AD58" s="610"/>
    </row>
    <row r="59" spans="4:30" s="48" customFormat="1" ht="5.25" customHeight="1" x14ac:dyDescent="0.25">
      <c r="D59" s="57"/>
      <c r="AA59" s="90"/>
      <c r="AB59" s="432"/>
      <c r="AC59" s="91"/>
      <c r="AD59" s="92"/>
    </row>
    <row r="60" spans="4:30" s="48" customFormat="1" ht="21.75" customHeight="1" x14ac:dyDescent="0.25">
      <c r="D60" s="57"/>
      <c r="AA60" s="90"/>
      <c r="AB60" s="432"/>
      <c r="AC60" s="91"/>
      <c r="AD60" s="92"/>
    </row>
    <row r="61" spans="4:30" s="48" customFormat="1" ht="5.25" customHeight="1" x14ac:dyDescent="0.25">
      <c r="D61" s="57"/>
      <c r="AA61" s="90"/>
      <c r="AB61" s="432"/>
      <c r="AC61" s="91"/>
      <c r="AD61" s="92"/>
    </row>
    <row r="62" spans="4:30" s="606" customFormat="1" ht="21.75" customHeight="1" x14ac:dyDescent="0.25">
      <c r="D62" s="58" t="s">
        <v>1120</v>
      </c>
      <c r="AA62" s="607"/>
      <c r="AB62" s="608"/>
      <c r="AC62" s="609"/>
      <c r="AD62" s="610"/>
    </row>
    <row r="63" spans="4:30" s="48" customFormat="1" ht="5.25" customHeight="1" x14ac:dyDescent="0.25">
      <c r="D63" s="57"/>
      <c r="AA63" s="90"/>
      <c r="AB63" s="432"/>
      <c r="AC63" s="91"/>
      <c r="AD63" s="92"/>
    </row>
    <row r="64" spans="4:30" s="48" customFormat="1" ht="21.75" customHeight="1" x14ac:dyDescent="0.25">
      <c r="D64" s="58" t="s">
        <v>1034</v>
      </c>
      <c r="E64" s="800"/>
      <c r="F64" s="836" t="str">
        <f>IF((E64)="DA","Vlagatelj NI UPRAVIČEN do nadomestila!",IF((E64)="NE","",""))</f>
        <v/>
      </c>
      <c r="AA64" s="90"/>
      <c r="AB64" s="432"/>
      <c r="AC64" s="91"/>
      <c r="AD64" s="92"/>
    </row>
    <row r="65" spans="4:30" s="48" customFormat="1" ht="5.25" customHeight="1" x14ac:dyDescent="0.25">
      <c r="D65" s="57"/>
      <c r="AA65" s="90"/>
      <c r="AB65" s="432"/>
      <c r="AC65" s="91"/>
      <c r="AD65" s="92"/>
    </row>
    <row r="66" spans="4:30" s="48" customFormat="1" ht="15.75" customHeight="1" x14ac:dyDescent="0.25">
      <c r="D66" s="57"/>
      <c r="AA66" s="821">
        <v>0</v>
      </c>
      <c r="AB66" s="432" t="s">
        <v>1148</v>
      </c>
      <c r="AC66" s="91"/>
      <c r="AD66" s="92"/>
    </row>
    <row r="67" spans="4:30" s="48" customFormat="1" ht="15.75" customHeight="1" x14ac:dyDescent="0.25">
      <c r="D67" s="57"/>
      <c r="AA67" s="90"/>
      <c r="AB67" s="432"/>
      <c r="AC67" s="91"/>
      <c r="AD67" s="92"/>
    </row>
    <row r="68" spans="4:30" s="48" customFormat="1" ht="16.5" x14ac:dyDescent="0.25">
      <c r="D68" s="57"/>
      <c r="G68" s="814" t="str">
        <f>IF((AA66)=0,"Obvezno izpolniti eno od možnosti!",IF((AA66)=1,"",""))</f>
        <v>Obvezno izpolniti eno od možnosti!</v>
      </c>
      <c r="H68" s="794"/>
      <c r="AA68" s="90"/>
      <c r="AB68" s="432"/>
      <c r="AC68" s="91"/>
      <c r="AD68" s="92"/>
    </row>
    <row r="69" spans="4:30" s="48" customFormat="1" ht="5.25" customHeight="1" x14ac:dyDescent="0.25">
      <c r="D69" s="57"/>
      <c r="AA69" s="90"/>
      <c r="AB69" s="432"/>
      <c r="AC69" s="91"/>
      <c r="AD69" s="92"/>
    </row>
    <row r="70" spans="4:30" s="48" customFormat="1" ht="15.75" customHeight="1" x14ac:dyDescent="0.25">
      <c r="D70" s="57"/>
      <c r="F70" s="55" t="s">
        <v>1049</v>
      </c>
      <c r="H70" s="808"/>
      <c r="AA70" s="90"/>
      <c r="AB70" s="432"/>
      <c r="AC70" s="91"/>
      <c r="AD70" s="92"/>
    </row>
    <row r="71" spans="4:30" s="48" customFormat="1" ht="5.25" customHeight="1" x14ac:dyDescent="0.25">
      <c r="D71" s="57"/>
      <c r="G71" s="91"/>
      <c r="AA71" s="90"/>
      <c r="AB71" s="432"/>
      <c r="AC71" s="91"/>
      <c r="AD71" s="92"/>
    </row>
    <row r="72" spans="4:30" s="48" customFormat="1" ht="38.1" customHeight="1" x14ac:dyDescent="0.25">
      <c r="D72" s="907" t="s">
        <v>1048</v>
      </c>
      <c r="E72" s="907"/>
      <c r="F72" s="907"/>
      <c r="G72" s="796"/>
      <c r="H72" s="626"/>
      <c r="I72" s="626"/>
      <c r="AA72" s="809" t="b">
        <v>0</v>
      </c>
      <c r="AB72" s="432" t="s">
        <v>1147</v>
      </c>
      <c r="AC72" s="91"/>
      <c r="AD72" s="92"/>
    </row>
    <row r="73" spans="4:30" s="48" customFormat="1" ht="25.5" customHeight="1" x14ac:dyDescent="0.25">
      <c r="D73" s="627"/>
      <c r="E73" s="793" t="s">
        <v>1127</v>
      </c>
      <c r="F73" s="627"/>
      <c r="G73" s="795"/>
      <c r="H73" s="814"/>
      <c r="I73" s="807"/>
      <c r="AA73" s="809" t="b">
        <v>0</v>
      </c>
      <c r="AB73" s="814" t="str">
        <f>IF((AA72)=TRUE,"",IF((AA72:AA73)=FALSE,"Obvezno izpolniti eno od možnosti!",""))</f>
        <v>Obvezno izpolniti eno od možnosti!</v>
      </c>
      <c r="AC73" s="91"/>
      <c r="AD73" s="92"/>
    </row>
    <row r="74" spans="4:30" s="48" customFormat="1" ht="65.099999999999994" customHeight="1" x14ac:dyDescent="0.25">
      <c r="D74" s="907" t="s">
        <v>1122</v>
      </c>
      <c r="E74" s="907"/>
      <c r="F74" s="907"/>
      <c r="G74" s="796"/>
      <c r="H74" s="626"/>
      <c r="I74" s="626"/>
      <c r="AA74" s="90"/>
      <c r="AB74" s="432"/>
      <c r="AC74" s="91"/>
      <c r="AD74" s="92"/>
    </row>
    <row r="75" spans="4:30" s="48" customFormat="1" ht="5.25" customHeight="1" x14ac:dyDescent="0.25">
      <c r="D75" s="57"/>
      <c r="AA75" s="90"/>
      <c r="AB75" s="432"/>
      <c r="AC75" s="91"/>
      <c r="AD75" s="92"/>
    </row>
    <row r="76" spans="4:30" s="48" customFormat="1" ht="15.75" customHeight="1" x14ac:dyDescent="0.25">
      <c r="D76" s="57"/>
      <c r="H76" s="808"/>
      <c r="AA76" s="90"/>
      <c r="AB76" s="432"/>
      <c r="AC76" s="91"/>
      <c r="AD76" s="92"/>
    </row>
    <row r="77" spans="4:30" s="48" customFormat="1" ht="30.75" customHeight="1" x14ac:dyDescent="0.25">
      <c r="D77" s="57"/>
      <c r="G77" s="814"/>
      <c r="H77" s="808"/>
      <c r="AA77" s="90"/>
      <c r="AB77" s="432"/>
      <c r="AC77" s="91"/>
      <c r="AD77" s="92"/>
    </row>
    <row r="78" spans="4:30" s="48" customFormat="1" ht="30.75" customHeight="1" x14ac:dyDescent="0.25">
      <c r="D78" s="57"/>
      <c r="H78" s="808"/>
      <c r="AA78" s="90"/>
      <c r="AB78" s="432"/>
      <c r="AC78" s="91"/>
      <c r="AD78" s="92"/>
    </row>
    <row r="79" spans="4:30" s="48" customFormat="1" ht="15.75" customHeight="1" x14ac:dyDescent="0.25">
      <c r="D79" s="57"/>
      <c r="AA79" s="90"/>
      <c r="AB79" s="432"/>
      <c r="AC79" s="91"/>
      <c r="AD79" s="92"/>
    </row>
    <row r="80" spans="4:30" s="48" customFormat="1" ht="15.75" customHeight="1" x14ac:dyDescent="0.25">
      <c r="D80" s="57"/>
      <c r="H80" s="806"/>
      <c r="AA80" s="90"/>
      <c r="AB80" s="432"/>
      <c r="AC80" s="91"/>
      <c r="AD80" s="92"/>
    </row>
    <row r="81" spans="4:30" s="48" customFormat="1" ht="5.25" customHeight="1" x14ac:dyDescent="0.25">
      <c r="D81" s="57"/>
      <c r="AA81" s="90"/>
      <c r="AB81" s="432"/>
      <c r="AC81" s="91"/>
      <c r="AD81" s="92"/>
    </row>
    <row r="82" spans="4:30" s="48" customFormat="1" ht="30.75" customHeight="1" x14ac:dyDescent="0.25">
      <c r="D82" s="57"/>
      <c r="E82" s="792"/>
      <c r="F82" s="863" t="s">
        <v>1181</v>
      </c>
      <c r="G82" s="911">
        <f>IF(NADOMESTILO!X14&lt;NADOMESTILO!X54,NADOMESTILO!X14,NADOMESTILO!X54)</f>
        <v>0</v>
      </c>
      <c r="H82" s="911"/>
      <c r="I82" s="797"/>
      <c r="AA82" s="90"/>
      <c r="AB82" s="432"/>
      <c r="AC82" s="91"/>
      <c r="AD82" s="92"/>
    </row>
    <row r="83" spans="4:30" s="48" customFormat="1" ht="5.25" customHeight="1" x14ac:dyDescent="0.25">
      <c r="D83" s="57"/>
      <c r="AA83" s="90"/>
      <c r="AB83" s="432"/>
      <c r="AC83" s="91"/>
      <c r="AD83" s="92"/>
    </row>
    <row r="84" spans="4:30" s="48" customFormat="1" ht="15.75" customHeight="1" x14ac:dyDescent="0.25">
      <c r="D84" s="57"/>
      <c r="AA84" s="90"/>
      <c r="AB84" s="432"/>
      <c r="AC84" s="91"/>
      <c r="AD84" s="92"/>
    </row>
    <row r="85" spans="4:30" s="48" customFormat="1" ht="5.25" customHeight="1" x14ac:dyDescent="0.25">
      <c r="D85" s="57"/>
      <c r="AA85" s="90"/>
      <c r="AB85" s="432"/>
      <c r="AC85" s="91"/>
      <c r="AD85" s="92"/>
    </row>
    <row r="86" spans="4:30" s="48" customFormat="1" ht="15.75" customHeight="1" x14ac:dyDescent="0.25">
      <c r="D86" s="57"/>
      <c r="AA86" s="90"/>
      <c r="AB86" s="432"/>
      <c r="AC86" s="91"/>
      <c r="AD86" s="92"/>
    </row>
    <row r="87" spans="4:30" s="48" customFormat="1" ht="15.75" customHeight="1" x14ac:dyDescent="0.25">
      <c r="D87" s="57"/>
      <c r="AA87" s="90"/>
      <c r="AB87" s="432"/>
      <c r="AC87" s="91"/>
      <c r="AD87" s="92"/>
    </row>
    <row r="88" spans="4:30" s="48" customFormat="1" ht="5.25" customHeight="1" x14ac:dyDescent="0.25">
      <c r="D88" s="57"/>
      <c r="AA88" s="90"/>
      <c r="AB88" s="432"/>
      <c r="AC88" s="91"/>
      <c r="AD88" s="92"/>
    </row>
    <row r="89" spans="4:30" s="48" customFormat="1" ht="21.75" customHeight="1" x14ac:dyDescent="0.25">
      <c r="D89" s="55" t="s">
        <v>1011</v>
      </c>
      <c r="E89" s="617"/>
      <c r="AA89" s="90"/>
      <c r="AB89" s="432"/>
      <c r="AC89" s="91"/>
      <c r="AD89" s="92"/>
    </row>
    <row r="90" spans="4:30" s="48" customFormat="1" ht="5.25" customHeight="1" x14ac:dyDescent="0.25">
      <c r="D90" s="57"/>
      <c r="AA90" s="90"/>
      <c r="AB90" s="432"/>
      <c r="AC90" s="91"/>
      <c r="AD90" s="92"/>
    </row>
    <row r="91" spans="4:30" s="48" customFormat="1" ht="5.25" customHeight="1" x14ac:dyDescent="0.25">
      <c r="D91" s="57"/>
      <c r="AA91" s="90"/>
      <c r="AB91" s="432"/>
      <c r="AC91" s="91"/>
      <c r="AD91" s="92"/>
    </row>
    <row r="92" spans="4:30" s="48" customFormat="1" ht="15" customHeight="1" x14ac:dyDescent="0.25">
      <c r="D92" s="57"/>
      <c r="AA92" s="90"/>
      <c r="AB92" s="432"/>
      <c r="AC92" s="91"/>
      <c r="AD92" s="92"/>
    </row>
    <row r="93" spans="4:30" s="48" customFormat="1" ht="15" customHeight="1" x14ac:dyDescent="0.25">
      <c r="D93" s="625"/>
      <c r="AA93" s="90"/>
      <c r="AB93" s="432"/>
      <c r="AC93" s="91"/>
      <c r="AD93" s="92"/>
    </row>
    <row r="94" spans="4:30" s="48" customFormat="1" ht="15" customHeight="1" x14ac:dyDescent="0.25">
      <c r="D94" s="625"/>
      <c r="AA94" s="90"/>
      <c r="AB94" s="432"/>
      <c r="AC94" s="91"/>
      <c r="AD94" s="92"/>
    </row>
    <row r="95" spans="4:30" s="48" customFormat="1" ht="15" customHeight="1" x14ac:dyDescent="0.25">
      <c r="D95" s="57"/>
      <c r="AA95" s="90"/>
      <c r="AB95" s="432"/>
      <c r="AC95" s="91"/>
      <c r="AD95" s="92"/>
    </row>
    <row r="96" spans="4:30" s="48" customFormat="1" ht="15" customHeight="1" x14ac:dyDescent="0.25">
      <c r="D96" s="57"/>
      <c r="AA96" s="90"/>
      <c r="AB96" s="432"/>
      <c r="AC96" s="91"/>
      <c r="AD96" s="92"/>
    </row>
    <row r="97" spans="4:30" s="48" customFormat="1" ht="15" customHeight="1" x14ac:dyDescent="0.25">
      <c r="D97" s="57"/>
      <c r="AA97" s="90"/>
      <c r="AB97" s="432"/>
      <c r="AC97" s="91"/>
      <c r="AD97" s="92"/>
    </row>
    <row r="98" spans="4:30" s="48" customFormat="1" ht="15" customHeight="1" x14ac:dyDescent="0.25">
      <c r="D98" s="57"/>
      <c r="AA98" s="90"/>
      <c r="AB98" s="432"/>
      <c r="AC98" s="91"/>
      <c r="AD98" s="92"/>
    </row>
    <row r="99" spans="4:30" s="48" customFormat="1" ht="15" customHeight="1" x14ac:dyDescent="0.25">
      <c r="D99" s="57"/>
      <c r="AA99" s="90"/>
      <c r="AB99" s="432"/>
      <c r="AC99" s="91"/>
      <c r="AD99" s="92"/>
    </row>
    <row r="100" spans="4:30" s="48" customFormat="1" x14ac:dyDescent="0.25">
      <c r="D100" s="905"/>
      <c r="E100" s="906"/>
      <c r="F100" s="906"/>
      <c r="G100" s="906"/>
      <c r="H100" s="906"/>
      <c r="I100" s="906"/>
      <c r="AA100" s="90"/>
      <c r="AB100" s="432"/>
      <c r="AC100" s="91"/>
      <c r="AD100" s="92"/>
    </row>
    <row r="101" spans="4:30" s="48" customFormat="1" ht="15" customHeight="1" x14ac:dyDescent="0.25">
      <c r="D101" s="57"/>
      <c r="AA101" s="90"/>
      <c r="AB101" s="432"/>
      <c r="AC101" s="91"/>
      <c r="AD101" s="92"/>
    </row>
    <row r="102" spans="4:30" s="48" customFormat="1" ht="15" customHeight="1" x14ac:dyDescent="0.25">
      <c r="D102" s="57"/>
      <c r="AA102" s="90"/>
      <c r="AB102" s="432"/>
      <c r="AC102" s="91"/>
      <c r="AD102" s="92"/>
    </row>
    <row r="103" spans="4:30" s="625" customFormat="1" ht="33.75" customHeight="1" x14ac:dyDescent="0.25">
      <c r="D103" s="904" t="s">
        <v>1124</v>
      </c>
      <c r="E103" s="904"/>
      <c r="F103" s="904"/>
      <c r="G103" s="904"/>
      <c r="H103" s="904"/>
      <c r="I103" s="904"/>
      <c r="AA103" s="802"/>
      <c r="AB103" s="801"/>
      <c r="AC103" s="801"/>
      <c r="AD103" s="803"/>
    </row>
    <row r="104" spans="4:30" s="48" customFormat="1" x14ac:dyDescent="0.25">
      <c r="D104" s="57"/>
      <c r="AA104" s="90"/>
      <c r="AB104" s="432"/>
      <c r="AC104" s="91"/>
      <c r="AD104" s="92"/>
    </row>
    <row r="105" spans="4:30" s="48" customFormat="1" ht="15" customHeight="1" x14ac:dyDescent="0.25">
      <c r="D105" s="54" t="s">
        <v>1125</v>
      </c>
      <c r="J105" s="804" t="s">
        <v>1126</v>
      </c>
      <c r="AA105" s="90"/>
      <c r="AB105" s="432"/>
      <c r="AC105" s="91"/>
      <c r="AD105" s="92"/>
    </row>
    <row r="106" spans="4:30" s="48" customFormat="1" ht="10.35" customHeight="1" x14ac:dyDescent="0.25">
      <c r="D106" s="54"/>
      <c r="AA106" s="90"/>
      <c r="AB106" s="432"/>
      <c r="AC106" s="91"/>
      <c r="AD106" s="92"/>
    </row>
    <row r="107" spans="4:30" s="48" customFormat="1" ht="21.75" customHeight="1" x14ac:dyDescent="0.25">
      <c r="D107" s="798" t="s">
        <v>1128</v>
      </c>
      <c r="E107" s="799"/>
      <c r="F107" s="799"/>
      <c r="G107" s="799"/>
      <c r="H107" s="799"/>
      <c r="I107" s="799"/>
      <c r="J107" s="800"/>
      <c r="AA107" s="820">
        <f>IF(COUNTA(J107,J108,J109,J110,J111,E123,E124,E125,E126,E129,E130)-11=0,0,1)</f>
        <v>1</v>
      </c>
      <c r="AB107" s="35" t="s">
        <v>1149</v>
      </c>
      <c r="AC107" s="91"/>
      <c r="AD107" s="92"/>
    </row>
    <row r="108" spans="4:30" s="48" customFormat="1" ht="21.75" customHeight="1" x14ac:dyDescent="0.25">
      <c r="D108" s="798" t="s">
        <v>1129</v>
      </c>
      <c r="E108" s="799"/>
      <c r="F108" s="799"/>
      <c r="G108" s="799"/>
      <c r="H108" s="799"/>
      <c r="I108" s="799"/>
      <c r="J108" s="800"/>
      <c r="AA108" s="90"/>
      <c r="AB108" s="432"/>
      <c r="AC108" s="91"/>
      <c r="AD108" s="92"/>
    </row>
    <row r="109" spans="4:30" customFormat="1" ht="21.75" customHeight="1" x14ac:dyDescent="0.25">
      <c r="D109" s="798" t="s">
        <v>1130</v>
      </c>
      <c r="E109" s="799"/>
      <c r="F109" s="799"/>
      <c r="G109" s="799"/>
      <c r="H109" s="799"/>
      <c r="I109" s="799"/>
      <c r="J109" s="800"/>
    </row>
    <row r="110" spans="4:30" customFormat="1" ht="21.75" customHeight="1" x14ac:dyDescent="0.25">
      <c r="D110" s="798" t="s">
        <v>1131</v>
      </c>
      <c r="E110" s="799"/>
      <c r="F110" s="799"/>
      <c r="G110" s="799"/>
      <c r="H110" s="799"/>
      <c r="I110" s="799"/>
      <c r="J110" s="800"/>
    </row>
    <row r="111" spans="4:30" s="48" customFormat="1" ht="21.75" customHeight="1" x14ac:dyDescent="0.25">
      <c r="D111" s="798" t="s">
        <v>1132</v>
      </c>
      <c r="E111" s="799"/>
      <c r="F111" s="799"/>
      <c r="G111" s="799"/>
      <c r="H111" s="799"/>
      <c r="I111" s="799"/>
      <c r="J111" s="800"/>
      <c r="AA111" s="90"/>
      <c r="AB111" s="432"/>
      <c r="AC111" s="91"/>
      <c r="AD111" s="92"/>
    </row>
    <row r="112" spans="4:30" s="48" customFormat="1" ht="5.25" customHeight="1" x14ac:dyDescent="0.25">
      <c r="D112" s="57"/>
      <c r="AA112" s="90"/>
      <c r="AB112" s="432"/>
      <c r="AC112" s="91"/>
      <c r="AD112" s="92"/>
    </row>
    <row r="113" spans="1:30" s="56" customFormat="1" x14ac:dyDescent="0.25">
      <c r="A113" s="75"/>
      <c r="B113" s="75"/>
      <c r="C113" s="75"/>
      <c r="D113" s="75"/>
      <c r="E113" s="75"/>
      <c r="F113" s="75"/>
      <c r="G113" s="75"/>
      <c r="H113" s="75"/>
      <c r="I113" s="75"/>
      <c r="J113" s="75"/>
      <c r="K113" s="75"/>
      <c r="L113" s="75"/>
      <c r="M113" s="75"/>
      <c r="N113" s="75"/>
      <c r="O113" s="75"/>
      <c r="AA113" s="95"/>
      <c r="AB113" s="96"/>
      <c r="AC113" s="96"/>
      <c r="AD113" s="97"/>
    </row>
    <row r="114" spans="1:30" s="48" customFormat="1" ht="15.75" customHeight="1" x14ac:dyDescent="0.25">
      <c r="A114" s="80"/>
      <c r="B114" s="80"/>
      <c r="C114" s="80"/>
      <c r="D114" s="80"/>
      <c r="E114" s="80"/>
      <c r="F114" s="80"/>
      <c r="G114" s="80"/>
      <c r="H114" s="80"/>
      <c r="I114" s="80"/>
      <c r="J114" s="80"/>
      <c r="K114" s="80"/>
      <c r="L114" s="75"/>
      <c r="M114" s="62"/>
      <c r="N114" s="62"/>
      <c r="O114" s="62"/>
      <c r="AA114" s="90"/>
      <c r="AB114" s="91"/>
      <c r="AC114" s="91"/>
      <c r="AD114" s="92"/>
    </row>
    <row r="115" spans="1:30" s="48" customFormat="1" ht="15.75" customHeight="1" x14ac:dyDescent="0.25">
      <c r="A115" s="80"/>
      <c r="B115" s="80"/>
      <c r="C115" s="80"/>
      <c r="D115" s="80"/>
      <c r="E115" s="80"/>
      <c r="F115" s="80"/>
      <c r="G115" s="80"/>
      <c r="H115" s="80"/>
      <c r="I115" s="80"/>
      <c r="J115" s="80"/>
      <c r="K115" s="80"/>
      <c r="L115" s="75"/>
      <c r="M115" s="62"/>
      <c r="N115" s="62"/>
      <c r="O115" s="62"/>
      <c r="AA115" s="90"/>
      <c r="AB115" s="91"/>
      <c r="AC115" s="91"/>
      <c r="AD115" s="92"/>
    </row>
    <row r="116" spans="1:30" s="48" customFormat="1" ht="5.25" customHeight="1" x14ac:dyDescent="0.25">
      <c r="A116" s="80"/>
      <c r="B116" s="80"/>
      <c r="C116" s="80"/>
      <c r="D116" s="815"/>
      <c r="E116" s="816"/>
      <c r="F116" s="817"/>
      <c r="G116" s="817"/>
      <c r="H116" s="817"/>
      <c r="I116" s="818"/>
      <c r="J116" s="812"/>
      <c r="K116" s="80"/>
      <c r="L116" s="75"/>
      <c r="M116" s="62"/>
      <c r="N116" s="62"/>
      <c r="O116" s="62"/>
      <c r="AA116" s="90"/>
      <c r="AB116" s="91"/>
      <c r="AC116" s="91"/>
      <c r="AD116" s="92"/>
    </row>
    <row r="117" spans="1:30" s="48" customFormat="1" ht="54" customHeight="1" x14ac:dyDescent="0.25">
      <c r="A117" s="80"/>
      <c r="B117" s="80"/>
      <c r="C117" s="80"/>
      <c r="D117" s="908" t="s">
        <v>1133</v>
      </c>
      <c r="E117" s="909"/>
      <c r="F117" s="909"/>
      <c r="G117" s="909"/>
      <c r="H117" s="909"/>
      <c r="I117" s="910"/>
      <c r="J117" s="813"/>
      <c r="K117" s="80"/>
      <c r="L117" s="75"/>
      <c r="M117" s="62"/>
      <c r="N117" s="62"/>
      <c r="O117" s="62"/>
      <c r="AA117" s="90"/>
      <c r="AB117" s="91"/>
      <c r="AC117" s="91"/>
      <c r="AD117" s="92"/>
    </row>
    <row r="118" spans="1:30" s="48" customFormat="1" ht="5.25" customHeight="1" x14ac:dyDescent="0.25">
      <c r="A118" s="80"/>
      <c r="B118" s="80"/>
      <c r="C118" s="80"/>
      <c r="D118" s="819"/>
      <c r="E118" s="810"/>
      <c r="F118" s="810"/>
      <c r="G118" s="810"/>
      <c r="H118" s="810"/>
      <c r="I118" s="811"/>
      <c r="J118" s="813"/>
      <c r="K118" s="80"/>
      <c r="L118" s="75"/>
      <c r="M118" s="62"/>
      <c r="N118" s="62"/>
      <c r="O118" s="62"/>
      <c r="AA118" s="90"/>
      <c r="AB118" s="91"/>
      <c r="AC118" s="91"/>
      <c r="AD118" s="92"/>
    </row>
    <row r="119" spans="1:30" s="48" customFormat="1" ht="15.75" customHeight="1" x14ac:dyDescent="0.25">
      <c r="A119" s="80"/>
      <c r="B119" s="80"/>
      <c r="C119" s="80"/>
      <c r="D119" s="80"/>
      <c r="E119" s="80"/>
      <c r="F119" s="80"/>
      <c r="G119" s="805"/>
      <c r="H119" s="805"/>
      <c r="I119" s="805"/>
      <c r="J119" s="80"/>
      <c r="K119" s="80"/>
      <c r="L119" s="75"/>
      <c r="M119" s="62"/>
      <c r="N119" s="62"/>
      <c r="O119" s="62"/>
      <c r="AA119" s="90"/>
      <c r="AB119" s="91"/>
      <c r="AC119" s="91"/>
      <c r="AD119" s="92"/>
    </row>
    <row r="120" spans="1:30" s="48" customFormat="1" ht="33" customHeight="1" x14ac:dyDescent="0.3">
      <c r="A120" s="80"/>
      <c r="B120" s="80"/>
      <c r="C120" s="80"/>
      <c r="D120" s="553" t="str">
        <f>IF(AA3&gt;0,"OBRAZEC NI V CELOTI IZPOLNJEN ALI VSEBUJE NAPAKE VNOSA!","")</f>
        <v>OBRAZEC NI V CELOTI IZPOLNJEN ALI VSEBUJE NAPAKE VNOSA!</v>
      </c>
      <c r="E120" s="80"/>
      <c r="F120" s="80"/>
      <c r="G120" s="805"/>
      <c r="H120" s="805"/>
      <c r="I120" s="805"/>
      <c r="J120" s="80"/>
      <c r="K120" s="80"/>
      <c r="L120" s="75"/>
      <c r="M120" s="62"/>
      <c r="N120" s="62"/>
      <c r="O120" s="62"/>
      <c r="AA120" s="90"/>
      <c r="AB120" s="91"/>
      <c r="AC120" s="91"/>
      <c r="AD120" s="92"/>
    </row>
    <row r="121" spans="1:30" s="48" customFormat="1" ht="33" customHeight="1" x14ac:dyDescent="0.25">
      <c r="A121" s="80"/>
      <c r="B121" s="80"/>
      <c r="C121" s="80"/>
      <c r="D121" s="80"/>
      <c r="E121" s="80"/>
      <c r="F121" s="80"/>
      <c r="G121" s="80"/>
      <c r="H121" s="80"/>
      <c r="I121" s="80"/>
      <c r="J121" s="80"/>
      <c r="K121" s="80"/>
      <c r="L121" s="75"/>
      <c r="M121" s="62"/>
      <c r="N121" s="62"/>
      <c r="O121" s="62"/>
      <c r="AA121" s="90"/>
      <c r="AB121" s="91"/>
      <c r="AC121" s="91"/>
      <c r="AD121" s="92"/>
    </row>
    <row r="122" spans="1:30" s="48" customFormat="1" ht="25.5" customHeight="1" x14ac:dyDescent="0.25">
      <c r="A122" s="80"/>
      <c r="B122" s="80"/>
      <c r="C122" s="80"/>
      <c r="D122" s="81" t="s">
        <v>184</v>
      </c>
      <c r="E122" s="82"/>
      <c r="F122" s="80"/>
      <c r="G122" s="80"/>
      <c r="H122" s="80"/>
      <c r="I122" s="80"/>
      <c r="J122" s="80"/>
      <c r="K122" s="63"/>
      <c r="L122" s="80"/>
      <c r="M122" s="62"/>
      <c r="N122" s="62"/>
      <c r="O122" s="62"/>
      <c r="AA122" s="90"/>
      <c r="AB122" s="91"/>
      <c r="AC122" s="91"/>
      <c r="AD122" s="92"/>
    </row>
    <row r="123" spans="1:30" s="48" customFormat="1" ht="22.35" customHeight="1" x14ac:dyDescent="0.25">
      <c r="A123" s="80"/>
      <c r="B123" s="80"/>
      <c r="C123" s="80"/>
      <c r="D123" s="83" t="s">
        <v>0</v>
      </c>
      <c r="E123" s="614"/>
      <c r="F123" s="615"/>
      <c r="G123" s="615"/>
      <c r="H123" s="615"/>
      <c r="I123" s="80"/>
      <c r="J123" s="80"/>
      <c r="K123" s="80"/>
      <c r="L123" s="75"/>
      <c r="M123" s="62"/>
      <c r="N123" s="62"/>
      <c r="O123" s="62"/>
      <c r="AA123" s="90"/>
      <c r="AB123" s="91"/>
      <c r="AC123" s="91"/>
      <c r="AD123" s="92"/>
    </row>
    <row r="124" spans="1:30" s="48" customFormat="1" ht="22.35" customHeight="1" x14ac:dyDescent="0.25">
      <c r="A124" s="80"/>
      <c r="B124" s="80"/>
      <c r="C124" s="80"/>
      <c r="D124" s="83" t="s">
        <v>185</v>
      </c>
      <c r="E124" s="620"/>
      <c r="F124" s="816"/>
      <c r="G124" s="816"/>
      <c r="H124" s="816"/>
      <c r="I124" s="80"/>
      <c r="J124" s="80"/>
      <c r="K124" s="80"/>
      <c r="L124" s="75"/>
      <c r="M124" s="62"/>
      <c r="N124" s="62"/>
      <c r="O124" s="62"/>
      <c r="AA124" s="90"/>
      <c r="AB124" s="91"/>
      <c r="AC124" s="91"/>
      <c r="AD124" s="92"/>
    </row>
    <row r="125" spans="1:30" s="48" customFormat="1" ht="22.35" customHeight="1" x14ac:dyDescent="0.25">
      <c r="A125" s="80"/>
      <c r="B125" s="80"/>
      <c r="C125" s="80"/>
      <c r="D125" s="83" t="s">
        <v>186</v>
      </c>
      <c r="E125" s="618"/>
      <c r="F125" s="833"/>
      <c r="G125" s="834"/>
      <c r="H125" s="834"/>
      <c r="I125" s="80"/>
      <c r="J125" s="80"/>
      <c r="K125" s="80"/>
      <c r="L125" s="75"/>
      <c r="M125" s="62"/>
      <c r="N125" s="62"/>
      <c r="O125" s="62"/>
      <c r="AA125" s="90"/>
      <c r="AB125" s="91"/>
      <c r="AC125" s="91"/>
      <c r="AD125" s="92"/>
    </row>
    <row r="126" spans="1:30" s="48" customFormat="1" ht="22.35" customHeight="1" x14ac:dyDescent="0.25">
      <c r="A126" s="80"/>
      <c r="B126" s="80"/>
      <c r="C126" s="80"/>
      <c r="D126" s="83" t="s">
        <v>243</v>
      </c>
      <c r="E126" s="619"/>
      <c r="F126" s="621"/>
      <c r="G126" s="615"/>
      <c r="H126" s="615"/>
      <c r="I126" s="80"/>
      <c r="J126" s="80"/>
      <c r="K126" s="225"/>
      <c r="L126" s="75"/>
      <c r="M126" s="62"/>
      <c r="N126" s="62"/>
      <c r="O126" s="62"/>
      <c r="AA126" s="90"/>
      <c r="AB126" s="91"/>
      <c r="AC126" s="91"/>
      <c r="AD126" s="92"/>
    </row>
    <row r="127" spans="1:30" s="48" customFormat="1" ht="41.25" customHeight="1" x14ac:dyDescent="0.25">
      <c r="A127" s="80"/>
      <c r="B127" s="80"/>
      <c r="C127" s="80"/>
      <c r="D127" s="84"/>
      <c r="E127" s="85"/>
      <c r="F127" s="80"/>
      <c r="G127" s="80"/>
      <c r="H127" s="80"/>
      <c r="I127" s="80"/>
      <c r="J127" s="80"/>
      <c r="K127" s="63"/>
      <c r="L127" s="80"/>
      <c r="M127" s="62"/>
      <c r="N127" s="62"/>
      <c r="O127" s="62"/>
      <c r="AA127" s="90"/>
      <c r="AB127" s="91"/>
      <c r="AC127" s="91"/>
      <c r="AD127" s="92"/>
    </row>
    <row r="128" spans="1:30" s="48" customFormat="1" ht="25.5" customHeight="1" x14ac:dyDescent="0.25">
      <c r="A128" s="80"/>
      <c r="B128" s="80"/>
      <c r="C128" s="80"/>
      <c r="D128" s="81" t="s">
        <v>903</v>
      </c>
      <c r="E128" s="82"/>
      <c r="F128" s="80"/>
      <c r="G128" s="80"/>
      <c r="H128" s="80"/>
      <c r="I128" s="80"/>
      <c r="J128" s="80"/>
      <c r="K128" s="63"/>
      <c r="L128" s="80"/>
      <c r="M128" s="62"/>
      <c r="N128" s="62"/>
      <c r="O128" s="62"/>
      <c r="AA128" s="90"/>
      <c r="AB128" s="91"/>
      <c r="AC128" s="91"/>
      <c r="AD128" s="92"/>
    </row>
    <row r="129" spans="1:30" s="48" customFormat="1" ht="22.35" customHeight="1" x14ac:dyDescent="0.25">
      <c r="A129" s="80"/>
      <c r="B129" s="80"/>
      <c r="C129" s="80"/>
      <c r="D129" s="83" t="s">
        <v>0</v>
      </c>
      <c r="E129" s="614"/>
      <c r="F129" s="615"/>
      <c r="G129" s="615"/>
      <c r="H129" s="615"/>
      <c r="I129" s="80"/>
      <c r="J129" s="80"/>
      <c r="K129" s="63"/>
      <c r="L129" s="80"/>
      <c r="M129" s="62"/>
      <c r="N129" s="62"/>
      <c r="O129" s="62"/>
      <c r="AA129" s="90"/>
      <c r="AB129" s="91"/>
      <c r="AC129" s="91"/>
      <c r="AD129" s="92"/>
    </row>
    <row r="130" spans="1:30" s="48" customFormat="1" ht="22.35" customHeight="1" x14ac:dyDescent="0.25">
      <c r="A130" s="80"/>
      <c r="B130" s="80"/>
      <c r="C130" s="80"/>
      <c r="D130" s="83" t="s">
        <v>185</v>
      </c>
      <c r="E130" s="620"/>
      <c r="F130" s="629"/>
      <c r="G130" s="80"/>
      <c r="H130" s="80"/>
      <c r="I130" s="80"/>
      <c r="J130" s="80"/>
      <c r="K130" s="63"/>
      <c r="L130" s="80"/>
      <c r="M130" s="62"/>
      <c r="N130" s="62"/>
      <c r="O130" s="62"/>
      <c r="AA130" s="90"/>
      <c r="AB130" s="91"/>
      <c r="AC130" s="91"/>
      <c r="AD130" s="92"/>
    </row>
    <row r="131" spans="1:30" s="48" customFormat="1" ht="50.1" customHeight="1" x14ac:dyDescent="0.25">
      <c r="A131" s="80"/>
      <c r="B131" s="80"/>
      <c r="C131" s="80"/>
      <c r="D131" s="86" t="s">
        <v>1</v>
      </c>
      <c r="E131" s="87"/>
      <c r="F131" s="628"/>
      <c r="G131" s="80"/>
      <c r="H131" s="80"/>
      <c r="I131" s="80"/>
      <c r="J131" s="80"/>
      <c r="K131" s="63"/>
      <c r="L131" s="80"/>
      <c r="M131" s="62"/>
      <c r="N131" s="62"/>
      <c r="O131" s="62"/>
      <c r="AA131" s="90"/>
      <c r="AB131" s="91"/>
      <c r="AC131" s="91"/>
      <c r="AD131" s="92"/>
    </row>
    <row r="132" spans="1:30" s="48" customFormat="1" ht="15.75" customHeight="1" x14ac:dyDescent="0.25">
      <c r="A132" s="80"/>
      <c r="B132" s="80"/>
      <c r="C132" s="80"/>
      <c r="D132" s="80"/>
      <c r="E132" s="80"/>
      <c r="F132" s="80"/>
      <c r="G132" s="80"/>
      <c r="H132" s="80"/>
      <c r="I132" s="80"/>
      <c r="J132" s="80"/>
      <c r="K132" s="63"/>
      <c r="L132" s="80"/>
      <c r="M132" s="62"/>
      <c r="N132" s="62"/>
      <c r="O132" s="62"/>
      <c r="AA132" s="90"/>
      <c r="AB132" s="91"/>
      <c r="AC132" s="91"/>
      <c r="AD132" s="92"/>
    </row>
  </sheetData>
  <sheetProtection algorithmName="SHA-512" hashValue="8TmKL2BKGEnY/cMDxhjGiF2XnDFDhqAwcB/0tF+nmoXgOtVMUKAhPMoPzaO2QXKugrO+K86T+Z+kg+dgHxLz/g==" saltValue="XGjRy1jsZoIFbEoPBqQPYg==" spinCount="100000" sheet="1" objects="1" scenarios="1" autoFilter="0" pivotTables="0"/>
  <dataConsolidate/>
  <mergeCells count="11">
    <mergeCell ref="D3:I3"/>
    <mergeCell ref="E19:G19"/>
    <mergeCell ref="E21:I21"/>
    <mergeCell ref="B4:J4"/>
    <mergeCell ref="D11:I11"/>
    <mergeCell ref="D103:I103"/>
    <mergeCell ref="D100:I100"/>
    <mergeCell ref="D72:F72"/>
    <mergeCell ref="D74:F74"/>
    <mergeCell ref="D117:I117"/>
    <mergeCell ref="G82:H82"/>
  </mergeCells>
  <conditionalFormatting sqref="D34:D38">
    <cfRule type="expression" dxfId="2238" priority="6">
      <formula>$E34="Vnesite uradni naziv dobavitelja toplote"</formula>
    </cfRule>
  </conditionalFormatting>
  <dataValidations xWindow="832" yWindow="595" count="12">
    <dataValidation errorStyle="warning" showInputMessage="1" showErrorMessage="1" sqref="D11" xr:uid="{00000000-0002-0000-0100-000000000000}"/>
    <dataValidation type="whole" allowBlank="1" showInputMessage="1" showErrorMessage="1" errorTitle="Agencija za energijo" error="Vnos ni pravilen!" promptTitle="Agencija za energijo" prompt="Vnesite deset mestno matično številko družbe" sqref="I9" xr:uid="{00000000-0002-0000-0100-000001000000}">
      <formula1>1000000000</formula1>
      <formula2>9999999999</formula2>
    </dataValidation>
    <dataValidation type="date" allowBlank="1" showInputMessage="1" showErrorMessage="1" errorTitle="Agencija za energijo" error="Datum ne more biti novejši od današnjega datuma." promptTitle="Agencija za energijo" prompt="Vnesite datum izpolnjevanja obrazca" sqref="E124" xr:uid="{00000000-0002-0000-0100-000002000000}">
      <formula1>42522</formula1>
      <formula2>TODAY()</formula2>
    </dataValidation>
    <dataValidation type="textLength" allowBlank="1" showInputMessage="1" showErrorMessage="1" errorTitle="Agencija za energijo" error="Besedilo lahko vsebuje najmanj tri do največ 128 znakov!" promptTitle="Agencija za energijo" prompt="Vnesite ime in priimek" sqref="E123 E129" xr:uid="{00000000-0002-0000-0100-000004000000}">
      <formula1>3</formula1>
      <formula2>128</formula2>
    </dataValidation>
    <dataValidation type="textLength" allowBlank="1" showInputMessage="1" showErrorMessage="1" errorTitle="Agencija za energijo" error="Besedilo lahko vsebuje najmanj pet do največ 128 znakov!" promptTitle="Agencija za energijo" prompt="Vnesite elektronski naslov izpolnjevalca obrazca" sqref="E126" xr:uid="{00000000-0002-0000-0100-000005000000}">
      <formula1>5</formula1>
      <formula2>128</formula2>
    </dataValidation>
    <dataValidation type="whole" allowBlank="1" showInputMessage="1" showErrorMessage="1" errorTitle="Agencija za energijo" error="Vnesite deset mestno matično številko družbe_x000a_Vnos ni pravilen!" promptTitle="Agencija za energijo" prompt="Vnesite deset mestno matično številko družbe" sqref="E35:E38" xr:uid="{00000000-0002-0000-0100-000007000000}">
      <formula1>1000000000</formula1>
      <formula2>9999999999</formula2>
    </dataValidation>
    <dataValidation type="whole" allowBlank="1" showInputMessage="1" showErrorMessage="1" error="Vnesite telefonsko številko skupaj s klicno številko države_x000a_(11 mestno število brez presledkov)" promptTitle="Agencija za energijo" prompt="Vnesite telefonsko številko skupaj s klicno številko države_x000a_(11 mestno število brez presledkov)" sqref="E125" xr:uid="{00000000-0002-0000-0100-000009000000}">
      <formula1>10000000000</formula1>
      <formula2>90000000000</formula2>
    </dataValidation>
    <dataValidation type="list" allowBlank="1" showInputMessage="1" showErrorMessage="1" errorTitle="Agencija za energijo" error="Dovoljen le vnos s seznama!" promptTitle="Agencija za energijo" prompt="Izberite s seznama - Naziv distribucijskega sistema" sqref="E21:I21" xr:uid="{00000000-0002-0000-0100-00000A000000}">
      <formula1>tblS_DDsistemi</formula1>
    </dataValidation>
    <dataValidation type="date" allowBlank="1" showInputMessage="1" showErrorMessage="1" errorTitle="Agencija za energijo" error="Zadnji dan za vložitev zahtevka je 8. september 2023." promptTitle="Agencija za energijo" prompt="Vnesite datum vložitve zahtevka" sqref="E89" xr:uid="{E390FFDC-F87F-4B6A-AF97-3759D1CCFD54}">
      <formula1>42522</formula1>
      <formula2>45177</formula2>
    </dataValidation>
    <dataValidation type="list" allowBlank="1" showInputMessage="1" showErrorMessage="1" promptTitle="Agencija za energijo" prompt="Izberite s seznama" sqref="E46 E48 J107:J111 E64" xr:uid="{B54B914A-13E8-4C0A-8FA8-C53266807368}">
      <formula1>$AA$29:$AA$30</formula1>
    </dataValidation>
    <dataValidation type="date" allowBlank="1" showInputMessage="1" showErrorMessage="1" errorTitle="Agencija za energijo" error="Zadnji dan za vložitev zahtevka je 8. september 2023." promptTitle="Agencija za energijo" prompt="Vnesite datum podpisa zahtevka" sqref="E130" xr:uid="{4DEF10C0-5959-41BF-8213-5ECDDF9F0F8E}">
      <formula1>42522</formula1>
      <formula2>45177</formula2>
    </dataValidation>
    <dataValidation allowBlank="1" promptTitle="Agencija za energijo" prompt="Izberite s seznama" sqref="E58" xr:uid="{8AA33009-295B-41D4-AD31-2FC659EAF1DF}"/>
  </dataValidations>
  <pageMargins left="0.70866141732283472" right="0.39370078740157483" top="1.3779527559055118" bottom="0.59055118110236227" header="0.39370078740157483" footer="0.27559055118110237"/>
  <pageSetup paperSize="8" scale="60" orientation="portrait" r:id="rId1"/>
  <headerFooter scaleWithDoc="0">
    <oddHeader>&amp;L&amp;"Century Gothic,Navadno"&amp;8&amp;G&amp;R&amp;"Century Gothic,Navadno"&amp;6OBRAZEC ZAHTEVKA ZA IZPLAČILO NADOMESTILA DISTRIBUTERJEM TOPLOTE IZ SISTEMOV DALJINSKEGA OGREVANJA</oddHeader>
    <oddFooter>&amp;L&amp;"Century Gothic,Navadno"&amp;6Natisnjeno: &amp;D&amp;R&amp;"Century Gothic,Navadno"&amp;6&amp;A - &amp;P / &amp;N</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69" r:id="rId5" name="Check Box 21">
              <controlPr locked="0" defaultSize="0" autoFill="0" autoLine="0" autoPict="0" altText="">
                <anchor>
                  <from>
                    <xdr:col>30</xdr:col>
                    <xdr:colOff>561975</xdr:colOff>
                    <xdr:row>77</xdr:row>
                    <xdr:rowOff>19050</xdr:rowOff>
                  </from>
                  <to>
                    <xdr:col>31</xdr:col>
                    <xdr:colOff>28575</xdr:colOff>
                    <xdr:row>78</xdr:row>
                    <xdr:rowOff>133350</xdr:rowOff>
                  </to>
                </anchor>
              </controlPr>
            </control>
          </mc:Choice>
        </mc:AlternateContent>
        <mc:AlternateContent xmlns:mc="http://schemas.openxmlformats.org/markup-compatibility/2006">
          <mc:Choice Requires="x14">
            <control shapeId="2070" r:id="rId6" name="Check Box 22">
              <controlPr locked="0" defaultSize="0" autoFill="0" autoLine="0" autoPict="0" altText="">
                <anchor moveWithCells="1">
                  <from>
                    <xdr:col>26</xdr:col>
                    <xdr:colOff>542925</xdr:colOff>
                    <xdr:row>73</xdr:row>
                    <xdr:rowOff>219075</xdr:rowOff>
                  </from>
                  <to>
                    <xdr:col>30</xdr:col>
                    <xdr:colOff>419100</xdr:colOff>
                    <xdr:row>73</xdr:row>
                    <xdr:rowOff>723900</xdr:rowOff>
                  </to>
                </anchor>
              </controlPr>
            </control>
          </mc:Choice>
        </mc:AlternateContent>
        <mc:AlternateContent xmlns:mc="http://schemas.openxmlformats.org/markup-compatibility/2006">
          <mc:Choice Requires="x14">
            <control shapeId="2073" r:id="rId7" name="Option Button 25">
              <controlPr defaultSize="0" autoFill="0" autoLine="0" autoPict="0">
                <anchor moveWithCells="1">
                  <from>
                    <xdr:col>6</xdr:col>
                    <xdr:colOff>457200</xdr:colOff>
                    <xdr:row>71</xdr:row>
                    <xdr:rowOff>85725</xdr:rowOff>
                  </from>
                  <to>
                    <xdr:col>6</xdr:col>
                    <xdr:colOff>790575</xdr:colOff>
                    <xdr:row>71</xdr:row>
                    <xdr:rowOff>361950</xdr:rowOff>
                  </to>
                </anchor>
              </controlPr>
            </control>
          </mc:Choice>
        </mc:AlternateContent>
        <mc:AlternateContent xmlns:mc="http://schemas.openxmlformats.org/markup-compatibility/2006">
          <mc:Choice Requires="x14">
            <control shapeId="2074" r:id="rId8" name="Option Button 26">
              <controlPr defaultSize="0" autoFill="0" autoLine="0" autoPict="0" altText="">
                <anchor moveWithCells="1">
                  <from>
                    <xdr:col>6</xdr:col>
                    <xdr:colOff>457200</xdr:colOff>
                    <xdr:row>73</xdr:row>
                    <xdr:rowOff>285750</xdr:rowOff>
                  </from>
                  <to>
                    <xdr:col>6</xdr:col>
                    <xdr:colOff>781050</xdr:colOff>
                    <xdr:row>73</xdr:row>
                    <xdr:rowOff>571500</xdr:rowOff>
                  </to>
                </anchor>
              </controlPr>
            </control>
          </mc:Choice>
        </mc:AlternateContent>
      </controls>
    </mc:Choice>
  </mc:AlternateContent>
  <tableParts count="1">
    <tablePart r:id="rId9"/>
  </tableParts>
  <extLst>
    <ext xmlns:x14="http://schemas.microsoft.com/office/spreadsheetml/2009/9/main" uri="{CCE6A557-97BC-4b89-ADB6-D9C93CAAB3DF}">
      <x14:dataValidations xmlns:xm="http://schemas.microsoft.com/office/excel/2006/main" xWindow="832" yWindow="595" count="1">
        <x14:dataValidation type="list" allowBlank="1" showInputMessage="1" showErrorMessage="1" errorTitle="Agencija za energijo" error="Dovoljen le vnos s seznama!" promptTitle="Agencija za energijo" prompt="Izberite s seznama" xr:uid="{00000000-0002-0000-0100-000011000000}">
          <x14:formula1>
            <xm:f>BAZA_Sifranti!$AB$9:$AB$10</xm:f>
          </x14:formula1>
          <xm:sqref>E19:G19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_13">
    <tabColor rgb="FFBB2649"/>
  </sheetPr>
  <dimension ref="A1:CJ261"/>
  <sheetViews>
    <sheetView showGridLines="0" showRowColHeaders="0" zoomScale="75" zoomScaleNormal="75" zoomScaleSheetLayoutView="70" zoomScalePageLayoutView="60" workbookViewId="0">
      <selection activeCell="F18" sqref="F18"/>
    </sheetView>
  </sheetViews>
  <sheetFormatPr defaultColWidth="4.7109375" defaultRowHeight="14.25" customHeight="1" x14ac:dyDescent="0.25"/>
  <cols>
    <col min="1" max="1" width="4.42578125" style="11" customWidth="1"/>
    <col min="2" max="2" width="4.42578125" style="11" hidden="1" customWidth="1"/>
    <col min="3" max="3" width="10.28515625" style="11" hidden="1" customWidth="1"/>
    <col min="4" max="4" width="13.28515625" style="11" hidden="1" customWidth="1"/>
    <col min="5" max="5" width="13.85546875" style="11" customWidth="1"/>
    <col min="6" max="6" width="97.7109375" style="11" customWidth="1"/>
    <col min="7" max="7" width="15.5703125" style="11" customWidth="1"/>
    <col min="8" max="8" width="12.28515625" style="11" customWidth="1"/>
    <col min="9" max="9" width="13.140625" style="11" customWidth="1"/>
    <col min="10" max="10" width="17" style="11" customWidth="1"/>
    <col min="11" max="13" width="14" style="11" customWidth="1"/>
    <col min="14" max="14" width="16.42578125" style="11" customWidth="1"/>
    <col min="15" max="15" width="16.28515625" style="11" customWidth="1"/>
    <col min="16" max="16" width="13.85546875" style="11" customWidth="1"/>
    <col min="17" max="17" width="14.7109375" style="11" customWidth="1"/>
    <col min="18" max="19" width="16.5703125" style="11" customWidth="1"/>
    <col min="20" max="20" width="16.42578125" style="11" customWidth="1"/>
    <col min="21" max="21" width="8.85546875" style="11" hidden="1" customWidth="1"/>
    <col min="22" max="22" width="13.7109375" style="11" hidden="1" customWidth="1"/>
    <col min="23" max="23" width="12.85546875" style="11" hidden="1" customWidth="1"/>
    <col min="24" max="24" width="4.42578125" style="11" customWidth="1"/>
    <col min="25" max="27" width="5.7109375" style="11" customWidth="1"/>
    <col min="28" max="28" width="12.28515625" style="35" hidden="1" customWidth="1"/>
    <col min="29" max="29" width="12" style="11" hidden="1" customWidth="1"/>
    <col min="30" max="31" width="20" style="11" hidden="1" customWidth="1"/>
    <col min="32" max="33" width="7.28515625" style="11" customWidth="1"/>
    <col min="34" max="34" width="11.42578125" style="11" customWidth="1"/>
    <col min="35" max="35" width="16.85546875" style="11" hidden="1" customWidth="1"/>
    <col min="36" max="36" width="15.85546875" style="11" hidden="1" customWidth="1"/>
    <col min="37" max="37" width="7.140625" style="122" hidden="1" customWidth="1"/>
    <col min="38" max="38" width="3.7109375" style="122" hidden="1" customWidth="1"/>
    <col min="39" max="39" width="5.140625" style="122" hidden="1" customWidth="1"/>
    <col min="40" max="42" width="5.42578125" style="122" hidden="1" customWidth="1"/>
    <col min="43" max="43" width="9.140625" style="122" hidden="1" customWidth="1"/>
    <col min="44" max="44" width="8.5703125" style="122" hidden="1" customWidth="1"/>
    <col min="45" max="45" width="8.28515625" style="139" hidden="1" customWidth="1"/>
    <col min="46" max="46" width="7.28515625" style="122" hidden="1" customWidth="1"/>
    <col min="47" max="47" width="4" style="139" hidden="1" customWidth="1"/>
    <col min="48" max="48" width="6.85546875" style="139" hidden="1" customWidth="1"/>
    <col min="49" max="49" width="4" style="139" hidden="1" customWidth="1"/>
    <col min="50" max="50" width="6.85546875" style="11" hidden="1" customWidth="1"/>
    <col min="51" max="55" width="4" style="139" hidden="1" customWidth="1"/>
    <col min="56" max="56" width="4" style="12" hidden="1" customWidth="1"/>
    <col min="57" max="58" width="6.85546875" style="11" hidden="1" customWidth="1"/>
    <col min="59" max="59" width="7.42578125" style="139" hidden="1" customWidth="1"/>
    <col min="60" max="60" width="7.42578125" style="122" hidden="1" customWidth="1"/>
    <col min="61" max="61" width="7.5703125" style="122" hidden="1" customWidth="1"/>
    <col min="62" max="63" width="6.28515625" style="139" hidden="1" customWidth="1"/>
    <col min="64" max="65" width="4" style="139" hidden="1" customWidth="1"/>
    <col min="66" max="69" width="8.42578125" style="11" customWidth="1"/>
    <col min="70" max="70" width="19.42578125" style="11" customWidth="1"/>
    <col min="71" max="71" width="9.5703125" style="11" customWidth="1"/>
    <col min="72" max="72" width="10.85546875" style="11" hidden="1" customWidth="1"/>
    <col min="73" max="79" width="18.5703125" style="11" hidden="1" customWidth="1"/>
    <col min="80" max="81" width="14.28515625" style="11" hidden="1" customWidth="1"/>
    <col min="82" max="82" width="5.5703125" style="122" hidden="1" customWidth="1"/>
    <col min="83" max="83" width="9.140625" style="139" hidden="1" customWidth="1"/>
    <col min="84" max="84" width="14.28515625" style="122" hidden="1" customWidth="1"/>
    <col min="85" max="85" width="91.28515625" style="139" hidden="1" customWidth="1"/>
    <col min="86" max="87" width="11.85546875" style="139" hidden="1" customWidth="1"/>
    <col min="88" max="93" width="10.85546875" style="11" customWidth="1"/>
    <col min="94" max="16384" width="4.7109375" style="11"/>
  </cols>
  <sheetData>
    <row r="1" spans="2:87" ht="14.25" customHeight="1" x14ac:dyDescent="0.25">
      <c r="B1" s="237"/>
      <c r="C1" s="237"/>
      <c r="D1" s="237"/>
      <c r="P1" s="217"/>
      <c r="AI1" s="237"/>
      <c r="AJ1" s="237"/>
      <c r="AK1" s="430"/>
      <c r="AL1" s="430"/>
      <c r="AM1" s="430"/>
      <c r="AN1" s="430"/>
      <c r="AO1" s="430"/>
      <c r="AP1" s="430"/>
      <c r="AQ1" s="430"/>
      <c r="AR1" s="430"/>
      <c r="AS1" s="431"/>
      <c r="AT1" s="430"/>
      <c r="AU1" s="431"/>
      <c r="AV1" s="431"/>
      <c r="AW1" s="431"/>
      <c r="AX1" s="430"/>
      <c r="AY1" s="431"/>
      <c r="AZ1" s="431"/>
      <c r="BA1" s="431"/>
      <c r="BB1" s="431"/>
      <c r="BC1" s="431"/>
      <c r="BD1" s="431"/>
      <c r="BE1" s="430"/>
      <c r="BF1" s="430"/>
      <c r="BG1" s="431"/>
      <c r="BH1" s="430"/>
      <c r="BI1" s="430"/>
      <c r="BJ1" s="431"/>
      <c r="BK1" s="431"/>
      <c r="BL1" s="431"/>
      <c r="BM1" s="431"/>
      <c r="BT1" s="237"/>
      <c r="BU1" s="237"/>
      <c r="BV1" s="237"/>
      <c r="BW1" s="237"/>
      <c r="BX1" s="237"/>
      <c r="BY1" s="237"/>
      <c r="BZ1" s="237"/>
      <c r="CA1" s="237"/>
      <c r="CB1" s="237"/>
      <c r="CC1" s="237"/>
      <c r="CD1" s="430"/>
      <c r="CE1" s="431"/>
      <c r="CF1" s="430"/>
      <c r="CG1" s="431"/>
      <c r="CH1" s="431"/>
      <c r="CI1" s="431"/>
    </row>
    <row r="2" spans="2:87" s="119" customFormat="1" ht="35.25" customHeight="1" x14ac:dyDescent="0.25">
      <c r="E2" s="367" t="s">
        <v>1038</v>
      </c>
      <c r="AB2" s="486"/>
      <c r="AK2" s="121" t="str">
        <f>BAZA_Sifranti!$AN$3</f>
        <v>XXXX</v>
      </c>
      <c r="AL2" s="121"/>
      <c r="AM2" s="121"/>
      <c r="AN2" s="121"/>
      <c r="AO2" s="121"/>
      <c r="AP2" s="121"/>
      <c r="AQ2" s="121"/>
      <c r="AR2" s="121"/>
      <c r="AS2" s="138"/>
      <c r="AT2" s="121"/>
      <c r="AU2" s="138"/>
      <c r="AV2" s="138"/>
      <c r="AW2" s="138"/>
      <c r="AY2" s="138"/>
      <c r="AZ2" s="138"/>
      <c r="BA2" s="138"/>
      <c r="BB2" s="138"/>
      <c r="BC2" s="138"/>
      <c r="BD2" s="120"/>
      <c r="BG2" s="138"/>
      <c r="BH2" s="121"/>
      <c r="BI2" s="121"/>
      <c r="BJ2" s="138"/>
      <c r="BK2" s="138"/>
      <c r="BL2" s="138"/>
      <c r="BM2" s="138"/>
      <c r="CD2" s="121"/>
      <c r="CE2" s="138"/>
      <c r="CF2" s="121"/>
      <c r="CG2" s="138"/>
      <c r="CH2" s="138"/>
      <c r="CI2" s="138"/>
    </row>
    <row r="3" spans="2:87" s="119" customFormat="1" ht="30.75" customHeight="1" x14ac:dyDescent="0.25">
      <c r="E3" s="924" t="s">
        <v>1086</v>
      </c>
      <c r="F3" s="925"/>
      <c r="G3" s="925"/>
      <c r="H3" s="925"/>
      <c r="I3" s="926"/>
      <c r="J3" s="926"/>
      <c r="K3" s="926"/>
      <c r="L3" s="926"/>
      <c r="M3" s="926"/>
      <c r="AB3" s="486"/>
      <c r="AK3" s="236"/>
      <c r="AL3" s="236"/>
      <c r="AM3" s="236"/>
      <c r="AN3" s="236"/>
      <c r="AO3" s="236"/>
      <c r="AP3" s="236"/>
      <c r="AQ3" s="236"/>
      <c r="AR3" s="236"/>
      <c r="AS3" s="236"/>
      <c r="AT3" s="121"/>
      <c r="AU3" s="138"/>
      <c r="AV3" s="138"/>
      <c r="AW3" s="138"/>
      <c r="AY3" s="138"/>
      <c r="AZ3" s="138"/>
      <c r="BA3" s="138"/>
      <c r="BB3" s="138"/>
      <c r="BC3" s="138"/>
      <c r="BD3" s="120"/>
      <c r="BG3" s="138"/>
      <c r="BH3" s="121"/>
      <c r="BI3" s="121"/>
      <c r="BJ3" s="138"/>
      <c r="BK3" s="138"/>
      <c r="BL3" s="138"/>
      <c r="BM3" s="138"/>
      <c r="CD3" s="121"/>
      <c r="CE3" s="138"/>
      <c r="CF3" s="121"/>
      <c r="CG3" s="138"/>
      <c r="CH3" s="138"/>
      <c r="CI3" s="138"/>
    </row>
    <row r="4" spans="2:87" ht="30" customHeight="1" x14ac:dyDescent="0.25">
      <c r="F4" s="558" t="str">
        <f>IF(COUNTA(F18:F46,G47:G62,I18:Q46)+AM111=0,"DELOVNI LIST NI V CELOTI IZPOLNJEN ALI VSEBUJE NAPAKE VNOSA !",IF(AR12=0,"","PRISOTNE SO NAPAKE VNOSA - PREVERITE VNOS IN NAVODILA ZA IZPOLNJEVANJE OBRAZCA !"))</f>
        <v>DELOVNI LIST NI V CELOTI IZPOLNJEN ALI VSEBUJE NAPAKE VNOSA !</v>
      </c>
      <c r="AL4" s="122">
        <f>SUM(AR18:AR46)+SUM(AR73:AR101)</f>
        <v>0</v>
      </c>
      <c r="AQ4" s="140" t="s">
        <v>183</v>
      </c>
      <c r="AR4" s="122">
        <f>IZJAVA!AA25</f>
        <v>0</v>
      </c>
    </row>
    <row r="5" spans="2:87" ht="30" customHeight="1" x14ac:dyDescent="0.25">
      <c r="E5" s="436" t="s">
        <v>2</v>
      </c>
      <c r="F5" s="13" t="str">
        <f>IZJAVA!D11</f>
        <v/>
      </c>
      <c r="G5" s="14"/>
      <c r="H5" s="14"/>
      <c r="I5" s="14"/>
      <c r="J5" s="14"/>
      <c r="K5" s="14"/>
      <c r="L5" s="14"/>
      <c r="M5" s="14"/>
      <c r="N5" s="14"/>
      <c r="O5" s="14"/>
      <c r="AQ5" s="327" t="s">
        <v>904</v>
      </c>
      <c r="AR5" s="318">
        <f>AK12+AR12</f>
        <v>1</v>
      </c>
    </row>
    <row r="6" spans="2:87" ht="9.75" customHeight="1" x14ac:dyDescent="0.25">
      <c r="E6" s="16"/>
    </row>
    <row r="7" spans="2:87" ht="26.25" customHeight="1" x14ac:dyDescent="0.25">
      <c r="E7" s="436" t="s">
        <v>5</v>
      </c>
      <c r="F7" s="88" t="str">
        <f>UPPER(IZJAVA!E19)</f>
        <v/>
      </c>
      <c r="G7" s="17"/>
      <c r="AR7" s="21" t="s">
        <v>906</v>
      </c>
    </row>
    <row r="8" spans="2:87" ht="14.25" customHeight="1" x14ac:dyDescent="0.25">
      <c r="AR8" s="21" t="s">
        <v>902</v>
      </c>
    </row>
    <row r="9" spans="2:87" ht="12" hidden="1" customHeight="1" x14ac:dyDescent="0.3">
      <c r="F9" s="137" t="str">
        <f>IF(COUNTA(F18:K46,I47:K62,P18:P62)=0,"PRISOTNE SO NAPAKE VNOSA ALI PA OBRAZEC NI IZPOLNJEN !",IF(AL4=0,"","PRISOTNE SO NAPAKE VNOSA - PREVERITE VNOS IN NAVODILA ZA IZPOLNJEVANJE OBRAZCA !"))</f>
        <v/>
      </c>
      <c r="I9" s="18"/>
      <c r="K9" s="18"/>
      <c r="AQ9" s="140"/>
      <c r="BN9" s="389">
        <f>IFERROR((SUM(L18:M18)+(O18*(M18/(M18+O18))))/SUM(I18:J18)&gt;#REF!,0)</f>
        <v>0</v>
      </c>
      <c r="BP9" s="389">
        <f>IFERROR((SUM(L20:M20)+(O20*(M20/(M20+O20))))/SUM(I20:J20)&lt;#REF!,0)</f>
        <v>0</v>
      </c>
      <c r="BQ9" s="389"/>
    </row>
    <row r="10" spans="2:87" ht="14.25" hidden="1" customHeight="1" x14ac:dyDescent="0.25">
      <c r="AQ10" s="140"/>
      <c r="BN10" s="389">
        <f>IFERROR((SUM(L19:M19)+(O19*(M19/(M19+O19))))/SUM(I19:J19)&gt;#REF!,0)</f>
        <v>0</v>
      </c>
      <c r="BP10" s="389">
        <f>IFERROR((SUM(L21:M21)+(O21*(M21/(M21+O21))))/SUM(I21:J21)&lt;#REF!,0)</f>
        <v>0</v>
      </c>
      <c r="BQ10" s="389"/>
    </row>
    <row r="11" spans="2:87" ht="14.25" customHeight="1" x14ac:dyDescent="0.25">
      <c r="G11" s="19"/>
      <c r="H11" s="19"/>
      <c r="I11" s="15"/>
      <c r="AQ11" s="140"/>
    </row>
    <row r="12" spans="2:87" ht="24.75" customHeight="1" x14ac:dyDescent="0.25">
      <c r="E12" s="305" t="s">
        <v>1035</v>
      </c>
      <c r="H12" s="19"/>
      <c r="AK12" s="318">
        <f>IF(COUNTA(F18:F46,G47:G62,I18:Q46)=0,1,0)</f>
        <v>1</v>
      </c>
      <c r="AQ12" s="327" t="s">
        <v>559</v>
      </c>
      <c r="AR12" s="318">
        <f>AR15+AR70+AR125</f>
        <v>0</v>
      </c>
      <c r="BN12" s="389"/>
      <c r="BO12" s="389"/>
      <c r="BP12" s="389"/>
      <c r="BQ12" s="389"/>
      <c r="BX12" s="390"/>
    </row>
    <row r="13" spans="2:87" ht="14.25" customHeight="1" thickBot="1" x14ac:dyDescent="0.3">
      <c r="D13" s="306">
        <v>1</v>
      </c>
      <c r="BN13" s="389"/>
      <c r="BO13" s="389"/>
      <c r="BP13" s="389"/>
      <c r="BQ13" s="389"/>
    </row>
    <row r="14" spans="2:87" ht="21" customHeight="1" x14ac:dyDescent="0.25">
      <c r="D14" s="306" t="str">
        <f>VLOOKUP(MATCH($D$13,tblS_Mesec[ID_Mesec],0),tblS_Mesec[],4)</f>
        <v>PLAN</v>
      </c>
      <c r="F14" s="250" t="s">
        <v>520</v>
      </c>
      <c r="G14" s="921" t="s">
        <v>506</v>
      </c>
      <c r="H14" s="922"/>
      <c r="I14" s="922"/>
      <c r="J14" s="922"/>
      <c r="K14" s="922"/>
      <c r="L14" s="921" t="s">
        <v>515</v>
      </c>
      <c r="M14" s="922"/>
      <c r="N14" s="922"/>
      <c r="O14" s="923"/>
      <c r="P14" s="922" t="s">
        <v>555</v>
      </c>
      <c r="Q14" s="922"/>
      <c r="R14" s="923"/>
      <c r="S14" s="250" t="s">
        <v>1087</v>
      </c>
      <c r="T14" s="252"/>
      <c r="U14" s="251"/>
      <c r="V14" s="252"/>
      <c r="AB14" s="35" t="s">
        <v>241</v>
      </c>
      <c r="BN14" s="35" t="s">
        <v>241</v>
      </c>
    </row>
    <row r="15" spans="2:87" ht="21" customHeight="1" x14ac:dyDescent="0.25">
      <c r="D15" s="306" t="str">
        <f>VLOOKUP(MATCH($D$13,tblS_Mesec[ID_Mesec],0),tblS_Mesec[],7)</f>
        <v>PO</v>
      </c>
      <c r="E15" s="21" t="s">
        <v>1138</v>
      </c>
      <c r="F15" s="249"/>
      <c r="G15" s="253"/>
      <c r="H15" s="249"/>
      <c r="I15" s="254" t="s">
        <v>518</v>
      </c>
      <c r="J15" s="255" t="s">
        <v>519</v>
      </c>
      <c r="K15" s="256"/>
      <c r="L15" s="257" t="s">
        <v>516</v>
      </c>
      <c r="M15" s="435" t="s">
        <v>517</v>
      </c>
      <c r="N15" s="259"/>
      <c r="O15" s="438" t="s">
        <v>907</v>
      </c>
      <c r="P15" s="249"/>
      <c r="Q15" s="249"/>
      <c r="R15" s="249"/>
      <c r="S15" s="249"/>
      <c r="T15" s="249"/>
      <c r="U15" s="249"/>
      <c r="V15" s="249"/>
      <c r="AB15" s="394" t="s">
        <v>914</v>
      </c>
      <c r="AR15" s="318">
        <f>SUM(AR18:AR62)</f>
        <v>0</v>
      </c>
      <c r="AT15" s="520" t="s">
        <v>989</v>
      </c>
      <c r="BN15" s="547" t="s">
        <v>1001</v>
      </c>
      <c r="BP15" s="35"/>
      <c r="BQ15" s="35"/>
    </row>
    <row r="16" spans="2:87" s="23" customFormat="1" ht="15.75" customHeight="1" x14ac:dyDescent="0.25">
      <c r="E16" s="23" t="s">
        <v>16</v>
      </c>
      <c r="F16" s="23" t="s">
        <v>17</v>
      </c>
      <c r="G16" s="23" t="s">
        <v>18</v>
      </c>
      <c r="H16" s="23" t="s">
        <v>19</v>
      </c>
      <c r="I16" s="23" t="s">
        <v>20</v>
      </c>
      <c r="J16" s="23" t="s">
        <v>21</v>
      </c>
      <c r="K16" s="23" t="s">
        <v>22</v>
      </c>
      <c r="L16" s="23" t="s">
        <v>23</v>
      </c>
      <c r="M16" s="23" t="s">
        <v>24</v>
      </c>
      <c r="N16" s="23" t="s">
        <v>25</v>
      </c>
      <c r="O16" s="23" t="s">
        <v>26</v>
      </c>
      <c r="P16" s="23" t="s">
        <v>27</v>
      </c>
      <c r="Q16" s="23" t="s">
        <v>28</v>
      </c>
      <c r="R16" s="23" t="s">
        <v>507</v>
      </c>
      <c r="S16" s="23" t="s">
        <v>508</v>
      </c>
      <c r="T16" s="23" t="s">
        <v>509</v>
      </c>
      <c r="U16" s="23" t="s">
        <v>510</v>
      </c>
      <c r="V16" s="23" t="s">
        <v>557</v>
      </c>
      <c r="W16" s="11"/>
      <c r="X16" s="11"/>
      <c r="Y16" s="11"/>
      <c r="Z16" s="11"/>
      <c r="AA16" s="11"/>
      <c r="AB16" s="487"/>
      <c r="AK16" s="123"/>
      <c r="AL16" s="123"/>
      <c r="AM16" s="123"/>
      <c r="AN16" s="123"/>
      <c r="AO16" s="123"/>
      <c r="AP16" s="123"/>
      <c r="AQ16" s="123"/>
      <c r="BG16" s="23" t="s">
        <v>500</v>
      </c>
      <c r="BH16" s="23" t="s">
        <v>501</v>
      </c>
    </row>
    <row r="17" spans="1:84" s="21" customFormat="1" ht="138.75" customHeight="1" x14ac:dyDescent="0.25">
      <c r="A17" s="11"/>
      <c r="B17" s="11"/>
      <c r="C17" s="25" t="s">
        <v>573</v>
      </c>
      <c r="D17" s="36" t="s">
        <v>549</v>
      </c>
      <c r="E17" s="309" t="s">
        <v>14</v>
      </c>
      <c r="F17" s="26" t="s">
        <v>146</v>
      </c>
      <c r="G17" s="25" t="s">
        <v>511</v>
      </c>
      <c r="H17" s="27" t="s">
        <v>3</v>
      </c>
      <c r="I17" s="247" t="s">
        <v>503</v>
      </c>
      <c r="J17" s="25" t="s">
        <v>504</v>
      </c>
      <c r="K17" s="25" t="s">
        <v>568</v>
      </c>
      <c r="L17" s="300" t="s">
        <v>512</v>
      </c>
      <c r="M17" s="243" t="s">
        <v>513</v>
      </c>
      <c r="N17" s="243" t="s">
        <v>567</v>
      </c>
      <c r="O17" s="391" t="s">
        <v>875</v>
      </c>
      <c r="P17" s="67" t="s">
        <v>554</v>
      </c>
      <c r="Q17" s="25" t="s">
        <v>556</v>
      </c>
      <c r="R17" s="27" t="s">
        <v>505</v>
      </c>
      <c r="S17" s="25" t="s">
        <v>321</v>
      </c>
      <c r="T17" s="25" t="s">
        <v>322</v>
      </c>
      <c r="U17" s="25" t="s">
        <v>148</v>
      </c>
      <c r="V17" s="25" t="s">
        <v>252</v>
      </c>
      <c r="W17" s="22"/>
      <c r="Y17" s="28" t="s">
        <v>196</v>
      </c>
      <c r="AB17" s="442" t="s">
        <v>910</v>
      </c>
      <c r="AC17" s="442" t="s">
        <v>909</v>
      </c>
      <c r="AD17" s="442" t="s">
        <v>916</v>
      </c>
      <c r="AE17" s="442" t="s">
        <v>915</v>
      </c>
      <c r="AF17" s="27"/>
      <c r="AL17" s="11"/>
      <c r="AM17" s="11"/>
      <c r="AP17" s="144"/>
      <c r="AQ17" s="124" t="s">
        <v>148</v>
      </c>
      <c r="AR17" s="145" t="s">
        <v>195</v>
      </c>
      <c r="AS17" s="124"/>
      <c r="AT17" s="146" t="s">
        <v>194</v>
      </c>
      <c r="AU17" s="124" t="s">
        <v>193</v>
      </c>
      <c r="AV17" s="505" t="s">
        <v>522</v>
      </c>
      <c r="AW17" s="386" t="s">
        <v>521</v>
      </c>
      <c r="AX17" s="388" t="s">
        <v>523</v>
      </c>
      <c r="AY17" s="387" t="s">
        <v>876</v>
      </c>
      <c r="AZ17" s="387" t="s">
        <v>877</v>
      </c>
      <c r="BA17" s="387" t="s">
        <v>982</v>
      </c>
      <c r="BB17" s="387" t="s">
        <v>979</v>
      </c>
      <c r="BC17" s="504" t="s">
        <v>986</v>
      </c>
      <c r="BD17" s="504" t="s">
        <v>987</v>
      </c>
      <c r="BE17" s="246" t="s">
        <v>609</v>
      </c>
      <c r="BF17" s="246" t="s">
        <v>610</v>
      </c>
      <c r="BG17" s="246" t="s">
        <v>607</v>
      </c>
      <c r="BH17" s="246" t="s">
        <v>608</v>
      </c>
      <c r="BJ17" s="519" t="s">
        <v>985</v>
      </c>
      <c r="BK17" s="519" t="s">
        <v>977</v>
      </c>
      <c r="BL17" s="519" t="s">
        <v>878</v>
      </c>
      <c r="BM17" s="519" t="s">
        <v>980</v>
      </c>
      <c r="BN17" s="548" t="s">
        <v>972</v>
      </c>
      <c r="BO17" s="548" t="s">
        <v>974</v>
      </c>
      <c r="BP17" s="548" t="s">
        <v>973</v>
      </c>
      <c r="BQ17" s="548" t="s">
        <v>1000</v>
      </c>
      <c r="BR17" s="548" t="s">
        <v>999</v>
      </c>
      <c r="BT17" s="520" t="s">
        <v>988</v>
      </c>
      <c r="BX17" s="228"/>
      <c r="CB17" s="35"/>
      <c r="CE17" s="246"/>
      <c r="CF17" s="246"/>
    </row>
    <row r="18" spans="1:84" s="35" customFormat="1" ht="16.7" customHeight="1" x14ac:dyDescent="0.25">
      <c r="A18" s="11"/>
      <c r="B18" s="11"/>
      <c r="C18" s="332" t="str">
        <f t="shared" ref="C18:C62" si="0">$D$15</f>
        <v>PO</v>
      </c>
      <c r="D18" s="308" t="str">
        <f t="shared" ref="D18:D62" si="1">$D$14</f>
        <v>PLAN</v>
      </c>
      <c r="E18" s="310" t="str">
        <f>IF(F18="","",INDEX(BAZA_Sifranti!$I$10:$O$43,MATCH(F18,BAZA_Sifranti!$L$10:$L$43,0),3))</f>
        <v/>
      </c>
      <c r="F18" s="641"/>
      <c r="G18" s="262" t="str">
        <f>IF(E18="","",ROUND(IF(OR(O18=0,O18=""),SUM(J18:K18),(SUM(M18:N18))/(SUM(M18:N18)+O18)*SUM(J18:K18)),3))</f>
        <v/>
      </c>
      <c r="H18" s="29" t="str">
        <f>IFERROR(IF(F18="","",VLOOKUP(MATCH(E18,tblS_VarStroški_SD[ID_STRO_SD],0)-1,tblS_VarStroški_SD[],5)),"")</f>
        <v/>
      </c>
      <c r="I18" s="642"/>
      <c r="J18" s="643"/>
      <c r="K18" s="643"/>
      <c r="L18" s="644"/>
      <c r="M18" s="643"/>
      <c r="N18" s="643"/>
      <c r="O18" s="645"/>
      <c r="P18" s="646"/>
      <c r="Q18" s="647"/>
      <c r="R18" s="30" t="str">
        <f>IFERROR(IF(F18="","",VLOOKUP(MATCH(F18,tblS_VarStroški_SD[STROSEK_SD_Naziv],0)-1,tblS_VarStroški_SD[],6)),"")</f>
        <v/>
      </c>
      <c r="S18" s="399" t="str">
        <f t="shared" ref="S18:S62" si="2">IF(OR(G18="",Q18=""),"",ROUND((G18*Q18+P18),2))</f>
        <v/>
      </c>
      <c r="T18" s="197" t="str">
        <f t="shared" ref="T18:T62" si="3">IFERROR(S18/$S$63,"")</f>
        <v/>
      </c>
      <c r="U18" s="32" t="str">
        <f t="shared" ref="U18:U62" si="4">IF(F18="","",AQ18)</f>
        <v/>
      </c>
      <c r="V18" s="198" t="str">
        <f t="shared" ref="V18:V46" si="5">IFERROR(T18,"")</f>
        <v/>
      </c>
      <c r="W18" s="22"/>
      <c r="Y18" s="194" t="str">
        <f t="shared" ref="Y18:Y46" si="6">IF(AND(E18="",AT18=0,COUNTA(F18,I18:K18,P18:Q18)=0),"",IF(AR18=1,"û","ü"))</f>
        <v/>
      </c>
      <c r="AB18" s="443" t="s">
        <v>911</v>
      </c>
      <c r="AC18" s="488">
        <f>IFERROR(SUM(#REF!,#REF!,#REF!)/#REF!,0)</f>
        <v>0</v>
      </c>
      <c r="AD18" s="492">
        <v>0</v>
      </c>
      <c r="AE18" s="490">
        <f>ROUND(AD18*AC18,3)</f>
        <v>0</v>
      </c>
      <c r="AF18" s="11"/>
      <c r="AH18" s="21"/>
      <c r="AL18" s="11"/>
      <c r="AM18" s="11"/>
      <c r="AP18" s="125"/>
      <c r="AQ18" s="125" t="s">
        <v>149</v>
      </c>
      <c r="AR18" s="147">
        <f>IF(SUM(AS18:BF18)&gt;0,1,0)</f>
        <v>0</v>
      </c>
      <c r="AS18" s="122"/>
      <c r="AT18" s="122">
        <f t="shared" ref="AT18:AT45" si="7">IF(AND(F18="",F19&lt;&gt;""),1,0)</f>
        <v>0</v>
      </c>
      <c r="AU18" s="122">
        <f>IF(IF(F18="",TRUE,COUNTIF(tbl_07_UVS_01[Naziv upravičenega variabilnega stroška],F18)=1)=FALSE,1,0)</f>
        <v>0</v>
      </c>
      <c r="AV18" s="122"/>
      <c r="AW18" s="35">
        <f t="shared" ref="AW18:AW46" si="8">IF(SUM(I18:O18)=0,0,IF(LEFT(E18,3)="A01",IF(SUM(I18:J18,L18:M18)=0,0,IF(AND(SUM(I18:J18)&gt;0,SUM(L18:M18)&gt;0),0,1)),0))</f>
        <v>0</v>
      </c>
      <c r="AX18" s="35">
        <f t="shared" ref="AX18:AX46" si="9">IF(SUM(I18:O18)=0,0,IF(LEFT(E18,3)="A01",IF(SUM(I18:O18)=0,0,IF(OR(AND(K18=0,N18=0),AND(K18&gt;0,N18&gt;=0))=TRUE,0,1)),0))</f>
        <v>0</v>
      </c>
      <c r="AY18" s="35">
        <f>IFERROR(IF(BM18=1,IF(AND(BN18&lt;=$BZ$19,BN18&gt;=$CA$19,BO18&lt;=$BV$19,BO18&gt;=$BW$19,BP18&lt;=$BX$19,BP18&gt;=$BY$19,BQ18&gt;=$CB$19,BQ18&lt;=$CC$19),0,1),0),0)</f>
        <v>0</v>
      </c>
      <c r="AZ18" s="35">
        <f t="shared" ref="AZ18:AZ46" si="10">IFERROR(IF(BM18=2,IF(AND(BN18&lt;=$BZ$20,BN18&gt;=$CA$20,BO18&lt;=$BV$20,BO18&gt;=$BW$20),0,1),0),0)</f>
        <v>0</v>
      </c>
      <c r="BA18" s="35">
        <f>IFERROR(IF(BM18=3,IF(AND(BN18&lt;=$BZ$21,BN18&gt;=$CA$21,BO18&lt;=$BV$21,BO18&gt;=$BW$21,BP18&lt;=$BX$21,BP18&gt;=$BY$21,BQ18&gt;=$CB$21,BQ18&lt;=$CC$21),0,1),0),0)</f>
        <v>0</v>
      </c>
      <c r="BB18" s="35">
        <f t="shared" ref="BB18:BB46" si="11">IFERROR(IF(BM18=4,IF(AND(BN18&lt;=$BZ$22,BN18&gt;=$CA$22,BO18&lt;=$BV$22,BO18&gt;=$BW$22),0,1),0),0)</f>
        <v>0</v>
      </c>
      <c r="BC18" s="35">
        <f t="shared" ref="BC18:BC46" si="12">IF(E18="",0,IF(AND(OR(AND(I18=0,L18=0),AND(I18&gt;0,L18&gt;0),AND(SUM(I18:J18)&gt;0,SUM(L18:M18)&gt;0)),OR(AND(I18&gt;0,J18&gt;0,L18&gt;0),AND(SUM(I18:J18)=0,SUM(L18:M18)=0)))=TRUE,0,1))</f>
        <v>0</v>
      </c>
      <c r="BD18" s="381">
        <f t="shared" ref="BD18:BD46" si="13">IF(OR(COUNTA(F18,I18:Q18)&gt;9,COUNTA(F18,I18:Q18)=0)=TRUE,0,1)</f>
        <v>0</v>
      </c>
      <c r="BE18" s="35">
        <f t="shared" ref="BE18:BE46" si="14">IF(AND($BG$16=E18,$BG$18&lt;&gt;""),IF(Q18&gt;$BG$18,1,0),0)</f>
        <v>0</v>
      </c>
      <c r="BF18" s="35">
        <f t="shared" ref="BF18:BF46" si="15">IF(AND($BH$16=E18,$BH$18&lt;&gt;""),IF(Q18&gt;$BH$18,1,0),0)</f>
        <v>0</v>
      </c>
      <c r="BG18" s="372" t="str">
        <f>IF(AND($AK$2=VLOOKUP($D$13,tblS_RegUVS[],2),VLOOKUP($D$13,tblS_RegUVS[],4)&lt;&gt;""),VLOOKUP($D$13,tblS_RegUVS[],4),"")</f>
        <v/>
      </c>
      <c r="BH18" s="372" t="str">
        <f>IF(AND($AK$2=VLOOKUP($D$13,tblS_RegUVS[],2),VLOOKUP($D$13,tblS_RegUVS[],6)&lt;&gt;""),VLOOKUP($D$13,tblS_RegUVS[],6),"")</f>
        <v/>
      </c>
      <c r="BJ18" s="12" t="b">
        <f t="shared" ref="BJ18:BJ46" si="16">AND(LEFT(E18,3)="A01",SUM(L18:N18)&gt;0,E18&lt;&gt;"A01-13",E18&lt;&gt;"A01-14",E18&lt;&gt;"A01-15")</f>
        <v>0</v>
      </c>
      <c r="BK18" s="516" t="b">
        <f t="shared" ref="BK18:BK46" si="17">AND(LEFT(E18,3)="A01",SUM(N18:O18)&gt;0,E18="A01-15")</f>
        <v>0</v>
      </c>
      <c r="BL18" s="518">
        <f t="shared" ref="BL18:BL46" si="18">IF(BJ18=TRUE,IF(AND(K18=0,BJ18=TRUE),1,IF(SUM(I18:J18)=0,2,3)),0)</f>
        <v>0</v>
      </c>
      <c r="BM18" s="518">
        <f>IF(BL18&lt;&gt;0,BL18,IF(BK18=TRUE,4,0))</f>
        <v>0</v>
      </c>
      <c r="BN18" s="517" t="str">
        <f t="shared" ref="BN18:BN46" si="19">IFERROR(IF($BM18=0,"",ROUND(SUM(L18:O18)/SUM(I18:K18),3)),"")</f>
        <v/>
      </c>
      <c r="BO18" s="517" t="str">
        <f t="shared" ref="BO18:BO46" si="20">IFERROR(IF($BM18=0,"",ROUND(SUM(M18:O18)/SUM(J18:K18),3)),"")</f>
        <v/>
      </c>
      <c r="BP18" s="517" t="str">
        <f t="shared" ref="BP18:BP46" si="21">IFERROR(IF($BM18=0,"",ROUND(SUM(L18)/SUM(I18),3)),"")</f>
        <v/>
      </c>
      <c r="BQ18" s="517" t="str">
        <f>IFERROR(IF(OR($BM18=1,$BM18=3),ROUND(IF(O18=0,L18/M18,IF((N18+O18)&lt;=(K18*0.95),L18/(M18+O18),L18/(SUM(N18:O18)-K18*0.95+M18))),3),""),"")</f>
        <v/>
      </c>
      <c r="BR18" s="546" t="str">
        <f>IF(BM18=0,"",VLOOKUP(BM18,$BT$19:$BU$22,2))</f>
        <v/>
      </c>
      <c r="BT18" s="521" t="str">
        <f t="array" ref="BT18">BAZA_Sifranti!BS8:BX12</f>
        <v>ID</v>
      </c>
      <c r="BU18" s="521" t="str">
        <f t="array" ref="BU18">BAZA_Sifranti!BT8:BX10</f>
        <v>Naprava_TIP</v>
      </c>
      <c r="BV18" s="521" t="str">
        <f t="array" ref="BV18">BAZA_Sifranti!BU8:BX10</f>
        <v>Izkoristek TE max</v>
      </c>
      <c r="BW18" s="521" t="str">
        <f t="array" ref="BW18">BAZA_Sifranti!BV8:BX10</f>
        <v>Izkoristek TE min</v>
      </c>
      <c r="BX18" s="521" t="str">
        <f t="array" ref="BX18">BAZA_Sifranti!BW8:BY10</f>
        <v>Izkoristek EE max</v>
      </c>
      <c r="BY18" s="521" t="str">
        <f t="array" ref="BY18">BAZA_Sifranti!BX8:BZ10</f>
        <v>Izkoristek EE min</v>
      </c>
      <c r="BZ18" s="521" t="str">
        <f t="array" ref="BZ18">BAZA_Sifranti!BY8:CA10</f>
        <v>Izkoristek PN max</v>
      </c>
      <c r="CA18" s="521" t="str">
        <f t="array" ref="CA18">BAZA_Sifranti!BZ8:CB10</f>
        <v>Izkoristek PN min</v>
      </c>
      <c r="CB18" s="521" t="str">
        <f t="array" ref="CB18">BAZA_Sifranti!CA8:CC10</f>
        <v>Cmin</v>
      </c>
      <c r="CC18" s="521" t="str">
        <f t="array" ref="CC18">BAZA_Sifranti!CB8:CD10</f>
        <v>Cmax</v>
      </c>
      <c r="CE18" s="372"/>
      <c r="CF18" s="372"/>
    </row>
    <row r="19" spans="1:84" s="35" customFormat="1" ht="16.7" customHeight="1" x14ac:dyDescent="0.25">
      <c r="A19" s="11"/>
      <c r="B19" s="11"/>
      <c r="C19" s="332" t="str">
        <f t="shared" si="0"/>
        <v>PO</v>
      </c>
      <c r="D19" s="308" t="str">
        <f t="shared" si="1"/>
        <v>PLAN</v>
      </c>
      <c r="E19" s="310" t="str">
        <f>IF(F19="","",INDEX(BAZA_Sifranti!$I$10:$O$43,MATCH(F19,BAZA_Sifranti!$L$10:$L$43,0),3))</f>
        <v/>
      </c>
      <c r="F19" s="641"/>
      <c r="G19" s="262" t="str">
        <f t="shared" ref="G19:G46" si="22">IF(E19="","",ROUND(IF(OR(O19=0,O19=""),SUM(J19:K19),(SUM(M19:N19))/(SUM(M19:N19)+O19)*SUM(J19:K19)),3))</f>
        <v/>
      </c>
      <c r="H19" s="29" t="str">
        <f>IFERROR(IF(F19="","",VLOOKUP(MATCH(E19,tblS_VarStroški_SD[ID_STRO_SD],0)-1,tblS_VarStroški_SD[],5)),"")</f>
        <v/>
      </c>
      <c r="I19" s="642"/>
      <c r="J19" s="643"/>
      <c r="K19" s="643"/>
      <c r="L19" s="644"/>
      <c r="M19" s="643"/>
      <c r="N19" s="643"/>
      <c r="O19" s="645"/>
      <c r="P19" s="646"/>
      <c r="Q19" s="647"/>
      <c r="R19" s="30" t="str">
        <f>IFERROR(IF(F19="","",VLOOKUP(MATCH(F19,tblS_VarStroški_SD[STROSEK_SD_Naziv],0)-1,tblS_VarStroški_SD[],6)),"")</f>
        <v/>
      </c>
      <c r="S19" s="399" t="str">
        <f t="shared" si="2"/>
        <v/>
      </c>
      <c r="T19" s="690" t="str">
        <f t="shared" si="3"/>
        <v/>
      </c>
      <c r="U19" s="32" t="str">
        <f t="shared" si="4"/>
        <v/>
      </c>
      <c r="V19" s="198" t="str">
        <f t="shared" si="5"/>
        <v/>
      </c>
      <c r="W19" s="22"/>
      <c r="Y19" s="194" t="str">
        <f t="shared" si="6"/>
        <v/>
      </c>
      <c r="AB19" s="444" t="s">
        <v>912</v>
      </c>
      <c r="AC19" s="489">
        <f>IFERROR(SUM(#REF!,#REF!,#REF!)/#REF!,0)</f>
        <v>0</v>
      </c>
      <c r="AD19" s="445"/>
      <c r="AE19" s="491">
        <f>ROUND(AD18*AC19,3)</f>
        <v>0</v>
      </c>
      <c r="AF19" s="398"/>
      <c r="AH19" s="21"/>
      <c r="AM19" s="11"/>
      <c r="AP19" s="125"/>
      <c r="AQ19" s="125" t="s">
        <v>150</v>
      </c>
      <c r="AR19" s="147">
        <f t="shared" ref="AR19:AR46" si="23">IF(SUM(AS19:BF19)&gt;0,1,0)</f>
        <v>0</v>
      </c>
      <c r="AS19" s="122"/>
      <c r="AT19" s="122">
        <f t="shared" si="7"/>
        <v>0</v>
      </c>
      <c r="AU19" s="122">
        <f>IF(IF(F19="",TRUE,COUNTIF(tbl_07_UVS_01[Naziv upravičenega variabilnega stroška],F19)=1)=FALSE,1,0)</f>
        <v>0</v>
      </c>
      <c r="AV19" s="122"/>
      <c r="AW19" s="35">
        <f t="shared" si="8"/>
        <v>0</v>
      </c>
      <c r="AX19" s="35">
        <f t="shared" si="9"/>
        <v>0</v>
      </c>
      <c r="AY19" s="35">
        <f t="shared" ref="AY19:AY46" si="24">IFERROR(IF(BM19=1,IF(AND(BN19&lt;=$BZ$19,BN19&gt;=$CA$19,BO19&lt;=$BV$19,BO19&gt;=$BW$19,BP19&lt;=$BX$19,BP19&gt;=$BY$19,BQ19&gt;=$CB$19,BQ19&lt;=$CC$19),0,1),0),0)</f>
        <v>0</v>
      </c>
      <c r="AZ19" s="35">
        <f t="shared" si="10"/>
        <v>0</v>
      </c>
      <c r="BA19" s="35">
        <f t="shared" ref="BA19:BA46" si="25">IFERROR(IF(BM19=3,IF(AND(BN19&lt;=$BZ$21,BN19&gt;=$CA$21,BO19&lt;=$BV$21,BO19&gt;=$BW$21,BP19&lt;=$BX$21,BP19&gt;=$BY$21,BQ19&gt;=$CB$21,BQ19&lt;=$CC$21),0,1),0),0)</f>
        <v>0</v>
      </c>
      <c r="BB19" s="35">
        <f t="shared" si="11"/>
        <v>0</v>
      </c>
      <c r="BC19" s="35">
        <f t="shared" si="12"/>
        <v>0</v>
      </c>
      <c r="BD19" s="381">
        <f t="shared" si="13"/>
        <v>0</v>
      </c>
      <c r="BE19" s="35">
        <f t="shared" si="14"/>
        <v>0</v>
      </c>
      <c r="BF19" s="35">
        <f t="shared" si="15"/>
        <v>0</v>
      </c>
      <c r="BG19" s="6"/>
      <c r="BJ19" s="12" t="b">
        <f t="shared" si="16"/>
        <v>0</v>
      </c>
      <c r="BK19" s="516" t="b">
        <f t="shared" si="17"/>
        <v>0</v>
      </c>
      <c r="BL19" s="518">
        <f t="shared" si="18"/>
        <v>0</v>
      </c>
      <c r="BM19" s="518">
        <f t="shared" ref="BM19:BM46" si="26">IF(BL19&lt;&gt;0,BL19,IF(BK19=TRUE,4,0))</f>
        <v>0</v>
      </c>
      <c r="BN19" s="517" t="str">
        <f>IFERROR(IF($BM19=0,"",ROUND(SUM(L19:O19)/SUM(I19:K19),3)),"")</f>
        <v/>
      </c>
      <c r="BO19" s="517" t="str">
        <f t="shared" si="20"/>
        <v/>
      </c>
      <c r="BP19" s="517" t="str">
        <f t="shared" si="21"/>
        <v/>
      </c>
      <c r="BQ19" s="517" t="str">
        <f t="shared" ref="BQ19:BQ46" si="27">IFERROR(IF(OR($BM19=1,$BM19=3),ROUND(IF(O19=0,L19/M19,IF((N19+O19)&lt;=(K19*0.95),L19/(M19+O19),L19/(SUM(N19:O19)-K19*0.95+M19))),3),""),"")</f>
        <v/>
      </c>
      <c r="BR19" s="546" t="str">
        <f t="shared" ref="BR19:BR46" si="28">IF(BM19=0,"",VLOOKUP(BM19,$BT$19:$BU$22,2))</f>
        <v/>
      </c>
      <c r="BT19" s="508">
        <f t="array" ref="BT19">BAZA_Sifranti!BS9:BX12</f>
        <v>1</v>
      </c>
      <c r="BU19" s="508" t="str">
        <f t="array" ref="BU19">BAZA_Sifranti!BT9:BX12</f>
        <v>SPTE</v>
      </c>
      <c r="BV19" s="508">
        <v>1</v>
      </c>
      <c r="BW19" s="508">
        <v>0.45</v>
      </c>
      <c r="BX19" s="508">
        <v>0.85</v>
      </c>
      <c r="BY19" s="508">
        <v>0.25</v>
      </c>
      <c r="BZ19" s="508">
        <v>1</v>
      </c>
      <c r="CA19" s="508">
        <v>0.45</v>
      </c>
      <c r="CB19" s="508">
        <v>0.4</v>
      </c>
      <c r="CC19" s="508">
        <v>1.1000000000000001</v>
      </c>
      <c r="CE19" s="6"/>
    </row>
    <row r="20" spans="1:84" s="35" customFormat="1" ht="17.25" customHeight="1" x14ac:dyDescent="0.25">
      <c r="A20" s="11"/>
      <c r="B20" s="11"/>
      <c r="C20" s="332" t="str">
        <f t="shared" si="0"/>
        <v>PO</v>
      </c>
      <c r="D20" s="308" t="str">
        <f t="shared" si="1"/>
        <v>PLAN</v>
      </c>
      <c r="E20" s="310" t="str">
        <f>IF(F20="","",INDEX(BAZA_Sifranti!$I$10:$O$43,MATCH(F20,BAZA_Sifranti!$L$10:$L$43,0),3))</f>
        <v/>
      </c>
      <c r="F20" s="641"/>
      <c r="G20" s="262" t="str">
        <f t="shared" si="22"/>
        <v/>
      </c>
      <c r="H20" s="29" t="str">
        <f>IFERROR(IF(F20="","",VLOOKUP(MATCH(E20,tblS_VarStroški_SD[ID_STRO_SD],0)-1,tblS_VarStroški_SD[],5)),"")</f>
        <v/>
      </c>
      <c r="I20" s="642"/>
      <c r="J20" s="643"/>
      <c r="K20" s="643"/>
      <c r="L20" s="644"/>
      <c r="M20" s="643"/>
      <c r="N20" s="643"/>
      <c r="O20" s="645"/>
      <c r="P20" s="646"/>
      <c r="Q20" s="647"/>
      <c r="R20" s="30" t="str">
        <f>IFERROR(IF(F20="","",VLOOKUP(MATCH(F20,tblS_VarStroški_SD[STROSEK_SD_Naziv],0)-1,tblS_VarStroški_SD[],6)),"")</f>
        <v/>
      </c>
      <c r="S20" s="399" t="str">
        <f t="shared" si="2"/>
        <v/>
      </c>
      <c r="T20" s="690" t="str">
        <f t="shared" si="3"/>
        <v/>
      </c>
      <c r="U20" s="32" t="str">
        <f t="shared" si="4"/>
        <v/>
      </c>
      <c r="V20" s="198" t="str">
        <f t="shared" si="5"/>
        <v/>
      </c>
      <c r="W20" s="22"/>
      <c r="Y20" s="194" t="str">
        <f t="shared" si="6"/>
        <v/>
      </c>
      <c r="AB20" s="444" t="s">
        <v>913</v>
      </c>
      <c r="AC20" s="489">
        <f>IFERROR(1-SUM(AC18:AC19),0)</f>
        <v>1</v>
      </c>
      <c r="AD20" s="445"/>
      <c r="AE20" s="491">
        <f>ROUND(AD18*AC20,3)</f>
        <v>0</v>
      </c>
      <c r="AF20" s="398"/>
      <c r="AH20" s="21"/>
      <c r="AM20" s="11"/>
      <c r="AP20" s="125"/>
      <c r="AQ20" s="125" t="s">
        <v>151</v>
      </c>
      <c r="AR20" s="147">
        <f t="shared" si="23"/>
        <v>0</v>
      </c>
      <c r="AS20" s="122"/>
      <c r="AT20" s="122">
        <f t="shared" si="7"/>
        <v>0</v>
      </c>
      <c r="AU20" s="122">
        <f>IF(IF(F20="",TRUE,COUNTIF(tbl_07_UVS_01[Naziv upravičenega variabilnega stroška],F20)=1)=FALSE,1,0)</f>
        <v>0</v>
      </c>
      <c r="AV20" s="122"/>
      <c r="AW20" s="35">
        <f t="shared" si="8"/>
        <v>0</v>
      </c>
      <c r="AX20" s="35">
        <f t="shared" si="9"/>
        <v>0</v>
      </c>
      <c r="AY20" s="35">
        <f t="shared" si="24"/>
        <v>0</v>
      </c>
      <c r="AZ20" s="35">
        <f t="shared" si="10"/>
        <v>0</v>
      </c>
      <c r="BA20" s="35">
        <f t="shared" si="25"/>
        <v>0</v>
      </c>
      <c r="BB20" s="35">
        <f t="shared" si="11"/>
        <v>0</v>
      </c>
      <c r="BC20" s="35">
        <f t="shared" si="12"/>
        <v>0</v>
      </c>
      <c r="BD20" s="381">
        <f t="shared" si="13"/>
        <v>0</v>
      </c>
      <c r="BE20" s="35">
        <f t="shared" si="14"/>
        <v>0</v>
      </c>
      <c r="BF20" s="35">
        <f t="shared" si="15"/>
        <v>0</v>
      </c>
      <c r="BJ20" s="12" t="b">
        <f t="shared" si="16"/>
        <v>0</v>
      </c>
      <c r="BK20" s="516" t="b">
        <f t="shared" si="17"/>
        <v>0</v>
      </c>
      <c r="BL20" s="518">
        <f t="shared" si="18"/>
        <v>0</v>
      </c>
      <c r="BM20" s="518">
        <f t="shared" si="26"/>
        <v>0</v>
      </c>
      <c r="BN20" s="517" t="str">
        <f t="shared" si="19"/>
        <v/>
      </c>
      <c r="BO20" s="517" t="str">
        <f t="shared" si="20"/>
        <v/>
      </c>
      <c r="BP20" s="517" t="str">
        <f t="shared" si="21"/>
        <v/>
      </c>
      <c r="BQ20" s="517" t="str">
        <f t="shared" si="27"/>
        <v/>
      </c>
      <c r="BR20" s="546" t="str">
        <f t="shared" si="28"/>
        <v/>
      </c>
      <c r="BT20" s="508">
        <f t="array" ref="BT20">BAZA_Sifranti!BS10:BX13</f>
        <v>2</v>
      </c>
      <c r="BU20" s="508" t="str">
        <f t="array" ref="BU20">BAZA_Sifranti!BT10:BX12</f>
        <v>KOTLI</v>
      </c>
      <c r="BV20" s="508">
        <v>1</v>
      </c>
      <c r="BW20" s="508">
        <v>0.65</v>
      </c>
      <c r="BX20" s="508">
        <v>0</v>
      </c>
      <c r="BY20" s="508">
        <v>0</v>
      </c>
      <c r="BZ20" s="508">
        <v>1</v>
      </c>
      <c r="CA20" s="508">
        <v>0.65</v>
      </c>
      <c r="CB20" s="508">
        <v>0</v>
      </c>
      <c r="CC20" s="508">
        <v>0</v>
      </c>
    </row>
    <row r="21" spans="1:84" s="35" customFormat="1" ht="16.7" customHeight="1" x14ac:dyDescent="0.25">
      <c r="A21" s="11"/>
      <c r="B21" s="11"/>
      <c r="C21" s="332" t="str">
        <f t="shared" si="0"/>
        <v>PO</v>
      </c>
      <c r="D21" s="308" t="str">
        <f t="shared" si="1"/>
        <v>PLAN</v>
      </c>
      <c r="E21" s="310" t="str">
        <f>IF(F21="","",INDEX(BAZA_Sifranti!$I$10:$O$43,MATCH(F21,BAZA_Sifranti!$L$10:$L$43,0),3))</f>
        <v/>
      </c>
      <c r="F21" s="641"/>
      <c r="G21" s="262" t="str">
        <f t="shared" si="22"/>
        <v/>
      </c>
      <c r="H21" s="29" t="str">
        <f>IFERROR(IF(F21="","",VLOOKUP(MATCH(E21,tblS_VarStroški_SD[ID_STRO_SD],0)-1,tblS_VarStroški_SD[],5)),"")</f>
        <v/>
      </c>
      <c r="I21" s="642"/>
      <c r="J21" s="643"/>
      <c r="K21" s="643"/>
      <c r="L21" s="644"/>
      <c r="M21" s="643"/>
      <c r="N21" s="643"/>
      <c r="O21" s="645"/>
      <c r="P21" s="646"/>
      <c r="Q21" s="647"/>
      <c r="R21" s="30" t="str">
        <f>IFERROR(IF(F21="","",VLOOKUP(MATCH(F21,tblS_VarStroški_SD[STROSEK_SD_Naziv],0)-1,tblS_VarStroški_SD[],6)),"")</f>
        <v/>
      </c>
      <c r="S21" s="399" t="str">
        <f t="shared" si="2"/>
        <v/>
      </c>
      <c r="T21" s="690" t="str">
        <f t="shared" si="3"/>
        <v/>
      </c>
      <c r="U21" s="32" t="str">
        <f t="shared" si="4"/>
        <v/>
      </c>
      <c r="V21" s="198" t="str">
        <f t="shared" si="5"/>
        <v/>
      </c>
      <c r="W21" s="22"/>
      <c r="Y21" s="194" t="str">
        <f t="shared" si="6"/>
        <v/>
      </c>
      <c r="AC21" s="398"/>
      <c r="AD21" s="398"/>
      <c r="AE21" s="398"/>
      <c r="AF21" s="398"/>
      <c r="AH21" s="21"/>
      <c r="AJ21" s="506"/>
      <c r="AM21" s="11"/>
      <c r="AP21" s="125"/>
      <c r="AQ21" s="125" t="s">
        <v>152</v>
      </c>
      <c r="AR21" s="147">
        <f t="shared" si="23"/>
        <v>0</v>
      </c>
      <c r="AS21" s="122"/>
      <c r="AT21" s="122">
        <f t="shared" si="7"/>
        <v>0</v>
      </c>
      <c r="AU21" s="122">
        <f>IF(IF(F21="",TRUE,COUNTIF(tbl_07_UVS_01[Naziv upravičenega variabilnega stroška],F21)=1)=FALSE,1,0)</f>
        <v>0</v>
      </c>
      <c r="AV21" s="122"/>
      <c r="AW21" s="35">
        <f t="shared" si="8"/>
        <v>0</v>
      </c>
      <c r="AX21" s="35">
        <f t="shared" si="9"/>
        <v>0</v>
      </c>
      <c r="AY21" s="35">
        <f t="shared" si="24"/>
        <v>0</v>
      </c>
      <c r="AZ21" s="35">
        <f t="shared" si="10"/>
        <v>0</v>
      </c>
      <c r="BA21" s="35">
        <f t="shared" si="25"/>
        <v>0</v>
      </c>
      <c r="BB21" s="35">
        <f t="shared" si="11"/>
        <v>0</v>
      </c>
      <c r="BC21" s="35">
        <f t="shared" si="12"/>
        <v>0</v>
      </c>
      <c r="BD21" s="381">
        <f t="shared" si="13"/>
        <v>0</v>
      </c>
      <c r="BE21" s="35">
        <f t="shared" si="14"/>
        <v>0</v>
      </c>
      <c r="BF21" s="35">
        <f t="shared" si="15"/>
        <v>0</v>
      </c>
      <c r="BJ21" s="12" t="b">
        <f t="shared" si="16"/>
        <v>0</v>
      </c>
      <c r="BK21" s="516" t="b">
        <f t="shared" si="17"/>
        <v>0</v>
      </c>
      <c r="BL21" s="518">
        <f t="shared" si="18"/>
        <v>0</v>
      </c>
      <c r="BM21" s="518">
        <f t="shared" si="26"/>
        <v>0</v>
      </c>
      <c r="BN21" s="517" t="str">
        <f t="shared" si="19"/>
        <v/>
      </c>
      <c r="BO21" s="517" t="str">
        <f t="shared" si="20"/>
        <v/>
      </c>
      <c r="BP21" s="517" t="str">
        <f t="shared" si="21"/>
        <v/>
      </c>
      <c r="BQ21" s="517" t="str">
        <f t="shared" si="27"/>
        <v/>
      </c>
      <c r="BR21" s="546" t="str">
        <f t="shared" si="28"/>
        <v/>
      </c>
      <c r="BT21" s="508">
        <f t="array" ref="BT21">BAZA_Sifranti!BS11:BX14</f>
        <v>3</v>
      </c>
      <c r="BU21" s="508" t="str">
        <f t="array" ref="BU21">BAZA_Sifranti!BT11:BX13</f>
        <v>SPTE&amp;KOTLI</v>
      </c>
      <c r="BV21" s="508">
        <v>1</v>
      </c>
      <c r="BW21" s="508">
        <v>0.45</v>
      </c>
      <c r="BX21" s="508">
        <v>0.85</v>
      </c>
      <c r="BY21" s="508">
        <v>0.25</v>
      </c>
      <c r="BZ21" s="508">
        <v>1</v>
      </c>
      <c r="CA21" s="508">
        <v>0.45</v>
      </c>
      <c r="CB21" s="508">
        <v>0.4</v>
      </c>
      <c r="CC21" s="508">
        <v>0.95</v>
      </c>
    </row>
    <row r="22" spans="1:84" s="35" customFormat="1" ht="16.7" customHeight="1" x14ac:dyDescent="0.25">
      <c r="A22" s="11"/>
      <c r="B22" s="11"/>
      <c r="C22" s="332" t="str">
        <f t="shared" si="0"/>
        <v>PO</v>
      </c>
      <c r="D22" s="308" t="str">
        <f t="shared" si="1"/>
        <v>PLAN</v>
      </c>
      <c r="E22" s="310" t="str">
        <f>IF(F22="","",INDEX(BAZA_Sifranti!$I$10:$O$43,MATCH(F22,BAZA_Sifranti!$L$10:$L$43,0),3))</f>
        <v/>
      </c>
      <c r="F22" s="641"/>
      <c r="G22" s="262" t="str">
        <f t="shared" si="22"/>
        <v/>
      </c>
      <c r="H22" s="29" t="str">
        <f>IFERROR(IF(F22="","",VLOOKUP(MATCH(E22,tblS_VarStroški_SD[ID_STRO_SD],0)-1,tblS_VarStroški_SD[],5)),"")</f>
        <v/>
      </c>
      <c r="I22" s="642"/>
      <c r="J22" s="643"/>
      <c r="K22" s="643"/>
      <c r="L22" s="644"/>
      <c r="M22" s="643"/>
      <c r="N22" s="643"/>
      <c r="O22" s="645"/>
      <c r="P22" s="646"/>
      <c r="Q22" s="647"/>
      <c r="R22" s="30" t="str">
        <f>IFERROR(IF(F22="","",VLOOKUP(MATCH(F22,tblS_VarStroški_SD[STROSEK_SD_Naziv],0)-1,tblS_VarStroški_SD[],6)),"")</f>
        <v/>
      </c>
      <c r="S22" s="399" t="str">
        <f t="shared" si="2"/>
        <v/>
      </c>
      <c r="T22" s="690" t="str">
        <f t="shared" si="3"/>
        <v/>
      </c>
      <c r="U22" s="32" t="str">
        <f t="shared" si="4"/>
        <v/>
      </c>
      <c r="V22" s="198" t="str">
        <f t="shared" si="5"/>
        <v/>
      </c>
      <c r="W22" s="22"/>
      <c r="Y22" s="194" t="str">
        <f t="shared" si="6"/>
        <v/>
      </c>
      <c r="AC22" s="11"/>
      <c r="AD22" s="11"/>
      <c r="AE22" s="11"/>
      <c r="AF22" s="11"/>
      <c r="AH22" s="21"/>
      <c r="AK22" s="506"/>
      <c r="AL22" s="11"/>
      <c r="AM22" s="11"/>
      <c r="AP22" s="125"/>
      <c r="AQ22" s="125" t="s">
        <v>153</v>
      </c>
      <c r="AR22" s="147">
        <f t="shared" si="23"/>
        <v>0</v>
      </c>
      <c r="AS22" s="122"/>
      <c r="AT22" s="122">
        <f t="shared" si="7"/>
        <v>0</v>
      </c>
      <c r="AU22" s="122">
        <f>IF(IF(F22="",TRUE,COUNTIF(tbl_07_UVS_01[Naziv upravičenega variabilnega stroška],F22)=1)=FALSE,1,0)</f>
        <v>0</v>
      </c>
      <c r="AV22" s="122"/>
      <c r="AW22" s="35">
        <f t="shared" si="8"/>
        <v>0</v>
      </c>
      <c r="AX22" s="35">
        <f t="shared" si="9"/>
        <v>0</v>
      </c>
      <c r="AY22" s="35">
        <f t="shared" si="24"/>
        <v>0</v>
      </c>
      <c r="AZ22" s="35">
        <f t="shared" si="10"/>
        <v>0</v>
      </c>
      <c r="BA22" s="35">
        <f t="shared" si="25"/>
        <v>0</v>
      </c>
      <c r="BB22" s="35">
        <f t="shared" si="11"/>
        <v>0</v>
      </c>
      <c r="BC22" s="35">
        <f t="shared" si="12"/>
        <v>0</v>
      </c>
      <c r="BD22" s="381">
        <f t="shared" si="13"/>
        <v>0</v>
      </c>
      <c r="BE22" s="35">
        <f t="shared" si="14"/>
        <v>0</v>
      </c>
      <c r="BF22" s="35">
        <f t="shared" si="15"/>
        <v>0</v>
      </c>
      <c r="BJ22" s="12" t="b">
        <f t="shared" si="16"/>
        <v>0</v>
      </c>
      <c r="BK22" s="516" t="b">
        <f t="shared" si="17"/>
        <v>0</v>
      </c>
      <c r="BL22" s="518">
        <f t="shared" si="18"/>
        <v>0</v>
      </c>
      <c r="BM22" s="518">
        <f t="shared" si="26"/>
        <v>0</v>
      </c>
      <c r="BN22" s="517" t="str">
        <f t="shared" si="19"/>
        <v/>
      </c>
      <c r="BO22" s="517" t="str">
        <f t="shared" si="20"/>
        <v/>
      </c>
      <c r="BP22" s="517" t="str">
        <f t="shared" si="21"/>
        <v/>
      </c>
      <c r="BQ22" s="517" t="str">
        <f t="shared" si="27"/>
        <v/>
      </c>
      <c r="BR22" s="546" t="str">
        <f t="shared" si="28"/>
        <v/>
      </c>
      <c r="BT22" s="508">
        <f t="array" ref="BT22">BAZA_Sifranti!BS12:BX15</f>
        <v>4</v>
      </c>
      <c r="BU22" s="508" t="str">
        <f t="array" ref="BU22">BAZA_Sifranti!BT12:BX14</f>
        <v>TOPČRP</v>
      </c>
      <c r="BV22" s="508">
        <v>3.5</v>
      </c>
      <c r="BW22" s="508">
        <v>1.2</v>
      </c>
      <c r="BX22" s="508">
        <v>0</v>
      </c>
      <c r="BY22" s="508">
        <v>0</v>
      </c>
      <c r="BZ22" s="508">
        <v>3.5</v>
      </c>
      <c r="CA22" s="508">
        <v>1.2</v>
      </c>
      <c r="CB22" s="508">
        <v>0</v>
      </c>
      <c r="CC22" s="508">
        <v>0</v>
      </c>
    </row>
    <row r="23" spans="1:84" s="35" customFormat="1" ht="16.7" customHeight="1" x14ac:dyDescent="0.25">
      <c r="A23" s="11"/>
      <c r="B23" s="11"/>
      <c r="C23" s="332" t="str">
        <f t="shared" si="0"/>
        <v>PO</v>
      </c>
      <c r="D23" s="308" t="str">
        <f t="shared" si="1"/>
        <v>PLAN</v>
      </c>
      <c r="E23" s="310" t="str">
        <f>IF(F23="","",INDEX(BAZA_Sifranti!$I$10:$O$43,MATCH(F23,BAZA_Sifranti!$L$10:$L$43,0),3))</f>
        <v/>
      </c>
      <c r="F23" s="641"/>
      <c r="G23" s="262" t="str">
        <f t="shared" si="22"/>
        <v/>
      </c>
      <c r="H23" s="29" t="str">
        <f>IFERROR(IF(F23="","",VLOOKUP(MATCH(E23,tblS_VarStroški_SD[ID_STRO_SD],0)-1,tblS_VarStroški_SD[],5)),"")</f>
        <v/>
      </c>
      <c r="I23" s="642"/>
      <c r="J23" s="643"/>
      <c r="K23" s="643"/>
      <c r="L23" s="644"/>
      <c r="M23" s="643"/>
      <c r="N23" s="643"/>
      <c r="O23" s="645"/>
      <c r="P23" s="646"/>
      <c r="Q23" s="647"/>
      <c r="R23" s="30" t="str">
        <f>IFERROR(IF(F23="","",VLOOKUP(MATCH(F23,tblS_VarStroški_SD[STROSEK_SD_Naziv],0)-1,tblS_VarStroški_SD[],6)),"")</f>
        <v/>
      </c>
      <c r="S23" s="399" t="str">
        <f t="shared" si="2"/>
        <v/>
      </c>
      <c r="T23" s="690" t="str">
        <f t="shared" si="3"/>
        <v/>
      </c>
      <c r="U23" s="32" t="str">
        <f t="shared" si="4"/>
        <v/>
      </c>
      <c r="V23" s="198" t="str">
        <f t="shared" si="5"/>
        <v/>
      </c>
      <c r="W23" s="22"/>
      <c r="Y23" s="194" t="str">
        <f t="shared" si="6"/>
        <v/>
      </c>
      <c r="AB23" s="390"/>
      <c r="AC23" s="11"/>
      <c r="AD23" s="390"/>
      <c r="AE23" s="11"/>
      <c r="AF23" s="11"/>
      <c r="AH23" s="21"/>
      <c r="AL23" s="11"/>
      <c r="AM23" s="11"/>
      <c r="AP23" s="125"/>
      <c r="AQ23" s="125" t="s">
        <v>154</v>
      </c>
      <c r="AR23" s="147">
        <f t="shared" si="23"/>
        <v>0</v>
      </c>
      <c r="AS23" s="122"/>
      <c r="AT23" s="122">
        <f t="shared" si="7"/>
        <v>0</v>
      </c>
      <c r="AU23" s="122">
        <f>IF(IF(F23="",TRUE,COUNTIF(tbl_07_UVS_01[Naziv upravičenega variabilnega stroška],F23)=1)=FALSE,1,0)</f>
        <v>0</v>
      </c>
      <c r="AV23" s="122"/>
      <c r="AW23" s="35">
        <f t="shared" si="8"/>
        <v>0</v>
      </c>
      <c r="AX23" s="35">
        <f t="shared" si="9"/>
        <v>0</v>
      </c>
      <c r="AY23" s="35">
        <f t="shared" si="24"/>
        <v>0</v>
      </c>
      <c r="AZ23" s="35">
        <f t="shared" si="10"/>
        <v>0</v>
      </c>
      <c r="BA23" s="35">
        <f t="shared" si="25"/>
        <v>0</v>
      </c>
      <c r="BB23" s="35">
        <f t="shared" si="11"/>
        <v>0</v>
      </c>
      <c r="BC23" s="35">
        <f t="shared" si="12"/>
        <v>0</v>
      </c>
      <c r="BD23" s="381">
        <f t="shared" si="13"/>
        <v>0</v>
      </c>
      <c r="BE23" s="35">
        <f t="shared" si="14"/>
        <v>0</v>
      </c>
      <c r="BF23" s="35">
        <f t="shared" si="15"/>
        <v>0</v>
      </c>
      <c r="BJ23" s="12" t="b">
        <f t="shared" si="16"/>
        <v>0</v>
      </c>
      <c r="BK23" s="516" t="b">
        <f t="shared" si="17"/>
        <v>0</v>
      </c>
      <c r="BL23" s="518">
        <f t="shared" si="18"/>
        <v>0</v>
      </c>
      <c r="BM23" s="518">
        <f t="shared" si="26"/>
        <v>0</v>
      </c>
      <c r="BN23" s="517" t="str">
        <f t="shared" si="19"/>
        <v/>
      </c>
      <c r="BO23" s="517" t="str">
        <f t="shared" si="20"/>
        <v/>
      </c>
      <c r="BP23" s="517" t="str">
        <f t="shared" si="21"/>
        <v/>
      </c>
      <c r="BQ23" s="517" t="str">
        <f t="shared" si="27"/>
        <v/>
      </c>
      <c r="BR23" s="546" t="str">
        <f t="shared" si="28"/>
        <v/>
      </c>
      <c r="BX23" s="125"/>
    </row>
    <row r="24" spans="1:84" s="35" customFormat="1" ht="16.7" customHeight="1" x14ac:dyDescent="0.25">
      <c r="A24" s="11"/>
      <c r="B24" s="11"/>
      <c r="C24" s="332" t="str">
        <f t="shared" si="0"/>
        <v>PO</v>
      </c>
      <c r="D24" s="308" t="str">
        <f t="shared" si="1"/>
        <v>PLAN</v>
      </c>
      <c r="E24" s="310" t="str">
        <f>IF(F24="","",INDEX(BAZA_Sifranti!$I$10:$O$43,MATCH(F24,BAZA_Sifranti!$L$10:$L$43,0),3))</f>
        <v/>
      </c>
      <c r="F24" s="641"/>
      <c r="G24" s="262" t="str">
        <f t="shared" si="22"/>
        <v/>
      </c>
      <c r="H24" s="29" t="str">
        <f>IFERROR(IF(F24="","",VLOOKUP(MATCH(E24,tblS_VarStroški_SD[ID_STRO_SD],0)-1,tblS_VarStroški_SD[],5)),"")</f>
        <v/>
      </c>
      <c r="I24" s="642"/>
      <c r="J24" s="643"/>
      <c r="K24" s="643"/>
      <c r="L24" s="644"/>
      <c r="M24" s="643"/>
      <c r="N24" s="643"/>
      <c r="O24" s="645"/>
      <c r="P24" s="646"/>
      <c r="Q24" s="647"/>
      <c r="R24" s="30" t="str">
        <f>IFERROR(IF(F24="","",VLOOKUP(MATCH(F24,tblS_VarStroški_SD[STROSEK_SD_Naziv],0)-1,tblS_VarStroški_SD[],6)),"")</f>
        <v/>
      </c>
      <c r="S24" s="399" t="str">
        <f t="shared" si="2"/>
        <v/>
      </c>
      <c r="T24" s="690" t="str">
        <f t="shared" si="3"/>
        <v/>
      </c>
      <c r="U24" s="32" t="str">
        <f t="shared" si="4"/>
        <v/>
      </c>
      <c r="V24" s="198" t="str">
        <f t="shared" si="5"/>
        <v/>
      </c>
      <c r="W24" s="22"/>
      <c r="Y24" s="194" t="str">
        <f t="shared" si="6"/>
        <v/>
      </c>
      <c r="AB24" s="390"/>
      <c r="AC24" s="11"/>
      <c r="AD24" s="11"/>
      <c r="AE24" s="11"/>
      <c r="AF24" s="11"/>
      <c r="AH24" s="21"/>
      <c r="AL24" s="11"/>
      <c r="AM24" s="11"/>
      <c r="AP24" s="125"/>
      <c r="AQ24" s="125" t="s">
        <v>155</v>
      </c>
      <c r="AR24" s="147">
        <f t="shared" si="23"/>
        <v>0</v>
      </c>
      <c r="AS24" s="122"/>
      <c r="AT24" s="122">
        <f t="shared" si="7"/>
        <v>0</v>
      </c>
      <c r="AU24" s="122">
        <f>IF(IF(F24="",TRUE,COUNTIF(tbl_07_UVS_01[Naziv upravičenega variabilnega stroška],F24)=1)=FALSE,1,0)</f>
        <v>0</v>
      </c>
      <c r="AV24" s="122"/>
      <c r="AW24" s="35">
        <f t="shared" si="8"/>
        <v>0</v>
      </c>
      <c r="AX24" s="35">
        <f t="shared" si="9"/>
        <v>0</v>
      </c>
      <c r="AY24" s="35">
        <f t="shared" si="24"/>
        <v>0</v>
      </c>
      <c r="AZ24" s="35">
        <f t="shared" si="10"/>
        <v>0</v>
      </c>
      <c r="BA24" s="35">
        <f t="shared" si="25"/>
        <v>0</v>
      </c>
      <c r="BB24" s="35">
        <f t="shared" si="11"/>
        <v>0</v>
      </c>
      <c r="BC24" s="35">
        <f t="shared" si="12"/>
        <v>0</v>
      </c>
      <c r="BD24" s="381">
        <f t="shared" si="13"/>
        <v>0</v>
      </c>
      <c r="BE24" s="35">
        <f t="shared" si="14"/>
        <v>0</v>
      </c>
      <c r="BF24" s="35">
        <f t="shared" si="15"/>
        <v>0</v>
      </c>
      <c r="BJ24" s="12" t="b">
        <f t="shared" si="16"/>
        <v>0</v>
      </c>
      <c r="BK24" s="516" t="b">
        <f t="shared" si="17"/>
        <v>0</v>
      </c>
      <c r="BL24" s="518">
        <f t="shared" si="18"/>
        <v>0</v>
      </c>
      <c r="BM24" s="518">
        <f t="shared" si="26"/>
        <v>0</v>
      </c>
      <c r="BN24" s="517" t="str">
        <f t="shared" si="19"/>
        <v/>
      </c>
      <c r="BO24" s="517" t="str">
        <f t="shared" si="20"/>
        <v/>
      </c>
      <c r="BP24" s="517" t="str">
        <f t="shared" si="21"/>
        <v/>
      </c>
      <c r="BQ24" s="517" t="str">
        <f t="shared" si="27"/>
        <v/>
      </c>
      <c r="BR24" s="546" t="str">
        <f t="shared" si="28"/>
        <v/>
      </c>
      <c r="BX24" s="125"/>
    </row>
    <row r="25" spans="1:84" s="35" customFormat="1" ht="16.7" customHeight="1" x14ac:dyDescent="0.25">
      <c r="A25" s="11"/>
      <c r="B25" s="11"/>
      <c r="C25" s="332" t="str">
        <f t="shared" si="0"/>
        <v>PO</v>
      </c>
      <c r="D25" s="308" t="str">
        <f t="shared" si="1"/>
        <v>PLAN</v>
      </c>
      <c r="E25" s="310" t="str">
        <f>IF(F25="","",INDEX(BAZA_Sifranti!$I$10:$O$43,MATCH(F25,BAZA_Sifranti!$L$10:$L$43,0),3))</f>
        <v/>
      </c>
      <c r="F25" s="641"/>
      <c r="G25" s="262" t="str">
        <f t="shared" si="22"/>
        <v/>
      </c>
      <c r="H25" s="29" t="str">
        <f>IFERROR(IF(F25="","",VLOOKUP(MATCH(E25,tblS_VarStroški_SD[ID_STRO_SD],0)-1,tblS_VarStroški_SD[],5)),"")</f>
        <v/>
      </c>
      <c r="I25" s="642"/>
      <c r="J25" s="643"/>
      <c r="K25" s="643"/>
      <c r="L25" s="644"/>
      <c r="M25" s="643"/>
      <c r="N25" s="643"/>
      <c r="O25" s="645"/>
      <c r="P25" s="646"/>
      <c r="Q25" s="647"/>
      <c r="R25" s="30" t="str">
        <f>IFERROR(IF(F25="","",VLOOKUP(MATCH(F25,tblS_VarStroški_SD[STROSEK_SD_Naziv],0)-1,tblS_VarStroški_SD[],6)),"")</f>
        <v/>
      </c>
      <c r="S25" s="399" t="str">
        <f t="shared" si="2"/>
        <v/>
      </c>
      <c r="T25" s="690" t="str">
        <f t="shared" si="3"/>
        <v/>
      </c>
      <c r="U25" s="32" t="str">
        <f t="shared" si="4"/>
        <v/>
      </c>
      <c r="V25" s="198" t="str">
        <f t="shared" si="5"/>
        <v/>
      </c>
      <c r="W25" s="22"/>
      <c r="Y25" s="194" t="str">
        <f t="shared" si="6"/>
        <v/>
      </c>
      <c r="AB25" s="390"/>
      <c r="AC25" s="11"/>
      <c r="AD25" s="11"/>
      <c r="AE25" s="11"/>
      <c r="AF25" s="11"/>
      <c r="AH25" s="21"/>
      <c r="AL25" s="11"/>
      <c r="AM25" s="11"/>
      <c r="AP25" s="125"/>
      <c r="AQ25" s="125" t="s">
        <v>156</v>
      </c>
      <c r="AR25" s="147">
        <f t="shared" si="23"/>
        <v>0</v>
      </c>
      <c r="AS25" s="122"/>
      <c r="AT25" s="122">
        <f t="shared" si="7"/>
        <v>0</v>
      </c>
      <c r="AU25" s="122">
        <f>IF(IF(F25="",TRUE,COUNTIF(tbl_07_UVS_01[Naziv upravičenega variabilnega stroška],F25)=1)=FALSE,1,0)</f>
        <v>0</v>
      </c>
      <c r="AV25" s="122"/>
      <c r="AW25" s="35">
        <f t="shared" si="8"/>
        <v>0</v>
      </c>
      <c r="AX25" s="35">
        <f t="shared" si="9"/>
        <v>0</v>
      </c>
      <c r="AY25" s="35">
        <f t="shared" si="24"/>
        <v>0</v>
      </c>
      <c r="AZ25" s="35">
        <f t="shared" si="10"/>
        <v>0</v>
      </c>
      <c r="BA25" s="35">
        <f t="shared" si="25"/>
        <v>0</v>
      </c>
      <c r="BB25" s="35">
        <f t="shared" si="11"/>
        <v>0</v>
      </c>
      <c r="BC25" s="35">
        <f t="shared" si="12"/>
        <v>0</v>
      </c>
      <c r="BD25" s="381">
        <f t="shared" si="13"/>
        <v>0</v>
      </c>
      <c r="BE25" s="35">
        <f t="shared" si="14"/>
        <v>0</v>
      </c>
      <c r="BF25" s="35">
        <f t="shared" si="15"/>
        <v>0</v>
      </c>
      <c r="BJ25" s="12" t="b">
        <f t="shared" si="16"/>
        <v>0</v>
      </c>
      <c r="BK25" s="516" t="b">
        <f t="shared" si="17"/>
        <v>0</v>
      </c>
      <c r="BL25" s="518">
        <f t="shared" si="18"/>
        <v>0</v>
      </c>
      <c r="BM25" s="518">
        <f t="shared" si="26"/>
        <v>0</v>
      </c>
      <c r="BN25" s="517" t="str">
        <f t="shared" si="19"/>
        <v/>
      </c>
      <c r="BO25" s="517" t="str">
        <f t="shared" si="20"/>
        <v/>
      </c>
      <c r="BP25" s="517" t="str">
        <f t="shared" si="21"/>
        <v/>
      </c>
      <c r="BQ25" s="517" t="str">
        <f t="shared" si="27"/>
        <v/>
      </c>
      <c r="BR25" s="546" t="str">
        <f t="shared" si="28"/>
        <v/>
      </c>
      <c r="BX25" s="125"/>
    </row>
    <row r="26" spans="1:84" s="35" customFormat="1" ht="16.7" customHeight="1" x14ac:dyDescent="0.25">
      <c r="A26" s="11"/>
      <c r="B26" s="11"/>
      <c r="C26" s="332" t="str">
        <f t="shared" si="0"/>
        <v>PO</v>
      </c>
      <c r="D26" s="308" t="str">
        <f t="shared" si="1"/>
        <v>PLAN</v>
      </c>
      <c r="E26" s="310" t="str">
        <f>IF(F26="","",INDEX(BAZA_Sifranti!$I$10:$O$43,MATCH(F26,BAZA_Sifranti!$L$10:$L$43,0),3))</f>
        <v/>
      </c>
      <c r="F26" s="641"/>
      <c r="G26" s="262" t="str">
        <f t="shared" si="22"/>
        <v/>
      </c>
      <c r="H26" s="29" t="str">
        <f>IFERROR(IF(F26="","",VLOOKUP(MATCH(E26,tblS_VarStroški_SD[ID_STRO_SD],0)-1,tblS_VarStroški_SD[],5)),"")</f>
        <v/>
      </c>
      <c r="I26" s="642"/>
      <c r="J26" s="643"/>
      <c r="K26" s="643"/>
      <c r="L26" s="644"/>
      <c r="M26" s="643"/>
      <c r="N26" s="643"/>
      <c r="O26" s="645"/>
      <c r="P26" s="646"/>
      <c r="Q26" s="647"/>
      <c r="R26" s="30" t="str">
        <f>IFERROR(IF(F26="","",VLOOKUP(MATCH(F26,tblS_VarStroški_SD[STROSEK_SD_Naziv],0)-1,tblS_VarStroški_SD[],6)),"")</f>
        <v/>
      </c>
      <c r="S26" s="399" t="str">
        <f t="shared" si="2"/>
        <v/>
      </c>
      <c r="T26" s="690" t="str">
        <f t="shared" si="3"/>
        <v/>
      </c>
      <c r="U26" s="32" t="str">
        <f t="shared" si="4"/>
        <v/>
      </c>
      <c r="V26" s="198" t="str">
        <f t="shared" si="5"/>
        <v/>
      </c>
      <c r="W26" s="22"/>
      <c r="Y26" s="194" t="str">
        <f t="shared" si="6"/>
        <v/>
      </c>
      <c r="AB26" s="390"/>
      <c r="AC26" s="11"/>
      <c r="AD26" s="11"/>
      <c r="AE26" s="11"/>
      <c r="AF26" s="11"/>
      <c r="AH26" s="21"/>
      <c r="AL26" s="11"/>
      <c r="AM26" s="11"/>
      <c r="AP26" s="125"/>
      <c r="AQ26" s="125" t="s">
        <v>157</v>
      </c>
      <c r="AR26" s="147">
        <f t="shared" si="23"/>
        <v>0</v>
      </c>
      <c r="AS26" s="122"/>
      <c r="AT26" s="122">
        <f t="shared" si="7"/>
        <v>0</v>
      </c>
      <c r="AU26" s="122">
        <f>IF(IF(F26="",TRUE,COUNTIF(tbl_07_UVS_01[Naziv upravičenega variabilnega stroška],F26)=1)=FALSE,1,0)</f>
        <v>0</v>
      </c>
      <c r="AV26" s="122"/>
      <c r="AW26" s="35">
        <f t="shared" si="8"/>
        <v>0</v>
      </c>
      <c r="AX26" s="35">
        <f t="shared" si="9"/>
        <v>0</v>
      </c>
      <c r="AY26" s="35">
        <f t="shared" si="24"/>
        <v>0</v>
      </c>
      <c r="AZ26" s="35">
        <f t="shared" si="10"/>
        <v>0</v>
      </c>
      <c r="BA26" s="35">
        <f t="shared" si="25"/>
        <v>0</v>
      </c>
      <c r="BB26" s="35">
        <f t="shared" si="11"/>
        <v>0</v>
      </c>
      <c r="BC26" s="35">
        <f t="shared" si="12"/>
        <v>0</v>
      </c>
      <c r="BD26" s="381">
        <f t="shared" si="13"/>
        <v>0</v>
      </c>
      <c r="BE26" s="35">
        <f t="shared" si="14"/>
        <v>0</v>
      </c>
      <c r="BF26" s="35">
        <f t="shared" si="15"/>
        <v>0</v>
      </c>
      <c r="BJ26" s="12" t="b">
        <f t="shared" si="16"/>
        <v>0</v>
      </c>
      <c r="BK26" s="516" t="b">
        <f t="shared" si="17"/>
        <v>0</v>
      </c>
      <c r="BL26" s="518">
        <f t="shared" si="18"/>
        <v>0</v>
      </c>
      <c r="BM26" s="518">
        <f t="shared" si="26"/>
        <v>0</v>
      </c>
      <c r="BN26" s="517" t="str">
        <f t="shared" si="19"/>
        <v/>
      </c>
      <c r="BO26" s="517" t="str">
        <f t="shared" si="20"/>
        <v/>
      </c>
      <c r="BP26" s="517" t="str">
        <f t="shared" si="21"/>
        <v/>
      </c>
      <c r="BQ26" s="517" t="str">
        <f t="shared" si="27"/>
        <v/>
      </c>
      <c r="BR26" s="546" t="str">
        <f t="shared" si="28"/>
        <v/>
      </c>
      <c r="BX26" s="125"/>
    </row>
    <row r="27" spans="1:84" s="35" customFormat="1" ht="16.7" customHeight="1" x14ac:dyDescent="0.25">
      <c r="A27" s="11"/>
      <c r="B27" s="11"/>
      <c r="C27" s="332" t="str">
        <f t="shared" si="0"/>
        <v>PO</v>
      </c>
      <c r="D27" s="308" t="str">
        <f t="shared" si="1"/>
        <v>PLAN</v>
      </c>
      <c r="E27" s="310" t="str">
        <f>IF(F27="","",INDEX(BAZA_Sifranti!$I$10:$O$43,MATCH(F27,BAZA_Sifranti!$L$10:$L$43,0),3))</f>
        <v/>
      </c>
      <c r="F27" s="641"/>
      <c r="G27" s="262" t="str">
        <f t="shared" si="22"/>
        <v/>
      </c>
      <c r="H27" s="29" t="str">
        <f>IFERROR(IF(F27="","",VLOOKUP(MATCH(E27,tblS_VarStroški_SD[ID_STRO_SD],0)-1,tblS_VarStroški_SD[],5)),"")</f>
        <v/>
      </c>
      <c r="I27" s="642"/>
      <c r="J27" s="643"/>
      <c r="K27" s="643"/>
      <c r="L27" s="644"/>
      <c r="M27" s="643"/>
      <c r="N27" s="643"/>
      <c r="O27" s="645"/>
      <c r="P27" s="646"/>
      <c r="Q27" s="647"/>
      <c r="R27" s="30" t="str">
        <f>IFERROR(IF(F27="","",VLOOKUP(MATCH(F27,tblS_VarStroški_SD[STROSEK_SD_Naziv],0)-1,tblS_VarStroški_SD[],6)),"")</f>
        <v/>
      </c>
      <c r="S27" s="399" t="str">
        <f t="shared" si="2"/>
        <v/>
      </c>
      <c r="T27" s="690" t="str">
        <f t="shared" si="3"/>
        <v/>
      </c>
      <c r="U27" s="32" t="str">
        <f t="shared" si="4"/>
        <v/>
      </c>
      <c r="V27" s="198" t="str">
        <f t="shared" si="5"/>
        <v/>
      </c>
      <c r="W27" s="22"/>
      <c r="Y27" s="194" t="str">
        <f t="shared" si="6"/>
        <v/>
      </c>
      <c r="AB27" s="390"/>
      <c r="AC27" s="11"/>
      <c r="AD27" s="11"/>
      <c r="AE27" s="11"/>
      <c r="AF27" s="11"/>
      <c r="AH27" s="21"/>
      <c r="AL27" s="11"/>
      <c r="AM27" s="11"/>
      <c r="AP27" s="125"/>
      <c r="AQ27" s="125" t="s">
        <v>158</v>
      </c>
      <c r="AR27" s="147">
        <f t="shared" si="23"/>
        <v>0</v>
      </c>
      <c r="AS27" s="122"/>
      <c r="AT27" s="122">
        <f t="shared" si="7"/>
        <v>0</v>
      </c>
      <c r="AU27" s="122">
        <f>IF(IF(F27="",TRUE,COUNTIF(tbl_07_UVS_01[Naziv upravičenega variabilnega stroška],F27)=1)=FALSE,1,0)</f>
        <v>0</v>
      </c>
      <c r="AV27" s="122"/>
      <c r="AW27" s="35">
        <f t="shared" si="8"/>
        <v>0</v>
      </c>
      <c r="AX27" s="35">
        <f t="shared" si="9"/>
        <v>0</v>
      </c>
      <c r="AY27" s="35">
        <f t="shared" si="24"/>
        <v>0</v>
      </c>
      <c r="AZ27" s="35">
        <f t="shared" si="10"/>
        <v>0</v>
      </c>
      <c r="BA27" s="35">
        <f t="shared" si="25"/>
        <v>0</v>
      </c>
      <c r="BB27" s="35">
        <f t="shared" si="11"/>
        <v>0</v>
      </c>
      <c r="BC27" s="35">
        <f t="shared" si="12"/>
        <v>0</v>
      </c>
      <c r="BD27" s="381">
        <f t="shared" si="13"/>
        <v>0</v>
      </c>
      <c r="BE27" s="35">
        <f t="shared" si="14"/>
        <v>0</v>
      </c>
      <c r="BF27" s="35">
        <f t="shared" si="15"/>
        <v>0</v>
      </c>
      <c r="BJ27" s="12" t="b">
        <f t="shared" si="16"/>
        <v>0</v>
      </c>
      <c r="BK27" s="516" t="b">
        <f t="shared" si="17"/>
        <v>0</v>
      </c>
      <c r="BL27" s="518">
        <f t="shared" si="18"/>
        <v>0</v>
      </c>
      <c r="BM27" s="518">
        <f t="shared" si="26"/>
        <v>0</v>
      </c>
      <c r="BN27" s="517" t="str">
        <f t="shared" si="19"/>
        <v/>
      </c>
      <c r="BO27" s="517" t="str">
        <f t="shared" si="20"/>
        <v/>
      </c>
      <c r="BP27" s="517" t="str">
        <f t="shared" si="21"/>
        <v/>
      </c>
      <c r="BQ27" s="517" t="str">
        <f t="shared" si="27"/>
        <v/>
      </c>
      <c r="BR27" s="546" t="str">
        <f t="shared" si="28"/>
        <v/>
      </c>
      <c r="BW27" s="394"/>
      <c r="BX27" s="125"/>
    </row>
    <row r="28" spans="1:84" s="35" customFormat="1" ht="16.7" customHeight="1" x14ac:dyDescent="0.25">
      <c r="A28" s="11"/>
      <c r="B28" s="11"/>
      <c r="C28" s="332" t="str">
        <f t="shared" si="0"/>
        <v>PO</v>
      </c>
      <c r="D28" s="308" t="str">
        <f t="shared" si="1"/>
        <v>PLAN</v>
      </c>
      <c r="E28" s="310" t="str">
        <f>IF(F28="","",INDEX(BAZA_Sifranti!$I$10:$O$43,MATCH(F28,BAZA_Sifranti!$L$10:$L$43,0),3))</f>
        <v/>
      </c>
      <c r="F28" s="641"/>
      <c r="G28" s="262" t="str">
        <f t="shared" si="22"/>
        <v/>
      </c>
      <c r="H28" s="29" t="str">
        <f>IFERROR(IF(F28="","",VLOOKUP(MATCH(E28,tblS_VarStroški_SD[ID_STRO_SD],0)-1,tblS_VarStroški_SD[],5)),"")</f>
        <v/>
      </c>
      <c r="I28" s="642"/>
      <c r="J28" s="643"/>
      <c r="K28" s="643"/>
      <c r="L28" s="644"/>
      <c r="M28" s="643"/>
      <c r="N28" s="643"/>
      <c r="O28" s="645"/>
      <c r="P28" s="646"/>
      <c r="Q28" s="647"/>
      <c r="R28" s="30" t="str">
        <f>IFERROR(IF(F28="","",VLOOKUP(MATCH(F28,tblS_VarStroški_SD[STROSEK_SD_Naziv],0)-1,tblS_VarStroški_SD[],6)),"")</f>
        <v/>
      </c>
      <c r="S28" s="399" t="str">
        <f t="shared" si="2"/>
        <v/>
      </c>
      <c r="T28" s="690" t="str">
        <f t="shared" si="3"/>
        <v/>
      </c>
      <c r="U28" s="32" t="str">
        <f t="shared" si="4"/>
        <v/>
      </c>
      <c r="V28" s="198" t="str">
        <f t="shared" si="5"/>
        <v/>
      </c>
      <c r="W28" s="22"/>
      <c r="Y28" s="194" t="str">
        <f t="shared" si="6"/>
        <v/>
      </c>
      <c r="AB28" s="390"/>
      <c r="AC28" s="11"/>
      <c r="AD28" s="11"/>
      <c r="AE28" s="11"/>
      <c r="AF28" s="11"/>
      <c r="AH28" s="21"/>
      <c r="AL28" s="11"/>
      <c r="AM28" s="11"/>
      <c r="AP28" s="125"/>
      <c r="AQ28" s="125" t="s">
        <v>159</v>
      </c>
      <c r="AR28" s="147">
        <f t="shared" si="23"/>
        <v>0</v>
      </c>
      <c r="AS28" s="122"/>
      <c r="AT28" s="122">
        <f t="shared" si="7"/>
        <v>0</v>
      </c>
      <c r="AU28" s="122">
        <f>IF(IF(F28="",TRUE,COUNTIF(tbl_07_UVS_01[Naziv upravičenega variabilnega stroška],F28)=1)=FALSE,1,0)</f>
        <v>0</v>
      </c>
      <c r="AV28" s="122"/>
      <c r="AW28" s="35">
        <f t="shared" si="8"/>
        <v>0</v>
      </c>
      <c r="AX28" s="35">
        <f t="shared" si="9"/>
        <v>0</v>
      </c>
      <c r="AY28" s="35">
        <f t="shared" si="24"/>
        <v>0</v>
      </c>
      <c r="AZ28" s="35">
        <f t="shared" si="10"/>
        <v>0</v>
      </c>
      <c r="BA28" s="35">
        <f t="shared" si="25"/>
        <v>0</v>
      </c>
      <c r="BB28" s="35">
        <f t="shared" si="11"/>
        <v>0</v>
      </c>
      <c r="BC28" s="35">
        <f t="shared" si="12"/>
        <v>0</v>
      </c>
      <c r="BD28" s="381">
        <f t="shared" si="13"/>
        <v>0</v>
      </c>
      <c r="BE28" s="35">
        <f t="shared" si="14"/>
        <v>0</v>
      </c>
      <c r="BF28" s="35">
        <f t="shared" si="15"/>
        <v>0</v>
      </c>
      <c r="BJ28" s="12" t="b">
        <f t="shared" si="16"/>
        <v>0</v>
      </c>
      <c r="BK28" s="516" t="b">
        <f t="shared" si="17"/>
        <v>0</v>
      </c>
      <c r="BL28" s="518">
        <f t="shared" si="18"/>
        <v>0</v>
      </c>
      <c r="BM28" s="518">
        <f t="shared" si="26"/>
        <v>0</v>
      </c>
      <c r="BN28" s="517" t="str">
        <f t="shared" si="19"/>
        <v/>
      </c>
      <c r="BO28" s="517" t="str">
        <f t="shared" si="20"/>
        <v/>
      </c>
      <c r="BP28" s="517" t="str">
        <f t="shared" si="21"/>
        <v/>
      </c>
      <c r="BQ28" s="517" t="str">
        <f t="shared" si="27"/>
        <v/>
      </c>
      <c r="BR28" s="546" t="str">
        <f t="shared" si="28"/>
        <v/>
      </c>
    </row>
    <row r="29" spans="1:84" s="35" customFormat="1" ht="16.7" customHeight="1" x14ac:dyDescent="0.25">
      <c r="A29" s="11"/>
      <c r="B29" s="11"/>
      <c r="C29" s="332" t="str">
        <f t="shared" si="0"/>
        <v>PO</v>
      </c>
      <c r="D29" s="308" t="str">
        <f t="shared" si="1"/>
        <v>PLAN</v>
      </c>
      <c r="E29" s="310" t="str">
        <f>IF(F29="","",INDEX(BAZA_Sifranti!$I$10:$O$43,MATCH(F29,BAZA_Sifranti!$L$10:$L$43,0),3))</f>
        <v/>
      </c>
      <c r="F29" s="641"/>
      <c r="G29" s="262" t="str">
        <f t="shared" si="22"/>
        <v/>
      </c>
      <c r="H29" s="29" t="str">
        <f>IFERROR(IF(F29="","",VLOOKUP(MATCH(E29,tblS_VarStroški_SD[ID_STRO_SD],0)-1,tblS_VarStroški_SD[],5)),"")</f>
        <v/>
      </c>
      <c r="I29" s="642"/>
      <c r="J29" s="643"/>
      <c r="K29" s="643"/>
      <c r="L29" s="644"/>
      <c r="M29" s="643"/>
      <c r="N29" s="643"/>
      <c r="O29" s="645"/>
      <c r="P29" s="646"/>
      <c r="Q29" s="647"/>
      <c r="R29" s="30" t="str">
        <f>IFERROR(IF(F29="","",VLOOKUP(MATCH(F29,tblS_VarStroški_SD[STROSEK_SD_Naziv],0)-1,tblS_VarStroški_SD[],6)),"")</f>
        <v/>
      </c>
      <c r="S29" s="399" t="str">
        <f t="shared" si="2"/>
        <v/>
      </c>
      <c r="T29" s="690" t="str">
        <f t="shared" si="3"/>
        <v/>
      </c>
      <c r="U29" s="32" t="str">
        <f t="shared" si="4"/>
        <v/>
      </c>
      <c r="V29" s="198" t="str">
        <f t="shared" si="5"/>
        <v/>
      </c>
      <c r="W29" s="22"/>
      <c r="Y29" s="194" t="str">
        <f t="shared" si="6"/>
        <v/>
      </c>
      <c r="AB29" s="390"/>
      <c r="AC29" s="11"/>
      <c r="AD29" s="11"/>
      <c r="AE29" s="11"/>
      <c r="AF29" s="11"/>
      <c r="AH29" s="21"/>
      <c r="AL29" s="11"/>
      <c r="AM29" s="11"/>
      <c r="AP29" s="125"/>
      <c r="AQ29" s="125" t="s">
        <v>160</v>
      </c>
      <c r="AR29" s="147">
        <f t="shared" si="23"/>
        <v>0</v>
      </c>
      <c r="AS29" s="122"/>
      <c r="AT29" s="122">
        <f t="shared" si="7"/>
        <v>0</v>
      </c>
      <c r="AU29" s="122">
        <f>IF(IF(F29="",TRUE,COUNTIF(tbl_07_UVS_01[Naziv upravičenega variabilnega stroška],F29)=1)=FALSE,1,0)</f>
        <v>0</v>
      </c>
      <c r="AV29" s="122"/>
      <c r="AW29" s="35">
        <f t="shared" si="8"/>
        <v>0</v>
      </c>
      <c r="AX29" s="35">
        <f t="shared" si="9"/>
        <v>0</v>
      </c>
      <c r="AY29" s="35">
        <f t="shared" si="24"/>
        <v>0</v>
      </c>
      <c r="AZ29" s="35">
        <f t="shared" si="10"/>
        <v>0</v>
      </c>
      <c r="BA29" s="35">
        <f t="shared" si="25"/>
        <v>0</v>
      </c>
      <c r="BB29" s="35">
        <f t="shared" si="11"/>
        <v>0</v>
      </c>
      <c r="BC29" s="35">
        <f t="shared" si="12"/>
        <v>0</v>
      </c>
      <c r="BD29" s="381">
        <f t="shared" si="13"/>
        <v>0</v>
      </c>
      <c r="BE29" s="35">
        <f t="shared" si="14"/>
        <v>0</v>
      </c>
      <c r="BF29" s="35">
        <f t="shared" si="15"/>
        <v>0</v>
      </c>
      <c r="BJ29" s="12" t="b">
        <f t="shared" si="16"/>
        <v>0</v>
      </c>
      <c r="BK29" s="516" t="b">
        <f t="shared" si="17"/>
        <v>0</v>
      </c>
      <c r="BL29" s="518">
        <f t="shared" si="18"/>
        <v>0</v>
      </c>
      <c r="BM29" s="518">
        <f t="shared" si="26"/>
        <v>0</v>
      </c>
      <c r="BN29" s="517" t="str">
        <f t="shared" si="19"/>
        <v/>
      </c>
      <c r="BO29" s="517" t="str">
        <f t="shared" si="20"/>
        <v/>
      </c>
      <c r="BP29" s="517" t="str">
        <f t="shared" si="21"/>
        <v/>
      </c>
      <c r="BQ29" s="517" t="str">
        <f t="shared" si="27"/>
        <v/>
      </c>
      <c r="BR29" s="546" t="str">
        <f t="shared" si="28"/>
        <v/>
      </c>
      <c r="BX29" s="125"/>
    </row>
    <row r="30" spans="1:84" s="35" customFormat="1" ht="16.7" customHeight="1" x14ac:dyDescent="0.25">
      <c r="A30" s="11"/>
      <c r="B30" s="11"/>
      <c r="C30" s="332" t="str">
        <f t="shared" si="0"/>
        <v>PO</v>
      </c>
      <c r="D30" s="308" t="str">
        <f t="shared" si="1"/>
        <v>PLAN</v>
      </c>
      <c r="E30" s="310" t="str">
        <f>IF(F30="","",INDEX(BAZA_Sifranti!$I$10:$O$43,MATCH(F30,BAZA_Sifranti!$L$10:$L$43,0),3))</f>
        <v/>
      </c>
      <c r="F30" s="641"/>
      <c r="G30" s="262" t="str">
        <f t="shared" si="22"/>
        <v/>
      </c>
      <c r="H30" s="29" t="str">
        <f>IFERROR(IF(F30="","",VLOOKUP(MATCH(E30,tblS_VarStroški_SD[ID_STRO_SD],0)-1,tblS_VarStroški_SD[],5)),"")</f>
        <v/>
      </c>
      <c r="I30" s="642"/>
      <c r="J30" s="643"/>
      <c r="K30" s="643"/>
      <c r="L30" s="644"/>
      <c r="M30" s="643"/>
      <c r="N30" s="643"/>
      <c r="O30" s="645"/>
      <c r="P30" s="646"/>
      <c r="Q30" s="647"/>
      <c r="R30" s="30" t="str">
        <f>IFERROR(IF(F30="","",VLOOKUP(MATCH(F30,tblS_VarStroški_SD[STROSEK_SD_Naziv],0)-1,tblS_VarStroški_SD[],6)),"")</f>
        <v/>
      </c>
      <c r="S30" s="399" t="str">
        <f t="shared" si="2"/>
        <v/>
      </c>
      <c r="T30" s="690" t="str">
        <f t="shared" si="3"/>
        <v/>
      </c>
      <c r="U30" s="32" t="str">
        <f t="shared" si="4"/>
        <v/>
      </c>
      <c r="V30" s="198" t="str">
        <f t="shared" si="5"/>
        <v/>
      </c>
      <c r="W30" s="22"/>
      <c r="Y30" s="194" t="str">
        <f t="shared" si="6"/>
        <v/>
      </c>
      <c r="AB30" s="390"/>
      <c r="AC30" s="11"/>
      <c r="AD30" s="11"/>
      <c r="AE30" s="11"/>
      <c r="AF30" s="11"/>
      <c r="AH30" s="21"/>
      <c r="AL30" s="11"/>
      <c r="AM30" s="11"/>
      <c r="AP30" s="125"/>
      <c r="AQ30" s="125" t="s">
        <v>161</v>
      </c>
      <c r="AR30" s="147">
        <f t="shared" si="23"/>
        <v>0</v>
      </c>
      <c r="AS30" s="122"/>
      <c r="AT30" s="122">
        <f t="shared" si="7"/>
        <v>0</v>
      </c>
      <c r="AU30" s="122">
        <f>IF(IF(F30="",TRUE,COUNTIF(tbl_07_UVS_01[Naziv upravičenega variabilnega stroška],F30)=1)=FALSE,1,0)</f>
        <v>0</v>
      </c>
      <c r="AV30" s="122"/>
      <c r="AW30" s="35">
        <f t="shared" si="8"/>
        <v>0</v>
      </c>
      <c r="AX30" s="35">
        <f t="shared" si="9"/>
        <v>0</v>
      </c>
      <c r="AY30" s="35">
        <f t="shared" si="24"/>
        <v>0</v>
      </c>
      <c r="AZ30" s="35">
        <f t="shared" si="10"/>
        <v>0</v>
      </c>
      <c r="BA30" s="35">
        <f t="shared" si="25"/>
        <v>0</v>
      </c>
      <c r="BB30" s="35">
        <f t="shared" si="11"/>
        <v>0</v>
      </c>
      <c r="BC30" s="35">
        <f t="shared" si="12"/>
        <v>0</v>
      </c>
      <c r="BD30" s="381">
        <f t="shared" si="13"/>
        <v>0</v>
      </c>
      <c r="BE30" s="35">
        <f t="shared" si="14"/>
        <v>0</v>
      </c>
      <c r="BF30" s="35">
        <f t="shared" si="15"/>
        <v>0</v>
      </c>
      <c r="BJ30" s="12" t="b">
        <f t="shared" si="16"/>
        <v>0</v>
      </c>
      <c r="BK30" s="516" t="b">
        <f t="shared" si="17"/>
        <v>0</v>
      </c>
      <c r="BL30" s="518">
        <f t="shared" si="18"/>
        <v>0</v>
      </c>
      <c r="BM30" s="518">
        <f t="shared" si="26"/>
        <v>0</v>
      </c>
      <c r="BN30" s="517" t="str">
        <f t="shared" si="19"/>
        <v/>
      </c>
      <c r="BO30" s="517" t="str">
        <f t="shared" si="20"/>
        <v/>
      </c>
      <c r="BP30" s="517" t="str">
        <f t="shared" si="21"/>
        <v/>
      </c>
      <c r="BQ30" s="517" t="str">
        <f t="shared" si="27"/>
        <v/>
      </c>
      <c r="BR30" s="546" t="str">
        <f t="shared" si="28"/>
        <v/>
      </c>
      <c r="BX30" s="125"/>
    </row>
    <row r="31" spans="1:84" s="35" customFormat="1" ht="16.7" customHeight="1" x14ac:dyDescent="0.25">
      <c r="A31" s="11"/>
      <c r="B31" s="11"/>
      <c r="C31" s="332" t="str">
        <f t="shared" si="0"/>
        <v>PO</v>
      </c>
      <c r="D31" s="308" t="str">
        <f t="shared" si="1"/>
        <v>PLAN</v>
      </c>
      <c r="E31" s="310" t="str">
        <f>IF(F31="","",INDEX(BAZA_Sifranti!$I$10:$O$43,MATCH(F31,BAZA_Sifranti!$L$10:$L$43,0),3))</f>
        <v/>
      </c>
      <c r="F31" s="641"/>
      <c r="G31" s="262" t="str">
        <f t="shared" si="22"/>
        <v/>
      </c>
      <c r="H31" s="29" t="str">
        <f>IFERROR(IF(F31="","",VLOOKUP(MATCH(E31,tblS_VarStroški_SD[ID_STRO_SD],0)-1,tblS_VarStroški_SD[],5)),"")</f>
        <v/>
      </c>
      <c r="I31" s="642"/>
      <c r="J31" s="643"/>
      <c r="K31" s="643"/>
      <c r="L31" s="644"/>
      <c r="M31" s="643"/>
      <c r="N31" s="643"/>
      <c r="O31" s="645"/>
      <c r="P31" s="646"/>
      <c r="Q31" s="647"/>
      <c r="R31" s="30" t="str">
        <f>IFERROR(IF(F31="","",VLOOKUP(MATCH(F31,tblS_VarStroški_SD[STROSEK_SD_Naziv],0)-1,tblS_VarStroški_SD[],6)),"")</f>
        <v/>
      </c>
      <c r="S31" s="399" t="str">
        <f t="shared" si="2"/>
        <v/>
      </c>
      <c r="T31" s="690" t="str">
        <f t="shared" si="3"/>
        <v/>
      </c>
      <c r="U31" s="32" t="str">
        <f t="shared" si="4"/>
        <v/>
      </c>
      <c r="V31" s="198" t="str">
        <f t="shared" si="5"/>
        <v/>
      </c>
      <c r="W31" s="22"/>
      <c r="Y31" s="194" t="str">
        <f t="shared" si="6"/>
        <v/>
      </c>
      <c r="AB31" s="390"/>
      <c r="AC31" s="11"/>
      <c r="AD31" s="11"/>
      <c r="AE31" s="11"/>
      <c r="AF31" s="11"/>
      <c r="AH31" s="21"/>
      <c r="AL31" s="11"/>
      <c r="AM31" s="11"/>
      <c r="AP31" s="125"/>
      <c r="AQ31" s="125" t="s">
        <v>162</v>
      </c>
      <c r="AR31" s="147">
        <f t="shared" si="23"/>
        <v>0</v>
      </c>
      <c r="AS31" s="122"/>
      <c r="AT31" s="122">
        <f t="shared" si="7"/>
        <v>0</v>
      </c>
      <c r="AU31" s="122">
        <f>IF(IF(F31="",TRUE,COUNTIF(tbl_07_UVS_01[Naziv upravičenega variabilnega stroška],F31)=1)=FALSE,1,0)</f>
        <v>0</v>
      </c>
      <c r="AV31" s="122"/>
      <c r="AW31" s="35">
        <f t="shared" si="8"/>
        <v>0</v>
      </c>
      <c r="AX31" s="35">
        <f t="shared" si="9"/>
        <v>0</v>
      </c>
      <c r="AY31" s="35">
        <f t="shared" si="24"/>
        <v>0</v>
      </c>
      <c r="AZ31" s="35">
        <f t="shared" si="10"/>
        <v>0</v>
      </c>
      <c r="BA31" s="35">
        <f t="shared" si="25"/>
        <v>0</v>
      </c>
      <c r="BB31" s="35">
        <f t="shared" si="11"/>
        <v>0</v>
      </c>
      <c r="BC31" s="35">
        <f t="shared" si="12"/>
        <v>0</v>
      </c>
      <c r="BD31" s="381">
        <f t="shared" si="13"/>
        <v>0</v>
      </c>
      <c r="BE31" s="35">
        <f t="shared" si="14"/>
        <v>0</v>
      </c>
      <c r="BF31" s="35">
        <f t="shared" si="15"/>
        <v>0</v>
      </c>
      <c r="BJ31" s="12" t="b">
        <f t="shared" si="16"/>
        <v>0</v>
      </c>
      <c r="BK31" s="516" t="b">
        <f t="shared" si="17"/>
        <v>0</v>
      </c>
      <c r="BL31" s="518">
        <f t="shared" si="18"/>
        <v>0</v>
      </c>
      <c r="BM31" s="518">
        <f t="shared" si="26"/>
        <v>0</v>
      </c>
      <c r="BN31" s="517" t="str">
        <f t="shared" si="19"/>
        <v/>
      </c>
      <c r="BO31" s="517" t="str">
        <f t="shared" si="20"/>
        <v/>
      </c>
      <c r="BP31" s="517" t="str">
        <f t="shared" si="21"/>
        <v/>
      </c>
      <c r="BQ31" s="517" t="str">
        <f t="shared" si="27"/>
        <v/>
      </c>
      <c r="BR31" s="546" t="str">
        <f t="shared" si="28"/>
        <v/>
      </c>
    </row>
    <row r="32" spans="1:84" s="35" customFormat="1" ht="16.7" customHeight="1" x14ac:dyDescent="0.25">
      <c r="A32" s="11"/>
      <c r="B32" s="11"/>
      <c r="C32" s="332" t="str">
        <f t="shared" si="0"/>
        <v>PO</v>
      </c>
      <c r="D32" s="308" t="str">
        <f t="shared" si="1"/>
        <v>PLAN</v>
      </c>
      <c r="E32" s="310" t="str">
        <f>IF(F32="","",INDEX(BAZA_Sifranti!$I$10:$O$43,MATCH(F32,BAZA_Sifranti!$L$10:$L$43,0),3))</f>
        <v/>
      </c>
      <c r="F32" s="641"/>
      <c r="G32" s="262" t="str">
        <f t="shared" si="22"/>
        <v/>
      </c>
      <c r="H32" s="29" t="str">
        <f>IFERROR(IF(F32="","",VLOOKUP(MATCH(E32,tblS_VarStroški_SD[ID_STRO_SD],0)-1,tblS_VarStroški_SD[],5)),"")</f>
        <v/>
      </c>
      <c r="I32" s="642"/>
      <c r="J32" s="643"/>
      <c r="K32" s="643"/>
      <c r="L32" s="644"/>
      <c r="M32" s="643"/>
      <c r="N32" s="643"/>
      <c r="O32" s="645"/>
      <c r="P32" s="646"/>
      <c r="Q32" s="647"/>
      <c r="R32" s="30" t="str">
        <f>IFERROR(IF(F32="","",VLOOKUP(MATCH(F32,tblS_VarStroški_SD[STROSEK_SD_Naziv],0)-1,tblS_VarStroški_SD[],6)),"")</f>
        <v/>
      </c>
      <c r="S32" s="399" t="str">
        <f t="shared" si="2"/>
        <v/>
      </c>
      <c r="T32" s="690" t="str">
        <f t="shared" si="3"/>
        <v/>
      </c>
      <c r="U32" s="32" t="str">
        <f t="shared" si="4"/>
        <v/>
      </c>
      <c r="V32" s="198" t="str">
        <f t="shared" si="5"/>
        <v/>
      </c>
      <c r="W32" s="22"/>
      <c r="Y32" s="194" t="str">
        <f t="shared" si="6"/>
        <v/>
      </c>
      <c r="AB32" s="390"/>
      <c r="AC32" s="11"/>
      <c r="AD32" s="11"/>
      <c r="AE32" s="11"/>
      <c r="AF32" s="11"/>
      <c r="AH32" s="21"/>
      <c r="AL32" s="11"/>
      <c r="AM32" s="11"/>
      <c r="AP32" s="125"/>
      <c r="AQ32" s="125" t="s">
        <v>163</v>
      </c>
      <c r="AR32" s="147">
        <f t="shared" si="23"/>
        <v>0</v>
      </c>
      <c r="AS32" s="122"/>
      <c r="AT32" s="122">
        <f t="shared" si="7"/>
        <v>0</v>
      </c>
      <c r="AU32" s="122">
        <f>IF(IF(F32="",TRUE,COUNTIF(tbl_07_UVS_01[Naziv upravičenega variabilnega stroška],F32)=1)=FALSE,1,0)</f>
        <v>0</v>
      </c>
      <c r="AV32" s="122"/>
      <c r="AW32" s="35">
        <f t="shared" si="8"/>
        <v>0</v>
      </c>
      <c r="AX32" s="35">
        <f t="shared" si="9"/>
        <v>0</v>
      </c>
      <c r="AY32" s="35">
        <f t="shared" si="24"/>
        <v>0</v>
      </c>
      <c r="AZ32" s="35">
        <f t="shared" si="10"/>
        <v>0</v>
      </c>
      <c r="BA32" s="35">
        <f t="shared" si="25"/>
        <v>0</v>
      </c>
      <c r="BB32" s="35">
        <f t="shared" si="11"/>
        <v>0</v>
      </c>
      <c r="BC32" s="35">
        <f t="shared" si="12"/>
        <v>0</v>
      </c>
      <c r="BD32" s="381">
        <f t="shared" si="13"/>
        <v>0</v>
      </c>
      <c r="BE32" s="35">
        <f t="shared" si="14"/>
        <v>0</v>
      </c>
      <c r="BF32" s="35">
        <f t="shared" si="15"/>
        <v>0</v>
      </c>
      <c r="BJ32" s="12" t="b">
        <f t="shared" si="16"/>
        <v>0</v>
      </c>
      <c r="BK32" s="516" t="b">
        <f t="shared" si="17"/>
        <v>0</v>
      </c>
      <c r="BL32" s="518">
        <f t="shared" si="18"/>
        <v>0</v>
      </c>
      <c r="BM32" s="518">
        <f t="shared" si="26"/>
        <v>0</v>
      </c>
      <c r="BN32" s="517" t="str">
        <f t="shared" si="19"/>
        <v/>
      </c>
      <c r="BO32" s="517" t="str">
        <f t="shared" si="20"/>
        <v/>
      </c>
      <c r="BP32" s="517" t="str">
        <f t="shared" si="21"/>
        <v/>
      </c>
      <c r="BQ32" s="517" t="str">
        <f t="shared" si="27"/>
        <v/>
      </c>
      <c r="BR32" s="546" t="str">
        <f t="shared" si="28"/>
        <v/>
      </c>
    </row>
    <row r="33" spans="1:87" s="35" customFormat="1" ht="16.7" customHeight="1" x14ac:dyDescent="0.25">
      <c r="A33" s="11"/>
      <c r="B33" s="11"/>
      <c r="C33" s="332" t="str">
        <f t="shared" si="0"/>
        <v>PO</v>
      </c>
      <c r="D33" s="308" t="str">
        <f t="shared" si="1"/>
        <v>PLAN</v>
      </c>
      <c r="E33" s="310" t="str">
        <f>IF(F33="","",INDEX(BAZA_Sifranti!$I$10:$O$43,MATCH(F33,BAZA_Sifranti!$L$10:$L$43,0),3))</f>
        <v/>
      </c>
      <c r="F33" s="641"/>
      <c r="G33" s="262" t="str">
        <f t="shared" si="22"/>
        <v/>
      </c>
      <c r="H33" s="29" t="str">
        <f>IFERROR(IF(F33="","",VLOOKUP(MATCH(E33,tblS_VarStroški_SD[ID_STRO_SD],0)-1,tblS_VarStroški_SD[],5)),"")</f>
        <v/>
      </c>
      <c r="I33" s="642"/>
      <c r="J33" s="643"/>
      <c r="K33" s="643"/>
      <c r="L33" s="644"/>
      <c r="M33" s="643"/>
      <c r="N33" s="643"/>
      <c r="O33" s="645"/>
      <c r="P33" s="646"/>
      <c r="Q33" s="647"/>
      <c r="R33" s="30" t="str">
        <f>IFERROR(IF(F33="","",VLOOKUP(MATCH(F33,tblS_VarStroški_SD[STROSEK_SD_Naziv],0)-1,tblS_VarStroški_SD[],6)),"")</f>
        <v/>
      </c>
      <c r="S33" s="399" t="str">
        <f t="shared" si="2"/>
        <v/>
      </c>
      <c r="T33" s="690" t="str">
        <f t="shared" si="3"/>
        <v/>
      </c>
      <c r="U33" s="32" t="str">
        <f t="shared" si="4"/>
        <v/>
      </c>
      <c r="V33" s="198" t="str">
        <f t="shared" si="5"/>
        <v/>
      </c>
      <c r="W33" s="22"/>
      <c r="Y33" s="194" t="str">
        <f t="shared" si="6"/>
        <v/>
      </c>
      <c r="AB33" s="390"/>
      <c r="AC33" s="11"/>
      <c r="AD33" s="11"/>
      <c r="AE33" s="11"/>
      <c r="AF33" s="11"/>
      <c r="AH33" s="21"/>
      <c r="AL33" s="11"/>
      <c r="AM33" s="11"/>
      <c r="AP33" s="125"/>
      <c r="AQ33" s="125" t="s">
        <v>164</v>
      </c>
      <c r="AR33" s="147">
        <f t="shared" si="23"/>
        <v>0</v>
      </c>
      <c r="AS33" s="122"/>
      <c r="AT33" s="122">
        <f t="shared" si="7"/>
        <v>0</v>
      </c>
      <c r="AU33" s="122">
        <f>IF(IF(F33="",TRUE,COUNTIF(tbl_07_UVS_01[Naziv upravičenega variabilnega stroška],F33)=1)=FALSE,1,0)</f>
        <v>0</v>
      </c>
      <c r="AV33" s="122"/>
      <c r="AW33" s="35">
        <f t="shared" si="8"/>
        <v>0</v>
      </c>
      <c r="AX33" s="35">
        <f t="shared" si="9"/>
        <v>0</v>
      </c>
      <c r="AY33" s="35">
        <f t="shared" si="24"/>
        <v>0</v>
      </c>
      <c r="AZ33" s="35">
        <f t="shared" si="10"/>
        <v>0</v>
      </c>
      <c r="BA33" s="35">
        <f t="shared" si="25"/>
        <v>0</v>
      </c>
      <c r="BB33" s="35">
        <f t="shared" si="11"/>
        <v>0</v>
      </c>
      <c r="BC33" s="35">
        <f t="shared" si="12"/>
        <v>0</v>
      </c>
      <c r="BD33" s="381">
        <f t="shared" si="13"/>
        <v>0</v>
      </c>
      <c r="BE33" s="35">
        <f t="shared" si="14"/>
        <v>0</v>
      </c>
      <c r="BF33" s="35">
        <f t="shared" si="15"/>
        <v>0</v>
      </c>
      <c r="BJ33" s="12" t="b">
        <f t="shared" si="16"/>
        <v>0</v>
      </c>
      <c r="BK33" s="516" t="b">
        <f t="shared" si="17"/>
        <v>0</v>
      </c>
      <c r="BL33" s="518">
        <f t="shared" si="18"/>
        <v>0</v>
      </c>
      <c r="BM33" s="518">
        <f t="shared" si="26"/>
        <v>0</v>
      </c>
      <c r="BN33" s="517" t="str">
        <f t="shared" si="19"/>
        <v/>
      </c>
      <c r="BO33" s="517" t="str">
        <f t="shared" si="20"/>
        <v/>
      </c>
      <c r="BP33" s="517" t="str">
        <f t="shared" si="21"/>
        <v/>
      </c>
      <c r="BQ33" s="517" t="str">
        <f t="shared" si="27"/>
        <v/>
      </c>
      <c r="BR33" s="546" t="str">
        <f t="shared" si="28"/>
        <v/>
      </c>
    </row>
    <row r="34" spans="1:87" s="35" customFormat="1" ht="16.7" customHeight="1" x14ac:dyDescent="0.25">
      <c r="A34" s="11"/>
      <c r="B34" s="11"/>
      <c r="C34" s="332" t="str">
        <f t="shared" si="0"/>
        <v>PO</v>
      </c>
      <c r="D34" s="308" t="str">
        <f t="shared" si="1"/>
        <v>PLAN</v>
      </c>
      <c r="E34" s="310" t="str">
        <f>IF(F34="","",INDEX(BAZA_Sifranti!$I$10:$O$43,MATCH(F34,BAZA_Sifranti!$L$10:$L$43,0),3))</f>
        <v/>
      </c>
      <c r="F34" s="641"/>
      <c r="G34" s="262" t="str">
        <f t="shared" si="22"/>
        <v/>
      </c>
      <c r="H34" s="29" t="str">
        <f>IFERROR(IF(F34="","",VLOOKUP(MATCH(E34,tblS_VarStroški_SD[ID_STRO_SD],0)-1,tblS_VarStroški_SD[],5)),"")</f>
        <v/>
      </c>
      <c r="I34" s="642"/>
      <c r="J34" s="643"/>
      <c r="K34" s="643"/>
      <c r="L34" s="644"/>
      <c r="M34" s="643"/>
      <c r="N34" s="643"/>
      <c r="O34" s="645"/>
      <c r="P34" s="646"/>
      <c r="Q34" s="647"/>
      <c r="R34" s="30" t="str">
        <f>IFERROR(IF(F34="","",VLOOKUP(MATCH(F34,tblS_VarStroški_SD[STROSEK_SD_Naziv],0)-1,tblS_VarStroški_SD[],6)),"")</f>
        <v/>
      </c>
      <c r="S34" s="399" t="str">
        <f t="shared" si="2"/>
        <v/>
      </c>
      <c r="T34" s="690" t="str">
        <f t="shared" si="3"/>
        <v/>
      </c>
      <c r="U34" s="32" t="str">
        <f t="shared" si="4"/>
        <v/>
      </c>
      <c r="V34" s="198" t="str">
        <f t="shared" si="5"/>
        <v/>
      </c>
      <c r="W34" s="22"/>
      <c r="Y34" s="194" t="str">
        <f t="shared" si="6"/>
        <v/>
      </c>
      <c r="AB34" s="390"/>
      <c r="AC34" s="11"/>
      <c r="AD34" s="390"/>
      <c r="AE34" s="11"/>
      <c r="AF34" s="11"/>
      <c r="AH34" s="21"/>
      <c r="AL34" s="11"/>
      <c r="AM34" s="11"/>
      <c r="AP34" s="125"/>
      <c r="AQ34" s="125" t="s">
        <v>165</v>
      </c>
      <c r="AR34" s="147">
        <f t="shared" si="23"/>
        <v>0</v>
      </c>
      <c r="AS34" s="122"/>
      <c r="AT34" s="122">
        <f t="shared" si="7"/>
        <v>0</v>
      </c>
      <c r="AU34" s="122">
        <f>IF(IF(F34="",TRUE,COUNTIF(tbl_07_UVS_01[Naziv upravičenega variabilnega stroška],F34)=1)=FALSE,1,0)</f>
        <v>0</v>
      </c>
      <c r="AV34" s="122"/>
      <c r="AW34" s="35">
        <f t="shared" si="8"/>
        <v>0</v>
      </c>
      <c r="AX34" s="35">
        <f t="shared" si="9"/>
        <v>0</v>
      </c>
      <c r="AY34" s="35">
        <f t="shared" si="24"/>
        <v>0</v>
      </c>
      <c r="AZ34" s="35">
        <f t="shared" si="10"/>
        <v>0</v>
      </c>
      <c r="BA34" s="35">
        <f t="shared" si="25"/>
        <v>0</v>
      </c>
      <c r="BB34" s="35">
        <f t="shared" si="11"/>
        <v>0</v>
      </c>
      <c r="BC34" s="35">
        <f t="shared" si="12"/>
        <v>0</v>
      </c>
      <c r="BD34" s="381">
        <f t="shared" si="13"/>
        <v>0</v>
      </c>
      <c r="BE34" s="35">
        <f t="shared" si="14"/>
        <v>0</v>
      </c>
      <c r="BF34" s="35">
        <f t="shared" si="15"/>
        <v>0</v>
      </c>
      <c r="BJ34" s="12" t="b">
        <f t="shared" si="16"/>
        <v>0</v>
      </c>
      <c r="BK34" s="516" t="b">
        <f t="shared" si="17"/>
        <v>0</v>
      </c>
      <c r="BL34" s="518">
        <f t="shared" si="18"/>
        <v>0</v>
      </c>
      <c r="BM34" s="518">
        <f t="shared" si="26"/>
        <v>0</v>
      </c>
      <c r="BN34" s="517" t="str">
        <f t="shared" si="19"/>
        <v/>
      </c>
      <c r="BO34" s="517" t="str">
        <f t="shared" si="20"/>
        <v/>
      </c>
      <c r="BP34" s="517" t="str">
        <f t="shared" si="21"/>
        <v/>
      </c>
      <c r="BQ34" s="517" t="str">
        <f t="shared" si="27"/>
        <v/>
      </c>
      <c r="BR34" s="546" t="str">
        <f t="shared" si="28"/>
        <v/>
      </c>
    </row>
    <row r="35" spans="1:87" s="35" customFormat="1" ht="16.7" customHeight="1" x14ac:dyDescent="0.25">
      <c r="A35" s="11"/>
      <c r="B35" s="11"/>
      <c r="C35" s="332" t="str">
        <f t="shared" si="0"/>
        <v>PO</v>
      </c>
      <c r="D35" s="308" t="str">
        <f t="shared" si="1"/>
        <v>PLAN</v>
      </c>
      <c r="E35" s="310" t="str">
        <f>IF(F35="","",INDEX(BAZA_Sifranti!$I$10:$O$43,MATCH(F35,BAZA_Sifranti!$L$10:$L$43,0),3))</f>
        <v/>
      </c>
      <c r="F35" s="641"/>
      <c r="G35" s="262" t="str">
        <f t="shared" si="22"/>
        <v/>
      </c>
      <c r="H35" s="29" t="str">
        <f>IFERROR(IF(F35="","",VLOOKUP(MATCH(E35,tblS_VarStroški_SD[ID_STRO_SD],0)-1,tblS_VarStroški_SD[],5)),"")</f>
        <v/>
      </c>
      <c r="I35" s="642"/>
      <c r="J35" s="643"/>
      <c r="K35" s="643"/>
      <c r="L35" s="644"/>
      <c r="M35" s="643"/>
      <c r="N35" s="643"/>
      <c r="O35" s="645"/>
      <c r="P35" s="646"/>
      <c r="Q35" s="647"/>
      <c r="R35" s="30" t="str">
        <f>IFERROR(IF(F35="","",VLOOKUP(MATCH(F35,tblS_VarStroški_SD[STROSEK_SD_Naziv],0)-1,tblS_VarStroški_SD[],6)),"")</f>
        <v/>
      </c>
      <c r="S35" s="399" t="str">
        <f t="shared" si="2"/>
        <v/>
      </c>
      <c r="T35" s="690" t="str">
        <f t="shared" si="3"/>
        <v/>
      </c>
      <c r="U35" s="32" t="str">
        <f t="shared" si="4"/>
        <v/>
      </c>
      <c r="V35" s="198" t="str">
        <f t="shared" si="5"/>
        <v/>
      </c>
      <c r="W35" s="22"/>
      <c r="Y35" s="194" t="str">
        <f t="shared" si="6"/>
        <v/>
      </c>
      <c r="AC35" s="11"/>
      <c r="AD35" s="11"/>
      <c r="AE35" s="11"/>
      <c r="AF35" s="11"/>
      <c r="AH35" s="21"/>
      <c r="AL35" s="11"/>
      <c r="AM35" s="11"/>
      <c r="AP35" s="125"/>
      <c r="AQ35" s="125" t="s">
        <v>166</v>
      </c>
      <c r="AR35" s="147">
        <f t="shared" si="23"/>
        <v>0</v>
      </c>
      <c r="AS35" s="122"/>
      <c r="AT35" s="122">
        <f t="shared" si="7"/>
        <v>0</v>
      </c>
      <c r="AU35" s="122">
        <f>IF(IF(F35="",TRUE,COUNTIF(tbl_07_UVS_01[Naziv upravičenega variabilnega stroška],F35)=1)=FALSE,1,0)</f>
        <v>0</v>
      </c>
      <c r="AV35" s="122"/>
      <c r="AW35" s="35">
        <f t="shared" si="8"/>
        <v>0</v>
      </c>
      <c r="AX35" s="35">
        <f t="shared" si="9"/>
        <v>0</v>
      </c>
      <c r="AY35" s="35">
        <f t="shared" si="24"/>
        <v>0</v>
      </c>
      <c r="AZ35" s="35">
        <f t="shared" si="10"/>
        <v>0</v>
      </c>
      <c r="BA35" s="35">
        <f t="shared" si="25"/>
        <v>0</v>
      </c>
      <c r="BB35" s="35">
        <f t="shared" si="11"/>
        <v>0</v>
      </c>
      <c r="BC35" s="35">
        <f t="shared" si="12"/>
        <v>0</v>
      </c>
      <c r="BD35" s="381">
        <f t="shared" si="13"/>
        <v>0</v>
      </c>
      <c r="BE35" s="35">
        <f t="shared" si="14"/>
        <v>0</v>
      </c>
      <c r="BF35" s="35">
        <f t="shared" si="15"/>
        <v>0</v>
      </c>
      <c r="BJ35" s="12" t="b">
        <f t="shared" si="16"/>
        <v>0</v>
      </c>
      <c r="BK35" s="516" t="b">
        <f t="shared" si="17"/>
        <v>0</v>
      </c>
      <c r="BL35" s="518">
        <f t="shared" si="18"/>
        <v>0</v>
      </c>
      <c r="BM35" s="518">
        <f t="shared" si="26"/>
        <v>0</v>
      </c>
      <c r="BN35" s="517" t="str">
        <f t="shared" si="19"/>
        <v/>
      </c>
      <c r="BO35" s="517" t="str">
        <f t="shared" si="20"/>
        <v/>
      </c>
      <c r="BP35" s="517" t="str">
        <f t="shared" si="21"/>
        <v/>
      </c>
      <c r="BQ35" s="517" t="str">
        <f t="shared" si="27"/>
        <v/>
      </c>
      <c r="BR35" s="546" t="str">
        <f t="shared" si="28"/>
        <v/>
      </c>
    </row>
    <row r="36" spans="1:87" s="35" customFormat="1" ht="16.7" customHeight="1" x14ac:dyDescent="0.25">
      <c r="A36" s="11"/>
      <c r="B36" s="11"/>
      <c r="C36" s="332" t="str">
        <f t="shared" si="0"/>
        <v>PO</v>
      </c>
      <c r="D36" s="308" t="str">
        <f t="shared" si="1"/>
        <v>PLAN</v>
      </c>
      <c r="E36" s="310" t="str">
        <f>IF(F36="","",INDEX(BAZA_Sifranti!$I$10:$O$43,MATCH(F36,BAZA_Sifranti!$L$10:$L$43,0),3))</f>
        <v/>
      </c>
      <c r="F36" s="641"/>
      <c r="G36" s="262" t="str">
        <f t="shared" si="22"/>
        <v/>
      </c>
      <c r="H36" s="29" t="str">
        <f>IFERROR(IF(F36="","",VLOOKUP(MATCH(E36,tblS_VarStroški_SD[ID_STRO_SD],0)-1,tblS_VarStroški_SD[],5)),"")</f>
        <v/>
      </c>
      <c r="I36" s="642"/>
      <c r="J36" s="643"/>
      <c r="K36" s="643"/>
      <c r="L36" s="644"/>
      <c r="M36" s="643"/>
      <c r="N36" s="643"/>
      <c r="O36" s="645"/>
      <c r="P36" s="646"/>
      <c r="Q36" s="647"/>
      <c r="R36" s="30" t="str">
        <f>IFERROR(IF(F36="","",VLOOKUP(MATCH(F36,tblS_VarStroški_SD[STROSEK_SD_Naziv],0)-1,tblS_VarStroški_SD[],6)),"")</f>
        <v/>
      </c>
      <c r="S36" s="399" t="str">
        <f t="shared" si="2"/>
        <v/>
      </c>
      <c r="T36" s="690" t="str">
        <f t="shared" si="3"/>
        <v/>
      </c>
      <c r="U36" s="32" t="str">
        <f t="shared" si="4"/>
        <v/>
      </c>
      <c r="V36" s="198" t="str">
        <f t="shared" si="5"/>
        <v/>
      </c>
      <c r="W36" s="22"/>
      <c r="Y36" s="194" t="str">
        <f t="shared" si="6"/>
        <v/>
      </c>
      <c r="AC36" s="11"/>
      <c r="AD36" s="11"/>
      <c r="AE36" s="11"/>
      <c r="AF36" s="11"/>
      <c r="AG36" s="11"/>
      <c r="AH36" s="21"/>
      <c r="AI36" s="11"/>
      <c r="AJ36" s="11"/>
      <c r="AK36" s="11"/>
      <c r="AL36" s="11"/>
      <c r="AM36" s="11"/>
      <c r="AP36" s="125"/>
      <c r="AQ36" s="125" t="s">
        <v>167</v>
      </c>
      <c r="AR36" s="147">
        <f t="shared" si="23"/>
        <v>0</v>
      </c>
      <c r="AS36" s="122"/>
      <c r="AT36" s="122">
        <f t="shared" si="7"/>
        <v>0</v>
      </c>
      <c r="AU36" s="122">
        <f>IF(IF(F36="",TRUE,COUNTIF(tbl_07_UVS_01[Naziv upravičenega variabilnega stroška],F36)=1)=FALSE,1,0)</f>
        <v>0</v>
      </c>
      <c r="AV36" s="122"/>
      <c r="AW36" s="35">
        <f t="shared" si="8"/>
        <v>0</v>
      </c>
      <c r="AX36" s="35">
        <f t="shared" si="9"/>
        <v>0</v>
      </c>
      <c r="AY36" s="35">
        <f t="shared" si="24"/>
        <v>0</v>
      </c>
      <c r="AZ36" s="35">
        <f t="shared" si="10"/>
        <v>0</v>
      </c>
      <c r="BA36" s="35">
        <f t="shared" si="25"/>
        <v>0</v>
      </c>
      <c r="BB36" s="35">
        <f t="shared" si="11"/>
        <v>0</v>
      </c>
      <c r="BC36" s="35">
        <f t="shared" si="12"/>
        <v>0</v>
      </c>
      <c r="BD36" s="381">
        <f t="shared" si="13"/>
        <v>0</v>
      </c>
      <c r="BE36" s="35">
        <f t="shared" si="14"/>
        <v>0</v>
      </c>
      <c r="BF36" s="35">
        <f t="shared" si="15"/>
        <v>0</v>
      </c>
      <c r="BJ36" s="12" t="b">
        <f t="shared" si="16"/>
        <v>0</v>
      </c>
      <c r="BK36" s="516" t="b">
        <f t="shared" si="17"/>
        <v>0</v>
      </c>
      <c r="BL36" s="518">
        <f t="shared" si="18"/>
        <v>0</v>
      </c>
      <c r="BM36" s="518">
        <f t="shared" si="26"/>
        <v>0</v>
      </c>
      <c r="BN36" s="517" t="str">
        <f t="shared" si="19"/>
        <v/>
      </c>
      <c r="BO36" s="517" t="str">
        <f t="shared" si="20"/>
        <v/>
      </c>
      <c r="BP36" s="517" t="str">
        <f t="shared" si="21"/>
        <v/>
      </c>
      <c r="BQ36" s="517" t="str">
        <f t="shared" si="27"/>
        <v/>
      </c>
      <c r="BR36" s="546" t="str">
        <f t="shared" si="28"/>
        <v/>
      </c>
      <c r="BX36" s="125"/>
    </row>
    <row r="37" spans="1:87" s="35" customFormat="1" ht="16.7" customHeight="1" x14ac:dyDescent="0.25">
      <c r="A37" s="11"/>
      <c r="B37" s="11"/>
      <c r="C37" s="332" t="str">
        <f t="shared" si="0"/>
        <v>PO</v>
      </c>
      <c r="D37" s="308" t="str">
        <f t="shared" si="1"/>
        <v>PLAN</v>
      </c>
      <c r="E37" s="310" t="str">
        <f>IF(F37="","",INDEX(BAZA_Sifranti!$I$10:$O$43,MATCH(F37,BAZA_Sifranti!$L$10:$L$43,0),3))</f>
        <v/>
      </c>
      <c r="F37" s="641"/>
      <c r="G37" s="262" t="str">
        <f t="shared" si="22"/>
        <v/>
      </c>
      <c r="H37" s="29" t="str">
        <f>IFERROR(IF(F37="","",VLOOKUP(MATCH(E37,tblS_VarStroški_SD[ID_STRO_SD],0)-1,tblS_VarStroški_SD[],5)),"")</f>
        <v/>
      </c>
      <c r="I37" s="642"/>
      <c r="J37" s="643"/>
      <c r="K37" s="643"/>
      <c r="L37" s="644"/>
      <c r="M37" s="643"/>
      <c r="N37" s="643"/>
      <c r="O37" s="645"/>
      <c r="P37" s="646"/>
      <c r="Q37" s="647"/>
      <c r="R37" s="30" t="str">
        <f>IFERROR(IF(F37="","",VLOOKUP(MATCH(F37,tblS_VarStroški_SD[STROSEK_SD_Naziv],0)-1,tblS_VarStroški_SD[],6)),"")</f>
        <v/>
      </c>
      <c r="S37" s="399" t="str">
        <f t="shared" si="2"/>
        <v/>
      </c>
      <c r="T37" s="690" t="str">
        <f t="shared" si="3"/>
        <v/>
      </c>
      <c r="U37" s="32" t="str">
        <f t="shared" si="4"/>
        <v/>
      </c>
      <c r="V37" s="198" t="str">
        <f t="shared" si="5"/>
        <v/>
      </c>
      <c r="W37" s="22"/>
      <c r="Y37" s="194" t="str">
        <f t="shared" si="6"/>
        <v/>
      </c>
      <c r="AC37" s="11"/>
      <c r="AD37" s="11"/>
      <c r="AE37" s="11"/>
      <c r="AF37" s="11"/>
      <c r="AG37" s="11"/>
      <c r="AH37" s="21"/>
      <c r="AI37" s="11"/>
      <c r="AJ37" s="11"/>
      <c r="AK37" s="11"/>
      <c r="AL37" s="11"/>
      <c r="AM37" s="11"/>
      <c r="AP37" s="125"/>
      <c r="AQ37" s="125" t="s">
        <v>168</v>
      </c>
      <c r="AR37" s="147">
        <f t="shared" si="23"/>
        <v>0</v>
      </c>
      <c r="AS37" s="122"/>
      <c r="AT37" s="122">
        <f t="shared" si="7"/>
        <v>0</v>
      </c>
      <c r="AU37" s="122">
        <f>IF(IF(F37="",TRUE,COUNTIF(tbl_07_UVS_01[Naziv upravičenega variabilnega stroška],F37)=1)=FALSE,1,0)</f>
        <v>0</v>
      </c>
      <c r="AV37" s="122"/>
      <c r="AW37" s="35">
        <f t="shared" si="8"/>
        <v>0</v>
      </c>
      <c r="AX37" s="35">
        <f t="shared" si="9"/>
        <v>0</v>
      </c>
      <c r="AY37" s="35">
        <f t="shared" si="24"/>
        <v>0</v>
      </c>
      <c r="AZ37" s="35">
        <f t="shared" si="10"/>
        <v>0</v>
      </c>
      <c r="BA37" s="35">
        <f t="shared" si="25"/>
        <v>0</v>
      </c>
      <c r="BB37" s="35">
        <f t="shared" si="11"/>
        <v>0</v>
      </c>
      <c r="BC37" s="35">
        <f t="shared" si="12"/>
        <v>0</v>
      </c>
      <c r="BD37" s="381">
        <f t="shared" si="13"/>
        <v>0</v>
      </c>
      <c r="BE37" s="35">
        <f t="shared" si="14"/>
        <v>0</v>
      </c>
      <c r="BF37" s="35">
        <f t="shared" si="15"/>
        <v>0</v>
      </c>
      <c r="BJ37" s="12" t="b">
        <f t="shared" si="16"/>
        <v>0</v>
      </c>
      <c r="BK37" s="516" t="b">
        <f t="shared" si="17"/>
        <v>0</v>
      </c>
      <c r="BL37" s="518">
        <f t="shared" si="18"/>
        <v>0</v>
      </c>
      <c r="BM37" s="518">
        <f t="shared" si="26"/>
        <v>0</v>
      </c>
      <c r="BN37" s="517" t="str">
        <f t="shared" si="19"/>
        <v/>
      </c>
      <c r="BO37" s="517" t="str">
        <f t="shared" si="20"/>
        <v/>
      </c>
      <c r="BP37" s="517" t="str">
        <f t="shared" si="21"/>
        <v/>
      </c>
      <c r="BQ37" s="517" t="str">
        <f t="shared" si="27"/>
        <v/>
      </c>
      <c r="BR37" s="546" t="str">
        <f t="shared" si="28"/>
        <v/>
      </c>
      <c r="BX37" s="125"/>
    </row>
    <row r="38" spans="1:87" s="35" customFormat="1" ht="16.7" customHeight="1" x14ac:dyDescent="0.25">
      <c r="A38" s="11"/>
      <c r="B38" s="11"/>
      <c r="C38" s="332" t="str">
        <f t="shared" si="0"/>
        <v>PO</v>
      </c>
      <c r="D38" s="308" t="str">
        <f t="shared" si="1"/>
        <v>PLAN</v>
      </c>
      <c r="E38" s="310" t="str">
        <f>IF(F38="","",INDEX(BAZA_Sifranti!$I$10:$O$43,MATCH(F38,BAZA_Sifranti!$L$10:$L$43,0),3))</f>
        <v/>
      </c>
      <c r="F38" s="641"/>
      <c r="G38" s="262" t="str">
        <f t="shared" si="22"/>
        <v/>
      </c>
      <c r="H38" s="29" t="str">
        <f>IFERROR(IF(F38="","",VLOOKUP(MATCH(E38,tblS_VarStroški_SD[ID_STRO_SD],0)-1,tblS_VarStroški_SD[],5)),"")</f>
        <v/>
      </c>
      <c r="I38" s="642"/>
      <c r="J38" s="643"/>
      <c r="K38" s="643"/>
      <c r="L38" s="644"/>
      <c r="M38" s="643"/>
      <c r="N38" s="643"/>
      <c r="O38" s="645"/>
      <c r="P38" s="646"/>
      <c r="Q38" s="647"/>
      <c r="R38" s="30" t="str">
        <f>IFERROR(IF(F38="","",VLOOKUP(MATCH(F38,tblS_VarStroški_SD[STROSEK_SD_Naziv],0)-1,tblS_VarStroški_SD[],6)),"")</f>
        <v/>
      </c>
      <c r="S38" s="399" t="str">
        <f t="shared" si="2"/>
        <v/>
      </c>
      <c r="T38" s="690" t="str">
        <f t="shared" si="3"/>
        <v/>
      </c>
      <c r="U38" s="32" t="str">
        <f t="shared" si="4"/>
        <v/>
      </c>
      <c r="V38" s="198" t="str">
        <f t="shared" si="5"/>
        <v/>
      </c>
      <c r="W38" s="22"/>
      <c r="Y38" s="194" t="str">
        <f t="shared" si="6"/>
        <v/>
      </c>
      <c r="AC38" s="11"/>
      <c r="AD38" s="11"/>
      <c r="AE38" s="11"/>
      <c r="AF38" s="11"/>
      <c r="AG38" s="11"/>
      <c r="AH38" s="11"/>
      <c r="AI38" s="11"/>
      <c r="AJ38" s="11"/>
      <c r="AK38" s="11"/>
      <c r="AL38" s="11"/>
      <c r="AM38" s="11"/>
      <c r="AP38" s="125"/>
      <c r="AQ38" s="125" t="s">
        <v>169</v>
      </c>
      <c r="AR38" s="147">
        <f t="shared" si="23"/>
        <v>0</v>
      </c>
      <c r="AS38" s="122"/>
      <c r="AT38" s="122">
        <f t="shared" si="7"/>
        <v>0</v>
      </c>
      <c r="AU38" s="122">
        <f>IF(IF(F38="",TRUE,COUNTIF(tbl_07_UVS_01[Naziv upravičenega variabilnega stroška],F38)=1)=FALSE,1,0)</f>
        <v>0</v>
      </c>
      <c r="AV38" s="122"/>
      <c r="AW38" s="35">
        <f t="shared" si="8"/>
        <v>0</v>
      </c>
      <c r="AX38" s="35">
        <f t="shared" si="9"/>
        <v>0</v>
      </c>
      <c r="AY38" s="35">
        <f t="shared" si="24"/>
        <v>0</v>
      </c>
      <c r="AZ38" s="35">
        <f t="shared" si="10"/>
        <v>0</v>
      </c>
      <c r="BA38" s="35">
        <f t="shared" si="25"/>
        <v>0</v>
      </c>
      <c r="BB38" s="35">
        <f t="shared" si="11"/>
        <v>0</v>
      </c>
      <c r="BC38" s="35">
        <f t="shared" si="12"/>
        <v>0</v>
      </c>
      <c r="BD38" s="381">
        <f t="shared" si="13"/>
        <v>0</v>
      </c>
      <c r="BE38" s="35">
        <f t="shared" si="14"/>
        <v>0</v>
      </c>
      <c r="BF38" s="35">
        <f t="shared" si="15"/>
        <v>0</v>
      </c>
      <c r="BJ38" s="12" t="b">
        <f t="shared" si="16"/>
        <v>0</v>
      </c>
      <c r="BK38" s="516" t="b">
        <f t="shared" si="17"/>
        <v>0</v>
      </c>
      <c r="BL38" s="518">
        <f t="shared" si="18"/>
        <v>0</v>
      </c>
      <c r="BM38" s="518">
        <f t="shared" si="26"/>
        <v>0</v>
      </c>
      <c r="BN38" s="517" t="str">
        <f t="shared" si="19"/>
        <v/>
      </c>
      <c r="BO38" s="517" t="str">
        <f t="shared" si="20"/>
        <v/>
      </c>
      <c r="BP38" s="517" t="str">
        <f t="shared" si="21"/>
        <v/>
      </c>
      <c r="BQ38" s="517" t="str">
        <f t="shared" si="27"/>
        <v/>
      </c>
      <c r="BR38" s="546" t="str">
        <f t="shared" si="28"/>
        <v/>
      </c>
      <c r="BX38" s="125"/>
    </row>
    <row r="39" spans="1:87" s="35" customFormat="1" ht="16.7" customHeight="1" x14ac:dyDescent="0.25">
      <c r="A39" s="11"/>
      <c r="B39" s="11"/>
      <c r="C39" s="332" t="str">
        <f t="shared" si="0"/>
        <v>PO</v>
      </c>
      <c r="D39" s="308" t="str">
        <f t="shared" si="1"/>
        <v>PLAN</v>
      </c>
      <c r="E39" s="310" t="str">
        <f>IF(F39="","",INDEX(BAZA_Sifranti!$I$10:$O$43,MATCH(F39,BAZA_Sifranti!$L$10:$L$43,0),3))</f>
        <v/>
      </c>
      <c r="F39" s="641"/>
      <c r="G39" s="262" t="str">
        <f t="shared" si="22"/>
        <v/>
      </c>
      <c r="H39" s="29" t="str">
        <f>IFERROR(IF(F39="","",VLOOKUP(MATCH(E39,tblS_VarStroški_SD[ID_STRO_SD],0)-1,tblS_VarStroški_SD[],5)),"")</f>
        <v/>
      </c>
      <c r="I39" s="642"/>
      <c r="J39" s="643"/>
      <c r="K39" s="643"/>
      <c r="L39" s="644"/>
      <c r="M39" s="643"/>
      <c r="N39" s="643"/>
      <c r="O39" s="645"/>
      <c r="P39" s="646"/>
      <c r="Q39" s="647"/>
      <c r="R39" s="30" t="str">
        <f>IFERROR(IF(F39="","",VLOOKUP(MATCH(F39,tblS_VarStroški_SD[STROSEK_SD_Naziv],0)-1,tblS_VarStroški_SD[],6)),"")</f>
        <v/>
      </c>
      <c r="S39" s="399" t="str">
        <f t="shared" si="2"/>
        <v/>
      </c>
      <c r="T39" s="690" t="str">
        <f t="shared" si="3"/>
        <v/>
      </c>
      <c r="U39" s="32" t="str">
        <f t="shared" si="4"/>
        <v/>
      </c>
      <c r="V39" s="198" t="str">
        <f t="shared" si="5"/>
        <v/>
      </c>
      <c r="W39" s="22"/>
      <c r="Y39" s="194" t="str">
        <f t="shared" si="6"/>
        <v/>
      </c>
      <c r="AC39" s="11"/>
      <c r="AD39" s="11"/>
      <c r="AE39" s="11"/>
      <c r="AF39" s="11"/>
      <c r="AG39" s="11"/>
      <c r="AH39" s="11"/>
      <c r="AI39" s="11"/>
      <c r="AJ39" s="11"/>
      <c r="AK39" s="11"/>
      <c r="AL39" s="11"/>
      <c r="AM39" s="11"/>
      <c r="AP39" s="125"/>
      <c r="AQ39" s="125" t="s">
        <v>170</v>
      </c>
      <c r="AR39" s="147">
        <f t="shared" si="23"/>
        <v>0</v>
      </c>
      <c r="AS39" s="122"/>
      <c r="AT39" s="122">
        <f t="shared" si="7"/>
        <v>0</v>
      </c>
      <c r="AU39" s="122">
        <f>IF(IF(F39="",TRUE,COUNTIF(tbl_07_UVS_01[Naziv upravičenega variabilnega stroška],F39)=1)=FALSE,1,0)</f>
        <v>0</v>
      </c>
      <c r="AV39" s="122"/>
      <c r="AW39" s="35">
        <f t="shared" si="8"/>
        <v>0</v>
      </c>
      <c r="AX39" s="35">
        <f t="shared" si="9"/>
        <v>0</v>
      </c>
      <c r="AY39" s="35">
        <f t="shared" si="24"/>
        <v>0</v>
      </c>
      <c r="AZ39" s="35">
        <f t="shared" si="10"/>
        <v>0</v>
      </c>
      <c r="BA39" s="35">
        <f t="shared" si="25"/>
        <v>0</v>
      </c>
      <c r="BB39" s="35">
        <f t="shared" si="11"/>
        <v>0</v>
      </c>
      <c r="BC39" s="35">
        <f t="shared" si="12"/>
        <v>0</v>
      </c>
      <c r="BD39" s="381">
        <f t="shared" si="13"/>
        <v>0</v>
      </c>
      <c r="BE39" s="35">
        <f t="shared" si="14"/>
        <v>0</v>
      </c>
      <c r="BF39" s="35">
        <f t="shared" si="15"/>
        <v>0</v>
      </c>
      <c r="BJ39" s="12" t="b">
        <f t="shared" si="16"/>
        <v>0</v>
      </c>
      <c r="BK39" s="516" t="b">
        <f t="shared" si="17"/>
        <v>0</v>
      </c>
      <c r="BL39" s="518">
        <f t="shared" si="18"/>
        <v>0</v>
      </c>
      <c r="BM39" s="518">
        <f t="shared" si="26"/>
        <v>0</v>
      </c>
      <c r="BN39" s="517" t="str">
        <f t="shared" si="19"/>
        <v/>
      </c>
      <c r="BO39" s="517" t="str">
        <f t="shared" si="20"/>
        <v/>
      </c>
      <c r="BP39" s="517" t="str">
        <f t="shared" si="21"/>
        <v/>
      </c>
      <c r="BQ39" s="517" t="str">
        <f t="shared" si="27"/>
        <v/>
      </c>
      <c r="BR39" s="546" t="str">
        <f t="shared" si="28"/>
        <v/>
      </c>
      <c r="BX39" s="125"/>
    </row>
    <row r="40" spans="1:87" s="35" customFormat="1" ht="16.7" customHeight="1" x14ac:dyDescent="0.25">
      <c r="A40" s="11"/>
      <c r="B40" s="11"/>
      <c r="C40" s="332" t="str">
        <f t="shared" si="0"/>
        <v>PO</v>
      </c>
      <c r="D40" s="308" t="str">
        <f t="shared" si="1"/>
        <v>PLAN</v>
      </c>
      <c r="E40" s="310" t="str">
        <f>IF(F40="","",INDEX(BAZA_Sifranti!$I$10:$O$43,MATCH(F40,BAZA_Sifranti!$L$10:$L$43,0),3))</f>
        <v/>
      </c>
      <c r="F40" s="641"/>
      <c r="G40" s="262" t="str">
        <f t="shared" si="22"/>
        <v/>
      </c>
      <c r="H40" s="29" t="str">
        <f>IFERROR(IF(F40="","",VLOOKUP(MATCH(E40,tblS_VarStroški_SD[ID_STRO_SD],0)-1,tblS_VarStroški_SD[],5)),"")</f>
        <v/>
      </c>
      <c r="I40" s="642"/>
      <c r="J40" s="643"/>
      <c r="K40" s="643"/>
      <c r="L40" s="644"/>
      <c r="M40" s="643"/>
      <c r="N40" s="643"/>
      <c r="O40" s="645"/>
      <c r="P40" s="646"/>
      <c r="Q40" s="647"/>
      <c r="R40" s="30" t="str">
        <f>IFERROR(IF(F40="","",VLOOKUP(MATCH(F40,tblS_VarStroški_SD[STROSEK_SD_Naziv],0)-1,tblS_VarStroški_SD[],6)),"")</f>
        <v/>
      </c>
      <c r="S40" s="399" t="str">
        <f t="shared" si="2"/>
        <v/>
      </c>
      <c r="T40" s="690" t="str">
        <f t="shared" si="3"/>
        <v/>
      </c>
      <c r="U40" s="32" t="str">
        <f t="shared" si="4"/>
        <v/>
      </c>
      <c r="V40" s="198" t="str">
        <f t="shared" si="5"/>
        <v/>
      </c>
      <c r="W40" s="22"/>
      <c r="Y40" s="194" t="str">
        <f t="shared" si="6"/>
        <v/>
      </c>
      <c r="AC40" s="11"/>
      <c r="AD40" s="11"/>
      <c r="AE40" s="11"/>
      <c r="AF40" s="11"/>
      <c r="AG40" s="11"/>
      <c r="AH40" s="11"/>
      <c r="AI40" s="11"/>
      <c r="AJ40" s="11"/>
      <c r="AK40" s="11"/>
      <c r="AL40" s="11"/>
      <c r="AM40" s="11"/>
      <c r="AP40" s="125"/>
      <c r="AQ40" s="125" t="s">
        <v>171</v>
      </c>
      <c r="AR40" s="147">
        <f t="shared" si="23"/>
        <v>0</v>
      </c>
      <c r="AS40" s="122"/>
      <c r="AT40" s="122">
        <f t="shared" si="7"/>
        <v>0</v>
      </c>
      <c r="AU40" s="122">
        <f>IF(IF(F40="",TRUE,COUNTIF(tbl_07_UVS_01[Naziv upravičenega variabilnega stroška],F40)=1)=FALSE,1,0)</f>
        <v>0</v>
      </c>
      <c r="AV40" s="122"/>
      <c r="AW40" s="35">
        <f t="shared" si="8"/>
        <v>0</v>
      </c>
      <c r="AX40" s="35">
        <f t="shared" si="9"/>
        <v>0</v>
      </c>
      <c r="AY40" s="35">
        <f t="shared" si="24"/>
        <v>0</v>
      </c>
      <c r="AZ40" s="35">
        <f t="shared" si="10"/>
        <v>0</v>
      </c>
      <c r="BA40" s="35">
        <f t="shared" si="25"/>
        <v>0</v>
      </c>
      <c r="BB40" s="35">
        <f t="shared" si="11"/>
        <v>0</v>
      </c>
      <c r="BC40" s="35">
        <f t="shared" si="12"/>
        <v>0</v>
      </c>
      <c r="BD40" s="381">
        <f t="shared" si="13"/>
        <v>0</v>
      </c>
      <c r="BE40" s="35">
        <f t="shared" si="14"/>
        <v>0</v>
      </c>
      <c r="BF40" s="35">
        <f t="shared" si="15"/>
        <v>0</v>
      </c>
      <c r="BJ40" s="12" t="b">
        <f t="shared" si="16"/>
        <v>0</v>
      </c>
      <c r="BK40" s="516" t="b">
        <f t="shared" si="17"/>
        <v>0</v>
      </c>
      <c r="BL40" s="518">
        <f t="shared" si="18"/>
        <v>0</v>
      </c>
      <c r="BM40" s="518">
        <f t="shared" si="26"/>
        <v>0</v>
      </c>
      <c r="BN40" s="517" t="str">
        <f t="shared" si="19"/>
        <v/>
      </c>
      <c r="BO40" s="517" t="str">
        <f t="shared" si="20"/>
        <v/>
      </c>
      <c r="BP40" s="517" t="str">
        <f t="shared" si="21"/>
        <v/>
      </c>
      <c r="BQ40" s="517" t="str">
        <f t="shared" si="27"/>
        <v/>
      </c>
      <c r="BR40" s="546" t="str">
        <f t="shared" si="28"/>
        <v/>
      </c>
      <c r="BX40" s="125"/>
    </row>
    <row r="41" spans="1:87" s="35" customFormat="1" ht="16.7" customHeight="1" x14ac:dyDescent="0.25">
      <c r="A41" s="11"/>
      <c r="B41" s="11"/>
      <c r="C41" s="332" t="str">
        <f t="shared" si="0"/>
        <v>PO</v>
      </c>
      <c r="D41" s="308" t="str">
        <f t="shared" si="1"/>
        <v>PLAN</v>
      </c>
      <c r="E41" s="310" t="str">
        <f>IF(F41="","",INDEX(BAZA_Sifranti!$I$10:$O$43,MATCH(F41,BAZA_Sifranti!$L$10:$L$43,0),3))</f>
        <v/>
      </c>
      <c r="F41" s="641"/>
      <c r="G41" s="262" t="str">
        <f t="shared" si="22"/>
        <v/>
      </c>
      <c r="H41" s="29" t="str">
        <f>IFERROR(IF(F41="","",VLOOKUP(MATCH(E41,tblS_VarStroški_SD[ID_STRO_SD],0)-1,tblS_VarStroški_SD[],5)),"")</f>
        <v/>
      </c>
      <c r="I41" s="642"/>
      <c r="J41" s="643"/>
      <c r="K41" s="643"/>
      <c r="L41" s="644"/>
      <c r="M41" s="643"/>
      <c r="N41" s="643"/>
      <c r="O41" s="645"/>
      <c r="P41" s="646"/>
      <c r="Q41" s="647"/>
      <c r="R41" s="30" t="str">
        <f>IFERROR(IF(F41="","",VLOOKUP(MATCH(F41,tblS_VarStroški_SD[STROSEK_SD_Naziv],0)-1,tblS_VarStroški_SD[],6)),"")</f>
        <v/>
      </c>
      <c r="S41" s="399" t="str">
        <f t="shared" si="2"/>
        <v/>
      </c>
      <c r="T41" s="690" t="str">
        <f t="shared" si="3"/>
        <v/>
      </c>
      <c r="U41" s="32" t="str">
        <f t="shared" si="4"/>
        <v/>
      </c>
      <c r="V41" s="198" t="str">
        <f t="shared" si="5"/>
        <v/>
      </c>
      <c r="W41" s="22"/>
      <c r="Y41" s="194" t="str">
        <f t="shared" si="6"/>
        <v/>
      </c>
      <c r="AC41" s="11"/>
      <c r="AD41" s="11"/>
      <c r="AE41" s="11"/>
      <c r="AF41" s="11"/>
      <c r="AG41" s="11"/>
      <c r="AH41" s="11"/>
      <c r="AI41" s="11"/>
      <c r="AJ41" s="11"/>
      <c r="AK41" s="11"/>
      <c r="AL41" s="11"/>
      <c r="AM41" s="11"/>
      <c r="AP41" s="125"/>
      <c r="AQ41" s="125" t="s">
        <v>172</v>
      </c>
      <c r="AR41" s="147">
        <f t="shared" si="23"/>
        <v>0</v>
      </c>
      <c r="AS41" s="122"/>
      <c r="AT41" s="122">
        <f t="shared" si="7"/>
        <v>0</v>
      </c>
      <c r="AU41" s="122">
        <f>IF(IF(F41="",TRUE,COUNTIF(tbl_07_UVS_01[Naziv upravičenega variabilnega stroška],F41)=1)=FALSE,1,0)</f>
        <v>0</v>
      </c>
      <c r="AV41" s="122"/>
      <c r="AW41" s="35">
        <f t="shared" si="8"/>
        <v>0</v>
      </c>
      <c r="AX41" s="35">
        <f t="shared" si="9"/>
        <v>0</v>
      </c>
      <c r="AY41" s="35">
        <f t="shared" si="24"/>
        <v>0</v>
      </c>
      <c r="AZ41" s="35">
        <f t="shared" si="10"/>
        <v>0</v>
      </c>
      <c r="BA41" s="35">
        <f t="shared" si="25"/>
        <v>0</v>
      </c>
      <c r="BB41" s="35">
        <f t="shared" si="11"/>
        <v>0</v>
      </c>
      <c r="BC41" s="35">
        <f t="shared" si="12"/>
        <v>0</v>
      </c>
      <c r="BD41" s="381">
        <f t="shared" si="13"/>
        <v>0</v>
      </c>
      <c r="BE41" s="35">
        <f t="shared" si="14"/>
        <v>0</v>
      </c>
      <c r="BF41" s="35">
        <f t="shared" si="15"/>
        <v>0</v>
      </c>
      <c r="BJ41" s="12" t="b">
        <f t="shared" si="16"/>
        <v>0</v>
      </c>
      <c r="BK41" s="516" t="b">
        <f t="shared" si="17"/>
        <v>0</v>
      </c>
      <c r="BL41" s="518">
        <f t="shared" si="18"/>
        <v>0</v>
      </c>
      <c r="BM41" s="518">
        <f t="shared" si="26"/>
        <v>0</v>
      </c>
      <c r="BN41" s="517" t="str">
        <f t="shared" si="19"/>
        <v/>
      </c>
      <c r="BO41" s="517" t="str">
        <f t="shared" si="20"/>
        <v/>
      </c>
      <c r="BP41" s="517" t="str">
        <f t="shared" si="21"/>
        <v/>
      </c>
      <c r="BQ41" s="517" t="str">
        <f t="shared" si="27"/>
        <v/>
      </c>
      <c r="BR41" s="546" t="str">
        <f t="shared" si="28"/>
        <v/>
      </c>
      <c r="BX41" s="125"/>
    </row>
    <row r="42" spans="1:87" s="35" customFormat="1" ht="16.7" customHeight="1" x14ac:dyDescent="0.25">
      <c r="A42" s="11"/>
      <c r="B42" s="11"/>
      <c r="C42" s="332" t="str">
        <f t="shared" si="0"/>
        <v>PO</v>
      </c>
      <c r="D42" s="308" t="str">
        <f t="shared" si="1"/>
        <v>PLAN</v>
      </c>
      <c r="E42" s="310" t="str">
        <f>IF(F42="","",INDEX(BAZA_Sifranti!$I$10:$O$43,MATCH(F42,BAZA_Sifranti!$L$10:$L$43,0),3))</f>
        <v/>
      </c>
      <c r="F42" s="641"/>
      <c r="G42" s="262" t="str">
        <f t="shared" si="22"/>
        <v/>
      </c>
      <c r="H42" s="29" t="str">
        <f>IFERROR(IF(F42="","",VLOOKUP(MATCH(E42,tblS_VarStroški_SD[ID_STRO_SD],0)-1,tblS_VarStroški_SD[],5)),"")</f>
        <v/>
      </c>
      <c r="I42" s="642"/>
      <c r="J42" s="643"/>
      <c r="K42" s="643"/>
      <c r="L42" s="644"/>
      <c r="M42" s="643"/>
      <c r="N42" s="643"/>
      <c r="O42" s="645"/>
      <c r="P42" s="646"/>
      <c r="Q42" s="647"/>
      <c r="R42" s="30" t="str">
        <f>IFERROR(IF(F42="","",VLOOKUP(MATCH(F42,tblS_VarStroški_SD[STROSEK_SD_Naziv],0)-1,tblS_VarStroški_SD[],6)),"")</f>
        <v/>
      </c>
      <c r="S42" s="399" t="str">
        <f t="shared" si="2"/>
        <v/>
      </c>
      <c r="T42" s="690" t="str">
        <f t="shared" si="3"/>
        <v/>
      </c>
      <c r="U42" s="32" t="str">
        <f t="shared" si="4"/>
        <v/>
      </c>
      <c r="V42" s="198" t="str">
        <f t="shared" si="5"/>
        <v/>
      </c>
      <c r="W42" s="22"/>
      <c r="Y42" s="194" t="str">
        <f t="shared" si="6"/>
        <v/>
      </c>
      <c r="AC42" s="11"/>
      <c r="AD42" s="11"/>
      <c r="AE42" s="11"/>
      <c r="AF42" s="11"/>
      <c r="AG42" s="11"/>
      <c r="AH42" s="11"/>
      <c r="AI42" s="11"/>
      <c r="AJ42" s="11"/>
      <c r="AK42" s="11"/>
      <c r="AL42" s="11"/>
      <c r="AM42" s="11"/>
      <c r="AP42" s="125"/>
      <c r="AQ42" s="125" t="s">
        <v>173</v>
      </c>
      <c r="AR42" s="147">
        <f t="shared" si="23"/>
        <v>0</v>
      </c>
      <c r="AS42" s="122"/>
      <c r="AT42" s="122">
        <f t="shared" si="7"/>
        <v>0</v>
      </c>
      <c r="AU42" s="122">
        <f>IF(IF(F42="",TRUE,COUNTIF(tbl_07_UVS_01[Naziv upravičenega variabilnega stroška],F42)=1)=FALSE,1,0)</f>
        <v>0</v>
      </c>
      <c r="AV42" s="122"/>
      <c r="AW42" s="35">
        <f t="shared" si="8"/>
        <v>0</v>
      </c>
      <c r="AX42" s="35">
        <f t="shared" si="9"/>
        <v>0</v>
      </c>
      <c r="AY42" s="35">
        <f t="shared" si="24"/>
        <v>0</v>
      </c>
      <c r="AZ42" s="35">
        <f t="shared" si="10"/>
        <v>0</v>
      </c>
      <c r="BA42" s="35">
        <f t="shared" si="25"/>
        <v>0</v>
      </c>
      <c r="BB42" s="35">
        <f t="shared" si="11"/>
        <v>0</v>
      </c>
      <c r="BC42" s="35">
        <f t="shared" si="12"/>
        <v>0</v>
      </c>
      <c r="BD42" s="381">
        <f t="shared" si="13"/>
        <v>0</v>
      </c>
      <c r="BE42" s="35">
        <f t="shared" si="14"/>
        <v>0</v>
      </c>
      <c r="BF42" s="35">
        <f t="shared" si="15"/>
        <v>0</v>
      </c>
      <c r="BJ42" s="12" t="b">
        <f t="shared" si="16"/>
        <v>0</v>
      </c>
      <c r="BK42" s="516" t="b">
        <f t="shared" si="17"/>
        <v>0</v>
      </c>
      <c r="BL42" s="518">
        <f t="shared" si="18"/>
        <v>0</v>
      </c>
      <c r="BM42" s="518">
        <f t="shared" si="26"/>
        <v>0</v>
      </c>
      <c r="BN42" s="517" t="str">
        <f t="shared" si="19"/>
        <v/>
      </c>
      <c r="BO42" s="517" t="str">
        <f t="shared" si="20"/>
        <v/>
      </c>
      <c r="BP42" s="517" t="str">
        <f t="shared" si="21"/>
        <v/>
      </c>
      <c r="BQ42" s="517" t="str">
        <f t="shared" si="27"/>
        <v/>
      </c>
      <c r="BR42" s="546" t="str">
        <f t="shared" si="28"/>
        <v/>
      </c>
      <c r="BX42" s="125"/>
    </row>
    <row r="43" spans="1:87" s="35" customFormat="1" ht="16.7" customHeight="1" x14ac:dyDescent="0.25">
      <c r="A43" s="11"/>
      <c r="B43" s="11"/>
      <c r="C43" s="332" t="str">
        <f t="shared" si="0"/>
        <v>PO</v>
      </c>
      <c r="D43" s="308" t="str">
        <f t="shared" si="1"/>
        <v>PLAN</v>
      </c>
      <c r="E43" s="310" t="str">
        <f>IF(F43="","",INDEX(BAZA_Sifranti!$I$10:$O$43,MATCH(F43,BAZA_Sifranti!$L$10:$L$43,0),3))</f>
        <v/>
      </c>
      <c r="F43" s="641"/>
      <c r="G43" s="262" t="str">
        <f t="shared" si="22"/>
        <v/>
      </c>
      <c r="H43" s="29" t="str">
        <f>IFERROR(IF(F43="","",VLOOKUP(MATCH(E43,tblS_VarStroški_SD[ID_STRO_SD],0)-1,tblS_VarStroški_SD[],5)),"")</f>
        <v/>
      </c>
      <c r="I43" s="642"/>
      <c r="J43" s="643"/>
      <c r="K43" s="643"/>
      <c r="L43" s="644"/>
      <c r="M43" s="643"/>
      <c r="N43" s="643"/>
      <c r="O43" s="645"/>
      <c r="P43" s="646"/>
      <c r="Q43" s="647"/>
      <c r="R43" s="30" t="str">
        <f>IFERROR(IF(F43="","",VLOOKUP(MATCH(F43,tblS_VarStroški_SD[STROSEK_SD_Naziv],0)-1,tblS_VarStroški_SD[],6)),"")</f>
        <v/>
      </c>
      <c r="S43" s="399" t="str">
        <f t="shared" si="2"/>
        <v/>
      </c>
      <c r="T43" s="690" t="str">
        <f t="shared" si="3"/>
        <v/>
      </c>
      <c r="U43" s="32" t="str">
        <f t="shared" si="4"/>
        <v/>
      </c>
      <c r="V43" s="198" t="str">
        <f t="shared" si="5"/>
        <v/>
      </c>
      <c r="W43" s="22"/>
      <c r="Y43" s="194" t="str">
        <f t="shared" si="6"/>
        <v/>
      </c>
      <c r="AC43" s="11"/>
      <c r="AD43" s="11"/>
      <c r="AE43" s="11"/>
      <c r="AF43" s="11"/>
      <c r="AG43" s="11"/>
      <c r="AH43" s="11"/>
      <c r="AI43" s="11"/>
      <c r="AJ43" s="11"/>
      <c r="AK43" s="11"/>
      <c r="AL43" s="11"/>
      <c r="AM43" s="11"/>
      <c r="AP43" s="125"/>
      <c r="AQ43" s="125" t="s">
        <v>174</v>
      </c>
      <c r="AR43" s="147">
        <f t="shared" si="23"/>
        <v>0</v>
      </c>
      <c r="AS43" s="122"/>
      <c r="AT43" s="122">
        <f t="shared" si="7"/>
        <v>0</v>
      </c>
      <c r="AU43" s="122">
        <f>IF(IF(F43="",TRUE,COUNTIF(tbl_07_UVS_01[Naziv upravičenega variabilnega stroška],F43)=1)=FALSE,1,0)</f>
        <v>0</v>
      </c>
      <c r="AV43" s="122"/>
      <c r="AW43" s="35">
        <f t="shared" si="8"/>
        <v>0</v>
      </c>
      <c r="AX43" s="35">
        <f t="shared" si="9"/>
        <v>0</v>
      </c>
      <c r="AY43" s="35">
        <f t="shared" si="24"/>
        <v>0</v>
      </c>
      <c r="AZ43" s="35">
        <f t="shared" si="10"/>
        <v>0</v>
      </c>
      <c r="BA43" s="35">
        <f t="shared" si="25"/>
        <v>0</v>
      </c>
      <c r="BB43" s="35">
        <f t="shared" si="11"/>
        <v>0</v>
      </c>
      <c r="BC43" s="35">
        <f t="shared" si="12"/>
        <v>0</v>
      </c>
      <c r="BD43" s="381">
        <f t="shared" si="13"/>
        <v>0</v>
      </c>
      <c r="BE43" s="35">
        <f t="shared" si="14"/>
        <v>0</v>
      </c>
      <c r="BF43" s="35">
        <f t="shared" si="15"/>
        <v>0</v>
      </c>
      <c r="BJ43" s="12" t="b">
        <f t="shared" si="16"/>
        <v>0</v>
      </c>
      <c r="BK43" s="516" t="b">
        <f t="shared" si="17"/>
        <v>0</v>
      </c>
      <c r="BL43" s="518">
        <f t="shared" si="18"/>
        <v>0</v>
      </c>
      <c r="BM43" s="518">
        <f t="shared" si="26"/>
        <v>0</v>
      </c>
      <c r="BN43" s="517" t="str">
        <f t="shared" si="19"/>
        <v/>
      </c>
      <c r="BO43" s="517" t="str">
        <f t="shared" si="20"/>
        <v/>
      </c>
      <c r="BP43" s="517" t="str">
        <f t="shared" si="21"/>
        <v/>
      </c>
      <c r="BQ43" s="517" t="str">
        <f t="shared" si="27"/>
        <v/>
      </c>
      <c r="BR43" s="546" t="str">
        <f t="shared" si="28"/>
        <v/>
      </c>
      <c r="BX43" s="125"/>
    </row>
    <row r="44" spans="1:87" s="35" customFormat="1" ht="16.7" customHeight="1" x14ac:dyDescent="0.25">
      <c r="A44" s="11"/>
      <c r="B44" s="11"/>
      <c r="C44" s="332" t="str">
        <f t="shared" si="0"/>
        <v>PO</v>
      </c>
      <c r="D44" s="308" t="str">
        <f t="shared" si="1"/>
        <v>PLAN</v>
      </c>
      <c r="E44" s="310" t="str">
        <f>IF(F44="","",INDEX(BAZA_Sifranti!$I$10:$O$43,MATCH(F44,BAZA_Sifranti!$L$10:$L$43,0),3))</f>
        <v/>
      </c>
      <c r="F44" s="641"/>
      <c r="G44" s="262" t="str">
        <f t="shared" si="22"/>
        <v/>
      </c>
      <c r="H44" s="29" t="str">
        <f>IFERROR(IF(F44="","",VLOOKUP(MATCH(E44,tblS_VarStroški_SD[ID_STRO_SD],0)-1,tblS_VarStroški_SD[],5)),"")</f>
        <v/>
      </c>
      <c r="I44" s="642"/>
      <c r="J44" s="643"/>
      <c r="K44" s="643"/>
      <c r="L44" s="644"/>
      <c r="M44" s="643"/>
      <c r="N44" s="643"/>
      <c r="O44" s="645"/>
      <c r="P44" s="646"/>
      <c r="Q44" s="647"/>
      <c r="R44" s="30" t="str">
        <f>IFERROR(IF(F44="","",VLOOKUP(MATCH(F44,tblS_VarStroški_SD[STROSEK_SD_Naziv],0)-1,tblS_VarStroški_SD[],6)),"")</f>
        <v/>
      </c>
      <c r="S44" s="399" t="str">
        <f t="shared" si="2"/>
        <v/>
      </c>
      <c r="T44" s="690" t="str">
        <f t="shared" si="3"/>
        <v/>
      </c>
      <c r="U44" s="32" t="str">
        <f t="shared" si="4"/>
        <v/>
      </c>
      <c r="V44" s="198" t="str">
        <f t="shared" si="5"/>
        <v/>
      </c>
      <c r="W44" s="22"/>
      <c r="Y44" s="194" t="str">
        <f t="shared" si="6"/>
        <v/>
      </c>
      <c r="AB44" s="35" t="s">
        <v>241</v>
      </c>
      <c r="AC44" s="11"/>
      <c r="AD44" s="11"/>
      <c r="AE44" s="11"/>
      <c r="AF44" s="11"/>
      <c r="AG44" s="11"/>
      <c r="AH44" s="11"/>
      <c r="AI44" s="11"/>
      <c r="AJ44" s="11"/>
      <c r="AK44" s="11"/>
      <c r="AL44" s="11"/>
      <c r="AM44" s="11"/>
      <c r="AP44" s="125"/>
      <c r="AQ44" s="125" t="s">
        <v>175</v>
      </c>
      <c r="AR44" s="147">
        <f t="shared" si="23"/>
        <v>0</v>
      </c>
      <c r="AS44" s="122"/>
      <c r="AT44" s="122">
        <f t="shared" si="7"/>
        <v>0</v>
      </c>
      <c r="AU44" s="122">
        <f>IF(IF(F44="",TRUE,COUNTIF(tbl_07_UVS_01[Naziv upravičenega variabilnega stroška],F44)=1)=FALSE,1,0)</f>
        <v>0</v>
      </c>
      <c r="AV44" s="122"/>
      <c r="AW44" s="35">
        <f t="shared" si="8"/>
        <v>0</v>
      </c>
      <c r="AX44" s="35">
        <f t="shared" si="9"/>
        <v>0</v>
      </c>
      <c r="AY44" s="35">
        <f t="shared" si="24"/>
        <v>0</v>
      </c>
      <c r="AZ44" s="35">
        <f t="shared" si="10"/>
        <v>0</v>
      </c>
      <c r="BA44" s="35">
        <f t="shared" si="25"/>
        <v>0</v>
      </c>
      <c r="BB44" s="35">
        <f t="shared" si="11"/>
        <v>0</v>
      </c>
      <c r="BC44" s="35">
        <f t="shared" si="12"/>
        <v>0</v>
      </c>
      <c r="BD44" s="381">
        <f t="shared" si="13"/>
        <v>0</v>
      </c>
      <c r="BE44" s="35">
        <f t="shared" si="14"/>
        <v>0</v>
      </c>
      <c r="BF44" s="35">
        <f t="shared" si="15"/>
        <v>0</v>
      </c>
      <c r="BJ44" s="12" t="b">
        <f t="shared" si="16"/>
        <v>0</v>
      </c>
      <c r="BK44" s="516" t="b">
        <f t="shared" si="17"/>
        <v>0</v>
      </c>
      <c r="BL44" s="518">
        <f t="shared" si="18"/>
        <v>0</v>
      </c>
      <c r="BM44" s="518">
        <f t="shared" si="26"/>
        <v>0</v>
      </c>
      <c r="BN44" s="517" t="str">
        <f t="shared" si="19"/>
        <v/>
      </c>
      <c r="BO44" s="517" t="str">
        <f t="shared" si="20"/>
        <v/>
      </c>
      <c r="BP44" s="517" t="str">
        <f t="shared" si="21"/>
        <v/>
      </c>
      <c r="BQ44" s="517" t="str">
        <f t="shared" si="27"/>
        <v/>
      </c>
      <c r="BR44" s="546" t="str">
        <f t="shared" si="28"/>
        <v/>
      </c>
      <c r="BX44" s="125"/>
    </row>
    <row r="45" spans="1:87" s="35" customFormat="1" ht="16.7" customHeight="1" x14ac:dyDescent="0.25">
      <c r="A45" s="11"/>
      <c r="B45" s="11"/>
      <c r="C45" s="332" t="str">
        <f t="shared" si="0"/>
        <v>PO</v>
      </c>
      <c r="D45" s="308" t="str">
        <f t="shared" si="1"/>
        <v>PLAN</v>
      </c>
      <c r="E45" s="310" t="str">
        <f>IF(F45="","",INDEX(BAZA_Sifranti!$I$10:$O$43,MATCH(F45,BAZA_Sifranti!$L$10:$L$43,0),3))</f>
        <v/>
      </c>
      <c r="F45" s="641"/>
      <c r="G45" s="262" t="str">
        <f t="shared" si="22"/>
        <v/>
      </c>
      <c r="H45" s="29" t="str">
        <f>IFERROR(IF(F45="","",VLOOKUP(MATCH(E45,tblS_VarStroški_SD[ID_STRO_SD],0)-1,tblS_VarStroški_SD[],5)),"")</f>
        <v/>
      </c>
      <c r="I45" s="642"/>
      <c r="J45" s="643"/>
      <c r="K45" s="643"/>
      <c r="L45" s="644"/>
      <c r="M45" s="643"/>
      <c r="N45" s="643"/>
      <c r="O45" s="645"/>
      <c r="P45" s="646"/>
      <c r="Q45" s="647"/>
      <c r="R45" s="30" t="str">
        <f>IFERROR(IF(F45="","",VLOOKUP(MATCH(F45,tblS_VarStroški_SD[STROSEK_SD_Naziv],0)-1,tblS_VarStroški_SD[],6)),"")</f>
        <v/>
      </c>
      <c r="S45" s="399" t="str">
        <f t="shared" si="2"/>
        <v/>
      </c>
      <c r="T45" s="690" t="str">
        <f t="shared" si="3"/>
        <v/>
      </c>
      <c r="U45" s="32" t="str">
        <f t="shared" si="4"/>
        <v/>
      </c>
      <c r="V45" s="198" t="str">
        <f t="shared" si="5"/>
        <v/>
      </c>
      <c r="W45" s="22"/>
      <c r="Y45" s="194" t="str">
        <f t="shared" si="6"/>
        <v/>
      </c>
      <c r="AB45" s="394" t="s">
        <v>959</v>
      </c>
      <c r="AC45" s="11"/>
      <c r="AD45" s="11"/>
      <c r="AE45" s="11"/>
      <c r="AF45" s="11"/>
      <c r="AG45" s="11"/>
      <c r="AH45" s="11"/>
      <c r="AI45" s="11"/>
      <c r="AJ45" s="11"/>
      <c r="AK45" s="11"/>
      <c r="AL45" s="11"/>
      <c r="AM45" s="11"/>
      <c r="AP45" s="125"/>
      <c r="AQ45" s="125" t="s">
        <v>176</v>
      </c>
      <c r="AR45" s="147">
        <f t="shared" si="23"/>
        <v>0</v>
      </c>
      <c r="AS45" s="122"/>
      <c r="AT45" s="122">
        <f t="shared" si="7"/>
        <v>0</v>
      </c>
      <c r="AU45" s="122">
        <f>IF(IF(F45="",TRUE,COUNTIF(tbl_07_UVS_01[Naziv upravičenega variabilnega stroška],F45)=1)=FALSE,1,0)</f>
        <v>0</v>
      </c>
      <c r="AV45" s="122"/>
      <c r="AW45" s="35">
        <f t="shared" si="8"/>
        <v>0</v>
      </c>
      <c r="AX45" s="35">
        <f t="shared" si="9"/>
        <v>0</v>
      </c>
      <c r="AY45" s="35">
        <f t="shared" si="24"/>
        <v>0</v>
      </c>
      <c r="AZ45" s="35">
        <f t="shared" si="10"/>
        <v>0</v>
      </c>
      <c r="BA45" s="35">
        <f t="shared" si="25"/>
        <v>0</v>
      </c>
      <c r="BB45" s="35">
        <f t="shared" si="11"/>
        <v>0</v>
      </c>
      <c r="BC45" s="35">
        <f t="shared" si="12"/>
        <v>0</v>
      </c>
      <c r="BD45" s="381">
        <f t="shared" si="13"/>
        <v>0</v>
      </c>
      <c r="BE45" s="35">
        <f t="shared" si="14"/>
        <v>0</v>
      </c>
      <c r="BF45" s="35">
        <f t="shared" si="15"/>
        <v>0</v>
      </c>
      <c r="BJ45" s="12" t="b">
        <f t="shared" si="16"/>
        <v>0</v>
      </c>
      <c r="BK45" s="516" t="b">
        <f t="shared" si="17"/>
        <v>0</v>
      </c>
      <c r="BL45" s="518">
        <f t="shared" si="18"/>
        <v>0</v>
      </c>
      <c r="BM45" s="518">
        <f t="shared" si="26"/>
        <v>0</v>
      </c>
      <c r="BN45" s="517" t="str">
        <f t="shared" si="19"/>
        <v/>
      </c>
      <c r="BO45" s="517" t="str">
        <f t="shared" si="20"/>
        <v/>
      </c>
      <c r="BP45" s="517" t="str">
        <f t="shared" si="21"/>
        <v/>
      </c>
      <c r="BQ45" s="517" t="str">
        <f t="shared" si="27"/>
        <v/>
      </c>
      <c r="BR45" s="546" t="str">
        <f t="shared" si="28"/>
        <v/>
      </c>
      <c r="BX45" s="125"/>
    </row>
    <row r="46" spans="1:87" s="35" customFormat="1" ht="16.7" customHeight="1" x14ac:dyDescent="0.25">
      <c r="A46" s="11"/>
      <c r="B46" s="11"/>
      <c r="C46" s="332" t="str">
        <f t="shared" si="0"/>
        <v>PO</v>
      </c>
      <c r="D46" s="308" t="str">
        <f t="shared" si="1"/>
        <v>PLAN</v>
      </c>
      <c r="E46" s="310" t="str">
        <f>IF(F46="","",INDEX(BAZA_Sifranti!$I$10:$O$43,MATCH(F46,BAZA_Sifranti!$L$10:$L$43,0),3))</f>
        <v/>
      </c>
      <c r="F46" s="641"/>
      <c r="G46" s="262" t="str">
        <f t="shared" si="22"/>
        <v/>
      </c>
      <c r="H46" s="29" t="str">
        <f>IFERROR(IF(F46="","",VLOOKUP(MATCH(E46,tblS_VarStroški_SD[ID_STRO_SD],0)-1,tblS_VarStroški_SD[],5)),"")</f>
        <v/>
      </c>
      <c r="I46" s="642"/>
      <c r="J46" s="643"/>
      <c r="K46" s="643"/>
      <c r="L46" s="644"/>
      <c r="M46" s="643"/>
      <c r="N46" s="643"/>
      <c r="O46" s="645"/>
      <c r="P46" s="646"/>
      <c r="Q46" s="647"/>
      <c r="R46" s="30" t="str">
        <f>IFERROR(IF(F46="","",VLOOKUP(MATCH(F46,tblS_VarStroški_SD[STROSEK_SD_Naziv],0)-1,tblS_VarStroški_SD[],6)),"")</f>
        <v/>
      </c>
      <c r="S46" s="399" t="str">
        <f t="shared" si="2"/>
        <v/>
      </c>
      <c r="T46" s="690" t="str">
        <f t="shared" si="3"/>
        <v/>
      </c>
      <c r="U46" s="32" t="str">
        <f t="shared" si="4"/>
        <v/>
      </c>
      <c r="V46" s="198" t="str">
        <f t="shared" si="5"/>
        <v/>
      </c>
      <c r="W46" s="22"/>
      <c r="Y46" s="194" t="str">
        <f t="shared" si="6"/>
        <v/>
      </c>
      <c r="AC46" s="11"/>
      <c r="AD46" s="11"/>
      <c r="AE46" s="11"/>
      <c r="AF46" s="11"/>
      <c r="AG46" s="11"/>
      <c r="AH46" s="11"/>
      <c r="AI46" s="11"/>
      <c r="AJ46" s="11"/>
      <c r="AK46" s="11"/>
      <c r="AL46" s="11"/>
      <c r="AM46" s="11"/>
      <c r="AP46" s="125"/>
      <c r="AQ46" s="125" t="s">
        <v>177</v>
      </c>
      <c r="AR46" s="147">
        <f t="shared" si="23"/>
        <v>0</v>
      </c>
      <c r="AS46" s="122"/>
      <c r="AT46" s="122">
        <v>0</v>
      </c>
      <c r="AU46" s="122">
        <f>IF(IF(F46="",TRUE,COUNTIF(tbl_07_UVS_01[Naziv upravičenega variabilnega stroška],F46)=1)=FALSE,1,0)</f>
        <v>0</v>
      </c>
      <c r="AV46" s="122"/>
      <c r="AW46" s="35">
        <f t="shared" si="8"/>
        <v>0</v>
      </c>
      <c r="AX46" s="35">
        <f t="shared" si="9"/>
        <v>0</v>
      </c>
      <c r="AY46" s="35">
        <f t="shared" si="24"/>
        <v>0</v>
      </c>
      <c r="AZ46" s="35">
        <f t="shared" si="10"/>
        <v>0</v>
      </c>
      <c r="BA46" s="35">
        <f t="shared" si="25"/>
        <v>0</v>
      </c>
      <c r="BB46" s="35">
        <f t="shared" si="11"/>
        <v>0</v>
      </c>
      <c r="BC46" s="35">
        <f t="shared" si="12"/>
        <v>0</v>
      </c>
      <c r="BD46" s="381">
        <f t="shared" si="13"/>
        <v>0</v>
      </c>
      <c r="BE46" s="35">
        <f t="shared" si="14"/>
        <v>0</v>
      </c>
      <c r="BF46" s="35">
        <f t="shared" si="15"/>
        <v>0</v>
      </c>
      <c r="BJ46" s="12" t="b">
        <f t="shared" si="16"/>
        <v>0</v>
      </c>
      <c r="BK46" s="516" t="b">
        <f t="shared" si="17"/>
        <v>0</v>
      </c>
      <c r="BL46" s="518">
        <f t="shared" si="18"/>
        <v>0</v>
      </c>
      <c r="BM46" s="518">
        <f t="shared" si="26"/>
        <v>0</v>
      </c>
      <c r="BN46" s="517" t="str">
        <f t="shared" si="19"/>
        <v/>
      </c>
      <c r="BO46" s="517" t="str">
        <f t="shared" si="20"/>
        <v/>
      </c>
      <c r="BP46" s="517" t="str">
        <f t="shared" si="21"/>
        <v/>
      </c>
      <c r="BQ46" s="517" t="str">
        <f t="shared" si="27"/>
        <v/>
      </c>
      <c r="BR46" s="546" t="str">
        <f t="shared" si="28"/>
        <v/>
      </c>
      <c r="BX46" s="125"/>
    </row>
    <row r="47" spans="1:87" ht="16.7" customHeight="1" x14ac:dyDescent="0.25">
      <c r="C47" s="308" t="str">
        <f t="shared" si="0"/>
        <v>PO</v>
      </c>
      <c r="D47" s="308" t="str">
        <f t="shared" si="1"/>
        <v>PLAN</v>
      </c>
      <c r="E47" s="311" t="str">
        <f t="shared" ref="E47:E62" si="29">IFERROR(IF(F47="","",LOOKUP(MATCH(F47,$CG$239:$CG$254,0),$CD$239:$CD$254,$CF$239:$CF$254)),"AXX-XX")</f>
        <v/>
      </c>
      <c r="F47" s="260" t="str">
        <f>IF(IZJAVA!$E$35="","",CG239)</f>
        <v/>
      </c>
      <c r="G47" s="648"/>
      <c r="H47" s="190" t="s">
        <v>9</v>
      </c>
      <c r="I47" s="402"/>
      <c r="J47" s="403"/>
      <c r="K47" s="403"/>
      <c r="L47" s="404"/>
      <c r="M47" s="403"/>
      <c r="N47" s="403"/>
      <c r="O47" s="405"/>
      <c r="P47" s="192"/>
      <c r="Q47" s="651"/>
      <c r="R47" s="191" t="s">
        <v>4</v>
      </c>
      <c r="S47" s="400" t="str">
        <f t="shared" si="2"/>
        <v/>
      </c>
      <c r="T47" s="691" t="str">
        <f t="shared" si="3"/>
        <v/>
      </c>
      <c r="U47" s="193" t="str">
        <f t="shared" si="4"/>
        <v/>
      </c>
      <c r="V47" s="199" t="str">
        <f t="shared" ref="V47:V62" si="30">IFERROR(T47,"")</f>
        <v/>
      </c>
      <c r="W47" s="22"/>
      <c r="Y47" s="194" t="str">
        <f t="shared" ref="Y47:Y62" si="31">IF(AND(BD47="",AR47=0),"",IF(AR47=1,"û","ü"))</f>
        <v/>
      </c>
      <c r="AB47" s="443" t="s">
        <v>911</v>
      </c>
      <c r="AC47" s="488">
        <f>IFERROR(G47/SUM(G47:G49),0)</f>
        <v>0</v>
      </c>
      <c r="AK47" s="11"/>
      <c r="AL47" s="11"/>
      <c r="AM47" s="11"/>
      <c r="AN47" s="11"/>
      <c r="AO47" s="11"/>
      <c r="AQ47" s="241" t="str">
        <f>"a"&amp;(COUNTA($F$18:$F47))</f>
        <v>a1</v>
      </c>
      <c r="AR47" s="242">
        <f t="shared" ref="AR47:AR62" si="32">IF(SUM(AT47:BD47)&gt;0,1,0)</f>
        <v>0</v>
      </c>
      <c r="AS47" s="241"/>
      <c r="AT47" s="241">
        <v>0</v>
      </c>
      <c r="AU47" s="241"/>
      <c r="AV47" s="241">
        <f t="shared" ref="AV47:AV62" si="33">IF(E47="",IF((COUNTA(G47,Q47)&gt;0),1,0),0)</f>
        <v>0</v>
      </c>
      <c r="AX47" s="139"/>
      <c r="AY47" s="122"/>
      <c r="AZ47" s="122"/>
      <c r="BA47" s="122"/>
      <c r="BB47" s="122"/>
      <c r="BC47" s="122"/>
      <c r="BD47" s="382" t="str">
        <f t="shared" ref="BD47:BD62" si="34">IF(E47="","",IF(OR(COUNTA(G47,Q47)=0,COUNTA(G47,Q47)&lt;2),1,0))</f>
        <v/>
      </c>
      <c r="BE47" s="122"/>
      <c r="BF47" s="139"/>
      <c r="BG47" s="122"/>
      <c r="BI47" s="139"/>
      <c r="BN47" s="122"/>
      <c r="BO47" s="139"/>
      <c r="BP47" s="139"/>
      <c r="BQ47" s="139"/>
      <c r="BW47" s="139"/>
      <c r="BX47" s="125"/>
      <c r="CD47" s="139"/>
      <c r="CE47" s="122"/>
      <c r="CG47" s="122"/>
      <c r="CH47" s="122"/>
      <c r="CI47" s="122"/>
    </row>
    <row r="48" spans="1:87" ht="16.7" customHeight="1" x14ac:dyDescent="0.25">
      <c r="C48" s="308" t="str">
        <f t="shared" si="0"/>
        <v>PO</v>
      </c>
      <c r="D48" s="308" t="str">
        <f t="shared" si="1"/>
        <v>PLAN</v>
      </c>
      <c r="E48" s="310" t="str">
        <f t="shared" si="29"/>
        <v/>
      </c>
      <c r="F48" s="261" t="str">
        <f>IF(IZJAVA!$E$35="","",CG240)</f>
        <v/>
      </c>
      <c r="G48" s="649"/>
      <c r="H48" s="29" t="s">
        <v>9</v>
      </c>
      <c r="I48" s="406"/>
      <c r="J48" s="407"/>
      <c r="K48" s="407"/>
      <c r="L48" s="408"/>
      <c r="M48" s="407"/>
      <c r="N48" s="407"/>
      <c r="O48" s="409"/>
      <c r="P48" s="396"/>
      <c r="Q48" s="647"/>
      <c r="R48" s="30" t="s">
        <v>4</v>
      </c>
      <c r="S48" s="399" t="str">
        <f t="shared" si="2"/>
        <v/>
      </c>
      <c r="T48" s="690" t="str">
        <f t="shared" si="3"/>
        <v/>
      </c>
      <c r="U48" s="32" t="str">
        <f t="shared" si="4"/>
        <v/>
      </c>
      <c r="V48" s="198" t="str">
        <f>IFERROR(T48,"")</f>
        <v/>
      </c>
      <c r="W48" s="22"/>
      <c r="Y48" s="194" t="str">
        <f t="shared" si="31"/>
        <v/>
      </c>
      <c r="AB48" s="444" t="s">
        <v>912</v>
      </c>
      <c r="AC48" s="489">
        <f>IFERROR(G48/SUM(G47:G49),0)</f>
        <v>0</v>
      </c>
      <c r="AK48" s="11"/>
      <c r="AL48" s="11"/>
      <c r="AM48" s="11"/>
      <c r="AN48" s="11"/>
      <c r="AO48" s="11"/>
      <c r="AQ48" s="241" t="str">
        <f>"a"&amp;(COUNTA($F$18:$F48))</f>
        <v>a2</v>
      </c>
      <c r="AR48" s="242">
        <f t="shared" si="32"/>
        <v>0</v>
      </c>
      <c r="AS48" s="241"/>
      <c r="AT48" s="241">
        <v>0</v>
      </c>
      <c r="AU48" s="241"/>
      <c r="AV48" s="241">
        <f t="shared" si="33"/>
        <v>0</v>
      </c>
      <c r="AX48" s="139"/>
      <c r="AY48" s="122"/>
      <c r="AZ48" s="122"/>
      <c r="BA48" s="122"/>
      <c r="BB48" s="122"/>
      <c r="BC48" s="122"/>
      <c r="BD48" s="382" t="str">
        <f t="shared" si="34"/>
        <v/>
      </c>
      <c r="BE48" s="122"/>
      <c r="BF48" s="139"/>
      <c r="BG48" s="122"/>
      <c r="BI48" s="139"/>
      <c r="BN48" s="122"/>
      <c r="BO48" s="139"/>
      <c r="BP48" s="139"/>
      <c r="BQ48" s="139"/>
      <c r="BW48" s="139"/>
      <c r="BX48" s="122"/>
      <c r="CD48" s="139"/>
      <c r="CE48" s="122"/>
      <c r="CG48" s="122"/>
      <c r="CH48" s="122"/>
      <c r="CI48" s="122"/>
    </row>
    <row r="49" spans="3:87" ht="16.7" customHeight="1" x14ac:dyDescent="0.25">
      <c r="C49" s="308" t="str">
        <f t="shared" si="0"/>
        <v>PO</v>
      </c>
      <c r="D49" s="308" t="str">
        <f t="shared" si="1"/>
        <v>PLAN</v>
      </c>
      <c r="E49" s="310" t="str">
        <f t="shared" si="29"/>
        <v/>
      </c>
      <c r="F49" s="261" t="str">
        <f>IF(IZJAVA!$E$35="","",CG241)</f>
        <v/>
      </c>
      <c r="G49" s="649"/>
      <c r="H49" s="29" t="s">
        <v>9</v>
      </c>
      <c r="I49" s="406"/>
      <c r="J49" s="407"/>
      <c r="K49" s="407"/>
      <c r="L49" s="408"/>
      <c r="M49" s="407"/>
      <c r="N49" s="407"/>
      <c r="O49" s="409"/>
      <c r="P49" s="396"/>
      <c r="Q49" s="647"/>
      <c r="R49" s="30" t="s">
        <v>4</v>
      </c>
      <c r="S49" s="399" t="str">
        <f t="shared" si="2"/>
        <v/>
      </c>
      <c r="T49" s="690" t="str">
        <f t="shared" si="3"/>
        <v/>
      </c>
      <c r="U49" s="32" t="str">
        <f t="shared" si="4"/>
        <v/>
      </c>
      <c r="V49" s="198" t="str">
        <f>IFERROR(T49,"")</f>
        <v/>
      </c>
      <c r="W49" s="22"/>
      <c r="Y49" s="194" t="str">
        <f t="shared" si="31"/>
        <v/>
      </c>
      <c r="AB49" s="444" t="s">
        <v>913</v>
      </c>
      <c r="AC49" s="489">
        <f>1-(SUM(AC47:AC48))</f>
        <v>1</v>
      </c>
      <c r="AK49" s="11"/>
      <c r="AL49" s="11"/>
      <c r="AM49" s="11"/>
      <c r="AN49" s="11"/>
      <c r="AO49" s="11"/>
      <c r="AQ49" s="241" t="str">
        <f>"a"&amp;(COUNTA($F$18:$F49))</f>
        <v>a3</v>
      </c>
      <c r="AR49" s="242">
        <f t="shared" si="32"/>
        <v>0</v>
      </c>
      <c r="AS49" s="241"/>
      <c r="AT49" s="241">
        <v>0</v>
      </c>
      <c r="AU49" s="241"/>
      <c r="AV49" s="241">
        <f t="shared" si="33"/>
        <v>0</v>
      </c>
      <c r="AX49" s="139"/>
      <c r="AY49" s="122"/>
      <c r="AZ49" s="122"/>
      <c r="BA49" s="122"/>
      <c r="BB49" s="122"/>
      <c r="BC49" s="122"/>
      <c r="BD49" s="382" t="str">
        <f t="shared" si="34"/>
        <v/>
      </c>
      <c r="BE49" s="122"/>
      <c r="BF49" s="139"/>
      <c r="BG49" s="122"/>
      <c r="BI49" s="139"/>
      <c r="BN49" s="122"/>
      <c r="BO49" s="139"/>
      <c r="BP49" s="139"/>
      <c r="BQ49" s="139"/>
      <c r="BW49" s="139"/>
      <c r="BX49" s="122"/>
      <c r="CD49" s="139"/>
      <c r="CE49" s="122"/>
      <c r="CG49" s="122"/>
      <c r="CH49" s="122"/>
      <c r="CI49" s="122"/>
    </row>
    <row r="50" spans="3:87" ht="16.7" customHeight="1" x14ac:dyDescent="0.25">
      <c r="C50" s="308" t="str">
        <f t="shared" si="0"/>
        <v>PO</v>
      </c>
      <c r="D50" s="308" t="str">
        <f t="shared" si="1"/>
        <v>PLAN</v>
      </c>
      <c r="E50" s="312" t="str">
        <f t="shared" si="29"/>
        <v/>
      </c>
      <c r="F50" s="295" t="str">
        <f>IF(IZJAVA!$E$35="","",CG242)</f>
        <v/>
      </c>
      <c r="G50" s="650"/>
      <c r="H50" s="296" t="s">
        <v>109</v>
      </c>
      <c r="I50" s="410"/>
      <c r="J50" s="411"/>
      <c r="K50" s="411"/>
      <c r="L50" s="412"/>
      <c r="M50" s="411"/>
      <c r="N50" s="411"/>
      <c r="O50" s="413"/>
      <c r="P50" s="414"/>
      <c r="Q50" s="652"/>
      <c r="R50" s="297" t="s">
        <v>35</v>
      </c>
      <c r="S50" s="401" t="str">
        <f t="shared" si="2"/>
        <v/>
      </c>
      <c r="T50" s="692" t="str">
        <f t="shared" si="3"/>
        <v/>
      </c>
      <c r="U50" s="298" t="str">
        <f t="shared" si="4"/>
        <v/>
      </c>
      <c r="V50" s="299" t="str">
        <f t="shared" si="30"/>
        <v/>
      </c>
      <c r="W50" s="22"/>
      <c r="Y50" s="194" t="str">
        <f t="shared" si="31"/>
        <v/>
      </c>
      <c r="AK50" s="11"/>
      <c r="AL50" s="11"/>
      <c r="AM50" s="11"/>
      <c r="AN50" s="11"/>
      <c r="AO50" s="11"/>
      <c r="AQ50" s="241" t="str">
        <f>"a"&amp;(COUNTA($F$18:$F50))</f>
        <v>a4</v>
      </c>
      <c r="AR50" s="242">
        <f t="shared" si="32"/>
        <v>0</v>
      </c>
      <c r="AS50" s="241"/>
      <c r="AT50" s="241">
        <v>0</v>
      </c>
      <c r="AU50" s="241"/>
      <c r="AV50" s="241">
        <f t="shared" si="33"/>
        <v>0</v>
      </c>
      <c r="AX50" s="139"/>
      <c r="AY50" s="122"/>
      <c r="AZ50" s="122"/>
      <c r="BA50" s="122"/>
      <c r="BB50" s="122"/>
      <c r="BC50" s="122"/>
      <c r="BD50" s="382" t="str">
        <f t="shared" si="34"/>
        <v/>
      </c>
      <c r="BE50" s="122"/>
      <c r="BF50" s="139"/>
      <c r="BG50" s="122"/>
      <c r="BI50" s="139"/>
      <c r="BN50" s="122"/>
      <c r="BO50" s="139"/>
      <c r="BP50" s="139"/>
      <c r="BQ50" s="139"/>
      <c r="BW50" s="139"/>
      <c r="BX50" s="122"/>
      <c r="CD50" s="139"/>
      <c r="CE50" s="122"/>
      <c r="CG50" s="122"/>
      <c r="CH50" s="122"/>
      <c r="CI50" s="122"/>
    </row>
    <row r="51" spans="3:87" ht="16.7" customHeight="1" x14ac:dyDescent="0.25">
      <c r="C51" s="308" t="str">
        <f t="shared" si="0"/>
        <v>PO</v>
      </c>
      <c r="D51" s="308" t="str">
        <f t="shared" si="1"/>
        <v>PLAN</v>
      </c>
      <c r="E51" s="311" t="str">
        <f t="shared" si="29"/>
        <v/>
      </c>
      <c r="F51" s="260" t="str">
        <f>IF(IZJAVA!$E$36="","",CG243)</f>
        <v/>
      </c>
      <c r="G51" s="648"/>
      <c r="H51" s="190" t="s">
        <v>9</v>
      </c>
      <c r="I51" s="402"/>
      <c r="J51" s="403"/>
      <c r="K51" s="403"/>
      <c r="L51" s="404"/>
      <c r="M51" s="403"/>
      <c r="N51" s="403"/>
      <c r="O51" s="405"/>
      <c r="P51" s="192"/>
      <c r="Q51" s="651"/>
      <c r="R51" s="191" t="s">
        <v>4</v>
      </c>
      <c r="S51" s="400" t="str">
        <f t="shared" si="2"/>
        <v/>
      </c>
      <c r="T51" s="691" t="str">
        <f t="shared" si="3"/>
        <v/>
      </c>
      <c r="U51" s="193" t="str">
        <f t="shared" si="4"/>
        <v/>
      </c>
      <c r="V51" s="199" t="str">
        <f>IFERROR(T51,"")</f>
        <v/>
      </c>
      <c r="W51" s="22"/>
      <c r="Y51" s="194" t="str">
        <f t="shared" si="31"/>
        <v/>
      </c>
      <c r="AB51" s="443" t="s">
        <v>911</v>
      </c>
      <c r="AC51" s="488">
        <f>IFERROR(G51/SUM(G51:G53),0)</f>
        <v>0</v>
      </c>
      <c r="AK51" s="11"/>
      <c r="AL51" s="11"/>
      <c r="AM51" s="11"/>
      <c r="AN51" s="11"/>
      <c r="AO51" s="11"/>
      <c r="AQ51" s="241" t="str">
        <f>"a"&amp;(COUNTA($F$18:$F51))</f>
        <v>a5</v>
      </c>
      <c r="AR51" s="242">
        <f t="shared" si="32"/>
        <v>0</v>
      </c>
      <c r="AS51" s="241"/>
      <c r="AT51" s="241">
        <v>0</v>
      </c>
      <c r="AU51" s="241"/>
      <c r="AV51" s="241">
        <f t="shared" si="33"/>
        <v>0</v>
      </c>
      <c r="AX51" s="139"/>
      <c r="AY51" s="122"/>
      <c r="AZ51" s="122"/>
      <c r="BA51" s="122"/>
      <c r="BB51" s="122"/>
      <c r="BC51" s="122"/>
      <c r="BD51" s="382" t="str">
        <f t="shared" si="34"/>
        <v/>
      </c>
      <c r="BE51" s="122"/>
      <c r="BF51" s="139"/>
      <c r="BG51" s="122"/>
      <c r="BI51" s="139"/>
      <c r="BN51" s="122"/>
      <c r="BO51" s="139"/>
      <c r="BP51" s="139"/>
      <c r="BQ51" s="139"/>
      <c r="BW51" s="139"/>
      <c r="BX51" s="122"/>
      <c r="CD51" s="139"/>
      <c r="CE51" s="122"/>
      <c r="CG51" s="122"/>
      <c r="CH51" s="122"/>
      <c r="CI51" s="122"/>
    </row>
    <row r="52" spans="3:87" ht="16.7" customHeight="1" x14ac:dyDescent="0.25">
      <c r="C52" s="308" t="str">
        <f t="shared" si="0"/>
        <v>PO</v>
      </c>
      <c r="D52" s="308" t="str">
        <f t="shared" si="1"/>
        <v>PLAN</v>
      </c>
      <c r="E52" s="310" t="str">
        <f t="shared" si="29"/>
        <v/>
      </c>
      <c r="F52" s="261" t="str">
        <f>IF(IZJAVA!$E$36="","",CG244)</f>
        <v/>
      </c>
      <c r="G52" s="649"/>
      <c r="H52" s="29" t="s">
        <v>9</v>
      </c>
      <c r="I52" s="406"/>
      <c r="J52" s="407"/>
      <c r="K52" s="407"/>
      <c r="L52" s="408"/>
      <c r="M52" s="407"/>
      <c r="N52" s="407"/>
      <c r="O52" s="409"/>
      <c r="P52" s="396"/>
      <c r="Q52" s="647"/>
      <c r="R52" s="30" t="s">
        <v>4</v>
      </c>
      <c r="S52" s="399" t="str">
        <f t="shared" si="2"/>
        <v/>
      </c>
      <c r="T52" s="690" t="str">
        <f t="shared" si="3"/>
        <v/>
      </c>
      <c r="U52" s="32" t="str">
        <f t="shared" si="4"/>
        <v/>
      </c>
      <c r="V52" s="198" t="str">
        <f>IFERROR(T52,"")</f>
        <v/>
      </c>
      <c r="W52" s="22"/>
      <c r="Y52" s="194" t="str">
        <f t="shared" si="31"/>
        <v/>
      </c>
      <c r="AB52" s="444" t="s">
        <v>912</v>
      </c>
      <c r="AC52" s="489">
        <f>IFERROR(G52/SUM(G51:G53),0)</f>
        <v>0</v>
      </c>
      <c r="AK52" s="11"/>
      <c r="AL52" s="11"/>
      <c r="AM52" s="11"/>
      <c r="AN52" s="11"/>
      <c r="AO52" s="11"/>
      <c r="AQ52" s="241" t="str">
        <f>"a"&amp;(COUNTA($F$18:$F52))</f>
        <v>a6</v>
      </c>
      <c r="AR52" s="242">
        <f t="shared" si="32"/>
        <v>0</v>
      </c>
      <c r="AS52" s="241"/>
      <c r="AT52" s="241">
        <v>0</v>
      </c>
      <c r="AU52" s="241"/>
      <c r="AV52" s="241">
        <f t="shared" si="33"/>
        <v>0</v>
      </c>
      <c r="AX52" s="139"/>
      <c r="AY52" s="122"/>
      <c r="AZ52" s="122"/>
      <c r="BA52" s="122"/>
      <c r="BB52" s="122"/>
      <c r="BC52" s="122"/>
      <c r="BD52" s="382" t="str">
        <f t="shared" si="34"/>
        <v/>
      </c>
      <c r="BE52" s="122"/>
      <c r="BF52" s="139"/>
      <c r="BG52" s="122"/>
      <c r="BI52" s="139"/>
      <c r="BN52" s="122"/>
      <c r="BO52" s="139"/>
      <c r="BP52" s="139"/>
      <c r="BQ52" s="139"/>
      <c r="BW52" s="139"/>
      <c r="BX52" s="122"/>
      <c r="CD52" s="139"/>
      <c r="CE52" s="122"/>
      <c r="CG52" s="122"/>
      <c r="CH52" s="122"/>
      <c r="CI52" s="122"/>
    </row>
    <row r="53" spans="3:87" ht="16.7" customHeight="1" x14ac:dyDescent="0.25">
      <c r="C53" s="308" t="str">
        <f t="shared" si="0"/>
        <v>PO</v>
      </c>
      <c r="D53" s="308" t="str">
        <f t="shared" si="1"/>
        <v>PLAN</v>
      </c>
      <c r="E53" s="310" t="str">
        <f t="shared" si="29"/>
        <v/>
      </c>
      <c r="F53" s="261" t="str">
        <f>IF(IZJAVA!$E$36="","",CG245)</f>
        <v/>
      </c>
      <c r="G53" s="649"/>
      <c r="H53" s="29" t="s">
        <v>9</v>
      </c>
      <c r="I53" s="406"/>
      <c r="J53" s="407"/>
      <c r="K53" s="407"/>
      <c r="L53" s="408"/>
      <c r="M53" s="407"/>
      <c r="N53" s="407"/>
      <c r="O53" s="409"/>
      <c r="P53" s="396"/>
      <c r="Q53" s="647"/>
      <c r="R53" s="30" t="s">
        <v>4</v>
      </c>
      <c r="S53" s="399" t="str">
        <f t="shared" si="2"/>
        <v/>
      </c>
      <c r="T53" s="690" t="str">
        <f t="shared" si="3"/>
        <v/>
      </c>
      <c r="U53" s="32" t="str">
        <f t="shared" si="4"/>
        <v/>
      </c>
      <c r="V53" s="198" t="str">
        <f t="shared" si="30"/>
        <v/>
      </c>
      <c r="W53" s="22"/>
      <c r="Y53" s="194" t="str">
        <f t="shared" si="31"/>
        <v/>
      </c>
      <c r="AB53" s="444" t="s">
        <v>913</v>
      </c>
      <c r="AC53" s="489">
        <f>1-(SUM(AC51:AC52))</f>
        <v>1</v>
      </c>
      <c r="AK53" s="11"/>
      <c r="AL53" s="11"/>
      <c r="AM53" s="11"/>
      <c r="AN53" s="11"/>
      <c r="AO53" s="11"/>
      <c r="AQ53" s="241" t="str">
        <f>"a"&amp;(COUNTA($F$18:$F53))</f>
        <v>a7</v>
      </c>
      <c r="AR53" s="242">
        <f t="shared" si="32"/>
        <v>0</v>
      </c>
      <c r="AS53" s="241"/>
      <c r="AT53" s="241">
        <v>0</v>
      </c>
      <c r="AU53" s="241"/>
      <c r="AV53" s="241">
        <f t="shared" si="33"/>
        <v>0</v>
      </c>
      <c r="AX53" s="139"/>
      <c r="AY53" s="122"/>
      <c r="AZ53" s="122"/>
      <c r="BA53" s="122"/>
      <c r="BB53" s="122"/>
      <c r="BC53" s="122"/>
      <c r="BD53" s="382" t="str">
        <f t="shared" si="34"/>
        <v/>
      </c>
      <c r="BE53" s="122"/>
      <c r="BF53" s="139"/>
      <c r="BG53" s="122"/>
      <c r="BI53" s="139"/>
      <c r="BN53" s="122"/>
      <c r="BO53" s="139"/>
      <c r="BP53" s="139"/>
      <c r="BQ53" s="139"/>
      <c r="BW53" s="139"/>
      <c r="BX53" s="122"/>
      <c r="CD53" s="139"/>
      <c r="CE53" s="122"/>
      <c r="CG53" s="122"/>
      <c r="CH53" s="122"/>
      <c r="CI53" s="122"/>
    </row>
    <row r="54" spans="3:87" ht="16.7" customHeight="1" x14ac:dyDescent="0.25">
      <c r="C54" s="308" t="str">
        <f t="shared" si="0"/>
        <v>PO</v>
      </c>
      <c r="D54" s="308" t="str">
        <f t="shared" si="1"/>
        <v>PLAN</v>
      </c>
      <c r="E54" s="312" t="str">
        <f t="shared" si="29"/>
        <v/>
      </c>
      <c r="F54" s="295" t="str">
        <f>IF(IZJAVA!$E$36="","",CG246)</f>
        <v/>
      </c>
      <c r="G54" s="650"/>
      <c r="H54" s="296" t="s">
        <v>109</v>
      </c>
      <c r="I54" s="410"/>
      <c r="J54" s="411"/>
      <c r="K54" s="411"/>
      <c r="L54" s="412"/>
      <c r="M54" s="411"/>
      <c r="N54" s="411"/>
      <c r="O54" s="413"/>
      <c r="P54" s="414"/>
      <c r="Q54" s="652"/>
      <c r="R54" s="297" t="s">
        <v>35</v>
      </c>
      <c r="S54" s="401" t="str">
        <f t="shared" si="2"/>
        <v/>
      </c>
      <c r="T54" s="692" t="str">
        <f t="shared" si="3"/>
        <v/>
      </c>
      <c r="U54" s="298" t="str">
        <f t="shared" si="4"/>
        <v/>
      </c>
      <c r="V54" s="299" t="str">
        <f t="shared" si="30"/>
        <v/>
      </c>
      <c r="W54" s="22"/>
      <c r="Y54" s="194" t="str">
        <f t="shared" si="31"/>
        <v/>
      </c>
      <c r="AK54" s="11"/>
      <c r="AL54" s="11"/>
      <c r="AM54" s="11"/>
      <c r="AN54" s="11"/>
      <c r="AO54" s="11"/>
      <c r="AQ54" s="241" t="str">
        <f>"a"&amp;(COUNTA($F$18:$F54))</f>
        <v>a8</v>
      </c>
      <c r="AR54" s="242">
        <f t="shared" si="32"/>
        <v>0</v>
      </c>
      <c r="AS54" s="241"/>
      <c r="AT54" s="241">
        <v>0</v>
      </c>
      <c r="AU54" s="241"/>
      <c r="AV54" s="241">
        <f t="shared" si="33"/>
        <v>0</v>
      </c>
      <c r="AX54" s="139"/>
      <c r="AY54" s="122"/>
      <c r="AZ54" s="122"/>
      <c r="BA54" s="122"/>
      <c r="BB54" s="122"/>
      <c r="BC54" s="122"/>
      <c r="BD54" s="382" t="str">
        <f t="shared" si="34"/>
        <v/>
      </c>
      <c r="BE54" s="122"/>
      <c r="BF54" s="139"/>
      <c r="BG54" s="122"/>
      <c r="BI54" s="139"/>
      <c r="BN54" s="122"/>
      <c r="BO54" s="139"/>
      <c r="BP54" s="139"/>
      <c r="BQ54" s="139"/>
      <c r="BW54" s="139"/>
      <c r="BX54" s="122"/>
      <c r="CD54" s="139"/>
      <c r="CE54" s="122"/>
      <c r="CG54" s="122"/>
      <c r="CH54" s="122"/>
      <c r="CI54" s="122"/>
    </row>
    <row r="55" spans="3:87" ht="16.7" customHeight="1" x14ac:dyDescent="0.25">
      <c r="C55" s="308" t="str">
        <f t="shared" si="0"/>
        <v>PO</v>
      </c>
      <c r="D55" s="308" t="str">
        <f t="shared" si="1"/>
        <v>PLAN</v>
      </c>
      <c r="E55" s="311" t="str">
        <f t="shared" si="29"/>
        <v/>
      </c>
      <c r="F55" s="260" t="str">
        <f>IF(IZJAVA!$E$37="","",CG247)</f>
        <v/>
      </c>
      <c r="G55" s="648"/>
      <c r="H55" s="190" t="s">
        <v>9</v>
      </c>
      <c r="I55" s="402"/>
      <c r="J55" s="403"/>
      <c r="K55" s="403"/>
      <c r="L55" s="404"/>
      <c r="M55" s="403"/>
      <c r="N55" s="403"/>
      <c r="O55" s="405"/>
      <c r="P55" s="192"/>
      <c r="Q55" s="651"/>
      <c r="R55" s="191" t="s">
        <v>4</v>
      </c>
      <c r="S55" s="400" t="str">
        <f t="shared" si="2"/>
        <v/>
      </c>
      <c r="T55" s="691" t="str">
        <f t="shared" si="3"/>
        <v/>
      </c>
      <c r="U55" s="193" t="str">
        <f t="shared" si="4"/>
        <v/>
      </c>
      <c r="V55" s="199" t="str">
        <f>IFERROR(T55,"")</f>
        <v/>
      </c>
      <c r="W55" s="22"/>
      <c r="Y55" s="194" t="str">
        <f t="shared" si="31"/>
        <v/>
      </c>
      <c r="AB55" s="443" t="s">
        <v>911</v>
      </c>
      <c r="AC55" s="488">
        <f>IFERROR(G55/SUM(G55:G57),0)</f>
        <v>0</v>
      </c>
      <c r="AK55" s="11"/>
      <c r="AL55" s="11"/>
      <c r="AM55" s="11"/>
      <c r="AN55" s="11"/>
      <c r="AO55" s="11"/>
      <c r="AQ55" s="241" t="str">
        <f>"a"&amp;(COUNTA($F$18:$F55))</f>
        <v>a9</v>
      </c>
      <c r="AR55" s="242">
        <f t="shared" si="32"/>
        <v>0</v>
      </c>
      <c r="AS55" s="241"/>
      <c r="AT55" s="241">
        <v>0</v>
      </c>
      <c r="AU55" s="241"/>
      <c r="AV55" s="241">
        <f t="shared" si="33"/>
        <v>0</v>
      </c>
      <c r="AX55" s="139"/>
      <c r="AY55" s="122"/>
      <c r="AZ55" s="122"/>
      <c r="BA55" s="122"/>
      <c r="BB55" s="122"/>
      <c r="BC55" s="122"/>
      <c r="BD55" s="382" t="str">
        <f t="shared" si="34"/>
        <v/>
      </c>
      <c r="BE55" s="122"/>
      <c r="BF55" s="139"/>
      <c r="BG55" s="122"/>
      <c r="BI55" s="139"/>
      <c r="BN55" s="122"/>
      <c r="BO55" s="139"/>
      <c r="BP55" s="139"/>
      <c r="BQ55" s="139"/>
      <c r="BW55" s="139"/>
      <c r="BX55" s="122"/>
      <c r="CD55" s="139"/>
      <c r="CE55" s="122"/>
      <c r="CG55" s="122"/>
      <c r="CH55" s="122"/>
      <c r="CI55" s="122"/>
    </row>
    <row r="56" spans="3:87" ht="16.7" customHeight="1" x14ac:dyDescent="0.25">
      <c r="C56" s="308" t="str">
        <f t="shared" si="0"/>
        <v>PO</v>
      </c>
      <c r="D56" s="308" t="str">
        <f t="shared" si="1"/>
        <v>PLAN</v>
      </c>
      <c r="E56" s="310" t="str">
        <f t="shared" si="29"/>
        <v/>
      </c>
      <c r="F56" s="261" t="str">
        <f>IF(IZJAVA!$E$37="","",CG248)</f>
        <v/>
      </c>
      <c r="G56" s="649"/>
      <c r="H56" s="29" t="s">
        <v>9</v>
      </c>
      <c r="I56" s="406"/>
      <c r="J56" s="407"/>
      <c r="K56" s="407"/>
      <c r="L56" s="408"/>
      <c r="M56" s="407"/>
      <c r="N56" s="407"/>
      <c r="O56" s="409"/>
      <c r="P56" s="396"/>
      <c r="Q56" s="647"/>
      <c r="R56" s="30" t="s">
        <v>4</v>
      </c>
      <c r="S56" s="399" t="str">
        <f t="shared" si="2"/>
        <v/>
      </c>
      <c r="T56" s="690" t="str">
        <f t="shared" si="3"/>
        <v/>
      </c>
      <c r="U56" s="32" t="str">
        <f t="shared" si="4"/>
        <v/>
      </c>
      <c r="V56" s="198" t="str">
        <f>IFERROR(T56,"")</f>
        <v/>
      </c>
      <c r="W56" s="22"/>
      <c r="Y56" s="194" t="str">
        <f t="shared" si="31"/>
        <v/>
      </c>
      <c r="AB56" s="444" t="s">
        <v>912</v>
      </c>
      <c r="AC56" s="489">
        <f>IFERROR(G56/SUM(G55:G57),0)</f>
        <v>0</v>
      </c>
      <c r="AK56" s="11"/>
      <c r="AL56" s="11"/>
      <c r="AM56" s="11"/>
      <c r="AN56" s="11"/>
      <c r="AO56" s="11"/>
      <c r="AQ56" s="241" t="str">
        <f>"a"&amp;(COUNTA($F$18:$F56))</f>
        <v>a10</v>
      </c>
      <c r="AR56" s="242">
        <f t="shared" si="32"/>
        <v>0</v>
      </c>
      <c r="AS56" s="241"/>
      <c r="AT56" s="241">
        <v>0</v>
      </c>
      <c r="AU56" s="241"/>
      <c r="AV56" s="241">
        <f t="shared" si="33"/>
        <v>0</v>
      </c>
      <c r="AX56" s="139"/>
      <c r="AY56" s="122"/>
      <c r="AZ56" s="122"/>
      <c r="BA56" s="122"/>
      <c r="BB56" s="122"/>
      <c r="BC56" s="122"/>
      <c r="BD56" s="382" t="str">
        <f t="shared" si="34"/>
        <v/>
      </c>
      <c r="BE56" s="122"/>
      <c r="BF56" s="139"/>
      <c r="BG56" s="122"/>
      <c r="BI56" s="139"/>
      <c r="BN56" s="122"/>
      <c r="BO56" s="139"/>
      <c r="BP56" s="139"/>
      <c r="BQ56" s="139"/>
      <c r="BW56" s="139"/>
      <c r="BX56" s="122"/>
      <c r="CD56" s="139"/>
      <c r="CE56" s="122"/>
      <c r="CG56" s="122"/>
      <c r="CH56" s="122"/>
      <c r="CI56" s="122"/>
    </row>
    <row r="57" spans="3:87" ht="16.7" customHeight="1" x14ac:dyDescent="0.25">
      <c r="C57" s="308" t="str">
        <f t="shared" si="0"/>
        <v>PO</v>
      </c>
      <c r="D57" s="308" t="str">
        <f t="shared" si="1"/>
        <v>PLAN</v>
      </c>
      <c r="E57" s="310" t="str">
        <f t="shared" si="29"/>
        <v/>
      </c>
      <c r="F57" s="261" t="str">
        <f>IF(IZJAVA!$E$37="","",CG249)</f>
        <v/>
      </c>
      <c r="G57" s="649"/>
      <c r="H57" s="29" t="s">
        <v>9</v>
      </c>
      <c r="I57" s="406"/>
      <c r="J57" s="407"/>
      <c r="K57" s="407"/>
      <c r="L57" s="408"/>
      <c r="M57" s="407"/>
      <c r="N57" s="407"/>
      <c r="O57" s="409"/>
      <c r="P57" s="396"/>
      <c r="Q57" s="647"/>
      <c r="R57" s="30" t="s">
        <v>4</v>
      </c>
      <c r="S57" s="399" t="str">
        <f t="shared" si="2"/>
        <v/>
      </c>
      <c r="T57" s="690" t="str">
        <f t="shared" si="3"/>
        <v/>
      </c>
      <c r="U57" s="32" t="str">
        <f t="shared" si="4"/>
        <v/>
      </c>
      <c r="V57" s="198" t="str">
        <f t="shared" si="30"/>
        <v/>
      </c>
      <c r="W57" s="22"/>
      <c r="Y57" s="194" t="str">
        <f t="shared" si="31"/>
        <v/>
      </c>
      <c r="AB57" s="444" t="s">
        <v>913</v>
      </c>
      <c r="AC57" s="489">
        <f>1-(SUM(AC55:AC56))</f>
        <v>1</v>
      </c>
      <c r="AK57" s="11"/>
      <c r="AL57" s="11"/>
      <c r="AM57" s="11"/>
      <c r="AN57" s="11"/>
      <c r="AO57" s="11"/>
      <c r="AQ57" s="241" t="str">
        <f>"a"&amp;(COUNTA($F$18:$F57))</f>
        <v>a11</v>
      </c>
      <c r="AR57" s="242">
        <f t="shared" si="32"/>
        <v>0</v>
      </c>
      <c r="AS57" s="241"/>
      <c r="AT57" s="241">
        <v>0</v>
      </c>
      <c r="AU57" s="241"/>
      <c r="AV57" s="241">
        <f t="shared" si="33"/>
        <v>0</v>
      </c>
      <c r="AX57" s="139"/>
      <c r="AY57" s="122"/>
      <c r="AZ57" s="122"/>
      <c r="BA57" s="122"/>
      <c r="BB57" s="122"/>
      <c r="BC57" s="122"/>
      <c r="BD57" s="382" t="str">
        <f t="shared" si="34"/>
        <v/>
      </c>
      <c r="BE57" s="122"/>
      <c r="BF57" s="139"/>
      <c r="BG57" s="122"/>
      <c r="BI57" s="139"/>
      <c r="BN57" s="122"/>
      <c r="BO57" s="139"/>
      <c r="BP57" s="139"/>
      <c r="BQ57" s="139"/>
      <c r="BW57" s="139"/>
      <c r="BX57" s="122"/>
      <c r="CD57" s="139"/>
      <c r="CE57" s="122"/>
      <c r="CG57" s="122"/>
      <c r="CH57" s="122"/>
      <c r="CI57" s="122"/>
    </row>
    <row r="58" spans="3:87" ht="16.7" customHeight="1" x14ac:dyDescent="0.25">
      <c r="C58" s="308" t="str">
        <f t="shared" si="0"/>
        <v>PO</v>
      </c>
      <c r="D58" s="308" t="str">
        <f t="shared" si="1"/>
        <v>PLAN</v>
      </c>
      <c r="E58" s="312" t="str">
        <f t="shared" si="29"/>
        <v/>
      </c>
      <c r="F58" s="295" t="str">
        <f>IF(IZJAVA!$E$37="","",CG250)</f>
        <v/>
      </c>
      <c r="G58" s="650"/>
      <c r="H58" s="296" t="s">
        <v>109</v>
      </c>
      <c r="I58" s="410"/>
      <c r="J58" s="411"/>
      <c r="K58" s="411"/>
      <c r="L58" s="412"/>
      <c r="M58" s="411"/>
      <c r="N58" s="411"/>
      <c r="O58" s="413"/>
      <c r="P58" s="414"/>
      <c r="Q58" s="652"/>
      <c r="R58" s="297" t="s">
        <v>35</v>
      </c>
      <c r="S58" s="401" t="str">
        <f t="shared" si="2"/>
        <v/>
      </c>
      <c r="T58" s="692" t="str">
        <f t="shared" si="3"/>
        <v/>
      </c>
      <c r="U58" s="298" t="str">
        <f t="shared" si="4"/>
        <v/>
      </c>
      <c r="V58" s="299" t="str">
        <f t="shared" si="30"/>
        <v/>
      </c>
      <c r="W58" s="22"/>
      <c r="Y58" s="194" t="str">
        <f t="shared" si="31"/>
        <v/>
      </c>
      <c r="AK58" s="11"/>
      <c r="AL58" s="11"/>
      <c r="AM58" s="11"/>
      <c r="AN58" s="11"/>
      <c r="AO58" s="11"/>
      <c r="AQ58" s="241" t="str">
        <f>"a"&amp;(COUNTA($F$18:$F58))</f>
        <v>a12</v>
      </c>
      <c r="AR58" s="242">
        <f t="shared" si="32"/>
        <v>0</v>
      </c>
      <c r="AS58" s="241"/>
      <c r="AT58" s="241">
        <v>0</v>
      </c>
      <c r="AU58" s="241"/>
      <c r="AV58" s="241">
        <f t="shared" si="33"/>
        <v>0</v>
      </c>
      <c r="AX58" s="139"/>
      <c r="AY58" s="122"/>
      <c r="AZ58" s="122"/>
      <c r="BA58" s="122"/>
      <c r="BB58" s="122"/>
      <c r="BC58" s="122"/>
      <c r="BD58" s="382" t="str">
        <f t="shared" si="34"/>
        <v/>
      </c>
      <c r="BE58" s="122"/>
      <c r="BF58" s="139"/>
      <c r="BG58" s="122"/>
      <c r="BI58" s="139"/>
      <c r="BN58" s="122"/>
      <c r="BO58" s="139"/>
      <c r="BP58" s="139"/>
      <c r="BQ58" s="139"/>
      <c r="BW58" s="139"/>
      <c r="BX58" s="122"/>
      <c r="CD58" s="139"/>
      <c r="CE58" s="122"/>
      <c r="CG58" s="122"/>
      <c r="CH58" s="122"/>
      <c r="CI58" s="122"/>
    </row>
    <row r="59" spans="3:87" ht="16.7" customHeight="1" x14ac:dyDescent="0.25">
      <c r="C59" s="308" t="str">
        <f t="shared" si="0"/>
        <v>PO</v>
      </c>
      <c r="D59" s="308" t="str">
        <f t="shared" si="1"/>
        <v>PLAN</v>
      </c>
      <c r="E59" s="310" t="str">
        <f t="shared" si="29"/>
        <v/>
      </c>
      <c r="F59" s="261" t="str">
        <f>IF(IZJAVA!$E$38="","",CG251)</f>
        <v/>
      </c>
      <c r="G59" s="649"/>
      <c r="H59" s="29" t="s">
        <v>9</v>
      </c>
      <c r="I59" s="406"/>
      <c r="J59" s="407"/>
      <c r="K59" s="407"/>
      <c r="L59" s="408"/>
      <c r="M59" s="407"/>
      <c r="N59" s="407"/>
      <c r="O59" s="409"/>
      <c r="P59" s="396"/>
      <c r="Q59" s="647"/>
      <c r="R59" s="30" t="s">
        <v>4</v>
      </c>
      <c r="S59" s="399" t="str">
        <f t="shared" si="2"/>
        <v/>
      </c>
      <c r="T59" s="690" t="str">
        <f t="shared" si="3"/>
        <v/>
      </c>
      <c r="U59" s="32" t="str">
        <f t="shared" si="4"/>
        <v/>
      </c>
      <c r="V59" s="198" t="str">
        <f>IFERROR(T59,"")</f>
        <v/>
      </c>
      <c r="W59" s="22"/>
      <c r="Y59" s="194" t="str">
        <f t="shared" si="31"/>
        <v/>
      </c>
      <c r="AB59" s="443" t="s">
        <v>911</v>
      </c>
      <c r="AC59" s="488">
        <f>IFERROR(G59/SUM(G59:G61),0)</f>
        <v>0</v>
      </c>
      <c r="AK59" s="11"/>
      <c r="AL59" s="11"/>
      <c r="AM59" s="11"/>
      <c r="AN59" s="11"/>
      <c r="AO59" s="11"/>
      <c r="AQ59" s="241" t="str">
        <f>"a"&amp;(COUNTA($F$18:$F59))</f>
        <v>a13</v>
      </c>
      <c r="AR59" s="242">
        <f t="shared" si="32"/>
        <v>0</v>
      </c>
      <c r="AS59" s="241"/>
      <c r="AT59" s="241">
        <v>0</v>
      </c>
      <c r="AU59" s="241"/>
      <c r="AV59" s="241">
        <f t="shared" si="33"/>
        <v>0</v>
      </c>
      <c r="AX59" s="139"/>
      <c r="AY59" s="122"/>
      <c r="AZ59" s="122"/>
      <c r="BA59" s="122"/>
      <c r="BB59" s="122"/>
      <c r="BC59" s="122"/>
      <c r="BD59" s="382" t="str">
        <f t="shared" si="34"/>
        <v/>
      </c>
      <c r="BE59" s="122"/>
      <c r="BF59" s="139"/>
      <c r="BG59" s="122"/>
      <c r="BI59" s="139"/>
      <c r="BN59" s="122"/>
      <c r="BO59" s="139"/>
      <c r="BP59" s="139"/>
      <c r="BQ59" s="139"/>
      <c r="BW59" s="139"/>
      <c r="BX59" s="122"/>
      <c r="CD59" s="139"/>
      <c r="CE59" s="122"/>
      <c r="CG59" s="122"/>
      <c r="CH59" s="122"/>
      <c r="CI59" s="122"/>
    </row>
    <row r="60" spans="3:87" ht="16.7" customHeight="1" x14ac:dyDescent="0.25">
      <c r="C60" s="308" t="str">
        <f t="shared" si="0"/>
        <v>PO</v>
      </c>
      <c r="D60" s="308" t="str">
        <f t="shared" si="1"/>
        <v>PLAN</v>
      </c>
      <c r="E60" s="310" t="str">
        <f t="shared" si="29"/>
        <v/>
      </c>
      <c r="F60" s="261" t="str">
        <f>IF(IZJAVA!$E$38="","",CG252)</f>
        <v/>
      </c>
      <c r="G60" s="649"/>
      <c r="H60" s="29" t="s">
        <v>9</v>
      </c>
      <c r="I60" s="406"/>
      <c r="J60" s="407"/>
      <c r="K60" s="407"/>
      <c r="L60" s="408"/>
      <c r="M60" s="407"/>
      <c r="N60" s="407"/>
      <c r="O60" s="409"/>
      <c r="P60" s="396"/>
      <c r="Q60" s="647"/>
      <c r="R60" s="30" t="s">
        <v>4</v>
      </c>
      <c r="S60" s="399" t="str">
        <f t="shared" si="2"/>
        <v/>
      </c>
      <c r="T60" s="690" t="str">
        <f t="shared" si="3"/>
        <v/>
      </c>
      <c r="U60" s="32" t="str">
        <f t="shared" si="4"/>
        <v/>
      </c>
      <c r="V60" s="198" t="str">
        <f>IFERROR(T60,"")</f>
        <v/>
      </c>
      <c r="W60" s="22"/>
      <c r="Y60" s="194" t="str">
        <f t="shared" si="31"/>
        <v/>
      </c>
      <c r="AB60" s="444" t="s">
        <v>912</v>
      </c>
      <c r="AC60" s="489">
        <f>IFERROR(G60/SUM(G59:G61),0)</f>
        <v>0</v>
      </c>
      <c r="AK60" s="11"/>
      <c r="AL60" s="11"/>
      <c r="AM60" s="11"/>
      <c r="AN60" s="11"/>
      <c r="AO60" s="11"/>
      <c r="AQ60" s="241" t="str">
        <f>"a"&amp;(COUNTA($F$18:$F60))</f>
        <v>a14</v>
      </c>
      <c r="AR60" s="242">
        <f t="shared" si="32"/>
        <v>0</v>
      </c>
      <c r="AS60" s="241"/>
      <c r="AT60" s="241">
        <v>0</v>
      </c>
      <c r="AU60" s="241"/>
      <c r="AV60" s="241">
        <f t="shared" si="33"/>
        <v>0</v>
      </c>
      <c r="AX60" s="139"/>
      <c r="AY60" s="122"/>
      <c r="AZ60" s="122"/>
      <c r="BA60" s="122"/>
      <c r="BB60" s="122"/>
      <c r="BC60" s="122"/>
      <c r="BD60" s="382" t="str">
        <f t="shared" si="34"/>
        <v/>
      </c>
      <c r="BE60" s="122"/>
      <c r="BF60" s="139"/>
      <c r="BG60" s="122"/>
      <c r="BI60" s="139"/>
      <c r="BN60" s="122"/>
      <c r="BO60" s="139"/>
      <c r="BP60" s="139"/>
      <c r="BQ60" s="139"/>
      <c r="BW60" s="139"/>
      <c r="BX60" s="122"/>
      <c r="CD60" s="139"/>
      <c r="CE60" s="122"/>
      <c r="CG60" s="122"/>
      <c r="CH60" s="122"/>
      <c r="CI60" s="122"/>
    </row>
    <row r="61" spans="3:87" ht="16.7" customHeight="1" x14ac:dyDescent="0.25">
      <c r="C61" s="308" t="str">
        <f t="shared" si="0"/>
        <v>PO</v>
      </c>
      <c r="D61" s="308" t="str">
        <f t="shared" si="1"/>
        <v>PLAN</v>
      </c>
      <c r="E61" s="310" t="str">
        <f t="shared" si="29"/>
        <v/>
      </c>
      <c r="F61" s="261" t="str">
        <f>IF(IZJAVA!$E$38="","",CG253)</f>
        <v/>
      </c>
      <c r="G61" s="649"/>
      <c r="H61" s="29" t="s">
        <v>9</v>
      </c>
      <c r="I61" s="406"/>
      <c r="J61" s="407"/>
      <c r="K61" s="407"/>
      <c r="L61" s="408"/>
      <c r="M61" s="407"/>
      <c r="N61" s="407"/>
      <c r="O61" s="409"/>
      <c r="P61" s="396"/>
      <c r="Q61" s="647"/>
      <c r="R61" s="30" t="s">
        <v>4</v>
      </c>
      <c r="S61" s="399" t="str">
        <f t="shared" si="2"/>
        <v/>
      </c>
      <c r="T61" s="690" t="str">
        <f t="shared" si="3"/>
        <v/>
      </c>
      <c r="U61" s="32" t="str">
        <f t="shared" si="4"/>
        <v/>
      </c>
      <c r="V61" s="198" t="str">
        <f t="shared" si="30"/>
        <v/>
      </c>
      <c r="W61" s="22"/>
      <c r="Y61" s="194" t="str">
        <f t="shared" si="31"/>
        <v/>
      </c>
      <c r="AB61" s="444" t="s">
        <v>913</v>
      </c>
      <c r="AC61" s="489">
        <f>1-(SUM(AC59:AC60))</f>
        <v>1</v>
      </c>
      <c r="AK61" s="11"/>
      <c r="AL61" s="11"/>
      <c r="AM61" s="11"/>
      <c r="AN61" s="11"/>
      <c r="AO61" s="11"/>
      <c r="AQ61" s="241" t="str">
        <f>"a"&amp;(COUNTA($F$18:$F61))</f>
        <v>a15</v>
      </c>
      <c r="AR61" s="242">
        <f t="shared" si="32"/>
        <v>0</v>
      </c>
      <c r="AS61" s="241"/>
      <c r="AT61" s="241">
        <v>0</v>
      </c>
      <c r="AU61" s="241"/>
      <c r="AV61" s="241">
        <f t="shared" si="33"/>
        <v>0</v>
      </c>
      <c r="AX61" s="139"/>
      <c r="AY61" s="122"/>
      <c r="AZ61" s="122"/>
      <c r="BA61" s="122"/>
      <c r="BB61" s="122"/>
      <c r="BC61" s="122"/>
      <c r="BD61" s="382" t="str">
        <f t="shared" si="34"/>
        <v/>
      </c>
      <c r="BE61" s="122"/>
      <c r="BF61" s="139"/>
      <c r="BG61" s="122"/>
      <c r="BI61" s="139"/>
      <c r="BN61" s="122"/>
      <c r="BO61" s="139"/>
      <c r="BP61" s="139"/>
      <c r="BQ61" s="139"/>
      <c r="BW61" s="139"/>
      <c r="BX61" s="122"/>
      <c r="CD61" s="139"/>
      <c r="CE61" s="122"/>
      <c r="CG61" s="122"/>
      <c r="CH61" s="122"/>
      <c r="CI61" s="122"/>
    </row>
    <row r="62" spans="3:87" ht="16.7" customHeight="1" x14ac:dyDescent="0.25">
      <c r="C62" s="308" t="str">
        <f t="shared" si="0"/>
        <v>PO</v>
      </c>
      <c r="D62" s="308" t="str">
        <f t="shared" si="1"/>
        <v>PLAN</v>
      </c>
      <c r="E62" s="310" t="str">
        <f t="shared" si="29"/>
        <v/>
      </c>
      <c r="F62" s="276" t="str">
        <f>IF(IZJAVA!$E$38="","",CG254)</f>
        <v/>
      </c>
      <c r="G62" s="649"/>
      <c r="H62" s="29" t="s">
        <v>109</v>
      </c>
      <c r="I62" s="406"/>
      <c r="J62" s="407"/>
      <c r="K62" s="407"/>
      <c r="L62" s="408"/>
      <c r="M62" s="407"/>
      <c r="N62" s="407"/>
      <c r="O62" s="409"/>
      <c r="P62" s="396"/>
      <c r="Q62" s="647"/>
      <c r="R62" s="30" t="s">
        <v>35</v>
      </c>
      <c r="S62" s="399" t="str">
        <f t="shared" si="2"/>
        <v/>
      </c>
      <c r="T62" s="692" t="str">
        <f t="shared" si="3"/>
        <v/>
      </c>
      <c r="U62" s="32" t="str">
        <f t="shared" si="4"/>
        <v/>
      </c>
      <c r="V62" s="198" t="str">
        <f t="shared" si="30"/>
        <v/>
      </c>
      <c r="W62" s="22"/>
      <c r="Y62" s="194" t="str">
        <f t="shared" si="31"/>
        <v/>
      </c>
      <c r="AK62" s="11"/>
      <c r="AL62" s="11"/>
      <c r="AM62" s="11"/>
      <c r="AN62" s="11"/>
      <c r="AO62" s="11"/>
      <c r="AQ62" s="241" t="str">
        <f>"a"&amp;(COUNTA($F$18:$F62))</f>
        <v>a16</v>
      </c>
      <c r="AR62" s="242">
        <f t="shared" si="32"/>
        <v>0</v>
      </c>
      <c r="AS62" s="241"/>
      <c r="AT62" s="241">
        <v>0</v>
      </c>
      <c r="AU62" s="241"/>
      <c r="AV62" s="241">
        <f t="shared" si="33"/>
        <v>0</v>
      </c>
      <c r="AX62" s="139"/>
      <c r="AY62" s="122"/>
      <c r="AZ62" s="122"/>
      <c r="BA62" s="122"/>
      <c r="BB62" s="122"/>
      <c r="BC62" s="122"/>
      <c r="BD62" s="382" t="str">
        <f t="shared" si="34"/>
        <v/>
      </c>
      <c r="BE62" s="122"/>
      <c r="BF62" s="139"/>
      <c r="BG62" s="122"/>
      <c r="BI62" s="139"/>
      <c r="BN62" s="122"/>
      <c r="BO62" s="139"/>
      <c r="BP62" s="139"/>
      <c r="BQ62" s="139"/>
      <c r="BW62" s="139"/>
      <c r="BX62" s="122"/>
      <c r="CD62" s="139"/>
      <c r="CE62" s="122"/>
      <c r="CG62" s="122"/>
      <c r="CH62" s="122"/>
      <c r="CI62" s="122"/>
    </row>
    <row r="63" spans="3:87" ht="16.7" customHeight="1" x14ac:dyDescent="0.25">
      <c r="C63" s="307"/>
      <c r="D63" s="307"/>
      <c r="E63" s="522"/>
      <c r="F63" s="222"/>
      <c r="G63" s="523"/>
      <c r="H63" s="222"/>
      <c r="I63" s="524"/>
      <c r="J63" s="222"/>
      <c r="K63" s="222"/>
      <c r="L63" s="525"/>
      <c r="M63" s="222"/>
      <c r="N63" s="222"/>
      <c r="O63" s="526"/>
      <c r="P63" s="527"/>
      <c r="Q63" s="527"/>
      <c r="R63" s="222"/>
      <c r="S63" s="223">
        <f>SUBTOTAL(109,tbl_07_UVS_01[Znesek upravičenega stroška 
'[EUR']])</f>
        <v>0</v>
      </c>
      <c r="T63" s="693">
        <f>SUBTOTAL(109,tbl_07_UVS_01[Strukturni delež upravičenega stroška 
'[%']])</f>
        <v>0</v>
      </c>
      <c r="U63" s="528"/>
      <c r="V63" s="529">
        <f>SUBTOTAL(109,tbl_07_UVS_01[Ponder 
ai oz. bi             ])</f>
        <v>0</v>
      </c>
      <c r="W63" s="22"/>
      <c r="AK63" s="11"/>
      <c r="AL63" s="11"/>
      <c r="AM63" s="11"/>
      <c r="AN63" s="11"/>
      <c r="AO63" s="11"/>
      <c r="AS63" s="122"/>
      <c r="AU63" s="122"/>
      <c r="AV63" s="122"/>
      <c r="AW63" s="122"/>
      <c r="AX63" s="139"/>
      <c r="AY63" s="122"/>
      <c r="AZ63" s="122"/>
      <c r="BA63" s="122"/>
      <c r="BB63" s="122"/>
      <c r="BC63" s="122"/>
      <c r="BD63" s="139"/>
      <c r="BE63" s="122"/>
      <c r="BF63" s="139"/>
      <c r="BG63" s="122"/>
      <c r="BI63" s="139"/>
      <c r="BN63" s="122"/>
      <c r="BO63" s="139"/>
      <c r="BP63" s="139"/>
      <c r="BQ63" s="139"/>
      <c r="BW63" s="139"/>
      <c r="BX63" s="122"/>
      <c r="CD63" s="139"/>
      <c r="CE63" s="122"/>
      <c r="CG63" s="122"/>
      <c r="CH63" s="122"/>
      <c r="CI63" s="122"/>
    </row>
    <row r="64" spans="3:87" ht="20.45" customHeight="1" x14ac:dyDescent="0.25">
      <c r="E64" s="195" t="s">
        <v>241</v>
      </c>
      <c r="F64" s="195" t="s">
        <v>1182</v>
      </c>
      <c r="Q64" s="22"/>
      <c r="AX64" s="139"/>
    </row>
    <row r="65" spans="1:87" ht="14.25" customHeight="1" x14ac:dyDescent="0.25">
      <c r="G65" s="19"/>
      <c r="H65" s="19"/>
      <c r="I65" s="15"/>
      <c r="L65" s="20"/>
      <c r="AX65" s="139"/>
    </row>
    <row r="66" spans="1:87" ht="14.25" customHeight="1" x14ac:dyDescent="0.25">
      <c r="G66" s="19"/>
      <c r="H66" s="19"/>
      <c r="I66" s="15"/>
      <c r="L66" s="20"/>
      <c r="AX66" s="139"/>
      <c r="BM66" s="12"/>
    </row>
    <row r="67" spans="1:87" ht="24.75" customHeight="1" x14ac:dyDescent="0.25">
      <c r="E67" s="305" t="s">
        <v>1036</v>
      </c>
      <c r="H67" s="19"/>
    </row>
    <row r="68" spans="1:87" ht="14.25" customHeight="1" thickBot="1" x14ac:dyDescent="0.3">
      <c r="D68" s="306">
        <v>2</v>
      </c>
    </row>
    <row r="69" spans="1:87" ht="21" customHeight="1" x14ac:dyDescent="0.25">
      <c r="D69" s="306" t="str">
        <f>VLOOKUP(MATCH(D68,tblS_Mesec[ID_Mesec],0),tblS_Mesec[],4)</f>
        <v>PLAN</v>
      </c>
      <c r="F69" s="250" t="s">
        <v>520</v>
      </c>
      <c r="G69" s="921" t="s">
        <v>506</v>
      </c>
      <c r="H69" s="922"/>
      <c r="I69" s="922"/>
      <c r="J69" s="922"/>
      <c r="K69" s="922"/>
      <c r="L69" s="921" t="s">
        <v>515</v>
      </c>
      <c r="M69" s="922"/>
      <c r="N69" s="922"/>
      <c r="O69" s="395"/>
      <c r="P69" s="922" t="s">
        <v>555</v>
      </c>
      <c r="Q69" s="922"/>
      <c r="R69" s="923"/>
      <c r="S69" s="250" t="s">
        <v>1087</v>
      </c>
      <c r="T69" s="252"/>
      <c r="U69" s="251"/>
      <c r="V69" s="251"/>
      <c r="W69" s="252"/>
      <c r="AB69" s="35" t="s">
        <v>241</v>
      </c>
      <c r="BN69" s="35" t="s">
        <v>241</v>
      </c>
    </row>
    <row r="70" spans="1:87" ht="21" customHeight="1" x14ac:dyDescent="0.25">
      <c r="D70" s="306" t="str">
        <f>VLOOKUP(MATCH($D$68,tblS_Mesec[ID_Mesec],0),tblS_Mesec[],7)</f>
        <v>PO</v>
      </c>
      <c r="E70" s="21" t="s">
        <v>1139</v>
      </c>
      <c r="F70" s="249"/>
      <c r="G70" s="253"/>
      <c r="H70" s="249"/>
      <c r="I70" s="254" t="s">
        <v>518</v>
      </c>
      <c r="J70" s="255" t="s">
        <v>519</v>
      </c>
      <c r="K70" s="256"/>
      <c r="L70" s="257" t="s">
        <v>516</v>
      </c>
      <c r="M70" s="258" t="s">
        <v>517</v>
      </c>
      <c r="N70" s="259"/>
      <c r="O70" s="385" t="s">
        <v>907</v>
      </c>
      <c r="P70" s="249"/>
      <c r="Q70" s="249"/>
      <c r="R70" s="249"/>
      <c r="S70" s="249"/>
      <c r="T70" s="249"/>
      <c r="U70" s="249"/>
      <c r="AB70" s="394" t="str">
        <f>$AB$15</f>
        <v>Pripomoček za izračun deleža UVS med posameznimi skupinami odjemalcev</v>
      </c>
      <c r="AR70" s="318">
        <f>SUM(AR73:AR117)</f>
        <v>0</v>
      </c>
      <c r="BN70" s="547" t="str">
        <f>$BN$15</f>
        <v>Uporabljen tip proizvodnih naprav in doseženi mesečni parametri</v>
      </c>
    </row>
    <row r="71" spans="1:87" s="23" customFormat="1" ht="15.75" customHeight="1" x14ac:dyDescent="0.25">
      <c r="E71" s="23" t="s">
        <v>16</v>
      </c>
      <c r="F71" s="23" t="s">
        <v>17</v>
      </c>
      <c r="G71" s="23" t="s">
        <v>18</v>
      </c>
      <c r="H71" s="23" t="s">
        <v>19</v>
      </c>
      <c r="I71" s="23" t="s">
        <v>20</v>
      </c>
      <c r="J71" s="23" t="s">
        <v>21</v>
      </c>
      <c r="K71" s="23" t="s">
        <v>22</v>
      </c>
      <c r="L71" s="23" t="s">
        <v>23</v>
      </c>
      <c r="M71" s="23" t="s">
        <v>24</v>
      </c>
      <c r="N71" s="23" t="s">
        <v>25</v>
      </c>
      <c r="O71" s="23" t="s">
        <v>26</v>
      </c>
      <c r="P71" s="23" t="s">
        <v>27</v>
      </c>
      <c r="Q71" s="23" t="s">
        <v>28</v>
      </c>
      <c r="R71" s="23" t="s">
        <v>507</v>
      </c>
      <c r="S71" s="23" t="s">
        <v>508</v>
      </c>
      <c r="T71" s="23" t="s">
        <v>509</v>
      </c>
      <c r="U71" s="23" t="s">
        <v>510</v>
      </c>
      <c r="V71" s="23" t="s">
        <v>557</v>
      </c>
      <c r="W71" s="23" t="s">
        <v>886</v>
      </c>
      <c r="X71" s="11"/>
      <c r="Y71" s="11"/>
      <c r="Z71" s="11"/>
      <c r="AA71" s="11"/>
      <c r="AB71" s="487"/>
      <c r="AK71" s="123"/>
      <c r="AL71" s="123"/>
      <c r="AM71" s="123"/>
      <c r="AN71" s="123"/>
      <c r="AO71" s="123"/>
      <c r="AP71" s="123"/>
      <c r="AQ71" s="123"/>
      <c r="AR71" s="123"/>
      <c r="AS71" s="139"/>
      <c r="AT71" s="123"/>
      <c r="AU71" s="123"/>
      <c r="AV71" s="123"/>
      <c r="AX71" s="123"/>
      <c r="AY71" s="123"/>
      <c r="AZ71" s="123"/>
      <c r="BA71" s="123"/>
      <c r="BB71" s="123"/>
      <c r="BC71" s="123"/>
      <c r="BG71" s="139"/>
      <c r="BH71" s="123"/>
      <c r="BI71" s="123"/>
      <c r="BJ71" s="123"/>
      <c r="BK71" s="123"/>
      <c r="BL71" s="123"/>
      <c r="BM71" s="123"/>
      <c r="CD71" s="123"/>
      <c r="CE71" s="139"/>
      <c r="CF71" s="123"/>
      <c r="CG71" s="123"/>
      <c r="CH71" s="123"/>
      <c r="CI71" s="123"/>
    </row>
    <row r="72" spans="1:87" s="21" customFormat="1" ht="138.75" customHeight="1" x14ac:dyDescent="0.25">
      <c r="A72" s="11"/>
      <c r="B72" s="11"/>
      <c r="C72" s="25" t="s">
        <v>573</v>
      </c>
      <c r="D72" s="333" t="s">
        <v>549</v>
      </c>
      <c r="E72" s="25" t="s">
        <v>14</v>
      </c>
      <c r="F72" s="26" t="s">
        <v>146</v>
      </c>
      <c r="G72" s="25" t="s">
        <v>511</v>
      </c>
      <c r="H72" s="27" t="s">
        <v>3</v>
      </c>
      <c r="I72" s="248" t="s">
        <v>503</v>
      </c>
      <c r="J72" s="25" t="s">
        <v>504</v>
      </c>
      <c r="K72" s="25" t="s">
        <v>568</v>
      </c>
      <c r="L72" s="300" t="s">
        <v>512</v>
      </c>
      <c r="M72" s="243" t="s">
        <v>513</v>
      </c>
      <c r="N72" s="243" t="s">
        <v>567</v>
      </c>
      <c r="O72" s="391" t="s">
        <v>875</v>
      </c>
      <c r="P72" s="67" t="s">
        <v>554</v>
      </c>
      <c r="Q72" s="25" t="s">
        <v>556</v>
      </c>
      <c r="R72" s="27" t="s">
        <v>505</v>
      </c>
      <c r="S72" s="25" t="s">
        <v>253</v>
      </c>
      <c r="T72" s="25" t="s">
        <v>147</v>
      </c>
      <c r="U72" s="27" t="s">
        <v>148</v>
      </c>
      <c r="V72" s="36" t="s">
        <v>178</v>
      </c>
      <c r="W72" s="25" t="s">
        <v>179</v>
      </c>
      <c r="Y72" s="28" t="s">
        <v>196</v>
      </c>
      <c r="AB72" s="442" t="s">
        <v>910</v>
      </c>
      <c r="AC72" s="442" t="s">
        <v>909</v>
      </c>
      <c r="AD72" s="442" t="s">
        <v>916</v>
      </c>
      <c r="AE72" s="442" t="s">
        <v>915</v>
      </c>
      <c r="AF72" s="11"/>
      <c r="AG72" s="11"/>
      <c r="AH72" s="11"/>
      <c r="AI72" s="11"/>
      <c r="AJ72" s="11"/>
      <c r="AK72" s="11"/>
      <c r="AL72" s="11"/>
      <c r="AM72" s="11"/>
      <c r="AP72" s="144"/>
      <c r="AQ72" s="124" t="s">
        <v>148</v>
      </c>
      <c r="AR72" s="145" t="s">
        <v>195</v>
      </c>
      <c r="AS72" s="245"/>
      <c r="AT72" s="124"/>
      <c r="AU72" s="124"/>
      <c r="AV72" s="505" t="s">
        <v>522</v>
      </c>
      <c r="AW72" s="386" t="s">
        <v>521</v>
      </c>
      <c r="AX72" s="388" t="s">
        <v>523</v>
      </c>
      <c r="AY72" s="387" t="s">
        <v>876</v>
      </c>
      <c r="AZ72" s="387" t="s">
        <v>877</v>
      </c>
      <c r="BA72" s="387" t="s">
        <v>982</v>
      </c>
      <c r="BB72" s="387" t="s">
        <v>979</v>
      </c>
      <c r="BC72" s="504" t="s">
        <v>986</v>
      </c>
      <c r="BD72" s="504" t="s">
        <v>987</v>
      </c>
      <c r="BE72" s="246" t="s">
        <v>609</v>
      </c>
      <c r="BF72" s="246" t="s">
        <v>610</v>
      </c>
      <c r="BG72" s="246" t="s">
        <v>607</v>
      </c>
      <c r="BH72" s="246" t="s">
        <v>608</v>
      </c>
      <c r="BJ72" s="519" t="s">
        <v>970</v>
      </c>
      <c r="BK72" s="519" t="s">
        <v>978</v>
      </c>
      <c r="BL72" s="519" t="s">
        <v>971</v>
      </c>
      <c r="BM72" s="519" t="s">
        <v>980</v>
      </c>
      <c r="BN72" s="548" t="s">
        <v>972</v>
      </c>
      <c r="BO72" s="548" t="s">
        <v>974</v>
      </c>
      <c r="BP72" s="548" t="s">
        <v>973</v>
      </c>
      <c r="BQ72" s="548" t="s">
        <v>1000</v>
      </c>
      <c r="BR72" s="548" t="s">
        <v>999</v>
      </c>
      <c r="BW72" s="139"/>
      <c r="BX72" s="228"/>
      <c r="CE72" s="246"/>
      <c r="CF72" s="246"/>
      <c r="CG72" s="122"/>
      <c r="CH72" s="122"/>
      <c r="CI72" s="122"/>
    </row>
    <row r="73" spans="1:87" s="35" customFormat="1" ht="16.7" customHeight="1" x14ac:dyDescent="0.25">
      <c r="A73" s="11"/>
      <c r="B73" s="11"/>
      <c r="C73" s="332" t="str">
        <f t="shared" ref="C73:C117" si="35">$D$70</f>
        <v>PO</v>
      </c>
      <c r="D73" s="334" t="str">
        <f t="shared" ref="D73:D117" si="36">$D$69</f>
        <v>PLAN</v>
      </c>
      <c r="E73" s="310" t="str">
        <f t="shared" ref="E73:F92" si="37">IF(E18="","",E18)</f>
        <v/>
      </c>
      <c r="F73" s="29" t="str">
        <f t="shared" si="37"/>
        <v/>
      </c>
      <c r="G73" s="262" t="str">
        <f t="shared" ref="G73:G101" si="38">IF(E73="","",ROUND(IF(OR(O73=0,O73=""),SUM(J73:K73),(SUM(M73:N73))/(SUM(M73:N73)+O73)*SUM(J73:K73)),3))</f>
        <v/>
      </c>
      <c r="H73" s="29" t="str">
        <f t="shared" ref="H73:H117" si="39">IF(H18="","",H18)</f>
        <v/>
      </c>
      <c r="I73" s="642"/>
      <c r="J73" s="643"/>
      <c r="K73" s="643"/>
      <c r="L73" s="644"/>
      <c r="M73" s="643"/>
      <c r="N73" s="643"/>
      <c r="O73" s="645"/>
      <c r="P73" s="646"/>
      <c r="Q73" s="647"/>
      <c r="R73" s="30" t="str">
        <f>IF(R18="","",R18)</f>
        <v/>
      </c>
      <c r="S73" s="399" t="str">
        <f>IF(OR(G73="",Q73=""),"",ROUND((G73*Q73+P73),2))</f>
        <v/>
      </c>
      <c r="T73" s="31" t="str">
        <f t="shared" ref="T73:T117" si="40">IFERROR(S73/$S$118,"")</f>
        <v/>
      </c>
      <c r="U73" s="32" t="str">
        <f t="shared" ref="U73:U117" si="41">U18</f>
        <v/>
      </c>
      <c r="V73" s="37" t="str">
        <f t="shared" ref="V73:V117" si="42">IFERROR(Q73/Q18-1,"")</f>
        <v/>
      </c>
      <c r="W73" s="33" t="str">
        <f t="shared" ref="W73:W117" si="43">IFERROR(T73*$S$118/$S$63,"")</f>
        <v/>
      </c>
      <c r="Y73" s="34" t="str">
        <f t="shared" ref="Y73:Y101" si="44">IF(AND(E73="",COUNTA(I73:Q73)=0),"",IF(AR73=1,"û","ü"))</f>
        <v/>
      </c>
      <c r="AB73" s="443" t="s">
        <v>911</v>
      </c>
      <c r="AC73" s="488">
        <f>IFERROR(SUM(#REF!,#REF!,#REF!)/#REF!,0)</f>
        <v>0</v>
      </c>
      <c r="AD73" s="492">
        <v>0</v>
      </c>
      <c r="AE73" s="490">
        <f>ROUND(AD73*AC73,3)</f>
        <v>0</v>
      </c>
      <c r="AF73" s="11"/>
      <c r="AG73" s="11"/>
      <c r="AH73" s="11"/>
      <c r="AI73" s="11"/>
      <c r="AJ73" s="11"/>
      <c r="AK73" s="11"/>
      <c r="AL73" s="11"/>
      <c r="AM73" s="11"/>
      <c r="AP73" s="125"/>
      <c r="AQ73" s="125" t="s">
        <v>149</v>
      </c>
      <c r="AR73" s="147">
        <f>IF(SUM(AS73:BF73)&gt;0,1,0)</f>
        <v>0</v>
      </c>
      <c r="AS73" s="122"/>
      <c r="AT73" s="147"/>
      <c r="AU73" s="147"/>
      <c r="AV73" s="122"/>
      <c r="AW73" s="35">
        <f>IF(SUM(I73:O73)=0,0,IF(LEFT(E73,3)="A01",IF(SUM(I73:J73,L73:M73)=0,0,IF(AND(SUM(I73:J73)&gt;0,SUM(L73:M73)&gt;0),0,1)),0))</f>
        <v>0</v>
      </c>
      <c r="AX73" s="35">
        <f t="shared" ref="AX73:AX101" si="45">IF(SUM(I73:O73)=0,0,IF(LEFT(E73,3)="A01",IF(SUM(I73:O73)=0,0,IF(OR(AND(K73=0,N73=0),AND(K73&gt;0,N73&gt;=0))=TRUE,0,1)),0))</f>
        <v>0</v>
      </c>
      <c r="AY73" s="35">
        <f>IFERROR(IF(BM73=1,IF(AND(BN73&lt;=$BZ$19,BN73&gt;=$CA$19,BO73&lt;=$BV$19,BO73&gt;=$BW$19,BP73&lt;=$BX$19,BP73&gt;=$BY$19,BQ73&gt;=$CB$19,BQ73&lt;=$CC$19),0,1),0),0)</f>
        <v>0</v>
      </c>
      <c r="AZ73" s="35">
        <f t="shared" ref="AZ73:AZ101" si="46">IFERROR(IF(BM73=2,IF(AND(BN73&lt;=$BZ$20,BN73&gt;=$CA$20,BO73&lt;=$BV$20,BO73&gt;=$BW$20),0,1),0),0)</f>
        <v>0</v>
      </c>
      <c r="BA73" s="35">
        <f>IFERROR(IF(BM73=3,IF(AND(BN73&lt;=$BZ$21,BN73&gt;=$CA$21,BO73&lt;=$BV$21,BO73&gt;=$BW$21,BP73&lt;=$BX$21,BP73&gt;=$BY$21,BQ73&gt;=$CB$21,BQ73&lt;=$CC$21),0,1),0),0)</f>
        <v>0</v>
      </c>
      <c r="BB73" s="35">
        <f t="shared" ref="BB73:BB101" si="47">IFERROR(IF(BM73=4,IF(AND(BN73&lt;=$BZ$22,BN73&gt;=$CA$22,BO73&lt;=$BV$22,BO73&gt;=$BW$22),0,1),0),0)</f>
        <v>0</v>
      </c>
      <c r="BC73" s="35">
        <f t="shared" ref="BC73:BC101" si="48">IF(E73="",0,IF(AND(OR(AND(I73=0,L73=0),AND(I73&gt;0,L73&gt;0),AND(SUM(I73:J73)&gt;0,SUM(L73:M73)&gt;0)),OR(AND(I73&gt;0,J73&gt;0,L73&gt;0),AND(SUM(I73:J73)=0,SUM(L73:M73)=0)))=TRUE,0,1))</f>
        <v>0</v>
      </c>
      <c r="BD73" s="381">
        <f>IF(OR(COUNTA(I73:Q73)=9,COUNTA(I73:Q73)=0)=TRUE,0,1)</f>
        <v>0</v>
      </c>
      <c r="BE73" s="35">
        <f t="shared" ref="BE73:BE101" si="49">IF(AND($BG$16=E73,$BG$73&lt;&gt;""),IF(Q73&gt;$BG$73,1,0),0)</f>
        <v>0</v>
      </c>
      <c r="BF73" s="35">
        <f t="shared" ref="BF73:BF101" si="50">IF(AND($BH$16=E73,$BH$73&lt;&gt;""),IF(Q73&gt;$BH$73,1,0),0)</f>
        <v>0</v>
      </c>
      <c r="BG73" s="372" t="str">
        <f>IF(AND($AK$2=VLOOKUP($D$68,tblS_RegUVS[],2),VLOOKUP($D$68,tblS_RegUVS[],4)&lt;&gt;""),VLOOKUP($D$68,tblS_RegUVS[],4),"")</f>
        <v/>
      </c>
      <c r="BH73" s="372" t="str">
        <f>IF(AND($AK$2=VLOOKUP($D$68,tblS_RegUVS[],2),VLOOKUP($D$68,tblS_RegUVS[],6)&lt;&gt;""),VLOOKUP($D$68,tblS_RegUVS[],6),"")</f>
        <v/>
      </c>
      <c r="BJ73" s="12" t="b">
        <f t="shared" ref="BJ73:BJ101" si="51">AND(LEFT(E73,3)="A01",SUM(L73:N73)&gt;0,E73&lt;&gt;"A01-13",E73&lt;&gt;"A01-14",E73&lt;&gt;"A01-15")</f>
        <v>0</v>
      </c>
      <c r="BK73" s="516" t="b">
        <f t="shared" ref="BK73:BK101" si="52">AND(LEFT(E73,3)="A01",SUM(N73:O73)&gt;0,E73="A01-15")</f>
        <v>0</v>
      </c>
      <c r="BL73" s="518">
        <f t="shared" ref="BL73:BL101" si="53">IF(BJ73=TRUE,IF(AND(K73=0,BJ73=TRUE),1,IF(SUM(I73:J73)=0,2,3)),0)</f>
        <v>0</v>
      </c>
      <c r="BM73" s="518">
        <f>IF(BL73&lt;&gt;0,BL73,IF(BK73=TRUE,4,0))</f>
        <v>0</v>
      </c>
      <c r="BN73" s="517" t="str">
        <f t="shared" ref="BN73:BN101" si="54">IFERROR(IF($BM73=0,"",ROUND(SUM(L73:O73)/SUM(I73:K73),3)),"")</f>
        <v/>
      </c>
      <c r="BO73" s="517" t="str">
        <f t="shared" ref="BO73:BO101" si="55">IFERROR(IF($BM73=0,"",ROUND(SUM(M73:O73)/SUM(J73:K73),3)),"")</f>
        <v/>
      </c>
      <c r="BP73" s="517" t="str">
        <f t="shared" ref="BP73:BP101" si="56">IFERROR(IF($BM73=0,"",ROUND(SUM(L73)/SUM(I73),3)),"")</f>
        <v/>
      </c>
      <c r="BQ73" s="517" t="str">
        <f>IFERROR(IF(OR($BM73=1,$BM73=3),ROUND(IF(O73=0,L73/M73,IF((N73+O73)&lt;=(K73*0.95),L73/(M73+O73),L73/(SUM(N73:O73)-K73*0.95+M73))),3),""),"")</f>
        <v/>
      </c>
      <c r="BR73" s="546" t="str">
        <f>IF(BM73=0,"",VLOOKUP(BM73,$BT$19:$BU$22,2))</f>
        <v/>
      </c>
      <c r="BW73" s="139"/>
      <c r="BX73" s="125"/>
      <c r="CE73" s="372"/>
      <c r="CF73" s="372"/>
      <c r="CG73" s="122"/>
      <c r="CH73" s="122"/>
      <c r="CI73" s="122"/>
    </row>
    <row r="74" spans="1:87" s="35" customFormat="1" ht="16.7" customHeight="1" x14ac:dyDescent="0.25">
      <c r="A74" s="11"/>
      <c r="B74" s="11"/>
      <c r="C74" s="332" t="str">
        <f t="shared" si="35"/>
        <v>PO</v>
      </c>
      <c r="D74" s="334" t="str">
        <f t="shared" si="36"/>
        <v>PLAN</v>
      </c>
      <c r="E74" s="310" t="str">
        <f t="shared" si="37"/>
        <v/>
      </c>
      <c r="F74" s="29" t="str">
        <f t="shared" si="37"/>
        <v/>
      </c>
      <c r="G74" s="262" t="str">
        <f t="shared" si="38"/>
        <v/>
      </c>
      <c r="H74" s="29" t="str">
        <f t="shared" si="39"/>
        <v/>
      </c>
      <c r="I74" s="642"/>
      <c r="J74" s="643"/>
      <c r="K74" s="643"/>
      <c r="L74" s="644"/>
      <c r="M74" s="643"/>
      <c r="N74" s="643"/>
      <c r="O74" s="645"/>
      <c r="P74" s="646"/>
      <c r="Q74" s="647"/>
      <c r="R74" s="30" t="str">
        <f t="shared" ref="R74:R117" si="57">IF(R19="","",R19)</f>
        <v/>
      </c>
      <c r="S74" s="399" t="str">
        <f t="shared" ref="S74:S117" si="58">IF(OR(G74="",Q74=""),"",ROUND((G74*Q74+P74),2))</f>
        <v/>
      </c>
      <c r="T74" s="685" t="str">
        <f t="shared" si="40"/>
        <v/>
      </c>
      <c r="U74" s="32" t="str">
        <f t="shared" si="41"/>
        <v/>
      </c>
      <c r="V74" s="37" t="str">
        <f t="shared" si="42"/>
        <v/>
      </c>
      <c r="W74" s="33" t="str">
        <f t="shared" si="43"/>
        <v/>
      </c>
      <c r="Y74" s="34" t="str">
        <f t="shared" si="44"/>
        <v/>
      </c>
      <c r="AB74" s="444" t="s">
        <v>912</v>
      </c>
      <c r="AC74" s="489">
        <f>IFERROR(SUM(#REF!,#REF!,#REF!)/#REF!,0)</f>
        <v>0</v>
      </c>
      <c r="AD74" s="445"/>
      <c r="AE74" s="491">
        <f>ROUND(AD73*AC74,3)</f>
        <v>0</v>
      </c>
      <c r="AF74" s="11"/>
      <c r="AG74" s="11"/>
      <c r="AH74" s="11"/>
      <c r="AI74" s="11"/>
      <c r="AJ74" s="11"/>
      <c r="AK74" s="11"/>
      <c r="AL74" s="11"/>
      <c r="AM74" s="11"/>
      <c r="AP74" s="125"/>
      <c r="AQ74" s="125" t="s">
        <v>150</v>
      </c>
      <c r="AR74" s="147">
        <f t="shared" ref="AR74:AR101" si="59">IF(SUM(AS74:BF74)&gt;0,1,0)</f>
        <v>0</v>
      </c>
      <c r="AS74" s="122"/>
      <c r="AT74" s="122"/>
      <c r="AU74" s="122"/>
      <c r="AV74" s="122"/>
      <c r="AW74" s="35">
        <f t="shared" ref="AW74:AW101" si="60">IF(SUM(I74:O74)=0,0,IF(LEFT(E74,3)="A01",IF(SUM(I74:J74,L74:M74)=0,0,IF(AND(SUM(I74:J74)&gt;0,SUM(L74:M74)&gt;0),0,1)),0))</f>
        <v>0</v>
      </c>
      <c r="AX74" s="35">
        <f t="shared" si="45"/>
        <v>0</v>
      </c>
      <c r="AY74" s="35">
        <f t="shared" ref="AY74:AY101" si="61">IFERROR(IF(BM74=1,IF(AND(BN74&lt;=$BZ$19,BN74&gt;=$CA$19,BO74&lt;=$BV$19,BO74&gt;=$BW$19,BP74&lt;=$BX$19,BP74&gt;=$BY$19,BQ74&gt;=$CB$19,BQ74&lt;=$CC$19),0,1),0),0)</f>
        <v>0</v>
      </c>
      <c r="AZ74" s="35">
        <f t="shared" si="46"/>
        <v>0</v>
      </c>
      <c r="BA74" s="35">
        <f t="shared" ref="BA74:BA101" si="62">IFERROR(IF(BM74=3,IF(AND(BN74&lt;=$BZ$21,BN74&gt;=$CA$21,BO74&lt;=$BV$21,BO74&gt;=$BW$21,BP74&lt;=$BX$21,BP74&gt;=$BY$21,BQ74&gt;=$CB$21,BQ74&lt;=$CC$21),0,1),0),0)</f>
        <v>0</v>
      </c>
      <c r="BB74" s="35">
        <f t="shared" si="47"/>
        <v>0</v>
      </c>
      <c r="BC74" s="35">
        <f t="shared" si="48"/>
        <v>0</v>
      </c>
      <c r="BD74" s="381">
        <f t="shared" ref="BD74:BD101" si="63">IF(OR(COUNTA(I74:Q74)=9,COUNTA(I74:Q74)=0)=TRUE,0,1)</f>
        <v>0</v>
      </c>
      <c r="BE74" s="35">
        <f t="shared" si="49"/>
        <v>0</v>
      </c>
      <c r="BF74" s="35">
        <f t="shared" si="50"/>
        <v>0</v>
      </c>
      <c r="BG74" s="6"/>
      <c r="BJ74" s="12" t="b">
        <f t="shared" si="51"/>
        <v>0</v>
      </c>
      <c r="BK74" s="516" t="b">
        <f t="shared" si="52"/>
        <v>0</v>
      </c>
      <c r="BL74" s="518">
        <f t="shared" si="53"/>
        <v>0</v>
      </c>
      <c r="BM74" s="518">
        <f t="shared" ref="BM74:BM101" si="64">IF(BL74&lt;&gt;0,BL74,IF(BK74=TRUE,4,0))</f>
        <v>0</v>
      </c>
      <c r="BN74" s="517" t="str">
        <f t="shared" si="54"/>
        <v/>
      </c>
      <c r="BO74" s="517" t="str">
        <f t="shared" si="55"/>
        <v/>
      </c>
      <c r="BP74" s="517" t="str">
        <f t="shared" si="56"/>
        <v/>
      </c>
      <c r="BQ74" s="517" t="str">
        <f t="shared" ref="BQ74:BQ101" si="65">IFERROR(IF(OR($BM74=1,$BM74=3),ROUND(IF(O74=0,L74/M74,IF((N74+O74)&lt;=(K74*0.95),L74/(M74+O74),L74/(SUM(N74:O74)-K74*0.95+M74))),3),""),"")</f>
        <v/>
      </c>
      <c r="BR74" s="546" t="str">
        <f t="shared" ref="BR74:BR101" si="66">IF(BM74=0,"",VLOOKUP(BM74,$BT$19:$BU$22,2))</f>
        <v/>
      </c>
      <c r="BW74" s="139"/>
      <c r="BX74" s="125"/>
      <c r="CE74" s="6"/>
      <c r="CG74" s="122"/>
      <c r="CH74" s="122"/>
      <c r="CI74" s="122"/>
    </row>
    <row r="75" spans="1:87" s="35" customFormat="1" ht="16.7" customHeight="1" x14ac:dyDescent="0.25">
      <c r="A75" s="11"/>
      <c r="B75" s="11"/>
      <c r="C75" s="332" t="str">
        <f t="shared" si="35"/>
        <v>PO</v>
      </c>
      <c r="D75" s="334" t="str">
        <f t="shared" si="36"/>
        <v>PLAN</v>
      </c>
      <c r="E75" s="310" t="str">
        <f t="shared" si="37"/>
        <v/>
      </c>
      <c r="F75" s="29" t="str">
        <f t="shared" si="37"/>
        <v/>
      </c>
      <c r="G75" s="262" t="str">
        <f t="shared" si="38"/>
        <v/>
      </c>
      <c r="H75" s="29" t="str">
        <f t="shared" si="39"/>
        <v/>
      </c>
      <c r="I75" s="642"/>
      <c r="J75" s="643"/>
      <c r="K75" s="643"/>
      <c r="L75" s="644"/>
      <c r="M75" s="643"/>
      <c r="N75" s="643"/>
      <c r="O75" s="645"/>
      <c r="P75" s="646"/>
      <c r="Q75" s="647"/>
      <c r="R75" s="30" t="str">
        <f t="shared" si="57"/>
        <v/>
      </c>
      <c r="S75" s="399" t="str">
        <f t="shared" si="58"/>
        <v/>
      </c>
      <c r="T75" s="685" t="str">
        <f t="shared" si="40"/>
        <v/>
      </c>
      <c r="U75" s="32" t="str">
        <f t="shared" si="41"/>
        <v/>
      </c>
      <c r="V75" s="37" t="str">
        <f t="shared" si="42"/>
        <v/>
      </c>
      <c r="W75" s="33" t="str">
        <f t="shared" si="43"/>
        <v/>
      </c>
      <c r="Y75" s="34" t="str">
        <f t="shared" si="44"/>
        <v/>
      </c>
      <c r="AB75" s="444" t="s">
        <v>913</v>
      </c>
      <c r="AC75" s="489">
        <f>IFERROR(1-SUM(AC73:AC74),0)</f>
        <v>1</v>
      </c>
      <c r="AD75" s="445"/>
      <c r="AE75" s="491">
        <f>ROUND(AD73*AC75,3)</f>
        <v>0</v>
      </c>
      <c r="AF75" s="11"/>
      <c r="AG75" s="11"/>
      <c r="AH75" s="11"/>
      <c r="AI75" s="11"/>
      <c r="AJ75" s="11"/>
      <c r="AK75" s="11"/>
      <c r="AL75" s="11"/>
      <c r="AM75" s="11"/>
      <c r="AP75" s="125"/>
      <c r="AQ75" s="125" t="s">
        <v>151</v>
      </c>
      <c r="AR75" s="147">
        <f t="shared" si="59"/>
        <v>0</v>
      </c>
      <c r="AS75" s="122"/>
      <c r="AT75" s="122"/>
      <c r="AU75" s="122"/>
      <c r="AV75" s="122"/>
      <c r="AW75" s="35">
        <f t="shared" si="60"/>
        <v>0</v>
      </c>
      <c r="AX75" s="35">
        <f t="shared" si="45"/>
        <v>0</v>
      </c>
      <c r="AY75" s="35">
        <f t="shared" si="61"/>
        <v>0</v>
      </c>
      <c r="AZ75" s="35">
        <f t="shared" si="46"/>
        <v>0</v>
      </c>
      <c r="BA75" s="35">
        <f t="shared" si="62"/>
        <v>0</v>
      </c>
      <c r="BB75" s="35">
        <f t="shared" si="47"/>
        <v>0</v>
      </c>
      <c r="BC75" s="35">
        <f t="shared" si="48"/>
        <v>0</v>
      </c>
      <c r="BD75" s="381">
        <f t="shared" si="63"/>
        <v>0</v>
      </c>
      <c r="BE75" s="35">
        <f t="shared" si="49"/>
        <v>0</v>
      </c>
      <c r="BF75" s="35">
        <f t="shared" si="50"/>
        <v>0</v>
      </c>
      <c r="BJ75" s="12" t="b">
        <f t="shared" si="51"/>
        <v>0</v>
      </c>
      <c r="BK75" s="516" t="b">
        <f t="shared" si="52"/>
        <v>0</v>
      </c>
      <c r="BL75" s="518">
        <f t="shared" si="53"/>
        <v>0</v>
      </c>
      <c r="BM75" s="518">
        <f t="shared" si="64"/>
        <v>0</v>
      </c>
      <c r="BN75" s="517" t="str">
        <f t="shared" si="54"/>
        <v/>
      </c>
      <c r="BO75" s="517" t="str">
        <f t="shared" si="55"/>
        <v/>
      </c>
      <c r="BP75" s="517" t="str">
        <f t="shared" si="56"/>
        <v/>
      </c>
      <c r="BQ75" s="517" t="str">
        <f t="shared" si="65"/>
        <v/>
      </c>
      <c r="BR75" s="546" t="str">
        <f t="shared" si="66"/>
        <v/>
      </c>
      <c r="BW75" s="139"/>
      <c r="BX75" s="125"/>
      <c r="CG75" s="122"/>
      <c r="CH75" s="122"/>
      <c r="CI75" s="122"/>
    </row>
    <row r="76" spans="1:87" s="35" customFormat="1" ht="16.7" customHeight="1" x14ac:dyDescent="0.25">
      <c r="A76" s="11"/>
      <c r="B76" s="11"/>
      <c r="C76" s="332" t="str">
        <f t="shared" si="35"/>
        <v>PO</v>
      </c>
      <c r="D76" s="334" t="str">
        <f t="shared" si="36"/>
        <v>PLAN</v>
      </c>
      <c r="E76" s="310" t="str">
        <f t="shared" si="37"/>
        <v/>
      </c>
      <c r="F76" s="29" t="str">
        <f t="shared" si="37"/>
        <v/>
      </c>
      <c r="G76" s="262" t="str">
        <f t="shared" si="38"/>
        <v/>
      </c>
      <c r="H76" s="29" t="str">
        <f t="shared" si="39"/>
        <v/>
      </c>
      <c r="I76" s="642"/>
      <c r="J76" s="643"/>
      <c r="K76" s="643"/>
      <c r="L76" s="644"/>
      <c r="M76" s="643"/>
      <c r="N76" s="643"/>
      <c r="O76" s="645"/>
      <c r="P76" s="646"/>
      <c r="Q76" s="647"/>
      <c r="R76" s="30" t="str">
        <f t="shared" si="57"/>
        <v/>
      </c>
      <c r="S76" s="399" t="str">
        <f t="shared" si="58"/>
        <v/>
      </c>
      <c r="T76" s="685" t="str">
        <f t="shared" si="40"/>
        <v/>
      </c>
      <c r="U76" s="32" t="str">
        <f t="shared" si="41"/>
        <v/>
      </c>
      <c r="V76" s="37" t="str">
        <f t="shared" si="42"/>
        <v/>
      </c>
      <c r="W76" s="33" t="str">
        <f t="shared" si="43"/>
        <v/>
      </c>
      <c r="Y76" s="34" t="str">
        <f t="shared" si="44"/>
        <v/>
      </c>
      <c r="AC76" s="11"/>
      <c r="AD76" s="11"/>
      <c r="AE76" s="11"/>
      <c r="AF76" s="11"/>
      <c r="AG76" s="11"/>
      <c r="AH76" s="11"/>
      <c r="AJ76" s="11"/>
      <c r="AK76" s="11"/>
      <c r="AL76" s="11"/>
      <c r="AM76" s="11"/>
      <c r="AP76" s="125"/>
      <c r="AQ76" s="125" t="s">
        <v>152</v>
      </c>
      <c r="AR76" s="147">
        <f t="shared" si="59"/>
        <v>0</v>
      </c>
      <c r="AS76" s="122"/>
      <c r="AT76" s="122"/>
      <c r="AU76" s="122"/>
      <c r="AV76" s="122"/>
      <c r="AW76" s="35">
        <f t="shared" si="60"/>
        <v>0</v>
      </c>
      <c r="AX76" s="35">
        <f t="shared" si="45"/>
        <v>0</v>
      </c>
      <c r="AY76" s="35">
        <f t="shared" si="61"/>
        <v>0</v>
      </c>
      <c r="AZ76" s="35">
        <f t="shared" si="46"/>
        <v>0</v>
      </c>
      <c r="BA76" s="35">
        <f t="shared" si="62"/>
        <v>0</v>
      </c>
      <c r="BB76" s="35">
        <f t="shared" si="47"/>
        <v>0</v>
      </c>
      <c r="BC76" s="35">
        <f t="shared" si="48"/>
        <v>0</v>
      </c>
      <c r="BD76" s="381">
        <f t="shared" si="63"/>
        <v>0</v>
      </c>
      <c r="BE76" s="35">
        <f t="shared" si="49"/>
        <v>0</v>
      </c>
      <c r="BF76" s="35">
        <f t="shared" si="50"/>
        <v>0</v>
      </c>
      <c r="BJ76" s="12" t="b">
        <f t="shared" si="51"/>
        <v>0</v>
      </c>
      <c r="BK76" s="516" t="b">
        <f t="shared" si="52"/>
        <v>0</v>
      </c>
      <c r="BL76" s="518">
        <f t="shared" si="53"/>
        <v>0</v>
      </c>
      <c r="BM76" s="518">
        <f t="shared" si="64"/>
        <v>0</v>
      </c>
      <c r="BN76" s="517" t="str">
        <f t="shared" si="54"/>
        <v/>
      </c>
      <c r="BO76" s="517" t="str">
        <f t="shared" si="55"/>
        <v/>
      </c>
      <c r="BP76" s="517" t="str">
        <f t="shared" si="56"/>
        <v/>
      </c>
      <c r="BQ76" s="517" t="str">
        <f t="shared" si="65"/>
        <v/>
      </c>
      <c r="BR76" s="546" t="str">
        <f t="shared" si="66"/>
        <v/>
      </c>
      <c r="BW76" s="139"/>
      <c r="BY76" s="125"/>
      <c r="CG76" s="122"/>
      <c r="CH76" s="122"/>
      <c r="CI76" s="122"/>
    </row>
    <row r="77" spans="1:87" s="35" customFormat="1" ht="16.7" customHeight="1" x14ac:dyDescent="0.25">
      <c r="A77" s="11"/>
      <c r="B77" s="11"/>
      <c r="C77" s="332" t="str">
        <f t="shared" si="35"/>
        <v>PO</v>
      </c>
      <c r="D77" s="334" t="str">
        <f t="shared" si="36"/>
        <v>PLAN</v>
      </c>
      <c r="E77" s="310" t="str">
        <f t="shared" si="37"/>
        <v/>
      </c>
      <c r="F77" s="29" t="str">
        <f t="shared" si="37"/>
        <v/>
      </c>
      <c r="G77" s="262" t="str">
        <f t="shared" si="38"/>
        <v/>
      </c>
      <c r="H77" s="29" t="str">
        <f t="shared" si="39"/>
        <v/>
      </c>
      <c r="I77" s="642"/>
      <c r="J77" s="643"/>
      <c r="K77" s="643"/>
      <c r="L77" s="644"/>
      <c r="M77" s="643"/>
      <c r="N77" s="643"/>
      <c r="O77" s="645"/>
      <c r="P77" s="646"/>
      <c r="Q77" s="647"/>
      <c r="R77" s="30" t="str">
        <f t="shared" si="57"/>
        <v/>
      </c>
      <c r="S77" s="399" t="str">
        <f t="shared" si="58"/>
        <v/>
      </c>
      <c r="T77" s="685" t="str">
        <f t="shared" si="40"/>
        <v/>
      </c>
      <c r="U77" s="32" t="str">
        <f t="shared" si="41"/>
        <v/>
      </c>
      <c r="V77" s="37" t="str">
        <f t="shared" si="42"/>
        <v/>
      </c>
      <c r="W77" s="33" t="str">
        <f t="shared" si="43"/>
        <v/>
      </c>
      <c r="Y77" s="34" t="str">
        <f t="shared" si="44"/>
        <v/>
      </c>
      <c r="AC77" s="11"/>
      <c r="AD77" s="11"/>
      <c r="AE77" s="11"/>
      <c r="AF77" s="11"/>
      <c r="AG77" s="11"/>
      <c r="AH77" s="11"/>
      <c r="AI77" s="11"/>
      <c r="AJ77" s="11"/>
      <c r="AK77" s="11"/>
      <c r="AL77" s="11"/>
      <c r="AM77" s="11"/>
      <c r="AP77" s="125"/>
      <c r="AQ77" s="125" t="s">
        <v>153</v>
      </c>
      <c r="AR77" s="147">
        <f t="shared" si="59"/>
        <v>0</v>
      </c>
      <c r="AS77" s="122"/>
      <c r="AT77" s="122"/>
      <c r="AU77" s="122"/>
      <c r="AV77" s="122"/>
      <c r="AW77" s="35">
        <f t="shared" si="60"/>
        <v>0</v>
      </c>
      <c r="AX77" s="35">
        <f t="shared" si="45"/>
        <v>0</v>
      </c>
      <c r="AY77" s="35">
        <f t="shared" si="61"/>
        <v>0</v>
      </c>
      <c r="AZ77" s="35">
        <f t="shared" si="46"/>
        <v>0</v>
      </c>
      <c r="BA77" s="35">
        <f t="shared" si="62"/>
        <v>0</v>
      </c>
      <c r="BB77" s="35">
        <f t="shared" si="47"/>
        <v>0</v>
      </c>
      <c r="BC77" s="35">
        <f t="shared" si="48"/>
        <v>0</v>
      </c>
      <c r="BD77" s="381">
        <f t="shared" si="63"/>
        <v>0</v>
      </c>
      <c r="BE77" s="35">
        <f t="shared" si="49"/>
        <v>0</v>
      </c>
      <c r="BF77" s="35">
        <f t="shared" si="50"/>
        <v>0</v>
      </c>
      <c r="BJ77" s="12" t="b">
        <f t="shared" si="51"/>
        <v>0</v>
      </c>
      <c r="BK77" s="516" t="b">
        <f t="shared" si="52"/>
        <v>0</v>
      </c>
      <c r="BL77" s="518">
        <f t="shared" si="53"/>
        <v>0</v>
      </c>
      <c r="BM77" s="518">
        <f t="shared" si="64"/>
        <v>0</v>
      </c>
      <c r="BN77" s="517" t="str">
        <f t="shared" si="54"/>
        <v/>
      </c>
      <c r="BO77" s="517" t="str">
        <f t="shared" si="55"/>
        <v/>
      </c>
      <c r="BP77" s="517" t="str">
        <f t="shared" si="56"/>
        <v/>
      </c>
      <c r="BQ77" s="517" t="str">
        <f t="shared" si="65"/>
        <v/>
      </c>
      <c r="BR77" s="546" t="str">
        <f t="shared" si="66"/>
        <v/>
      </c>
      <c r="BW77" s="139"/>
      <c r="BY77" s="125"/>
      <c r="CG77" s="122"/>
      <c r="CH77" s="122"/>
      <c r="CI77" s="122"/>
    </row>
    <row r="78" spans="1:87" s="35" customFormat="1" ht="16.7" customHeight="1" x14ac:dyDescent="0.25">
      <c r="A78" s="11"/>
      <c r="B78" s="11"/>
      <c r="C78" s="332" t="str">
        <f t="shared" si="35"/>
        <v>PO</v>
      </c>
      <c r="D78" s="334" t="str">
        <f t="shared" si="36"/>
        <v>PLAN</v>
      </c>
      <c r="E78" s="310" t="str">
        <f t="shared" si="37"/>
        <v/>
      </c>
      <c r="F78" s="29" t="str">
        <f t="shared" si="37"/>
        <v/>
      </c>
      <c r="G78" s="262" t="str">
        <f t="shared" si="38"/>
        <v/>
      </c>
      <c r="H78" s="29" t="str">
        <f t="shared" si="39"/>
        <v/>
      </c>
      <c r="I78" s="642"/>
      <c r="J78" s="643"/>
      <c r="K78" s="643"/>
      <c r="L78" s="644"/>
      <c r="M78" s="643"/>
      <c r="N78" s="643"/>
      <c r="O78" s="645"/>
      <c r="P78" s="646"/>
      <c r="Q78" s="647"/>
      <c r="R78" s="30" t="str">
        <f t="shared" si="57"/>
        <v/>
      </c>
      <c r="S78" s="399" t="str">
        <f t="shared" si="58"/>
        <v/>
      </c>
      <c r="T78" s="685" t="str">
        <f t="shared" si="40"/>
        <v/>
      </c>
      <c r="U78" s="32" t="str">
        <f t="shared" si="41"/>
        <v/>
      </c>
      <c r="V78" s="37" t="str">
        <f t="shared" si="42"/>
        <v/>
      </c>
      <c r="W78" s="33" t="str">
        <f t="shared" si="43"/>
        <v/>
      </c>
      <c r="Y78" s="34" t="str">
        <f t="shared" si="44"/>
        <v/>
      </c>
      <c r="AC78" s="11"/>
      <c r="AD78" s="11"/>
      <c r="AE78" s="11"/>
      <c r="AF78" s="11"/>
      <c r="AG78" s="11"/>
      <c r="AH78" s="11"/>
      <c r="AI78" s="11"/>
      <c r="AJ78" s="11"/>
      <c r="AK78" s="11"/>
      <c r="AL78" s="11"/>
      <c r="AM78" s="11"/>
      <c r="AP78" s="125"/>
      <c r="AQ78" s="125" t="s">
        <v>154</v>
      </c>
      <c r="AR78" s="147">
        <f t="shared" si="59"/>
        <v>0</v>
      </c>
      <c r="AS78" s="122"/>
      <c r="AT78" s="125"/>
      <c r="AU78" s="125"/>
      <c r="AV78" s="122"/>
      <c r="AW78" s="35">
        <f t="shared" si="60"/>
        <v>0</v>
      </c>
      <c r="AX78" s="35">
        <f t="shared" si="45"/>
        <v>0</v>
      </c>
      <c r="AY78" s="35">
        <f t="shared" si="61"/>
        <v>0</v>
      </c>
      <c r="AZ78" s="35">
        <f t="shared" si="46"/>
        <v>0</v>
      </c>
      <c r="BA78" s="35">
        <f t="shared" si="62"/>
        <v>0</v>
      </c>
      <c r="BB78" s="35">
        <f t="shared" si="47"/>
        <v>0</v>
      </c>
      <c r="BC78" s="35">
        <f t="shared" si="48"/>
        <v>0</v>
      </c>
      <c r="BD78" s="381">
        <f t="shared" si="63"/>
        <v>0</v>
      </c>
      <c r="BE78" s="35">
        <f t="shared" si="49"/>
        <v>0</v>
      </c>
      <c r="BF78" s="35">
        <f t="shared" si="50"/>
        <v>0</v>
      </c>
      <c r="BJ78" s="12" t="b">
        <f t="shared" si="51"/>
        <v>0</v>
      </c>
      <c r="BK78" s="516" t="b">
        <f t="shared" si="52"/>
        <v>0</v>
      </c>
      <c r="BL78" s="518">
        <f t="shared" si="53"/>
        <v>0</v>
      </c>
      <c r="BM78" s="518">
        <f t="shared" si="64"/>
        <v>0</v>
      </c>
      <c r="BN78" s="517" t="str">
        <f t="shared" si="54"/>
        <v/>
      </c>
      <c r="BO78" s="517" t="str">
        <f t="shared" si="55"/>
        <v/>
      </c>
      <c r="BP78" s="517" t="str">
        <f t="shared" si="56"/>
        <v/>
      </c>
      <c r="BQ78" s="517" t="str">
        <f t="shared" si="65"/>
        <v/>
      </c>
      <c r="BR78" s="546" t="str">
        <f t="shared" si="66"/>
        <v/>
      </c>
      <c r="BW78" s="139"/>
      <c r="BX78" s="125"/>
      <c r="CG78" s="122"/>
      <c r="CH78" s="122"/>
      <c r="CI78" s="122"/>
    </row>
    <row r="79" spans="1:87" s="35" customFormat="1" ht="16.7" customHeight="1" x14ac:dyDescent="0.25">
      <c r="A79" s="11"/>
      <c r="B79" s="11"/>
      <c r="C79" s="332" t="str">
        <f t="shared" si="35"/>
        <v>PO</v>
      </c>
      <c r="D79" s="334" t="str">
        <f t="shared" si="36"/>
        <v>PLAN</v>
      </c>
      <c r="E79" s="310" t="str">
        <f t="shared" si="37"/>
        <v/>
      </c>
      <c r="F79" s="29" t="str">
        <f t="shared" si="37"/>
        <v/>
      </c>
      <c r="G79" s="262" t="str">
        <f t="shared" si="38"/>
        <v/>
      </c>
      <c r="H79" s="29" t="str">
        <f t="shared" si="39"/>
        <v/>
      </c>
      <c r="I79" s="642"/>
      <c r="J79" s="643"/>
      <c r="K79" s="643"/>
      <c r="L79" s="644"/>
      <c r="M79" s="643"/>
      <c r="N79" s="643"/>
      <c r="O79" s="645"/>
      <c r="P79" s="646"/>
      <c r="Q79" s="647"/>
      <c r="R79" s="30" t="str">
        <f t="shared" si="57"/>
        <v/>
      </c>
      <c r="S79" s="399" t="str">
        <f t="shared" si="58"/>
        <v/>
      </c>
      <c r="T79" s="685" t="str">
        <f t="shared" si="40"/>
        <v/>
      </c>
      <c r="U79" s="32" t="str">
        <f t="shared" si="41"/>
        <v/>
      </c>
      <c r="V79" s="37" t="str">
        <f t="shared" si="42"/>
        <v/>
      </c>
      <c r="W79" s="33" t="str">
        <f t="shared" si="43"/>
        <v/>
      </c>
      <c r="Y79" s="34" t="str">
        <f t="shared" si="44"/>
        <v/>
      </c>
      <c r="AC79" s="11"/>
      <c r="AD79" s="11"/>
      <c r="AE79" s="11"/>
      <c r="AF79" s="11"/>
      <c r="AG79" s="11"/>
      <c r="AH79" s="11"/>
      <c r="AI79" s="11"/>
      <c r="AJ79" s="11"/>
      <c r="AK79" s="11"/>
      <c r="AL79" s="11"/>
      <c r="AM79" s="11"/>
      <c r="AP79" s="125"/>
      <c r="AQ79" s="125" t="s">
        <v>155</v>
      </c>
      <c r="AR79" s="147">
        <f t="shared" si="59"/>
        <v>0</v>
      </c>
      <c r="AS79" s="122"/>
      <c r="AT79" s="125"/>
      <c r="AU79" s="125"/>
      <c r="AV79" s="122"/>
      <c r="AW79" s="35">
        <f t="shared" si="60"/>
        <v>0</v>
      </c>
      <c r="AX79" s="35">
        <f t="shared" si="45"/>
        <v>0</v>
      </c>
      <c r="AY79" s="35">
        <f t="shared" si="61"/>
        <v>0</v>
      </c>
      <c r="AZ79" s="35">
        <f t="shared" si="46"/>
        <v>0</v>
      </c>
      <c r="BA79" s="35">
        <f t="shared" si="62"/>
        <v>0</v>
      </c>
      <c r="BB79" s="35">
        <f t="shared" si="47"/>
        <v>0</v>
      </c>
      <c r="BC79" s="35">
        <f t="shared" si="48"/>
        <v>0</v>
      </c>
      <c r="BD79" s="381">
        <f t="shared" si="63"/>
        <v>0</v>
      </c>
      <c r="BE79" s="35">
        <f t="shared" si="49"/>
        <v>0</v>
      </c>
      <c r="BF79" s="35">
        <f t="shared" si="50"/>
        <v>0</v>
      </c>
      <c r="BJ79" s="12" t="b">
        <f t="shared" si="51"/>
        <v>0</v>
      </c>
      <c r="BK79" s="516" t="b">
        <f t="shared" si="52"/>
        <v>0</v>
      </c>
      <c r="BL79" s="518">
        <f t="shared" si="53"/>
        <v>0</v>
      </c>
      <c r="BM79" s="518">
        <f t="shared" si="64"/>
        <v>0</v>
      </c>
      <c r="BN79" s="517" t="str">
        <f t="shared" si="54"/>
        <v/>
      </c>
      <c r="BO79" s="517" t="str">
        <f t="shared" si="55"/>
        <v/>
      </c>
      <c r="BP79" s="517" t="str">
        <f t="shared" si="56"/>
        <v/>
      </c>
      <c r="BQ79" s="517" t="str">
        <f t="shared" si="65"/>
        <v/>
      </c>
      <c r="BR79" s="546" t="str">
        <f t="shared" si="66"/>
        <v/>
      </c>
      <c r="BW79" s="139"/>
      <c r="BX79" s="125"/>
      <c r="CG79" s="122"/>
      <c r="CH79" s="122"/>
      <c r="CI79" s="122"/>
    </row>
    <row r="80" spans="1:87" s="35" customFormat="1" ht="16.7" customHeight="1" x14ac:dyDescent="0.25">
      <c r="A80" s="11"/>
      <c r="B80" s="11"/>
      <c r="C80" s="332" t="str">
        <f t="shared" si="35"/>
        <v>PO</v>
      </c>
      <c r="D80" s="334" t="str">
        <f t="shared" si="36"/>
        <v>PLAN</v>
      </c>
      <c r="E80" s="310" t="str">
        <f t="shared" si="37"/>
        <v/>
      </c>
      <c r="F80" s="29" t="str">
        <f t="shared" si="37"/>
        <v/>
      </c>
      <c r="G80" s="262" t="str">
        <f t="shared" si="38"/>
        <v/>
      </c>
      <c r="H80" s="29" t="str">
        <f t="shared" si="39"/>
        <v/>
      </c>
      <c r="I80" s="642"/>
      <c r="J80" s="643"/>
      <c r="K80" s="643"/>
      <c r="L80" s="644"/>
      <c r="M80" s="643"/>
      <c r="N80" s="643"/>
      <c r="O80" s="645"/>
      <c r="P80" s="646"/>
      <c r="Q80" s="647"/>
      <c r="R80" s="30" t="str">
        <f t="shared" si="57"/>
        <v/>
      </c>
      <c r="S80" s="399" t="str">
        <f t="shared" si="58"/>
        <v/>
      </c>
      <c r="T80" s="685" t="str">
        <f t="shared" si="40"/>
        <v/>
      </c>
      <c r="U80" s="32" t="str">
        <f t="shared" si="41"/>
        <v/>
      </c>
      <c r="V80" s="37" t="str">
        <f t="shared" si="42"/>
        <v/>
      </c>
      <c r="W80" s="33" t="str">
        <f t="shared" si="43"/>
        <v/>
      </c>
      <c r="Y80" s="34" t="str">
        <f t="shared" si="44"/>
        <v/>
      </c>
      <c r="AC80" s="11"/>
      <c r="AD80" s="11"/>
      <c r="AE80" s="11"/>
      <c r="AF80" s="11"/>
      <c r="AG80" s="11"/>
      <c r="AH80" s="11"/>
      <c r="AI80" s="11"/>
      <c r="AJ80" s="11"/>
      <c r="AK80" s="11"/>
      <c r="AL80" s="11"/>
      <c r="AM80" s="11"/>
      <c r="AP80" s="125"/>
      <c r="AQ80" s="125" t="s">
        <v>156</v>
      </c>
      <c r="AR80" s="147">
        <f t="shared" si="59"/>
        <v>0</v>
      </c>
      <c r="AS80" s="122"/>
      <c r="AT80" s="122"/>
      <c r="AU80" s="122"/>
      <c r="AV80" s="122"/>
      <c r="AW80" s="35">
        <f t="shared" si="60"/>
        <v>0</v>
      </c>
      <c r="AX80" s="35">
        <f t="shared" si="45"/>
        <v>0</v>
      </c>
      <c r="AY80" s="35">
        <f t="shared" si="61"/>
        <v>0</v>
      </c>
      <c r="AZ80" s="35">
        <f t="shared" si="46"/>
        <v>0</v>
      </c>
      <c r="BA80" s="35">
        <f t="shared" si="62"/>
        <v>0</v>
      </c>
      <c r="BB80" s="35">
        <f t="shared" si="47"/>
        <v>0</v>
      </c>
      <c r="BC80" s="35">
        <f t="shared" si="48"/>
        <v>0</v>
      </c>
      <c r="BD80" s="381">
        <f t="shared" si="63"/>
        <v>0</v>
      </c>
      <c r="BE80" s="35">
        <f t="shared" si="49"/>
        <v>0</v>
      </c>
      <c r="BF80" s="35">
        <f t="shared" si="50"/>
        <v>0</v>
      </c>
      <c r="BJ80" s="12" t="b">
        <f t="shared" si="51"/>
        <v>0</v>
      </c>
      <c r="BK80" s="516" t="b">
        <f t="shared" si="52"/>
        <v>0</v>
      </c>
      <c r="BL80" s="518">
        <f t="shared" si="53"/>
        <v>0</v>
      </c>
      <c r="BM80" s="518">
        <f t="shared" si="64"/>
        <v>0</v>
      </c>
      <c r="BN80" s="517" t="str">
        <f t="shared" si="54"/>
        <v/>
      </c>
      <c r="BO80" s="517" t="str">
        <f t="shared" si="55"/>
        <v/>
      </c>
      <c r="BP80" s="517" t="str">
        <f t="shared" si="56"/>
        <v/>
      </c>
      <c r="BQ80" s="517" t="str">
        <f t="shared" si="65"/>
        <v/>
      </c>
      <c r="BR80" s="546" t="str">
        <f t="shared" si="66"/>
        <v/>
      </c>
      <c r="BW80" s="139"/>
      <c r="BX80" s="125"/>
      <c r="CG80" s="122"/>
      <c r="CH80" s="122"/>
      <c r="CI80" s="122"/>
    </row>
    <row r="81" spans="1:87" s="35" customFormat="1" ht="16.7" customHeight="1" x14ac:dyDescent="0.25">
      <c r="A81" s="11"/>
      <c r="B81" s="11"/>
      <c r="C81" s="332" t="str">
        <f t="shared" si="35"/>
        <v>PO</v>
      </c>
      <c r="D81" s="334" t="str">
        <f t="shared" si="36"/>
        <v>PLAN</v>
      </c>
      <c r="E81" s="310" t="str">
        <f t="shared" si="37"/>
        <v/>
      </c>
      <c r="F81" s="29" t="str">
        <f t="shared" si="37"/>
        <v/>
      </c>
      <c r="G81" s="262" t="str">
        <f t="shared" si="38"/>
        <v/>
      </c>
      <c r="H81" s="29" t="str">
        <f t="shared" si="39"/>
        <v/>
      </c>
      <c r="I81" s="642"/>
      <c r="J81" s="643"/>
      <c r="K81" s="643"/>
      <c r="L81" s="644"/>
      <c r="M81" s="643"/>
      <c r="N81" s="643"/>
      <c r="O81" s="645"/>
      <c r="P81" s="646"/>
      <c r="Q81" s="647"/>
      <c r="R81" s="30" t="str">
        <f t="shared" si="57"/>
        <v/>
      </c>
      <c r="S81" s="399" t="str">
        <f t="shared" si="58"/>
        <v/>
      </c>
      <c r="T81" s="685" t="str">
        <f t="shared" si="40"/>
        <v/>
      </c>
      <c r="U81" s="32" t="str">
        <f t="shared" si="41"/>
        <v/>
      </c>
      <c r="V81" s="37" t="str">
        <f t="shared" si="42"/>
        <v/>
      </c>
      <c r="W81" s="33" t="str">
        <f t="shared" si="43"/>
        <v/>
      </c>
      <c r="Y81" s="34" t="str">
        <f t="shared" si="44"/>
        <v/>
      </c>
      <c r="AC81" s="11"/>
      <c r="AD81" s="11"/>
      <c r="AE81" s="11"/>
      <c r="AF81" s="11"/>
      <c r="AG81" s="11"/>
      <c r="AH81" s="11"/>
      <c r="AI81" s="11"/>
      <c r="AJ81" s="11"/>
      <c r="AK81" s="11"/>
      <c r="AL81" s="11"/>
      <c r="AM81" s="11"/>
      <c r="AP81" s="125"/>
      <c r="AQ81" s="125" t="s">
        <v>157</v>
      </c>
      <c r="AR81" s="147">
        <f t="shared" si="59"/>
        <v>0</v>
      </c>
      <c r="AS81" s="122"/>
      <c r="AT81" s="122"/>
      <c r="AU81" s="122"/>
      <c r="AV81" s="122"/>
      <c r="AW81" s="35">
        <f t="shared" si="60"/>
        <v>0</v>
      </c>
      <c r="AX81" s="35">
        <f t="shared" si="45"/>
        <v>0</v>
      </c>
      <c r="AY81" s="35">
        <f t="shared" si="61"/>
        <v>0</v>
      </c>
      <c r="AZ81" s="35">
        <f t="shared" si="46"/>
        <v>0</v>
      </c>
      <c r="BA81" s="35">
        <f t="shared" si="62"/>
        <v>0</v>
      </c>
      <c r="BB81" s="35">
        <f t="shared" si="47"/>
        <v>0</v>
      </c>
      <c r="BC81" s="35">
        <f t="shared" si="48"/>
        <v>0</v>
      </c>
      <c r="BD81" s="381">
        <f t="shared" si="63"/>
        <v>0</v>
      </c>
      <c r="BE81" s="35">
        <f t="shared" si="49"/>
        <v>0</v>
      </c>
      <c r="BF81" s="35">
        <f t="shared" si="50"/>
        <v>0</v>
      </c>
      <c r="BJ81" s="12" t="b">
        <f t="shared" si="51"/>
        <v>0</v>
      </c>
      <c r="BK81" s="516" t="b">
        <f t="shared" si="52"/>
        <v>0</v>
      </c>
      <c r="BL81" s="518">
        <f t="shared" si="53"/>
        <v>0</v>
      </c>
      <c r="BM81" s="518">
        <f t="shared" si="64"/>
        <v>0</v>
      </c>
      <c r="BN81" s="517" t="str">
        <f t="shared" si="54"/>
        <v/>
      </c>
      <c r="BO81" s="517" t="str">
        <f t="shared" si="55"/>
        <v/>
      </c>
      <c r="BP81" s="517" t="str">
        <f t="shared" si="56"/>
        <v/>
      </c>
      <c r="BQ81" s="517" t="str">
        <f t="shared" si="65"/>
        <v/>
      </c>
      <c r="BR81" s="546" t="str">
        <f t="shared" si="66"/>
        <v/>
      </c>
      <c r="BW81" s="139"/>
      <c r="BX81" s="125"/>
      <c r="CG81" s="122"/>
      <c r="CH81" s="122"/>
      <c r="CI81" s="122"/>
    </row>
    <row r="82" spans="1:87" s="35" customFormat="1" ht="16.7" customHeight="1" x14ac:dyDescent="0.25">
      <c r="A82" s="11"/>
      <c r="B82" s="11"/>
      <c r="C82" s="332" t="str">
        <f t="shared" si="35"/>
        <v>PO</v>
      </c>
      <c r="D82" s="334" t="str">
        <f t="shared" si="36"/>
        <v>PLAN</v>
      </c>
      <c r="E82" s="310" t="str">
        <f t="shared" si="37"/>
        <v/>
      </c>
      <c r="F82" s="29" t="str">
        <f t="shared" si="37"/>
        <v/>
      </c>
      <c r="G82" s="262" t="str">
        <f t="shared" si="38"/>
        <v/>
      </c>
      <c r="H82" s="29" t="str">
        <f t="shared" si="39"/>
        <v/>
      </c>
      <c r="I82" s="642"/>
      <c r="J82" s="643"/>
      <c r="K82" s="643"/>
      <c r="L82" s="644"/>
      <c r="M82" s="643"/>
      <c r="N82" s="643"/>
      <c r="O82" s="645"/>
      <c r="P82" s="646"/>
      <c r="Q82" s="647"/>
      <c r="R82" s="30" t="str">
        <f t="shared" si="57"/>
        <v/>
      </c>
      <c r="S82" s="399" t="str">
        <f t="shared" si="58"/>
        <v/>
      </c>
      <c r="T82" s="685" t="str">
        <f t="shared" si="40"/>
        <v/>
      </c>
      <c r="U82" s="32" t="str">
        <f t="shared" si="41"/>
        <v/>
      </c>
      <c r="V82" s="37" t="str">
        <f t="shared" si="42"/>
        <v/>
      </c>
      <c r="W82" s="33" t="str">
        <f t="shared" si="43"/>
        <v/>
      </c>
      <c r="Y82" s="34" t="str">
        <f t="shared" si="44"/>
        <v/>
      </c>
      <c r="AC82" s="11"/>
      <c r="AD82" s="11"/>
      <c r="AE82" s="11"/>
      <c r="AF82" s="11"/>
      <c r="AG82" s="11"/>
      <c r="AI82" s="11"/>
      <c r="AJ82" s="11"/>
      <c r="AK82" s="11"/>
      <c r="AL82" s="11"/>
      <c r="AM82" s="11"/>
      <c r="AP82" s="125"/>
      <c r="AQ82" s="125" t="s">
        <v>158</v>
      </c>
      <c r="AR82" s="147">
        <f t="shared" si="59"/>
        <v>0</v>
      </c>
      <c r="AS82" s="122"/>
      <c r="AT82" s="122"/>
      <c r="AU82" s="122"/>
      <c r="AV82" s="122"/>
      <c r="AW82" s="35">
        <f t="shared" si="60"/>
        <v>0</v>
      </c>
      <c r="AX82" s="35">
        <f t="shared" si="45"/>
        <v>0</v>
      </c>
      <c r="AY82" s="35">
        <f t="shared" si="61"/>
        <v>0</v>
      </c>
      <c r="AZ82" s="35">
        <f t="shared" si="46"/>
        <v>0</v>
      </c>
      <c r="BA82" s="35">
        <f t="shared" si="62"/>
        <v>0</v>
      </c>
      <c r="BB82" s="35">
        <f t="shared" si="47"/>
        <v>0</v>
      </c>
      <c r="BC82" s="35">
        <f t="shared" si="48"/>
        <v>0</v>
      </c>
      <c r="BD82" s="381">
        <f t="shared" si="63"/>
        <v>0</v>
      </c>
      <c r="BE82" s="35">
        <f t="shared" si="49"/>
        <v>0</v>
      </c>
      <c r="BF82" s="35">
        <f t="shared" si="50"/>
        <v>0</v>
      </c>
      <c r="BJ82" s="12" t="b">
        <f t="shared" si="51"/>
        <v>0</v>
      </c>
      <c r="BK82" s="516" t="b">
        <f t="shared" si="52"/>
        <v>0</v>
      </c>
      <c r="BL82" s="518">
        <f t="shared" si="53"/>
        <v>0</v>
      </c>
      <c r="BM82" s="518">
        <f t="shared" si="64"/>
        <v>0</v>
      </c>
      <c r="BN82" s="517" t="str">
        <f t="shared" si="54"/>
        <v/>
      </c>
      <c r="BO82" s="517" t="str">
        <f t="shared" si="55"/>
        <v/>
      </c>
      <c r="BP82" s="517" t="str">
        <f t="shared" si="56"/>
        <v/>
      </c>
      <c r="BQ82" s="517" t="str">
        <f t="shared" si="65"/>
        <v/>
      </c>
      <c r="BR82" s="546" t="str">
        <f t="shared" si="66"/>
        <v/>
      </c>
      <c r="BW82" s="139"/>
      <c r="BX82" s="125"/>
      <c r="CG82" s="122"/>
      <c r="CH82" s="122"/>
      <c r="CI82" s="122"/>
    </row>
    <row r="83" spans="1:87" s="35" customFormat="1" ht="16.7" customHeight="1" x14ac:dyDescent="0.25">
      <c r="A83" s="11"/>
      <c r="B83" s="11"/>
      <c r="C83" s="332" t="str">
        <f t="shared" si="35"/>
        <v>PO</v>
      </c>
      <c r="D83" s="334" t="str">
        <f t="shared" si="36"/>
        <v>PLAN</v>
      </c>
      <c r="E83" s="310" t="str">
        <f t="shared" si="37"/>
        <v/>
      </c>
      <c r="F83" s="29" t="str">
        <f t="shared" si="37"/>
        <v/>
      </c>
      <c r="G83" s="262" t="str">
        <f t="shared" si="38"/>
        <v/>
      </c>
      <c r="H83" s="29" t="str">
        <f t="shared" si="39"/>
        <v/>
      </c>
      <c r="I83" s="642"/>
      <c r="J83" s="643"/>
      <c r="K83" s="643"/>
      <c r="L83" s="644"/>
      <c r="M83" s="643"/>
      <c r="N83" s="643"/>
      <c r="O83" s="645"/>
      <c r="P83" s="646"/>
      <c r="Q83" s="647"/>
      <c r="R83" s="30" t="str">
        <f t="shared" si="57"/>
        <v/>
      </c>
      <c r="S83" s="399" t="str">
        <f t="shared" si="58"/>
        <v/>
      </c>
      <c r="T83" s="685" t="str">
        <f t="shared" si="40"/>
        <v/>
      </c>
      <c r="U83" s="32" t="str">
        <f t="shared" si="41"/>
        <v/>
      </c>
      <c r="V83" s="37" t="str">
        <f t="shared" si="42"/>
        <v/>
      </c>
      <c r="W83" s="33" t="str">
        <f t="shared" si="43"/>
        <v/>
      </c>
      <c r="Y83" s="34" t="str">
        <f t="shared" si="44"/>
        <v/>
      </c>
      <c r="AC83" s="11"/>
      <c r="AD83" s="11"/>
      <c r="AE83" s="11"/>
      <c r="AF83" s="11"/>
      <c r="AG83" s="11"/>
      <c r="AI83" s="11"/>
      <c r="AJ83" s="11"/>
      <c r="AK83" s="11"/>
      <c r="AL83" s="11"/>
      <c r="AM83" s="11"/>
      <c r="AP83" s="125"/>
      <c r="AQ83" s="125" t="s">
        <v>159</v>
      </c>
      <c r="AR83" s="147">
        <f t="shared" si="59"/>
        <v>0</v>
      </c>
      <c r="AS83" s="122"/>
      <c r="AT83" s="122"/>
      <c r="AU83" s="122"/>
      <c r="AV83" s="122"/>
      <c r="AW83" s="35">
        <f t="shared" si="60"/>
        <v>0</v>
      </c>
      <c r="AX83" s="35">
        <f t="shared" si="45"/>
        <v>0</v>
      </c>
      <c r="AY83" s="35">
        <f t="shared" si="61"/>
        <v>0</v>
      </c>
      <c r="AZ83" s="35">
        <f t="shared" si="46"/>
        <v>0</v>
      </c>
      <c r="BA83" s="35">
        <f t="shared" si="62"/>
        <v>0</v>
      </c>
      <c r="BB83" s="35">
        <f t="shared" si="47"/>
        <v>0</v>
      </c>
      <c r="BC83" s="35">
        <f t="shared" si="48"/>
        <v>0</v>
      </c>
      <c r="BD83" s="381">
        <f t="shared" si="63"/>
        <v>0</v>
      </c>
      <c r="BE83" s="35">
        <f t="shared" si="49"/>
        <v>0</v>
      </c>
      <c r="BF83" s="35">
        <f t="shared" si="50"/>
        <v>0</v>
      </c>
      <c r="BJ83" s="12" t="b">
        <f t="shared" si="51"/>
        <v>0</v>
      </c>
      <c r="BK83" s="516" t="b">
        <f t="shared" si="52"/>
        <v>0</v>
      </c>
      <c r="BL83" s="518">
        <f t="shared" si="53"/>
        <v>0</v>
      </c>
      <c r="BM83" s="518">
        <f t="shared" si="64"/>
        <v>0</v>
      </c>
      <c r="BN83" s="517" t="str">
        <f t="shared" si="54"/>
        <v/>
      </c>
      <c r="BO83" s="517" t="str">
        <f t="shared" si="55"/>
        <v/>
      </c>
      <c r="BP83" s="517" t="str">
        <f t="shared" si="56"/>
        <v/>
      </c>
      <c r="BQ83" s="517" t="str">
        <f t="shared" si="65"/>
        <v/>
      </c>
      <c r="BR83" s="546" t="str">
        <f t="shared" si="66"/>
        <v/>
      </c>
      <c r="BW83" s="139"/>
      <c r="BX83" s="125"/>
      <c r="CG83" s="122"/>
      <c r="CH83" s="122"/>
      <c r="CI83" s="122"/>
    </row>
    <row r="84" spans="1:87" s="35" customFormat="1" ht="16.7" customHeight="1" x14ac:dyDescent="0.25">
      <c r="A84" s="11"/>
      <c r="B84" s="11"/>
      <c r="C84" s="332" t="str">
        <f t="shared" si="35"/>
        <v>PO</v>
      </c>
      <c r="D84" s="334" t="str">
        <f t="shared" si="36"/>
        <v>PLAN</v>
      </c>
      <c r="E84" s="310" t="str">
        <f t="shared" si="37"/>
        <v/>
      </c>
      <c r="F84" s="29" t="str">
        <f t="shared" si="37"/>
        <v/>
      </c>
      <c r="G84" s="262" t="str">
        <f t="shared" si="38"/>
        <v/>
      </c>
      <c r="H84" s="29" t="str">
        <f t="shared" si="39"/>
        <v/>
      </c>
      <c r="I84" s="642"/>
      <c r="J84" s="643"/>
      <c r="K84" s="643"/>
      <c r="L84" s="644"/>
      <c r="M84" s="643"/>
      <c r="N84" s="643"/>
      <c r="O84" s="645"/>
      <c r="P84" s="646"/>
      <c r="Q84" s="647"/>
      <c r="R84" s="30" t="str">
        <f t="shared" si="57"/>
        <v/>
      </c>
      <c r="S84" s="399" t="str">
        <f t="shared" si="58"/>
        <v/>
      </c>
      <c r="T84" s="685" t="str">
        <f t="shared" si="40"/>
        <v/>
      </c>
      <c r="U84" s="32" t="str">
        <f t="shared" si="41"/>
        <v/>
      </c>
      <c r="V84" s="37" t="str">
        <f t="shared" si="42"/>
        <v/>
      </c>
      <c r="W84" s="33" t="str">
        <f t="shared" si="43"/>
        <v/>
      </c>
      <c r="Y84" s="34" t="str">
        <f t="shared" si="44"/>
        <v/>
      </c>
      <c r="AC84" s="11"/>
      <c r="AD84" s="11"/>
      <c r="AE84" s="11"/>
      <c r="AF84" s="11"/>
      <c r="AG84" s="11"/>
      <c r="AH84" s="11"/>
      <c r="AI84" s="11"/>
      <c r="AJ84" s="11"/>
      <c r="AK84" s="11"/>
      <c r="AL84" s="11"/>
      <c r="AM84" s="11"/>
      <c r="AP84" s="125"/>
      <c r="AQ84" s="125" t="s">
        <v>160</v>
      </c>
      <c r="AR84" s="147">
        <f t="shared" si="59"/>
        <v>0</v>
      </c>
      <c r="AS84" s="122"/>
      <c r="AT84" s="122"/>
      <c r="AU84" s="122"/>
      <c r="AV84" s="122"/>
      <c r="AW84" s="35">
        <f t="shared" si="60"/>
        <v>0</v>
      </c>
      <c r="AX84" s="35">
        <f t="shared" si="45"/>
        <v>0</v>
      </c>
      <c r="AY84" s="35">
        <f t="shared" si="61"/>
        <v>0</v>
      </c>
      <c r="AZ84" s="35">
        <f t="shared" si="46"/>
        <v>0</v>
      </c>
      <c r="BA84" s="35">
        <f t="shared" si="62"/>
        <v>0</v>
      </c>
      <c r="BB84" s="35">
        <f t="shared" si="47"/>
        <v>0</v>
      </c>
      <c r="BC84" s="35">
        <f t="shared" si="48"/>
        <v>0</v>
      </c>
      <c r="BD84" s="381">
        <f t="shared" si="63"/>
        <v>0</v>
      </c>
      <c r="BE84" s="35">
        <f t="shared" si="49"/>
        <v>0</v>
      </c>
      <c r="BF84" s="35">
        <f t="shared" si="50"/>
        <v>0</v>
      </c>
      <c r="BJ84" s="12" t="b">
        <f t="shared" si="51"/>
        <v>0</v>
      </c>
      <c r="BK84" s="516" t="b">
        <f t="shared" si="52"/>
        <v>0</v>
      </c>
      <c r="BL84" s="518">
        <f t="shared" si="53"/>
        <v>0</v>
      </c>
      <c r="BM84" s="518">
        <f t="shared" si="64"/>
        <v>0</v>
      </c>
      <c r="BN84" s="517" t="str">
        <f t="shared" si="54"/>
        <v/>
      </c>
      <c r="BO84" s="517" t="str">
        <f t="shared" si="55"/>
        <v/>
      </c>
      <c r="BP84" s="517" t="str">
        <f t="shared" si="56"/>
        <v/>
      </c>
      <c r="BQ84" s="517" t="str">
        <f t="shared" si="65"/>
        <v/>
      </c>
      <c r="BR84" s="546" t="str">
        <f t="shared" si="66"/>
        <v/>
      </c>
      <c r="BW84" s="139"/>
      <c r="BX84" s="125"/>
      <c r="CG84" s="122"/>
      <c r="CH84" s="122"/>
      <c r="CI84" s="122"/>
    </row>
    <row r="85" spans="1:87" s="35" customFormat="1" ht="16.7" customHeight="1" x14ac:dyDescent="0.25">
      <c r="A85" s="11"/>
      <c r="B85" s="11"/>
      <c r="C85" s="332" t="str">
        <f t="shared" si="35"/>
        <v>PO</v>
      </c>
      <c r="D85" s="334" t="str">
        <f t="shared" si="36"/>
        <v>PLAN</v>
      </c>
      <c r="E85" s="310" t="str">
        <f t="shared" si="37"/>
        <v/>
      </c>
      <c r="F85" s="29" t="str">
        <f t="shared" si="37"/>
        <v/>
      </c>
      <c r="G85" s="262" t="str">
        <f t="shared" si="38"/>
        <v/>
      </c>
      <c r="H85" s="29" t="str">
        <f t="shared" si="39"/>
        <v/>
      </c>
      <c r="I85" s="642"/>
      <c r="J85" s="643"/>
      <c r="K85" s="643"/>
      <c r="L85" s="644"/>
      <c r="M85" s="643"/>
      <c r="N85" s="643"/>
      <c r="O85" s="645"/>
      <c r="P85" s="646"/>
      <c r="Q85" s="647"/>
      <c r="R85" s="30" t="str">
        <f t="shared" si="57"/>
        <v/>
      </c>
      <c r="S85" s="399" t="str">
        <f t="shared" si="58"/>
        <v/>
      </c>
      <c r="T85" s="685" t="str">
        <f t="shared" si="40"/>
        <v/>
      </c>
      <c r="U85" s="32" t="str">
        <f t="shared" si="41"/>
        <v/>
      </c>
      <c r="V85" s="37" t="str">
        <f t="shared" si="42"/>
        <v/>
      </c>
      <c r="W85" s="33" t="str">
        <f t="shared" si="43"/>
        <v/>
      </c>
      <c r="Y85" s="34" t="str">
        <f t="shared" si="44"/>
        <v/>
      </c>
      <c r="AC85" s="11"/>
      <c r="AD85" s="11"/>
      <c r="AE85" s="11"/>
      <c r="AF85" s="11"/>
      <c r="AG85" s="11"/>
      <c r="AH85" s="11"/>
      <c r="AI85" s="11"/>
      <c r="AJ85" s="11"/>
      <c r="AK85" s="11"/>
      <c r="AL85" s="11"/>
      <c r="AM85" s="11"/>
      <c r="AP85" s="125"/>
      <c r="AQ85" s="125" t="s">
        <v>161</v>
      </c>
      <c r="AR85" s="147">
        <f t="shared" si="59"/>
        <v>0</v>
      </c>
      <c r="AS85" s="122"/>
      <c r="AT85" s="122"/>
      <c r="AU85" s="122"/>
      <c r="AV85" s="122"/>
      <c r="AW85" s="35">
        <f t="shared" si="60"/>
        <v>0</v>
      </c>
      <c r="AX85" s="35">
        <f t="shared" si="45"/>
        <v>0</v>
      </c>
      <c r="AY85" s="35">
        <f t="shared" si="61"/>
        <v>0</v>
      </c>
      <c r="AZ85" s="35">
        <f t="shared" si="46"/>
        <v>0</v>
      </c>
      <c r="BA85" s="35">
        <f t="shared" si="62"/>
        <v>0</v>
      </c>
      <c r="BB85" s="35">
        <f t="shared" si="47"/>
        <v>0</v>
      </c>
      <c r="BC85" s="35">
        <f t="shared" si="48"/>
        <v>0</v>
      </c>
      <c r="BD85" s="381">
        <f t="shared" si="63"/>
        <v>0</v>
      </c>
      <c r="BE85" s="35">
        <f t="shared" si="49"/>
        <v>0</v>
      </c>
      <c r="BF85" s="35">
        <f t="shared" si="50"/>
        <v>0</v>
      </c>
      <c r="BJ85" s="12" t="b">
        <f t="shared" si="51"/>
        <v>0</v>
      </c>
      <c r="BK85" s="516" t="b">
        <f t="shared" si="52"/>
        <v>0</v>
      </c>
      <c r="BL85" s="518">
        <f t="shared" si="53"/>
        <v>0</v>
      </c>
      <c r="BM85" s="518">
        <f t="shared" si="64"/>
        <v>0</v>
      </c>
      <c r="BN85" s="517" t="str">
        <f t="shared" si="54"/>
        <v/>
      </c>
      <c r="BO85" s="517" t="str">
        <f t="shared" si="55"/>
        <v/>
      </c>
      <c r="BP85" s="517" t="str">
        <f t="shared" si="56"/>
        <v/>
      </c>
      <c r="BQ85" s="517" t="str">
        <f t="shared" si="65"/>
        <v/>
      </c>
      <c r="BR85" s="546" t="str">
        <f t="shared" si="66"/>
        <v/>
      </c>
      <c r="BW85" s="139"/>
      <c r="BX85" s="125"/>
      <c r="CG85" s="122"/>
      <c r="CH85" s="122"/>
      <c r="CI85" s="122"/>
    </row>
    <row r="86" spans="1:87" s="35" customFormat="1" ht="16.7" customHeight="1" x14ac:dyDescent="0.25">
      <c r="A86" s="11"/>
      <c r="B86" s="11"/>
      <c r="C86" s="332" t="str">
        <f t="shared" si="35"/>
        <v>PO</v>
      </c>
      <c r="D86" s="334" t="str">
        <f t="shared" si="36"/>
        <v>PLAN</v>
      </c>
      <c r="E86" s="310" t="str">
        <f t="shared" si="37"/>
        <v/>
      </c>
      <c r="F86" s="29" t="str">
        <f t="shared" si="37"/>
        <v/>
      </c>
      <c r="G86" s="262" t="str">
        <f t="shared" si="38"/>
        <v/>
      </c>
      <c r="H86" s="29" t="str">
        <f t="shared" si="39"/>
        <v/>
      </c>
      <c r="I86" s="642"/>
      <c r="J86" s="643"/>
      <c r="K86" s="643"/>
      <c r="L86" s="644"/>
      <c r="M86" s="643"/>
      <c r="N86" s="643"/>
      <c r="O86" s="645"/>
      <c r="P86" s="646"/>
      <c r="Q86" s="647"/>
      <c r="R86" s="30" t="str">
        <f t="shared" si="57"/>
        <v/>
      </c>
      <c r="S86" s="399" t="str">
        <f t="shared" si="58"/>
        <v/>
      </c>
      <c r="T86" s="685" t="str">
        <f t="shared" si="40"/>
        <v/>
      </c>
      <c r="U86" s="32" t="str">
        <f t="shared" si="41"/>
        <v/>
      </c>
      <c r="V86" s="37" t="str">
        <f t="shared" si="42"/>
        <v/>
      </c>
      <c r="W86" s="33" t="str">
        <f t="shared" si="43"/>
        <v/>
      </c>
      <c r="Y86" s="34" t="str">
        <f t="shared" si="44"/>
        <v/>
      </c>
      <c r="AC86" s="11"/>
      <c r="AD86" s="11"/>
      <c r="AE86" s="11"/>
      <c r="AF86" s="11"/>
      <c r="AG86" s="11"/>
      <c r="AH86" s="11"/>
      <c r="AI86" s="11"/>
      <c r="AJ86" s="11"/>
      <c r="AK86" s="11"/>
      <c r="AL86" s="11"/>
      <c r="AM86" s="11"/>
      <c r="AP86" s="125"/>
      <c r="AQ86" s="125" t="s">
        <v>162</v>
      </c>
      <c r="AR86" s="147">
        <f t="shared" si="59"/>
        <v>0</v>
      </c>
      <c r="AS86" s="122"/>
      <c r="AT86" s="122"/>
      <c r="AU86" s="122"/>
      <c r="AV86" s="122"/>
      <c r="AW86" s="35">
        <f t="shared" si="60"/>
        <v>0</v>
      </c>
      <c r="AX86" s="35">
        <f t="shared" si="45"/>
        <v>0</v>
      </c>
      <c r="AY86" s="35">
        <f t="shared" si="61"/>
        <v>0</v>
      </c>
      <c r="AZ86" s="35">
        <f t="shared" si="46"/>
        <v>0</v>
      </c>
      <c r="BA86" s="35">
        <f t="shared" si="62"/>
        <v>0</v>
      </c>
      <c r="BB86" s="35">
        <f t="shared" si="47"/>
        <v>0</v>
      </c>
      <c r="BC86" s="35">
        <f t="shared" si="48"/>
        <v>0</v>
      </c>
      <c r="BD86" s="381">
        <f t="shared" si="63"/>
        <v>0</v>
      </c>
      <c r="BE86" s="35">
        <f t="shared" si="49"/>
        <v>0</v>
      </c>
      <c r="BF86" s="35">
        <f t="shared" si="50"/>
        <v>0</v>
      </c>
      <c r="BJ86" s="12" t="b">
        <f t="shared" si="51"/>
        <v>0</v>
      </c>
      <c r="BK86" s="516" t="b">
        <f t="shared" si="52"/>
        <v>0</v>
      </c>
      <c r="BL86" s="518">
        <f t="shared" si="53"/>
        <v>0</v>
      </c>
      <c r="BM86" s="518">
        <f t="shared" si="64"/>
        <v>0</v>
      </c>
      <c r="BN86" s="517" t="str">
        <f t="shared" si="54"/>
        <v/>
      </c>
      <c r="BO86" s="517" t="str">
        <f t="shared" si="55"/>
        <v/>
      </c>
      <c r="BP86" s="517" t="str">
        <f t="shared" si="56"/>
        <v/>
      </c>
      <c r="BQ86" s="517" t="str">
        <f t="shared" si="65"/>
        <v/>
      </c>
      <c r="BR86" s="546" t="str">
        <f t="shared" si="66"/>
        <v/>
      </c>
      <c r="BW86" s="139"/>
      <c r="BX86" s="125"/>
      <c r="CG86" s="122"/>
      <c r="CH86" s="122"/>
      <c r="CI86" s="122"/>
    </row>
    <row r="87" spans="1:87" s="35" customFormat="1" ht="16.7" customHeight="1" x14ac:dyDescent="0.25">
      <c r="A87" s="11"/>
      <c r="B87" s="11"/>
      <c r="C87" s="332" t="str">
        <f t="shared" si="35"/>
        <v>PO</v>
      </c>
      <c r="D87" s="334" t="str">
        <f t="shared" si="36"/>
        <v>PLAN</v>
      </c>
      <c r="E87" s="310" t="str">
        <f t="shared" si="37"/>
        <v/>
      </c>
      <c r="F87" s="29" t="str">
        <f t="shared" si="37"/>
        <v/>
      </c>
      <c r="G87" s="262" t="str">
        <f t="shared" si="38"/>
        <v/>
      </c>
      <c r="H87" s="29" t="str">
        <f t="shared" si="39"/>
        <v/>
      </c>
      <c r="I87" s="642"/>
      <c r="J87" s="643"/>
      <c r="K87" s="643"/>
      <c r="L87" s="644"/>
      <c r="M87" s="643"/>
      <c r="N87" s="643"/>
      <c r="O87" s="645"/>
      <c r="P87" s="646"/>
      <c r="Q87" s="647"/>
      <c r="R87" s="30" t="str">
        <f t="shared" si="57"/>
        <v/>
      </c>
      <c r="S87" s="399" t="str">
        <f t="shared" si="58"/>
        <v/>
      </c>
      <c r="T87" s="685" t="str">
        <f t="shared" si="40"/>
        <v/>
      </c>
      <c r="U87" s="32" t="str">
        <f t="shared" si="41"/>
        <v/>
      </c>
      <c r="V87" s="37" t="str">
        <f t="shared" si="42"/>
        <v/>
      </c>
      <c r="W87" s="33" t="str">
        <f t="shared" si="43"/>
        <v/>
      </c>
      <c r="Y87" s="34" t="str">
        <f t="shared" si="44"/>
        <v/>
      </c>
      <c r="AC87" s="11"/>
      <c r="AD87" s="11"/>
      <c r="AE87" s="11"/>
      <c r="AF87" s="11"/>
      <c r="AG87" s="11"/>
      <c r="AH87" s="11"/>
      <c r="AI87" s="11"/>
      <c r="AJ87" s="11"/>
      <c r="AK87" s="11"/>
      <c r="AL87" s="11"/>
      <c r="AM87" s="11"/>
      <c r="AP87" s="125"/>
      <c r="AQ87" s="125" t="s">
        <v>163</v>
      </c>
      <c r="AR87" s="147">
        <f t="shared" si="59"/>
        <v>0</v>
      </c>
      <c r="AS87" s="122"/>
      <c r="AT87" s="122"/>
      <c r="AU87" s="122"/>
      <c r="AV87" s="122"/>
      <c r="AW87" s="35">
        <f t="shared" si="60"/>
        <v>0</v>
      </c>
      <c r="AX87" s="35">
        <f t="shared" si="45"/>
        <v>0</v>
      </c>
      <c r="AY87" s="35">
        <f t="shared" si="61"/>
        <v>0</v>
      </c>
      <c r="AZ87" s="35">
        <f t="shared" si="46"/>
        <v>0</v>
      </c>
      <c r="BA87" s="35">
        <f t="shared" si="62"/>
        <v>0</v>
      </c>
      <c r="BB87" s="35">
        <f t="shared" si="47"/>
        <v>0</v>
      </c>
      <c r="BC87" s="35">
        <f t="shared" si="48"/>
        <v>0</v>
      </c>
      <c r="BD87" s="381">
        <f t="shared" si="63"/>
        <v>0</v>
      </c>
      <c r="BE87" s="35">
        <f t="shared" si="49"/>
        <v>0</v>
      </c>
      <c r="BF87" s="35">
        <f t="shared" si="50"/>
        <v>0</v>
      </c>
      <c r="BJ87" s="12" t="b">
        <f t="shared" si="51"/>
        <v>0</v>
      </c>
      <c r="BK87" s="516" t="b">
        <f t="shared" si="52"/>
        <v>0</v>
      </c>
      <c r="BL87" s="518">
        <f t="shared" si="53"/>
        <v>0</v>
      </c>
      <c r="BM87" s="518">
        <f t="shared" si="64"/>
        <v>0</v>
      </c>
      <c r="BN87" s="517" t="str">
        <f t="shared" si="54"/>
        <v/>
      </c>
      <c r="BO87" s="517" t="str">
        <f t="shared" si="55"/>
        <v/>
      </c>
      <c r="BP87" s="517" t="str">
        <f t="shared" si="56"/>
        <v/>
      </c>
      <c r="BQ87" s="517" t="str">
        <f t="shared" si="65"/>
        <v/>
      </c>
      <c r="BR87" s="546" t="str">
        <f t="shared" si="66"/>
        <v/>
      </c>
      <c r="BW87" s="139"/>
      <c r="BX87" s="125"/>
      <c r="CG87" s="122"/>
      <c r="CH87" s="122"/>
      <c r="CI87" s="122"/>
    </row>
    <row r="88" spans="1:87" s="35" customFormat="1" ht="16.7" customHeight="1" x14ac:dyDescent="0.25">
      <c r="A88" s="11"/>
      <c r="B88" s="11"/>
      <c r="C88" s="332" t="str">
        <f t="shared" si="35"/>
        <v>PO</v>
      </c>
      <c r="D88" s="334" t="str">
        <f t="shared" si="36"/>
        <v>PLAN</v>
      </c>
      <c r="E88" s="310" t="str">
        <f t="shared" si="37"/>
        <v/>
      </c>
      <c r="F88" s="29" t="str">
        <f t="shared" si="37"/>
        <v/>
      </c>
      <c r="G88" s="262" t="str">
        <f t="shared" si="38"/>
        <v/>
      </c>
      <c r="H88" s="29" t="str">
        <f t="shared" si="39"/>
        <v/>
      </c>
      <c r="I88" s="642"/>
      <c r="J88" s="643"/>
      <c r="K88" s="643"/>
      <c r="L88" s="644"/>
      <c r="M88" s="643"/>
      <c r="N88" s="643"/>
      <c r="O88" s="645"/>
      <c r="P88" s="646"/>
      <c r="Q88" s="647"/>
      <c r="R88" s="30" t="str">
        <f t="shared" si="57"/>
        <v/>
      </c>
      <c r="S88" s="399" t="str">
        <f t="shared" si="58"/>
        <v/>
      </c>
      <c r="T88" s="685" t="str">
        <f t="shared" si="40"/>
        <v/>
      </c>
      <c r="U88" s="32" t="str">
        <f t="shared" si="41"/>
        <v/>
      </c>
      <c r="V88" s="37" t="str">
        <f t="shared" si="42"/>
        <v/>
      </c>
      <c r="W88" s="33" t="str">
        <f t="shared" si="43"/>
        <v/>
      </c>
      <c r="Y88" s="34" t="str">
        <f t="shared" si="44"/>
        <v/>
      </c>
      <c r="AC88" s="11"/>
      <c r="AD88" s="11"/>
      <c r="AE88" s="11"/>
      <c r="AF88" s="11"/>
      <c r="AG88" s="11"/>
      <c r="AH88" s="11"/>
      <c r="AI88" s="11"/>
      <c r="AJ88" s="11"/>
      <c r="AK88" s="11"/>
      <c r="AL88" s="11"/>
      <c r="AM88" s="11"/>
      <c r="AP88" s="125"/>
      <c r="AQ88" s="125" t="s">
        <v>164</v>
      </c>
      <c r="AR88" s="147">
        <f t="shared" si="59"/>
        <v>0</v>
      </c>
      <c r="AS88" s="122"/>
      <c r="AT88" s="122"/>
      <c r="AU88" s="122"/>
      <c r="AV88" s="122"/>
      <c r="AW88" s="35">
        <f t="shared" si="60"/>
        <v>0</v>
      </c>
      <c r="AX88" s="35">
        <f t="shared" si="45"/>
        <v>0</v>
      </c>
      <c r="AY88" s="35">
        <f t="shared" si="61"/>
        <v>0</v>
      </c>
      <c r="AZ88" s="35">
        <f t="shared" si="46"/>
        <v>0</v>
      </c>
      <c r="BA88" s="35">
        <f t="shared" si="62"/>
        <v>0</v>
      </c>
      <c r="BB88" s="35">
        <f t="shared" si="47"/>
        <v>0</v>
      </c>
      <c r="BC88" s="35">
        <f t="shared" si="48"/>
        <v>0</v>
      </c>
      <c r="BD88" s="381">
        <f t="shared" si="63"/>
        <v>0</v>
      </c>
      <c r="BE88" s="35">
        <f t="shared" si="49"/>
        <v>0</v>
      </c>
      <c r="BF88" s="35">
        <f t="shared" si="50"/>
        <v>0</v>
      </c>
      <c r="BJ88" s="12" t="b">
        <f t="shared" si="51"/>
        <v>0</v>
      </c>
      <c r="BK88" s="516" t="b">
        <f t="shared" si="52"/>
        <v>0</v>
      </c>
      <c r="BL88" s="518">
        <f t="shared" si="53"/>
        <v>0</v>
      </c>
      <c r="BM88" s="518">
        <f t="shared" si="64"/>
        <v>0</v>
      </c>
      <c r="BN88" s="517" t="str">
        <f t="shared" si="54"/>
        <v/>
      </c>
      <c r="BO88" s="517" t="str">
        <f t="shared" si="55"/>
        <v/>
      </c>
      <c r="BP88" s="517" t="str">
        <f t="shared" si="56"/>
        <v/>
      </c>
      <c r="BQ88" s="517" t="str">
        <f t="shared" si="65"/>
        <v/>
      </c>
      <c r="BR88" s="546" t="str">
        <f t="shared" si="66"/>
        <v/>
      </c>
      <c r="BW88" s="139"/>
      <c r="BX88" s="125"/>
      <c r="CG88" s="122"/>
      <c r="CH88" s="122"/>
      <c r="CI88" s="122"/>
    </row>
    <row r="89" spans="1:87" s="35" customFormat="1" ht="16.7" customHeight="1" x14ac:dyDescent="0.25">
      <c r="A89" s="11"/>
      <c r="B89" s="11"/>
      <c r="C89" s="332" t="str">
        <f t="shared" si="35"/>
        <v>PO</v>
      </c>
      <c r="D89" s="334" t="str">
        <f t="shared" si="36"/>
        <v>PLAN</v>
      </c>
      <c r="E89" s="310" t="str">
        <f t="shared" si="37"/>
        <v/>
      </c>
      <c r="F89" s="29" t="str">
        <f t="shared" si="37"/>
        <v/>
      </c>
      <c r="G89" s="262" t="str">
        <f t="shared" si="38"/>
        <v/>
      </c>
      <c r="H89" s="29" t="str">
        <f t="shared" si="39"/>
        <v/>
      </c>
      <c r="I89" s="642"/>
      <c r="J89" s="643"/>
      <c r="K89" s="643"/>
      <c r="L89" s="644"/>
      <c r="M89" s="643"/>
      <c r="N89" s="643"/>
      <c r="O89" s="645"/>
      <c r="P89" s="646"/>
      <c r="Q89" s="647"/>
      <c r="R89" s="30" t="str">
        <f t="shared" si="57"/>
        <v/>
      </c>
      <c r="S89" s="399" t="str">
        <f t="shared" si="58"/>
        <v/>
      </c>
      <c r="T89" s="685" t="str">
        <f t="shared" si="40"/>
        <v/>
      </c>
      <c r="U89" s="32" t="str">
        <f t="shared" si="41"/>
        <v/>
      </c>
      <c r="V89" s="37" t="str">
        <f t="shared" si="42"/>
        <v/>
      </c>
      <c r="W89" s="33" t="str">
        <f t="shared" si="43"/>
        <v/>
      </c>
      <c r="Y89" s="34" t="str">
        <f t="shared" si="44"/>
        <v/>
      </c>
      <c r="AC89" s="11"/>
      <c r="AD89" s="11"/>
      <c r="AE89" s="11"/>
      <c r="AF89" s="11"/>
      <c r="AG89" s="11"/>
      <c r="AH89" s="11"/>
      <c r="AI89" s="11"/>
      <c r="AJ89" s="11"/>
      <c r="AK89" s="11"/>
      <c r="AL89" s="11"/>
      <c r="AM89" s="11"/>
      <c r="AP89" s="125"/>
      <c r="AQ89" s="125" t="s">
        <v>165</v>
      </c>
      <c r="AR89" s="147">
        <f t="shared" si="59"/>
        <v>0</v>
      </c>
      <c r="AS89" s="122"/>
      <c r="AT89" s="122"/>
      <c r="AU89" s="122"/>
      <c r="AV89" s="122"/>
      <c r="AW89" s="35">
        <f t="shared" si="60"/>
        <v>0</v>
      </c>
      <c r="AX89" s="35">
        <f t="shared" si="45"/>
        <v>0</v>
      </c>
      <c r="AY89" s="35">
        <f t="shared" si="61"/>
        <v>0</v>
      </c>
      <c r="AZ89" s="35">
        <f t="shared" si="46"/>
        <v>0</v>
      </c>
      <c r="BA89" s="35">
        <f t="shared" si="62"/>
        <v>0</v>
      </c>
      <c r="BB89" s="35">
        <f t="shared" si="47"/>
        <v>0</v>
      </c>
      <c r="BC89" s="35">
        <f t="shared" si="48"/>
        <v>0</v>
      </c>
      <c r="BD89" s="381">
        <f t="shared" si="63"/>
        <v>0</v>
      </c>
      <c r="BE89" s="35">
        <f t="shared" si="49"/>
        <v>0</v>
      </c>
      <c r="BF89" s="35">
        <f t="shared" si="50"/>
        <v>0</v>
      </c>
      <c r="BJ89" s="12" t="b">
        <f t="shared" si="51"/>
        <v>0</v>
      </c>
      <c r="BK89" s="516" t="b">
        <f t="shared" si="52"/>
        <v>0</v>
      </c>
      <c r="BL89" s="518">
        <f t="shared" si="53"/>
        <v>0</v>
      </c>
      <c r="BM89" s="518">
        <f t="shared" si="64"/>
        <v>0</v>
      </c>
      <c r="BN89" s="517" t="str">
        <f t="shared" si="54"/>
        <v/>
      </c>
      <c r="BO89" s="517" t="str">
        <f t="shared" si="55"/>
        <v/>
      </c>
      <c r="BP89" s="517" t="str">
        <f t="shared" si="56"/>
        <v/>
      </c>
      <c r="BQ89" s="517" t="str">
        <f t="shared" si="65"/>
        <v/>
      </c>
      <c r="BR89" s="546" t="str">
        <f t="shared" si="66"/>
        <v/>
      </c>
      <c r="BW89" s="139"/>
      <c r="BX89" s="125"/>
      <c r="CG89" s="122"/>
      <c r="CH89" s="122"/>
      <c r="CI89" s="122"/>
    </row>
    <row r="90" spans="1:87" s="35" customFormat="1" ht="16.7" customHeight="1" x14ac:dyDescent="0.25">
      <c r="A90" s="11"/>
      <c r="B90" s="11"/>
      <c r="C90" s="332" t="str">
        <f t="shared" si="35"/>
        <v>PO</v>
      </c>
      <c r="D90" s="334" t="str">
        <f t="shared" si="36"/>
        <v>PLAN</v>
      </c>
      <c r="E90" s="310" t="str">
        <f t="shared" si="37"/>
        <v/>
      </c>
      <c r="F90" s="29" t="str">
        <f t="shared" si="37"/>
        <v/>
      </c>
      <c r="G90" s="262" t="str">
        <f t="shared" si="38"/>
        <v/>
      </c>
      <c r="H90" s="29" t="str">
        <f t="shared" si="39"/>
        <v/>
      </c>
      <c r="I90" s="642"/>
      <c r="J90" s="643"/>
      <c r="K90" s="643"/>
      <c r="L90" s="644"/>
      <c r="M90" s="643"/>
      <c r="N90" s="643"/>
      <c r="O90" s="645"/>
      <c r="P90" s="646"/>
      <c r="Q90" s="647"/>
      <c r="R90" s="30" t="str">
        <f t="shared" si="57"/>
        <v/>
      </c>
      <c r="S90" s="399" t="str">
        <f t="shared" si="58"/>
        <v/>
      </c>
      <c r="T90" s="685" t="str">
        <f t="shared" si="40"/>
        <v/>
      </c>
      <c r="U90" s="32" t="str">
        <f t="shared" si="41"/>
        <v/>
      </c>
      <c r="V90" s="37" t="str">
        <f t="shared" si="42"/>
        <v/>
      </c>
      <c r="W90" s="33" t="str">
        <f t="shared" si="43"/>
        <v/>
      </c>
      <c r="Y90" s="34" t="str">
        <f t="shared" si="44"/>
        <v/>
      </c>
      <c r="AC90" s="11"/>
      <c r="AD90" s="11"/>
      <c r="AE90" s="11"/>
      <c r="AF90" s="11"/>
      <c r="AG90" s="11"/>
      <c r="AH90" s="11"/>
      <c r="AI90" s="11"/>
      <c r="AJ90" s="11"/>
      <c r="AK90" s="11"/>
      <c r="AL90" s="11"/>
      <c r="AM90" s="11"/>
      <c r="AP90" s="125"/>
      <c r="AQ90" s="125" t="s">
        <v>166</v>
      </c>
      <c r="AR90" s="147">
        <f t="shared" si="59"/>
        <v>0</v>
      </c>
      <c r="AS90" s="122"/>
      <c r="AT90" s="122"/>
      <c r="AU90" s="122"/>
      <c r="AV90" s="122"/>
      <c r="AW90" s="35">
        <f t="shared" si="60"/>
        <v>0</v>
      </c>
      <c r="AX90" s="35">
        <f t="shared" si="45"/>
        <v>0</v>
      </c>
      <c r="AY90" s="35">
        <f t="shared" si="61"/>
        <v>0</v>
      </c>
      <c r="AZ90" s="35">
        <f t="shared" si="46"/>
        <v>0</v>
      </c>
      <c r="BA90" s="35">
        <f t="shared" si="62"/>
        <v>0</v>
      </c>
      <c r="BB90" s="35">
        <f t="shared" si="47"/>
        <v>0</v>
      </c>
      <c r="BC90" s="35">
        <f t="shared" si="48"/>
        <v>0</v>
      </c>
      <c r="BD90" s="381">
        <f t="shared" si="63"/>
        <v>0</v>
      </c>
      <c r="BE90" s="35">
        <f t="shared" si="49"/>
        <v>0</v>
      </c>
      <c r="BF90" s="35">
        <f t="shared" si="50"/>
        <v>0</v>
      </c>
      <c r="BJ90" s="12" t="b">
        <f t="shared" si="51"/>
        <v>0</v>
      </c>
      <c r="BK90" s="516" t="b">
        <f t="shared" si="52"/>
        <v>0</v>
      </c>
      <c r="BL90" s="518">
        <f t="shared" si="53"/>
        <v>0</v>
      </c>
      <c r="BM90" s="518">
        <f t="shared" si="64"/>
        <v>0</v>
      </c>
      <c r="BN90" s="517" t="str">
        <f t="shared" si="54"/>
        <v/>
      </c>
      <c r="BO90" s="517" t="str">
        <f t="shared" si="55"/>
        <v/>
      </c>
      <c r="BP90" s="517" t="str">
        <f t="shared" si="56"/>
        <v/>
      </c>
      <c r="BQ90" s="517" t="str">
        <f t="shared" si="65"/>
        <v/>
      </c>
      <c r="BR90" s="546" t="str">
        <f t="shared" si="66"/>
        <v/>
      </c>
      <c r="BW90" s="139"/>
      <c r="BX90" s="125"/>
      <c r="CG90" s="122"/>
      <c r="CH90" s="122"/>
      <c r="CI90" s="122"/>
    </row>
    <row r="91" spans="1:87" s="35" customFormat="1" ht="16.7" customHeight="1" x14ac:dyDescent="0.25">
      <c r="A91" s="11"/>
      <c r="B91" s="11"/>
      <c r="C91" s="332" t="str">
        <f t="shared" si="35"/>
        <v>PO</v>
      </c>
      <c r="D91" s="334" t="str">
        <f t="shared" si="36"/>
        <v>PLAN</v>
      </c>
      <c r="E91" s="310" t="str">
        <f t="shared" si="37"/>
        <v/>
      </c>
      <c r="F91" s="29" t="str">
        <f t="shared" si="37"/>
        <v/>
      </c>
      <c r="G91" s="262" t="str">
        <f t="shared" si="38"/>
        <v/>
      </c>
      <c r="H91" s="29" t="str">
        <f t="shared" si="39"/>
        <v/>
      </c>
      <c r="I91" s="642"/>
      <c r="J91" s="643"/>
      <c r="K91" s="643"/>
      <c r="L91" s="644"/>
      <c r="M91" s="643"/>
      <c r="N91" s="643"/>
      <c r="O91" s="645"/>
      <c r="P91" s="646"/>
      <c r="Q91" s="647"/>
      <c r="R91" s="30" t="str">
        <f t="shared" si="57"/>
        <v/>
      </c>
      <c r="S91" s="399" t="str">
        <f t="shared" si="58"/>
        <v/>
      </c>
      <c r="T91" s="685" t="str">
        <f t="shared" si="40"/>
        <v/>
      </c>
      <c r="U91" s="32" t="str">
        <f t="shared" si="41"/>
        <v/>
      </c>
      <c r="V91" s="37" t="str">
        <f t="shared" si="42"/>
        <v/>
      </c>
      <c r="W91" s="33" t="str">
        <f t="shared" si="43"/>
        <v/>
      </c>
      <c r="Y91" s="34" t="str">
        <f t="shared" si="44"/>
        <v/>
      </c>
      <c r="AC91" s="11"/>
      <c r="AD91" s="11"/>
      <c r="AE91" s="11"/>
      <c r="AF91" s="11"/>
      <c r="AG91" s="11"/>
      <c r="AH91" s="11"/>
      <c r="AI91" s="11"/>
      <c r="AJ91" s="11"/>
      <c r="AK91" s="11"/>
      <c r="AL91" s="11"/>
      <c r="AM91" s="11"/>
      <c r="AP91" s="125"/>
      <c r="AQ91" s="125" t="s">
        <v>167</v>
      </c>
      <c r="AR91" s="147">
        <f t="shared" si="59"/>
        <v>0</v>
      </c>
      <c r="AS91" s="122"/>
      <c r="AT91" s="122"/>
      <c r="AU91" s="122"/>
      <c r="AV91" s="122"/>
      <c r="AW91" s="35">
        <f t="shared" si="60"/>
        <v>0</v>
      </c>
      <c r="AX91" s="35">
        <f t="shared" si="45"/>
        <v>0</v>
      </c>
      <c r="AY91" s="35">
        <f t="shared" si="61"/>
        <v>0</v>
      </c>
      <c r="AZ91" s="35">
        <f t="shared" si="46"/>
        <v>0</v>
      </c>
      <c r="BA91" s="35">
        <f t="shared" si="62"/>
        <v>0</v>
      </c>
      <c r="BB91" s="35">
        <f t="shared" si="47"/>
        <v>0</v>
      </c>
      <c r="BC91" s="35">
        <f t="shared" si="48"/>
        <v>0</v>
      </c>
      <c r="BD91" s="381">
        <f t="shared" si="63"/>
        <v>0</v>
      </c>
      <c r="BE91" s="35">
        <f t="shared" si="49"/>
        <v>0</v>
      </c>
      <c r="BF91" s="35">
        <f t="shared" si="50"/>
        <v>0</v>
      </c>
      <c r="BJ91" s="12" t="b">
        <f t="shared" si="51"/>
        <v>0</v>
      </c>
      <c r="BK91" s="516" t="b">
        <f t="shared" si="52"/>
        <v>0</v>
      </c>
      <c r="BL91" s="518">
        <f t="shared" si="53"/>
        <v>0</v>
      </c>
      <c r="BM91" s="518">
        <f t="shared" si="64"/>
        <v>0</v>
      </c>
      <c r="BN91" s="517" t="str">
        <f t="shared" si="54"/>
        <v/>
      </c>
      <c r="BO91" s="517" t="str">
        <f t="shared" si="55"/>
        <v/>
      </c>
      <c r="BP91" s="517" t="str">
        <f t="shared" si="56"/>
        <v/>
      </c>
      <c r="BQ91" s="517" t="str">
        <f t="shared" si="65"/>
        <v/>
      </c>
      <c r="BR91" s="546" t="str">
        <f t="shared" si="66"/>
        <v/>
      </c>
      <c r="BW91" s="139"/>
      <c r="BX91" s="125"/>
      <c r="CG91" s="122"/>
      <c r="CH91" s="122"/>
      <c r="CI91" s="122"/>
    </row>
    <row r="92" spans="1:87" s="35" customFormat="1" ht="16.7" customHeight="1" x14ac:dyDescent="0.25">
      <c r="A92" s="11"/>
      <c r="B92" s="11"/>
      <c r="C92" s="332" t="str">
        <f t="shared" si="35"/>
        <v>PO</v>
      </c>
      <c r="D92" s="334" t="str">
        <f t="shared" si="36"/>
        <v>PLAN</v>
      </c>
      <c r="E92" s="310" t="str">
        <f t="shared" si="37"/>
        <v/>
      </c>
      <c r="F92" s="29" t="str">
        <f t="shared" si="37"/>
        <v/>
      </c>
      <c r="G92" s="262" t="str">
        <f t="shared" si="38"/>
        <v/>
      </c>
      <c r="H92" s="29" t="str">
        <f t="shared" si="39"/>
        <v/>
      </c>
      <c r="I92" s="642"/>
      <c r="J92" s="643"/>
      <c r="K92" s="643"/>
      <c r="L92" s="644"/>
      <c r="M92" s="643"/>
      <c r="N92" s="643"/>
      <c r="O92" s="645"/>
      <c r="P92" s="646"/>
      <c r="Q92" s="647"/>
      <c r="R92" s="30" t="str">
        <f t="shared" si="57"/>
        <v/>
      </c>
      <c r="S92" s="399" t="str">
        <f t="shared" si="58"/>
        <v/>
      </c>
      <c r="T92" s="685" t="str">
        <f t="shared" si="40"/>
        <v/>
      </c>
      <c r="U92" s="32" t="str">
        <f t="shared" si="41"/>
        <v/>
      </c>
      <c r="V92" s="37" t="str">
        <f t="shared" si="42"/>
        <v/>
      </c>
      <c r="W92" s="33" t="str">
        <f t="shared" si="43"/>
        <v/>
      </c>
      <c r="Y92" s="34" t="str">
        <f t="shared" si="44"/>
        <v/>
      </c>
      <c r="AC92" s="11"/>
      <c r="AD92" s="11"/>
      <c r="AE92" s="11"/>
      <c r="AF92" s="11"/>
      <c r="AG92" s="11"/>
      <c r="AH92" s="11"/>
      <c r="AI92" s="11"/>
      <c r="AJ92" s="11"/>
      <c r="AK92" s="11"/>
      <c r="AL92" s="11"/>
      <c r="AM92" s="11"/>
      <c r="AP92" s="125"/>
      <c r="AQ92" s="125" t="s">
        <v>168</v>
      </c>
      <c r="AR92" s="147">
        <f t="shared" si="59"/>
        <v>0</v>
      </c>
      <c r="AS92" s="122"/>
      <c r="AT92" s="122"/>
      <c r="AU92" s="122"/>
      <c r="AV92" s="122"/>
      <c r="AW92" s="35">
        <f t="shared" si="60"/>
        <v>0</v>
      </c>
      <c r="AX92" s="35">
        <f t="shared" si="45"/>
        <v>0</v>
      </c>
      <c r="AY92" s="35">
        <f t="shared" si="61"/>
        <v>0</v>
      </c>
      <c r="AZ92" s="35">
        <f t="shared" si="46"/>
        <v>0</v>
      </c>
      <c r="BA92" s="35">
        <f t="shared" si="62"/>
        <v>0</v>
      </c>
      <c r="BB92" s="35">
        <f t="shared" si="47"/>
        <v>0</v>
      </c>
      <c r="BC92" s="35">
        <f t="shared" si="48"/>
        <v>0</v>
      </c>
      <c r="BD92" s="381">
        <f t="shared" si="63"/>
        <v>0</v>
      </c>
      <c r="BE92" s="35">
        <f t="shared" si="49"/>
        <v>0</v>
      </c>
      <c r="BF92" s="35">
        <f t="shared" si="50"/>
        <v>0</v>
      </c>
      <c r="BJ92" s="12" t="b">
        <f t="shared" si="51"/>
        <v>0</v>
      </c>
      <c r="BK92" s="516" t="b">
        <f t="shared" si="52"/>
        <v>0</v>
      </c>
      <c r="BL92" s="518">
        <f t="shared" si="53"/>
        <v>0</v>
      </c>
      <c r="BM92" s="518">
        <f t="shared" si="64"/>
        <v>0</v>
      </c>
      <c r="BN92" s="517" t="str">
        <f t="shared" si="54"/>
        <v/>
      </c>
      <c r="BO92" s="517" t="str">
        <f t="shared" si="55"/>
        <v/>
      </c>
      <c r="BP92" s="517" t="str">
        <f t="shared" si="56"/>
        <v/>
      </c>
      <c r="BQ92" s="517" t="str">
        <f t="shared" si="65"/>
        <v/>
      </c>
      <c r="BR92" s="546" t="str">
        <f t="shared" si="66"/>
        <v/>
      </c>
      <c r="BW92" s="139"/>
      <c r="BX92" s="125"/>
      <c r="CG92" s="122"/>
      <c r="CH92" s="122"/>
      <c r="CI92" s="122"/>
    </row>
    <row r="93" spans="1:87" s="35" customFormat="1" ht="16.7" customHeight="1" x14ac:dyDescent="0.25">
      <c r="A93" s="11"/>
      <c r="B93" s="11"/>
      <c r="C93" s="332" t="str">
        <f t="shared" si="35"/>
        <v>PO</v>
      </c>
      <c r="D93" s="334" t="str">
        <f t="shared" si="36"/>
        <v>PLAN</v>
      </c>
      <c r="E93" s="310" t="str">
        <f t="shared" ref="E93:F112" si="67">IF(E38="","",E38)</f>
        <v/>
      </c>
      <c r="F93" s="29" t="str">
        <f t="shared" si="67"/>
        <v/>
      </c>
      <c r="G93" s="262" t="str">
        <f t="shared" si="38"/>
        <v/>
      </c>
      <c r="H93" s="29" t="str">
        <f t="shared" si="39"/>
        <v/>
      </c>
      <c r="I93" s="642"/>
      <c r="J93" s="643"/>
      <c r="K93" s="643"/>
      <c r="L93" s="644"/>
      <c r="M93" s="643"/>
      <c r="N93" s="643"/>
      <c r="O93" s="645"/>
      <c r="P93" s="646"/>
      <c r="Q93" s="647"/>
      <c r="R93" s="30" t="str">
        <f t="shared" si="57"/>
        <v/>
      </c>
      <c r="S93" s="399" t="str">
        <f t="shared" si="58"/>
        <v/>
      </c>
      <c r="T93" s="685" t="str">
        <f t="shared" si="40"/>
        <v/>
      </c>
      <c r="U93" s="32" t="str">
        <f t="shared" si="41"/>
        <v/>
      </c>
      <c r="V93" s="37" t="str">
        <f t="shared" si="42"/>
        <v/>
      </c>
      <c r="W93" s="33" t="str">
        <f t="shared" si="43"/>
        <v/>
      </c>
      <c r="Y93" s="34" t="str">
        <f t="shared" si="44"/>
        <v/>
      </c>
      <c r="AC93" s="11"/>
      <c r="AD93" s="11"/>
      <c r="AE93" s="11"/>
      <c r="AF93" s="11"/>
      <c r="AG93" s="11"/>
      <c r="AH93" s="11"/>
      <c r="AI93" s="11"/>
      <c r="AJ93" s="11"/>
      <c r="AK93" s="11"/>
      <c r="AL93" s="11"/>
      <c r="AM93" s="11"/>
      <c r="AP93" s="125"/>
      <c r="AQ93" s="125" t="s">
        <v>169</v>
      </c>
      <c r="AR93" s="147">
        <f t="shared" si="59"/>
        <v>0</v>
      </c>
      <c r="AS93" s="122"/>
      <c r="AT93" s="122"/>
      <c r="AU93" s="122"/>
      <c r="AV93" s="122"/>
      <c r="AW93" s="35">
        <f t="shared" si="60"/>
        <v>0</v>
      </c>
      <c r="AX93" s="35">
        <f t="shared" si="45"/>
        <v>0</v>
      </c>
      <c r="AY93" s="35">
        <f t="shared" si="61"/>
        <v>0</v>
      </c>
      <c r="AZ93" s="35">
        <f t="shared" si="46"/>
        <v>0</v>
      </c>
      <c r="BA93" s="35">
        <f t="shared" si="62"/>
        <v>0</v>
      </c>
      <c r="BB93" s="35">
        <f t="shared" si="47"/>
        <v>0</v>
      </c>
      <c r="BC93" s="35">
        <f t="shared" si="48"/>
        <v>0</v>
      </c>
      <c r="BD93" s="381">
        <f t="shared" si="63"/>
        <v>0</v>
      </c>
      <c r="BE93" s="35">
        <f t="shared" si="49"/>
        <v>0</v>
      </c>
      <c r="BF93" s="35">
        <f t="shared" si="50"/>
        <v>0</v>
      </c>
      <c r="BJ93" s="12" t="b">
        <f t="shared" si="51"/>
        <v>0</v>
      </c>
      <c r="BK93" s="516" t="b">
        <f t="shared" si="52"/>
        <v>0</v>
      </c>
      <c r="BL93" s="518">
        <f t="shared" si="53"/>
        <v>0</v>
      </c>
      <c r="BM93" s="518">
        <f t="shared" si="64"/>
        <v>0</v>
      </c>
      <c r="BN93" s="517" t="str">
        <f t="shared" si="54"/>
        <v/>
      </c>
      <c r="BO93" s="517" t="str">
        <f t="shared" si="55"/>
        <v/>
      </c>
      <c r="BP93" s="517" t="str">
        <f t="shared" si="56"/>
        <v/>
      </c>
      <c r="BQ93" s="517" t="str">
        <f t="shared" si="65"/>
        <v/>
      </c>
      <c r="BR93" s="546" t="str">
        <f t="shared" si="66"/>
        <v/>
      </c>
      <c r="BW93" s="139"/>
      <c r="BX93" s="125"/>
      <c r="CG93" s="122"/>
      <c r="CH93" s="122"/>
      <c r="CI93" s="122"/>
    </row>
    <row r="94" spans="1:87" s="35" customFormat="1" ht="16.7" customHeight="1" x14ac:dyDescent="0.25">
      <c r="A94" s="11"/>
      <c r="B94" s="11"/>
      <c r="C94" s="332" t="str">
        <f t="shared" si="35"/>
        <v>PO</v>
      </c>
      <c r="D94" s="334" t="str">
        <f t="shared" si="36"/>
        <v>PLAN</v>
      </c>
      <c r="E94" s="310" t="str">
        <f t="shared" si="67"/>
        <v/>
      </c>
      <c r="F94" s="29" t="str">
        <f t="shared" si="67"/>
        <v/>
      </c>
      <c r="G94" s="262" t="str">
        <f t="shared" si="38"/>
        <v/>
      </c>
      <c r="H94" s="29" t="str">
        <f t="shared" si="39"/>
        <v/>
      </c>
      <c r="I94" s="642"/>
      <c r="J94" s="643"/>
      <c r="K94" s="643"/>
      <c r="L94" s="644"/>
      <c r="M94" s="643"/>
      <c r="N94" s="643"/>
      <c r="O94" s="645"/>
      <c r="P94" s="646"/>
      <c r="Q94" s="647"/>
      <c r="R94" s="30" t="str">
        <f t="shared" si="57"/>
        <v/>
      </c>
      <c r="S94" s="399" t="str">
        <f t="shared" si="58"/>
        <v/>
      </c>
      <c r="T94" s="685" t="str">
        <f t="shared" si="40"/>
        <v/>
      </c>
      <c r="U94" s="32" t="str">
        <f t="shared" si="41"/>
        <v/>
      </c>
      <c r="V94" s="37" t="str">
        <f t="shared" si="42"/>
        <v/>
      </c>
      <c r="W94" s="33" t="str">
        <f t="shared" si="43"/>
        <v/>
      </c>
      <c r="Y94" s="34" t="str">
        <f t="shared" si="44"/>
        <v/>
      </c>
      <c r="AC94" s="11"/>
      <c r="AD94" s="11"/>
      <c r="AE94" s="11"/>
      <c r="AF94" s="11"/>
      <c r="AG94" s="11"/>
      <c r="AH94" s="11"/>
      <c r="AI94" s="11"/>
      <c r="AJ94" s="11"/>
      <c r="AK94" s="11"/>
      <c r="AL94" s="11"/>
      <c r="AM94" s="11"/>
      <c r="AP94" s="125"/>
      <c r="AQ94" s="125" t="s">
        <v>170</v>
      </c>
      <c r="AR94" s="147">
        <f t="shared" si="59"/>
        <v>0</v>
      </c>
      <c r="AS94" s="122"/>
      <c r="AT94" s="122"/>
      <c r="AU94" s="122"/>
      <c r="AV94" s="122"/>
      <c r="AW94" s="35">
        <f t="shared" si="60"/>
        <v>0</v>
      </c>
      <c r="AX94" s="35">
        <f t="shared" si="45"/>
        <v>0</v>
      </c>
      <c r="AY94" s="35">
        <f t="shared" si="61"/>
        <v>0</v>
      </c>
      <c r="AZ94" s="35">
        <f t="shared" si="46"/>
        <v>0</v>
      </c>
      <c r="BA94" s="35">
        <f t="shared" si="62"/>
        <v>0</v>
      </c>
      <c r="BB94" s="35">
        <f t="shared" si="47"/>
        <v>0</v>
      </c>
      <c r="BC94" s="35">
        <f t="shared" si="48"/>
        <v>0</v>
      </c>
      <c r="BD94" s="381">
        <f t="shared" si="63"/>
        <v>0</v>
      </c>
      <c r="BE94" s="35">
        <f t="shared" si="49"/>
        <v>0</v>
      </c>
      <c r="BF94" s="35">
        <f t="shared" si="50"/>
        <v>0</v>
      </c>
      <c r="BJ94" s="12" t="b">
        <f t="shared" si="51"/>
        <v>0</v>
      </c>
      <c r="BK94" s="516" t="b">
        <f t="shared" si="52"/>
        <v>0</v>
      </c>
      <c r="BL94" s="518">
        <f t="shared" si="53"/>
        <v>0</v>
      </c>
      <c r="BM94" s="518">
        <f t="shared" si="64"/>
        <v>0</v>
      </c>
      <c r="BN94" s="517" t="str">
        <f t="shared" si="54"/>
        <v/>
      </c>
      <c r="BO94" s="517" t="str">
        <f t="shared" si="55"/>
        <v/>
      </c>
      <c r="BP94" s="517" t="str">
        <f t="shared" si="56"/>
        <v/>
      </c>
      <c r="BQ94" s="517" t="str">
        <f t="shared" si="65"/>
        <v/>
      </c>
      <c r="BR94" s="546" t="str">
        <f t="shared" si="66"/>
        <v/>
      </c>
      <c r="BW94" s="139"/>
      <c r="BX94" s="125"/>
      <c r="CG94" s="122"/>
      <c r="CH94" s="122"/>
      <c r="CI94" s="122"/>
    </row>
    <row r="95" spans="1:87" s="35" customFormat="1" ht="16.7" customHeight="1" x14ac:dyDescent="0.25">
      <c r="A95" s="11"/>
      <c r="B95" s="11"/>
      <c r="C95" s="332" t="str">
        <f t="shared" si="35"/>
        <v>PO</v>
      </c>
      <c r="D95" s="334" t="str">
        <f t="shared" si="36"/>
        <v>PLAN</v>
      </c>
      <c r="E95" s="310" t="str">
        <f t="shared" si="67"/>
        <v/>
      </c>
      <c r="F95" s="29" t="str">
        <f t="shared" si="67"/>
        <v/>
      </c>
      <c r="G95" s="262" t="str">
        <f t="shared" si="38"/>
        <v/>
      </c>
      <c r="H95" s="29" t="str">
        <f t="shared" si="39"/>
        <v/>
      </c>
      <c r="I95" s="642"/>
      <c r="J95" s="643"/>
      <c r="K95" s="643"/>
      <c r="L95" s="644"/>
      <c r="M95" s="643"/>
      <c r="N95" s="643"/>
      <c r="O95" s="645"/>
      <c r="P95" s="646"/>
      <c r="Q95" s="647"/>
      <c r="R95" s="30" t="str">
        <f t="shared" si="57"/>
        <v/>
      </c>
      <c r="S95" s="399" t="str">
        <f t="shared" si="58"/>
        <v/>
      </c>
      <c r="T95" s="685" t="str">
        <f t="shared" si="40"/>
        <v/>
      </c>
      <c r="U95" s="32" t="str">
        <f t="shared" si="41"/>
        <v/>
      </c>
      <c r="V95" s="37" t="str">
        <f t="shared" si="42"/>
        <v/>
      </c>
      <c r="W95" s="33" t="str">
        <f t="shared" si="43"/>
        <v/>
      </c>
      <c r="Y95" s="34" t="str">
        <f t="shared" si="44"/>
        <v/>
      </c>
      <c r="AC95" s="11"/>
      <c r="AD95" s="11"/>
      <c r="AE95" s="11"/>
      <c r="AF95" s="11"/>
      <c r="AG95" s="11"/>
      <c r="AH95" s="11"/>
      <c r="AI95" s="11"/>
      <c r="AJ95" s="11"/>
      <c r="AK95" s="11"/>
      <c r="AL95" s="11"/>
      <c r="AM95" s="11"/>
      <c r="AP95" s="125"/>
      <c r="AQ95" s="125" t="s">
        <v>171</v>
      </c>
      <c r="AR95" s="147">
        <f t="shared" si="59"/>
        <v>0</v>
      </c>
      <c r="AS95" s="122"/>
      <c r="AT95" s="122"/>
      <c r="AU95" s="122"/>
      <c r="AV95" s="122"/>
      <c r="AW95" s="35">
        <f t="shared" si="60"/>
        <v>0</v>
      </c>
      <c r="AX95" s="35">
        <f t="shared" si="45"/>
        <v>0</v>
      </c>
      <c r="AY95" s="35">
        <f t="shared" si="61"/>
        <v>0</v>
      </c>
      <c r="AZ95" s="35">
        <f t="shared" si="46"/>
        <v>0</v>
      </c>
      <c r="BA95" s="35">
        <f t="shared" si="62"/>
        <v>0</v>
      </c>
      <c r="BB95" s="35">
        <f t="shared" si="47"/>
        <v>0</v>
      </c>
      <c r="BC95" s="35">
        <f t="shared" si="48"/>
        <v>0</v>
      </c>
      <c r="BD95" s="381">
        <f t="shared" si="63"/>
        <v>0</v>
      </c>
      <c r="BE95" s="35">
        <f t="shared" si="49"/>
        <v>0</v>
      </c>
      <c r="BF95" s="35">
        <f t="shared" si="50"/>
        <v>0</v>
      </c>
      <c r="BJ95" s="12" t="b">
        <f t="shared" si="51"/>
        <v>0</v>
      </c>
      <c r="BK95" s="516" t="b">
        <f t="shared" si="52"/>
        <v>0</v>
      </c>
      <c r="BL95" s="518">
        <f t="shared" si="53"/>
        <v>0</v>
      </c>
      <c r="BM95" s="518">
        <f t="shared" si="64"/>
        <v>0</v>
      </c>
      <c r="BN95" s="517" t="str">
        <f t="shared" si="54"/>
        <v/>
      </c>
      <c r="BO95" s="517" t="str">
        <f t="shared" si="55"/>
        <v/>
      </c>
      <c r="BP95" s="517" t="str">
        <f t="shared" si="56"/>
        <v/>
      </c>
      <c r="BQ95" s="517" t="str">
        <f t="shared" si="65"/>
        <v/>
      </c>
      <c r="BR95" s="546" t="str">
        <f t="shared" si="66"/>
        <v/>
      </c>
      <c r="BW95" s="139"/>
      <c r="BX95" s="125"/>
      <c r="CG95" s="122"/>
      <c r="CH95" s="122"/>
      <c r="CI95" s="122"/>
    </row>
    <row r="96" spans="1:87" s="35" customFormat="1" ht="16.7" customHeight="1" x14ac:dyDescent="0.25">
      <c r="A96" s="11"/>
      <c r="B96" s="11"/>
      <c r="C96" s="332" t="str">
        <f t="shared" si="35"/>
        <v>PO</v>
      </c>
      <c r="D96" s="334" t="str">
        <f t="shared" si="36"/>
        <v>PLAN</v>
      </c>
      <c r="E96" s="310" t="str">
        <f t="shared" si="67"/>
        <v/>
      </c>
      <c r="F96" s="29" t="str">
        <f t="shared" si="67"/>
        <v/>
      </c>
      <c r="G96" s="262" t="str">
        <f t="shared" si="38"/>
        <v/>
      </c>
      <c r="H96" s="29" t="str">
        <f t="shared" si="39"/>
        <v/>
      </c>
      <c r="I96" s="642"/>
      <c r="J96" s="643"/>
      <c r="K96" s="643"/>
      <c r="L96" s="644"/>
      <c r="M96" s="643"/>
      <c r="N96" s="643"/>
      <c r="O96" s="645"/>
      <c r="P96" s="646"/>
      <c r="Q96" s="647"/>
      <c r="R96" s="30" t="str">
        <f t="shared" si="57"/>
        <v/>
      </c>
      <c r="S96" s="399" t="str">
        <f t="shared" si="58"/>
        <v/>
      </c>
      <c r="T96" s="685" t="str">
        <f t="shared" si="40"/>
        <v/>
      </c>
      <c r="U96" s="32" t="str">
        <f t="shared" si="41"/>
        <v/>
      </c>
      <c r="V96" s="37" t="str">
        <f t="shared" si="42"/>
        <v/>
      </c>
      <c r="W96" s="33" t="str">
        <f t="shared" si="43"/>
        <v/>
      </c>
      <c r="Y96" s="34" t="str">
        <f t="shared" si="44"/>
        <v/>
      </c>
      <c r="AC96" s="11"/>
      <c r="AD96" s="11"/>
      <c r="AE96" s="11"/>
      <c r="AF96" s="11"/>
      <c r="AG96" s="11"/>
      <c r="AH96" s="11"/>
      <c r="AI96" s="11"/>
      <c r="AJ96" s="11"/>
      <c r="AK96" s="11"/>
      <c r="AL96" s="11"/>
      <c r="AM96" s="11"/>
      <c r="AP96" s="125"/>
      <c r="AQ96" s="125" t="s">
        <v>172</v>
      </c>
      <c r="AR96" s="147">
        <f t="shared" si="59"/>
        <v>0</v>
      </c>
      <c r="AS96" s="122"/>
      <c r="AT96" s="122"/>
      <c r="AU96" s="122"/>
      <c r="AV96" s="122"/>
      <c r="AW96" s="35">
        <f t="shared" si="60"/>
        <v>0</v>
      </c>
      <c r="AX96" s="35">
        <f t="shared" si="45"/>
        <v>0</v>
      </c>
      <c r="AY96" s="35">
        <f t="shared" si="61"/>
        <v>0</v>
      </c>
      <c r="AZ96" s="35">
        <f t="shared" si="46"/>
        <v>0</v>
      </c>
      <c r="BA96" s="35">
        <f t="shared" si="62"/>
        <v>0</v>
      </c>
      <c r="BB96" s="35">
        <f t="shared" si="47"/>
        <v>0</v>
      </c>
      <c r="BC96" s="35">
        <f t="shared" si="48"/>
        <v>0</v>
      </c>
      <c r="BD96" s="381">
        <f t="shared" si="63"/>
        <v>0</v>
      </c>
      <c r="BE96" s="35">
        <f t="shared" si="49"/>
        <v>0</v>
      </c>
      <c r="BF96" s="35">
        <f t="shared" si="50"/>
        <v>0</v>
      </c>
      <c r="BJ96" s="12" t="b">
        <f t="shared" si="51"/>
        <v>0</v>
      </c>
      <c r="BK96" s="516" t="b">
        <f t="shared" si="52"/>
        <v>0</v>
      </c>
      <c r="BL96" s="518">
        <f t="shared" si="53"/>
        <v>0</v>
      </c>
      <c r="BM96" s="518">
        <f t="shared" si="64"/>
        <v>0</v>
      </c>
      <c r="BN96" s="517" t="str">
        <f t="shared" si="54"/>
        <v/>
      </c>
      <c r="BO96" s="517" t="str">
        <f t="shared" si="55"/>
        <v/>
      </c>
      <c r="BP96" s="517" t="str">
        <f t="shared" si="56"/>
        <v/>
      </c>
      <c r="BQ96" s="517" t="str">
        <f t="shared" si="65"/>
        <v/>
      </c>
      <c r="BR96" s="546" t="str">
        <f t="shared" si="66"/>
        <v/>
      </c>
      <c r="BW96" s="139"/>
      <c r="BX96" s="125"/>
      <c r="CG96" s="122"/>
      <c r="CH96" s="122"/>
      <c r="CI96" s="122"/>
    </row>
    <row r="97" spans="1:87" s="35" customFormat="1" ht="16.7" customHeight="1" x14ac:dyDescent="0.25">
      <c r="A97" s="11"/>
      <c r="B97" s="11"/>
      <c r="C97" s="332" t="str">
        <f t="shared" si="35"/>
        <v>PO</v>
      </c>
      <c r="D97" s="334" t="str">
        <f t="shared" si="36"/>
        <v>PLAN</v>
      </c>
      <c r="E97" s="310" t="str">
        <f t="shared" si="67"/>
        <v/>
      </c>
      <c r="F97" s="29" t="str">
        <f t="shared" si="67"/>
        <v/>
      </c>
      <c r="G97" s="262" t="str">
        <f t="shared" si="38"/>
        <v/>
      </c>
      <c r="H97" s="29" t="str">
        <f t="shared" si="39"/>
        <v/>
      </c>
      <c r="I97" s="642"/>
      <c r="J97" s="643"/>
      <c r="K97" s="643"/>
      <c r="L97" s="644"/>
      <c r="M97" s="643"/>
      <c r="N97" s="643"/>
      <c r="O97" s="645"/>
      <c r="P97" s="646"/>
      <c r="Q97" s="647"/>
      <c r="R97" s="30" t="str">
        <f t="shared" si="57"/>
        <v/>
      </c>
      <c r="S97" s="399" t="str">
        <f t="shared" si="58"/>
        <v/>
      </c>
      <c r="T97" s="685" t="str">
        <f t="shared" si="40"/>
        <v/>
      </c>
      <c r="U97" s="32" t="str">
        <f t="shared" si="41"/>
        <v/>
      </c>
      <c r="V97" s="37" t="str">
        <f t="shared" si="42"/>
        <v/>
      </c>
      <c r="W97" s="33" t="str">
        <f t="shared" si="43"/>
        <v/>
      </c>
      <c r="Y97" s="34" t="str">
        <f t="shared" si="44"/>
        <v/>
      </c>
      <c r="AC97" s="11"/>
      <c r="AD97" s="11"/>
      <c r="AE97" s="11"/>
      <c r="AF97" s="11"/>
      <c r="AG97" s="11"/>
      <c r="AH97" s="11"/>
      <c r="AI97" s="11"/>
      <c r="AJ97" s="11"/>
      <c r="AK97" s="11"/>
      <c r="AL97" s="11"/>
      <c r="AM97" s="11"/>
      <c r="AP97" s="125"/>
      <c r="AQ97" s="125" t="s">
        <v>173</v>
      </c>
      <c r="AR97" s="147">
        <f t="shared" si="59"/>
        <v>0</v>
      </c>
      <c r="AS97" s="122"/>
      <c r="AT97" s="122"/>
      <c r="AU97" s="122"/>
      <c r="AV97" s="122"/>
      <c r="AW97" s="35">
        <f t="shared" si="60"/>
        <v>0</v>
      </c>
      <c r="AX97" s="35">
        <f t="shared" si="45"/>
        <v>0</v>
      </c>
      <c r="AY97" s="35">
        <f t="shared" si="61"/>
        <v>0</v>
      </c>
      <c r="AZ97" s="35">
        <f t="shared" si="46"/>
        <v>0</v>
      </c>
      <c r="BA97" s="35">
        <f t="shared" si="62"/>
        <v>0</v>
      </c>
      <c r="BB97" s="35">
        <f t="shared" si="47"/>
        <v>0</v>
      </c>
      <c r="BC97" s="35">
        <f t="shared" si="48"/>
        <v>0</v>
      </c>
      <c r="BD97" s="381">
        <f t="shared" si="63"/>
        <v>0</v>
      </c>
      <c r="BE97" s="35">
        <f t="shared" si="49"/>
        <v>0</v>
      </c>
      <c r="BF97" s="35">
        <f t="shared" si="50"/>
        <v>0</v>
      </c>
      <c r="BJ97" s="12" t="b">
        <f t="shared" si="51"/>
        <v>0</v>
      </c>
      <c r="BK97" s="516" t="b">
        <f t="shared" si="52"/>
        <v>0</v>
      </c>
      <c r="BL97" s="518">
        <f t="shared" si="53"/>
        <v>0</v>
      </c>
      <c r="BM97" s="518">
        <f t="shared" si="64"/>
        <v>0</v>
      </c>
      <c r="BN97" s="517" t="str">
        <f t="shared" si="54"/>
        <v/>
      </c>
      <c r="BO97" s="517" t="str">
        <f t="shared" si="55"/>
        <v/>
      </c>
      <c r="BP97" s="517" t="str">
        <f t="shared" si="56"/>
        <v/>
      </c>
      <c r="BQ97" s="517" t="str">
        <f t="shared" si="65"/>
        <v/>
      </c>
      <c r="BR97" s="546" t="str">
        <f t="shared" si="66"/>
        <v/>
      </c>
      <c r="BW97" s="139"/>
      <c r="BX97" s="125"/>
      <c r="CG97" s="122"/>
      <c r="CH97" s="122"/>
      <c r="CI97" s="122"/>
    </row>
    <row r="98" spans="1:87" s="35" customFormat="1" ht="16.7" customHeight="1" x14ac:dyDescent="0.25">
      <c r="A98" s="11"/>
      <c r="B98" s="11"/>
      <c r="C98" s="332" t="str">
        <f t="shared" si="35"/>
        <v>PO</v>
      </c>
      <c r="D98" s="334" t="str">
        <f t="shared" si="36"/>
        <v>PLAN</v>
      </c>
      <c r="E98" s="310" t="str">
        <f t="shared" si="67"/>
        <v/>
      </c>
      <c r="F98" s="29" t="str">
        <f t="shared" si="67"/>
        <v/>
      </c>
      <c r="G98" s="262" t="str">
        <f t="shared" si="38"/>
        <v/>
      </c>
      <c r="H98" s="29" t="str">
        <f t="shared" si="39"/>
        <v/>
      </c>
      <c r="I98" s="642"/>
      <c r="J98" s="643"/>
      <c r="K98" s="643"/>
      <c r="L98" s="644"/>
      <c r="M98" s="643"/>
      <c r="N98" s="643"/>
      <c r="O98" s="645"/>
      <c r="P98" s="646"/>
      <c r="Q98" s="647"/>
      <c r="R98" s="30" t="str">
        <f t="shared" si="57"/>
        <v/>
      </c>
      <c r="S98" s="399" t="str">
        <f t="shared" si="58"/>
        <v/>
      </c>
      <c r="T98" s="685" t="str">
        <f t="shared" si="40"/>
        <v/>
      </c>
      <c r="U98" s="32" t="str">
        <f t="shared" si="41"/>
        <v/>
      </c>
      <c r="V98" s="37" t="str">
        <f t="shared" si="42"/>
        <v/>
      </c>
      <c r="W98" s="33" t="str">
        <f t="shared" si="43"/>
        <v/>
      </c>
      <c r="Y98" s="34" t="str">
        <f t="shared" si="44"/>
        <v/>
      </c>
      <c r="AC98" s="11"/>
      <c r="AD98" s="11"/>
      <c r="AE98" s="11"/>
      <c r="AF98" s="11"/>
      <c r="AG98" s="11"/>
      <c r="AH98" s="11"/>
      <c r="AI98" s="11"/>
      <c r="AJ98" s="11"/>
      <c r="AK98" s="11"/>
      <c r="AL98" s="11"/>
      <c r="AM98" s="11"/>
      <c r="AP98" s="125"/>
      <c r="AQ98" s="125" t="s">
        <v>174</v>
      </c>
      <c r="AR98" s="147">
        <f t="shared" si="59"/>
        <v>0</v>
      </c>
      <c r="AS98" s="122"/>
      <c r="AT98" s="122"/>
      <c r="AU98" s="122"/>
      <c r="AV98" s="122"/>
      <c r="AW98" s="35">
        <f t="shared" si="60"/>
        <v>0</v>
      </c>
      <c r="AX98" s="35">
        <f t="shared" si="45"/>
        <v>0</v>
      </c>
      <c r="AY98" s="35">
        <f t="shared" si="61"/>
        <v>0</v>
      </c>
      <c r="AZ98" s="35">
        <f t="shared" si="46"/>
        <v>0</v>
      </c>
      <c r="BA98" s="35">
        <f t="shared" si="62"/>
        <v>0</v>
      </c>
      <c r="BB98" s="35">
        <f t="shared" si="47"/>
        <v>0</v>
      </c>
      <c r="BC98" s="35">
        <f t="shared" si="48"/>
        <v>0</v>
      </c>
      <c r="BD98" s="381">
        <f t="shared" si="63"/>
        <v>0</v>
      </c>
      <c r="BE98" s="35">
        <f t="shared" si="49"/>
        <v>0</v>
      </c>
      <c r="BF98" s="35">
        <f t="shared" si="50"/>
        <v>0</v>
      </c>
      <c r="BJ98" s="12" t="b">
        <f t="shared" si="51"/>
        <v>0</v>
      </c>
      <c r="BK98" s="516" t="b">
        <f t="shared" si="52"/>
        <v>0</v>
      </c>
      <c r="BL98" s="518">
        <f t="shared" si="53"/>
        <v>0</v>
      </c>
      <c r="BM98" s="518">
        <f t="shared" si="64"/>
        <v>0</v>
      </c>
      <c r="BN98" s="517" t="str">
        <f t="shared" si="54"/>
        <v/>
      </c>
      <c r="BO98" s="517" t="str">
        <f t="shared" si="55"/>
        <v/>
      </c>
      <c r="BP98" s="517" t="str">
        <f t="shared" si="56"/>
        <v/>
      </c>
      <c r="BQ98" s="517" t="str">
        <f t="shared" si="65"/>
        <v/>
      </c>
      <c r="BR98" s="546" t="str">
        <f t="shared" si="66"/>
        <v/>
      </c>
      <c r="BW98" s="139"/>
      <c r="BX98" s="125"/>
      <c r="CG98" s="122"/>
      <c r="CH98" s="122"/>
      <c r="CI98" s="122"/>
    </row>
    <row r="99" spans="1:87" s="35" customFormat="1" ht="16.7" customHeight="1" x14ac:dyDescent="0.25">
      <c r="A99" s="11"/>
      <c r="B99" s="11"/>
      <c r="C99" s="332" t="str">
        <f t="shared" si="35"/>
        <v>PO</v>
      </c>
      <c r="D99" s="334" t="str">
        <f t="shared" si="36"/>
        <v>PLAN</v>
      </c>
      <c r="E99" s="310" t="str">
        <f t="shared" si="67"/>
        <v/>
      </c>
      <c r="F99" s="29" t="str">
        <f t="shared" si="67"/>
        <v/>
      </c>
      <c r="G99" s="262" t="str">
        <f t="shared" si="38"/>
        <v/>
      </c>
      <c r="H99" s="29" t="str">
        <f t="shared" si="39"/>
        <v/>
      </c>
      <c r="I99" s="642"/>
      <c r="J99" s="643"/>
      <c r="K99" s="643"/>
      <c r="L99" s="644"/>
      <c r="M99" s="643"/>
      <c r="N99" s="643"/>
      <c r="O99" s="645"/>
      <c r="P99" s="646"/>
      <c r="Q99" s="647"/>
      <c r="R99" s="30" t="str">
        <f t="shared" si="57"/>
        <v/>
      </c>
      <c r="S99" s="399" t="str">
        <f t="shared" si="58"/>
        <v/>
      </c>
      <c r="T99" s="685" t="str">
        <f t="shared" si="40"/>
        <v/>
      </c>
      <c r="U99" s="32" t="str">
        <f t="shared" si="41"/>
        <v/>
      </c>
      <c r="V99" s="37" t="str">
        <f t="shared" si="42"/>
        <v/>
      </c>
      <c r="W99" s="33" t="str">
        <f t="shared" si="43"/>
        <v/>
      </c>
      <c r="Y99" s="34" t="str">
        <f t="shared" si="44"/>
        <v/>
      </c>
      <c r="AB99" s="35" t="s">
        <v>241</v>
      </c>
      <c r="AC99" s="11"/>
      <c r="AD99" s="11"/>
      <c r="AE99" s="11"/>
      <c r="AF99" s="11"/>
      <c r="AG99" s="11"/>
      <c r="AH99" s="11"/>
      <c r="AI99" s="11"/>
      <c r="AJ99" s="11"/>
      <c r="AK99" s="11"/>
      <c r="AL99" s="11"/>
      <c r="AM99" s="11"/>
      <c r="AP99" s="125"/>
      <c r="AQ99" s="125" t="s">
        <v>175</v>
      </c>
      <c r="AR99" s="147">
        <f t="shared" si="59"/>
        <v>0</v>
      </c>
      <c r="AS99" s="122"/>
      <c r="AT99" s="122"/>
      <c r="AU99" s="122"/>
      <c r="AV99" s="122"/>
      <c r="AW99" s="35">
        <f t="shared" si="60"/>
        <v>0</v>
      </c>
      <c r="AX99" s="35">
        <f t="shared" si="45"/>
        <v>0</v>
      </c>
      <c r="AY99" s="35">
        <f t="shared" si="61"/>
        <v>0</v>
      </c>
      <c r="AZ99" s="35">
        <f t="shared" si="46"/>
        <v>0</v>
      </c>
      <c r="BA99" s="35">
        <f t="shared" si="62"/>
        <v>0</v>
      </c>
      <c r="BB99" s="35">
        <f t="shared" si="47"/>
        <v>0</v>
      </c>
      <c r="BC99" s="35">
        <f t="shared" si="48"/>
        <v>0</v>
      </c>
      <c r="BD99" s="381">
        <f t="shared" si="63"/>
        <v>0</v>
      </c>
      <c r="BE99" s="35">
        <f t="shared" si="49"/>
        <v>0</v>
      </c>
      <c r="BF99" s="35">
        <f t="shared" si="50"/>
        <v>0</v>
      </c>
      <c r="BJ99" s="12" t="b">
        <f t="shared" si="51"/>
        <v>0</v>
      </c>
      <c r="BK99" s="516" t="b">
        <f t="shared" si="52"/>
        <v>0</v>
      </c>
      <c r="BL99" s="518">
        <f t="shared" si="53"/>
        <v>0</v>
      </c>
      <c r="BM99" s="518">
        <f t="shared" si="64"/>
        <v>0</v>
      </c>
      <c r="BN99" s="517" t="str">
        <f t="shared" si="54"/>
        <v/>
      </c>
      <c r="BO99" s="517" t="str">
        <f t="shared" si="55"/>
        <v/>
      </c>
      <c r="BP99" s="517" t="str">
        <f t="shared" si="56"/>
        <v/>
      </c>
      <c r="BQ99" s="517" t="str">
        <f t="shared" si="65"/>
        <v/>
      </c>
      <c r="BR99" s="546" t="str">
        <f t="shared" si="66"/>
        <v/>
      </c>
      <c r="BW99" s="139"/>
      <c r="BX99" s="125"/>
      <c r="CG99" s="122"/>
      <c r="CH99" s="122"/>
      <c r="CI99" s="122"/>
    </row>
    <row r="100" spans="1:87" s="35" customFormat="1" ht="16.7" customHeight="1" x14ac:dyDescent="0.25">
      <c r="A100" s="11"/>
      <c r="B100" s="11"/>
      <c r="C100" s="332" t="str">
        <f t="shared" si="35"/>
        <v>PO</v>
      </c>
      <c r="D100" s="334" t="str">
        <f t="shared" si="36"/>
        <v>PLAN</v>
      </c>
      <c r="E100" s="310" t="str">
        <f t="shared" si="67"/>
        <v/>
      </c>
      <c r="F100" s="29" t="str">
        <f t="shared" si="67"/>
        <v/>
      </c>
      <c r="G100" s="262" t="str">
        <f t="shared" si="38"/>
        <v/>
      </c>
      <c r="H100" s="29" t="str">
        <f t="shared" si="39"/>
        <v/>
      </c>
      <c r="I100" s="642"/>
      <c r="J100" s="643"/>
      <c r="K100" s="643"/>
      <c r="L100" s="644"/>
      <c r="M100" s="643"/>
      <c r="N100" s="643"/>
      <c r="O100" s="645"/>
      <c r="P100" s="646"/>
      <c r="Q100" s="647"/>
      <c r="R100" s="30" t="str">
        <f t="shared" si="57"/>
        <v/>
      </c>
      <c r="S100" s="399" t="str">
        <f t="shared" si="58"/>
        <v/>
      </c>
      <c r="T100" s="685" t="str">
        <f t="shared" si="40"/>
        <v/>
      </c>
      <c r="U100" s="32" t="str">
        <f t="shared" si="41"/>
        <v/>
      </c>
      <c r="V100" s="37" t="str">
        <f t="shared" si="42"/>
        <v/>
      </c>
      <c r="W100" s="33" t="str">
        <f t="shared" si="43"/>
        <v/>
      </c>
      <c r="Y100" s="34" t="str">
        <f t="shared" si="44"/>
        <v/>
      </c>
      <c r="AB100" s="394" t="str">
        <f>$AB$45</f>
        <v>Pripomoček za izračun deleža UVS med posameznimi skupinami odjemalcev - dobavitelji</v>
      </c>
      <c r="AC100" s="11"/>
      <c r="AD100" s="11"/>
      <c r="AE100" s="11"/>
      <c r="AF100" s="11"/>
      <c r="AG100" s="11"/>
      <c r="AH100" s="11"/>
      <c r="AI100" s="11"/>
      <c r="AJ100" s="11"/>
      <c r="AK100" s="11"/>
      <c r="AL100" s="11"/>
      <c r="AM100" s="11"/>
      <c r="AP100" s="125"/>
      <c r="AQ100" s="125" t="s">
        <v>176</v>
      </c>
      <c r="AR100" s="147">
        <f t="shared" si="59"/>
        <v>0</v>
      </c>
      <c r="AS100" s="122"/>
      <c r="AT100" s="122"/>
      <c r="AU100" s="122"/>
      <c r="AV100" s="122"/>
      <c r="AW100" s="35">
        <f t="shared" si="60"/>
        <v>0</v>
      </c>
      <c r="AX100" s="35">
        <f t="shared" si="45"/>
        <v>0</v>
      </c>
      <c r="AY100" s="35">
        <f t="shared" si="61"/>
        <v>0</v>
      </c>
      <c r="AZ100" s="35">
        <f t="shared" si="46"/>
        <v>0</v>
      </c>
      <c r="BA100" s="35">
        <f t="shared" si="62"/>
        <v>0</v>
      </c>
      <c r="BB100" s="35">
        <f t="shared" si="47"/>
        <v>0</v>
      </c>
      <c r="BC100" s="35">
        <f t="shared" si="48"/>
        <v>0</v>
      </c>
      <c r="BD100" s="381">
        <f t="shared" si="63"/>
        <v>0</v>
      </c>
      <c r="BE100" s="35">
        <f t="shared" si="49"/>
        <v>0</v>
      </c>
      <c r="BF100" s="35">
        <f t="shared" si="50"/>
        <v>0</v>
      </c>
      <c r="BJ100" s="12" t="b">
        <f t="shared" si="51"/>
        <v>0</v>
      </c>
      <c r="BK100" s="516" t="b">
        <f t="shared" si="52"/>
        <v>0</v>
      </c>
      <c r="BL100" s="518">
        <f t="shared" si="53"/>
        <v>0</v>
      </c>
      <c r="BM100" s="518">
        <f t="shared" si="64"/>
        <v>0</v>
      </c>
      <c r="BN100" s="517" t="str">
        <f t="shared" si="54"/>
        <v/>
      </c>
      <c r="BO100" s="517" t="str">
        <f t="shared" si="55"/>
        <v/>
      </c>
      <c r="BP100" s="517" t="str">
        <f t="shared" si="56"/>
        <v/>
      </c>
      <c r="BQ100" s="517" t="str">
        <f t="shared" si="65"/>
        <v/>
      </c>
      <c r="BR100" s="546" t="str">
        <f t="shared" si="66"/>
        <v/>
      </c>
      <c r="BW100" s="139"/>
      <c r="BX100" s="125"/>
      <c r="CG100" s="122"/>
      <c r="CH100" s="122"/>
      <c r="CI100" s="122"/>
    </row>
    <row r="101" spans="1:87" s="35" customFormat="1" ht="16.7" customHeight="1" x14ac:dyDescent="0.25">
      <c r="A101" s="11"/>
      <c r="B101" s="11"/>
      <c r="C101" s="332" t="str">
        <f t="shared" si="35"/>
        <v>PO</v>
      </c>
      <c r="D101" s="334" t="str">
        <f t="shared" si="36"/>
        <v>PLAN</v>
      </c>
      <c r="E101" s="310" t="str">
        <f t="shared" si="67"/>
        <v/>
      </c>
      <c r="F101" s="29" t="str">
        <f t="shared" si="67"/>
        <v/>
      </c>
      <c r="G101" s="262" t="str">
        <f t="shared" si="38"/>
        <v/>
      </c>
      <c r="H101" s="29" t="str">
        <f t="shared" si="39"/>
        <v/>
      </c>
      <c r="I101" s="642"/>
      <c r="J101" s="643"/>
      <c r="K101" s="643"/>
      <c r="L101" s="644"/>
      <c r="M101" s="643"/>
      <c r="N101" s="643"/>
      <c r="O101" s="645"/>
      <c r="P101" s="646"/>
      <c r="Q101" s="647"/>
      <c r="R101" s="30" t="str">
        <f t="shared" si="57"/>
        <v/>
      </c>
      <c r="S101" s="399" t="str">
        <f t="shared" si="58"/>
        <v/>
      </c>
      <c r="T101" s="686" t="str">
        <f t="shared" si="40"/>
        <v/>
      </c>
      <c r="U101" s="32" t="str">
        <f t="shared" si="41"/>
        <v/>
      </c>
      <c r="V101" s="37" t="str">
        <f t="shared" si="42"/>
        <v/>
      </c>
      <c r="W101" s="33" t="str">
        <f t="shared" si="43"/>
        <v/>
      </c>
      <c r="Y101" s="34" t="str">
        <f t="shared" si="44"/>
        <v/>
      </c>
      <c r="AC101" s="11"/>
      <c r="AD101" s="11"/>
      <c r="AE101" s="11"/>
      <c r="AF101" s="11"/>
      <c r="AG101" s="11"/>
      <c r="AH101" s="11"/>
      <c r="AI101" s="11"/>
      <c r="AJ101" s="11"/>
      <c r="AK101" s="11"/>
      <c r="AL101" s="11"/>
      <c r="AM101" s="11"/>
      <c r="AP101" s="125"/>
      <c r="AQ101" s="125" t="s">
        <v>177</v>
      </c>
      <c r="AR101" s="147">
        <f t="shared" si="59"/>
        <v>0</v>
      </c>
      <c r="AS101" s="122"/>
      <c r="AT101" s="122"/>
      <c r="AU101" s="122"/>
      <c r="AV101" s="122"/>
      <c r="AW101" s="35">
        <f t="shared" si="60"/>
        <v>0</v>
      </c>
      <c r="AX101" s="35">
        <f t="shared" si="45"/>
        <v>0</v>
      </c>
      <c r="AY101" s="35">
        <f t="shared" si="61"/>
        <v>0</v>
      </c>
      <c r="AZ101" s="35">
        <f t="shared" si="46"/>
        <v>0</v>
      </c>
      <c r="BA101" s="35">
        <f t="shared" si="62"/>
        <v>0</v>
      </c>
      <c r="BB101" s="35">
        <f t="shared" si="47"/>
        <v>0</v>
      </c>
      <c r="BC101" s="35">
        <f t="shared" si="48"/>
        <v>0</v>
      </c>
      <c r="BD101" s="381">
        <f t="shared" si="63"/>
        <v>0</v>
      </c>
      <c r="BE101" s="35">
        <f t="shared" si="49"/>
        <v>0</v>
      </c>
      <c r="BF101" s="35">
        <f t="shared" si="50"/>
        <v>0</v>
      </c>
      <c r="BJ101" s="12" t="b">
        <f t="shared" si="51"/>
        <v>0</v>
      </c>
      <c r="BK101" s="516" t="b">
        <f t="shared" si="52"/>
        <v>0</v>
      </c>
      <c r="BL101" s="518">
        <f t="shared" si="53"/>
        <v>0</v>
      </c>
      <c r="BM101" s="518">
        <f t="shared" si="64"/>
        <v>0</v>
      </c>
      <c r="BN101" s="517" t="str">
        <f t="shared" si="54"/>
        <v/>
      </c>
      <c r="BO101" s="517" t="str">
        <f t="shared" si="55"/>
        <v/>
      </c>
      <c r="BP101" s="517" t="str">
        <f t="shared" si="56"/>
        <v/>
      </c>
      <c r="BQ101" s="517" t="str">
        <f t="shared" si="65"/>
        <v/>
      </c>
      <c r="BR101" s="546" t="str">
        <f t="shared" si="66"/>
        <v/>
      </c>
      <c r="BW101" s="139"/>
      <c r="BX101" s="125"/>
      <c r="CG101" s="122"/>
      <c r="CH101" s="122"/>
      <c r="CI101" s="122"/>
    </row>
    <row r="102" spans="1:87" ht="16.7" customHeight="1" x14ac:dyDescent="0.25">
      <c r="C102" s="308" t="str">
        <f t="shared" si="35"/>
        <v>PO</v>
      </c>
      <c r="D102" s="334" t="str">
        <f t="shared" si="36"/>
        <v>PLAN</v>
      </c>
      <c r="E102" s="336" t="str">
        <f t="shared" si="67"/>
        <v/>
      </c>
      <c r="F102" s="277" t="str">
        <f t="shared" si="67"/>
        <v/>
      </c>
      <c r="G102" s="653"/>
      <c r="H102" s="277" t="str">
        <f t="shared" si="39"/>
        <v>MWh</v>
      </c>
      <c r="I102" s="415"/>
      <c r="J102" s="416"/>
      <c r="K102" s="416"/>
      <c r="L102" s="417"/>
      <c r="M102" s="416"/>
      <c r="N102" s="416"/>
      <c r="O102" s="418"/>
      <c r="P102" s="279"/>
      <c r="Q102" s="656"/>
      <c r="R102" s="278" t="str">
        <f t="shared" si="57"/>
        <v>EUR/MWh</v>
      </c>
      <c r="S102" s="319" t="str">
        <f t="shared" si="58"/>
        <v/>
      </c>
      <c r="T102" s="687" t="str">
        <f t="shared" si="40"/>
        <v/>
      </c>
      <c r="U102" s="280" t="str">
        <f t="shared" si="41"/>
        <v/>
      </c>
      <c r="V102" s="281" t="str">
        <f t="shared" si="42"/>
        <v/>
      </c>
      <c r="W102" s="282" t="str">
        <f t="shared" si="43"/>
        <v/>
      </c>
      <c r="Y102" s="194" t="str">
        <f t="shared" ref="Y102:Y117" si="68">IF(AND(BD102="",AR102=0),"",IF(AR102=1,"û","ü"))</f>
        <v/>
      </c>
      <c r="AB102" s="443" t="s">
        <v>911</v>
      </c>
      <c r="AC102" s="488">
        <f>IFERROR(G102/SUM(G102:G104),0)</f>
        <v>0</v>
      </c>
      <c r="AK102" s="11"/>
      <c r="AL102" s="11"/>
      <c r="AM102" s="11"/>
      <c r="AN102" s="11"/>
      <c r="AO102" s="11"/>
      <c r="AQ102" s="241"/>
      <c r="AR102" s="242">
        <f t="shared" ref="AR102:AR117" si="69">IF(SUM(AS102:BD102)&gt;0,1,0)</f>
        <v>0</v>
      </c>
      <c r="AS102" s="241"/>
      <c r="AT102" s="241">
        <v>0</v>
      </c>
      <c r="AU102" s="241"/>
      <c r="AV102" s="241">
        <f t="shared" ref="AV102:AV117" si="70">IF(E102="",IF((COUNTA(G102,Q102)&gt;0),1,0),0)</f>
        <v>0</v>
      </c>
      <c r="AW102" s="35"/>
      <c r="AX102" s="35"/>
      <c r="AY102" s="122"/>
      <c r="AZ102" s="122"/>
      <c r="BA102" s="122"/>
      <c r="BB102" s="122"/>
      <c r="BC102" s="122"/>
      <c r="BD102" s="383" t="str">
        <f t="shared" ref="BD102:BD117" si="71">IF(E102="","",IF(OR(COUNTA(G102,Q102)=0,COUNTA(G102,Q102)&lt;2),1,0))</f>
        <v/>
      </c>
      <c r="BE102" s="122"/>
      <c r="BF102" s="139"/>
      <c r="BG102" s="122"/>
      <c r="BI102" s="139"/>
      <c r="BN102" s="122"/>
      <c r="BO102" s="139"/>
      <c r="BP102" s="139"/>
      <c r="BQ102" s="139"/>
      <c r="BW102" s="139"/>
      <c r="BX102" s="122"/>
      <c r="CD102" s="139"/>
      <c r="CE102" s="122"/>
      <c r="CG102" s="122"/>
      <c r="CH102" s="122"/>
      <c r="CI102" s="122"/>
    </row>
    <row r="103" spans="1:87" ht="16.7" customHeight="1" x14ac:dyDescent="0.25">
      <c r="C103" s="308" t="str">
        <f t="shared" si="35"/>
        <v>PO</v>
      </c>
      <c r="D103" s="334" t="str">
        <f t="shared" si="36"/>
        <v>PLAN</v>
      </c>
      <c r="E103" s="337" t="str">
        <f t="shared" si="67"/>
        <v/>
      </c>
      <c r="F103" s="283" t="str">
        <f t="shared" si="67"/>
        <v/>
      </c>
      <c r="G103" s="649"/>
      <c r="H103" s="283" t="str">
        <f t="shared" si="39"/>
        <v>MWh</v>
      </c>
      <c r="I103" s="419"/>
      <c r="J103" s="420"/>
      <c r="K103" s="420"/>
      <c r="L103" s="421"/>
      <c r="M103" s="420"/>
      <c r="N103" s="420"/>
      <c r="O103" s="422"/>
      <c r="P103" s="285"/>
      <c r="Q103" s="831"/>
      <c r="R103" s="284" t="str">
        <f t="shared" si="57"/>
        <v>EUR/MWh</v>
      </c>
      <c r="S103" s="320" t="str">
        <f t="shared" si="58"/>
        <v/>
      </c>
      <c r="T103" s="688" t="str">
        <f t="shared" si="40"/>
        <v/>
      </c>
      <c r="U103" s="286" t="str">
        <f t="shared" si="41"/>
        <v/>
      </c>
      <c r="V103" s="287" t="str">
        <f t="shared" si="42"/>
        <v/>
      </c>
      <c r="W103" s="288" t="str">
        <f t="shared" si="43"/>
        <v/>
      </c>
      <c r="Y103" s="194" t="str">
        <f t="shared" si="68"/>
        <v/>
      </c>
      <c r="AB103" s="444" t="s">
        <v>912</v>
      </c>
      <c r="AC103" s="489">
        <f>IFERROR(G103/SUM(G102:G104),0)</f>
        <v>0</v>
      </c>
      <c r="AK103" s="11"/>
      <c r="AL103" s="11"/>
      <c r="AM103" s="11"/>
      <c r="AN103" s="11"/>
      <c r="AO103" s="11"/>
      <c r="AQ103" s="241"/>
      <c r="AR103" s="242">
        <f t="shared" si="69"/>
        <v>0</v>
      </c>
      <c r="AS103" s="241"/>
      <c r="AT103" s="241">
        <v>0</v>
      </c>
      <c r="AU103" s="241"/>
      <c r="AV103" s="241">
        <f t="shared" si="70"/>
        <v>0</v>
      </c>
      <c r="AW103" s="35"/>
      <c r="AX103" s="35"/>
      <c r="AY103" s="122"/>
      <c r="AZ103" s="122"/>
      <c r="BA103" s="122"/>
      <c r="BB103" s="122"/>
      <c r="BC103" s="122"/>
      <c r="BD103" s="383" t="str">
        <f t="shared" si="71"/>
        <v/>
      </c>
      <c r="BE103" s="122"/>
      <c r="BF103" s="139"/>
      <c r="BG103" s="122"/>
      <c r="BI103" s="139"/>
      <c r="BN103" s="122"/>
      <c r="BO103" s="139"/>
      <c r="BP103" s="139"/>
      <c r="BQ103" s="139"/>
      <c r="BW103" s="139"/>
      <c r="BX103" s="122"/>
      <c r="CD103" s="139"/>
      <c r="CE103" s="122"/>
      <c r="CG103" s="122"/>
      <c r="CH103" s="122"/>
      <c r="CI103" s="122"/>
    </row>
    <row r="104" spans="1:87" ht="16.7" customHeight="1" x14ac:dyDescent="0.25">
      <c r="C104" s="308" t="str">
        <f t="shared" si="35"/>
        <v>PO</v>
      </c>
      <c r="D104" s="334" t="str">
        <f t="shared" si="36"/>
        <v>PLAN</v>
      </c>
      <c r="E104" s="337" t="str">
        <f t="shared" si="67"/>
        <v/>
      </c>
      <c r="F104" s="283" t="str">
        <f t="shared" si="67"/>
        <v/>
      </c>
      <c r="G104" s="649"/>
      <c r="H104" s="283" t="str">
        <f t="shared" si="39"/>
        <v>MWh</v>
      </c>
      <c r="I104" s="419"/>
      <c r="J104" s="420"/>
      <c r="K104" s="420"/>
      <c r="L104" s="421"/>
      <c r="M104" s="420"/>
      <c r="N104" s="420"/>
      <c r="O104" s="422"/>
      <c r="P104" s="285"/>
      <c r="Q104" s="831"/>
      <c r="R104" s="284" t="str">
        <f t="shared" si="57"/>
        <v>EUR/MWh</v>
      </c>
      <c r="S104" s="320" t="str">
        <f t="shared" si="58"/>
        <v/>
      </c>
      <c r="T104" s="688" t="str">
        <f t="shared" si="40"/>
        <v/>
      </c>
      <c r="U104" s="286" t="str">
        <f t="shared" si="41"/>
        <v/>
      </c>
      <c r="V104" s="287" t="str">
        <f t="shared" si="42"/>
        <v/>
      </c>
      <c r="W104" s="288" t="str">
        <f t="shared" si="43"/>
        <v/>
      </c>
      <c r="Y104" s="194" t="str">
        <f t="shared" si="68"/>
        <v/>
      </c>
      <c r="AB104" s="444" t="s">
        <v>913</v>
      </c>
      <c r="AC104" s="489">
        <f>1-(SUM(AC102:AC103))</f>
        <v>1</v>
      </c>
      <c r="AK104" s="11"/>
      <c r="AL104" s="11"/>
      <c r="AM104" s="11"/>
      <c r="AN104" s="11"/>
      <c r="AO104" s="11"/>
      <c r="AQ104" s="241"/>
      <c r="AR104" s="242">
        <f t="shared" si="69"/>
        <v>0</v>
      </c>
      <c r="AS104" s="241"/>
      <c r="AT104" s="241">
        <v>0</v>
      </c>
      <c r="AU104" s="241"/>
      <c r="AV104" s="241">
        <f t="shared" si="70"/>
        <v>0</v>
      </c>
      <c r="AW104" s="35"/>
      <c r="AX104" s="35"/>
      <c r="AY104" s="122"/>
      <c r="AZ104" s="122"/>
      <c r="BA104" s="122"/>
      <c r="BB104" s="122"/>
      <c r="BC104" s="122"/>
      <c r="BD104" s="383" t="str">
        <f t="shared" si="71"/>
        <v/>
      </c>
      <c r="BE104" s="122"/>
      <c r="BF104" s="139"/>
      <c r="BG104" s="122"/>
      <c r="BI104" s="139"/>
      <c r="BN104" s="122"/>
      <c r="BO104" s="139"/>
      <c r="BP104" s="139"/>
      <c r="BQ104" s="139"/>
      <c r="BW104" s="139"/>
      <c r="BX104" s="122"/>
      <c r="CD104" s="139"/>
      <c r="CE104" s="122"/>
      <c r="CG104" s="122"/>
      <c r="CH104" s="122"/>
      <c r="CI104" s="122"/>
    </row>
    <row r="105" spans="1:87" ht="16.7" customHeight="1" x14ac:dyDescent="0.25">
      <c r="C105" s="308" t="str">
        <f t="shared" si="35"/>
        <v>PO</v>
      </c>
      <c r="D105" s="334" t="str">
        <f t="shared" si="36"/>
        <v>PLAN</v>
      </c>
      <c r="E105" s="338" t="str">
        <f t="shared" si="67"/>
        <v/>
      </c>
      <c r="F105" s="289" t="str">
        <f t="shared" si="67"/>
        <v/>
      </c>
      <c r="G105" s="650"/>
      <c r="H105" s="289" t="str">
        <f t="shared" si="39"/>
        <v>MW/leto</v>
      </c>
      <c r="I105" s="423"/>
      <c r="J105" s="424"/>
      <c r="K105" s="424"/>
      <c r="L105" s="425"/>
      <c r="M105" s="424"/>
      <c r="N105" s="424"/>
      <c r="O105" s="426"/>
      <c r="P105" s="291"/>
      <c r="Q105" s="832"/>
      <c r="R105" s="290" t="str">
        <f t="shared" si="57"/>
        <v>EUR/MW/leto</v>
      </c>
      <c r="S105" s="321" t="str">
        <f t="shared" si="58"/>
        <v/>
      </c>
      <c r="T105" s="689" t="str">
        <f t="shared" si="40"/>
        <v/>
      </c>
      <c r="U105" s="292" t="str">
        <f t="shared" si="41"/>
        <v/>
      </c>
      <c r="V105" s="293" t="str">
        <f t="shared" si="42"/>
        <v/>
      </c>
      <c r="W105" s="294" t="str">
        <f t="shared" si="43"/>
        <v/>
      </c>
      <c r="Y105" s="194" t="str">
        <f t="shared" si="68"/>
        <v/>
      </c>
      <c r="AK105" s="11"/>
      <c r="AL105" s="11"/>
      <c r="AM105" s="11"/>
      <c r="AN105" s="11"/>
      <c r="AO105" s="11"/>
      <c r="AQ105" s="241"/>
      <c r="AR105" s="242">
        <f t="shared" si="69"/>
        <v>0</v>
      </c>
      <c r="AS105" s="241"/>
      <c r="AT105" s="241">
        <v>0</v>
      </c>
      <c r="AU105" s="241"/>
      <c r="AV105" s="241">
        <f t="shared" si="70"/>
        <v>0</v>
      </c>
      <c r="AW105" s="35"/>
      <c r="AX105" s="35"/>
      <c r="AY105" s="122"/>
      <c r="AZ105" s="122"/>
      <c r="BA105" s="122"/>
      <c r="BB105" s="122"/>
      <c r="BC105" s="122"/>
      <c r="BD105" s="383" t="str">
        <f t="shared" si="71"/>
        <v/>
      </c>
      <c r="BE105" s="122"/>
      <c r="BF105" s="139"/>
      <c r="BG105" s="122"/>
      <c r="BI105" s="139"/>
      <c r="BN105" s="122"/>
      <c r="BO105" s="139"/>
      <c r="BP105" s="139"/>
      <c r="BQ105" s="139"/>
      <c r="BW105" s="139"/>
      <c r="BX105" s="122"/>
      <c r="CD105" s="139"/>
      <c r="CE105" s="122"/>
      <c r="CG105" s="122"/>
      <c r="CH105" s="122"/>
      <c r="CI105" s="122"/>
    </row>
    <row r="106" spans="1:87" ht="16.7" customHeight="1" x14ac:dyDescent="0.25">
      <c r="C106" s="308" t="str">
        <f t="shared" si="35"/>
        <v>PO</v>
      </c>
      <c r="D106" s="334" t="str">
        <f t="shared" si="36"/>
        <v>PLAN</v>
      </c>
      <c r="E106" s="336" t="str">
        <f t="shared" si="67"/>
        <v/>
      </c>
      <c r="F106" s="277" t="str">
        <f t="shared" si="67"/>
        <v/>
      </c>
      <c r="G106" s="653"/>
      <c r="H106" s="277" t="str">
        <f t="shared" si="39"/>
        <v>MWh</v>
      </c>
      <c r="I106" s="415"/>
      <c r="J106" s="416"/>
      <c r="K106" s="416"/>
      <c r="L106" s="417"/>
      <c r="M106" s="416"/>
      <c r="N106" s="416"/>
      <c r="O106" s="418"/>
      <c r="P106" s="279"/>
      <c r="Q106" s="656"/>
      <c r="R106" s="278" t="str">
        <f t="shared" si="57"/>
        <v>EUR/MWh</v>
      </c>
      <c r="S106" s="319" t="str">
        <f t="shared" si="58"/>
        <v/>
      </c>
      <c r="T106" s="687" t="str">
        <f t="shared" si="40"/>
        <v/>
      </c>
      <c r="U106" s="280" t="str">
        <f t="shared" si="41"/>
        <v/>
      </c>
      <c r="V106" s="281" t="str">
        <f t="shared" si="42"/>
        <v/>
      </c>
      <c r="W106" s="282" t="str">
        <f t="shared" si="43"/>
        <v/>
      </c>
      <c r="Y106" s="194" t="str">
        <f t="shared" si="68"/>
        <v/>
      </c>
      <c r="AB106" s="443" t="s">
        <v>911</v>
      </c>
      <c r="AC106" s="488">
        <f>IFERROR(G106/SUM(G106:G108),0)</f>
        <v>0</v>
      </c>
      <c r="AK106" s="11"/>
      <c r="AL106" s="11"/>
      <c r="AM106" s="11"/>
      <c r="AN106" s="11"/>
      <c r="AO106" s="11"/>
      <c r="AQ106" s="241"/>
      <c r="AR106" s="242">
        <f t="shared" si="69"/>
        <v>0</v>
      </c>
      <c r="AS106" s="241"/>
      <c r="AT106" s="241">
        <v>0</v>
      </c>
      <c r="AU106" s="241"/>
      <c r="AV106" s="241">
        <f t="shared" si="70"/>
        <v>0</v>
      </c>
      <c r="AW106" s="35"/>
      <c r="AX106" s="35"/>
      <c r="AY106" s="122"/>
      <c r="AZ106" s="122"/>
      <c r="BA106" s="122"/>
      <c r="BB106" s="122"/>
      <c r="BC106" s="122"/>
      <c r="BD106" s="383" t="str">
        <f t="shared" si="71"/>
        <v/>
      </c>
      <c r="BE106" s="122"/>
      <c r="BF106" s="139"/>
      <c r="BG106" s="122"/>
      <c r="BI106" s="139"/>
      <c r="BN106" s="122"/>
      <c r="BO106" s="139"/>
      <c r="BP106" s="139"/>
      <c r="BQ106" s="139"/>
      <c r="BW106" s="139"/>
      <c r="BX106" s="122"/>
      <c r="CD106" s="139"/>
      <c r="CE106" s="122"/>
      <c r="CG106" s="122"/>
      <c r="CH106" s="122"/>
      <c r="CI106" s="122"/>
    </row>
    <row r="107" spans="1:87" ht="16.7" customHeight="1" x14ac:dyDescent="0.25">
      <c r="C107" s="308" t="str">
        <f t="shared" si="35"/>
        <v>PO</v>
      </c>
      <c r="D107" s="334" t="str">
        <f t="shared" si="36"/>
        <v>PLAN</v>
      </c>
      <c r="E107" s="337" t="str">
        <f t="shared" si="67"/>
        <v/>
      </c>
      <c r="F107" s="283" t="str">
        <f t="shared" si="67"/>
        <v/>
      </c>
      <c r="G107" s="654"/>
      <c r="H107" s="283" t="str">
        <f t="shared" si="39"/>
        <v>MWh</v>
      </c>
      <c r="I107" s="419"/>
      <c r="J107" s="420"/>
      <c r="K107" s="420"/>
      <c r="L107" s="421"/>
      <c r="M107" s="420"/>
      <c r="N107" s="420"/>
      <c r="O107" s="422"/>
      <c r="P107" s="285"/>
      <c r="Q107" s="657"/>
      <c r="R107" s="284" t="str">
        <f t="shared" si="57"/>
        <v>EUR/MWh</v>
      </c>
      <c r="S107" s="320" t="str">
        <f t="shared" si="58"/>
        <v/>
      </c>
      <c r="T107" s="688" t="str">
        <f t="shared" si="40"/>
        <v/>
      </c>
      <c r="U107" s="286" t="str">
        <f t="shared" si="41"/>
        <v/>
      </c>
      <c r="V107" s="287" t="str">
        <f t="shared" si="42"/>
        <v/>
      </c>
      <c r="W107" s="288" t="str">
        <f t="shared" si="43"/>
        <v/>
      </c>
      <c r="Y107" s="194" t="str">
        <f t="shared" si="68"/>
        <v/>
      </c>
      <c r="AB107" s="444" t="s">
        <v>912</v>
      </c>
      <c r="AC107" s="489">
        <f>IFERROR(G107/SUM(G106:G108),0)</f>
        <v>0</v>
      </c>
      <c r="AK107" s="11"/>
      <c r="AL107" s="11"/>
      <c r="AM107" s="11"/>
      <c r="AN107" s="11"/>
      <c r="AO107" s="11"/>
      <c r="AQ107" s="241"/>
      <c r="AR107" s="242">
        <f t="shared" si="69"/>
        <v>0</v>
      </c>
      <c r="AS107" s="241"/>
      <c r="AT107" s="241">
        <v>0</v>
      </c>
      <c r="AU107" s="241"/>
      <c r="AV107" s="241">
        <f t="shared" si="70"/>
        <v>0</v>
      </c>
      <c r="AW107" s="35"/>
      <c r="AX107" s="35"/>
      <c r="AY107" s="122"/>
      <c r="AZ107" s="122"/>
      <c r="BA107" s="122"/>
      <c r="BB107" s="122"/>
      <c r="BC107" s="122"/>
      <c r="BD107" s="383" t="str">
        <f t="shared" si="71"/>
        <v/>
      </c>
      <c r="BE107" s="122"/>
      <c r="BF107" s="139"/>
      <c r="BG107" s="122"/>
      <c r="BI107" s="139"/>
      <c r="BN107" s="122"/>
      <c r="BO107" s="139"/>
      <c r="BP107" s="139"/>
      <c r="BQ107" s="139"/>
      <c r="BW107" s="139"/>
      <c r="BX107" s="122"/>
      <c r="CD107" s="139"/>
      <c r="CE107" s="122"/>
      <c r="CG107" s="122"/>
      <c r="CH107" s="122"/>
      <c r="CI107" s="122"/>
    </row>
    <row r="108" spans="1:87" ht="16.7" customHeight="1" x14ac:dyDescent="0.25">
      <c r="C108" s="308" t="str">
        <f t="shared" si="35"/>
        <v>PO</v>
      </c>
      <c r="D108" s="334" t="str">
        <f t="shared" si="36"/>
        <v>PLAN</v>
      </c>
      <c r="E108" s="337" t="str">
        <f t="shared" si="67"/>
        <v/>
      </c>
      <c r="F108" s="283" t="str">
        <f t="shared" si="67"/>
        <v/>
      </c>
      <c r="G108" s="654"/>
      <c r="H108" s="283" t="str">
        <f t="shared" si="39"/>
        <v>MWh</v>
      </c>
      <c r="I108" s="419"/>
      <c r="J108" s="420"/>
      <c r="K108" s="420"/>
      <c r="L108" s="421"/>
      <c r="M108" s="420"/>
      <c r="N108" s="420"/>
      <c r="O108" s="422"/>
      <c r="P108" s="285"/>
      <c r="Q108" s="657"/>
      <c r="R108" s="284" t="str">
        <f t="shared" si="57"/>
        <v>EUR/MWh</v>
      </c>
      <c r="S108" s="320" t="str">
        <f t="shared" si="58"/>
        <v/>
      </c>
      <c r="T108" s="688" t="str">
        <f t="shared" si="40"/>
        <v/>
      </c>
      <c r="U108" s="286" t="str">
        <f t="shared" si="41"/>
        <v/>
      </c>
      <c r="V108" s="287" t="str">
        <f t="shared" si="42"/>
        <v/>
      </c>
      <c r="W108" s="288" t="str">
        <f t="shared" si="43"/>
        <v/>
      </c>
      <c r="Y108" s="194" t="str">
        <f t="shared" si="68"/>
        <v/>
      </c>
      <c r="AB108" s="444" t="s">
        <v>913</v>
      </c>
      <c r="AC108" s="489">
        <f>1-(SUM(AC106:AC107))</f>
        <v>1</v>
      </c>
      <c r="AK108" s="11"/>
      <c r="AL108" s="11"/>
      <c r="AM108" s="11"/>
      <c r="AN108" s="11"/>
      <c r="AO108" s="11"/>
      <c r="AQ108" s="241"/>
      <c r="AR108" s="242">
        <f t="shared" si="69"/>
        <v>0</v>
      </c>
      <c r="AS108" s="241"/>
      <c r="AT108" s="241">
        <v>0</v>
      </c>
      <c r="AU108" s="241"/>
      <c r="AV108" s="241">
        <f t="shared" si="70"/>
        <v>0</v>
      </c>
      <c r="AX108" s="139"/>
      <c r="AY108" s="122"/>
      <c r="AZ108" s="122"/>
      <c r="BA108" s="122"/>
      <c r="BB108" s="122"/>
      <c r="BC108" s="122"/>
      <c r="BD108" s="383" t="str">
        <f t="shared" si="71"/>
        <v/>
      </c>
      <c r="BE108" s="122"/>
      <c r="BF108" s="139"/>
      <c r="BG108" s="122"/>
      <c r="BI108" s="139"/>
      <c r="BN108" s="122"/>
      <c r="BO108" s="139"/>
      <c r="BP108" s="139"/>
      <c r="BQ108" s="139"/>
      <c r="BW108" s="139"/>
      <c r="BX108" s="122"/>
      <c r="CD108" s="139"/>
      <c r="CE108" s="122"/>
      <c r="CG108" s="122"/>
      <c r="CH108" s="122"/>
      <c r="CI108" s="122"/>
    </row>
    <row r="109" spans="1:87" ht="16.7" customHeight="1" x14ac:dyDescent="0.25">
      <c r="C109" s="308" t="str">
        <f t="shared" si="35"/>
        <v>PO</v>
      </c>
      <c r="D109" s="334" t="str">
        <f t="shared" si="36"/>
        <v>PLAN</v>
      </c>
      <c r="E109" s="338" t="str">
        <f t="shared" si="67"/>
        <v/>
      </c>
      <c r="F109" s="289" t="str">
        <f t="shared" si="67"/>
        <v/>
      </c>
      <c r="G109" s="655"/>
      <c r="H109" s="289" t="str">
        <f t="shared" si="39"/>
        <v>MW/leto</v>
      </c>
      <c r="I109" s="423"/>
      <c r="J109" s="424"/>
      <c r="K109" s="424"/>
      <c r="L109" s="425"/>
      <c r="M109" s="424"/>
      <c r="N109" s="424"/>
      <c r="O109" s="426"/>
      <c r="P109" s="291"/>
      <c r="Q109" s="658"/>
      <c r="R109" s="290" t="str">
        <f t="shared" si="57"/>
        <v>EUR/MW/leto</v>
      </c>
      <c r="S109" s="321" t="str">
        <f t="shared" si="58"/>
        <v/>
      </c>
      <c r="T109" s="689" t="str">
        <f t="shared" si="40"/>
        <v/>
      </c>
      <c r="U109" s="292" t="str">
        <f t="shared" si="41"/>
        <v/>
      </c>
      <c r="V109" s="293" t="str">
        <f t="shared" si="42"/>
        <v/>
      </c>
      <c r="W109" s="294" t="str">
        <f t="shared" si="43"/>
        <v/>
      </c>
      <c r="Y109" s="194" t="str">
        <f t="shared" si="68"/>
        <v/>
      </c>
      <c r="AK109" s="11"/>
      <c r="AL109" s="11"/>
      <c r="AM109" s="11"/>
      <c r="AN109" s="11"/>
      <c r="AO109" s="11"/>
      <c r="AQ109" s="241"/>
      <c r="AR109" s="242">
        <f t="shared" si="69"/>
        <v>0</v>
      </c>
      <c r="AS109" s="241"/>
      <c r="AT109" s="241">
        <v>0</v>
      </c>
      <c r="AU109" s="241"/>
      <c r="AV109" s="241">
        <f t="shared" si="70"/>
        <v>0</v>
      </c>
      <c r="AX109" s="139"/>
      <c r="AY109" s="122"/>
      <c r="AZ109" s="122"/>
      <c r="BA109" s="122"/>
      <c r="BB109" s="122"/>
      <c r="BC109" s="122"/>
      <c r="BD109" s="383" t="str">
        <f t="shared" si="71"/>
        <v/>
      </c>
      <c r="BE109" s="122"/>
      <c r="BF109" s="139"/>
      <c r="BG109" s="122"/>
      <c r="BI109" s="139"/>
      <c r="BN109" s="122"/>
      <c r="BO109" s="139"/>
      <c r="BP109" s="139"/>
      <c r="BQ109" s="139"/>
      <c r="BW109" s="139"/>
      <c r="BX109" s="122"/>
      <c r="CD109" s="139"/>
      <c r="CE109" s="122"/>
      <c r="CG109" s="122"/>
      <c r="CH109" s="122"/>
      <c r="CI109" s="122"/>
    </row>
    <row r="110" spans="1:87" ht="16.7" customHeight="1" x14ac:dyDescent="0.25">
      <c r="C110" s="308" t="str">
        <f t="shared" si="35"/>
        <v>PO</v>
      </c>
      <c r="D110" s="334" t="str">
        <f t="shared" si="36"/>
        <v>PLAN</v>
      </c>
      <c r="E110" s="336" t="str">
        <f t="shared" si="67"/>
        <v/>
      </c>
      <c r="F110" s="277" t="str">
        <f t="shared" si="67"/>
        <v/>
      </c>
      <c r="G110" s="653"/>
      <c r="H110" s="277" t="str">
        <f t="shared" si="39"/>
        <v>MWh</v>
      </c>
      <c r="I110" s="415"/>
      <c r="J110" s="416"/>
      <c r="K110" s="416"/>
      <c r="L110" s="417"/>
      <c r="M110" s="416"/>
      <c r="N110" s="416"/>
      <c r="O110" s="418"/>
      <c r="P110" s="279"/>
      <c r="Q110" s="656"/>
      <c r="R110" s="278" t="str">
        <f t="shared" si="57"/>
        <v>EUR/MWh</v>
      </c>
      <c r="S110" s="319" t="str">
        <f t="shared" si="58"/>
        <v/>
      </c>
      <c r="T110" s="687" t="str">
        <f t="shared" si="40"/>
        <v/>
      </c>
      <c r="U110" s="280" t="str">
        <f t="shared" si="41"/>
        <v/>
      </c>
      <c r="V110" s="281" t="str">
        <f t="shared" si="42"/>
        <v/>
      </c>
      <c r="W110" s="282" t="str">
        <f t="shared" si="43"/>
        <v/>
      </c>
      <c r="Y110" s="194" t="str">
        <f t="shared" si="68"/>
        <v/>
      </c>
      <c r="AB110" s="443" t="s">
        <v>911</v>
      </c>
      <c r="AC110" s="488">
        <f>IFERROR(G110/SUM(G110:G112),0)</f>
        <v>0</v>
      </c>
      <c r="AK110" s="11"/>
      <c r="AL110" s="11"/>
      <c r="AM110" s="11"/>
      <c r="AN110" s="11"/>
      <c r="AO110" s="11"/>
      <c r="AQ110" s="241"/>
      <c r="AR110" s="242">
        <f t="shared" si="69"/>
        <v>0</v>
      </c>
      <c r="AS110" s="241"/>
      <c r="AT110" s="241">
        <v>0</v>
      </c>
      <c r="AU110" s="241"/>
      <c r="AV110" s="241">
        <f t="shared" si="70"/>
        <v>0</v>
      </c>
      <c r="AX110" s="139"/>
      <c r="AY110" s="122"/>
      <c r="AZ110" s="122"/>
      <c r="BA110" s="122"/>
      <c r="BB110" s="122"/>
      <c r="BC110" s="122"/>
      <c r="BD110" s="383" t="str">
        <f t="shared" si="71"/>
        <v/>
      </c>
      <c r="BE110" s="122"/>
      <c r="BF110" s="139"/>
      <c r="BG110" s="122"/>
      <c r="BI110" s="139"/>
      <c r="BN110" s="122"/>
      <c r="BO110" s="139"/>
      <c r="BP110" s="139"/>
      <c r="BQ110" s="139"/>
      <c r="BW110" s="139"/>
      <c r="BX110" s="122"/>
      <c r="CD110" s="139"/>
      <c r="CE110" s="122"/>
      <c r="CG110" s="122"/>
      <c r="CH110" s="122"/>
      <c r="CI110" s="122"/>
    </row>
    <row r="111" spans="1:87" ht="16.7" customHeight="1" x14ac:dyDescent="0.25">
      <c r="C111" s="308" t="str">
        <f t="shared" si="35"/>
        <v>PO</v>
      </c>
      <c r="D111" s="334" t="str">
        <f t="shared" si="36"/>
        <v>PLAN</v>
      </c>
      <c r="E111" s="337" t="str">
        <f t="shared" si="67"/>
        <v/>
      </c>
      <c r="F111" s="283" t="str">
        <f t="shared" si="67"/>
        <v/>
      </c>
      <c r="G111" s="654"/>
      <c r="H111" s="283" t="str">
        <f t="shared" si="39"/>
        <v>MWh</v>
      </c>
      <c r="I111" s="419"/>
      <c r="J111" s="420"/>
      <c r="K111" s="420"/>
      <c r="L111" s="421"/>
      <c r="M111" s="420"/>
      <c r="N111" s="420"/>
      <c r="O111" s="422"/>
      <c r="P111" s="285"/>
      <c r="Q111" s="657"/>
      <c r="R111" s="284" t="str">
        <f t="shared" si="57"/>
        <v>EUR/MWh</v>
      </c>
      <c r="S111" s="320" t="str">
        <f t="shared" si="58"/>
        <v/>
      </c>
      <c r="T111" s="688" t="str">
        <f t="shared" si="40"/>
        <v/>
      </c>
      <c r="U111" s="286" t="str">
        <f t="shared" si="41"/>
        <v/>
      </c>
      <c r="V111" s="287" t="str">
        <f t="shared" si="42"/>
        <v/>
      </c>
      <c r="W111" s="288" t="str">
        <f t="shared" si="43"/>
        <v/>
      </c>
      <c r="Y111" s="194" t="str">
        <f t="shared" si="68"/>
        <v/>
      </c>
      <c r="AB111" s="444" t="s">
        <v>912</v>
      </c>
      <c r="AC111" s="489">
        <f>IFERROR(G111/SUM(G110:G112),0)</f>
        <v>0</v>
      </c>
      <c r="AK111" s="11"/>
      <c r="AL111" s="11"/>
      <c r="AM111" s="11"/>
      <c r="AN111" s="11"/>
      <c r="AO111" s="11"/>
      <c r="AQ111" s="241"/>
      <c r="AR111" s="242">
        <f t="shared" si="69"/>
        <v>0</v>
      </c>
      <c r="AS111" s="241"/>
      <c r="AT111" s="241">
        <v>0</v>
      </c>
      <c r="AU111" s="241"/>
      <c r="AV111" s="241">
        <f t="shared" si="70"/>
        <v>0</v>
      </c>
      <c r="AX111" s="139"/>
      <c r="AY111" s="122"/>
      <c r="AZ111" s="122"/>
      <c r="BA111" s="122"/>
      <c r="BB111" s="122"/>
      <c r="BC111" s="122"/>
      <c r="BD111" s="383" t="str">
        <f t="shared" si="71"/>
        <v/>
      </c>
      <c r="BE111" s="122"/>
      <c r="BF111" s="139"/>
      <c r="BG111" s="122"/>
      <c r="BI111" s="139"/>
      <c r="BN111" s="122"/>
      <c r="BO111" s="139"/>
      <c r="BP111" s="139"/>
      <c r="BQ111" s="139"/>
      <c r="BW111" s="139"/>
      <c r="BX111" s="122"/>
      <c r="CD111" s="139"/>
      <c r="CE111" s="122"/>
      <c r="CG111" s="122"/>
      <c r="CH111" s="122"/>
      <c r="CI111" s="122"/>
    </row>
    <row r="112" spans="1:87" ht="16.7" customHeight="1" x14ac:dyDescent="0.25">
      <c r="C112" s="308" t="str">
        <f t="shared" si="35"/>
        <v>PO</v>
      </c>
      <c r="D112" s="334" t="str">
        <f t="shared" si="36"/>
        <v>PLAN</v>
      </c>
      <c r="E112" s="337" t="str">
        <f t="shared" si="67"/>
        <v/>
      </c>
      <c r="F112" s="283" t="str">
        <f t="shared" si="67"/>
        <v/>
      </c>
      <c r="G112" s="654"/>
      <c r="H112" s="283" t="str">
        <f t="shared" si="39"/>
        <v>MWh</v>
      </c>
      <c r="I112" s="419"/>
      <c r="J112" s="420"/>
      <c r="K112" s="420"/>
      <c r="L112" s="421"/>
      <c r="M112" s="420"/>
      <c r="N112" s="420"/>
      <c r="O112" s="422"/>
      <c r="P112" s="285"/>
      <c r="Q112" s="657"/>
      <c r="R112" s="284" t="str">
        <f t="shared" si="57"/>
        <v>EUR/MWh</v>
      </c>
      <c r="S112" s="320" t="str">
        <f t="shared" si="58"/>
        <v/>
      </c>
      <c r="T112" s="688" t="str">
        <f t="shared" si="40"/>
        <v/>
      </c>
      <c r="U112" s="286" t="str">
        <f t="shared" si="41"/>
        <v/>
      </c>
      <c r="V112" s="287" t="str">
        <f t="shared" si="42"/>
        <v/>
      </c>
      <c r="W112" s="288" t="str">
        <f t="shared" si="43"/>
        <v/>
      </c>
      <c r="Y112" s="194" t="str">
        <f t="shared" si="68"/>
        <v/>
      </c>
      <c r="AB112" s="444" t="s">
        <v>913</v>
      </c>
      <c r="AC112" s="489">
        <f>1-(SUM(AC110:AC111))</f>
        <v>1</v>
      </c>
      <c r="AK112" s="11"/>
      <c r="AL112" s="11"/>
      <c r="AM112" s="11"/>
      <c r="AN112" s="11"/>
      <c r="AO112" s="11"/>
      <c r="AQ112" s="241"/>
      <c r="AR112" s="242">
        <f t="shared" si="69"/>
        <v>0</v>
      </c>
      <c r="AS112" s="241"/>
      <c r="AT112" s="241">
        <v>0</v>
      </c>
      <c r="AU112" s="241"/>
      <c r="AV112" s="241">
        <f t="shared" si="70"/>
        <v>0</v>
      </c>
      <c r="AX112" s="139"/>
      <c r="AY112" s="122"/>
      <c r="AZ112" s="122"/>
      <c r="BA112" s="122"/>
      <c r="BB112" s="122"/>
      <c r="BC112" s="122"/>
      <c r="BD112" s="383" t="str">
        <f t="shared" si="71"/>
        <v/>
      </c>
      <c r="BE112" s="122"/>
      <c r="BF112" s="139"/>
      <c r="BG112" s="122"/>
      <c r="BI112" s="139"/>
      <c r="BN112" s="122"/>
      <c r="BO112" s="139"/>
      <c r="BP112" s="139"/>
      <c r="BQ112" s="139"/>
      <c r="BW112" s="139"/>
      <c r="BX112" s="122"/>
      <c r="CD112" s="139"/>
      <c r="CE112" s="122"/>
      <c r="CG112" s="122"/>
      <c r="CH112" s="122"/>
      <c r="CI112" s="122"/>
    </row>
    <row r="113" spans="1:88" ht="16.5" customHeight="1" x14ac:dyDescent="0.25">
      <c r="C113" s="308" t="str">
        <f t="shared" si="35"/>
        <v>PO</v>
      </c>
      <c r="D113" s="334" t="str">
        <f t="shared" si="36"/>
        <v>PLAN</v>
      </c>
      <c r="E113" s="338" t="str">
        <f t="shared" ref="E113:F117" si="72">IF(E58="","",E58)</f>
        <v/>
      </c>
      <c r="F113" s="289" t="str">
        <f t="shared" si="72"/>
        <v/>
      </c>
      <c r="G113" s="655"/>
      <c r="H113" s="289" t="str">
        <f t="shared" si="39"/>
        <v>MW/leto</v>
      </c>
      <c r="I113" s="423"/>
      <c r="J113" s="424"/>
      <c r="K113" s="424"/>
      <c r="L113" s="425"/>
      <c r="M113" s="424"/>
      <c r="N113" s="424"/>
      <c r="O113" s="426"/>
      <c r="P113" s="291"/>
      <c r="Q113" s="658"/>
      <c r="R113" s="290" t="str">
        <f t="shared" si="57"/>
        <v>EUR/MW/leto</v>
      </c>
      <c r="S113" s="321" t="str">
        <f t="shared" si="58"/>
        <v/>
      </c>
      <c r="T113" s="689" t="str">
        <f t="shared" si="40"/>
        <v/>
      </c>
      <c r="U113" s="292" t="str">
        <f t="shared" si="41"/>
        <v/>
      </c>
      <c r="V113" s="293" t="str">
        <f t="shared" si="42"/>
        <v/>
      </c>
      <c r="W113" s="294" t="str">
        <f t="shared" si="43"/>
        <v/>
      </c>
      <c r="Y113" s="194" t="str">
        <f t="shared" si="68"/>
        <v/>
      </c>
      <c r="AK113" s="11"/>
      <c r="AL113" s="11"/>
      <c r="AM113" s="11"/>
      <c r="AN113" s="11"/>
      <c r="AO113" s="11"/>
      <c r="AQ113" s="241"/>
      <c r="AR113" s="242">
        <f t="shared" si="69"/>
        <v>0</v>
      </c>
      <c r="AS113" s="241"/>
      <c r="AT113" s="241">
        <v>0</v>
      </c>
      <c r="AU113" s="241"/>
      <c r="AV113" s="241">
        <f t="shared" si="70"/>
        <v>0</v>
      </c>
      <c r="AX113" s="139"/>
      <c r="AY113" s="122"/>
      <c r="AZ113" s="122"/>
      <c r="BA113" s="122"/>
      <c r="BB113" s="122"/>
      <c r="BC113" s="122"/>
      <c r="BD113" s="383" t="str">
        <f t="shared" si="71"/>
        <v/>
      </c>
      <c r="BE113" s="122"/>
      <c r="BF113" s="139"/>
      <c r="BG113" s="122"/>
      <c r="BI113" s="139"/>
      <c r="BN113" s="122"/>
      <c r="BO113" s="139"/>
      <c r="BP113" s="139"/>
      <c r="BQ113" s="139"/>
      <c r="BW113" s="139"/>
      <c r="BX113" s="122"/>
      <c r="CD113" s="139"/>
      <c r="CE113" s="122"/>
      <c r="CG113" s="122"/>
      <c r="CH113" s="122"/>
      <c r="CI113" s="122"/>
    </row>
    <row r="114" spans="1:88" ht="16.7" customHeight="1" x14ac:dyDescent="0.25">
      <c r="C114" s="308" t="str">
        <f t="shared" si="35"/>
        <v>PO</v>
      </c>
      <c r="D114" s="334" t="str">
        <f t="shared" si="36"/>
        <v>PLAN</v>
      </c>
      <c r="E114" s="336" t="str">
        <f t="shared" si="72"/>
        <v/>
      </c>
      <c r="F114" s="277" t="str">
        <f t="shared" si="72"/>
        <v/>
      </c>
      <c r="G114" s="653"/>
      <c r="H114" s="277" t="str">
        <f t="shared" si="39"/>
        <v>MWh</v>
      </c>
      <c r="I114" s="415"/>
      <c r="J114" s="416"/>
      <c r="K114" s="416"/>
      <c r="L114" s="417"/>
      <c r="M114" s="416"/>
      <c r="N114" s="416"/>
      <c r="O114" s="418"/>
      <c r="P114" s="279"/>
      <c r="Q114" s="656"/>
      <c r="R114" s="278" t="str">
        <f t="shared" si="57"/>
        <v>EUR/MWh</v>
      </c>
      <c r="S114" s="319" t="str">
        <f t="shared" si="58"/>
        <v/>
      </c>
      <c r="T114" s="687" t="str">
        <f t="shared" si="40"/>
        <v/>
      </c>
      <c r="U114" s="280" t="str">
        <f t="shared" si="41"/>
        <v/>
      </c>
      <c r="V114" s="281" t="str">
        <f t="shared" si="42"/>
        <v/>
      </c>
      <c r="W114" s="282" t="str">
        <f t="shared" si="43"/>
        <v/>
      </c>
      <c r="Y114" s="194" t="str">
        <f t="shared" si="68"/>
        <v/>
      </c>
      <c r="AB114" s="443" t="s">
        <v>911</v>
      </c>
      <c r="AC114" s="488">
        <f>IFERROR(G114/SUM(G114:G116),0)</f>
        <v>0</v>
      </c>
      <c r="AK114" s="11"/>
      <c r="AL114" s="11"/>
      <c r="AM114" s="11"/>
      <c r="AN114" s="11"/>
      <c r="AO114" s="11"/>
      <c r="AQ114" s="241"/>
      <c r="AR114" s="242">
        <f t="shared" si="69"/>
        <v>0</v>
      </c>
      <c r="AS114" s="241"/>
      <c r="AT114" s="241">
        <v>0</v>
      </c>
      <c r="AU114" s="241"/>
      <c r="AV114" s="241">
        <f t="shared" si="70"/>
        <v>0</v>
      </c>
      <c r="AX114" s="139"/>
      <c r="AY114" s="122"/>
      <c r="AZ114" s="122"/>
      <c r="BA114" s="122"/>
      <c r="BB114" s="122"/>
      <c r="BC114" s="122"/>
      <c r="BD114" s="383" t="str">
        <f t="shared" si="71"/>
        <v/>
      </c>
      <c r="BE114" s="122"/>
      <c r="BF114" s="139"/>
      <c r="BG114" s="122"/>
      <c r="BI114" s="139"/>
      <c r="BN114" s="122"/>
      <c r="BO114" s="139"/>
      <c r="BP114" s="139"/>
      <c r="BQ114" s="139"/>
      <c r="BW114" s="139"/>
      <c r="BX114" s="122"/>
      <c r="CD114" s="139"/>
      <c r="CE114" s="122"/>
      <c r="CG114" s="122"/>
      <c r="CH114" s="122"/>
      <c r="CI114" s="122"/>
    </row>
    <row r="115" spans="1:88" ht="16.7" customHeight="1" x14ac:dyDescent="0.25">
      <c r="C115" s="308" t="str">
        <f t="shared" si="35"/>
        <v>PO</v>
      </c>
      <c r="D115" s="334" t="str">
        <f t="shared" si="36"/>
        <v>PLAN</v>
      </c>
      <c r="E115" s="337" t="str">
        <f t="shared" si="72"/>
        <v/>
      </c>
      <c r="F115" s="283" t="str">
        <f t="shared" si="72"/>
        <v/>
      </c>
      <c r="G115" s="654"/>
      <c r="H115" s="283" t="str">
        <f t="shared" si="39"/>
        <v>MWh</v>
      </c>
      <c r="I115" s="419"/>
      <c r="J115" s="420"/>
      <c r="K115" s="420"/>
      <c r="L115" s="421"/>
      <c r="M115" s="420"/>
      <c r="N115" s="420"/>
      <c r="O115" s="422"/>
      <c r="P115" s="285"/>
      <c r="Q115" s="657"/>
      <c r="R115" s="284" t="str">
        <f t="shared" si="57"/>
        <v>EUR/MWh</v>
      </c>
      <c r="S115" s="320" t="str">
        <f t="shared" si="58"/>
        <v/>
      </c>
      <c r="T115" s="688" t="str">
        <f t="shared" si="40"/>
        <v/>
      </c>
      <c r="U115" s="286" t="str">
        <f t="shared" si="41"/>
        <v/>
      </c>
      <c r="V115" s="287" t="str">
        <f t="shared" si="42"/>
        <v/>
      </c>
      <c r="W115" s="288" t="str">
        <f t="shared" si="43"/>
        <v/>
      </c>
      <c r="Y115" s="194" t="str">
        <f t="shared" si="68"/>
        <v/>
      </c>
      <c r="AB115" s="444" t="s">
        <v>912</v>
      </c>
      <c r="AC115" s="489">
        <f>IFERROR(G115/SUM(G114:G116),0)</f>
        <v>0</v>
      </c>
      <c r="AK115" s="11"/>
      <c r="AL115" s="11"/>
      <c r="AM115" s="11"/>
      <c r="AN115" s="11"/>
      <c r="AO115" s="11"/>
      <c r="AQ115" s="241"/>
      <c r="AR115" s="242">
        <f t="shared" si="69"/>
        <v>0</v>
      </c>
      <c r="AS115" s="241"/>
      <c r="AT115" s="241">
        <v>0</v>
      </c>
      <c r="AU115" s="241"/>
      <c r="AV115" s="241">
        <f t="shared" si="70"/>
        <v>0</v>
      </c>
      <c r="AX115" s="139"/>
      <c r="AY115" s="122"/>
      <c r="AZ115" s="122"/>
      <c r="BA115" s="122"/>
      <c r="BB115" s="122"/>
      <c r="BC115" s="122"/>
      <c r="BD115" s="383" t="str">
        <f t="shared" si="71"/>
        <v/>
      </c>
      <c r="BE115" s="122"/>
      <c r="BF115" s="139"/>
      <c r="BG115" s="122"/>
      <c r="BI115" s="139"/>
      <c r="BN115" s="122"/>
      <c r="BO115" s="139"/>
      <c r="BP115" s="139"/>
      <c r="BQ115" s="139"/>
      <c r="BW115" s="139"/>
      <c r="BX115" s="122"/>
      <c r="CD115" s="139"/>
      <c r="CE115" s="122"/>
      <c r="CG115" s="122"/>
      <c r="CH115" s="122"/>
      <c r="CI115" s="122"/>
    </row>
    <row r="116" spans="1:88" ht="16.7" customHeight="1" x14ac:dyDescent="0.25">
      <c r="C116" s="308" t="str">
        <f t="shared" si="35"/>
        <v>PO</v>
      </c>
      <c r="D116" s="334" t="str">
        <f t="shared" si="36"/>
        <v>PLAN</v>
      </c>
      <c r="E116" s="337" t="str">
        <f t="shared" si="72"/>
        <v/>
      </c>
      <c r="F116" s="283" t="str">
        <f t="shared" si="72"/>
        <v/>
      </c>
      <c r="G116" s="654"/>
      <c r="H116" s="283" t="str">
        <f t="shared" si="39"/>
        <v>MWh</v>
      </c>
      <c r="I116" s="419"/>
      <c r="J116" s="420"/>
      <c r="K116" s="420"/>
      <c r="L116" s="421"/>
      <c r="M116" s="420"/>
      <c r="N116" s="420"/>
      <c r="O116" s="422"/>
      <c r="P116" s="285"/>
      <c r="Q116" s="657"/>
      <c r="R116" s="284" t="str">
        <f t="shared" si="57"/>
        <v>EUR/MWh</v>
      </c>
      <c r="S116" s="320" t="str">
        <f t="shared" si="58"/>
        <v/>
      </c>
      <c r="T116" s="688" t="str">
        <f t="shared" si="40"/>
        <v/>
      </c>
      <c r="U116" s="286" t="str">
        <f t="shared" si="41"/>
        <v/>
      </c>
      <c r="V116" s="287" t="str">
        <f t="shared" si="42"/>
        <v/>
      </c>
      <c r="W116" s="288" t="str">
        <f t="shared" si="43"/>
        <v/>
      </c>
      <c r="Y116" s="194" t="str">
        <f t="shared" si="68"/>
        <v/>
      </c>
      <c r="AB116" s="444" t="s">
        <v>913</v>
      </c>
      <c r="AC116" s="489">
        <f>1-(SUM(AC114:AC115))</f>
        <v>1</v>
      </c>
      <c r="AK116" s="11"/>
      <c r="AL116" s="11"/>
      <c r="AM116" s="11"/>
      <c r="AN116" s="11"/>
      <c r="AO116" s="11"/>
      <c r="AQ116" s="241"/>
      <c r="AR116" s="242">
        <f t="shared" si="69"/>
        <v>0</v>
      </c>
      <c r="AS116" s="241"/>
      <c r="AT116" s="241">
        <v>0</v>
      </c>
      <c r="AU116" s="241"/>
      <c r="AV116" s="241">
        <f t="shared" si="70"/>
        <v>0</v>
      </c>
      <c r="AX116" s="139"/>
      <c r="AY116" s="122"/>
      <c r="AZ116" s="122"/>
      <c r="BA116" s="122"/>
      <c r="BB116" s="122"/>
      <c r="BC116" s="122"/>
      <c r="BD116" s="383" t="str">
        <f t="shared" si="71"/>
        <v/>
      </c>
      <c r="BE116" s="122"/>
      <c r="BF116" s="139"/>
      <c r="BG116" s="122"/>
      <c r="BI116" s="139"/>
      <c r="BN116" s="122"/>
      <c r="BO116" s="139"/>
      <c r="BP116" s="139"/>
      <c r="BQ116" s="139"/>
      <c r="BW116" s="139"/>
      <c r="BX116" s="122"/>
      <c r="CD116" s="139"/>
      <c r="CE116" s="122"/>
      <c r="CG116" s="122"/>
      <c r="CH116" s="122"/>
      <c r="CI116" s="122"/>
    </row>
    <row r="117" spans="1:88" ht="16.5" customHeight="1" x14ac:dyDescent="0.25">
      <c r="C117" s="308" t="str">
        <f t="shared" si="35"/>
        <v>PO</v>
      </c>
      <c r="D117" s="334" t="str">
        <f t="shared" si="36"/>
        <v>PLAN</v>
      </c>
      <c r="E117" s="338" t="str">
        <f t="shared" si="72"/>
        <v/>
      </c>
      <c r="F117" s="289" t="str">
        <f t="shared" si="72"/>
        <v/>
      </c>
      <c r="G117" s="655"/>
      <c r="H117" s="289" t="str">
        <f t="shared" si="39"/>
        <v>MW/leto</v>
      </c>
      <c r="I117" s="423"/>
      <c r="J117" s="424"/>
      <c r="K117" s="424"/>
      <c r="L117" s="425"/>
      <c r="M117" s="424"/>
      <c r="N117" s="424"/>
      <c r="O117" s="426"/>
      <c r="P117" s="291"/>
      <c r="Q117" s="658"/>
      <c r="R117" s="290" t="str">
        <f t="shared" si="57"/>
        <v>EUR/MW/leto</v>
      </c>
      <c r="S117" s="321" t="str">
        <f t="shared" si="58"/>
        <v/>
      </c>
      <c r="T117" s="689" t="str">
        <f t="shared" si="40"/>
        <v/>
      </c>
      <c r="U117" s="292" t="str">
        <f t="shared" si="41"/>
        <v/>
      </c>
      <c r="V117" s="293" t="str">
        <f t="shared" si="42"/>
        <v/>
      </c>
      <c r="W117" s="294" t="str">
        <f t="shared" si="43"/>
        <v/>
      </c>
      <c r="Y117" s="194" t="str">
        <f t="shared" si="68"/>
        <v/>
      </c>
      <c r="AK117" s="11"/>
      <c r="AL117" s="11"/>
      <c r="AM117" s="11"/>
      <c r="AN117" s="11"/>
      <c r="AO117" s="11"/>
      <c r="AQ117" s="241"/>
      <c r="AR117" s="242">
        <f t="shared" si="69"/>
        <v>0</v>
      </c>
      <c r="AS117" s="241"/>
      <c r="AT117" s="241">
        <v>0</v>
      </c>
      <c r="AU117" s="241"/>
      <c r="AV117" s="241">
        <f t="shared" si="70"/>
        <v>0</v>
      </c>
      <c r="AX117" s="139"/>
      <c r="AY117" s="122"/>
      <c r="AZ117" s="122"/>
      <c r="BA117" s="122"/>
      <c r="BB117" s="122"/>
      <c r="BC117" s="122"/>
      <c r="BD117" s="383" t="str">
        <f t="shared" si="71"/>
        <v/>
      </c>
      <c r="BE117" s="122"/>
      <c r="BF117" s="139"/>
      <c r="BG117" s="122"/>
      <c r="BI117" s="139"/>
      <c r="BN117" s="122"/>
      <c r="BO117" s="139"/>
      <c r="BP117" s="139"/>
      <c r="BQ117" s="139"/>
      <c r="BW117" s="139"/>
      <c r="BX117" s="122"/>
      <c r="CD117" s="139"/>
      <c r="CE117" s="122"/>
      <c r="CG117" s="122"/>
      <c r="CH117" s="122"/>
      <c r="CI117" s="122"/>
    </row>
    <row r="118" spans="1:88" ht="16.7" customHeight="1" x14ac:dyDescent="0.25">
      <c r="C118" s="315"/>
      <c r="D118" s="335"/>
      <c r="E118" s="538"/>
      <c r="F118" s="190"/>
      <c r="G118" s="530"/>
      <c r="H118" s="190"/>
      <c r="I118" s="531"/>
      <c r="J118" s="532"/>
      <c r="K118" s="532"/>
      <c r="L118" s="533"/>
      <c r="M118" s="532"/>
      <c r="N118" s="532"/>
      <c r="O118" s="534"/>
      <c r="P118" s="535"/>
      <c r="Q118" s="191"/>
      <c r="R118" s="191"/>
      <c r="S118" s="827">
        <f>SUBTOTAL(109,tbl_07_UVS_02[Znesek upravičenega stroška 
'[EUR']])</f>
        <v>0</v>
      </c>
      <c r="T118" s="694">
        <f>SUBTOTAL(109,tbl_07_UVS_02[Strukturni delež upravičenega stroška 
'[%']])</f>
        <v>0</v>
      </c>
      <c r="U118" s="193"/>
      <c r="V118" s="536"/>
      <c r="W118" s="537">
        <f>SUBTOTAL(109,tbl_07_UVS_02[Razmerje 
(ai x Ei / E0i)
oz. 
(bi x Ei / E0i)])</f>
        <v>0</v>
      </c>
      <c r="Y118" s="194"/>
      <c r="AK118" s="11"/>
      <c r="AL118" s="11"/>
      <c r="AM118" s="11"/>
      <c r="AN118" s="11"/>
      <c r="AO118" s="11"/>
      <c r="AQ118" s="241"/>
      <c r="AR118" s="242"/>
      <c r="AS118" s="241"/>
      <c r="AT118" s="241"/>
      <c r="AU118" s="241"/>
      <c r="AV118" s="241"/>
      <c r="AX118" s="139"/>
      <c r="AY118" s="122"/>
      <c r="AZ118" s="122"/>
      <c r="BA118" s="122"/>
      <c r="BB118" s="122"/>
      <c r="BC118" s="122"/>
      <c r="BD118" s="383"/>
      <c r="BE118" s="122"/>
      <c r="BF118" s="139"/>
      <c r="BG118" s="122"/>
      <c r="BI118" s="139"/>
      <c r="BN118" s="122"/>
      <c r="BO118" s="139"/>
      <c r="BP118" s="139"/>
      <c r="BQ118" s="139"/>
      <c r="BW118" s="139"/>
      <c r="BX118" s="122"/>
      <c r="CD118" s="139"/>
      <c r="CE118" s="122"/>
      <c r="CG118" s="122"/>
      <c r="CH118" s="122"/>
      <c r="CI118" s="122"/>
    </row>
    <row r="119" spans="1:88" ht="20.45" customHeight="1" x14ac:dyDescent="0.25">
      <c r="E119" s="195" t="s">
        <v>241</v>
      </c>
      <c r="F119" s="195" t="s">
        <v>1182</v>
      </c>
      <c r="Q119" s="22"/>
      <c r="AX119" s="139"/>
    </row>
    <row r="120" spans="1:88" ht="14.25" customHeight="1" x14ac:dyDescent="0.25">
      <c r="G120" s="19"/>
      <c r="H120" s="19"/>
      <c r="I120" s="15"/>
      <c r="L120" s="20"/>
      <c r="AX120" s="139"/>
    </row>
    <row r="121" spans="1:88" ht="14.25" customHeight="1" x14ac:dyDescent="0.25">
      <c r="G121" s="19"/>
      <c r="H121" s="19"/>
      <c r="I121" s="15"/>
      <c r="L121" s="20"/>
      <c r="AX121" s="139"/>
      <c r="BM121" s="12"/>
    </row>
    <row r="122" spans="1:88" ht="24.75" customHeight="1" x14ac:dyDescent="0.25">
      <c r="E122" s="305" t="s">
        <v>1037</v>
      </c>
      <c r="H122" s="19"/>
    </row>
    <row r="123" spans="1:88" ht="14.25" customHeight="1" thickBot="1" x14ac:dyDescent="0.3">
      <c r="D123" s="306">
        <v>3</v>
      </c>
    </row>
    <row r="124" spans="1:88" ht="21" customHeight="1" x14ac:dyDescent="0.25">
      <c r="D124" s="306" t="str">
        <f>VLOOKUP(MATCH(D123,tblS_Mesec[ID_Mesec],0),tblS_Mesec[],4)</f>
        <v>PLAN</v>
      </c>
      <c r="F124" s="250" t="s">
        <v>520</v>
      </c>
      <c r="G124" s="921" t="s">
        <v>506</v>
      </c>
      <c r="H124" s="922"/>
      <c r="I124" s="922"/>
      <c r="J124" s="922"/>
      <c r="K124" s="922"/>
      <c r="L124" s="921" t="s">
        <v>515</v>
      </c>
      <c r="M124" s="922"/>
      <c r="N124" s="922"/>
      <c r="O124" s="395"/>
      <c r="P124" s="922" t="s">
        <v>555</v>
      </c>
      <c r="Q124" s="922"/>
      <c r="R124" s="923"/>
      <c r="S124" s="250" t="s">
        <v>1087</v>
      </c>
      <c r="T124" s="252"/>
      <c r="U124" s="251"/>
      <c r="V124" s="251"/>
      <c r="W124" s="252"/>
      <c r="AB124" s="35" t="s">
        <v>241</v>
      </c>
      <c r="BN124" s="35" t="s">
        <v>241</v>
      </c>
    </row>
    <row r="125" spans="1:88" ht="21" customHeight="1" x14ac:dyDescent="0.25">
      <c r="D125" s="306" t="str">
        <f>VLOOKUP(MATCH($D$123,tblS_Mesec[ID_Mesec],0),tblS_Mesec[],7)</f>
        <v>PO</v>
      </c>
      <c r="E125" s="21" t="s">
        <v>1140</v>
      </c>
      <c r="F125" s="249"/>
      <c r="G125" s="253"/>
      <c r="H125" s="249"/>
      <c r="I125" s="254" t="s">
        <v>518</v>
      </c>
      <c r="J125" s="255" t="s">
        <v>519</v>
      </c>
      <c r="K125" s="256"/>
      <c r="L125" s="257" t="s">
        <v>516</v>
      </c>
      <c r="M125" s="393" t="s">
        <v>517</v>
      </c>
      <c r="N125" s="259"/>
      <c r="O125" s="385" t="s">
        <v>907</v>
      </c>
      <c r="P125" s="249"/>
      <c r="Q125" s="249"/>
      <c r="R125" s="249"/>
      <c r="S125" s="249"/>
      <c r="T125" s="249"/>
      <c r="U125" s="249"/>
      <c r="AB125" s="394" t="str">
        <f>$AB$15</f>
        <v>Pripomoček za izračun deleža UVS med posameznimi skupinami odjemalcev</v>
      </c>
      <c r="AR125" s="318">
        <f>SUM(AR128:AR172)</f>
        <v>0</v>
      </c>
      <c r="BN125" s="547" t="str">
        <f>$BN$15</f>
        <v>Uporabljen tip proizvodnih naprav in doseženi mesečni parametri</v>
      </c>
    </row>
    <row r="126" spans="1:88" s="23" customFormat="1" ht="15.75" customHeight="1" x14ac:dyDescent="0.25">
      <c r="E126" s="23" t="s">
        <v>16</v>
      </c>
      <c r="F126" s="23" t="s">
        <v>17</v>
      </c>
      <c r="G126" s="23" t="s">
        <v>18</v>
      </c>
      <c r="H126" s="23" t="s">
        <v>19</v>
      </c>
      <c r="I126" s="23" t="s">
        <v>20</v>
      </c>
      <c r="J126" s="23" t="s">
        <v>21</v>
      </c>
      <c r="K126" s="23" t="s">
        <v>22</v>
      </c>
      <c r="L126" s="23" t="s">
        <v>23</v>
      </c>
      <c r="M126" s="23" t="s">
        <v>24</v>
      </c>
      <c r="N126" s="23" t="s">
        <v>25</v>
      </c>
      <c r="O126" s="23" t="s">
        <v>26</v>
      </c>
      <c r="P126" s="23" t="s">
        <v>27</v>
      </c>
      <c r="Q126" s="23" t="s">
        <v>28</v>
      </c>
      <c r="R126" s="23" t="s">
        <v>507</v>
      </c>
      <c r="S126" s="23" t="s">
        <v>508</v>
      </c>
      <c r="T126" s="23" t="s">
        <v>509</v>
      </c>
      <c r="U126" s="23" t="s">
        <v>510</v>
      </c>
      <c r="V126" s="23" t="s">
        <v>557</v>
      </c>
      <c r="W126" s="23" t="s">
        <v>886</v>
      </c>
      <c r="X126" s="11"/>
      <c r="Y126" s="11"/>
      <c r="Z126" s="11"/>
      <c r="AA126" s="11"/>
      <c r="AB126" s="487"/>
      <c r="AK126" s="123"/>
      <c r="AL126" s="123"/>
      <c r="AM126" s="123"/>
      <c r="AN126" s="123"/>
      <c r="AO126" s="123"/>
      <c r="AP126" s="123"/>
      <c r="AQ126" s="123"/>
      <c r="AR126" s="123"/>
      <c r="AS126" s="139"/>
      <c r="AT126" s="123"/>
      <c r="AU126" s="123"/>
      <c r="AV126" s="123"/>
      <c r="AX126" s="123"/>
      <c r="AY126" s="123"/>
      <c r="AZ126" s="123"/>
      <c r="BA126" s="123"/>
      <c r="BB126" s="123"/>
      <c r="BC126" s="123"/>
      <c r="BG126" s="139"/>
      <c r="BH126" s="123"/>
      <c r="BI126" s="123"/>
      <c r="BJ126" s="123"/>
      <c r="BK126" s="123"/>
      <c r="BL126" s="123"/>
      <c r="BM126" s="123"/>
      <c r="CD126" s="123"/>
      <c r="CE126" s="139"/>
      <c r="CF126" s="123"/>
      <c r="CG126" s="123"/>
      <c r="CH126" s="123"/>
      <c r="CI126" s="123"/>
    </row>
    <row r="127" spans="1:88" s="21" customFormat="1" ht="138" customHeight="1" x14ac:dyDescent="0.25">
      <c r="A127" s="11"/>
      <c r="B127" s="11"/>
      <c r="C127" s="25" t="s">
        <v>573</v>
      </c>
      <c r="D127" s="333" t="s">
        <v>549</v>
      </c>
      <c r="E127" s="309" t="s">
        <v>14</v>
      </c>
      <c r="F127" s="26" t="s">
        <v>146</v>
      </c>
      <c r="G127" s="25" t="s">
        <v>511</v>
      </c>
      <c r="H127" s="27" t="s">
        <v>3</v>
      </c>
      <c r="I127" s="248" t="s">
        <v>503</v>
      </c>
      <c r="J127" s="25" t="s">
        <v>504</v>
      </c>
      <c r="K127" s="25" t="s">
        <v>568</v>
      </c>
      <c r="L127" s="300" t="s">
        <v>512</v>
      </c>
      <c r="M127" s="243" t="s">
        <v>513</v>
      </c>
      <c r="N127" s="243" t="s">
        <v>567</v>
      </c>
      <c r="O127" s="391" t="s">
        <v>875</v>
      </c>
      <c r="P127" s="67" t="s">
        <v>554</v>
      </c>
      <c r="Q127" s="25" t="s">
        <v>556</v>
      </c>
      <c r="R127" s="27" t="s">
        <v>505</v>
      </c>
      <c r="S127" s="25" t="s">
        <v>253</v>
      </c>
      <c r="T127" s="25" t="s">
        <v>147</v>
      </c>
      <c r="U127" s="27" t="s">
        <v>148</v>
      </c>
      <c r="V127" s="36" t="s">
        <v>178</v>
      </c>
      <c r="W127" s="25" t="s">
        <v>179</v>
      </c>
      <c r="Y127" s="244" t="s">
        <v>196</v>
      </c>
      <c r="AB127" s="442" t="s">
        <v>910</v>
      </c>
      <c r="AC127" s="442" t="s">
        <v>909</v>
      </c>
      <c r="AD127" s="442" t="s">
        <v>916</v>
      </c>
      <c r="AE127" s="442" t="s">
        <v>915</v>
      </c>
      <c r="AF127" s="11"/>
      <c r="AG127" s="11"/>
      <c r="AH127" s="11"/>
      <c r="AI127" s="11"/>
      <c r="AJ127" s="11"/>
      <c r="AK127" s="11"/>
      <c r="AL127" s="11"/>
      <c r="AM127" s="11"/>
      <c r="AP127" s="144"/>
      <c r="AQ127" s="245" t="s">
        <v>148</v>
      </c>
      <c r="AR127" s="145" t="s">
        <v>195</v>
      </c>
      <c r="AS127" s="245"/>
      <c r="AT127" s="245"/>
      <c r="AU127" s="245"/>
      <c r="AV127" s="505" t="s">
        <v>522</v>
      </c>
      <c r="AW127" s="386" t="s">
        <v>521</v>
      </c>
      <c r="AX127" s="388" t="s">
        <v>523</v>
      </c>
      <c r="AY127" s="387" t="s">
        <v>876</v>
      </c>
      <c r="AZ127" s="387" t="s">
        <v>877</v>
      </c>
      <c r="BA127" s="387" t="s">
        <v>982</v>
      </c>
      <c r="BB127" s="387" t="s">
        <v>979</v>
      </c>
      <c r="BC127" s="504" t="s">
        <v>986</v>
      </c>
      <c r="BD127" s="504" t="s">
        <v>987</v>
      </c>
      <c r="BE127" s="246" t="s">
        <v>609</v>
      </c>
      <c r="BF127" s="246" t="s">
        <v>610</v>
      </c>
      <c r="BG127" s="246" t="s">
        <v>607</v>
      </c>
      <c r="BH127" s="246" t="s">
        <v>608</v>
      </c>
      <c r="BJ127" s="519" t="s">
        <v>970</v>
      </c>
      <c r="BK127" s="519" t="s">
        <v>978</v>
      </c>
      <c r="BL127" s="519" t="s">
        <v>971</v>
      </c>
      <c r="BM127" s="519" t="s">
        <v>980</v>
      </c>
      <c r="BN127" s="548" t="s">
        <v>972</v>
      </c>
      <c r="BO127" s="548" t="s">
        <v>974</v>
      </c>
      <c r="BP127" s="548" t="s">
        <v>973</v>
      </c>
      <c r="BQ127" s="548" t="s">
        <v>1000</v>
      </c>
      <c r="BR127" s="548" t="s">
        <v>999</v>
      </c>
      <c r="BW127" s="139"/>
      <c r="BX127" s="245"/>
      <c r="CE127" s="246"/>
      <c r="CF127" s="246"/>
      <c r="CG127" s="122"/>
      <c r="CH127" s="122"/>
      <c r="CI127" s="122"/>
      <c r="CJ127" s="122"/>
    </row>
    <row r="128" spans="1:88" s="35" customFormat="1" ht="16.7" customHeight="1" x14ac:dyDescent="0.25">
      <c r="A128" s="11"/>
      <c r="B128" s="11"/>
      <c r="C128" s="332" t="str">
        <f t="shared" ref="C128:C172" si="73">$D$125</f>
        <v>PO</v>
      </c>
      <c r="D128" s="334" t="str">
        <f t="shared" ref="D128:D172" si="74">$D$124</f>
        <v>PLAN</v>
      </c>
      <c r="E128" s="310" t="str">
        <f t="shared" ref="E128:F157" si="75">IF(E73="","",E73)</f>
        <v/>
      </c>
      <c r="F128" s="29" t="str">
        <f t="shared" si="75"/>
        <v/>
      </c>
      <c r="G128" s="262" t="str">
        <f t="shared" ref="G128:G156" si="76">IF(E128="","",ROUND(IF(OR(O128=0,O128=""),SUM(J128:K128),(SUM(M128:N128))/(SUM(M128:N128)+O128)*SUM(J128:K128)),3))</f>
        <v/>
      </c>
      <c r="H128" s="29" t="str">
        <f t="shared" ref="H128:H157" si="77">IF(H73="","",H73)</f>
        <v/>
      </c>
      <c r="I128" s="642"/>
      <c r="J128" s="643"/>
      <c r="K128" s="643"/>
      <c r="L128" s="644"/>
      <c r="M128" s="643"/>
      <c r="N128" s="643"/>
      <c r="O128" s="645"/>
      <c r="P128" s="646"/>
      <c r="Q128" s="647"/>
      <c r="R128" s="30" t="str">
        <f>IF(R73="","",R73)</f>
        <v/>
      </c>
      <c r="S128" s="399" t="str">
        <f t="shared" ref="S128:S172" si="78">IF(OR(G128="",Q128=""),"",ROUND((G128*Q128+P128),2))</f>
        <v/>
      </c>
      <c r="T128" s="685" t="str">
        <f t="shared" ref="T128:T172" si="79">IFERROR(S128/$S$173,"")</f>
        <v/>
      </c>
      <c r="U128" s="32" t="str">
        <f t="shared" ref="U128:U172" si="80">U73</f>
        <v/>
      </c>
      <c r="V128" s="37" t="str">
        <f t="shared" ref="V128:V172" si="81">IFERROR(Q128/Q73-1,"")</f>
        <v/>
      </c>
      <c r="W128" s="33" t="str">
        <f t="shared" ref="W128:W172" si="82">IFERROR(T128*$S$173/$S$118,"")</f>
        <v/>
      </c>
      <c r="Y128" s="34" t="str">
        <f t="shared" ref="Y128:Y156" si="83">IF(AND(E128="",COUNTA(I128:Q128)=0),"",IF(AR128=1,"û","ü"))</f>
        <v/>
      </c>
      <c r="AB128" s="443" t="s">
        <v>911</v>
      </c>
      <c r="AC128" s="488">
        <f>IFERROR(SUM(#REF!,#REF!,#REF!)/#REF!,0)</f>
        <v>0</v>
      </c>
      <c r="AD128" s="492">
        <v>0</v>
      </c>
      <c r="AE128" s="490">
        <f>ROUND(AD128*AC128,3)</f>
        <v>0</v>
      </c>
      <c r="AF128" s="11"/>
      <c r="AG128" s="11"/>
      <c r="AH128" s="11"/>
      <c r="AI128" s="11"/>
      <c r="AJ128" s="11"/>
      <c r="AK128" s="11"/>
      <c r="AL128" s="11"/>
      <c r="AM128" s="11"/>
      <c r="AP128" s="125"/>
      <c r="AQ128" s="125" t="s">
        <v>149</v>
      </c>
      <c r="AR128" s="147">
        <f t="shared" ref="AR128:AR156" si="84">IF(SUM(AS128:BF128)&gt;0,1,0)</f>
        <v>0</v>
      </c>
      <c r="AS128" s="122"/>
      <c r="AT128" s="147"/>
      <c r="AU128" s="147"/>
      <c r="AV128" s="122"/>
      <c r="AW128" s="35">
        <f t="shared" ref="AW128:AW156" si="85">IF(SUM(I128:O128)=0,0,IF(LEFT(E128,3)="A01",IF(SUM(I128:J128,L128:M128)=0,0,IF(AND(SUM(I128:J128)&gt;0,SUM(L128:M128)&gt;0),0,1)),0))</f>
        <v>0</v>
      </c>
      <c r="AX128" s="35">
        <f t="shared" ref="AX128:AX156" si="86">IF(SUM(I128:O128)=0,0,IF(LEFT(E128,3)="A01",IF(SUM(I128:O128)=0,0,IF(OR(AND(K128=0,N128=0),AND(K128&gt;0,N128&gt;=0))=TRUE,0,1)),0))</f>
        <v>0</v>
      </c>
      <c r="AY128" s="35">
        <f>IFERROR(IF(BM128=1,IF(AND(BN128&lt;=$BZ$19,BN128&gt;=$CA$19,BO128&lt;=$BV$19,BO128&gt;=$BW$19,BP128&lt;=$BX$19,BP128&gt;=$BY$19,BQ128&gt;=$CB$19,BQ128&lt;=$CC$19),0,1),0),0)</f>
        <v>0</v>
      </c>
      <c r="AZ128" s="35">
        <f t="shared" ref="AZ128:AZ156" si="87">IFERROR(IF(BM128=2,IF(AND(BN128&lt;=$BZ$20,BN128&gt;=$CA$20,BO128&lt;=$BV$20,BO128&gt;=$BW$20),0,1),0),0)</f>
        <v>0</v>
      </c>
      <c r="BA128" s="35">
        <f>IFERROR(IF(BM128=3,IF(AND(BN128&lt;=$BZ$21,BN128&gt;=$CA$21,BO128&lt;=$BV$21,BO128&gt;=$BW$21,BP128&lt;=$BX$21,BP128&gt;=$BY$21,BQ128&gt;=$CB$21,BQ128&lt;=$CC$21),0,1),0),0)</f>
        <v>0</v>
      </c>
      <c r="BB128" s="35">
        <f t="shared" ref="BB128:BB156" si="88">IFERROR(IF(BM128=4,IF(AND(BN128&lt;=$BZ$22,BN128&gt;=$CA$22,BO128&lt;=$BV$22,BO128&gt;=$BW$22),0,1),0),0)</f>
        <v>0</v>
      </c>
      <c r="BC128" s="35">
        <f t="shared" ref="BC128:BC156" si="89">IF(E128="",0,IF(AND(OR(AND(I128=0,L128=0),AND(I128&gt;0,L128&gt;0),AND(SUM(I128:J128)&gt;0,SUM(L128:M128)&gt;0)),OR(AND(I128&gt;0,J128&gt;0,L128&gt;0),AND(SUM(I128:J128)=0,SUM(L128:M128)=0)))=TRUE,0,1))</f>
        <v>0</v>
      </c>
      <c r="BD128" s="381">
        <f>IF(OR(COUNTA(I128:Q128)=9,COUNTA(I128:Q128)=0)=TRUE,0,1)</f>
        <v>0</v>
      </c>
      <c r="BE128" s="35">
        <f t="shared" ref="BE128:BE156" si="90">IF(AND($BG$16=E128,$BG$128&lt;&gt;""),IF(Q128&gt;$BG$128,1,0),0)</f>
        <v>0</v>
      </c>
      <c r="BF128" s="35">
        <f t="shared" ref="BF128:BF156" si="91">IF(AND($BH$16=E128,$BH$128&lt;&gt;""),IF(Q128&gt;$BH$128,1,0),0)</f>
        <v>0</v>
      </c>
      <c r="BG128" s="372" t="str">
        <f>IF(AND($AK$2=VLOOKUP($D$123,tblS_RegUVS[],2),VLOOKUP($D$123,tblS_RegUVS[],4)&lt;&gt;""),VLOOKUP($D$123,tblS_RegUVS[],4),"")</f>
        <v/>
      </c>
      <c r="BH128" s="372" t="str">
        <f>IF(AND($AK$2=VLOOKUP($D$123,tblS_RegUVS[],2),VLOOKUP($D$123,tblS_RegUVS[],6)&lt;&gt;""),VLOOKUP($D$123,tblS_RegUVS[],6),"")</f>
        <v/>
      </c>
      <c r="BJ128" s="12" t="b">
        <f t="shared" ref="BJ128:BJ156" si="92">AND(LEFT(E128,3)="A01",SUM(L128:N128)&gt;0,E128&lt;&gt;"A01-13",E128&lt;&gt;"A01-14",E128&lt;&gt;"A01-15")</f>
        <v>0</v>
      </c>
      <c r="BK128" s="516" t="b">
        <f t="shared" ref="BK128:BK156" si="93">AND(LEFT(E128,3)="A01",SUM(N128:O128)&gt;0,E128="A01-15")</f>
        <v>0</v>
      </c>
      <c r="BL128" s="518">
        <f t="shared" ref="BL128:BL156" si="94">IF(BJ128=TRUE,IF(AND(K128=0,BJ128=TRUE),1,IF(SUM(I128:J128)=0,2,3)),0)</f>
        <v>0</v>
      </c>
      <c r="BM128" s="518">
        <f>IF(BL128&lt;&gt;0,BL128,IF(BK128=TRUE,4,0))</f>
        <v>0</v>
      </c>
      <c r="BN128" s="517" t="str">
        <f t="shared" ref="BN128:BN156" si="95">IFERROR(IF($BM128=0,"",ROUND(SUM(L128:O128)/SUM(I128:K128),3)),"")</f>
        <v/>
      </c>
      <c r="BO128" s="517" t="str">
        <f t="shared" ref="BO128:BO156" si="96">IFERROR(IF($BM128=0,"",ROUND(SUM(M128:O128)/SUM(J128:K128),3)),"")</f>
        <v/>
      </c>
      <c r="BP128" s="517" t="str">
        <f t="shared" ref="BP128:BP156" si="97">IFERROR(IF($BM128=0,"",ROUND(SUM(L128)/SUM(I128),3)),"")</f>
        <v/>
      </c>
      <c r="BQ128" s="517" t="str">
        <f>IFERROR(IF(OR($BM128=1,$BM128=3),ROUND(IF(O128=0,L128/M128,IF((N128+O128)&lt;=(K128*0.95),L128/(M128+O128),L128/(SUM(N128:O128)-K128*0.95+M128))),3),""),"")</f>
        <v/>
      </c>
      <c r="BR128" s="546" t="str">
        <f>IF(BM128=0,"",VLOOKUP(BM128,$BT$19:$BU$22,2))</f>
        <v/>
      </c>
      <c r="BW128" s="139"/>
      <c r="BX128" s="125"/>
      <c r="CE128" s="372"/>
      <c r="CF128" s="372"/>
      <c r="CG128" s="122"/>
      <c r="CH128" s="122"/>
      <c r="CI128" s="122"/>
      <c r="CJ128" s="122"/>
    </row>
    <row r="129" spans="1:88" s="35" customFormat="1" ht="16.7" customHeight="1" x14ac:dyDescent="0.25">
      <c r="A129" s="11"/>
      <c r="B129" s="11"/>
      <c r="C129" s="332" t="str">
        <f t="shared" si="73"/>
        <v>PO</v>
      </c>
      <c r="D129" s="334" t="str">
        <f t="shared" si="74"/>
        <v>PLAN</v>
      </c>
      <c r="E129" s="310" t="str">
        <f t="shared" si="75"/>
        <v/>
      </c>
      <c r="F129" s="29" t="str">
        <f t="shared" si="75"/>
        <v/>
      </c>
      <c r="G129" s="262" t="str">
        <f t="shared" si="76"/>
        <v/>
      </c>
      <c r="H129" s="29" t="str">
        <f t="shared" si="77"/>
        <v/>
      </c>
      <c r="I129" s="642"/>
      <c r="J129" s="643"/>
      <c r="K129" s="643"/>
      <c r="L129" s="644"/>
      <c r="M129" s="643"/>
      <c r="N129" s="643"/>
      <c r="O129" s="645"/>
      <c r="P129" s="646"/>
      <c r="Q129" s="647"/>
      <c r="R129" s="30" t="str">
        <f t="shared" ref="R129:R172" si="98">IF(R74="","",R74)</f>
        <v/>
      </c>
      <c r="S129" s="399" t="str">
        <f t="shared" si="78"/>
        <v/>
      </c>
      <c r="T129" s="685" t="str">
        <f t="shared" si="79"/>
        <v/>
      </c>
      <c r="U129" s="32" t="str">
        <f t="shared" si="80"/>
        <v/>
      </c>
      <c r="V129" s="37" t="str">
        <f t="shared" si="81"/>
        <v/>
      </c>
      <c r="W129" s="33" t="str">
        <f t="shared" si="82"/>
        <v/>
      </c>
      <c r="Y129" s="34" t="str">
        <f t="shared" si="83"/>
        <v/>
      </c>
      <c r="AB129" s="444" t="s">
        <v>912</v>
      </c>
      <c r="AC129" s="489">
        <f>IFERROR(SUM(#REF!,#REF!,#REF!)/#REF!,0)</f>
        <v>0</v>
      </c>
      <c r="AD129" s="445"/>
      <c r="AE129" s="491">
        <f>ROUND(AD128*AC129,3)</f>
        <v>0</v>
      </c>
      <c r="AF129" s="11"/>
      <c r="AG129" s="11"/>
      <c r="AH129" s="11"/>
      <c r="AI129" s="11"/>
      <c r="AJ129" s="11"/>
      <c r="AK129" s="11"/>
      <c r="AL129" s="11"/>
      <c r="AM129" s="11"/>
      <c r="AP129" s="125"/>
      <c r="AQ129" s="125" t="s">
        <v>150</v>
      </c>
      <c r="AR129" s="147">
        <f t="shared" si="84"/>
        <v>0</v>
      </c>
      <c r="AS129" s="122"/>
      <c r="AT129" s="122"/>
      <c r="AU129" s="122"/>
      <c r="AV129" s="122"/>
      <c r="AW129" s="35">
        <f t="shared" si="85"/>
        <v>0</v>
      </c>
      <c r="AX129" s="35">
        <f t="shared" si="86"/>
        <v>0</v>
      </c>
      <c r="AY129" s="35">
        <f t="shared" ref="AY129:AY156" si="99">IFERROR(IF(BM129=1,IF(AND(BN129&lt;=$BZ$19,BN129&gt;=$CA$19,BO129&lt;=$BV$19,BO129&gt;=$BW$19,BP129&lt;=$BX$19,BP129&gt;=$BY$19,BQ129&gt;=$CB$19,BQ129&lt;=$CC$19),0,1),0),0)</f>
        <v>0</v>
      </c>
      <c r="AZ129" s="35">
        <f t="shared" si="87"/>
        <v>0</v>
      </c>
      <c r="BA129" s="35">
        <f t="shared" ref="BA129:BA156" si="100">IFERROR(IF(BM129=3,IF(AND(BN129&lt;=$BZ$21,BN129&gt;=$CA$21,BO129&lt;=$BV$21,BO129&gt;=$BW$21,BP129&lt;=$BX$21,BP129&gt;=$BY$21,BQ129&gt;=$CB$21,BQ129&lt;=$CC$21),0,1),0),0)</f>
        <v>0</v>
      </c>
      <c r="BB129" s="35">
        <f t="shared" si="88"/>
        <v>0</v>
      </c>
      <c r="BC129" s="35">
        <f t="shared" si="89"/>
        <v>0</v>
      </c>
      <c r="BD129" s="381">
        <f t="shared" ref="BD129:BD156" si="101">IF(OR(COUNTA(I129:Q129)=9,COUNTA(I129:Q129)=0)=TRUE,0,1)</f>
        <v>0</v>
      </c>
      <c r="BE129" s="35">
        <f t="shared" si="90"/>
        <v>0</v>
      </c>
      <c r="BF129" s="35">
        <f t="shared" si="91"/>
        <v>0</v>
      </c>
      <c r="BG129" s="6"/>
      <c r="BJ129" s="12" t="b">
        <f t="shared" si="92"/>
        <v>0</v>
      </c>
      <c r="BK129" s="516" t="b">
        <f t="shared" si="93"/>
        <v>0</v>
      </c>
      <c r="BL129" s="518">
        <f t="shared" si="94"/>
        <v>0</v>
      </c>
      <c r="BM129" s="518">
        <f t="shared" ref="BM129:BM156" si="102">IF(BL129&lt;&gt;0,BL129,IF(BK129=TRUE,4,0))</f>
        <v>0</v>
      </c>
      <c r="BN129" s="517" t="str">
        <f t="shared" si="95"/>
        <v/>
      </c>
      <c r="BO129" s="517" t="str">
        <f t="shared" si="96"/>
        <v/>
      </c>
      <c r="BP129" s="517" t="str">
        <f t="shared" si="97"/>
        <v/>
      </c>
      <c r="BQ129" s="517" t="str">
        <f t="shared" ref="BQ129:BQ156" si="103">IFERROR(IF(OR($BM129=1,$BM129=3),ROUND(IF(O129=0,L129/M129,IF((N129+O129)&lt;=(K129*0.95),L129/(M129+O129),L129/(SUM(N129:O129)-K129*0.95+M129))),3),""),"")</f>
        <v/>
      </c>
      <c r="BR129" s="546" t="str">
        <f t="shared" ref="BR129:BR156" si="104">IF(BM129=0,"",VLOOKUP(BM129,$BT$19:$BU$22,2))</f>
        <v/>
      </c>
      <c r="BW129" s="139"/>
      <c r="BX129" s="125"/>
      <c r="CE129" s="6"/>
      <c r="CG129" s="122"/>
      <c r="CH129" s="122"/>
      <c r="CI129" s="122"/>
      <c r="CJ129" s="122"/>
    </row>
    <row r="130" spans="1:88" s="35" customFormat="1" ht="16.7" customHeight="1" x14ac:dyDescent="0.25">
      <c r="A130" s="11"/>
      <c r="B130" s="11"/>
      <c r="C130" s="332" t="str">
        <f t="shared" si="73"/>
        <v>PO</v>
      </c>
      <c r="D130" s="334" t="str">
        <f t="shared" si="74"/>
        <v>PLAN</v>
      </c>
      <c r="E130" s="310" t="str">
        <f t="shared" si="75"/>
        <v/>
      </c>
      <c r="F130" s="29" t="str">
        <f t="shared" si="75"/>
        <v/>
      </c>
      <c r="G130" s="262" t="str">
        <f t="shared" si="76"/>
        <v/>
      </c>
      <c r="H130" s="29" t="str">
        <f t="shared" si="77"/>
        <v/>
      </c>
      <c r="I130" s="642"/>
      <c r="J130" s="643"/>
      <c r="K130" s="643"/>
      <c r="L130" s="644"/>
      <c r="M130" s="643"/>
      <c r="N130" s="643"/>
      <c r="O130" s="645"/>
      <c r="P130" s="646"/>
      <c r="Q130" s="647"/>
      <c r="R130" s="30" t="str">
        <f t="shared" si="98"/>
        <v/>
      </c>
      <c r="S130" s="399" t="str">
        <f t="shared" si="78"/>
        <v/>
      </c>
      <c r="T130" s="685" t="str">
        <f t="shared" si="79"/>
        <v/>
      </c>
      <c r="U130" s="32" t="str">
        <f t="shared" si="80"/>
        <v/>
      </c>
      <c r="V130" s="37" t="str">
        <f t="shared" si="81"/>
        <v/>
      </c>
      <c r="W130" s="33" t="str">
        <f t="shared" si="82"/>
        <v/>
      </c>
      <c r="Y130" s="34" t="str">
        <f t="shared" si="83"/>
        <v/>
      </c>
      <c r="AB130" s="444" t="s">
        <v>913</v>
      </c>
      <c r="AC130" s="489">
        <f>IFERROR(1-SUM(AC128:AC129),0)</f>
        <v>1</v>
      </c>
      <c r="AD130" s="445"/>
      <c r="AE130" s="491">
        <f>ROUND(AD128*AC130,3)</f>
        <v>0</v>
      </c>
      <c r="AF130" s="11"/>
      <c r="AG130" s="11"/>
      <c r="AH130" s="11"/>
      <c r="AI130" s="11"/>
      <c r="AJ130" s="11"/>
      <c r="AK130" s="11"/>
      <c r="AL130" s="11"/>
      <c r="AM130" s="11"/>
      <c r="AP130" s="125"/>
      <c r="AQ130" s="125" t="s">
        <v>151</v>
      </c>
      <c r="AR130" s="147">
        <f t="shared" si="84"/>
        <v>0</v>
      </c>
      <c r="AS130" s="122"/>
      <c r="AT130" s="122"/>
      <c r="AU130" s="122"/>
      <c r="AV130" s="122"/>
      <c r="AW130" s="35">
        <f t="shared" si="85"/>
        <v>0</v>
      </c>
      <c r="AX130" s="35">
        <f t="shared" si="86"/>
        <v>0</v>
      </c>
      <c r="AY130" s="35">
        <f t="shared" si="99"/>
        <v>0</v>
      </c>
      <c r="AZ130" s="35">
        <f t="shared" si="87"/>
        <v>0</v>
      </c>
      <c r="BA130" s="35">
        <f t="shared" si="100"/>
        <v>0</v>
      </c>
      <c r="BB130" s="35">
        <f t="shared" si="88"/>
        <v>0</v>
      </c>
      <c r="BC130" s="35">
        <f t="shared" si="89"/>
        <v>0</v>
      </c>
      <c r="BD130" s="381">
        <f t="shared" si="101"/>
        <v>0</v>
      </c>
      <c r="BE130" s="35">
        <f t="shared" si="90"/>
        <v>0</v>
      </c>
      <c r="BF130" s="35">
        <f t="shared" si="91"/>
        <v>0</v>
      </c>
      <c r="BJ130" s="12" t="b">
        <f t="shared" si="92"/>
        <v>0</v>
      </c>
      <c r="BK130" s="516" t="b">
        <f t="shared" si="93"/>
        <v>0</v>
      </c>
      <c r="BL130" s="518">
        <f t="shared" si="94"/>
        <v>0</v>
      </c>
      <c r="BM130" s="518">
        <f t="shared" si="102"/>
        <v>0</v>
      </c>
      <c r="BN130" s="517" t="str">
        <f t="shared" si="95"/>
        <v/>
      </c>
      <c r="BO130" s="517" t="str">
        <f t="shared" si="96"/>
        <v/>
      </c>
      <c r="BP130" s="517" t="str">
        <f t="shared" si="97"/>
        <v/>
      </c>
      <c r="BQ130" s="517" t="str">
        <f t="shared" si="103"/>
        <v/>
      </c>
      <c r="BR130" s="546" t="str">
        <f t="shared" si="104"/>
        <v/>
      </c>
      <c r="BW130" s="139"/>
      <c r="BX130" s="125"/>
      <c r="CG130" s="122"/>
      <c r="CH130" s="122"/>
      <c r="CI130" s="122"/>
      <c r="CJ130" s="122"/>
    </row>
    <row r="131" spans="1:88" s="35" customFormat="1" ht="16.7" customHeight="1" x14ac:dyDescent="0.25">
      <c r="A131" s="11"/>
      <c r="B131" s="11"/>
      <c r="C131" s="332" t="str">
        <f t="shared" si="73"/>
        <v>PO</v>
      </c>
      <c r="D131" s="334" t="str">
        <f t="shared" si="74"/>
        <v>PLAN</v>
      </c>
      <c r="E131" s="310" t="str">
        <f t="shared" si="75"/>
        <v/>
      </c>
      <c r="F131" s="29" t="str">
        <f t="shared" si="75"/>
        <v/>
      </c>
      <c r="G131" s="262" t="str">
        <f t="shared" si="76"/>
        <v/>
      </c>
      <c r="H131" s="29" t="str">
        <f t="shared" si="77"/>
        <v/>
      </c>
      <c r="I131" s="642"/>
      <c r="J131" s="643"/>
      <c r="K131" s="643"/>
      <c r="L131" s="644"/>
      <c r="M131" s="643"/>
      <c r="N131" s="643"/>
      <c r="O131" s="645"/>
      <c r="P131" s="646"/>
      <c r="Q131" s="647"/>
      <c r="R131" s="30" t="str">
        <f t="shared" si="98"/>
        <v/>
      </c>
      <c r="S131" s="399" t="str">
        <f t="shared" si="78"/>
        <v/>
      </c>
      <c r="T131" s="685" t="str">
        <f t="shared" si="79"/>
        <v/>
      </c>
      <c r="U131" s="32" t="str">
        <f t="shared" si="80"/>
        <v/>
      </c>
      <c r="V131" s="37" t="str">
        <f t="shared" si="81"/>
        <v/>
      </c>
      <c r="W131" s="33" t="str">
        <f t="shared" si="82"/>
        <v/>
      </c>
      <c r="Y131" s="34" t="str">
        <f t="shared" si="83"/>
        <v/>
      </c>
      <c r="AC131" s="11"/>
      <c r="AD131" s="11"/>
      <c r="AE131" s="11"/>
      <c r="AF131" s="11"/>
      <c r="AG131" s="11"/>
      <c r="AH131" s="11"/>
      <c r="AJ131" s="11"/>
      <c r="AK131" s="11"/>
      <c r="AL131" s="11"/>
      <c r="AM131" s="11"/>
      <c r="AP131" s="125"/>
      <c r="AQ131" s="125" t="s">
        <v>152</v>
      </c>
      <c r="AR131" s="147">
        <f t="shared" si="84"/>
        <v>0</v>
      </c>
      <c r="AS131" s="122"/>
      <c r="AT131" s="122"/>
      <c r="AU131" s="122"/>
      <c r="AV131" s="122"/>
      <c r="AW131" s="35">
        <f t="shared" si="85"/>
        <v>0</v>
      </c>
      <c r="AX131" s="35">
        <f t="shared" si="86"/>
        <v>0</v>
      </c>
      <c r="AY131" s="35">
        <f t="shared" si="99"/>
        <v>0</v>
      </c>
      <c r="AZ131" s="35">
        <f t="shared" si="87"/>
        <v>0</v>
      </c>
      <c r="BA131" s="35">
        <f t="shared" si="100"/>
        <v>0</v>
      </c>
      <c r="BB131" s="35">
        <f t="shared" si="88"/>
        <v>0</v>
      </c>
      <c r="BC131" s="35">
        <f t="shared" si="89"/>
        <v>0</v>
      </c>
      <c r="BD131" s="381">
        <f t="shared" si="101"/>
        <v>0</v>
      </c>
      <c r="BE131" s="35">
        <f t="shared" si="90"/>
        <v>0</v>
      </c>
      <c r="BF131" s="35">
        <f t="shared" si="91"/>
        <v>0</v>
      </c>
      <c r="BJ131" s="12" t="b">
        <f t="shared" si="92"/>
        <v>0</v>
      </c>
      <c r="BK131" s="516" t="b">
        <f t="shared" si="93"/>
        <v>0</v>
      </c>
      <c r="BL131" s="518">
        <f t="shared" si="94"/>
        <v>0</v>
      </c>
      <c r="BM131" s="518">
        <f t="shared" si="102"/>
        <v>0</v>
      </c>
      <c r="BN131" s="517" t="str">
        <f t="shared" si="95"/>
        <v/>
      </c>
      <c r="BO131" s="517" t="str">
        <f t="shared" si="96"/>
        <v/>
      </c>
      <c r="BP131" s="517" t="str">
        <f t="shared" si="97"/>
        <v/>
      </c>
      <c r="BQ131" s="517" t="str">
        <f t="shared" si="103"/>
        <v/>
      </c>
      <c r="BR131" s="546" t="str">
        <f t="shared" si="104"/>
        <v/>
      </c>
      <c r="BW131" s="139"/>
      <c r="BX131" s="125"/>
      <c r="CG131" s="122"/>
      <c r="CH131" s="122"/>
      <c r="CI131" s="122"/>
      <c r="CJ131" s="122"/>
    </row>
    <row r="132" spans="1:88" s="35" customFormat="1" ht="16.7" customHeight="1" x14ac:dyDescent="0.25">
      <c r="A132" s="11"/>
      <c r="B132" s="11"/>
      <c r="C132" s="332" t="str">
        <f t="shared" si="73"/>
        <v>PO</v>
      </c>
      <c r="D132" s="334" t="str">
        <f t="shared" si="74"/>
        <v>PLAN</v>
      </c>
      <c r="E132" s="310" t="str">
        <f t="shared" si="75"/>
        <v/>
      </c>
      <c r="F132" s="29" t="str">
        <f t="shared" si="75"/>
        <v/>
      </c>
      <c r="G132" s="262" t="str">
        <f t="shared" si="76"/>
        <v/>
      </c>
      <c r="H132" s="29" t="str">
        <f t="shared" si="77"/>
        <v/>
      </c>
      <c r="I132" s="642"/>
      <c r="J132" s="643"/>
      <c r="K132" s="643"/>
      <c r="L132" s="644"/>
      <c r="M132" s="643"/>
      <c r="N132" s="643"/>
      <c r="O132" s="645"/>
      <c r="P132" s="646"/>
      <c r="Q132" s="647"/>
      <c r="R132" s="30" t="str">
        <f t="shared" si="98"/>
        <v/>
      </c>
      <c r="S132" s="399" t="str">
        <f t="shared" si="78"/>
        <v/>
      </c>
      <c r="T132" s="685" t="str">
        <f t="shared" si="79"/>
        <v/>
      </c>
      <c r="U132" s="32" t="str">
        <f t="shared" si="80"/>
        <v/>
      </c>
      <c r="V132" s="37" t="str">
        <f t="shared" si="81"/>
        <v/>
      </c>
      <c r="W132" s="33" t="str">
        <f t="shared" si="82"/>
        <v/>
      </c>
      <c r="Y132" s="34" t="str">
        <f t="shared" si="83"/>
        <v/>
      </c>
      <c r="AC132" s="11"/>
      <c r="AD132" s="11"/>
      <c r="AE132" s="11"/>
      <c r="AF132" s="11"/>
      <c r="AG132" s="11"/>
      <c r="AH132" s="11"/>
      <c r="AI132" s="11"/>
      <c r="AJ132" s="11"/>
      <c r="AK132" s="11"/>
      <c r="AL132" s="11"/>
      <c r="AM132" s="11"/>
      <c r="AP132" s="125"/>
      <c r="AQ132" s="125" t="s">
        <v>153</v>
      </c>
      <c r="AR132" s="147">
        <f t="shared" si="84"/>
        <v>0</v>
      </c>
      <c r="AS132" s="122"/>
      <c r="AT132" s="122"/>
      <c r="AU132" s="122"/>
      <c r="AV132" s="122"/>
      <c r="AW132" s="35">
        <f t="shared" si="85"/>
        <v>0</v>
      </c>
      <c r="AX132" s="35">
        <f t="shared" si="86"/>
        <v>0</v>
      </c>
      <c r="AY132" s="35">
        <f t="shared" si="99"/>
        <v>0</v>
      </c>
      <c r="AZ132" s="35">
        <f t="shared" si="87"/>
        <v>0</v>
      </c>
      <c r="BA132" s="35">
        <f t="shared" si="100"/>
        <v>0</v>
      </c>
      <c r="BB132" s="35">
        <f t="shared" si="88"/>
        <v>0</v>
      </c>
      <c r="BC132" s="35">
        <f t="shared" si="89"/>
        <v>0</v>
      </c>
      <c r="BD132" s="381">
        <f t="shared" si="101"/>
        <v>0</v>
      </c>
      <c r="BE132" s="35">
        <f t="shared" si="90"/>
        <v>0</v>
      </c>
      <c r="BF132" s="35">
        <f t="shared" si="91"/>
        <v>0</v>
      </c>
      <c r="BJ132" s="12" t="b">
        <f t="shared" si="92"/>
        <v>0</v>
      </c>
      <c r="BK132" s="516" t="b">
        <f t="shared" si="93"/>
        <v>0</v>
      </c>
      <c r="BL132" s="518">
        <f t="shared" si="94"/>
        <v>0</v>
      </c>
      <c r="BM132" s="518">
        <f t="shared" si="102"/>
        <v>0</v>
      </c>
      <c r="BN132" s="517" t="str">
        <f t="shared" si="95"/>
        <v/>
      </c>
      <c r="BO132" s="517" t="str">
        <f t="shared" si="96"/>
        <v/>
      </c>
      <c r="BP132" s="517" t="str">
        <f t="shared" si="97"/>
        <v/>
      </c>
      <c r="BQ132" s="517" t="str">
        <f t="shared" si="103"/>
        <v/>
      </c>
      <c r="BR132" s="546" t="str">
        <f t="shared" si="104"/>
        <v/>
      </c>
      <c r="BW132" s="139"/>
      <c r="BX132" s="125"/>
      <c r="CG132" s="122"/>
      <c r="CH132" s="122"/>
      <c r="CI132" s="122"/>
      <c r="CJ132" s="122"/>
    </row>
    <row r="133" spans="1:88" s="35" customFormat="1" ht="16.7" customHeight="1" x14ac:dyDescent="0.25">
      <c r="A133" s="11"/>
      <c r="B133" s="11"/>
      <c r="C133" s="332" t="str">
        <f t="shared" si="73"/>
        <v>PO</v>
      </c>
      <c r="D133" s="334" t="str">
        <f t="shared" si="74"/>
        <v>PLAN</v>
      </c>
      <c r="E133" s="310" t="str">
        <f t="shared" si="75"/>
        <v/>
      </c>
      <c r="F133" s="29" t="str">
        <f t="shared" si="75"/>
        <v/>
      </c>
      <c r="G133" s="262" t="str">
        <f t="shared" si="76"/>
        <v/>
      </c>
      <c r="H133" s="29" t="str">
        <f t="shared" si="77"/>
        <v/>
      </c>
      <c r="I133" s="642"/>
      <c r="J133" s="643"/>
      <c r="K133" s="643"/>
      <c r="L133" s="644"/>
      <c r="M133" s="643"/>
      <c r="N133" s="643"/>
      <c r="O133" s="645"/>
      <c r="P133" s="646"/>
      <c r="Q133" s="647"/>
      <c r="R133" s="30" t="str">
        <f t="shared" si="98"/>
        <v/>
      </c>
      <c r="S133" s="399" t="str">
        <f t="shared" si="78"/>
        <v/>
      </c>
      <c r="T133" s="685" t="str">
        <f t="shared" si="79"/>
        <v/>
      </c>
      <c r="U133" s="32" t="str">
        <f t="shared" si="80"/>
        <v/>
      </c>
      <c r="V133" s="37" t="str">
        <f t="shared" si="81"/>
        <v/>
      </c>
      <c r="W133" s="33" t="str">
        <f t="shared" si="82"/>
        <v/>
      </c>
      <c r="Y133" s="34" t="str">
        <f t="shared" si="83"/>
        <v/>
      </c>
      <c r="AC133" s="11"/>
      <c r="AD133" s="11"/>
      <c r="AE133" s="11"/>
      <c r="AF133" s="11"/>
      <c r="AG133" s="11"/>
      <c r="AH133" s="11"/>
      <c r="AI133" s="11"/>
      <c r="AJ133" s="11"/>
      <c r="AK133" s="11"/>
      <c r="AL133" s="11"/>
      <c r="AM133" s="11"/>
      <c r="AP133" s="125"/>
      <c r="AQ133" s="125" t="s">
        <v>154</v>
      </c>
      <c r="AR133" s="147">
        <f t="shared" si="84"/>
        <v>0</v>
      </c>
      <c r="AS133" s="122"/>
      <c r="AT133" s="125"/>
      <c r="AU133" s="125"/>
      <c r="AV133" s="122"/>
      <c r="AW133" s="35">
        <f t="shared" si="85"/>
        <v>0</v>
      </c>
      <c r="AX133" s="35">
        <f t="shared" si="86"/>
        <v>0</v>
      </c>
      <c r="AY133" s="35">
        <f t="shared" si="99"/>
        <v>0</v>
      </c>
      <c r="AZ133" s="35">
        <f t="shared" si="87"/>
        <v>0</v>
      </c>
      <c r="BA133" s="35">
        <f t="shared" si="100"/>
        <v>0</v>
      </c>
      <c r="BB133" s="35">
        <f t="shared" si="88"/>
        <v>0</v>
      </c>
      <c r="BC133" s="35">
        <f t="shared" si="89"/>
        <v>0</v>
      </c>
      <c r="BD133" s="381">
        <f t="shared" si="101"/>
        <v>0</v>
      </c>
      <c r="BE133" s="35">
        <f t="shared" si="90"/>
        <v>0</v>
      </c>
      <c r="BF133" s="35">
        <f t="shared" si="91"/>
        <v>0</v>
      </c>
      <c r="BJ133" s="12" t="b">
        <f t="shared" si="92"/>
        <v>0</v>
      </c>
      <c r="BK133" s="516" t="b">
        <f t="shared" si="93"/>
        <v>0</v>
      </c>
      <c r="BL133" s="518">
        <f t="shared" si="94"/>
        <v>0</v>
      </c>
      <c r="BM133" s="518">
        <f t="shared" si="102"/>
        <v>0</v>
      </c>
      <c r="BN133" s="517" t="str">
        <f t="shared" si="95"/>
        <v/>
      </c>
      <c r="BO133" s="517" t="str">
        <f t="shared" si="96"/>
        <v/>
      </c>
      <c r="BP133" s="517" t="str">
        <f t="shared" si="97"/>
        <v/>
      </c>
      <c r="BQ133" s="517" t="str">
        <f t="shared" si="103"/>
        <v/>
      </c>
      <c r="BR133" s="546" t="str">
        <f t="shared" si="104"/>
        <v/>
      </c>
      <c r="BW133" s="139"/>
      <c r="BX133" s="125"/>
      <c r="CG133" s="122"/>
      <c r="CH133" s="122"/>
      <c r="CI133" s="122"/>
      <c r="CJ133" s="122"/>
    </row>
    <row r="134" spans="1:88" s="35" customFormat="1" ht="16.7" customHeight="1" x14ac:dyDescent="0.25">
      <c r="A134" s="11"/>
      <c r="B134" s="11"/>
      <c r="C134" s="332" t="str">
        <f t="shared" si="73"/>
        <v>PO</v>
      </c>
      <c r="D134" s="334" t="str">
        <f t="shared" si="74"/>
        <v>PLAN</v>
      </c>
      <c r="E134" s="310" t="str">
        <f t="shared" si="75"/>
        <v/>
      </c>
      <c r="F134" s="29" t="str">
        <f t="shared" si="75"/>
        <v/>
      </c>
      <c r="G134" s="262" t="str">
        <f t="shared" si="76"/>
        <v/>
      </c>
      <c r="H134" s="29" t="str">
        <f t="shared" si="77"/>
        <v/>
      </c>
      <c r="I134" s="642"/>
      <c r="J134" s="643"/>
      <c r="K134" s="643"/>
      <c r="L134" s="644"/>
      <c r="M134" s="643"/>
      <c r="N134" s="643"/>
      <c r="O134" s="645"/>
      <c r="P134" s="646"/>
      <c r="Q134" s="647"/>
      <c r="R134" s="30" t="str">
        <f t="shared" si="98"/>
        <v/>
      </c>
      <c r="S134" s="399" t="str">
        <f t="shared" si="78"/>
        <v/>
      </c>
      <c r="T134" s="685" t="str">
        <f t="shared" si="79"/>
        <v/>
      </c>
      <c r="U134" s="32" t="str">
        <f t="shared" si="80"/>
        <v/>
      </c>
      <c r="V134" s="37" t="str">
        <f t="shared" si="81"/>
        <v/>
      </c>
      <c r="W134" s="33" t="str">
        <f t="shared" si="82"/>
        <v/>
      </c>
      <c r="Y134" s="34" t="str">
        <f t="shared" si="83"/>
        <v/>
      </c>
      <c r="AC134" s="11"/>
      <c r="AD134" s="11"/>
      <c r="AE134" s="11"/>
      <c r="AF134" s="11"/>
      <c r="AG134" s="11"/>
      <c r="AH134" s="11"/>
      <c r="AI134" s="11"/>
      <c r="AJ134" s="11"/>
      <c r="AK134" s="11"/>
      <c r="AL134" s="11"/>
      <c r="AM134" s="11"/>
      <c r="AP134" s="125"/>
      <c r="AQ134" s="125" t="s">
        <v>155</v>
      </c>
      <c r="AR134" s="147">
        <f t="shared" si="84"/>
        <v>0</v>
      </c>
      <c r="AS134" s="122"/>
      <c r="AT134" s="125"/>
      <c r="AU134" s="125"/>
      <c r="AV134" s="122"/>
      <c r="AW134" s="35">
        <f t="shared" si="85"/>
        <v>0</v>
      </c>
      <c r="AX134" s="35">
        <f t="shared" si="86"/>
        <v>0</v>
      </c>
      <c r="AY134" s="35">
        <f t="shared" si="99"/>
        <v>0</v>
      </c>
      <c r="AZ134" s="35">
        <f t="shared" si="87"/>
        <v>0</v>
      </c>
      <c r="BA134" s="35">
        <f t="shared" si="100"/>
        <v>0</v>
      </c>
      <c r="BB134" s="35">
        <f t="shared" si="88"/>
        <v>0</v>
      </c>
      <c r="BC134" s="35">
        <f t="shared" si="89"/>
        <v>0</v>
      </c>
      <c r="BD134" s="381">
        <f t="shared" si="101"/>
        <v>0</v>
      </c>
      <c r="BE134" s="35">
        <f t="shared" si="90"/>
        <v>0</v>
      </c>
      <c r="BF134" s="35">
        <f t="shared" si="91"/>
        <v>0</v>
      </c>
      <c r="BJ134" s="12" t="b">
        <f t="shared" si="92"/>
        <v>0</v>
      </c>
      <c r="BK134" s="516" t="b">
        <f t="shared" si="93"/>
        <v>0</v>
      </c>
      <c r="BL134" s="518">
        <f t="shared" si="94"/>
        <v>0</v>
      </c>
      <c r="BM134" s="518">
        <f t="shared" si="102"/>
        <v>0</v>
      </c>
      <c r="BN134" s="517" t="str">
        <f t="shared" si="95"/>
        <v/>
      </c>
      <c r="BO134" s="517" t="str">
        <f t="shared" si="96"/>
        <v/>
      </c>
      <c r="BP134" s="517" t="str">
        <f t="shared" si="97"/>
        <v/>
      </c>
      <c r="BQ134" s="517" t="str">
        <f t="shared" si="103"/>
        <v/>
      </c>
      <c r="BR134" s="546" t="str">
        <f t="shared" si="104"/>
        <v/>
      </c>
      <c r="BW134" s="139"/>
      <c r="BX134" s="125"/>
      <c r="CG134" s="122"/>
      <c r="CH134" s="122"/>
      <c r="CI134" s="122"/>
      <c r="CJ134" s="122"/>
    </row>
    <row r="135" spans="1:88" s="35" customFormat="1" ht="16.7" customHeight="1" x14ac:dyDescent="0.25">
      <c r="A135" s="11"/>
      <c r="B135" s="11"/>
      <c r="C135" s="332" t="str">
        <f t="shared" si="73"/>
        <v>PO</v>
      </c>
      <c r="D135" s="334" t="str">
        <f t="shared" si="74"/>
        <v>PLAN</v>
      </c>
      <c r="E135" s="310" t="str">
        <f t="shared" si="75"/>
        <v/>
      </c>
      <c r="F135" s="29" t="str">
        <f t="shared" si="75"/>
        <v/>
      </c>
      <c r="G135" s="262" t="str">
        <f t="shared" si="76"/>
        <v/>
      </c>
      <c r="H135" s="29" t="str">
        <f t="shared" si="77"/>
        <v/>
      </c>
      <c r="I135" s="642"/>
      <c r="J135" s="643"/>
      <c r="K135" s="643"/>
      <c r="L135" s="644"/>
      <c r="M135" s="643"/>
      <c r="N135" s="643"/>
      <c r="O135" s="645"/>
      <c r="P135" s="646"/>
      <c r="Q135" s="647"/>
      <c r="R135" s="30" t="str">
        <f t="shared" si="98"/>
        <v/>
      </c>
      <c r="S135" s="399" t="str">
        <f t="shared" si="78"/>
        <v/>
      </c>
      <c r="T135" s="685" t="str">
        <f t="shared" si="79"/>
        <v/>
      </c>
      <c r="U135" s="32" t="str">
        <f t="shared" si="80"/>
        <v/>
      </c>
      <c r="V135" s="37" t="str">
        <f t="shared" si="81"/>
        <v/>
      </c>
      <c r="W135" s="33" t="str">
        <f t="shared" si="82"/>
        <v/>
      </c>
      <c r="Y135" s="34" t="str">
        <f t="shared" si="83"/>
        <v/>
      </c>
      <c r="AC135" s="11"/>
      <c r="AD135" s="11"/>
      <c r="AE135" s="11"/>
      <c r="AF135" s="11"/>
      <c r="AG135" s="11"/>
      <c r="AH135" s="11"/>
      <c r="AI135" s="11"/>
      <c r="AJ135" s="11"/>
      <c r="AK135" s="11"/>
      <c r="AL135" s="11"/>
      <c r="AM135" s="11"/>
      <c r="AP135" s="125"/>
      <c r="AQ135" s="125" t="s">
        <v>156</v>
      </c>
      <c r="AR135" s="147">
        <f t="shared" si="84"/>
        <v>0</v>
      </c>
      <c r="AS135" s="122"/>
      <c r="AT135" s="122"/>
      <c r="AU135" s="122"/>
      <c r="AV135" s="122"/>
      <c r="AW135" s="35">
        <f t="shared" si="85"/>
        <v>0</v>
      </c>
      <c r="AX135" s="35">
        <f t="shared" si="86"/>
        <v>0</v>
      </c>
      <c r="AY135" s="35">
        <f t="shared" si="99"/>
        <v>0</v>
      </c>
      <c r="AZ135" s="35">
        <f t="shared" si="87"/>
        <v>0</v>
      </c>
      <c r="BA135" s="35">
        <f t="shared" si="100"/>
        <v>0</v>
      </c>
      <c r="BB135" s="35">
        <f t="shared" si="88"/>
        <v>0</v>
      </c>
      <c r="BC135" s="35">
        <f t="shared" si="89"/>
        <v>0</v>
      </c>
      <c r="BD135" s="381">
        <f t="shared" si="101"/>
        <v>0</v>
      </c>
      <c r="BE135" s="35">
        <f t="shared" si="90"/>
        <v>0</v>
      </c>
      <c r="BF135" s="35">
        <f t="shared" si="91"/>
        <v>0</v>
      </c>
      <c r="BJ135" s="12" t="b">
        <f t="shared" si="92"/>
        <v>0</v>
      </c>
      <c r="BK135" s="516" t="b">
        <f t="shared" si="93"/>
        <v>0</v>
      </c>
      <c r="BL135" s="518">
        <f t="shared" si="94"/>
        <v>0</v>
      </c>
      <c r="BM135" s="518">
        <f t="shared" si="102"/>
        <v>0</v>
      </c>
      <c r="BN135" s="517" t="str">
        <f t="shared" si="95"/>
        <v/>
      </c>
      <c r="BO135" s="517" t="str">
        <f t="shared" si="96"/>
        <v/>
      </c>
      <c r="BP135" s="517" t="str">
        <f t="shared" si="97"/>
        <v/>
      </c>
      <c r="BQ135" s="517" t="str">
        <f t="shared" si="103"/>
        <v/>
      </c>
      <c r="BR135" s="546" t="str">
        <f t="shared" si="104"/>
        <v/>
      </c>
      <c r="BW135" s="139"/>
      <c r="BX135" s="125"/>
      <c r="CG135" s="122"/>
      <c r="CH135" s="122"/>
      <c r="CI135" s="122"/>
      <c r="CJ135" s="122"/>
    </row>
    <row r="136" spans="1:88" s="35" customFormat="1" ht="16.7" customHeight="1" x14ac:dyDescent="0.25">
      <c r="A136" s="11"/>
      <c r="B136" s="11"/>
      <c r="C136" s="332" t="str">
        <f t="shared" si="73"/>
        <v>PO</v>
      </c>
      <c r="D136" s="334" t="str">
        <f t="shared" si="74"/>
        <v>PLAN</v>
      </c>
      <c r="E136" s="310" t="str">
        <f t="shared" si="75"/>
        <v/>
      </c>
      <c r="F136" s="29" t="str">
        <f t="shared" si="75"/>
        <v/>
      </c>
      <c r="G136" s="262" t="str">
        <f t="shared" si="76"/>
        <v/>
      </c>
      <c r="H136" s="29" t="str">
        <f t="shared" si="77"/>
        <v/>
      </c>
      <c r="I136" s="642"/>
      <c r="J136" s="643"/>
      <c r="K136" s="643"/>
      <c r="L136" s="644"/>
      <c r="M136" s="643"/>
      <c r="N136" s="643"/>
      <c r="O136" s="645"/>
      <c r="P136" s="646"/>
      <c r="Q136" s="647"/>
      <c r="R136" s="30" t="str">
        <f t="shared" si="98"/>
        <v/>
      </c>
      <c r="S136" s="399" t="str">
        <f t="shared" si="78"/>
        <v/>
      </c>
      <c r="T136" s="685" t="str">
        <f t="shared" si="79"/>
        <v/>
      </c>
      <c r="U136" s="32" t="str">
        <f t="shared" si="80"/>
        <v/>
      </c>
      <c r="V136" s="37" t="str">
        <f t="shared" si="81"/>
        <v/>
      </c>
      <c r="W136" s="33" t="str">
        <f t="shared" si="82"/>
        <v/>
      </c>
      <c r="Y136" s="34" t="str">
        <f t="shared" si="83"/>
        <v/>
      </c>
      <c r="AC136" s="11"/>
      <c r="AD136" s="11"/>
      <c r="AE136" s="11"/>
      <c r="AF136" s="11"/>
      <c r="AG136" s="11"/>
      <c r="AH136" s="11"/>
      <c r="AI136" s="11"/>
      <c r="AJ136" s="11"/>
      <c r="AK136" s="11"/>
      <c r="AL136" s="11"/>
      <c r="AM136" s="11"/>
      <c r="AP136" s="125"/>
      <c r="AQ136" s="125" t="s">
        <v>157</v>
      </c>
      <c r="AR136" s="147">
        <f t="shared" si="84"/>
        <v>0</v>
      </c>
      <c r="AS136" s="122"/>
      <c r="AT136" s="122"/>
      <c r="AU136" s="122"/>
      <c r="AV136" s="122"/>
      <c r="AW136" s="35">
        <f t="shared" si="85"/>
        <v>0</v>
      </c>
      <c r="AX136" s="35">
        <f t="shared" si="86"/>
        <v>0</v>
      </c>
      <c r="AY136" s="35">
        <f t="shared" si="99"/>
        <v>0</v>
      </c>
      <c r="AZ136" s="35">
        <f t="shared" si="87"/>
        <v>0</v>
      </c>
      <c r="BA136" s="35">
        <f t="shared" si="100"/>
        <v>0</v>
      </c>
      <c r="BB136" s="35">
        <f t="shared" si="88"/>
        <v>0</v>
      </c>
      <c r="BC136" s="35">
        <f t="shared" si="89"/>
        <v>0</v>
      </c>
      <c r="BD136" s="381">
        <f t="shared" si="101"/>
        <v>0</v>
      </c>
      <c r="BE136" s="35">
        <f t="shared" si="90"/>
        <v>0</v>
      </c>
      <c r="BF136" s="35">
        <f t="shared" si="91"/>
        <v>0</v>
      </c>
      <c r="BJ136" s="12" t="b">
        <f t="shared" si="92"/>
        <v>0</v>
      </c>
      <c r="BK136" s="516" t="b">
        <f t="shared" si="93"/>
        <v>0</v>
      </c>
      <c r="BL136" s="518">
        <f t="shared" si="94"/>
        <v>0</v>
      </c>
      <c r="BM136" s="518">
        <f t="shared" si="102"/>
        <v>0</v>
      </c>
      <c r="BN136" s="517" t="str">
        <f t="shared" si="95"/>
        <v/>
      </c>
      <c r="BO136" s="517" t="str">
        <f t="shared" si="96"/>
        <v/>
      </c>
      <c r="BP136" s="517" t="str">
        <f t="shared" si="97"/>
        <v/>
      </c>
      <c r="BQ136" s="517" t="str">
        <f t="shared" si="103"/>
        <v/>
      </c>
      <c r="BR136" s="546" t="str">
        <f t="shared" si="104"/>
        <v/>
      </c>
      <c r="BW136" s="139"/>
      <c r="BX136" s="125"/>
      <c r="CG136" s="122"/>
      <c r="CH136" s="122"/>
      <c r="CI136" s="122"/>
      <c r="CJ136" s="122"/>
    </row>
    <row r="137" spans="1:88" s="35" customFormat="1" ht="16.7" customHeight="1" x14ac:dyDescent="0.25">
      <c r="A137" s="11"/>
      <c r="B137" s="11"/>
      <c r="C137" s="332" t="str">
        <f t="shared" si="73"/>
        <v>PO</v>
      </c>
      <c r="D137" s="334" t="str">
        <f t="shared" si="74"/>
        <v>PLAN</v>
      </c>
      <c r="E137" s="310" t="str">
        <f t="shared" si="75"/>
        <v/>
      </c>
      <c r="F137" s="29" t="str">
        <f t="shared" si="75"/>
        <v/>
      </c>
      <c r="G137" s="262" t="str">
        <f t="shared" si="76"/>
        <v/>
      </c>
      <c r="H137" s="29" t="str">
        <f t="shared" si="77"/>
        <v/>
      </c>
      <c r="I137" s="642"/>
      <c r="J137" s="643"/>
      <c r="K137" s="643"/>
      <c r="L137" s="644"/>
      <c r="M137" s="643"/>
      <c r="N137" s="643"/>
      <c r="O137" s="645"/>
      <c r="P137" s="646"/>
      <c r="Q137" s="647"/>
      <c r="R137" s="30" t="str">
        <f t="shared" si="98"/>
        <v/>
      </c>
      <c r="S137" s="399" t="str">
        <f t="shared" si="78"/>
        <v/>
      </c>
      <c r="T137" s="685" t="str">
        <f t="shared" si="79"/>
        <v/>
      </c>
      <c r="U137" s="32" t="str">
        <f t="shared" si="80"/>
        <v/>
      </c>
      <c r="V137" s="37" t="str">
        <f t="shared" si="81"/>
        <v/>
      </c>
      <c r="W137" s="33" t="str">
        <f t="shared" si="82"/>
        <v/>
      </c>
      <c r="Y137" s="34" t="str">
        <f t="shared" si="83"/>
        <v/>
      </c>
      <c r="AC137" s="11"/>
      <c r="AD137" s="11"/>
      <c r="AE137" s="11"/>
      <c r="AF137" s="11"/>
      <c r="AG137" s="11"/>
      <c r="AI137" s="11"/>
      <c r="AJ137" s="11"/>
      <c r="AK137" s="11"/>
      <c r="AL137" s="11"/>
      <c r="AM137" s="11"/>
      <c r="AP137" s="125"/>
      <c r="AQ137" s="125" t="s">
        <v>158</v>
      </c>
      <c r="AR137" s="147">
        <f t="shared" si="84"/>
        <v>0</v>
      </c>
      <c r="AS137" s="122"/>
      <c r="AT137" s="122"/>
      <c r="AU137" s="122"/>
      <c r="AV137" s="122"/>
      <c r="AW137" s="35">
        <f t="shared" si="85"/>
        <v>0</v>
      </c>
      <c r="AX137" s="35">
        <f t="shared" si="86"/>
        <v>0</v>
      </c>
      <c r="AY137" s="35">
        <f t="shared" si="99"/>
        <v>0</v>
      </c>
      <c r="AZ137" s="35">
        <f t="shared" si="87"/>
        <v>0</v>
      </c>
      <c r="BA137" s="35">
        <f t="shared" si="100"/>
        <v>0</v>
      </c>
      <c r="BB137" s="35">
        <f t="shared" si="88"/>
        <v>0</v>
      </c>
      <c r="BC137" s="35">
        <f t="shared" si="89"/>
        <v>0</v>
      </c>
      <c r="BD137" s="381">
        <f t="shared" si="101"/>
        <v>0</v>
      </c>
      <c r="BE137" s="35">
        <f t="shared" si="90"/>
        <v>0</v>
      </c>
      <c r="BF137" s="35">
        <f t="shared" si="91"/>
        <v>0</v>
      </c>
      <c r="BJ137" s="12" t="b">
        <f t="shared" si="92"/>
        <v>0</v>
      </c>
      <c r="BK137" s="516" t="b">
        <f t="shared" si="93"/>
        <v>0</v>
      </c>
      <c r="BL137" s="518">
        <f t="shared" si="94"/>
        <v>0</v>
      </c>
      <c r="BM137" s="518">
        <f t="shared" si="102"/>
        <v>0</v>
      </c>
      <c r="BN137" s="517" t="str">
        <f t="shared" si="95"/>
        <v/>
      </c>
      <c r="BO137" s="517" t="str">
        <f t="shared" si="96"/>
        <v/>
      </c>
      <c r="BP137" s="517" t="str">
        <f t="shared" si="97"/>
        <v/>
      </c>
      <c r="BQ137" s="517" t="str">
        <f t="shared" si="103"/>
        <v/>
      </c>
      <c r="BR137" s="546" t="str">
        <f t="shared" si="104"/>
        <v/>
      </c>
      <c r="BW137" s="139"/>
      <c r="BX137" s="125"/>
      <c r="CG137" s="122"/>
      <c r="CH137" s="122"/>
      <c r="CI137" s="122"/>
      <c r="CJ137" s="122"/>
    </row>
    <row r="138" spans="1:88" s="35" customFormat="1" ht="16.7" customHeight="1" x14ac:dyDescent="0.25">
      <c r="A138" s="11"/>
      <c r="B138" s="11"/>
      <c r="C138" s="332" t="str">
        <f t="shared" si="73"/>
        <v>PO</v>
      </c>
      <c r="D138" s="334" t="str">
        <f t="shared" si="74"/>
        <v>PLAN</v>
      </c>
      <c r="E138" s="310" t="str">
        <f t="shared" si="75"/>
        <v/>
      </c>
      <c r="F138" s="29" t="str">
        <f t="shared" si="75"/>
        <v/>
      </c>
      <c r="G138" s="262" t="str">
        <f t="shared" si="76"/>
        <v/>
      </c>
      <c r="H138" s="29" t="str">
        <f t="shared" si="77"/>
        <v/>
      </c>
      <c r="I138" s="642"/>
      <c r="J138" s="643"/>
      <c r="K138" s="643"/>
      <c r="L138" s="644"/>
      <c r="M138" s="643"/>
      <c r="N138" s="643"/>
      <c r="O138" s="645"/>
      <c r="P138" s="646"/>
      <c r="Q138" s="647"/>
      <c r="R138" s="30" t="str">
        <f t="shared" si="98"/>
        <v/>
      </c>
      <c r="S138" s="399" t="str">
        <f t="shared" si="78"/>
        <v/>
      </c>
      <c r="T138" s="685" t="str">
        <f t="shared" si="79"/>
        <v/>
      </c>
      <c r="U138" s="32" t="str">
        <f t="shared" si="80"/>
        <v/>
      </c>
      <c r="V138" s="37" t="str">
        <f t="shared" si="81"/>
        <v/>
      </c>
      <c r="W138" s="33" t="str">
        <f t="shared" si="82"/>
        <v/>
      </c>
      <c r="Y138" s="34" t="str">
        <f t="shared" si="83"/>
        <v/>
      </c>
      <c r="AC138" s="11"/>
      <c r="AD138" s="11"/>
      <c r="AE138" s="11"/>
      <c r="AF138" s="11"/>
      <c r="AG138" s="11"/>
      <c r="AI138" s="11"/>
      <c r="AJ138" s="11"/>
      <c r="AK138" s="11"/>
      <c r="AL138" s="11"/>
      <c r="AM138" s="11"/>
      <c r="AP138" s="125"/>
      <c r="AQ138" s="125" t="s">
        <v>159</v>
      </c>
      <c r="AR138" s="147">
        <f t="shared" si="84"/>
        <v>0</v>
      </c>
      <c r="AS138" s="122"/>
      <c r="AT138" s="122"/>
      <c r="AU138" s="122"/>
      <c r="AV138" s="122"/>
      <c r="AW138" s="35">
        <f t="shared" si="85"/>
        <v>0</v>
      </c>
      <c r="AX138" s="35">
        <f t="shared" si="86"/>
        <v>0</v>
      </c>
      <c r="AY138" s="35">
        <f t="shared" si="99"/>
        <v>0</v>
      </c>
      <c r="AZ138" s="35">
        <f t="shared" si="87"/>
        <v>0</v>
      </c>
      <c r="BA138" s="35">
        <f t="shared" si="100"/>
        <v>0</v>
      </c>
      <c r="BB138" s="35">
        <f t="shared" si="88"/>
        <v>0</v>
      </c>
      <c r="BC138" s="35">
        <f t="shared" si="89"/>
        <v>0</v>
      </c>
      <c r="BD138" s="381">
        <f t="shared" si="101"/>
        <v>0</v>
      </c>
      <c r="BE138" s="35">
        <f t="shared" si="90"/>
        <v>0</v>
      </c>
      <c r="BF138" s="35">
        <f t="shared" si="91"/>
        <v>0</v>
      </c>
      <c r="BJ138" s="12" t="b">
        <f t="shared" si="92"/>
        <v>0</v>
      </c>
      <c r="BK138" s="516" t="b">
        <f t="shared" si="93"/>
        <v>0</v>
      </c>
      <c r="BL138" s="518">
        <f t="shared" si="94"/>
        <v>0</v>
      </c>
      <c r="BM138" s="518">
        <f t="shared" si="102"/>
        <v>0</v>
      </c>
      <c r="BN138" s="517" t="str">
        <f t="shared" si="95"/>
        <v/>
      </c>
      <c r="BO138" s="517" t="str">
        <f t="shared" si="96"/>
        <v/>
      </c>
      <c r="BP138" s="517" t="str">
        <f t="shared" si="97"/>
        <v/>
      </c>
      <c r="BQ138" s="517" t="str">
        <f t="shared" si="103"/>
        <v/>
      </c>
      <c r="BR138" s="546" t="str">
        <f t="shared" si="104"/>
        <v/>
      </c>
      <c r="BW138" s="139"/>
      <c r="BX138" s="125"/>
      <c r="CG138" s="122"/>
      <c r="CH138" s="122"/>
      <c r="CI138" s="122"/>
      <c r="CJ138" s="122"/>
    </row>
    <row r="139" spans="1:88" s="35" customFormat="1" ht="16.7" customHeight="1" x14ac:dyDescent="0.25">
      <c r="A139" s="11"/>
      <c r="B139" s="11"/>
      <c r="C139" s="332" t="str">
        <f t="shared" si="73"/>
        <v>PO</v>
      </c>
      <c r="D139" s="334" t="str">
        <f t="shared" si="74"/>
        <v>PLAN</v>
      </c>
      <c r="E139" s="310" t="str">
        <f t="shared" si="75"/>
        <v/>
      </c>
      <c r="F139" s="29" t="str">
        <f t="shared" si="75"/>
        <v/>
      </c>
      <c r="G139" s="262" t="str">
        <f t="shared" si="76"/>
        <v/>
      </c>
      <c r="H139" s="29" t="str">
        <f t="shared" si="77"/>
        <v/>
      </c>
      <c r="I139" s="642"/>
      <c r="J139" s="643"/>
      <c r="K139" s="643"/>
      <c r="L139" s="644"/>
      <c r="M139" s="643"/>
      <c r="N139" s="643"/>
      <c r="O139" s="645"/>
      <c r="P139" s="646"/>
      <c r="Q139" s="647"/>
      <c r="R139" s="30" t="str">
        <f t="shared" si="98"/>
        <v/>
      </c>
      <c r="S139" s="399" t="str">
        <f t="shared" si="78"/>
        <v/>
      </c>
      <c r="T139" s="685" t="str">
        <f t="shared" si="79"/>
        <v/>
      </c>
      <c r="U139" s="32" t="str">
        <f t="shared" si="80"/>
        <v/>
      </c>
      <c r="V139" s="37" t="str">
        <f t="shared" si="81"/>
        <v/>
      </c>
      <c r="W139" s="33" t="str">
        <f t="shared" si="82"/>
        <v/>
      </c>
      <c r="Y139" s="34" t="str">
        <f t="shared" si="83"/>
        <v/>
      </c>
      <c r="AC139" s="11"/>
      <c r="AD139" s="11"/>
      <c r="AE139" s="11"/>
      <c r="AF139" s="11"/>
      <c r="AG139" s="11"/>
      <c r="AH139" s="11"/>
      <c r="AI139" s="11"/>
      <c r="AJ139" s="11"/>
      <c r="AK139" s="11"/>
      <c r="AL139" s="11"/>
      <c r="AM139" s="11"/>
      <c r="AP139" s="125"/>
      <c r="AQ139" s="125" t="s">
        <v>160</v>
      </c>
      <c r="AR139" s="147">
        <f t="shared" si="84"/>
        <v>0</v>
      </c>
      <c r="AS139" s="122"/>
      <c r="AT139" s="122"/>
      <c r="AU139" s="122"/>
      <c r="AV139" s="122"/>
      <c r="AW139" s="35">
        <f t="shared" si="85"/>
        <v>0</v>
      </c>
      <c r="AX139" s="35">
        <f t="shared" si="86"/>
        <v>0</v>
      </c>
      <c r="AY139" s="35">
        <f t="shared" si="99"/>
        <v>0</v>
      </c>
      <c r="AZ139" s="35">
        <f t="shared" si="87"/>
        <v>0</v>
      </c>
      <c r="BA139" s="35">
        <f t="shared" si="100"/>
        <v>0</v>
      </c>
      <c r="BB139" s="35">
        <f t="shared" si="88"/>
        <v>0</v>
      </c>
      <c r="BC139" s="35">
        <f t="shared" si="89"/>
        <v>0</v>
      </c>
      <c r="BD139" s="381">
        <f t="shared" si="101"/>
        <v>0</v>
      </c>
      <c r="BE139" s="35">
        <f t="shared" si="90"/>
        <v>0</v>
      </c>
      <c r="BF139" s="35">
        <f t="shared" si="91"/>
        <v>0</v>
      </c>
      <c r="BJ139" s="12" t="b">
        <f t="shared" si="92"/>
        <v>0</v>
      </c>
      <c r="BK139" s="516" t="b">
        <f t="shared" si="93"/>
        <v>0</v>
      </c>
      <c r="BL139" s="518">
        <f t="shared" si="94"/>
        <v>0</v>
      </c>
      <c r="BM139" s="518">
        <f t="shared" si="102"/>
        <v>0</v>
      </c>
      <c r="BN139" s="517" t="str">
        <f t="shared" si="95"/>
        <v/>
      </c>
      <c r="BO139" s="517" t="str">
        <f t="shared" si="96"/>
        <v/>
      </c>
      <c r="BP139" s="517" t="str">
        <f t="shared" si="97"/>
        <v/>
      </c>
      <c r="BQ139" s="517" t="str">
        <f t="shared" si="103"/>
        <v/>
      </c>
      <c r="BR139" s="546" t="str">
        <f t="shared" si="104"/>
        <v/>
      </c>
      <c r="BW139" s="139"/>
      <c r="BX139" s="125"/>
      <c r="CG139" s="122"/>
      <c r="CH139" s="122"/>
      <c r="CI139" s="122"/>
      <c r="CJ139" s="122"/>
    </row>
    <row r="140" spans="1:88" s="35" customFormat="1" ht="16.7" customHeight="1" x14ac:dyDescent="0.25">
      <c r="A140" s="11"/>
      <c r="B140" s="11"/>
      <c r="C140" s="332" t="str">
        <f t="shared" si="73"/>
        <v>PO</v>
      </c>
      <c r="D140" s="334" t="str">
        <f t="shared" si="74"/>
        <v>PLAN</v>
      </c>
      <c r="E140" s="310" t="str">
        <f t="shared" si="75"/>
        <v/>
      </c>
      <c r="F140" s="29" t="str">
        <f t="shared" si="75"/>
        <v/>
      </c>
      <c r="G140" s="262" t="str">
        <f t="shared" si="76"/>
        <v/>
      </c>
      <c r="H140" s="29" t="str">
        <f t="shared" si="77"/>
        <v/>
      </c>
      <c r="I140" s="642"/>
      <c r="J140" s="643"/>
      <c r="K140" s="643"/>
      <c r="L140" s="644"/>
      <c r="M140" s="643"/>
      <c r="N140" s="643"/>
      <c r="O140" s="645"/>
      <c r="P140" s="646"/>
      <c r="Q140" s="647"/>
      <c r="R140" s="30" t="str">
        <f t="shared" si="98"/>
        <v/>
      </c>
      <c r="S140" s="399" t="str">
        <f t="shared" si="78"/>
        <v/>
      </c>
      <c r="T140" s="685" t="str">
        <f t="shared" si="79"/>
        <v/>
      </c>
      <c r="U140" s="32" t="str">
        <f t="shared" si="80"/>
        <v/>
      </c>
      <c r="V140" s="37" t="str">
        <f t="shared" si="81"/>
        <v/>
      </c>
      <c r="W140" s="33" t="str">
        <f t="shared" si="82"/>
        <v/>
      </c>
      <c r="Y140" s="34" t="str">
        <f t="shared" si="83"/>
        <v/>
      </c>
      <c r="AC140" s="11"/>
      <c r="AD140" s="11"/>
      <c r="AE140" s="11"/>
      <c r="AF140" s="11"/>
      <c r="AG140" s="11"/>
      <c r="AH140" s="11"/>
      <c r="AI140" s="11"/>
      <c r="AJ140" s="11"/>
      <c r="AK140" s="11"/>
      <c r="AL140" s="11"/>
      <c r="AM140" s="11"/>
      <c r="AP140" s="125"/>
      <c r="AQ140" s="125" t="s">
        <v>161</v>
      </c>
      <c r="AR140" s="147">
        <f t="shared" si="84"/>
        <v>0</v>
      </c>
      <c r="AS140" s="122"/>
      <c r="AT140" s="122"/>
      <c r="AU140" s="122"/>
      <c r="AV140" s="122"/>
      <c r="AW140" s="35">
        <f t="shared" si="85"/>
        <v>0</v>
      </c>
      <c r="AX140" s="35">
        <f t="shared" si="86"/>
        <v>0</v>
      </c>
      <c r="AY140" s="35">
        <f t="shared" si="99"/>
        <v>0</v>
      </c>
      <c r="AZ140" s="35">
        <f t="shared" si="87"/>
        <v>0</v>
      </c>
      <c r="BA140" s="35">
        <f t="shared" si="100"/>
        <v>0</v>
      </c>
      <c r="BB140" s="35">
        <f t="shared" si="88"/>
        <v>0</v>
      </c>
      <c r="BC140" s="35">
        <f t="shared" si="89"/>
        <v>0</v>
      </c>
      <c r="BD140" s="381">
        <f t="shared" si="101"/>
        <v>0</v>
      </c>
      <c r="BE140" s="35">
        <f t="shared" si="90"/>
        <v>0</v>
      </c>
      <c r="BF140" s="35">
        <f t="shared" si="91"/>
        <v>0</v>
      </c>
      <c r="BJ140" s="12" t="b">
        <f t="shared" si="92"/>
        <v>0</v>
      </c>
      <c r="BK140" s="516" t="b">
        <f t="shared" si="93"/>
        <v>0</v>
      </c>
      <c r="BL140" s="518">
        <f t="shared" si="94"/>
        <v>0</v>
      </c>
      <c r="BM140" s="518">
        <f t="shared" si="102"/>
        <v>0</v>
      </c>
      <c r="BN140" s="517" t="str">
        <f t="shared" si="95"/>
        <v/>
      </c>
      <c r="BO140" s="517" t="str">
        <f t="shared" si="96"/>
        <v/>
      </c>
      <c r="BP140" s="517" t="str">
        <f t="shared" si="97"/>
        <v/>
      </c>
      <c r="BQ140" s="517" t="str">
        <f t="shared" si="103"/>
        <v/>
      </c>
      <c r="BR140" s="546" t="str">
        <f t="shared" si="104"/>
        <v/>
      </c>
      <c r="BW140" s="139"/>
      <c r="BX140" s="125"/>
      <c r="CG140" s="122"/>
      <c r="CH140" s="122"/>
      <c r="CI140" s="122"/>
      <c r="CJ140" s="122"/>
    </row>
    <row r="141" spans="1:88" s="35" customFormat="1" ht="16.7" customHeight="1" x14ac:dyDescent="0.25">
      <c r="A141" s="11"/>
      <c r="B141" s="11"/>
      <c r="C141" s="332" t="str">
        <f t="shared" si="73"/>
        <v>PO</v>
      </c>
      <c r="D141" s="334" t="str">
        <f t="shared" si="74"/>
        <v>PLAN</v>
      </c>
      <c r="E141" s="310" t="str">
        <f t="shared" si="75"/>
        <v/>
      </c>
      <c r="F141" s="29" t="str">
        <f t="shared" si="75"/>
        <v/>
      </c>
      <c r="G141" s="262" t="str">
        <f t="shared" si="76"/>
        <v/>
      </c>
      <c r="H141" s="29" t="str">
        <f t="shared" si="77"/>
        <v/>
      </c>
      <c r="I141" s="642"/>
      <c r="J141" s="643"/>
      <c r="K141" s="643"/>
      <c r="L141" s="644"/>
      <c r="M141" s="643"/>
      <c r="N141" s="643"/>
      <c r="O141" s="645"/>
      <c r="P141" s="646"/>
      <c r="Q141" s="647"/>
      <c r="R141" s="30" t="str">
        <f t="shared" si="98"/>
        <v/>
      </c>
      <c r="S141" s="399" t="str">
        <f t="shared" si="78"/>
        <v/>
      </c>
      <c r="T141" s="685" t="str">
        <f t="shared" si="79"/>
        <v/>
      </c>
      <c r="U141" s="32" t="str">
        <f t="shared" si="80"/>
        <v/>
      </c>
      <c r="V141" s="37" t="str">
        <f t="shared" si="81"/>
        <v/>
      </c>
      <c r="W141" s="33" t="str">
        <f t="shared" si="82"/>
        <v/>
      </c>
      <c r="Y141" s="34" t="str">
        <f t="shared" si="83"/>
        <v/>
      </c>
      <c r="AC141" s="11"/>
      <c r="AD141" s="11"/>
      <c r="AE141" s="11"/>
      <c r="AF141" s="11"/>
      <c r="AG141" s="11"/>
      <c r="AH141" s="11"/>
      <c r="AI141" s="11"/>
      <c r="AJ141" s="11"/>
      <c r="AK141" s="11"/>
      <c r="AL141" s="11"/>
      <c r="AM141" s="11"/>
      <c r="AP141" s="125"/>
      <c r="AQ141" s="125" t="s">
        <v>162</v>
      </c>
      <c r="AR141" s="147">
        <f t="shared" si="84"/>
        <v>0</v>
      </c>
      <c r="AS141" s="122"/>
      <c r="AT141" s="122"/>
      <c r="AU141" s="122"/>
      <c r="AV141" s="122"/>
      <c r="AW141" s="35">
        <f t="shared" si="85"/>
        <v>0</v>
      </c>
      <c r="AX141" s="35">
        <f t="shared" si="86"/>
        <v>0</v>
      </c>
      <c r="AY141" s="35">
        <f t="shared" si="99"/>
        <v>0</v>
      </c>
      <c r="AZ141" s="35">
        <f t="shared" si="87"/>
        <v>0</v>
      </c>
      <c r="BA141" s="35">
        <f t="shared" si="100"/>
        <v>0</v>
      </c>
      <c r="BB141" s="35">
        <f t="shared" si="88"/>
        <v>0</v>
      </c>
      <c r="BC141" s="35">
        <f t="shared" si="89"/>
        <v>0</v>
      </c>
      <c r="BD141" s="381">
        <f t="shared" si="101"/>
        <v>0</v>
      </c>
      <c r="BE141" s="35">
        <f t="shared" si="90"/>
        <v>0</v>
      </c>
      <c r="BF141" s="35">
        <f t="shared" si="91"/>
        <v>0</v>
      </c>
      <c r="BJ141" s="12" t="b">
        <f t="shared" si="92"/>
        <v>0</v>
      </c>
      <c r="BK141" s="516" t="b">
        <f t="shared" si="93"/>
        <v>0</v>
      </c>
      <c r="BL141" s="518">
        <f t="shared" si="94"/>
        <v>0</v>
      </c>
      <c r="BM141" s="518">
        <f t="shared" si="102"/>
        <v>0</v>
      </c>
      <c r="BN141" s="517" t="str">
        <f t="shared" si="95"/>
        <v/>
      </c>
      <c r="BO141" s="517" t="str">
        <f t="shared" si="96"/>
        <v/>
      </c>
      <c r="BP141" s="517" t="str">
        <f t="shared" si="97"/>
        <v/>
      </c>
      <c r="BQ141" s="517" t="str">
        <f t="shared" si="103"/>
        <v/>
      </c>
      <c r="BR141" s="546" t="str">
        <f t="shared" si="104"/>
        <v/>
      </c>
      <c r="BW141" s="139"/>
      <c r="BX141" s="125"/>
      <c r="CG141" s="122"/>
      <c r="CH141" s="122"/>
      <c r="CI141" s="122"/>
      <c r="CJ141" s="122"/>
    </row>
    <row r="142" spans="1:88" s="35" customFormat="1" ht="16.7" customHeight="1" x14ac:dyDescent="0.25">
      <c r="A142" s="11"/>
      <c r="B142" s="11"/>
      <c r="C142" s="332" t="str">
        <f t="shared" si="73"/>
        <v>PO</v>
      </c>
      <c r="D142" s="334" t="str">
        <f t="shared" si="74"/>
        <v>PLAN</v>
      </c>
      <c r="E142" s="310" t="str">
        <f t="shared" si="75"/>
        <v/>
      </c>
      <c r="F142" s="29" t="str">
        <f t="shared" si="75"/>
        <v/>
      </c>
      <c r="G142" s="262" t="str">
        <f t="shared" si="76"/>
        <v/>
      </c>
      <c r="H142" s="29" t="str">
        <f t="shared" si="77"/>
        <v/>
      </c>
      <c r="I142" s="642"/>
      <c r="J142" s="643"/>
      <c r="K142" s="643"/>
      <c r="L142" s="644"/>
      <c r="M142" s="643"/>
      <c r="N142" s="643"/>
      <c r="O142" s="645"/>
      <c r="P142" s="646"/>
      <c r="Q142" s="647"/>
      <c r="R142" s="30" t="str">
        <f t="shared" si="98"/>
        <v/>
      </c>
      <c r="S142" s="399" t="str">
        <f t="shared" si="78"/>
        <v/>
      </c>
      <c r="T142" s="685" t="str">
        <f t="shared" si="79"/>
        <v/>
      </c>
      <c r="U142" s="32" t="str">
        <f t="shared" si="80"/>
        <v/>
      </c>
      <c r="V142" s="37" t="str">
        <f t="shared" si="81"/>
        <v/>
      </c>
      <c r="W142" s="33" t="str">
        <f t="shared" si="82"/>
        <v/>
      </c>
      <c r="Y142" s="34" t="str">
        <f t="shared" si="83"/>
        <v/>
      </c>
      <c r="AC142" s="11"/>
      <c r="AD142" s="11"/>
      <c r="AE142" s="11"/>
      <c r="AF142" s="11"/>
      <c r="AG142" s="11"/>
      <c r="AH142" s="11"/>
      <c r="AI142" s="11"/>
      <c r="AJ142" s="11"/>
      <c r="AK142" s="11"/>
      <c r="AL142" s="11"/>
      <c r="AM142" s="11"/>
      <c r="AP142" s="125"/>
      <c r="AQ142" s="125" t="s">
        <v>163</v>
      </c>
      <c r="AR142" s="147">
        <f t="shared" si="84"/>
        <v>0</v>
      </c>
      <c r="AS142" s="122"/>
      <c r="AT142" s="122"/>
      <c r="AU142" s="122"/>
      <c r="AV142" s="122"/>
      <c r="AW142" s="35">
        <f t="shared" si="85"/>
        <v>0</v>
      </c>
      <c r="AX142" s="35">
        <f t="shared" si="86"/>
        <v>0</v>
      </c>
      <c r="AY142" s="35">
        <f t="shared" si="99"/>
        <v>0</v>
      </c>
      <c r="AZ142" s="35">
        <f t="shared" si="87"/>
        <v>0</v>
      </c>
      <c r="BA142" s="35">
        <f t="shared" si="100"/>
        <v>0</v>
      </c>
      <c r="BB142" s="35">
        <f t="shared" si="88"/>
        <v>0</v>
      </c>
      <c r="BC142" s="35">
        <f t="shared" si="89"/>
        <v>0</v>
      </c>
      <c r="BD142" s="381">
        <f t="shared" si="101"/>
        <v>0</v>
      </c>
      <c r="BE142" s="35">
        <f t="shared" si="90"/>
        <v>0</v>
      </c>
      <c r="BF142" s="35">
        <f t="shared" si="91"/>
        <v>0</v>
      </c>
      <c r="BJ142" s="12" t="b">
        <f t="shared" si="92"/>
        <v>0</v>
      </c>
      <c r="BK142" s="516" t="b">
        <f t="shared" si="93"/>
        <v>0</v>
      </c>
      <c r="BL142" s="518">
        <f t="shared" si="94"/>
        <v>0</v>
      </c>
      <c r="BM142" s="518">
        <f t="shared" si="102"/>
        <v>0</v>
      </c>
      <c r="BN142" s="517" t="str">
        <f t="shared" si="95"/>
        <v/>
      </c>
      <c r="BO142" s="517" t="str">
        <f t="shared" si="96"/>
        <v/>
      </c>
      <c r="BP142" s="517" t="str">
        <f t="shared" si="97"/>
        <v/>
      </c>
      <c r="BQ142" s="517" t="str">
        <f t="shared" si="103"/>
        <v/>
      </c>
      <c r="BR142" s="546" t="str">
        <f t="shared" si="104"/>
        <v/>
      </c>
      <c r="BW142" s="139"/>
      <c r="BX142" s="125"/>
      <c r="CG142" s="122"/>
      <c r="CH142" s="122"/>
      <c r="CI142" s="122"/>
      <c r="CJ142" s="122"/>
    </row>
    <row r="143" spans="1:88" s="35" customFormat="1" ht="16.7" customHeight="1" x14ac:dyDescent="0.25">
      <c r="A143" s="11"/>
      <c r="B143" s="11"/>
      <c r="C143" s="332" t="str">
        <f t="shared" si="73"/>
        <v>PO</v>
      </c>
      <c r="D143" s="334" t="str">
        <f t="shared" si="74"/>
        <v>PLAN</v>
      </c>
      <c r="E143" s="310" t="str">
        <f t="shared" si="75"/>
        <v/>
      </c>
      <c r="F143" s="29" t="str">
        <f t="shared" si="75"/>
        <v/>
      </c>
      <c r="G143" s="262" t="str">
        <f t="shared" si="76"/>
        <v/>
      </c>
      <c r="H143" s="29" t="str">
        <f t="shared" si="77"/>
        <v/>
      </c>
      <c r="I143" s="642"/>
      <c r="J143" s="643"/>
      <c r="K143" s="643"/>
      <c r="L143" s="644"/>
      <c r="M143" s="643"/>
      <c r="N143" s="643"/>
      <c r="O143" s="645"/>
      <c r="P143" s="646"/>
      <c r="Q143" s="647"/>
      <c r="R143" s="30" t="str">
        <f t="shared" si="98"/>
        <v/>
      </c>
      <c r="S143" s="399" t="str">
        <f t="shared" si="78"/>
        <v/>
      </c>
      <c r="T143" s="685" t="str">
        <f t="shared" si="79"/>
        <v/>
      </c>
      <c r="U143" s="32" t="str">
        <f t="shared" si="80"/>
        <v/>
      </c>
      <c r="V143" s="37" t="str">
        <f t="shared" si="81"/>
        <v/>
      </c>
      <c r="W143" s="33" t="str">
        <f t="shared" si="82"/>
        <v/>
      </c>
      <c r="Y143" s="34" t="str">
        <f t="shared" si="83"/>
        <v/>
      </c>
      <c r="AC143" s="11"/>
      <c r="AD143" s="11"/>
      <c r="AE143" s="11"/>
      <c r="AF143" s="11"/>
      <c r="AG143" s="11"/>
      <c r="AH143" s="11"/>
      <c r="AI143" s="11"/>
      <c r="AJ143" s="11"/>
      <c r="AK143" s="11"/>
      <c r="AL143" s="11"/>
      <c r="AM143" s="11"/>
      <c r="AP143" s="125"/>
      <c r="AQ143" s="125" t="s">
        <v>164</v>
      </c>
      <c r="AR143" s="147">
        <f t="shared" si="84"/>
        <v>0</v>
      </c>
      <c r="AS143" s="122"/>
      <c r="AT143" s="122"/>
      <c r="AU143" s="122"/>
      <c r="AV143" s="122"/>
      <c r="AW143" s="35">
        <f t="shared" si="85"/>
        <v>0</v>
      </c>
      <c r="AX143" s="35">
        <f t="shared" si="86"/>
        <v>0</v>
      </c>
      <c r="AY143" s="35">
        <f t="shared" si="99"/>
        <v>0</v>
      </c>
      <c r="AZ143" s="35">
        <f t="shared" si="87"/>
        <v>0</v>
      </c>
      <c r="BA143" s="35">
        <f t="shared" si="100"/>
        <v>0</v>
      </c>
      <c r="BB143" s="35">
        <f t="shared" si="88"/>
        <v>0</v>
      </c>
      <c r="BC143" s="35">
        <f t="shared" si="89"/>
        <v>0</v>
      </c>
      <c r="BD143" s="381">
        <f t="shared" si="101"/>
        <v>0</v>
      </c>
      <c r="BE143" s="35">
        <f t="shared" si="90"/>
        <v>0</v>
      </c>
      <c r="BF143" s="35">
        <f t="shared" si="91"/>
        <v>0</v>
      </c>
      <c r="BJ143" s="12" t="b">
        <f t="shared" si="92"/>
        <v>0</v>
      </c>
      <c r="BK143" s="516" t="b">
        <f t="shared" si="93"/>
        <v>0</v>
      </c>
      <c r="BL143" s="518">
        <f t="shared" si="94"/>
        <v>0</v>
      </c>
      <c r="BM143" s="518">
        <f t="shared" si="102"/>
        <v>0</v>
      </c>
      <c r="BN143" s="517" t="str">
        <f t="shared" si="95"/>
        <v/>
      </c>
      <c r="BO143" s="517" t="str">
        <f t="shared" si="96"/>
        <v/>
      </c>
      <c r="BP143" s="517" t="str">
        <f t="shared" si="97"/>
        <v/>
      </c>
      <c r="BQ143" s="517" t="str">
        <f t="shared" si="103"/>
        <v/>
      </c>
      <c r="BR143" s="546" t="str">
        <f t="shared" si="104"/>
        <v/>
      </c>
      <c r="BW143" s="139"/>
      <c r="BX143" s="125"/>
      <c r="CG143" s="122"/>
      <c r="CH143" s="122"/>
      <c r="CI143" s="122"/>
      <c r="CJ143" s="122"/>
    </row>
    <row r="144" spans="1:88" s="35" customFormat="1" ht="16.7" customHeight="1" x14ac:dyDescent="0.25">
      <c r="A144" s="11"/>
      <c r="B144" s="11"/>
      <c r="C144" s="332" t="str">
        <f t="shared" si="73"/>
        <v>PO</v>
      </c>
      <c r="D144" s="334" t="str">
        <f t="shared" si="74"/>
        <v>PLAN</v>
      </c>
      <c r="E144" s="310" t="str">
        <f t="shared" si="75"/>
        <v/>
      </c>
      <c r="F144" s="29" t="str">
        <f t="shared" si="75"/>
        <v/>
      </c>
      <c r="G144" s="262" t="str">
        <f t="shared" si="76"/>
        <v/>
      </c>
      <c r="H144" s="29" t="str">
        <f t="shared" si="77"/>
        <v/>
      </c>
      <c r="I144" s="642"/>
      <c r="J144" s="643"/>
      <c r="K144" s="643"/>
      <c r="L144" s="644"/>
      <c r="M144" s="643"/>
      <c r="N144" s="643"/>
      <c r="O144" s="645"/>
      <c r="P144" s="646"/>
      <c r="Q144" s="647"/>
      <c r="R144" s="30" t="str">
        <f t="shared" si="98"/>
        <v/>
      </c>
      <c r="S144" s="399" t="str">
        <f t="shared" si="78"/>
        <v/>
      </c>
      <c r="T144" s="685" t="str">
        <f t="shared" si="79"/>
        <v/>
      </c>
      <c r="U144" s="32" t="str">
        <f t="shared" si="80"/>
        <v/>
      </c>
      <c r="V144" s="37" t="str">
        <f t="shared" si="81"/>
        <v/>
      </c>
      <c r="W144" s="33" t="str">
        <f t="shared" si="82"/>
        <v/>
      </c>
      <c r="Y144" s="34" t="str">
        <f t="shared" si="83"/>
        <v/>
      </c>
      <c r="AC144" s="11"/>
      <c r="AD144" s="11"/>
      <c r="AE144" s="11"/>
      <c r="AF144" s="11"/>
      <c r="AG144" s="11"/>
      <c r="AH144" s="11"/>
      <c r="AI144" s="11"/>
      <c r="AJ144" s="11"/>
      <c r="AK144" s="11"/>
      <c r="AL144" s="11"/>
      <c r="AM144" s="11"/>
      <c r="AP144" s="125"/>
      <c r="AQ144" s="125" t="s">
        <v>165</v>
      </c>
      <c r="AR144" s="147">
        <f t="shared" si="84"/>
        <v>0</v>
      </c>
      <c r="AS144" s="122"/>
      <c r="AT144" s="122"/>
      <c r="AU144" s="122"/>
      <c r="AV144" s="122"/>
      <c r="AW144" s="35">
        <f t="shared" si="85"/>
        <v>0</v>
      </c>
      <c r="AX144" s="35">
        <f t="shared" si="86"/>
        <v>0</v>
      </c>
      <c r="AY144" s="35">
        <f t="shared" si="99"/>
        <v>0</v>
      </c>
      <c r="AZ144" s="35">
        <f t="shared" si="87"/>
        <v>0</v>
      </c>
      <c r="BA144" s="35">
        <f t="shared" si="100"/>
        <v>0</v>
      </c>
      <c r="BB144" s="35">
        <f t="shared" si="88"/>
        <v>0</v>
      </c>
      <c r="BC144" s="35">
        <f t="shared" si="89"/>
        <v>0</v>
      </c>
      <c r="BD144" s="381">
        <f t="shared" si="101"/>
        <v>0</v>
      </c>
      <c r="BE144" s="35">
        <f t="shared" si="90"/>
        <v>0</v>
      </c>
      <c r="BF144" s="35">
        <f t="shared" si="91"/>
        <v>0</v>
      </c>
      <c r="BJ144" s="12" t="b">
        <f t="shared" si="92"/>
        <v>0</v>
      </c>
      <c r="BK144" s="516" t="b">
        <f t="shared" si="93"/>
        <v>0</v>
      </c>
      <c r="BL144" s="518">
        <f t="shared" si="94"/>
        <v>0</v>
      </c>
      <c r="BM144" s="518">
        <f t="shared" si="102"/>
        <v>0</v>
      </c>
      <c r="BN144" s="517" t="str">
        <f t="shared" si="95"/>
        <v/>
      </c>
      <c r="BO144" s="517" t="str">
        <f t="shared" si="96"/>
        <v/>
      </c>
      <c r="BP144" s="517" t="str">
        <f t="shared" si="97"/>
        <v/>
      </c>
      <c r="BQ144" s="517" t="str">
        <f t="shared" si="103"/>
        <v/>
      </c>
      <c r="BR144" s="546" t="str">
        <f t="shared" si="104"/>
        <v/>
      </c>
      <c r="BW144" s="139"/>
      <c r="BX144" s="125"/>
      <c r="CG144" s="122"/>
      <c r="CH144" s="122"/>
      <c r="CI144" s="122"/>
      <c r="CJ144" s="122"/>
    </row>
    <row r="145" spans="1:88" s="35" customFormat="1" ht="16.7" customHeight="1" x14ac:dyDescent="0.25">
      <c r="A145" s="11"/>
      <c r="B145" s="11"/>
      <c r="C145" s="332" t="str">
        <f t="shared" si="73"/>
        <v>PO</v>
      </c>
      <c r="D145" s="334" t="str">
        <f t="shared" si="74"/>
        <v>PLAN</v>
      </c>
      <c r="E145" s="310" t="str">
        <f t="shared" si="75"/>
        <v/>
      </c>
      <c r="F145" s="29" t="str">
        <f t="shared" si="75"/>
        <v/>
      </c>
      <c r="G145" s="262" t="str">
        <f t="shared" si="76"/>
        <v/>
      </c>
      <c r="H145" s="29" t="str">
        <f t="shared" si="77"/>
        <v/>
      </c>
      <c r="I145" s="642"/>
      <c r="J145" s="643"/>
      <c r="K145" s="643"/>
      <c r="L145" s="644"/>
      <c r="M145" s="643"/>
      <c r="N145" s="643"/>
      <c r="O145" s="645"/>
      <c r="P145" s="646"/>
      <c r="Q145" s="647"/>
      <c r="R145" s="30" t="str">
        <f t="shared" si="98"/>
        <v/>
      </c>
      <c r="S145" s="399" t="str">
        <f t="shared" si="78"/>
        <v/>
      </c>
      <c r="T145" s="685" t="str">
        <f t="shared" si="79"/>
        <v/>
      </c>
      <c r="U145" s="32" t="str">
        <f t="shared" si="80"/>
        <v/>
      </c>
      <c r="V145" s="37" t="str">
        <f t="shared" si="81"/>
        <v/>
      </c>
      <c r="W145" s="33" t="str">
        <f t="shared" si="82"/>
        <v/>
      </c>
      <c r="Y145" s="34" t="str">
        <f t="shared" si="83"/>
        <v/>
      </c>
      <c r="AC145" s="11"/>
      <c r="AD145" s="11"/>
      <c r="AE145" s="11"/>
      <c r="AF145" s="11"/>
      <c r="AG145" s="11"/>
      <c r="AH145" s="11"/>
      <c r="AI145" s="11"/>
      <c r="AJ145" s="11"/>
      <c r="AK145" s="11"/>
      <c r="AL145" s="11"/>
      <c r="AM145" s="11"/>
      <c r="AP145" s="125"/>
      <c r="AQ145" s="125" t="s">
        <v>166</v>
      </c>
      <c r="AR145" s="147">
        <f t="shared" si="84"/>
        <v>0</v>
      </c>
      <c r="AS145" s="122"/>
      <c r="AT145" s="122"/>
      <c r="AU145" s="122"/>
      <c r="AV145" s="122"/>
      <c r="AW145" s="35">
        <f t="shared" si="85"/>
        <v>0</v>
      </c>
      <c r="AX145" s="35">
        <f t="shared" si="86"/>
        <v>0</v>
      </c>
      <c r="AY145" s="35">
        <f t="shared" si="99"/>
        <v>0</v>
      </c>
      <c r="AZ145" s="35">
        <f t="shared" si="87"/>
        <v>0</v>
      </c>
      <c r="BA145" s="35">
        <f t="shared" si="100"/>
        <v>0</v>
      </c>
      <c r="BB145" s="35">
        <f t="shared" si="88"/>
        <v>0</v>
      </c>
      <c r="BC145" s="35">
        <f t="shared" si="89"/>
        <v>0</v>
      </c>
      <c r="BD145" s="381">
        <f t="shared" si="101"/>
        <v>0</v>
      </c>
      <c r="BE145" s="35">
        <f t="shared" si="90"/>
        <v>0</v>
      </c>
      <c r="BF145" s="35">
        <f t="shared" si="91"/>
        <v>0</v>
      </c>
      <c r="BJ145" s="12" t="b">
        <f t="shared" si="92"/>
        <v>0</v>
      </c>
      <c r="BK145" s="516" t="b">
        <f t="shared" si="93"/>
        <v>0</v>
      </c>
      <c r="BL145" s="518">
        <f t="shared" si="94"/>
        <v>0</v>
      </c>
      <c r="BM145" s="518">
        <f t="shared" si="102"/>
        <v>0</v>
      </c>
      <c r="BN145" s="517" t="str">
        <f t="shared" si="95"/>
        <v/>
      </c>
      <c r="BO145" s="517" t="str">
        <f t="shared" si="96"/>
        <v/>
      </c>
      <c r="BP145" s="517" t="str">
        <f t="shared" si="97"/>
        <v/>
      </c>
      <c r="BQ145" s="517" t="str">
        <f t="shared" si="103"/>
        <v/>
      </c>
      <c r="BR145" s="546" t="str">
        <f t="shared" si="104"/>
        <v/>
      </c>
      <c r="BW145" s="139"/>
      <c r="BX145" s="125"/>
      <c r="CG145" s="122"/>
      <c r="CH145" s="122"/>
      <c r="CI145" s="122"/>
      <c r="CJ145" s="122"/>
    </row>
    <row r="146" spans="1:88" s="35" customFormat="1" ht="16.7" customHeight="1" x14ac:dyDescent="0.25">
      <c r="A146" s="11"/>
      <c r="B146" s="11"/>
      <c r="C146" s="332" t="str">
        <f t="shared" si="73"/>
        <v>PO</v>
      </c>
      <c r="D146" s="334" t="str">
        <f t="shared" si="74"/>
        <v>PLAN</v>
      </c>
      <c r="E146" s="310" t="str">
        <f t="shared" si="75"/>
        <v/>
      </c>
      <c r="F146" s="29" t="str">
        <f t="shared" si="75"/>
        <v/>
      </c>
      <c r="G146" s="262" t="str">
        <f t="shared" si="76"/>
        <v/>
      </c>
      <c r="H146" s="29" t="str">
        <f t="shared" si="77"/>
        <v/>
      </c>
      <c r="I146" s="642"/>
      <c r="J146" s="643"/>
      <c r="K146" s="643"/>
      <c r="L146" s="644"/>
      <c r="M146" s="643"/>
      <c r="N146" s="643"/>
      <c r="O146" s="645"/>
      <c r="P146" s="646"/>
      <c r="Q146" s="647"/>
      <c r="R146" s="30" t="str">
        <f t="shared" si="98"/>
        <v/>
      </c>
      <c r="S146" s="399" t="str">
        <f t="shared" si="78"/>
        <v/>
      </c>
      <c r="T146" s="685" t="str">
        <f t="shared" si="79"/>
        <v/>
      </c>
      <c r="U146" s="32" t="str">
        <f t="shared" si="80"/>
        <v/>
      </c>
      <c r="V146" s="37" t="str">
        <f t="shared" si="81"/>
        <v/>
      </c>
      <c r="W146" s="33" t="str">
        <f t="shared" si="82"/>
        <v/>
      </c>
      <c r="Y146" s="34" t="str">
        <f t="shared" si="83"/>
        <v/>
      </c>
      <c r="AC146" s="11"/>
      <c r="AD146" s="11"/>
      <c r="AE146" s="11"/>
      <c r="AF146" s="11"/>
      <c r="AG146" s="11"/>
      <c r="AH146" s="11"/>
      <c r="AI146" s="11"/>
      <c r="AJ146" s="11"/>
      <c r="AK146" s="11"/>
      <c r="AL146" s="11"/>
      <c r="AM146" s="11"/>
      <c r="AP146" s="125"/>
      <c r="AQ146" s="125" t="s">
        <v>167</v>
      </c>
      <c r="AR146" s="147">
        <f t="shared" si="84"/>
        <v>0</v>
      </c>
      <c r="AS146" s="122"/>
      <c r="AT146" s="122"/>
      <c r="AU146" s="122"/>
      <c r="AV146" s="122"/>
      <c r="AW146" s="35">
        <f t="shared" si="85"/>
        <v>0</v>
      </c>
      <c r="AX146" s="35">
        <f t="shared" si="86"/>
        <v>0</v>
      </c>
      <c r="AY146" s="35">
        <f t="shared" si="99"/>
        <v>0</v>
      </c>
      <c r="AZ146" s="35">
        <f t="shared" si="87"/>
        <v>0</v>
      </c>
      <c r="BA146" s="35">
        <f t="shared" si="100"/>
        <v>0</v>
      </c>
      <c r="BB146" s="35">
        <f t="shared" si="88"/>
        <v>0</v>
      </c>
      <c r="BC146" s="35">
        <f t="shared" si="89"/>
        <v>0</v>
      </c>
      <c r="BD146" s="381">
        <f t="shared" si="101"/>
        <v>0</v>
      </c>
      <c r="BE146" s="35">
        <f t="shared" si="90"/>
        <v>0</v>
      </c>
      <c r="BF146" s="35">
        <f t="shared" si="91"/>
        <v>0</v>
      </c>
      <c r="BJ146" s="12" t="b">
        <f t="shared" si="92"/>
        <v>0</v>
      </c>
      <c r="BK146" s="516" t="b">
        <f t="shared" si="93"/>
        <v>0</v>
      </c>
      <c r="BL146" s="518">
        <f t="shared" si="94"/>
        <v>0</v>
      </c>
      <c r="BM146" s="518">
        <f t="shared" si="102"/>
        <v>0</v>
      </c>
      <c r="BN146" s="517" t="str">
        <f t="shared" si="95"/>
        <v/>
      </c>
      <c r="BO146" s="517" t="str">
        <f t="shared" si="96"/>
        <v/>
      </c>
      <c r="BP146" s="517" t="str">
        <f t="shared" si="97"/>
        <v/>
      </c>
      <c r="BQ146" s="517" t="str">
        <f t="shared" si="103"/>
        <v/>
      </c>
      <c r="BR146" s="546" t="str">
        <f t="shared" si="104"/>
        <v/>
      </c>
      <c r="BW146" s="139"/>
      <c r="BX146" s="125"/>
      <c r="CG146" s="122"/>
      <c r="CH146" s="122"/>
      <c r="CI146" s="122"/>
      <c r="CJ146" s="122"/>
    </row>
    <row r="147" spans="1:88" s="35" customFormat="1" ht="16.7" customHeight="1" x14ac:dyDescent="0.25">
      <c r="A147" s="11"/>
      <c r="B147" s="11"/>
      <c r="C147" s="332" t="str">
        <f t="shared" si="73"/>
        <v>PO</v>
      </c>
      <c r="D147" s="334" t="str">
        <f t="shared" si="74"/>
        <v>PLAN</v>
      </c>
      <c r="E147" s="310" t="str">
        <f t="shared" si="75"/>
        <v/>
      </c>
      <c r="F147" s="29" t="str">
        <f t="shared" si="75"/>
        <v/>
      </c>
      <c r="G147" s="262" t="str">
        <f t="shared" si="76"/>
        <v/>
      </c>
      <c r="H147" s="29" t="str">
        <f t="shared" si="77"/>
        <v/>
      </c>
      <c r="I147" s="642"/>
      <c r="J147" s="643"/>
      <c r="K147" s="643"/>
      <c r="L147" s="644"/>
      <c r="M147" s="643"/>
      <c r="N147" s="643"/>
      <c r="O147" s="645"/>
      <c r="P147" s="646"/>
      <c r="Q147" s="647"/>
      <c r="R147" s="30" t="str">
        <f t="shared" si="98"/>
        <v/>
      </c>
      <c r="S147" s="399" t="str">
        <f t="shared" si="78"/>
        <v/>
      </c>
      <c r="T147" s="685" t="str">
        <f t="shared" si="79"/>
        <v/>
      </c>
      <c r="U147" s="32" t="str">
        <f t="shared" si="80"/>
        <v/>
      </c>
      <c r="V147" s="37" t="str">
        <f t="shared" si="81"/>
        <v/>
      </c>
      <c r="W147" s="33" t="str">
        <f t="shared" si="82"/>
        <v/>
      </c>
      <c r="Y147" s="34" t="str">
        <f t="shared" si="83"/>
        <v/>
      </c>
      <c r="AC147" s="11"/>
      <c r="AD147" s="11"/>
      <c r="AE147" s="11"/>
      <c r="AF147" s="11"/>
      <c r="AG147" s="11"/>
      <c r="AH147" s="11"/>
      <c r="AI147" s="11"/>
      <c r="AJ147" s="11"/>
      <c r="AK147" s="11"/>
      <c r="AL147" s="11"/>
      <c r="AM147" s="11"/>
      <c r="AP147" s="125"/>
      <c r="AQ147" s="125" t="s">
        <v>168</v>
      </c>
      <c r="AR147" s="147">
        <f t="shared" si="84"/>
        <v>0</v>
      </c>
      <c r="AS147" s="122"/>
      <c r="AT147" s="122"/>
      <c r="AU147" s="122"/>
      <c r="AV147" s="122"/>
      <c r="AW147" s="35">
        <f t="shared" si="85"/>
        <v>0</v>
      </c>
      <c r="AX147" s="35">
        <f t="shared" si="86"/>
        <v>0</v>
      </c>
      <c r="AY147" s="35">
        <f t="shared" si="99"/>
        <v>0</v>
      </c>
      <c r="AZ147" s="35">
        <f t="shared" si="87"/>
        <v>0</v>
      </c>
      <c r="BA147" s="35">
        <f t="shared" si="100"/>
        <v>0</v>
      </c>
      <c r="BB147" s="35">
        <f t="shared" si="88"/>
        <v>0</v>
      </c>
      <c r="BC147" s="35">
        <f t="shared" si="89"/>
        <v>0</v>
      </c>
      <c r="BD147" s="381">
        <f t="shared" si="101"/>
        <v>0</v>
      </c>
      <c r="BE147" s="35">
        <f t="shared" si="90"/>
        <v>0</v>
      </c>
      <c r="BF147" s="35">
        <f t="shared" si="91"/>
        <v>0</v>
      </c>
      <c r="BJ147" s="12" t="b">
        <f t="shared" si="92"/>
        <v>0</v>
      </c>
      <c r="BK147" s="516" t="b">
        <f t="shared" si="93"/>
        <v>0</v>
      </c>
      <c r="BL147" s="518">
        <f t="shared" si="94"/>
        <v>0</v>
      </c>
      <c r="BM147" s="518">
        <f t="shared" si="102"/>
        <v>0</v>
      </c>
      <c r="BN147" s="517" t="str">
        <f t="shared" si="95"/>
        <v/>
      </c>
      <c r="BO147" s="517" t="str">
        <f t="shared" si="96"/>
        <v/>
      </c>
      <c r="BP147" s="517" t="str">
        <f t="shared" si="97"/>
        <v/>
      </c>
      <c r="BQ147" s="517" t="str">
        <f t="shared" si="103"/>
        <v/>
      </c>
      <c r="BR147" s="546" t="str">
        <f t="shared" si="104"/>
        <v/>
      </c>
      <c r="BW147" s="139"/>
      <c r="BX147" s="125"/>
      <c r="CG147" s="122"/>
      <c r="CH147" s="122"/>
      <c r="CI147" s="122"/>
      <c r="CJ147" s="122"/>
    </row>
    <row r="148" spans="1:88" s="35" customFormat="1" ht="16.7" customHeight="1" x14ac:dyDescent="0.25">
      <c r="A148" s="11"/>
      <c r="B148" s="11"/>
      <c r="C148" s="332" t="str">
        <f t="shared" si="73"/>
        <v>PO</v>
      </c>
      <c r="D148" s="334" t="str">
        <f t="shared" si="74"/>
        <v>PLAN</v>
      </c>
      <c r="E148" s="310" t="str">
        <f t="shared" si="75"/>
        <v/>
      </c>
      <c r="F148" s="29" t="str">
        <f t="shared" si="75"/>
        <v/>
      </c>
      <c r="G148" s="262" t="str">
        <f t="shared" si="76"/>
        <v/>
      </c>
      <c r="H148" s="29" t="str">
        <f t="shared" si="77"/>
        <v/>
      </c>
      <c r="I148" s="642"/>
      <c r="J148" s="643"/>
      <c r="K148" s="643"/>
      <c r="L148" s="644"/>
      <c r="M148" s="643"/>
      <c r="N148" s="643"/>
      <c r="O148" s="645"/>
      <c r="P148" s="646"/>
      <c r="Q148" s="647"/>
      <c r="R148" s="30" t="str">
        <f t="shared" si="98"/>
        <v/>
      </c>
      <c r="S148" s="399" t="str">
        <f t="shared" si="78"/>
        <v/>
      </c>
      <c r="T148" s="685" t="str">
        <f t="shared" si="79"/>
        <v/>
      </c>
      <c r="U148" s="32" t="str">
        <f t="shared" si="80"/>
        <v/>
      </c>
      <c r="V148" s="37" t="str">
        <f t="shared" si="81"/>
        <v/>
      </c>
      <c r="W148" s="33" t="str">
        <f t="shared" si="82"/>
        <v/>
      </c>
      <c r="Y148" s="34" t="str">
        <f t="shared" si="83"/>
        <v/>
      </c>
      <c r="AC148" s="11"/>
      <c r="AD148" s="11"/>
      <c r="AE148" s="11"/>
      <c r="AF148" s="11"/>
      <c r="AG148" s="11"/>
      <c r="AH148" s="11"/>
      <c r="AI148" s="11"/>
      <c r="AJ148" s="11"/>
      <c r="AK148" s="11"/>
      <c r="AL148" s="11"/>
      <c r="AM148" s="11"/>
      <c r="AP148" s="125"/>
      <c r="AQ148" s="125" t="s">
        <v>169</v>
      </c>
      <c r="AR148" s="147">
        <f t="shared" si="84"/>
        <v>0</v>
      </c>
      <c r="AS148" s="122"/>
      <c r="AT148" s="122"/>
      <c r="AU148" s="122"/>
      <c r="AV148" s="122"/>
      <c r="AW148" s="35">
        <f t="shared" si="85"/>
        <v>0</v>
      </c>
      <c r="AX148" s="35">
        <f t="shared" si="86"/>
        <v>0</v>
      </c>
      <c r="AY148" s="35">
        <f t="shared" si="99"/>
        <v>0</v>
      </c>
      <c r="AZ148" s="35">
        <f t="shared" si="87"/>
        <v>0</v>
      </c>
      <c r="BA148" s="35">
        <f t="shared" si="100"/>
        <v>0</v>
      </c>
      <c r="BB148" s="35">
        <f t="shared" si="88"/>
        <v>0</v>
      </c>
      <c r="BC148" s="35">
        <f t="shared" si="89"/>
        <v>0</v>
      </c>
      <c r="BD148" s="381">
        <f t="shared" si="101"/>
        <v>0</v>
      </c>
      <c r="BE148" s="35">
        <f t="shared" si="90"/>
        <v>0</v>
      </c>
      <c r="BF148" s="35">
        <f t="shared" si="91"/>
        <v>0</v>
      </c>
      <c r="BJ148" s="12" t="b">
        <f t="shared" si="92"/>
        <v>0</v>
      </c>
      <c r="BK148" s="516" t="b">
        <f t="shared" si="93"/>
        <v>0</v>
      </c>
      <c r="BL148" s="518">
        <f t="shared" si="94"/>
        <v>0</v>
      </c>
      <c r="BM148" s="518">
        <f t="shared" si="102"/>
        <v>0</v>
      </c>
      <c r="BN148" s="517" t="str">
        <f t="shared" si="95"/>
        <v/>
      </c>
      <c r="BO148" s="517" t="str">
        <f t="shared" si="96"/>
        <v/>
      </c>
      <c r="BP148" s="517" t="str">
        <f t="shared" si="97"/>
        <v/>
      </c>
      <c r="BQ148" s="517" t="str">
        <f t="shared" si="103"/>
        <v/>
      </c>
      <c r="BR148" s="546" t="str">
        <f t="shared" si="104"/>
        <v/>
      </c>
      <c r="BW148" s="139"/>
      <c r="BX148" s="125"/>
      <c r="CG148" s="122"/>
      <c r="CH148" s="122"/>
      <c r="CI148" s="122"/>
      <c r="CJ148" s="122"/>
    </row>
    <row r="149" spans="1:88" s="35" customFormat="1" ht="16.7" customHeight="1" x14ac:dyDescent="0.25">
      <c r="A149" s="11"/>
      <c r="B149" s="11"/>
      <c r="C149" s="332" t="str">
        <f t="shared" si="73"/>
        <v>PO</v>
      </c>
      <c r="D149" s="334" t="str">
        <f t="shared" si="74"/>
        <v>PLAN</v>
      </c>
      <c r="E149" s="310" t="str">
        <f t="shared" si="75"/>
        <v/>
      </c>
      <c r="F149" s="29" t="str">
        <f t="shared" si="75"/>
        <v/>
      </c>
      <c r="G149" s="262" t="str">
        <f t="shared" si="76"/>
        <v/>
      </c>
      <c r="H149" s="29" t="str">
        <f t="shared" si="77"/>
        <v/>
      </c>
      <c r="I149" s="642"/>
      <c r="J149" s="643"/>
      <c r="K149" s="643"/>
      <c r="L149" s="644"/>
      <c r="M149" s="643"/>
      <c r="N149" s="643"/>
      <c r="O149" s="645"/>
      <c r="P149" s="646"/>
      <c r="Q149" s="647"/>
      <c r="R149" s="30" t="str">
        <f t="shared" si="98"/>
        <v/>
      </c>
      <c r="S149" s="399" t="str">
        <f t="shared" si="78"/>
        <v/>
      </c>
      <c r="T149" s="685" t="str">
        <f t="shared" si="79"/>
        <v/>
      </c>
      <c r="U149" s="32" t="str">
        <f t="shared" si="80"/>
        <v/>
      </c>
      <c r="V149" s="37" t="str">
        <f t="shared" si="81"/>
        <v/>
      </c>
      <c r="W149" s="33" t="str">
        <f t="shared" si="82"/>
        <v/>
      </c>
      <c r="Y149" s="34" t="str">
        <f t="shared" si="83"/>
        <v/>
      </c>
      <c r="AC149" s="11"/>
      <c r="AD149" s="11"/>
      <c r="AE149" s="11"/>
      <c r="AF149" s="11"/>
      <c r="AG149" s="11"/>
      <c r="AH149" s="11"/>
      <c r="AI149" s="11"/>
      <c r="AJ149" s="11"/>
      <c r="AK149" s="11"/>
      <c r="AL149" s="11"/>
      <c r="AM149" s="11"/>
      <c r="AP149" s="125"/>
      <c r="AQ149" s="125" t="s">
        <v>170</v>
      </c>
      <c r="AR149" s="147">
        <f t="shared" si="84"/>
        <v>0</v>
      </c>
      <c r="AS149" s="122"/>
      <c r="AT149" s="122"/>
      <c r="AU149" s="122"/>
      <c r="AV149" s="122"/>
      <c r="AW149" s="35">
        <f t="shared" si="85"/>
        <v>0</v>
      </c>
      <c r="AX149" s="35">
        <f t="shared" si="86"/>
        <v>0</v>
      </c>
      <c r="AY149" s="35">
        <f t="shared" si="99"/>
        <v>0</v>
      </c>
      <c r="AZ149" s="35">
        <f t="shared" si="87"/>
        <v>0</v>
      </c>
      <c r="BA149" s="35">
        <f t="shared" si="100"/>
        <v>0</v>
      </c>
      <c r="BB149" s="35">
        <f t="shared" si="88"/>
        <v>0</v>
      </c>
      <c r="BC149" s="35">
        <f t="shared" si="89"/>
        <v>0</v>
      </c>
      <c r="BD149" s="381">
        <f t="shared" si="101"/>
        <v>0</v>
      </c>
      <c r="BE149" s="35">
        <f t="shared" si="90"/>
        <v>0</v>
      </c>
      <c r="BF149" s="35">
        <f t="shared" si="91"/>
        <v>0</v>
      </c>
      <c r="BJ149" s="12" t="b">
        <f t="shared" si="92"/>
        <v>0</v>
      </c>
      <c r="BK149" s="516" t="b">
        <f t="shared" si="93"/>
        <v>0</v>
      </c>
      <c r="BL149" s="518">
        <f t="shared" si="94"/>
        <v>0</v>
      </c>
      <c r="BM149" s="518">
        <f t="shared" si="102"/>
        <v>0</v>
      </c>
      <c r="BN149" s="517" t="str">
        <f t="shared" si="95"/>
        <v/>
      </c>
      <c r="BO149" s="517" t="str">
        <f t="shared" si="96"/>
        <v/>
      </c>
      <c r="BP149" s="517" t="str">
        <f t="shared" si="97"/>
        <v/>
      </c>
      <c r="BQ149" s="517" t="str">
        <f t="shared" si="103"/>
        <v/>
      </c>
      <c r="BR149" s="546" t="str">
        <f t="shared" si="104"/>
        <v/>
      </c>
      <c r="BW149" s="139"/>
      <c r="BX149" s="125"/>
      <c r="CG149" s="122"/>
      <c r="CH149" s="122"/>
      <c r="CI149" s="122"/>
      <c r="CJ149" s="122"/>
    </row>
    <row r="150" spans="1:88" s="35" customFormat="1" ht="16.7" customHeight="1" x14ac:dyDescent="0.25">
      <c r="A150" s="11"/>
      <c r="B150" s="11"/>
      <c r="C150" s="332" t="str">
        <f t="shared" si="73"/>
        <v>PO</v>
      </c>
      <c r="D150" s="334" t="str">
        <f t="shared" si="74"/>
        <v>PLAN</v>
      </c>
      <c r="E150" s="310" t="str">
        <f t="shared" si="75"/>
        <v/>
      </c>
      <c r="F150" s="29" t="str">
        <f t="shared" si="75"/>
        <v/>
      </c>
      <c r="G150" s="262" t="str">
        <f t="shared" si="76"/>
        <v/>
      </c>
      <c r="H150" s="29" t="str">
        <f t="shared" si="77"/>
        <v/>
      </c>
      <c r="I150" s="642"/>
      <c r="J150" s="643"/>
      <c r="K150" s="643"/>
      <c r="L150" s="644"/>
      <c r="M150" s="643"/>
      <c r="N150" s="643"/>
      <c r="O150" s="645"/>
      <c r="P150" s="646"/>
      <c r="Q150" s="647"/>
      <c r="R150" s="30" t="str">
        <f t="shared" si="98"/>
        <v/>
      </c>
      <c r="S150" s="399" t="str">
        <f t="shared" si="78"/>
        <v/>
      </c>
      <c r="T150" s="685" t="str">
        <f t="shared" si="79"/>
        <v/>
      </c>
      <c r="U150" s="32" t="str">
        <f t="shared" si="80"/>
        <v/>
      </c>
      <c r="V150" s="37" t="str">
        <f t="shared" si="81"/>
        <v/>
      </c>
      <c r="W150" s="33" t="str">
        <f t="shared" si="82"/>
        <v/>
      </c>
      <c r="Y150" s="34" t="str">
        <f t="shared" si="83"/>
        <v/>
      </c>
      <c r="AC150" s="11"/>
      <c r="AD150" s="11"/>
      <c r="AE150" s="11"/>
      <c r="AF150" s="11"/>
      <c r="AG150" s="11"/>
      <c r="AH150" s="11"/>
      <c r="AI150" s="11"/>
      <c r="AJ150" s="11"/>
      <c r="AK150" s="11"/>
      <c r="AL150" s="11"/>
      <c r="AM150" s="11"/>
      <c r="AP150" s="125"/>
      <c r="AQ150" s="125" t="s">
        <v>171</v>
      </c>
      <c r="AR150" s="147">
        <f t="shared" si="84"/>
        <v>0</v>
      </c>
      <c r="AS150" s="122"/>
      <c r="AT150" s="122"/>
      <c r="AU150" s="122"/>
      <c r="AV150" s="122"/>
      <c r="AW150" s="35">
        <f t="shared" si="85"/>
        <v>0</v>
      </c>
      <c r="AX150" s="35">
        <f t="shared" si="86"/>
        <v>0</v>
      </c>
      <c r="AY150" s="35">
        <f t="shared" si="99"/>
        <v>0</v>
      </c>
      <c r="AZ150" s="35">
        <f t="shared" si="87"/>
        <v>0</v>
      </c>
      <c r="BA150" s="35">
        <f t="shared" si="100"/>
        <v>0</v>
      </c>
      <c r="BB150" s="35">
        <f t="shared" si="88"/>
        <v>0</v>
      </c>
      <c r="BC150" s="35">
        <f t="shared" si="89"/>
        <v>0</v>
      </c>
      <c r="BD150" s="381">
        <f t="shared" si="101"/>
        <v>0</v>
      </c>
      <c r="BE150" s="35">
        <f t="shared" si="90"/>
        <v>0</v>
      </c>
      <c r="BF150" s="35">
        <f t="shared" si="91"/>
        <v>0</v>
      </c>
      <c r="BJ150" s="12" t="b">
        <f t="shared" si="92"/>
        <v>0</v>
      </c>
      <c r="BK150" s="516" t="b">
        <f t="shared" si="93"/>
        <v>0</v>
      </c>
      <c r="BL150" s="518">
        <f t="shared" si="94"/>
        <v>0</v>
      </c>
      <c r="BM150" s="518">
        <f t="shared" si="102"/>
        <v>0</v>
      </c>
      <c r="BN150" s="517" t="str">
        <f t="shared" si="95"/>
        <v/>
      </c>
      <c r="BO150" s="517" t="str">
        <f t="shared" si="96"/>
        <v/>
      </c>
      <c r="BP150" s="517" t="str">
        <f t="shared" si="97"/>
        <v/>
      </c>
      <c r="BQ150" s="517" t="str">
        <f t="shared" si="103"/>
        <v/>
      </c>
      <c r="BR150" s="546" t="str">
        <f t="shared" si="104"/>
        <v/>
      </c>
      <c r="BW150" s="139"/>
      <c r="BX150" s="125"/>
      <c r="CG150" s="122"/>
      <c r="CH150" s="122"/>
      <c r="CI150" s="122"/>
      <c r="CJ150" s="122"/>
    </row>
    <row r="151" spans="1:88" s="35" customFormat="1" ht="16.7" customHeight="1" x14ac:dyDescent="0.25">
      <c r="A151" s="11"/>
      <c r="B151" s="11"/>
      <c r="C151" s="332" t="str">
        <f t="shared" si="73"/>
        <v>PO</v>
      </c>
      <c r="D151" s="334" t="str">
        <f t="shared" si="74"/>
        <v>PLAN</v>
      </c>
      <c r="E151" s="310" t="str">
        <f t="shared" si="75"/>
        <v/>
      </c>
      <c r="F151" s="29" t="str">
        <f t="shared" si="75"/>
        <v/>
      </c>
      <c r="G151" s="262" t="str">
        <f t="shared" si="76"/>
        <v/>
      </c>
      <c r="H151" s="29" t="str">
        <f t="shared" si="77"/>
        <v/>
      </c>
      <c r="I151" s="642"/>
      <c r="J151" s="643"/>
      <c r="K151" s="643"/>
      <c r="L151" s="644"/>
      <c r="M151" s="643"/>
      <c r="N151" s="643"/>
      <c r="O151" s="645"/>
      <c r="P151" s="646"/>
      <c r="Q151" s="647"/>
      <c r="R151" s="30" t="str">
        <f t="shared" si="98"/>
        <v/>
      </c>
      <c r="S151" s="399" t="str">
        <f t="shared" si="78"/>
        <v/>
      </c>
      <c r="T151" s="685" t="str">
        <f t="shared" si="79"/>
        <v/>
      </c>
      <c r="U151" s="32" t="str">
        <f t="shared" si="80"/>
        <v/>
      </c>
      <c r="V151" s="37" t="str">
        <f t="shared" si="81"/>
        <v/>
      </c>
      <c r="W151" s="33" t="str">
        <f t="shared" si="82"/>
        <v/>
      </c>
      <c r="Y151" s="34" t="str">
        <f t="shared" si="83"/>
        <v/>
      </c>
      <c r="AC151" s="11"/>
      <c r="AD151" s="11"/>
      <c r="AE151" s="11"/>
      <c r="AF151" s="11"/>
      <c r="AG151" s="11"/>
      <c r="AH151" s="11"/>
      <c r="AI151" s="11"/>
      <c r="AJ151" s="11"/>
      <c r="AK151" s="11"/>
      <c r="AL151" s="11"/>
      <c r="AM151" s="11"/>
      <c r="AP151" s="125"/>
      <c r="AQ151" s="125" t="s">
        <v>172</v>
      </c>
      <c r="AR151" s="147">
        <f t="shared" si="84"/>
        <v>0</v>
      </c>
      <c r="AS151" s="122"/>
      <c r="AT151" s="122"/>
      <c r="AU151" s="122"/>
      <c r="AV151" s="122"/>
      <c r="AW151" s="35">
        <f t="shared" si="85"/>
        <v>0</v>
      </c>
      <c r="AX151" s="35">
        <f t="shared" si="86"/>
        <v>0</v>
      </c>
      <c r="AY151" s="35">
        <f t="shared" si="99"/>
        <v>0</v>
      </c>
      <c r="AZ151" s="35">
        <f t="shared" si="87"/>
        <v>0</v>
      </c>
      <c r="BA151" s="35">
        <f t="shared" si="100"/>
        <v>0</v>
      </c>
      <c r="BB151" s="35">
        <f t="shared" si="88"/>
        <v>0</v>
      </c>
      <c r="BC151" s="35">
        <f t="shared" si="89"/>
        <v>0</v>
      </c>
      <c r="BD151" s="381">
        <f t="shared" si="101"/>
        <v>0</v>
      </c>
      <c r="BE151" s="35">
        <f t="shared" si="90"/>
        <v>0</v>
      </c>
      <c r="BF151" s="35">
        <f t="shared" si="91"/>
        <v>0</v>
      </c>
      <c r="BJ151" s="12" t="b">
        <f t="shared" si="92"/>
        <v>0</v>
      </c>
      <c r="BK151" s="516" t="b">
        <f t="shared" si="93"/>
        <v>0</v>
      </c>
      <c r="BL151" s="518">
        <f t="shared" si="94"/>
        <v>0</v>
      </c>
      <c r="BM151" s="518">
        <f t="shared" si="102"/>
        <v>0</v>
      </c>
      <c r="BN151" s="517" t="str">
        <f t="shared" si="95"/>
        <v/>
      </c>
      <c r="BO151" s="517" t="str">
        <f t="shared" si="96"/>
        <v/>
      </c>
      <c r="BP151" s="517" t="str">
        <f t="shared" si="97"/>
        <v/>
      </c>
      <c r="BQ151" s="517" t="str">
        <f t="shared" si="103"/>
        <v/>
      </c>
      <c r="BR151" s="546" t="str">
        <f t="shared" si="104"/>
        <v/>
      </c>
      <c r="BW151" s="139"/>
      <c r="BX151" s="125"/>
      <c r="CG151" s="122"/>
      <c r="CH151" s="122"/>
      <c r="CI151" s="122"/>
      <c r="CJ151" s="122"/>
    </row>
    <row r="152" spans="1:88" s="35" customFormat="1" ht="16.7" customHeight="1" x14ac:dyDescent="0.25">
      <c r="A152" s="11"/>
      <c r="B152" s="11"/>
      <c r="C152" s="332" t="str">
        <f t="shared" si="73"/>
        <v>PO</v>
      </c>
      <c r="D152" s="334" t="str">
        <f t="shared" si="74"/>
        <v>PLAN</v>
      </c>
      <c r="E152" s="310" t="str">
        <f t="shared" si="75"/>
        <v/>
      </c>
      <c r="F152" s="29" t="str">
        <f t="shared" si="75"/>
        <v/>
      </c>
      <c r="G152" s="262" t="str">
        <f t="shared" si="76"/>
        <v/>
      </c>
      <c r="H152" s="29" t="str">
        <f t="shared" si="77"/>
        <v/>
      </c>
      <c r="I152" s="642"/>
      <c r="J152" s="643"/>
      <c r="K152" s="643"/>
      <c r="L152" s="644"/>
      <c r="M152" s="643"/>
      <c r="N152" s="643"/>
      <c r="O152" s="645"/>
      <c r="P152" s="646"/>
      <c r="Q152" s="647"/>
      <c r="R152" s="30" t="str">
        <f t="shared" si="98"/>
        <v/>
      </c>
      <c r="S152" s="399" t="str">
        <f t="shared" si="78"/>
        <v/>
      </c>
      <c r="T152" s="685" t="str">
        <f t="shared" si="79"/>
        <v/>
      </c>
      <c r="U152" s="32" t="str">
        <f t="shared" si="80"/>
        <v/>
      </c>
      <c r="V152" s="37" t="str">
        <f t="shared" si="81"/>
        <v/>
      </c>
      <c r="W152" s="33" t="str">
        <f t="shared" si="82"/>
        <v/>
      </c>
      <c r="Y152" s="34" t="str">
        <f t="shared" si="83"/>
        <v/>
      </c>
      <c r="AC152" s="11"/>
      <c r="AD152" s="11"/>
      <c r="AE152" s="11"/>
      <c r="AF152" s="11"/>
      <c r="AG152" s="11"/>
      <c r="AH152" s="11"/>
      <c r="AI152" s="11"/>
      <c r="AJ152" s="11"/>
      <c r="AK152" s="11"/>
      <c r="AL152" s="11"/>
      <c r="AM152" s="11"/>
      <c r="AP152" s="125"/>
      <c r="AQ152" s="125" t="s">
        <v>173</v>
      </c>
      <c r="AR152" s="147">
        <f t="shared" si="84"/>
        <v>0</v>
      </c>
      <c r="AS152" s="122"/>
      <c r="AT152" s="122"/>
      <c r="AU152" s="122"/>
      <c r="AV152" s="122"/>
      <c r="AW152" s="35">
        <f t="shared" si="85"/>
        <v>0</v>
      </c>
      <c r="AX152" s="35">
        <f t="shared" si="86"/>
        <v>0</v>
      </c>
      <c r="AY152" s="35">
        <f t="shared" si="99"/>
        <v>0</v>
      </c>
      <c r="AZ152" s="35">
        <f t="shared" si="87"/>
        <v>0</v>
      </c>
      <c r="BA152" s="35">
        <f t="shared" si="100"/>
        <v>0</v>
      </c>
      <c r="BB152" s="35">
        <f t="shared" si="88"/>
        <v>0</v>
      </c>
      <c r="BC152" s="35">
        <f t="shared" si="89"/>
        <v>0</v>
      </c>
      <c r="BD152" s="381">
        <f t="shared" si="101"/>
        <v>0</v>
      </c>
      <c r="BE152" s="35">
        <f t="shared" si="90"/>
        <v>0</v>
      </c>
      <c r="BF152" s="35">
        <f t="shared" si="91"/>
        <v>0</v>
      </c>
      <c r="BJ152" s="12" t="b">
        <f t="shared" si="92"/>
        <v>0</v>
      </c>
      <c r="BK152" s="516" t="b">
        <f t="shared" si="93"/>
        <v>0</v>
      </c>
      <c r="BL152" s="518">
        <f t="shared" si="94"/>
        <v>0</v>
      </c>
      <c r="BM152" s="518">
        <f t="shared" si="102"/>
        <v>0</v>
      </c>
      <c r="BN152" s="517" t="str">
        <f t="shared" si="95"/>
        <v/>
      </c>
      <c r="BO152" s="517" t="str">
        <f t="shared" si="96"/>
        <v/>
      </c>
      <c r="BP152" s="517" t="str">
        <f t="shared" si="97"/>
        <v/>
      </c>
      <c r="BQ152" s="517" t="str">
        <f t="shared" si="103"/>
        <v/>
      </c>
      <c r="BR152" s="546" t="str">
        <f t="shared" si="104"/>
        <v/>
      </c>
      <c r="BW152" s="139"/>
      <c r="BX152" s="125"/>
      <c r="CG152" s="122"/>
      <c r="CH152" s="122"/>
      <c r="CI152" s="122"/>
      <c r="CJ152" s="122"/>
    </row>
    <row r="153" spans="1:88" s="35" customFormat="1" ht="16.7" customHeight="1" x14ac:dyDescent="0.25">
      <c r="A153" s="11"/>
      <c r="B153" s="11"/>
      <c r="C153" s="332" t="str">
        <f t="shared" si="73"/>
        <v>PO</v>
      </c>
      <c r="D153" s="334" t="str">
        <f t="shared" si="74"/>
        <v>PLAN</v>
      </c>
      <c r="E153" s="310" t="str">
        <f t="shared" si="75"/>
        <v/>
      </c>
      <c r="F153" s="29" t="str">
        <f t="shared" si="75"/>
        <v/>
      </c>
      <c r="G153" s="262" t="str">
        <f t="shared" si="76"/>
        <v/>
      </c>
      <c r="H153" s="29" t="str">
        <f t="shared" si="77"/>
        <v/>
      </c>
      <c r="I153" s="642"/>
      <c r="J153" s="643"/>
      <c r="K153" s="643"/>
      <c r="L153" s="644"/>
      <c r="M153" s="643"/>
      <c r="N153" s="643"/>
      <c r="O153" s="645"/>
      <c r="P153" s="646"/>
      <c r="Q153" s="647"/>
      <c r="R153" s="30" t="str">
        <f t="shared" si="98"/>
        <v/>
      </c>
      <c r="S153" s="399" t="str">
        <f t="shared" si="78"/>
        <v/>
      </c>
      <c r="T153" s="685" t="str">
        <f t="shared" si="79"/>
        <v/>
      </c>
      <c r="U153" s="32" t="str">
        <f t="shared" si="80"/>
        <v/>
      </c>
      <c r="V153" s="37" t="str">
        <f t="shared" si="81"/>
        <v/>
      </c>
      <c r="W153" s="33" t="str">
        <f t="shared" si="82"/>
        <v/>
      </c>
      <c r="Y153" s="34" t="str">
        <f t="shared" si="83"/>
        <v/>
      </c>
      <c r="AC153" s="11"/>
      <c r="AD153" s="11"/>
      <c r="AE153" s="11"/>
      <c r="AF153" s="11"/>
      <c r="AG153" s="11"/>
      <c r="AH153" s="11"/>
      <c r="AI153" s="11"/>
      <c r="AJ153" s="11"/>
      <c r="AK153" s="11"/>
      <c r="AL153" s="11"/>
      <c r="AM153" s="11"/>
      <c r="AP153" s="125"/>
      <c r="AQ153" s="125" t="s">
        <v>174</v>
      </c>
      <c r="AR153" s="147">
        <f t="shared" si="84"/>
        <v>0</v>
      </c>
      <c r="AS153" s="122"/>
      <c r="AT153" s="122"/>
      <c r="AU153" s="122"/>
      <c r="AV153" s="122"/>
      <c r="AW153" s="35">
        <f t="shared" si="85"/>
        <v>0</v>
      </c>
      <c r="AX153" s="35">
        <f t="shared" si="86"/>
        <v>0</v>
      </c>
      <c r="AY153" s="35">
        <f t="shared" si="99"/>
        <v>0</v>
      </c>
      <c r="AZ153" s="35">
        <f t="shared" si="87"/>
        <v>0</v>
      </c>
      <c r="BA153" s="35">
        <f t="shared" si="100"/>
        <v>0</v>
      </c>
      <c r="BB153" s="35">
        <f t="shared" si="88"/>
        <v>0</v>
      </c>
      <c r="BC153" s="35">
        <f t="shared" si="89"/>
        <v>0</v>
      </c>
      <c r="BD153" s="381">
        <f t="shared" si="101"/>
        <v>0</v>
      </c>
      <c r="BE153" s="35">
        <f t="shared" si="90"/>
        <v>0</v>
      </c>
      <c r="BF153" s="35">
        <f t="shared" si="91"/>
        <v>0</v>
      </c>
      <c r="BJ153" s="12" t="b">
        <f t="shared" si="92"/>
        <v>0</v>
      </c>
      <c r="BK153" s="516" t="b">
        <f t="shared" si="93"/>
        <v>0</v>
      </c>
      <c r="BL153" s="518">
        <f t="shared" si="94"/>
        <v>0</v>
      </c>
      <c r="BM153" s="518">
        <f t="shared" si="102"/>
        <v>0</v>
      </c>
      <c r="BN153" s="517" t="str">
        <f t="shared" si="95"/>
        <v/>
      </c>
      <c r="BO153" s="517" t="str">
        <f t="shared" si="96"/>
        <v/>
      </c>
      <c r="BP153" s="517" t="str">
        <f t="shared" si="97"/>
        <v/>
      </c>
      <c r="BQ153" s="517" t="str">
        <f t="shared" si="103"/>
        <v/>
      </c>
      <c r="BR153" s="546" t="str">
        <f t="shared" si="104"/>
        <v/>
      </c>
      <c r="BW153" s="139"/>
      <c r="BX153" s="125"/>
      <c r="CG153" s="122"/>
      <c r="CH153" s="122"/>
      <c r="CI153" s="122"/>
      <c r="CJ153" s="122"/>
    </row>
    <row r="154" spans="1:88" s="35" customFormat="1" ht="16.7" customHeight="1" x14ac:dyDescent="0.25">
      <c r="A154" s="11"/>
      <c r="B154" s="11"/>
      <c r="C154" s="332" t="str">
        <f t="shared" si="73"/>
        <v>PO</v>
      </c>
      <c r="D154" s="334" t="str">
        <f t="shared" si="74"/>
        <v>PLAN</v>
      </c>
      <c r="E154" s="310" t="str">
        <f t="shared" si="75"/>
        <v/>
      </c>
      <c r="F154" s="29" t="str">
        <f t="shared" si="75"/>
        <v/>
      </c>
      <c r="G154" s="262" t="str">
        <f t="shared" si="76"/>
        <v/>
      </c>
      <c r="H154" s="29" t="str">
        <f t="shared" si="77"/>
        <v/>
      </c>
      <c r="I154" s="642"/>
      <c r="J154" s="643"/>
      <c r="K154" s="643"/>
      <c r="L154" s="644"/>
      <c r="M154" s="643"/>
      <c r="N154" s="643"/>
      <c r="O154" s="645"/>
      <c r="P154" s="646"/>
      <c r="Q154" s="647"/>
      <c r="R154" s="30" t="str">
        <f t="shared" si="98"/>
        <v/>
      </c>
      <c r="S154" s="399" t="str">
        <f t="shared" si="78"/>
        <v/>
      </c>
      <c r="T154" s="685" t="str">
        <f t="shared" si="79"/>
        <v/>
      </c>
      <c r="U154" s="32" t="str">
        <f t="shared" si="80"/>
        <v/>
      </c>
      <c r="V154" s="37" t="str">
        <f t="shared" si="81"/>
        <v/>
      </c>
      <c r="W154" s="33" t="str">
        <f t="shared" si="82"/>
        <v/>
      </c>
      <c r="Y154" s="34" t="str">
        <f t="shared" si="83"/>
        <v/>
      </c>
      <c r="AB154" s="35" t="s">
        <v>241</v>
      </c>
      <c r="AC154" s="11"/>
      <c r="AD154" s="11"/>
      <c r="AE154" s="11"/>
      <c r="AF154" s="11"/>
      <c r="AG154" s="11"/>
      <c r="AH154" s="11"/>
      <c r="AI154" s="11"/>
      <c r="AJ154" s="11"/>
      <c r="AK154" s="11"/>
      <c r="AL154" s="11"/>
      <c r="AM154" s="11"/>
      <c r="AP154" s="125"/>
      <c r="AQ154" s="125" t="s">
        <v>175</v>
      </c>
      <c r="AR154" s="147">
        <f t="shared" si="84"/>
        <v>0</v>
      </c>
      <c r="AS154" s="122"/>
      <c r="AT154" s="122"/>
      <c r="AU154" s="122"/>
      <c r="AV154" s="122"/>
      <c r="AW154" s="35">
        <f t="shared" si="85"/>
        <v>0</v>
      </c>
      <c r="AX154" s="35">
        <f t="shared" si="86"/>
        <v>0</v>
      </c>
      <c r="AY154" s="35">
        <f t="shared" si="99"/>
        <v>0</v>
      </c>
      <c r="AZ154" s="35">
        <f t="shared" si="87"/>
        <v>0</v>
      </c>
      <c r="BA154" s="35">
        <f t="shared" si="100"/>
        <v>0</v>
      </c>
      <c r="BB154" s="35">
        <f t="shared" si="88"/>
        <v>0</v>
      </c>
      <c r="BC154" s="35">
        <f t="shared" si="89"/>
        <v>0</v>
      </c>
      <c r="BD154" s="381">
        <f t="shared" si="101"/>
        <v>0</v>
      </c>
      <c r="BE154" s="35">
        <f t="shared" si="90"/>
        <v>0</v>
      </c>
      <c r="BF154" s="35">
        <f t="shared" si="91"/>
        <v>0</v>
      </c>
      <c r="BJ154" s="12" t="b">
        <f t="shared" si="92"/>
        <v>0</v>
      </c>
      <c r="BK154" s="516" t="b">
        <f t="shared" si="93"/>
        <v>0</v>
      </c>
      <c r="BL154" s="518">
        <f t="shared" si="94"/>
        <v>0</v>
      </c>
      <c r="BM154" s="518">
        <f t="shared" si="102"/>
        <v>0</v>
      </c>
      <c r="BN154" s="517" t="str">
        <f t="shared" si="95"/>
        <v/>
      </c>
      <c r="BO154" s="517" t="str">
        <f t="shared" si="96"/>
        <v/>
      </c>
      <c r="BP154" s="517" t="str">
        <f t="shared" si="97"/>
        <v/>
      </c>
      <c r="BQ154" s="517" t="str">
        <f t="shared" si="103"/>
        <v/>
      </c>
      <c r="BR154" s="546" t="str">
        <f t="shared" si="104"/>
        <v/>
      </c>
      <c r="BW154" s="139"/>
      <c r="BX154" s="125"/>
      <c r="CG154" s="122"/>
      <c r="CH154" s="122"/>
      <c r="CI154" s="122"/>
      <c r="CJ154" s="122"/>
    </row>
    <row r="155" spans="1:88" s="35" customFormat="1" ht="16.7" customHeight="1" x14ac:dyDescent="0.25">
      <c r="A155" s="11"/>
      <c r="B155" s="11"/>
      <c r="C155" s="332" t="str">
        <f t="shared" si="73"/>
        <v>PO</v>
      </c>
      <c r="D155" s="334" t="str">
        <f t="shared" si="74"/>
        <v>PLAN</v>
      </c>
      <c r="E155" s="310" t="str">
        <f t="shared" si="75"/>
        <v/>
      </c>
      <c r="F155" s="29" t="str">
        <f t="shared" si="75"/>
        <v/>
      </c>
      <c r="G155" s="262" t="str">
        <f t="shared" si="76"/>
        <v/>
      </c>
      <c r="H155" s="29" t="str">
        <f t="shared" si="77"/>
        <v/>
      </c>
      <c r="I155" s="642"/>
      <c r="J155" s="643"/>
      <c r="K155" s="643"/>
      <c r="L155" s="644"/>
      <c r="M155" s="643"/>
      <c r="N155" s="643"/>
      <c r="O155" s="645"/>
      <c r="P155" s="646"/>
      <c r="Q155" s="647"/>
      <c r="R155" s="30" t="str">
        <f t="shared" si="98"/>
        <v/>
      </c>
      <c r="S155" s="399" t="str">
        <f t="shared" si="78"/>
        <v/>
      </c>
      <c r="T155" s="685" t="str">
        <f t="shared" si="79"/>
        <v/>
      </c>
      <c r="U155" s="32" t="str">
        <f t="shared" si="80"/>
        <v/>
      </c>
      <c r="V155" s="37" t="str">
        <f t="shared" si="81"/>
        <v/>
      </c>
      <c r="W155" s="33" t="str">
        <f t="shared" si="82"/>
        <v/>
      </c>
      <c r="Y155" s="34" t="str">
        <f t="shared" si="83"/>
        <v/>
      </c>
      <c r="AB155" s="394" t="str">
        <f>$AB$45</f>
        <v>Pripomoček za izračun deleža UVS med posameznimi skupinami odjemalcev - dobavitelji</v>
      </c>
      <c r="AC155" s="11"/>
      <c r="AD155" s="11"/>
      <c r="AE155" s="11"/>
      <c r="AF155" s="11"/>
      <c r="AG155" s="11"/>
      <c r="AH155" s="11"/>
      <c r="AI155" s="11"/>
      <c r="AJ155" s="11"/>
      <c r="AK155" s="11"/>
      <c r="AL155" s="11"/>
      <c r="AM155" s="11"/>
      <c r="AP155" s="125"/>
      <c r="AQ155" s="125" t="s">
        <v>176</v>
      </c>
      <c r="AR155" s="147">
        <f t="shared" si="84"/>
        <v>0</v>
      </c>
      <c r="AS155" s="122"/>
      <c r="AT155" s="122"/>
      <c r="AU155" s="122"/>
      <c r="AV155" s="122"/>
      <c r="AW155" s="35">
        <f t="shared" si="85"/>
        <v>0</v>
      </c>
      <c r="AX155" s="35">
        <f t="shared" si="86"/>
        <v>0</v>
      </c>
      <c r="AY155" s="35">
        <f t="shared" si="99"/>
        <v>0</v>
      </c>
      <c r="AZ155" s="35">
        <f t="shared" si="87"/>
        <v>0</v>
      </c>
      <c r="BA155" s="35">
        <f t="shared" si="100"/>
        <v>0</v>
      </c>
      <c r="BB155" s="35">
        <f t="shared" si="88"/>
        <v>0</v>
      </c>
      <c r="BC155" s="35">
        <f t="shared" si="89"/>
        <v>0</v>
      </c>
      <c r="BD155" s="381">
        <f t="shared" si="101"/>
        <v>0</v>
      </c>
      <c r="BE155" s="35">
        <f t="shared" si="90"/>
        <v>0</v>
      </c>
      <c r="BF155" s="35">
        <f t="shared" si="91"/>
        <v>0</v>
      </c>
      <c r="BJ155" s="12" t="b">
        <f t="shared" si="92"/>
        <v>0</v>
      </c>
      <c r="BK155" s="516" t="b">
        <f t="shared" si="93"/>
        <v>0</v>
      </c>
      <c r="BL155" s="518">
        <f t="shared" si="94"/>
        <v>0</v>
      </c>
      <c r="BM155" s="518">
        <f t="shared" si="102"/>
        <v>0</v>
      </c>
      <c r="BN155" s="517" t="str">
        <f t="shared" si="95"/>
        <v/>
      </c>
      <c r="BO155" s="517" t="str">
        <f t="shared" si="96"/>
        <v/>
      </c>
      <c r="BP155" s="517" t="str">
        <f t="shared" si="97"/>
        <v/>
      </c>
      <c r="BQ155" s="517" t="str">
        <f t="shared" si="103"/>
        <v/>
      </c>
      <c r="BR155" s="546" t="str">
        <f t="shared" si="104"/>
        <v/>
      </c>
      <c r="BW155" s="139"/>
      <c r="BX155" s="125"/>
      <c r="CG155" s="122"/>
      <c r="CH155" s="122"/>
      <c r="CI155" s="122"/>
      <c r="CJ155" s="122"/>
    </row>
    <row r="156" spans="1:88" s="35" customFormat="1" ht="16.7" customHeight="1" x14ac:dyDescent="0.25">
      <c r="A156" s="11"/>
      <c r="B156" s="11"/>
      <c r="C156" s="332" t="str">
        <f t="shared" si="73"/>
        <v>PO</v>
      </c>
      <c r="D156" s="334" t="str">
        <f t="shared" si="74"/>
        <v>PLAN</v>
      </c>
      <c r="E156" s="310" t="str">
        <f t="shared" si="75"/>
        <v/>
      </c>
      <c r="F156" s="29" t="str">
        <f t="shared" si="75"/>
        <v/>
      </c>
      <c r="G156" s="262" t="str">
        <f t="shared" si="76"/>
        <v/>
      </c>
      <c r="H156" s="29" t="str">
        <f t="shared" si="77"/>
        <v/>
      </c>
      <c r="I156" s="642"/>
      <c r="J156" s="643"/>
      <c r="K156" s="643"/>
      <c r="L156" s="644"/>
      <c r="M156" s="643"/>
      <c r="N156" s="643"/>
      <c r="O156" s="645"/>
      <c r="P156" s="646"/>
      <c r="Q156" s="647"/>
      <c r="R156" s="30" t="str">
        <f t="shared" si="98"/>
        <v/>
      </c>
      <c r="S156" s="399" t="str">
        <f t="shared" si="78"/>
        <v/>
      </c>
      <c r="T156" s="685" t="str">
        <f t="shared" si="79"/>
        <v/>
      </c>
      <c r="U156" s="32" t="str">
        <f t="shared" si="80"/>
        <v/>
      </c>
      <c r="V156" s="37" t="str">
        <f t="shared" si="81"/>
        <v/>
      </c>
      <c r="W156" s="33" t="str">
        <f t="shared" si="82"/>
        <v/>
      </c>
      <c r="Y156" s="34" t="str">
        <f t="shared" si="83"/>
        <v/>
      </c>
      <c r="AC156" s="11"/>
      <c r="AD156" s="11"/>
      <c r="AE156" s="11"/>
      <c r="AF156" s="11"/>
      <c r="AG156" s="11"/>
      <c r="AH156" s="11"/>
      <c r="AI156" s="11"/>
      <c r="AJ156" s="11"/>
      <c r="AK156" s="11"/>
      <c r="AL156" s="11"/>
      <c r="AM156" s="11"/>
      <c r="AP156" s="125"/>
      <c r="AQ156" s="125" t="s">
        <v>177</v>
      </c>
      <c r="AR156" s="147">
        <f t="shared" si="84"/>
        <v>0</v>
      </c>
      <c r="AS156" s="122"/>
      <c r="AT156" s="122"/>
      <c r="AU156" s="122"/>
      <c r="AV156" s="122"/>
      <c r="AW156" s="35">
        <f t="shared" si="85"/>
        <v>0</v>
      </c>
      <c r="AX156" s="35">
        <f t="shared" si="86"/>
        <v>0</v>
      </c>
      <c r="AY156" s="35">
        <f t="shared" si="99"/>
        <v>0</v>
      </c>
      <c r="AZ156" s="35">
        <f t="shared" si="87"/>
        <v>0</v>
      </c>
      <c r="BA156" s="35">
        <f t="shared" si="100"/>
        <v>0</v>
      </c>
      <c r="BB156" s="35">
        <f t="shared" si="88"/>
        <v>0</v>
      </c>
      <c r="BC156" s="35">
        <f t="shared" si="89"/>
        <v>0</v>
      </c>
      <c r="BD156" s="381">
        <f t="shared" si="101"/>
        <v>0</v>
      </c>
      <c r="BE156" s="35">
        <f t="shared" si="90"/>
        <v>0</v>
      </c>
      <c r="BF156" s="35">
        <f t="shared" si="91"/>
        <v>0</v>
      </c>
      <c r="BJ156" s="12" t="b">
        <f t="shared" si="92"/>
        <v>0</v>
      </c>
      <c r="BK156" s="516" t="b">
        <f t="shared" si="93"/>
        <v>0</v>
      </c>
      <c r="BL156" s="518">
        <f t="shared" si="94"/>
        <v>0</v>
      </c>
      <c r="BM156" s="518">
        <f t="shared" si="102"/>
        <v>0</v>
      </c>
      <c r="BN156" s="517" t="str">
        <f t="shared" si="95"/>
        <v/>
      </c>
      <c r="BO156" s="517" t="str">
        <f t="shared" si="96"/>
        <v/>
      </c>
      <c r="BP156" s="517" t="str">
        <f t="shared" si="97"/>
        <v/>
      </c>
      <c r="BQ156" s="517" t="str">
        <f t="shared" si="103"/>
        <v/>
      </c>
      <c r="BR156" s="546" t="str">
        <f t="shared" si="104"/>
        <v/>
      </c>
      <c r="BW156" s="139"/>
      <c r="BX156" s="125"/>
      <c r="CG156" s="122"/>
      <c r="CH156" s="122"/>
      <c r="CI156" s="122"/>
      <c r="CJ156" s="122"/>
    </row>
    <row r="157" spans="1:88" ht="16.7" customHeight="1" x14ac:dyDescent="0.25">
      <c r="C157" s="308" t="str">
        <f t="shared" si="73"/>
        <v>PO</v>
      </c>
      <c r="D157" s="334" t="str">
        <f t="shared" si="74"/>
        <v>PLAN</v>
      </c>
      <c r="E157" s="336" t="str">
        <f t="shared" si="75"/>
        <v/>
      </c>
      <c r="F157" s="277" t="str">
        <f t="shared" si="75"/>
        <v/>
      </c>
      <c r="G157" s="653"/>
      <c r="H157" s="277" t="str">
        <f t="shared" si="77"/>
        <v>MWh</v>
      </c>
      <c r="I157" s="415"/>
      <c r="J157" s="416"/>
      <c r="K157" s="416"/>
      <c r="L157" s="417"/>
      <c r="M157" s="416"/>
      <c r="N157" s="416"/>
      <c r="O157" s="418"/>
      <c r="P157" s="279"/>
      <c r="Q157" s="656"/>
      <c r="R157" s="278" t="str">
        <f t="shared" si="98"/>
        <v>EUR/MWh</v>
      </c>
      <c r="S157" s="319" t="str">
        <f t="shared" si="78"/>
        <v/>
      </c>
      <c r="T157" s="687" t="str">
        <f t="shared" si="79"/>
        <v/>
      </c>
      <c r="U157" s="280" t="str">
        <f t="shared" si="80"/>
        <v/>
      </c>
      <c r="V157" s="281" t="str">
        <f t="shared" si="81"/>
        <v/>
      </c>
      <c r="W157" s="282" t="str">
        <f t="shared" si="82"/>
        <v/>
      </c>
      <c r="Y157" s="194" t="str">
        <f t="shared" ref="Y157:Y172" si="105">IF(AND(BD157="",AR157=0),"",IF(AR157=1,"û","ü"))</f>
        <v/>
      </c>
      <c r="AB157" s="443" t="s">
        <v>911</v>
      </c>
      <c r="AC157" s="488">
        <f>IFERROR(G157/SUM(G157:G159),0)</f>
        <v>0</v>
      </c>
      <c r="AK157" s="11"/>
      <c r="AL157" s="11"/>
      <c r="AM157" s="11"/>
      <c r="AN157" s="11"/>
      <c r="AO157" s="11"/>
      <c r="AQ157" s="241"/>
      <c r="AR157" s="242">
        <f t="shared" ref="AR157:AR172" si="106">IF(SUM(AS157:BD157)&gt;0,1,0)</f>
        <v>0</v>
      </c>
      <c r="AS157" s="241"/>
      <c r="AT157" s="241">
        <v>0</v>
      </c>
      <c r="AU157" s="241"/>
      <c r="AV157" s="241">
        <f t="shared" ref="AV157:AV172" si="107">IF(E157="",IF((COUNTA(G157,Q157)&gt;0),1,0),0)</f>
        <v>0</v>
      </c>
      <c r="AW157" s="35"/>
      <c r="AX157" s="35"/>
      <c r="AY157" s="122"/>
      <c r="AZ157" s="122"/>
      <c r="BA157" s="122"/>
      <c r="BB157" s="122"/>
      <c r="BC157" s="122"/>
      <c r="BD157" s="383" t="str">
        <f t="shared" ref="BD157:BD172" si="108">IF(E157="","",IF(OR(COUNTA(G157,Q157)=0,COUNTA(G157,Q157)&lt;2),1,0))</f>
        <v/>
      </c>
      <c r="BE157" s="122"/>
      <c r="BF157" s="139"/>
      <c r="BG157" s="122"/>
      <c r="BI157" s="139"/>
      <c r="BN157" s="122"/>
      <c r="BO157" s="139"/>
      <c r="BP157" s="139"/>
      <c r="BQ157" s="139"/>
      <c r="BW157" s="139"/>
      <c r="BX157" s="122"/>
      <c r="CD157" s="11"/>
      <c r="CE157" s="122"/>
      <c r="CG157" s="122"/>
      <c r="CH157" s="122"/>
      <c r="CI157" s="122"/>
      <c r="CJ157" s="122"/>
    </row>
    <row r="158" spans="1:88" ht="16.7" customHeight="1" x14ac:dyDescent="0.25">
      <c r="C158" s="308" t="str">
        <f t="shared" si="73"/>
        <v>PO</v>
      </c>
      <c r="D158" s="334" t="str">
        <f t="shared" si="74"/>
        <v>PLAN</v>
      </c>
      <c r="E158" s="337" t="str">
        <f t="shared" ref="E158:F171" si="109">IF(E103="","",E103)</f>
        <v/>
      </c>
      <c r="F158" s="283" t="str">
        <f t="shared" si="109"/>
        <v/>
      </c>
      <c r="G158" s="649"/>
      <c r="H158" s="283" t="str">
        <f t="shared" ref="H158:H172" si="110">IF(H103="","",H103)</f>
        <v>MWh</v>
      </c>
      <c r="I158" s="419"/>
      <c r="J158" s="420"/>
      <c r="K158" s="420"/>
      <c r="L158" s="421"/>
      <c r="M158" s="420"/>
      <c r="N158" s="420"/>
      <c r="O158" s="422"/>
      <c r="P158" s="285"/>
      <c r="Q158" s="831"/>
      <c r="R158" s="284" t="str">
        <f t="shared" si="98"/>
        <v>EUR/MWh</v>
      </c>
      <c r="S158" s="320" t="str">
        <f t="shared" si="78"/>
        <v/>
      </c>
      <c r="T158" s="688" t="str">
        <f t="shared" si="79"/>
        <v/>
      </c>
      <c r="U158" s="286" t="str">
        <f t="shared" si="80"/>
        <v/>
      </c>
      <c r="V158" s="287" t="str">
        <f t="shared" si="81"/>
        <v/>
      </c>
      <c r="W158" s="288" t="str">
        <f t="shared" si="82"/>
        <v/>
      </c>
      <c r="Y158" s="194" t="str">
        <f t="shared" si="105"/>
        <v/>
      </c>
      <c r="AB158" s="444" t="s">
        <v>912</v>
      </c>
      <c r="AC158" s="489">
        <f>IFERROR(G158/SUM(G157:G159),0)</f>
        <v>0</v>
      </c>
      <c r="AK158" s="11"/>
      <c r="AL158" s="11"/>
      <c r="AM158" s="11"/>
      <c r="AN158" s="11"/>
      <c r="AO158" s="11"/>
      <c r="AQ158" s="241"/>
      <c r="AR158" s="242">
        <f t="shared" si="106"/>
        <v>0</v>
      </c>
      <c r="AS158" s="241"/>
      <c r="AT158" s="241">
        <v>0</v>
      </c>
      <c r="AU158" s="241"/>
      <c r="AV158" s="241">
        <f t="shared" si="107"/>
        <v>0</v>
      </c>
      <c r="AW158" s="35"/>
      <c r="AX158" s="35"/>
      <c r="AY158" s="122"/>
      <c r="AZ158" s="122"/>
      <c r="BA158" s="122"/>
      <c r="BB158" s="122"/>
      <c r="BC158" s="122"/>
      <c r="BD158" s="383" t="str">
        <f t="shared" si="108"/>
        <v/>
      </c>
      <c r="BE158" s="122"/>
      <c r="BF158" s="139"/>
      <c r="BG158" s="122"/>
      <c r="BI158" s="139"/>
      <c r="BN158" s="122"/>
      <c r="BO158" s="139"/>
      <c r="BP158" s="139"/>
      <c r="BQ158" s="139"/>
      <c r="BW158" s="139"/>
      <c r="BX158" s="122"/>
      <c r="CD158" s="11"/>
      <c r="CE158" s="122"/>
      <c r="CG158" s="122"/>
      <c r="CH158" s="122"/>
      <c r="CI158" s="122"/>
      <c r="CJ158" s="122"/>
    </row>
    <row r="159" spans="1:88" ht="16.7" customHeight="1" x14ac:dyDescent="0.25">
      <c r="C159" s="308" t="str">
        <f t="shared" si="73"/>
        <v>PO</v>
      </c>
      <c r="D159" s="334" t="str">
        <f t="shared" si="74"/>
        <v>PLAN</v>
      </c>
      <c r="E159" s="337" t="str">
        <f t="shared" si="109"/>
        <v/>
      </c>
      <c r="F159" s="283" t="str">
        <f t="shared" si="109"/>
        <v/>
      </c>
      <c r="G159" s="649"/>
      <c r="H159" s="283" t="str">
        <f t="shared" si="110"/>
        <v>MWh</v>
      </c>
      <c r="I159" s="419"/>
      <c r="J159" s="420"/>
      <c r="K159" s="420"/>
      <c r="L159" s="421"/>
      <c r="M159" s="420"/>
      <c r="N159" s="420"/>
      <c r="O159" s="422"/>
      <c r="P159" s="285"/>
      <c r="Q159" s="831"/>
      <c r="R159" s="284" t="str">
        <f t="shared" si="98"/>
        <v>EUR/MWh</v>
      </c>
      <c r="S159" s="320" t="str">
        <f t="shared" si="78"/>
        <v/>
      </c>
      <c r="T159" s="688" t="str">
        <f t="shared" si="79"/>
        <v/>
      </c>
      <c r="U159" s="286" t="str">
        <f t="shared" si="80"/>
        <v/>
      </c>
      <c r="V159" s="287" t="str">
        <f t="shared" si="81"/>
        <v/>
      </c>
      <c r="W159" s="288" t="str">
        <f t="shared" si="82"/>
        <v/>
      </c>
      <c r="Y159" s="194" t="str">
        <f t="shared" si="105"/>
        <v/>
      </c>
      <c r="AB159" s="444" t="s">
        <v>913</v>
      </c>
      <c r="AC159" s="489">
        <f>1-(SUM(AC157:AC158))</f>
        <v>1</v>
      </c>
      <c r="AK159" s="11"/>
      <c r="AL159" s="11"/>
      <c r="AM159" s="11"/>
      <c r="AN159" s="11"/>
      <c r="AO159" s="11"/>
      <c r="AQ159" s="241"/>
      <c r="AR159" s="242">
        <f t="shared" si="106"/>
        <v>0</v>
      </c>
      <c r="AS159" s="241"/>
      <c r="AT159" s="241">
        <v>0</v>
      </c>
      <c r="AU159" s="241"/>
      <c r="AV159" s="241">
        <f t="shared" si="107"/>
        <v>0</v>
      </c>
      <c r="AW159" s="35"/>
      <c r="AX159" s="35"/>
      <c r="AY159" s="122"/>
      <c r="AZ159" s="122"/>
      <c r="BA159" s="122"/>
      <c r="BB159" s="122"/>
      <c r="BC159" s="122"/>
      <c r="BD159" s="383" t="str">
        <f t="shared" si="108"/>
        <v/>
      </c>
      <c r="BE159" s="122"/>
      <c r="BF159" s="139"/>
      <c r="BG159" s="122"/>
      <c r="BI159" s="139"/>
      <c r="BN159" s="122"/>
      <c r="BO159" s="139"/>
      <c r="BP159" s="139"/>
      <c r="BQ159" s="139"/>
      <c r="BW159" s="139"/>
      <c r="BX159" s="122"/>
      <c r="CD159" s="11"/>
      <c r="CE159" s="122"/>
      <c r="CG159" s="122"/>
      <c r="CH159" s="122"/>
      <c r="CI159" s="122"/>
      <c r="CJ159" s="122"/>
    </row>
    <row r="160" spans="1:88" ht="16.7" customHeight="1" x14ac:dyDescent="0.25">
      <c r="C160" s="308" t="str">
        <f t="shared" si="73"/>
        <v>PO</v>
      </c>
      <c r="D160" s="334" t="str">
        <f t="shared" si="74"/>
        <v>PLAN</v>
      </c>
      <c r="E160" s="338" t="str">
        <f t="shared" si="109"/>
        <v/>
      </c>
      <c r="F160" s="289" t="str">
        <f t="shared" si="109"/>
        <v/>
      </c>
      <c r="G160" s="650"/>
      <c r="H160" s="289" t="str">
        <f t="shared" si="110"/>
        <v>MW/leto</v>
      </c>
      <c r="I160" s="423"/>
      <c r="J160" s="424"/>
      <c r="K160" s="424"/>
      <c r="L160" s="425"/>
      <c r="M160" s="424"/>
      <c r="N160" s="424"/>
      <c r="O160" s="426"/>
      <c r="P160" s="291"/>
      <c r="Q160" s="832"/>
      <c r="R160" s="290" t="str">
        <f t="shared" si="98"/>
        <v>EUR/MW/leto</v>
      </c>
      <c r="S160" s="321" t="str">
        <f t="shared" si="78"/>
        <v/>
      </c>
      <c r="T160" s="689" t="str">
        <f t="shared" si="79"/>
        <v/>
      </c>
      <c r="U160" s="292" t="str">
        <f t="shared" si="80"/>
        <v/>
      </c>
      <c r="V160" s="293" t="str">
        <f t="shared" si="81"/>
        <v/>
      </c>
      <c r="W160" s="294" t="str">
        <f t="shared" si="82"/>
        <v/>
      </c>
      <c r="Y160" s="194" t="str">
        <f t="shared" si="105"/>
        <v/>
      </c>
      <c r="AK160" s="11"/>
      <c r="AL160" s="11"/>
      <c r="AM160" s="11"/>
      <c r="AN160" s="11"/>
      <c r="AO160" s="11"/>
      <c r="AQ160" s="241"/>
      <c r="AR160" s="242">
        <f t="shared" si="106"/>
        <v>0</v>
      </c>
      <c r="AS160" s="241"/>
      <c r="AT160" s="241">
        <v>0</v>
      </c>
      <c r="AU160" s="241"/>
      <c r="AV160" s="241">
        <f t="shared" si="107"/>
        <v>0</v>
      </c>
      <c r="AW160" s="35"/>
      <c r="AX160" s="35"/>
      <c r="AY160" s="122"/>
      <c r="AZ160" s="122"/>
      <c r="BA160" s="122"/>
      <c r="BB160" s="122"/>
      <c r="BC160" s="122"/>
      <c r="BD160" s="383" t="str">
        <f t="shared" si="108"/>
        <v/>
      </c>
      <c r="BE160" s="122"/>
      <c r="BF160" s="139"/>
      <c r="BG160" s="122"/>
      <c r="BI160" s="139"/>
      <c r="BN160" s="122"/>
      <c r="BO160" s="139"/>
      <c r="BP160" s="139"/>
      <c r="BQ160" s="139"/>
      <c r="BW160" s="139"/>
      <c r="BX160" s="122"/>
      <c r="CD160" s="11"/>
      <c r="CE160" s="122"/>
      <c r="CG160" s="122"/>
      <c r="CH160" s="122"/>
      <c r="CI160" s="122"/>
      <c r="CJ160" s="122"/>
    </row>
    <row r="161" spans="3:88" ht="16.7" customHeight="1" x14ac:dyDescent="0.25">
      <c r="C161" s="308" t="str">
        <f t="shared" si="73"/>
        <v>PO</v>
      </c>
      <c r="D161" s="334" t="str">
        <f t="shared" si="74"/>
        <v>PLAN</v>
      </c>
      <c r="E161" s="336" t="str">
        <f t="shared" si="109"/>
        <v/>
      </c>
      <c r="F161" s="277" t="str">
        <f t="shared" si="109"/>
        <v/>
      </c>
      <c r="G161" s="653"/>
      <c r="H161" s="277" t="str">
        <f t="shared" si="110"/>
        <v>MWh</v>
      </c>
      <c r="I161" s="415"/>
      <c r="J161" s="416"/>
      <c r="K161" s="416"/>
      <c r="L161" s="417"/>
      <c r="M161" s="416"/>
      <c r="N161" s="416"/>
      <c r="O161" s="418"/>
      <c r="P161" s="279"/>
      <c r="Q161" s="656"/>
      <c r="R161" s="278" t="str">
        <f t="shared" si="98"/>
        <v>EUR/MWh</v>
      </c>
      <c r="S161" s="319" t="str">
        <f t="shared" si="78"/>
        <v/>
      </c>
      <c r="T161" s="687" t="str">
        <f t="shared" si="79"/>
        <v/>
      </c>
      <c r="U161" s="280" t="str">
        <f t="shared" si="80"/>
        <v/>
      </c>
      <c r="V161" s="281" t="str">
        <f t="shared" si="81"/>
        <v/>
      </c>
      <c r="W161" s="282" t="str">
        <f t="shared" si="82"/>
        <v/>
      </c>
      <c r="Y161" s="194" t="str">
        <f t="shared" si="105"/>
        <v/>
      </c>
      <c r="AB161" s="443" t="s">
        <v>911</v>
      </c>
      <c r="AC161" s="488">
        <f>IFERROR(G161/SUM(G161:G163),0)</f>
        <v>0</v>
      </c>
      <c r="AK161" s="11"/>
      <c r="AL161" s="11"/>
      <c r="AM161" s="11"/>
      <c r="AN161" s="11"/>
      <c r="AO161" s="11"/>
      <c r="AQ161" s="241"/>
      <c r="AR161" s="242">
        <f t="shared" si="106"/>
        <v>0</v>
      </c>
      <c r="AS161" s="241"/>
      <c r="AT161" s="241">
        <v>0</v>
      </c>
      <c r="AU161" s="241"/>
      <c r="AV161" s="241">
        <f t="shared" si="107"/>
        <v>0</v>
      </c>
      <c r="AW161" s="35"/>
      <c r="AX161" s="35"/>
      <c r="AY161" s="122"/>
      <c r="AZ161" s="122"/>
      <c r="BA161" s="122"/>
      <c r="BB161" s="122"/>
      <c r="BC161" s="122"/>
      <c r="BD161" s="383" t="str">
        <f t="shared" si="108"/>
        <v/>
      </c>
      <c r="BE161" s="122"/>
      <c r="BF161" s="139"/>
      <c r="BG161" s="122"/>
      <c r="BI161" s="139"/>
      <c r="BN161" s="122"/>
      <c r="BO161" s="139"/>
      <c r="BP161" s="139"/>
      <c r="BQ161" s="139"/>
      <c r="BW161" s="139"/>
      <c r="BX161" s="122"/>
      <c r="CD161" s="11"/>
      <c r="CE161" s="122"/>
      <c r="CG161" s="122"/>
      <c r="CH161" s="122"/>
      <c r="CI161" s="122"/>
      <c r="CJ161" s="122"/>
    </row>
    <row r="162" spans="3:88" ht="16.7" customHeight="1" x14ac:dyDescent="0.25">
      <c r="C162" s="308" t="str">
        <f t="shared" si="73"/>
        <v>PO</v>
      </c>
      <c r="D162" s="334" t="str">
        <f t="shared" si="74"/>
        <v>PLAN</v>
      </c>
      <c r="E162" s="337" t="str">
        <f t="shared" si="109"/>
        <v/>
      </c>
      <c r="F162" s="283" t="str">
        <f t="shared" si="109"/>
        <v/>
      </c>
      <c r="G162" s="654"/>
      <c r="H162" s="283" t="str">
        <f t="shared" si="110"/>
        <v>MWh</v>
      </c>
      <c r="I162" s="419"/>
      <c r="J162" s="420"/>
      <c r="K162" s="420"/>
      <c r="L162" s="421"/>
      <c r="M162" s="420"/>
      <c r="N162" s="420"/>
      <c r="O162" s="422"/>
      <c r="P162" s="285"/>
      <c r="Q162" s="657"/>
      <c r="R162" s="284" t="str">
        <f t="shared" si="98"/>
        <v>EUR/MWh</v>
      </c>
      <c r="S162" s="320" t="str">
        <f t="shared" si="78"/>
        <v/>
      </c>
      <c r="T162" s="688" t="str">
        <f t="shared" si="79"/>
        <v/>
      </c>
      <c r="U162" s="286" t="str">
        <f t="shared" si="80"/>
        <v/>
      </c>
      <c r="V162" s="287" t="str">
        <f t="shared" si="81"/>
        <v/>
      </c>
      <c r="W162" s="288" t="str">
        <f t="shared" si="82"/>
        <v/>
      </c>
      <c r="Y162" s="194" t="str">
        <f t="shared" si="105"/>
        <v/>
      </c>
      <c r="AB162" s="444" t="s">
        <v>912</v>
      </c>
      <c r="AC162" s="489">
        <f>IFERROR(G162/SUM(G161:G163),0)</f>
        <v>0</v>
      </c>
      <c r="AK162" s="11"/>
      <c r="AL162" s="11"/>
      <c r="AM162" s="11"/>
      <c r="AN162" s="11"/>
      <c r="AO162" s="11"/>
      <c r="AQ162" s="241"/>
      <c r="AR162" s="242">
        <f t="shared" si="106"/>
        <v>0</v>
      </c>
      <c r="AS162" s="241"/>
      <c r="AT162" s="241">
        <v>0</v>
      </c>
      <c r="AU162" s="241"/>
      <c r="AV162" s="241">
        <f t="shared" si="107"/>
        <v>0</v>
      </c>
      <c r="AW162" s="35"/>
      <c r="AX162" s="35"/>
      <c r="AY162" s="122"/>
      <c r="AZ162" s="122"/>
      <c r="BA162" s="122"/>
      <c r="BB162" s="122"/>
      <c r="BC162" s="122"/>
      <c r="BD162" s="383" t="str">
        <f t="shared" si="108"/>
        <v/>
      </c>
      <c r="BE162" s="122"/>
      <c r="BF162" s="139"/>
      <c r="BG162" s="122"/>
      <c r="BI162" s="139"/>
      <c r="BN162" s="122"/>
      <c r="BO162" s="139"/>
      <c r="BP162" s="139"/>
      <c r="BQ162" s="139"/>
      <c r="BW162" s="139"/>
      <c r="BX162" s="122"/>
      <c r="CD162" s="11"/>
      <c r="CE162" s="122"/>
      <c r="CG162" s="122"/>
      <c r="CH162" s="122"/>
      <c r="CI162" s="122"/>
      <c r="CJ162" s="122"/>
    </row>
    <row r="163" spans="3:88" ht="16.7" customHeight="1" x14ac:dyDescent="0.25">
      <c r="C163" s="308" t="str">
        <f t="shared" si="73"/>
        <v>PO</v>
      </c>
      <c r="D163" s="334" t="str">
        <f t="shared" si="74"/>
        <v>PLAN</v>
      </c>
      <c r="E163" s="337" t="str">
        <f t="shared" si="109"/>
        <v/>
      </c>
      <c r="F163" s="283" t="str">
        <f t="shared" si="109"/>
        <v/>
      </c>
      <c r="G163" s="654"/>
      <c r="H163" s="283" t="str">
        <f t="shared" si="110"/>
        <v>MWh</v>
      </c>
      <c r="I163" s="419"/>
      <c r="J163" s="420"/>
      <c r="K163" s="420"/>
      <c r="L163" s="421"/>
      <c r="M163" s="420"/>
      <c r="N163" s="420"/>
      <c r="O163" s="422"/>
      <c r="P163" s="285"/>
      <c r="Q163" s="657"/>
      <c r="R163" s="284" t="str">
        <f t="shared" si="98"/>
        <v>EUR/MWh</v>
      </c>
      <c r="S163" s="320" t="str">
        <f t="shared" si="78"/>
        <v/>
      </c>
      <c r="T163" s="688" t="str">
        <f t="shared" si="79"/>
        <v/>
      </c>
      <c r="U163" s="286" t="str">
        <f t="shared" si="80"/>
        <v/>
      </c>
      <c r="V163" s="287" t="str">
        <f t="shared" si="81"/>
        <v/>
      </c>
      <c r="W163" s="288" t="str">
        <f t="shared" si="82"/>
        <v/>
      </c>
      <c r="Y163" s="194" t="str">
        <f t="shared" si="105"/>
        <v/>
      </c>
      <c r="AB163" s="444" t="s">
        <v>913</v>
      </c>
      <c r="AC163" s="489">
        <f>1-(SUM(AC161:AC162))</f>
        <v>1</v>
      </c>
      <c r="AK163" s="11"/>
      <c r="AL163" s="11"/>
      <c r="AM163" s="11"/>
      <c r="AN163" s="11"/>
      <c r="AO163" s="11"/>
      <c r="AQ163" s="241"/>
      <c r="AR163" s="242">
        <f t="shared" si="106"/>
        <v>0</v>
      </c>
      <c r="AS163" s="241"/>
      <c r="AT163" s="241">
        <v>0</v>
      </c>
      <c r="AU163" s="241"/>
      <c r="AV163" s="241">
        <f t="shared" si="107"/>
        <v>0</v>
      </c>
      <c r="AX163" s="139"/>
      <c r="AY163" s="122"/>
      <c r="AZ163" s="122"/>
      <c r="BA163" s="122"/>
      <c r="BB163" s="122"/>
      <c r="BC163" s="122"/>
      <c r="BD163" s="383" t="str">
        <f t="shared" si="108"/>
        <v/>
      </c>
      <c r="BE163" s="122"/>
      <c r="BF163" s="139"/>
      <c r="BG163" s="122"/>
      <c r="BI163" s="139"/>
      <c r="BN163" s="122"/>
      <c r="BO163" s="139"/>
      <c r="BP163" s="139"/>
      <c r="BQ163" s="139"/>
      <c r="BW163" s="139"/>
      <c r="BX163" s="122"/>
      <c r="CD163" s="11"/>
      <c r="CE163" s="122"/>
      <c r="CG163" s="122"/>
      <c r="CH163" s="122"/>
      <c r="CI163" s="122"/>
      <c r="CJ163" s="122"/>
    </row>
    <row r="164" spans="3:88" ht="16.7" customHeight="1" x14ac:dyDescent="0.25">
      <c r="C164" s="308" t="str">
        <f t="shared" si="73"/>
        <v>PO</v>
      </c>
      <c r="D164" s="334" t="str">
        <f t="shared" si="74"/>
        <v>PLAN</v>
      </c>
      <c r="E164" s="338" t="str">
        <f t="shared" si="109"/>
        <v/>
      </c>
      <c r="F164" s="289" t="str">
        <f t="shared" si="109"/>
        <v/>
      </c>
      <c r="G164" s="655"/>
      <c r="H164" s="289" t="str">
        <f t="shared" si="110"/>
        <v>MW/leto</v>
      </c>
      <c r="I164" s="423"/>
      <c r="J164" s="424"/>
      <c r="K164" s="424"/>
      <c r="L164" s="425"/>
      <c r="M164" s="424"/>
      <c r="N164" s="424"/>
      <c r="O164" s="426"/>
      <c r="P164" s="291"/>
      <c r="Q164" s="658"/>
      <c r="R164" s="290" t="str">
        <f t="shared" si="98"/>
        <v>EUR/MW/leto</v>
      </c>
      <c r="S164" s="321" t="str">
        <f t="shared" si="78"/>
        <v/>
      </c>
      <c r="T164" s="689" t="str">
        <f t="shared" si="79"/>
        <v/>
      </c>
      <c r="U164" s="292" t="str">
        <f t="shared" si="80"/>
        <v/>
      </c>
      <c r="V164" s="293" t="str">
        <f t="shared" si="81"/>
        <v/>
      </c>
      <c r="W164" s="294" t="str">
        <f t="shared" si="82"/>
        <v/>
      </c>
      <c r="Y164" s="194" t="str">
        <f t="shared" si="105"/>
        <v/>
      </c>
      <c r="AK164" s="11"/>
      <c r="AL164" s="11"/>
      <c r="AM164" s="11"/>
      <c r="AN164" s="11"/>
      <c r="AO164" s="11"/>
      <c r="AQ164" s="241"/>
      <c r="AR164" s="242">
        <f t="shared" si="106"/>
        <v>0</v>
      </c>
      <c r="AS164" s="241"/>
      <c r="AT164" s="241">
        <v>0</v>
      </c>
      <c r="AU164" s="241"/>
      <c r="AV164" s="241">
        <f t="shared" si="107"/>
        <v>0</v>
      </c>
      <c r="AX164" s="139"/>
      <c r="AY164" s="122"/>
      <c r="AZ164" s="122"/>
      <c r="BA164" s="122"/>
      <c r="BB164" s="122"/>
      <c r="BC164" s="122"/>
      <c r="BD164" s="383" t="str">
        <f t="shared" si="108"/>
        <v/>
      </c>
      <c r="BE164" s="122"/>
      <c r="BF164" s="139"/>
      <c r="BG164" s="122"/>
      <c r="BI164" s="139"/>
      <c r="BN164" s="122"/>
      <c r="BO164" s="139"/>
      <c r="BP164" s="139"/>
      <c r="BQ164" s="139"/>
      <c r="BW164" s="139"/>
      <c r="BX164" s="122"/>
      <c r="CD164" s="11"/>
      <c r="CE164" s="122"/>
      <c r="CG164" s="122"/>
      <c r="CH164" s="122"/>
      <c r="CI164" s="122"/>
      <c r="CJ164" s="122"/>
    </row>
    <row r="165" spans="3:88" ht="16.7" customHeight="1" x14ac:dyDescent="0.25">
      <c r="C165" s="308" t="str">
        <f t="shared" si="73"/>
        <v>PO</v>
      </c>
      <c r="D165" s="334" t="str">
        <f t="shared" si="74"/>
        <v>PLAN</v>
      </c>
      <c r="E165" s="336" t="str">
        <f t="shared" si="109"/>
        <v/>
      </c>
      <c r="F165" s="277" t="str">
        <f t="shared" si="109"/>
        <v/>
      </c>
      <c r="G165" s="653"/>
      <c r="H165" s="277" t="str">
        <f t="shared" si="110"/>
        <v>MWh</v>
      </c>
      <c r="I165" s="415"/>
      <c r="J165" s="416"/>
      <c r="K165" s="416"/>
      <c r="L165" s="417"/>
      <c r="M165" s="416"/>
      <c r="N165" s="416"/>
      <c r="O165" s="418"/>
      <c r="P165" s="279"/>
      <c r="Q165" s="656"/>
      <c r="R165" s="278" t="str">
        <f t="shared" si="98"/>
        <v>EUR/MWh</v>
      </c>
      <c r="S165" s="319" t="str">
        <f t="shared" si="78"/>
        <v/>
      </c>
      <c r="T165" s="687" t="str">
        <f t="shared" si="79"/>
        <v/>
      </c>
      <c r="U165" s="280" t="str">
        <f t="shared" si="80"/>
        <v/>
      </c>
      <c r="V165" s="281" t="str">
        <f t="shared" si="81"/>
        <v/>
      </c>
      <c r="W165" s="282" t="str">
        <f t="shared" si="82"/>
        <v/>
      </c>
      <c r="Y165" s="194" t="str">
        <f t="shared" si="105"/>
        <v/>
      </c>
      <c r="AB165" s="443" t="s">
        <v>911</v>
      </c>
      <c r="AC165" s="488">
        <f>IFERROR(G165/SUM(G165:G167),0)</f>
        <v>0</v>
      </c>
      <c r="AK165" s="11"/>
      <c r="AL165" s="11"/>
      <c r="AM165" s="11"/>
      <c r="AN165" s="11"/>
      <c r="AO165" s="11"/>
      <c r="AQ165" s="241"/>
      <c r="AR165" s="242">
        <f t="shared" si="106"/>
        <v>0</v>
      </c>
      <c r="AS165" s="241"/>
      <c r="AT165" s="241">
        <v>0</v>
      </c>
      <c r="AU165" s="241"/>
      <c r="AV165" s="241">
        <f t="shared" si="107"/>
        <v>0</v>
      </c>
      <c r="AX165" s="139"/>
      <c r="AY165" s="122"/>
      <c r="AZ165" s="122"/>
      <c r="BA165" s="122"/>
      <c r="BB165" s="122"/>
      <c r="BC165" s="122"/>
      <c r="BD165" s="383" t="str">
        <f t="shared" si="108"/>
        <v/>
      </c>
      <c r="BE165" s="122"/>
      <c r="BF165" s="139"/>
      <c r="BG165" s="122"/>
      <c r="BI165" s="139"/>
      <c r="BN165" s="122"/>
      <c r="BO165" s="139"/>
      <c r="BP165" s="139"/>
      <c r="BQ165" s="139"/>
      <c r="BW165" s="139"/>
      <c r="BX165" s="122"/>
      <c r="CD165" s="11"/>
      <c r="CE165" s="122"/>
      <c r="CG165" s="122"/>
      <c r="CH165" s="122"/>
      <c r="CI165" s="122"/>
      <c r="CJ165" s="122"/>
    </row>
    <row r="166" spans="3:88" ht="16.7" customHeight="1" x14ac:dyDescent="0.25">
      <c r="C166" s="308" t="str">
        <f t="shared" si="73"/>
        <v>PO</v>
      </c>
      <c r="D166" s="334" t="str">
        <f t="shared" si="74"/>
        <v>PLAN</v>
      </c>
      <c r="E166" s="337" t="str">
        <f t="shared" si="109"/>
        <v/>
      </c>
      <c r="F166" s="283" t="str">
        <f t="shared" si="109"/>
        <v/>
      </c>
      <c r="G166" s="654"/>
      <c r="H166" s="283" t="str">
        <f t="shared" si="110"/>
        <v>MWh</v>
      </c>
      <c r="I166" s="419"/>
      <c r="J166" s="420"/>
      <c r="K166" s="420"/>
      <c r="L166" s="421"/>
      <c r="M166" s="420"/>
      <c r="N166" s="420"/>
      <c r="O166" s="422"/>
      <c r="P166" s="285"/>
      <c r="Q166" s="657"/>
      <c r="R166" s="284" t="str">
        <f t="shared" si="98"/>
        <v>EUR/MWh</v>
      </c>
      <c r="S166" s="320" t="str">
        <f t="shared" si="78"/>
        <v/>
      </c>
      <c r="T166" s="688" t="str">
        <f t="shared" si="79"/>
        <v/>
      </c>
      <c r="U166" s="286" t="str">
        <f t="shared" si="80"/>
        <v/>
      </c>
      <c r="V166" s="287" t="str">
        <f t="shared" si="81"/>
        <v/>
      </c>
      <c r="W166" s="288" t="str">
        <f t="shared" si="82"/>
        <v/>
      </c>
      <c r="Y166" s="194" t="str">
        <f t="shared" si="105"/>
        <v/>
      </c>
      <c r="AB166" s="444" t="s">
        <v>912</v>
      </c>
      <c r="AC166" s="489">
        <f>IFERROR(G166/SUM(G165:G167),0)</f>
        <v>0</v>
      </c>
      <c r="AK166" s="11"/>
      <c r="AL166" s="11"/>
      <c r="AM166" s="11"/>
      <c r="AN166" s="11"/>
      <c r="AO166" s="11"/>
      <c r="AQ166" s="241"/>
      <c r="AR166" s="242">
        <f t="shared" si="106"/>
        <v>0</v>
      </c>
      <c r="AS166" s="241"/>
      <c r="AT166" s="241">
        <v>0</v>
      </c>
      <c r="AU166" s="241"/>
      <c r="AV166" s="241">
        <f t="shared" si="107"/>
        <v>0</v>
      </c>
      <c r="AX166" s="139"/>
      <c r="AY166" s="122"/>
      <c r="AZ166" s="122"/>
      <c r="BA166" s="122"/>
      <c r="BB166" s="122"/>
      <c r="BC166" s="122"/>
      <c r="BD166" s="383" t="str">
        <f t="shared" si="108"/>
        <v/>
      </c>
      <c r="BE166" s="122"/>
      <c r="BF166" s="139"/>
      <c r="BG166" s="122"/>
      <c r="BI166" s="139"/>
      <c r="BN166" s="122"/>
      <c r="BO166" s="139"/>
      <c r="BP166" s="139"/>
      <c r="BQ166" s="139"/>
      <c r="BW166" s="139"/>
      <c r="BX166" s="122"/>
      <c r="CD166" s="11"/>
      <c r="CE166" s="122"/>
      <c r="CG166" s="122"/>
      <c r="CH166" s="122"/>
      <c r="CI166" s="122"/>
      <c r="CJ166" s="122"/>
    </row>
    <row r="167" spans="3:88" ht="16.7" customHeight="1" x14ac:dyDescent="0.25">
      <c r="C167" s="308" t="str">
        <f t="shared" si="73"/>
        <v>PO</v>
      </c>
      <c r="D167" s="334" t="str">
        <f t="shared" si="74"/>
        <v>PLAN</v>
      </c>
      <c r="E167" s="337" t="str">
        <f t="shared" si="109"/>
        <v/>
      </c>
      <c r="F167" s="283" t="str">
        <f t="shared" si="109"/>
        <v/>
      </c>
      <c r="G167" s="654"/>
      <c r="H167" s="283" t="str">
        <f t="shared" si="110"/>
        <v>MWh</v>
      </c>
      <c r="I167" s="419"/>
      <c r="J167" s="420"/>
      <c r="K167" s="420"/>
      <c r="L167" s="421"/>
      <c r="M167" s="420"/>
      <c r="N167" s="420"/>
      <c r="O167" s="422"/>
      <c r="P167" s="285"/>
      <c r="Q167" s="657"/>
      <c r="R167" s="284" t="str">
        <f t="shared" si="98"/>
        <v>EUR/MWh</v>
      </c>
      <c r="S167" s="320" t="str">
        <f t="shared" si="78"/>
        <v/>
      </c>
      <c r="T167" s="688" t="str">
        <f t="shared" si="79"/>
        <v/>
      </c>
      <c r="U167" s="286" t="str">
        <f t="shared" si="80"/>
        <v/>
      </c>
      <c r="V167" s="287" t="str">
        <f t="shared" si="81"/>
        <v/>
      </c>
      <c r="W167" s="288" t="str">
        <f t="shared" si="82"/>
        <v/>
      </c>
      <c r="Y167" s="194" t="str">
        <f t="shared" si="105"/>
        <v/>
      </c>
      <c r="AB167" s="444" t="s">
        <v>913</v>
      </c>
      <c r="AC167" s="489">
        <f>1-(SUM(AC165:AC166))</f>
        <v>1</v>
      </c>
      <c r="AK167" s="11"/>
      <c r="AL167" s="11"/>
      <c r="AM167" s="11"/>
      <c r="AN167" s="11"/>
      <c r="AO167" s="11"/>
      <c r="AQ167" s="241"/>
      <c r="AR167" s="242">
        <f t="shared" si="106"/>
        <v>0</v>
      </c>
      <c r="AS167" s="241"/>
      <c r="AT167" s="241">
        <v>0</v>
      </c>
      <c r="AU167" s="241"/>
      <c r="AV167" s="241">
        <f t="shared" si="107"/>
        <v>0</v>
      </c>
      <c r="AX167" s="139"/>
      <c r="AY167" s="122"/>
      <c r="AZ167" s="122"/>
      <c r="BA167" s="122"/>
      <c r="BB167" s="122"/>
      <c r="BC167" s="122"/>
      <c r="BD167" s="383" t="str">
        <f t="shared" si="108"/>
        <v/>
      </c>
      <c r="BE167" s="122"/>
      <c r="BF167" s="139"/>
      <c r="BG167" s="122"/>
      <c r="BI167" s="139"/>
      <c r="BN167" s="122"/>
      <c r="BO167" s="139"/>
      <c r="BP167" s="139"/>
      <c r="BQ167" s="139"/>
      <c r="BW167" s="139"/>
      <c r="BX167" s="122"/>
      <c r="CD167" s="11"/>
      <c r="CE167" s="122"/>
      <c r="CG167" s="122"/>
      <c r="CH167" s="122"/>
      <c r="CI167" s="122"/>
      <c r="CJ167" s="122"/>
    </row>
    <row r="168" spans="3:88" ht="16.5" customHeight="1" x14ac:dyDescent="0.25">
      <c r="C168" s="308" t="str">
        <f t="shared" si="73"/>
        <v>PO</v>
      </c>
      <c r="D168" s="334" t="str">
        <f t="shared" si="74"/>
        <v>PLAN</v>
      </c>
      <c r="E168" s="338" t="str">
        <f t="shared" si="109"/>
        <v/>
      </c>
      <c r="F168" s="289" t="str">
        <f t="shared" si="109"/>
        <v/>
      </c>
      <c r="G168" s="655"/>
      <c r="H168" s="289" t="str">
        <f t="shared" si="110"/>
        <v>MW/leto</v>
      </c>
      <c r="I168" s="423"/>
      <c r="J168" s="424"/>
      <c r="K168" s="424"/>
      <c r="L168" s="425"/>
      <c r="M168" s="424"/>
      <c r="N168" s="424"/>
      <c r="O168" s="426"/>
      <c r="P168" s="291"/>
      <c r="Q168" s="658"/>
      <c r="R168" s="290" t="str">
        <f t="shared" si="98"/>
        <v>EUR/MW/leto</v>
      </c>
      <c r="S168" s="321" t="str">
        <f t="shared" si="78"/>
        <v/>
      </c>
      <c r="T168" s="689" t="str">
        <f t="shared" si="79"/>
        <v/>
      </c>
      <c r="U168" s="292" t="str">
        <f t="shared" si="80"/>
        <v/>
      </c>
      <c r="V168" s="293" t="str">
        <f t="shared" si="81"/>
        <v/>
      </c>
      <c r="W168" s="294" t="str">
        <f t="shared" si="82"/>
        <v/>
      </c>
      <c r="Y168" s="194" t="str">
        <f t="shared" si="105"/>
        <v/>
      </c>
      <c r="AK168" s="11"/>
      <c r="AL168" s="11"/>
      <c r="AM168" s="11"/>
      <c r="AN168" s="11"/>
      <c r="AO168" s="11"/>
      <c r="AQ168" s="241"/>
      <c r="AR168" s="242">
        <f t="shared" si="106"/>
        <v>0</v>
      </c>
      <c r="AS168" s="241"/>
      <c r="AT168" s="241">
        <v>0</v>
      </c>
      <c r="AU168" s="241"/>
      <c r="AV168" s="241">
        <f t="shared" si="107"/>
        <v>0</v>
      </c>
      <c r="AX168" s="139"/>
      <c r="AY168" s="122"/>
      <c r="AZ168" s="122"/>
      <c r="BA168" s="122"/>
      <c r="BB168" s="122"/>
      <c r="BC168" s="122"/>
      <c r="BD168" s="383" t="str">
        <f t="shared" si="108"/>
        <v/>
      </c>
      <c r="BE168" s="122"/>
      <c r="BF168" s="139"/>
      <c r="BG168" s="122"/>
      <c r="BI168" s="139"/>
      <c r="BN168" s="122"/>
      <c r="BO168" s="139"/>
      <c r="BP168" s="139"/>
      <c r="BQ168" s="139"/>
      <c r="BW168" s="139"/>
      <c r="BX168" s="122"/>
      <c r="CD168" s="11"/>
      <c r="CE168" s="122"/>
      <c r="CG168" s="122"/>
      <c r="CH168" s="122"/>
      <c r="CI168" s="122"/>
      <c r="CJ168" s="122"/>
    </row>
    <row r="169" spans="3:88" ht="16.7" customHeight="1" x14ac:dyDescent="0.25">
      <c r="C169" s="308" t="str">
        <f t="shared" si="73"/>
        <v>PO</v>
      </c>
      <c r="D169" s="334" t="str">
        <f t="shared" si="74"/>
        <v>PLAN</v>
      </c>
      <c r="E169" s="336" t="str">
        <f t="shared" si="109"/>
        <v/>
      </c>
      <c r="F169" s="277" t="str">
        <f t="shared" si="109"/>
        <v/>
      </c>
      <c r="G169" s="653"/>
      <c r="H169" s="277" t="str">
        <f t="shared" si="110"/>
        <v>MWh</v>
      </c>
      <c r="I169" s="415"/>
      <c r="J169" s="416"/>
      <c r="K169" s="416"/>
      <c r="L169" s="417"/>
      <c r="M169" s="416"/>
      <c r="N169" s="416"/>
      <c r="O169" s="418"/>
      <c r="P169" s="279"/>
      <c r="Q169" s="656"/>
      <c r="R169" s="278" t="str">
        <f t="shared" si="98"/>
        <v>EUR/MWh</v>
      </c>
      <c r="S169" s="319" t="str">
        <f t="shared" si="78"/>
        <v/>
      </c>
      <c r="T169" s="687" t="str">
        <f t="shared" si="79"/>
        <v/>
      </c>
      <c r="U169" s="280" t="str">
        <f t="shared" si="80"/>
        <v/>
      </c>
      <c r="V169" s="281" t="str">
        <f t="shared" si="81"/>
        <v/>
      </c>
      <c r="W169" s="282" t="str">
        <f t="shared" si="82"/>
        <v/>
      </c>
      <c r="Y169" s="194" t="str">
        <f t="shared" si="105"/>
        <v/>
      </c>
      <c r="AB169" s="443" t="s">
        <v>911</v>
      </c>
      <c r="AC169" s="488">
        <f>IFERROR(G169/SUM(G169:G171),0)</f>
        <v>0</v>
      </c>
      <c r="AK169" s="11"/>
      <c r="AL169" s="11"/>
      <c r="AM169" s="11"/>
      <c r="AN169" s="11"/>
      <c r="AO169" s="11"/>
      <c r="AQ169" s="241"/>
      <c r="AR169" s="242">
        <f t="shared" si="106"/>
        <v>0</v>
      </c>
      <c r="AS169" s="241"/>
      <c r="AT169" s="241">
        <v>0</v>
      </c>
      <c r="AU169" s="241"/>
      <c r="AV169" s="241">
        <f t="shared" si="107"/>
        <v>0</v>
      </c>
      <c r="AX169" s="139"/>
      <c r="AY169" s="122"/>
      <c r="AZ169" s="122"/>
      <c r="BA169" s="122"/>
      <c r="BB169" s="122"/>
      <c r="BC169" s="122"/>
      <c r="BD169" s="383" t="str">
        <f t="shared" si="108"/>
        <v/>
      </c>
      <c r="BE169" s="122"/>
      <c r="BF169" s="139"/>
      <c r="BG169" s="122"/>
      <c r="BI169" s="139"/>
      <c r="BN169" s="122"/>
      <c r="BO169" s="139"/>
      <c r="BP169" s="139"/>
      <c r="BQ169" s="139"/>
      <c r="BW169" s="139"/>
      <c r="BX169" s="122"/>
      <c r="CD169" s="11"/>
      <c r="CE169" s="122"/>
      <c r="CG169" s="122"/>
      <c r="CH169" s="122"/>
      <c r="CI169" s="122"/>
      <c r="CJ169" s="122"/>
    </row>
    <row r="170" spans="3:88" ht="16.7" customHeight="1" x14ac:dyDescent="0.25">
      <c r="C170" s="308" t="str">
        <f t="shared" si="73"/>
        <v>PO</v>
      </c>
      <c r="D170" s="334" t="str">
        <f t="shared" si="74"/>
        <v>PLAN</v>
      </c>
      <c r="E170" s="337" t="str">
        <f t="shared" si="109"/>
        <v/>
      </c>
      <c r="F170" s="283" t="str">
        <f t="shared" si="109"/>
        <v/>
      </c>
      <c r="G170" s="654"/>
      <c r="H170" s="283" t="str">
        <f t="shared" si="110"/>
        <v>MWh</v>
      </c>
      <c r="I170" s="419"/>
      <c r="J170" s="420"/>
      <c r="K170" s="420"/>
      <c r="L170" s="421"/>
      <c r="M170" s="420"/>
      <c r="N170" s="420"/>
      <c r="O170" s="422"/>
      <c r="P170" s="285"/>
      <c r="Q170" s="657"/>
      <c r="R170" s="284" t="str">
        <f t="shared" si="98"/>
        <v>EUR/MWh</v>
      </c>
      <c r="S170" s="320" t="str">
        <f t="shared" si="78"/>
        <v/>
      </c>
      <c r="T170" s="688" t="str">
        <f t="shared" si="79"/>
        <v/>
      </c>
      <c r="U170" s="286" t="str">
        <f t="shared" si="80"/>
        <v/>
      </c>
      <c r="V170" s="287" t="str">
        <f t="shared" si="81"/>
        <v/>
      </c>
      <c r="W170" s="288" t="str">
        <f t="shared" si="82"/>
        <v/>
      </c>
      <c r="Y170" s="194" t="str">
        <f t="shared" si="105"/>
        <v/>
      </c>
      <c r="AB170" s="444" t="s">
        <v>912</v>
      </c>
      <c r="AC170" s="489">
        <f>IFERROR(G170/SUM(G169:G171),0)</f>
        <v>0</v>
      </c>
      <c r="AK170" s="11"/>
      <c r="AL170" s="11"/>
      <c r="AM170" s="11"/>
      <c r="AN170" s="11"/>
      <c r="AO170" s="11"/>
      <c r="AQ170" s="241"/>
      <c r="AR170" s="242">
        <f t="shared" si="106"/>
        <v>0</v>
      </c>
      <c r="AS170" s="241"/>
      <c r="AT170" s="241">
        <v>0</v>
      </c>
      <c r="AU170" s="241"/>
      <c r="AV170" s="241">
        <f t="shared" si="107"/>
        <v>0</v>
      </c>
      <c r="AX170" s="139"/>
      <c r="AY170" s="122"/>
      <c r="AZ170" s="122"/>
      <c r="BA170" s="122"/>
      <c r="BB170" s="122"/>
      <c r="BC170" s="122"/>
      <c r="BD170" s="383" t="str">
        <f t="shared" si="108"/>
        <v/>
      </c>
      <c r="BE170" s="122"/>
      <c r="BF170" s="139"/>
      <c r="BG170" s="122"/>
      <c r="BI170" s="139"/>
      <c r="BN170" s="122"/>
      <c r="BO170" s="139"/>
      <c r="BP170" s="139"/>
      <c r="BQ170" s="139"/>
      <c r="BW170" s="139"/>
      <c r="BX170" s="122"/>
      <c r="CD170" s="11"/>
      <c r="CE170" s="122"/>
      <c r="CG170" s="122"/>
      <c r="CH170" s="122"/>
      <c r="CI170" s="122"/>
      <c r="CJ170" s="122"/>
    </row>
    <row r="171" spans="3:88" ht="16.7" customHeight="1" x14ac:dyDescent="0.25">
      <c r="C171" s="308" t="str">
        <f t="shared" si="73"/>
        <v>PO</v>
      </c>
      <c r="D171" s="334" t="str">
        <f t="shared" si="74"/>
        <v>PLAN</v>
      </c>
      <c r="E171" s="337" t="str">
        <f t="shared" si="109"/>
        <v/>
      </c>
      <c r="F171" s="283" t="str">
        <f t="shared" si="109"/>
        <v/>
      </c>
      <c r="G171" s="654"/>
      <c r="H171" s="283" t="str">
        <f t="shared" si="110"/>
        <v>MWh</v>
      </c>
      <c r="I171" s="419"/>
      <c r="J171" s="420"/>
      <c r="K171" s="420"/>
      <c r="L171" s="421"/>
      <c r="M171" s="420"/>
      <c r="N171" s="420"/>
      <c r="O171" s="422"/>
      <c r="P171" s="285"/>
      <c r="Q171" s="657"/>
      <c r="R171" s="284" t="str">
        <f t="shared" si="98"/>
        <v>EUR/MWh</v>
      </c>
      <c r="S171" s="320" t="str">
        <f t="shared" si="78"/>
        <v/>
      </c>
      <c r="T171" s="688" t="str">
        <f t="shared" si="79"/>
        <v/>
      </c>
      <c r="U171" s="286" t="str">
        <f t="shared" si="80"/>
        <v/>
      </c>
      <c r="V171" s="287" t="str">
        <f t="shared" si="81"/>
        <v/>
      </c>
      <c r="W171" s="288" t="str">
        <f t="shared" si="82"/>
        <v/>
      </c>
      <c r="Y171" s="194" t="str">
        <f t="shared" si="105"/>
        <v/>
      </c>
      <c r="AB171" s="444" t="s">
        <v>913</v>
      </c>
      <c r="AC171" s="489">
        <f>1-(SUM(AC169:AC170))</f>
        <v>1</v>
      </c>
      <c r="AK171" s="11"/>
      <c r="AL171" s="11"/>
      <c r="AM171" s="11"/>
      <c r="AN171" s="11"/>
      <c r="AO171" s="11"/>
      <c r="AQ171" s="241"/>
      <c r="AR171" s="242">
        <f t="shared" si="106"/>
        <v>0</v>
      </c>
      <c r="AS171" s="241"/>
      <c r="AT171" s="241">
        <v>0</v>
      </c>
      <c r="AU171" s="241"/>
      <c r="AV171" s="241">
        <f t="shared" si="107"/>
        <v>0</v>
      </c>
      <c r="AX171" s="139"/>
      <c r="AY171" s="122"/>
      <c r="AZ171" s="122"/>
      <c r="BA171" s="122"/>
      <c r="BB171" s="122"/>
      <c r="BC171" s="122"/>
      <c r="BD171" s="383" t="str">
        <f t="shared" si="108"/>
        <v/>
      </c>
      <c r="BE171" s="122"/>
      <c r="BF171" s="139"/>
      <c r="BG171" s="122"/>
      <c r="BI171" s="139"/>
      <c r="BN171" s="122"/>
      <c r="BO171" s="139"/>
      <c r="BP171" s="139"/>
      <c r="BQ171" s="139"/>
      <c r="BW171" s="139"/>
      <c r="BX171" s="122"/>
      <c r="CD171" s="11"/>
      <c r="CE171" s="122"/>
      <c r="CG171" s="122"/>
      <c r="CH171" s="122"/>
      <c r="CI171" s="122"/>
      <c r="CJ171" s="122"/>
    </row>
    <row r="172" spans="3:88" ht="16.5" customHeight="1" x14ac:dyDescent="0.25">
      <c r="C172" s="308" t="str">
        <f t="shared" si="73"/>
        <v>PO</v>
      </c>
      <c r="D172" s="334" t="str">
        <f t="shared" si="74"/>
        <v>PLAN</v>
      </c>
      <c r="E172" s="338" t="str">
        <f>IF(E117="","",E117)</f>
        <v/>
      </c>
      <c r="F172" s="289" t="str">
        <f>IF(F117="","",F117)</f>
        <v/>
      </c>
      <c r="G172" s="655"/>
      <c r="H172" s="289" t="str">
        <f t="shared" si="110"/>
        <v>MW/leto</v>
      </c>
      <c r="I172" s="423"/>
      <c r="J172" s="424"/>
      <c r="K172" s="424"/>
      <c r="L172" s="425"/>
      <c r="M172" s="424"/>
      <c r="N172" s="424"/>
      <c r="O172" s="426"/>
      <c r="P172" s="291"/>
      <c r="Q172" s="658"/>
      <c r="R172" s="290" t="str">
        <f t="shared" si="98"/>
        <v>EUR/MW/leto</v>
      </c>
      <c r="S172" s="321" t="str">
        <f t="shared" si="78"/>
        <v/>
      </c>
      <c r="T172" s="689" t="str">
        <f t="shared" si="79"/>
        <v/>
      </c>
      <c r="U172" s="292" t="str">
        <f t="shared" si="80"/>
        <v/>
      </c>
      <c r="V172" s="293" t="str">
        <f t="shared" si="81"/>
        <v/>
      </c>
      <c r="W172" s="294" t="str">
        <f t="shared" si="82"/>
        <v/>
      </c>
      <c r="Y172" s="194" t="str">
        <f t="shared" si="105"/>
        <v/>
      </c>
      <c r="AK172" s="11"/>
      <c r="AL172" s="11"/>
      <c r="AM172" s="11"/>
      <c r="AN172" s="11"/>
      <c r="AO172" s="11"/>
      <c r="AQ172" s="241"/>
      <c r="AR172" s="242">
        <f t="shared" si="106"/>
        <v>0</v>
      </c>
      <c r="AS172" s="241"/>
      <c r="AT172" s="241">
        <v>0</v>
      </c>
      <c r="AU172" s="241"/>
      <c r="AV172" s="241">
        <f t="shared" si="107"/>
        <v>0</v>
      </c>
      <c r="AX172" s="139"/>
      <c r="AY172" s="122"/>
      <c r="AZ172" s="122"/>
      <c r="BA172" s="122"/>
      <c r="BB172" s="122"/>
      <c r="BC172" s="122"/>
      <c r="BD172" s="383" t="str">
        <f t="shared" si="108"/>
        <v/>
      </c>
      <c r="BE172" s="122"/>
      <c r="BF172" s="139"/>
      <c r="BG172" s="122"/>
      <c r="BI172" s="139"/>
      <c r="BN172" s="122"/>
      <c r="BO172" s="139"/>
      <c r="BP172" s="139"/>
      <c r="BQ172" s="139"/>
      <c r="BW172" s="139"/>
      <c r="BX172" s="122"/>
      <c r="CD172" s="11"/>
      <c r="CE172" s="122"/>
      <c r="CG172" s="122"/>
      <c r="CH172" s="122"/>
      <c r="CI172" s="122"/>
      <c r="CJ172" s="122"/>
    </row>
    <row r="173" spans="3:88" ht="22.5" customHeight="1" x14ac:dyDescent="0.25">
      <c r="C173" s="315"/>
      <c r="D173" s="335"/>
      <c r="E173" s="538"/>
      <c r="F173" s="190"/>
      <c r="G173" s="530"/>
      <c r="H173" s="190"/>
      <c r="I173" s="531"/>
      <c r="J173" s="532"/>
      <c r="K173" s="532"/>
      <c r="L173" s="533"/>
      <c r="M173" s="532"/>
      <c r="N173" s="532"/>
      <c r="O173" s="534"/>
      <c r="P173" s="535"/>
      <c r="Q173" s="191"/>
      <c r="R173" s="191"/>
      <c r="S173" s="827">
        <f>SUBTOTAL(109,tbl_07_UVS_03[Znesek upravičenega stroška 
'[EUR']])</f>
        <v>0</v>
      </c>
      <c r="T173" s="694">
        <f>SUBTOTAL(109,tbl_07_UVS_03[Strukturni delež upravičenega stroška 
'[%']])</f>
        <v>0</v>
      </c>
      <c r="U173" s="193"/>
      <c r="V173" s="536"/>
      <c r="W173" s="537">
        <f>SUBTOTAL(109,tbl_07_UVS_03[Razmerje 
(ai x Ei / E0i)
oz. 
(bi x Ei / E0i)])</f>
        <v>0</v>
      </c>
      <c r="AX173" s="139"/>
    </row>
    <row r="174" spans="3:88" ht="20.45" customHeight="1" x14ac:dyDescent="0.25">
      <c r="E174" s="195" t="s">
        <v>241</v>
      </c>
      <c r="F174" s="195" t="s">
        <v>1182</v>
      </c>
      <c r="Q174" s="22"/>
      <c r="AX174" s="139"/>
    </row>
    <row r="175" spans="3:88" ht="14.25" customHeight="1" x14ac:dyDescent="0.25">
      <c r="G175" s="19"/>
      <c r="H175" s="19"/>
      <c r="I175" s="15"/>
      <c r="L175" s="20"/>
      <c r="AX175" s="139"/>
      <c r="BM175" s="12"/>
    </row>
    <row r="176" spans="3:88"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spans="1:87" ht="18" customHeight="1" x14ac:dyDescent="0.25"/>
    <row r="194" spans="1:87" ht="18" customHeight="1" x14ac:dyDescent="0.25"/>
    <row r="195" spans="1:87" ht="18" customHeight="1" x14ac:dyDescent="0.25"/>
    <row r="196" spans="1:87" s="238" customFormat="1" ht="18" hidden="1" customHeight="1" x14ac:dyDescent="0.25">
      <c r="A196" s="237"/>
      <c r="B196" s="11"/>
      <c r="D196" s="237"/>
      <c r="AI196" s="11"/>
      <c r="AJ196" s="11"/>
      <c r="AK196" s="11"/>
      <c r="AL196" s="11"/>
      <c r="AM196" s="11"/>
      <c r="AN196" s="11"/>
      <c r="AO196" s="11"/>
      <c r="AP196" s="11"/>
      <c r="AQ196" s="122"/>
      <c r="AR196" s="122"/>
      <c r="AS196" s="139"/>
      <c r="AT196" s="122"/>
      <c r="AU196" s="139"/>
      <c r="AV196" s="139"/>
      <c r="AW196" s="139"/>
      <c r="AX196" s="11"/>
      <c r="AY196" s="139"/>
      <c r="AZ196" s="139"/>
      <c r="BA196" s="139"/>
      <c r="BB196" s="139"/>
      <c r="BC196" s="139"/>
      <c r="BD196" s="12"/>
      <c r="BE196" s="11"/>
      <c r="BF196" s="11"/>
      <c r="BG196" s="139"/>
      <c r="BH196" s="122"/>
      <c r="BI196" s="122"/>
      <c r="BJ196" s="240"/>
      <c r="BK196" s="240"/>
      <c r="BL196" s="240"/>
      <c r="BM196" s="240"/>
      <c r="CD196" s="239"/>
      <c r="CE196" s="240"/>
      <c r="CF196" s="239"/>
      <c r="CG196" s="240"/>
      <c r="CH196" s="240"/>
      <c r="CI196" s="240"/>
    </row>
    <row r="197" spans="1:87" ht="18" hidden="1" customHeight="1" x14ac:dyDescent="0.25">
      <c r="A197" s="237"/>
      <c r="AI197" s="238"/>
      <c r="AJ197" s="238"/>
      <c r="AK197" s="238"/>
      <c r="AL197" s="238"/>
      <c r="AM197" s="238"/>
      <c r="AN197" s="238"/>
      <c r="AO197" s="238"/>
      <c r="AP197" s="238"/>
      <c r="AQ197" s="238"/>
      <c r="AR197" s="239"/>
      <c r="AS197" s="240"/>
      <c r="AT197" s="239"/>
      <c r="AU197" s="240"/>
      <c r="AV197" s="240"/>
      <c r="AW197" s="240"/>
      <c r="AX197" s="238"/>
      <c r="AY197" s="240"/>
      <c r="AZ197" s="240"/>
      <c r="BA197" s="240"/>
      <c r="BB197" s="240"/>
      <c r="BC197" s="240"/>
      <c r="BD197" s="384"/>
      <c r="BE197" s="238"/>
      <c r="BF197" s="238"/>
      <c r="BG197" s="240"/>
      <c r="BH197" s="239"/>
      <c r="BI197" s="239"/>
    </row>
    <row r="198" spans="1:87" ht="18" hidden="1" customHeight="1" x14ac:dyDescent="0.25">
      <c r="A198" s="237"/>
      <c r="D198" s="237"/>
    </row>
    <row r="199" spans="1:87" ht="18" hidden="1" customHeight="1" x14ac:dyDescent="0.25">
      <c r="A199" s="237"/>
      <c r="D199" s="237"/>
      <c r="BM199" s="12"/>
    </row>
    <row r="200" spans="1:87" ht="18" hidden="1" customHeight="1" x14ac:dyDescent="0.25">
      <c r="A200" s="237"/>
      <c r="D200" s="237"/>
      <c r="BM200" s="23"/>
      <c r="CD200" s="123"/>
      <c r="CE200" s="141" t="s">
        <v>182</v>
      </c>
      <c r="CF200" s="142"/>
      <c r="CG200" s="142"/>
      <c r="CH200" s="142"/>
      <c r="CI200" s="143"/>
    </row>
    <row r="201" spans="1:87" ht="18" hidden="1" customHeight="1" x14ac:dyDescent="0.25">
      <c r="A201" s="237"/>
      <c r="D201" s="237"/>
      <c r="BM201" s="12"/>
      <c r="CE201" s="141" t="s">
        <v>14</v>
      </c>
      <c r="CF201" s="141" t="s">
        <v>140</v>
      </c>
      <c r="CG201" s="141" t="s">
        <v>103</v>
      </c>
      <c r="CH201" s="141" t="s">
        <v>180</v>
      </c>
      <c r="CI201" s="142" t="s">
        <v>181</v>
      </c>
    </row>
    <row r="202" spans="1:87" ht="18" hidden="1" customHeight="1" x14ac:dyDescent="0.25">
      <c r="A202" s="237"/>
      <c r="D202" s="237"/>
      <c r="BM202" s="12"/>
      <c r="CD202" s="139">
        <v>1</v>
      </c>
      <c r="CE202" s="143">
        <v>0</v>
      </c>
      <c r="CF202" s="142" t="s">
        <v>316</v>
      </c>
      <c r="CG202" s="142" t="s">
        <v>188</v>
      </c>
      <c r="CH202" s="142">
        <v>0</v>
      </c>
      <c r="CI202" s="148">
        <v>0</v>
      </c>
    </row>
    <row r="203" spans="1:87" ht="18" hidden="1" customHeight="1" x14ac:dyDescent="0.25">
      <c r="A203" s="237"/>
      <c r="D203" s="237"/>
      <c r="BM203" s="12"/>
      <c r="CD203" s="139">
        <v>2</v>
      </c>
      <c r="CE203"/>
      <c r="CF203"/>
      <c r="CG203"/>
      <c r="CH203"/>
      <c r="CI203"/>
    </row>
    <row r="204" spans="1:87" ht="18" hidden="1" customHeight="1" x14ac:dyDescent="0.25">
      <c r="A204" s="237"/>
      <c r="D204" s="237"/>
      <c r="BM204" s="12"/>
      <c r="CD204" s="139">
        <v>3</v>
      </c>
      <c r="CE204"/>
      <c r="CF204"/>
      <c r="CG204"/>
      <c r="CH204"/>
      <c r="CI204"/>
    </row>
    <row r="205" spans="1:87" ht="18" hidden="1" customHeight="1" x14ac:dyDescent="0.25">
      <c r="A205" s="237"/>
      <c r="D205" s="237"/>
      <c r="BM205" s="12"/>
      <c r="CD205" s="139">
        <v>4</v>
      </c>
      <c r="CE205"/>
      <c r="CF205"/>
      <c r="CG205"/>
      <c r="CH205"/>
      <c r="CI205"/>
    </row>
    <row r="206" spans="1:87" ht="18" hidden="1" customHeight="1" x14ac:dyDescent="0.25">
      <c r="A206" s="237"/>
      <c r="D206" s="237"/>
      <c r="BM206" s="12"/>
      <c r="CD206" s="139">
        <v>5</v>
      </c>
      <c r="CE206"/>
      <c r="CF206"/>
      <c r="CG206"/>
      <c r="CH206"/>
      <c r="CI206"/>
    </row>
    <row r="207" spans="1:87" ht="18" hidden="1" customHeight="1" x14ac:dyDescent="0.25">
      <c r="A207" s="237"/>
      <c r="D207" s="237"/>
      <c r="BM207" s="12"/>
      <c r="CD207" s="139">
        <v>6</v>
      </c>
      <c r="CE207"/>
      <c r="CF207"/>
      <c r="CG207"/>
      <c r="CH207"/>
      <c r="CI207"/>
    </row>
    <row r="208" spans="1:87" ht="18" hidden="1" customHeight="1" x14ac:dyDescent="0.25">
      <c r="A208" s="237"/>
      <c r="D208" s="237"/>
      <c r="BM208" s="12"/>
      <c r="CD208" s="139">
        <v>7</v>
      </c>
      <c r="CE208"/>
      <c r="CF208"/>
      <c r="CG208"/>
      <c r="CH208"/>
      <c r="CI208"/>
    </row>
    <row r="209" spans="1:87" ht="18" hidden="1" customHeight="1" x14ac:dyDescent="0.25">
      <c r="A209" s="237"/>
      <c r="D209" s="237"/>
      <c r="BM209" s="12"/>
      <c r="CD209" s="139">
        <v>8</v>
      </c>
      <c r="CE209"/>
      <c r="CF209"/>
      <c r="CG209"/>
      <c r="CH209"/>
      <c r="CI209"/>
    </row>
    <row r="210" spans="1:87" ht="18" hidden="1" customHeight="1" x14ac:dyDescent="0.25">
      <c r="A210" s="237"/>
      <c r="D210" s="237"/>
      <c r="BM210" s="12"/>
      <c r="CD210" s="139">
        <v>9</v>
      </c>
      <c r="CE210"/>
      <c r="CF210"/>
      <c r="CG210"/>
      <c r="CH210"/>
      <c r="CI210"/>
    </row>
    <row r="211" spans="1:87" ht="18" hidden="1" customHeight="1" x14ac:dyDescent="0.25">
      <c r="A211" s="237"/>
      <c r="D211" s="237"/>
      <c r="BM211" s="12"/>
      <c r="CD211" s="139">
        <v>10</v>
      </c>
      <c r="CE211"/>
      <c r="CF211"/>
      <c r="CG211"/>
      <c r="CH211"/>
      <c r="CI211"/>
    </row>
    <row r="212" spans="1:87" ht="18" hidden="1" customHeight="1" x14ac:dyDescent="0.25">
      <c r="A212" s="237"/>
      <c r="D212" s="237"/>
      <c r="BM212" s="12"/>
      <c r="CD212" s="139">
        <v>11</v>
      </c>
      <c r="CE212"/>
      <c r="CF212"/>
      <c r="CG212"/>
      <c r="CH212"/>
      <c r="CI212"/>
    </row>
    <row r="213" spans="1:87" ht="18" hidden="1" customHeight="1" x14ac:dyDescent="0.25">
      <c r="A213" s="237"/>
      <c r="D213" s="237"/>
      <c r="BM213" s="12"/>
      <c r="CD213" s="139">
        <v>12</v>
      </c>
      <c r="CE213"/>
      <c r="CF213"/>
      <c r="CG213"/>
      <c r="CH213"/>
      <c r="CI213"/>
    </row>
    <row r="214" spans="1:87" ht="18" hidden="1" customHeight="1" x14ac:dyDescent="0.25">
      <c r="A214" s="237"/>
      <c r="D214" s="237"/>
      <c r="BM214" s="12"/>
      <c r="CD214" s="139">
        <v>13</v>
      </c>
      <c r="CE214"/>
      <c r="CF214"/>
      <c r="CG214"/>
      <c r="CH214"/>
      <c r="CI214"/>
    </row>
    <row r="215" spans="1:87" ht="18" hidden="1" customHeight="1" x14ac:dyDescent="0.25">
      <c r="A215" s="237"/>
      <c r="D215" s="237"/>
      <c r="BM215" s="12"/>
      <c r="CD215" s="139">
        <v>14</v>
      </c>
      <c r="CE215"/>
      <c r="CF215"/>
      <c r="CG215"/>
      <c r="CH215"/>
      <c r="CI215"/>
    </row>
    <row r="216" spans="1:87" ht="18" hidden="1" customHeight="1" x14ac:dyDescent="0.25">
      <c r="A216" s="237"/>
      <c r="D216" s="237"/>
      <c r="BM216" s="12"/>
      <c r="CD216" s="139">
        <v>15</v>
      </c>
      <c r="CE216"/>
      <c r="CF216"/>
      <c r="CG216"/>
      <c r="CH216"/>
      <c r="CI216"/>
    </row>
    <row r="217" spans="1:87" ht="18" hidden="1" customHeight="1" x14ac:dyDescent="0.25">
      <c r="A217" s="237"/>
      <c r="D217" s="237"/>
      <c r="BM217" s="12"/>
      <c r="CD217" s="139">
        <v>16</v>
      </c>
      <c r="CE217"/>
      <c r="CF217"/>
      <c r="CG217"/>
      <c r="CH217"/>
      <c r="CI217"/>
    </row>
    <row r="218" spans="1:87" ht="18" hidden="1" customHeight="1" x14ac:dyDescent="0.25">
      <c r="A218" s="237"/>
      <c r="BM218" s="12"/>
      <c r="CD218" s="139">
        <v>17</v>
      </c>
      <c r="CE218"/>
      <c r="CF218"/>
      <c r="CG218"/>
      <c r="CH218"/>
      <c r="CI218"/>
    </row>
    <row r="219" spans="1:87" ht="18" hidden="1" customHeight="1" x14ac:dyDescent="0.25">
      <c r="A219" s="237"/>
      <c r="BM219" s="12"/>
      <c r="CD219" s="139">
        <v>18</v>
      </c>
      <c r="CE219"/>
      <c r="CF219"/>
      <c r="CG219"/>
      <c r="CH219"/>
      <c r="CI219"/>
    </row>
    <row r="220" spans="1:87" ht="18" hidden="1" customHeight="1" x14ac:dyDescent="0.25">
      <c r="A220" s="237"/>
      <c r="BM220" s="12"/>
      <c r="CD220" s="139">
        <v>19</v>
      </c>
      <c r="CE220"/>
      <c r="CF220"/>
      <c r="CG220"/>
      <c r="CH220"/>
      <c r="CI220"/>
    </row>
    <row r="221" spans="1:87" ht="18" hidden="1" customHeight="1" x14ac:dyDescent="0.25">
      <c r="A221" s="237"/>
      <c r="BM221" s="12"/>
      <c r="CD221" s="139">
        <v>20</v>
      </c>
      <c r="CE221"/>
      <c r="CF221"/>
      <c r="CG221"/>
      <c r="CH221"/>
      <c r="CI221"/>
    </row>
    <row r="222" spans="1:87" ht="18" hidden="1" customHeight="1" x14ac:dyDescent="0.25">
      <c r="A222" s="237"/>
      <c r="BM222" s="12"/>
      <c r="CD222" s="139">
        <v>21</v>
      </c>
      <c r="CE222"/>
      <c r="CF222"/>
      <c r="CG222"/>
      <c r="CH222"/>
      <c r="CI222"/>
    </row>
    <row r="223" spans="1:87" ht="18" hidden="1" customHeight="1" x14ac:dyDescent="0.25">
      <c r="A223" s="237"/>
      <c r="BM223" s="12"/>
      <c r="CD223" s="139">
        <v>22</v>
      </c>
      <c r="CE223"/>
      <c r="CF223"/>
      <c r="CG223"/>
      <c r="CH223"/>
      <c r="CI223"/>
    </row>
    <row r="224" spans="1:87" ht="18" hidden="1" customHeight="1" x14ac:dyDescent="0.25">
      <c r="A224" s="237"/>
      <c r="BM224" s="12"/>
      <c r="CD224" s="139">
        <v>23</v>
      </c>
      <c r="CE224"/>
      <c r="CF224"/>
      <c r="CG224"/>
      <c r="CH224"/>
      <c r="CI224"/>
    </row>
    <row r="225" spans="1:87" ht="18" hidden="1" customHeight="1" x14ac:dyDescent="0.25">
      <c r="A225" s="237"/>
      <c r="BM225" s="12"/>
      <c r="CD225" s="139">
        <v>24</v>
      </c>
      <c r="CE225"/>
      <c r="CF225"/>
      <c r="CG225"/>
      <c r="CH225"/>
      <c r="CI225"/>
    </row>
    <row r="226" spans="1:87" ht="18" hidden="1" customHeight="1" x14ac:dyDescent="0.25">
      <c r="A226" s="237"/>
      <c r="BM226" s="12"/>
      <c r="CD226" s="139">
        <v>25</v>
      </c>
      <c r="CE226"/>
      <c r="CF226"/>
      <c r="CG226"/>
      <c r="CH226"/>
      <c r="CI226"/>
    </row>
    <row r="227" spans="1:87" ht="18" hidden="1" customHeight="1" x14ac:dyDescent="0.25">
      <c r="A227" s="237"/>
      <c r="BM227" s="12"/>
      <c r="CD227" s="139">
        <v>26</v>
      </c>
      <c r="CE227"/>
      <c r="CF227"/>
      <c r="CG227"/>
      <c r="CH227"/>
      <c r="CI227"/>
    </row>
    <row r="228" spans="1:87" ht="18" hidden="1" customHeight="1" x14ac:dyDescent="0.25">
      <c r="A228" s="237"/>
      <c r="BM228" s="12"/>
      <c r="CD228" s="139">
        <v>27</v>
      </c>
      <c r="CE228"/>
      <c r="CF228"/>
      <c r="CG228"/>
      <c r="CH228"/>
      <c r="CI228"/>
    </row>
    <row r="229" spans="1:87" ht="18" hidden="1" customHeight="1" x14ac:dyDescent="0.25">
      <c r="A229" s="237"/>
      <c r="BM229" s="12"/>
      <c r="CD229" s="139">
        <v>28</v>
      </c>
      <c r="CE229"/>
      <c r="CF229"/>
      <c r="CG229"/>
      <c r="CH229"/>
      <c r="CI229"/>
    </row>
    <row r="230" spans="1:87" ht="18" hidden="1" customHeight="1" x14ac:dyDescent="0.25">
      <c r="A230" s="237"/>
      <c r="BM230" s="12"/>
      <c r="CD230" s="139">
        <v>29</v>
      </c>
      <c r="CE230"/>
      <c r="CF230"/>
      <c r="CG230"/>
      <c r="CH230"/>
      <c r="CI230"/>
    </row>
    <row r="231" spans="1:87" ht="18" hidden="1" customHeight="1" x14ac:dyDescent="0.25">
      <c r="A231" s="237"/>
      <c r="BM231" s="12"/>
      <c r="CD231" s="139">
        <v>30</v>
      </c>
      <c r="CE231"/>
      <c r="CF231"/>
      <c r="CG231"/>
      <c r="CH231"/>
      <c r="CI231"/>
    </row>
    <row r="232" spans="1:87" ht="18" hidden="1" customHeight="1" x14ac:dyDescent="0.25">
      <c r="A232" s="237"/>
      <c r="BM232" s="12"/>
      <c r="CD232" s="139">
        <v>31</v>
      </c>
      <c r="CE232"/>
      <c r="CF232"/>
      <c r="CG232"/>
      <c r="CH232"/>
      <c r="CI232"/>
    </row>
    <row r="233" spans="1:87" ht="18" hidden="1" customHeight="1" x14ac:dyDescent="0.25">
      <c r="A233" s="237"/>
      <c r="BM233" s="12"/>
      <c r="CD233" s="139">
        <v>32</v>
      </c>
      <c r="CE233"/>
      <c r="CF233"/>
      <c r="CG233"/>
      <c r="CH233"/>
      <c r="CI233"/>
    </row>
    <row r="234" spans="1:87" ht="18" hidden="1" customHeight="1" x14ac:dyDescent="0.25">
      <c r="A234" s="237"/>
      <c r="BM234" s="12"/>
      <c r="CD234" s="139">
        <v>33</v>
      </c>
      <c r="CE234"/>
      <c r="CF234"/>
      <c r="CG234"/>
      <c r="CH234"/>
      <c r="CI234"/>
    </row>
    <row r="235" spans="1:87" ht="18" hidden="1" customHeight="1" x14ac:dyDescent="0.25">
      <c r="A235" s="237"/>
      <c r="BM235" s="12"/>
      <c r="CD235" s="139">
        <v>34</v>
      </c>
      <c r="CE235"/>
      <c r="CF235"/>
      <c r="CG235"/>
      <c r="CH235"/>
      <c r="CI235"/>
    </row>
    <row r="236" spans="1:87" ht="18" hidden="1" customHeight="1" x14ac:dyDescent="0.25">
      <c r="A236" s="237"/>
      <c r="BM236" s="12"/>
      <c r="CE236"/>
      <c r="CF236"/>
      <c r="CG236"/>
      <c r="CH236"/>
      <c r="CI236"/>
    </row>
    <row r="237" spans="1:87" ht="18" hidden="1" customHeight="1" x14ac:dyDescent="0.25">
      <c r="A237" s="237"/>
      <c r="BM237" s="12"/>
    </row>
    <row r="238" spans="1:87" ht="18" hidden="1" customHeight="1" x14ac:dyDescent="0.25">
      <c r="A238" s="237"/>
      <c r="BM238" s="12"/>
    </row>
    <row r="239" spans="1:87" ht="18" hidden="1" customHeight="1" x14ac:dyDescent="0.25">
      <c r="A239" s="237"/>
      <c r="BM239" s="12"/>
      <c r="CD239" s="139">
        <v>1</v>
      </c>
      <c r="CE239" s="143"/>
      <c r="CF239" s="274" t="s">
        <v>926</v>
      </c>
      <c r="CG239" s="274" t="str">
        <f>"Strošek nabavljene toplote / Variabilni del stroška/  MSDT (GO)-"&amp;IZJAVA!$E$35</f>
        <v>Strošek nabavljene toplote / Variabilni del stroška/  MSDT (GO)-</v>
      </c>
      <c r="CH239" s="229"/>
      <c r="CI239" s="229"/>
    </row>
    <row r="240" spans="1:87" ht="18" hidden="1" customHeight="1" x14ac:dyDescent="0.25">
      <c r="A240" s="237"/>
      <c r="BM240" s="12"/>
      <c r="CD240" s="139">
        <v>2</v>
      </c>
      <c r="CE240" s="11"/>
      <c r="CF240" s="274" t="s">
        <v>927</v>
      </c>
      <c r="CG240" s="274" t="str">
        <f>"Strošek nabavljene toplote / Variabilni del stroška/  MSDT (ZNGO)-"&amp;IZJAVA!$E$35</f>
        <v>Strošek nabavljene toplote / Variabilni del stroška/  MSDT (ZNGO)-</v>
      </c>
    </row>
    <row r="241" spans="1:85" ht="18" hidden="1" customHeight="1" x14ac:dyDescent="0.25">
      <c r="A241" s="237"/>
      <c r="BM241" s="12"/>
      <c r="CD241" s="139">
        <v>3</v>
      </c>
      <c r="CE241" s="11"/>
      <c r="CF241" s="274" t="s">
        <v>928</v>
      </c>
      <c r="CG241" s="274" t="str">
        <f>"Strošek nabavljene toplote / Variabilni del stroška/  MSDT (NNGO)-"&amp;IZJAVA!$E$35</f>
        <v>Strošek nabavljene toplote / Variabilni del stroška/  MSDT (NNGO)-</v>
      </c>
    </row>
    <row r="242" spans="1:85" ht="18" hidden="1" customHeight="1" x14ac:dyDescent="0.25">
      <c r="A242" s="237"/>
      <c r="BM242" s="12"/>
      <c r="CD242" s="139">
        <v>4</v>
      </c>
      <c r="CE242"/>
      <c r="CF242" t="s">
        <v>929</v>
      </c>
      <c r="CG242" s="186" t="str">
        <f>"Strošek nabavljene toplote / Fiksni del stroška /  MSDT-"&amp;IZJAVA!E35</f>
        <v>Strošek nabavljene toplote / Fiksni del stroška /  MSDT-</v>
      </c>
    </row>
    <row r="243" spans="1:85" ht="18" hidden="1" customHeight="1" x14ac:dyDescent="0.25">
      <c r="A243" s="237"/>
      <c r="BM243" s="12"/>
      <c r="CD243" s="139">
        <v>5</v>
      </c>
      <c r="CE243" s="11"/>
      <c r="CF243" s="274" t="s">
        <v>317</v>
      </c>
      <c r="CG243" s="275" t="str">
        <f>"Strošek nabavljene toplote / Variabilni del stroška/  MSDT (GO)-"&amp;IZJAVA!$E$36</f>
        <v>Strošek nabavljene toplote / Variabilni del stroška/  MSDT (GO)-</v>
      </c>
    </row>
    <row r="244" spans="1:85" ht="18" hidden="1" customHeight="1" x14ac:dyDescent="0.25">
      <c r="A244" s="237"/>
      <c r="CD244" s="139">
        <v>6</v>
      </c>
      <c r="CE244" s="11"/>
      <c r="CF244" s="274" t="s">
        <v>318</v>
      </c>
      <c r="CG244" s="275" t="str">
        <f>"Strošek nabavljene toplote / Variabilni del stroška/  MSDT (ZNGO)-"&amp;IZJAVA!$E$36</f>
        <v>Strošek nabavljene toplote / Variabilni del stroška/  MSDT (ZNGO)-</v>
      </c>
    </row>
    <row r="245" spans="1:85" ht="18" hidden="1" customHeight="1" x14ac:dyDescent="0.25">
      <c r="A245" s="237"/>
      <c r="CD245" s="139">
        <v>7</v>
      </c>
      <c r="CF245" s="274" t="s">
        <v>319</v>
      </c>
      <c r="CG245" s="275" t="str">
        <f>"Strošek nabavljene toplote / Variabilni del stroška/  MSDT (NNGO)-"&amp;IZJAVA!$E$36</f>
        <v>Strošek nabavljene toplote / Variabilni del stroška/  MSDT (NNGO)-</v>
      </c>
    </row>
    <row r="246" spans="1:85" ht="18" hidden="1" customHeight="1" x14ac:dyDescent="0.25">
      <c r="A246" s="237"/>
      <c r="CD246" s="139">
        <v>8</v>
      </c>
      <c r="CE246"/>
      <c r="CF246" t="s">
        <v>320</v>
      </c>
      <c r="CG246" s="186" t="str">
        <f>"Strošek nabavljene toplote / Fiksni del stroška /  MSDT-"&amp;IZJAVA!$E$36</f>
        <v>Strošek nabavljene toplote / Fiksni del stroška /  MSDT-</v>
      </c>
    </row>
    <row r="247" spans="1:85" ht="18" hidden="1" customHeight="1" x14ac:dyDescent="0.25">
      <c r="A247" s="237"/>
      <c r="CD247" s="139">
        <v>9</v>
      </c>
      <c r="CE247" s="11"/>
      <c r="CF247" s="274" t="s">
        <v>930</v>
      </c>
      <c r="CG247" s="275" t="str">
        <f>"Strošek nabavljene toplote / Variabilni del stroška/  MSDT (GO)-"&amp;IZJAVA!$E$37</f>
        <v>Strošek nabavljene toplote / Variabilni del stroška/  MSDT (GO)-</v>
      </c>
    </row>
    <row r="248" spans="1:85" ht="18" hidden="1" customHeight="1" x14ac:dyDescent="0.25">
      <c r="A248" s="237"/>
      <c r="CD248" s="139">
        <v>10</v>
      </c>
      <c r="CE248" s="11"/>
      <c r="CF248" s="274" t="s">
        <v>931</v>
      </c>
      <c r="CG248" s="275" t="str">
        <f>"Strošek nabavljene toplote / Variabilni del stroška/  MSDT (ZNGO)-"&amp;IZJAVA!$E$37</f>
        <v>Strošek nabavljene toplote / Variabilni del stroška/  MSDT (ZNGO)-</v>
      </c>
    </row>
    <row r="249" spans="1:85" ht="18" hidden="1" customHeight="1" x14ac:dyDescent="0.25">
      <c r="A249" s="237"/>
      <c r="CD249" s="139">
        <v>11</v>
      </c>
      <c r="CF249" s="274" t="s">
        <v>932</v>
      </c>
      <c r="CG249" s="275" t="str">
        <f>"Strošek nabavljene toplote / Variabilni del stroška/  MSDT (NNGO)-"&amp;IZJAVA!$E$37</f>
        <v>Strošek nabavljene toplote / Variabilni del stroška/  MSDT (NNGO)-</v>
      </c>
    </row>
    <row r="250" spans="1:85" ht="18" hidden="1" customHeight="1" x14ac:dyDescent="0.25">
      <c r="A250" s="237"/>
      <c r="CD250" s="139">
        <v>12</v>
      </c>
      <c r="CF250" t="s">
        <v>933</v>
      </c>
      <c r="CG250" s="186" t="str">
        <f>"Strošek nabavljene toplote / Fiksni del stroška /  MSDT-"&amp;IZJAVA!$E$37</f>
        <v>Strošek nabavljene toplote / Fiksni del stroška /  MSDT-</v>
      </c>
    </row>
    <row r="251" spans="1:85" ht="18" hidden="1" customHeight="1" x14ac:dyDescent="0.25">
      <c r="A251" s="237"/>
      <c r="CD251" s="139">
        <v>13</v>
      </c>
      <c r="CF251" s="274" t="s">
        <v>934</v>
      </c>
      <c r="CG251" s="275" t="str">
        <f>"Strošek nabavljene toplote / Variabilni del stroška/  MSDT (GO)-"&amp;IZJAVA!$E$38</f>
        <v>Strošek nabavljene toplote / Variabilni del stroška/  MSDT (GO)-</v>
      </c>
    </row>
    <row r="252" spans="1:85" ht="18" hidden="1" customHeight="1" x14ac:dyDescent="0.25">
      <c r="A252" s="237"/>
      <c r="CD252" s="139">
        <v>14</v>
      </c>
      <c r="CF252" s="274" t="s">
        <v>935</v>
      </c>
      <c r="CG252" s="275" t="str">
        <f>"Strošek nabavljene toplote / Variabilni del stroška/  MSDT (ZNGO)-"&amp;IZJAVA!$E$38</f>
        <v>Strošek nabavljene toplote / Variabilni del stroška/  MSDT (ZNGO)-</v>
      </c>
    </row>
    <row r="253" spans="1:85" ht="18" hidden="1" customHeight="1" x14ac:dyDescent="0.25">
      <c r="A253" s="237"/>
      <c r="CD253" s="139">
        <v>15</v>
      </c>
      <c r="CF253" s="274" t="s">
        <v>936</v>
      </c>
      <c r="CG253" s="275" t="str">
        <f>"Strošek nabavljene toplote / Variabilni del stroška/  MSDT (NNGO)-"&amp;IZJAVA!$E$38</f>
        <v>Strošek nabavljene toplote / Variabilni del stroška/  MSDT (NNGO)-</v>
      </c>
    </row>
    <row r="254" spans="1:85" ht="18" hidden="1" customHeight="1" x14ac:dyDescent="0.25">
      <c r="A254" s="237"/>
      <c r="CD254" s="139">
        <v>16</v>
      </c>
      <c r="CF254" t="s">
        <v>937</v>
      </c>
      <c r="CG254" s="186" t="str">
        <f>"Strošek nabavljene toplote / Fiksni del stroška /  MSDT-"&amp;IZJAVA!$E$38</f>
        <v>Strošek nabavljene toplote / Fiksni del stroška /  MSDT-</v>
      </c>
    </row>
    <row r="255" spans="1:85" ht="18" hidden="1" customHeight="1" x14ac:dyDescent="0.25">
      <c r="A255" s="237"/>
    </row>
    <row r="256" spans="1:85" ht="18" hidden="1" customHeight="1" x14ac:dyDescent="0.25">
      <c r="A256" s="237"/>
    </row>
    <row r="257" ht="18" customHeight="1" x14ac:dyDescent="0.25"/>
    <row r="258" ht="18.75" customHeight="1" x14ac:dyDescent="0.25"/>
    <row r="259" ht="18.75" customHeight="1" x14ac:dyDescent="0.25"/>
    <row r="260" ht="18.75" customHeight="1" x14ac:dyDescent="0.25"/>
    <row r="261" ht="18.75" customHeight="1" x14ac:dyDescent="0.25"/>
  </sheetData>
  <sheetProtection algorithmName="SHA-512" hashValue="Dbx+bMFLhfqSIxA+/MLzjYznaF+S7AZuQKmzCko6zIxhtyPy8c3lQ1uQywI5zpeTzaRifrZ6HcMP9k0BzCFEfQ==" saltValue="FWBWEoZGU1a4s7ebjBAGsQ==" spinCount="100000" sheet="1" objects="1" scenarios="1" autoFilter="0" pivotTables="0"/>
  <mergeCells count="10">
    <mergeCell ref="E3:M3"/>
    <mergeCell ref="G14:K14"/>
    <mergeCell ref="G69:K69"/>
    <mergeCell ref="L69:N69"/>
    <mergeCell ref="P69:R69"/>
    <mergeCell ref="G124:K124"/>
    <mergeCell ref="L124:N124"/>
    <mergeCell ref="L14:O14"/>
    <mergeCell ref="P124:R124"/>
    <mergeCell ref="P14:R14"/>
  </mergeCells>
  <conditionalFormatting sqref="E17:G17 I17:J17">
    <cfRule type="duplicateValues" dxfId="2233" priority="171"/>
  </conditionalFormatting>
  <conditionalFormatting sqref="E72:F72">
    <cfRule type="duplicateValues" dxfId="2232" priority="196"/>
  </conditionalFormatting>
  <conditionalFormatting sqref="G72 I72:J72">
    <cfRule type="duplicateValues" dxfId="2231" priority="122"/>
  </conditionalFormatting>
  <conditionalFormatting sqref="E127:F127">
    <cfRule type="duplicateValues" dxfId="2230" priority="109"/>
  </conditionalFormatting>
  <conditionalFormatting sqref="G127 I127:J127 L127:N127">
    <cfRule type="duplicateValues" dxfId="2229" priority="106"/>
  </conditionalFormatting>
  <conditionalFormatting sqref="K127">
    <cfRule type="duplicateValues" dxfId="2228" priority="48"/>
  </conditionalFormatting>
  <conditionalFormatting sqref="L72:N72">
    <cfRule type="duplicateValues" dxfId="2227" priority="47"/>
  </conditionalFormatting>
  <conditionalFormatting sqref="K72">
    <cfRule type="duplicateValues" dxfId="2226" priority="46"/>
  </conditionalFormatting>
  <conditionalFormatting sqref="L17:O17">
    <cfRule type="duplicateValues" dxfId="2225" priority="45"/>
  </conditionalFormatting>
  <conditionalFormatting sqref="K17">
    <cfRule type="duplicateValues" dxfId="2224" priority="44"/>
  </conditionalFormatting>
  <conditionalFormatting sqref="Y18:Y62 Y73:Y118 Y128:Y172">
    <cfRule type="expression" dxfId="2223" priority="432">
      <formula>$Y18="û"</formula>
    </cfRule>
    <cfRule type="expression" dxfId="2222" priority="433">
      <formula>$H18="û"</formula>
    </cfRule>
  </conditionalFormatting>
  <conditionalFormatting sqref="O72">
    <cfRule type="duplicateValues" dxfId="2221" priority="25"/>
  </conditionalFormatting>
  <conditionalFormatting sqref="O127">
    <cfRule type="duplicateValues" dxfId="2220" priority="24"/>
  </conditionalFormatting>
  <conditionalFormatting sqref="AT18:BF46 AV73:BF101 AV128:BD156">
    <cfRule type="cellIs" dxfId="2219" priority="14" operator="equal">
      <formula>1</formula>
    </cfRule>
  </conditionalFormatting>
  <dataValidations xWindow="1060" yWindow="947" count="4">
    <dataValidation type="decimal" allowBlank="1" showInputMessage="1" showErrorMessage="1" errorTitle="Agencija za energijo" promptTitle="Agencija za energijo" prompt="Vnesite decimalno vrednost med 0,00000 in 1.000.000,00000 (natančnost 5 decimalnih mest)!" sqref="P73:Q81 P128:Q136 P18:Q62" xr:uid="{00000000-0002-0000-0200-000000000000}">
      <formula1>0</formula1>
      <formula2>1000000</formula2>
    </dataValidation>
    <dataValidation type="decimal" allowBlank="1" showInputMessage="1" showErrorMessage="1" errorTitle="Agencija za energijo" error="Vnesite decimalno vrednost med 0,00000 in 1.000.000,00000 (natančnost 5 decimalnih mest)!" promptTitle="Agencija za energijo" prompt="Vnesite decimalno vrednost med 0,00000 in 1.000.000,00000 (natančnost 5 decimalnih mest)!" sqref="P82:Q115 P137:Q170" xr:uid="{00000000-0002-0000-0200-000001000000}">
      <formula1>0</formula1>
      <formula2>1000000</formula2>
    </dataValidation>
    <dataValidation type="decimal" allowBlank="1" showInputMessage="1" showErrorMessage="1" errorTitle="Agencija za energijo" error="Vnesite decimalno vrednost med 0,000 in 1.000.000.000,000 (natančnost 3 decimalna mesta!" promptTitle="Agencija za energijo" prompt="Vnesite decimalno vrednost med 0,000 in 1.000.000.000,000 (natančnost 3 decimalna mestia!" sqref="G102:G115 G157:G170 G47:G62 O73:O101 O128:O156" xr:uid="{00000000-0002-0000-0200-000002000000}">
      <formula1>0</formula1>
      <formula2>1000000000</formula2>
    </dataValidation>
    <dataValidation type="decimal" allowBlank="1" showInputMessage="1" showErrorMessage="1" errorTitle="Agencija za energijo" error="Vnesite decimalno vrednost med 0,000 in 1.000.000.000,000 (natančnost 3 decimalna mesta!" promptTitle="Agencija za energijo" prompt="Vnesite decimalno vrednost med 0,000 in 1.000.000.000,000 (natančnost 3 decimalna mesta!" sqref="I18:O46" xr:uid="{00000000-0002-0000-0200-000004000000}">
      <formula1>0</formula1>
      <formula2>1000000000</formula2>
    </dataValidation>
  </dataValidations>
  <pageMargins left="0.70866141732283472" right="0.39370078740157483" top="1.1811023622047245" bottom="0.59055118110236227" header="0.59055118110236227" footer="0.27559055118110237"/>
  <pageSetup paperSize="8" scale="55" fitToWidth="0" fitToHeight="0" orientation="landscape" r:id="rId2"/>
  <headerFooter scaleWithDoc="0">
    <oddHeader>&amp;L&amp;"Century Gothic,Navadno"&amp;7&amp;G&amp;R&amp;"Century Gothic,Navadno"&amp;6OBRAZEC ZAHTEVKA ZA IZPLAČILO NADOMESTILA DISTRIBUTERJEM TOPLOTE IZ SISTEMOV DALJINSKEGA OGREVANJA</oddHeader>
    <oddFooter>&amp;L&amp;"Century Gothic,Navadno"&amp;6Natisnjeno: &amp;D&amp;R&amp;"Century Gothic,Navadno"&amp;6&amp;A - &amp;P / &amp;N</oddFooter>
  </headerFooter>
  <rowBreaks count="2" manualBreakCount="2">
    <brk id="65" min="2" max="22" man="1"/>
    <brk id="120" min="2" max="22" man="1"/>
  </rowBreaks>
  <ignoredErrors>
    <ignoredError sqref="E71:P71 E16:F16 Q71:W71 E126:W126 G16:V16" numberStoredAsText="1"/>
    <ignoredError sqref="R61:R62 E47 R47 R50 R53:R54 R57:R58 E48:E49 E50:E62 R48:R49 R51:R52 R55:R56 R59:R60 V128:V156 H47:H62 H18:H46 V73:V117" calculatedColumn="1"/>
    <ignoredError sqref="AR102 F47:F62 AR19:AU46 BD19:BD62 AQ47:AX62 BB47:BB62 AS18:AU18 AZ47:BA62 BD73:BD101 BD128:BD156" unlockedFormula="1"/>
    <ignoredError sqref="G24 AX18 BK19:BK35 AX19:AX35 BK18 BJ18:BJ46 AX83:AX84" formulaRange="1"/>
  </ignoredErrors>
  <drawing r:id="rId3"/>
  <legacyDrawing r:id="rId4"/>
  <legacyDrawingHF r:id="rId5"/>
  <tableParts count="3">
    <tablePart r:id="rId6"/>
    <tablePart r:id="rId7"/>
    <tablePart r:id="rId8"/>
  </tableParts>
  <extLst>
    <ext xmlns:x14="http://schemas.microsoft.com/office/spreadsheetml/2009/9/main" uri="{CCE6A557-97BC-4b89-ADB6-D9C93CAAB3DF}">
      <x14:dataValidations xmlns:xm="http://schemas.microsoft.com/office/excel/2006/main" xWindow="1060" yWindow="947" count="1">
        <x14:dataValidation type="list" allowBlank="1" showInputMessage="1" showErrorMessage="1" errorTitle="Agencija za energijo" error="Dovoljen le vnos postavk iz predlaganega seznama!" promptTitle="Agencija za energijo" prompt="Izberite postavko iz vnosnega seznama!" xr:uid="{A457B45F-92CE-4955-ADFD-ECD28D996162}">
          <x14:formula1>
            <xm:f>BAZA_Sifranti!$L$10:$L$43</xm:f>
          </x14:formula1>
          <xm:sqref>F18:F46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CALC_01">
    <tabColor theme="1" tint="0.499984740745262"/>
  </sheetPr>
  <dimension ref="A1:AA588"/>
  <sheetViews>
    <sheetView showGridLines="0" zoomScale="70" zoomScaleNormal="70" zoomScaleSheetLayoutView="85" workbookViewId="0">
      <pane xSplit="1" ySplit="1" topLeftCell="B2" activePane="bottomRight" state="frozen"/>
      <selection pane="topRight" activeCell="B1" sqref="B1"/>
      <selection pane="bottomLeft" activeCell="A2" sqref="A2"/>
      <selection pane="bottomRight" activeCell="E21" sqref="E21"/>
    </sheetView>
  </sheetViews>
  <sheetFormatPr defaultRowHeight="15" x14ac:dyDescent="0.25"/>
  <cols>
    <col min="1" max="1" width="4.5703125" style="211" customWidth="1"/>
    <col min="3" max="3" width="9.7109375" bestFit="1" customWidth="1"/>
    <col min="4" max="4" width="11.7109375" bestFit="1" customWidth="1"/>
    <col min="5" max="5" width="92.7109375" bestFit="1" customWidth="1"/>
    <col min="6" max="7" width="9.28515625" bestFit="1" customWidth="1"/>
    <col min="8" max="9" width="6.7109375" bestFit="1" customWidth="1"/>
    <col min="10" max="10" width="9.28515625" bestFit="1" customWidth="1"/>
    <col min="11" max="13" width="6.7109375" bestFit="1" customWidth="1"/>
    <col min="14" max="15" width="12.42578125" bestFit="1" customWidth="1"/>
    <col min="16" max="16" width="13.7109375" bestFit="1" customWidth="1"/>
    <col min="17" max="17" width="10.28515625" bestFit="1" customWidth="1"/>
    <col min="18" max="18" width="17" customWidth="1"/>
    <col min="19" max="19" width="9.140625" customWidth="1"/>
    <col min="20" max="20" width="12.28515625" bestFit="1" customWidth="1"/>
    <col min="21" max="21" width="15.85546875" style="450" customWidth="1"/>
    <col min="22" max="22" width="16.140625" style="446" customWidth="1"/>
    <col min="27" max="27" width="9.140625" style="448"/>
  </cols>
  <sheetData>
    <row r="1" spans="1:27" ht="135" customHeight="1" x14ac:dyDescent="0.25">
      <c r="A1" s="353" t="s">
        <v>580</v>
      </c>
      <c r="B1" s="314" t="str">
        <f t="array" ref="B1">STROŠKI_01!C17:U62</f>
        <v>ID_PP</v>
      </c>
      <c r="C1" s="314" t="str">
        <f t="array" ref="C1">STROŠKI_01!D17:V62</f>
        <v>ID_PR</v>
      </c>
      <c r="D1" s="314" t="str">
        <f t="array" ref="D1">STROŠKI_01!E17:W62</f>
        <v>ID</v>
      </c>
      <c r="E1" s="314" t="str">
        <f t="array" ref="E1">STROŠKI_01!F17:X62</f>
        <v>Naziv upravičenega variabilnega stroška</v>
      </c>
      <c r="F1" s="314" t="str">
        <f t="array" ref="F1">STROŠKI_01!G17:Y62</f>
        <v>Skupna poraba 
[enot]</v>
      </c>
      <c r="G1" s="314" t="str">
        <f t="array" ref="G1">STROŠKI_01!H17:Z62</f>
        <v>Enota</v>
      </c>
      <c r="H1" s="314" t="str">
        <f t="array" ref="H1">STROŠKI_01!I17:AA62</f>
        <v>Poraba SPTE Proizvodnja EE [enot]</v>
      </c>
      <c r="I1" s="314" t="str">
        <f t="array" ref="I1">STROŠKI_01!J17:AB62</f>
        <v>Poraba SPTE Proizvodnja TE [enot]</v>
      </c>
      <c r="J1" s="314" t="str">
        <f t="array" ref="J1">STROŠKI_01!K17:AC62</f>
        <v>Poraba Kotli/Ostalo Proizvodnja TE [enot]</v>
      </c>
      <c r="K1" s="314" t="str">
        <f t="array" ref="K1">STROŠKI_01!L17:AH62</f>
        <v>SPTE
Proizvedena EE [MWh]</v>
      </c>
      <c r="L1" s="314" t="str">
        <f t="array" ref="L1">STROŠKI_01!M17:AI62</f>
        <v>SPTE
Proizvedena TE [MWh]</v>
      </c>
      <c r="M1" s="314" t="str">
        <f t="array" ref="M1">STROŠKI_01!N17:AJ62</f>
        <v>Kotli/Ostalo
Proizvedena TE [MWh]</v>
      </c>
      <c r="N1" s="314" t="str">
        <f t="array" ref="N1">STROŠKI_01!O17:AK62</f>
        <v>Lastna raba TE [MWh]</v>
      </c>
      <c r="O1" s="314" t="str">
        <f t="array" ref="O1">STROŠKI_01!P17:AK62</f>
        <v>Znesek omrežnine, dajatev, prispevkov in dodatkov 
[EUR]</v>
      </c>
      <c r="P1" s="314" t="str">
        <f t="array" ref="P1">STROŠKI_01!Q17:AL62</f>
        <v>Pogodbena cena UVS 
(brez omrežnine, dajatev in prispevkov)
[enoto UVS]</v>
      </c>
      <c r="Q1" s="314" t="str">
        <f t="array" ref="Q1">STROŠKI_01!R17:AM62</f>
        <v>Enota UVS</v>
      </c>
      <c r="R1" s="440" t="str">
        <f t="array" ref="R1">STROŠKI_01!S17:AN62</f>
        <v>Znesek upravičenega stroška 
[EUR]</v>
      </c>
      <c r="S1" s="314" t="str">
        <f t="array" ref="S1">STROŠKI_01!T17:AO62</f>
        <v>Strukturni delež upravičenega stroška 
[%]</v>
      </c>
      <c r="T1" s="314" t="str">
        <f t="array" ref="T1">STROŠKI_01!U17:AP62</f>
        <v>Ponder</v>
      </c>
      <c r="U1" s="449" t="str">
        <f t="array" ref="U1">STROŠKI_01!AB17:AW62</f>
        <v>Skupina odjemalcev</v>
      </c>
      <c r="V1" s="314" t="str">
        <f t="array" ref="V1">STROŠKI_01!AC17:AY62</f>
        <v>Razmerje odjemov TE med skupinami zaščitenih in nezaščitenih odjemalcev [%)</v>
      </c>
      <c r="AA1" s="447"/>
    </row>
    <row r="2" spans="1:27" x14ac:dyDescent="0.25">
      <c r="A2" s="322">
        <v>1</v>
      </c>
      <c r="B2" s="316" t="str">
        <f t="array" ref="B2">IF(STROŠKI_01!C18:U62="","",STROŠKI_01!C18:U62)</f>
        <v>PO</v>
      </c>
      <c r="C2" s="316" t="str">
        <f t="array" ref="C2">IF(STROŠKI_01!D18:V62="","",STROŠKI_01!D18:V62)</f>
        <v>PLAN</v>
      </c>
      <c r="D2" s="316" t="str">
        <f t="array" ref="D2">IF(STROŠKI_01!E18:W62="","",STROŠKI_01!E18:W62)</f>
        <v/>
      </c>
      <c r="E2" s="316" t="str">
        <f t="array" ref="E2">IF(STROŠKI_01!F18:X62="","",STROŠKI_01!F18:X62)</f>
        <v/>
      </c>
      <c r="F2" s="316" t="str">
        <f t="array" ref="F2">IF(STROŠKI_01!G18:Y62="","",STROŠKI_01!G18:Y62)</f>
        <v/>
      </c>
      <c r="G2" s="316" t="str">
        <f t="array" ref="G2">IF(STROŠKI_01!H18:Z62="","",STROŠKI_01!H18:Z62)</f>
        <v/>
      </c>
      <c r="H2" s="316" t="str">
        <f t="array" ref="H2">IF(STROŠKI_01!I18:AA62="","",STROŠKI_01!I18:AA62)</f>
        <v/>
      </c>
      <c r="I2" s="316" t="str">
        <f t="array" ref="I2">IF(STROŠKI_01!J18:AB62="","",STROŠKI_01!J18:AB62)</f>
        <v/>
      </c>
      <c r="J2" s="316" t="str">
        <f t="array" ref="J2">IF(STROŠKI_01!K18:AC62="","",STROŠKI_01!K18:AC62)</f>
        <v/>
      </c>
      <c r="K2" s="316" t="str">
        <f t="array" ref="K2">IF(STROŠKI_01!L18:AH62="","",STROŠKI_01!L18:AH62)</f>
        <v/>
      </c>
      <c r="L2" s="316" t="str">
        <f t="array" ref="L2">IF(STROŠKI_01!M18:AI62="","",STROŠKI_01!M18:AI62)</f>
        <v/>
      </c>
      <c r="M2" s="316" t="str">
        <f t="array" ref="M2">IF(STROŠKI_01!N18:AJ62="","",STROŠKI_01!N18:AJ62)</f>
        <v/>
      </c>
      <c r="N2" s="316" t="str">
        <f t="array" ref="N2">IF(STROŠKI_01!O18:AK62="","",STROŠKI_01!O18:AK62)</f>
        <v/>
      </c>
      <c r="O2" s="316" t="str">
        <f t="array" ref="O2">IF(STROŠKI_01!P18:AK62="","",STROŠKI_01!P18:AK62)</f>
        <v/>
      </c>
      <c r="P2" s="316" t="str">
        <f t="array" ref="P2">IF(STROŠKI_01!Q18:AL62="","",STROŠKI_01!Q18:AL62)</f>
        <v/>
      </c>
      <c r="Q2" s="316" t="str">
        <f t="array" ref="Q2">IF(STROŠKI_01!R18:AM62="","",STROŠKI_01!R18:AM62)</f>
        <v/>
      </c>
      <c r="R2" s="316" t="str">
        <f t="array" ref="R2">IF(STROŠKI_01!S18:AN62="","",STROŠKI_01!S18:AN62)</f>
        <v/>
      </c>
      <c r="S2" s="316" t="str">
        <f t="array" ref="S2">IF(STROŠKI_01!T18:AO62="","",STROŠKI_01!T18:AO62)</f>
        <v/>
      </c>
      <c r="T2" s="316" t="str">
        <f t="array" ref="T2">IF(STROŠKI_01!U18:AP62="","",STROŠKI_01!U18:AP62)</f>
        <v/>
      </c>
      <c r="U2" s="450" t="str">
        <f t="array" ref="U2">STROŠKI_01!AB18:AW63</f>
        <v>GO</v>
      </c>
      <c r="V2" s="446">
        <f t="array" ref="V2">STROŠKI_01!AC18:AY63</f>
        <v>0</v>
      </c>
    </row>
    <row r="3" spans="1:27" x14ac:dyDescent="0.25">
      <c r="A3" s="322">
        <v>1</v>
      </c>
      <c r="B3" s="316" t="str">
        <f t="array" ref="B3">IF(STROŠKI_01!C19:U63="","",STROŠKI_01!C19:U63)</f>
        <v>PO</v>
      </c>
      <c r="C3" s="316" t="str">
        <f t="array" ref="C3">IF(STROŠKI_01!D19:V63="","",STROŠKI_01!D19:V63)</f>
        <v>PLAN</v>
      </c>
      <c r="D3" s="316" t="str">
        <f t="array" ref="D3">IF(STROŠKI_01!E19:W63="","",STROŠKI_01!E19:W63)</f>
        <v/>
      </c>
      <c r="E3" s="316" t="str">
        <f t="array" ref="E3">IF(STROŠKI_01!F19:X63="","",STROŠKI_01!F19:X63)</f>
        <v/>
      </c>
      <c r="F3" s="316" t="str">
        <f t="array" ref="F3">IF(STROŠKI_01!G19:Y63="","",STROŠKI_01!G19:Y63)</f>
        <v/>
      </c>
      <c r="G3" s="316" t="str">
        <f t="array" ref="G3">IF(STROŠKI_01!H19:Z63="","",STROŠKI_01!H19:Z63)</f>
        <v/>
      </c>
      <c r="H3" s="316" t="str">
        <f t="array" ref="H3">IF(STROŠKI_01!I19:AA63="","",STROŠKI_01!I19:AA63)</f>
        <v/>
      </c>
      <c r="I3" s="316" t="str">
        <f t="array" ref="I3">IF(STROŠKI_01!J19:AB63="","",STROŠKI_01!J19:AB63)</f>
        <v/>
      </c>
      <c r="J3" s="316" t="str">
        <f t="array" ref="J3">IF(STROŠKI_01!K19:AC63="","",STROŠKI_01!K19:AC63)</f>
        <v/>
      </c>
      <c r="K3" s="316" t="str">
        <f t="array" ref="K3">IF(STROŠKI_01!L19:AH63="","",STROŠKI_01!L19:AH63)</f>
        <v/>
      </c>
      <c r="L3" s="316" t="str">
        <f t="array" ref="L3">IF(STROŠKI_01!M19:AI63="","",STROŠKI_01!M19:AI63)</f>
        <v/>
      </c>
      <c r="M3" s="316" t="str">
        <f t="array" ref="M3">IF(STROŠKI_01!N19:AJ63="","",STROŠKI_01!N19:AJ63)</f>
        <v/>
      </c>
      <c r="N3" s="316" t="str">
        <f t="array" ref="N3">IF(STROŠKI_01!O19:AK63="","",STROŠKI_01!O19:AK63)</f>
        <v/>
      </c>
      <c r="O3" s="316" t="str">
        <f t="array" ref="O3">IF(STROŠKI_01!P19:AK63="","",STROŠKI_01!P19:AK63)</f>
        <v/>
      </c>
      <c r="P3" s="316" t="str">
        <f t="array" ref="P3">IF(STROŠKI_01!Q19:AL63="","",STROŠKI_01!Q19:AL63)</f>
        <v/>
      </c>
      <c r="Q3" s="316" t="str">
        <f t="array" ref="Q3">IF(STROŠKI_01!R19:AM63="","",STROŠKI_01!R19:AM63)</f>
        <v/>
      </c>
      <c r="R3" s="316" t="str">
        <f t="array" ref="R3">IF(STROŠKI_01!S19:AN63="","",STROŠKI_01!S19:AN63)</f>
        <v/>
      </c>
      <c r="S3" s="316" t="str">
        <f t="array" ref="S3">IF(STROŠKI_01!T19:AO63="","",STROŠKI_01!T19:AO63)</f>
        <v/>
      </c>
      <c r="T3" s="316" t="str">
        <f t="array" ref="T3">IF(STROŠKI_01!U19:AP63="","",STROŠKI_01!U19:AP63)</f>
        <v/>
      </c>
      <c r="U3" s="450" t="str">
        <f t="array" ref="U3">STROŠKI_01!AB19:AW64</f>
        <v>ZNGO</v>
      </c>
      <c r="V3" s="446">
        <f t="array" ref="V3">STROŠKI_01!AC19:AY64</f>
        <v>0</v>
      </c>
    </row>
    <row r="4" spans="1:27" x14ac:dyDescent="0.25">
      <c r="A4" s="322">
        <v>1</v>
      </c>
      <c r="B4" s="316" t="str">
        <f t="array" ref="B4">IF(STROŠKI_01!C20:T64="","",STROŠKI_01!C20:T64)</f>
        <v>PO</v>
      </c>
      <c r="C4" s="316" t="str">
        <f t="array" ref="C4">IF(STROŠKI_01!D20:V64="","",STROŠKI_01!D20:V64)</f>
        <v>PLAN</v>
      </c>
      <c r="D4" s="316" t="str">
        <f t="array" ref="D4">IF(STROŠKI_01!E20:W64="","",STROŠKI_01!E20:W64)</f>
        <v/>
      </c>
      <c r="E4" s="316" t="str">
        <f t="array" ref="E4">IF(STROŠKI_01!F20:X64="","",STROŠKI_01!F20:X64)</f>
        <v/>
      </c>
      <c r="F4" s="316" t="str">
        <f t="array" ref="F4">IF(STROŠKI_01!G20:Y64="","",STROŠKI_01!G20:Y64)</f>
        <v/>
      </c>
      <c r="G4" s="316" t="str">
        <f t="array" ref="G4">IF(STROŠKI_01!H20:Z64="","",STROŠKI_01!H20:Z64)</f>
        <v/>
      </c>
      <c r="H4" s="316" t="str">
        <f t="array" ref="H4">IF(STROŠKI_01!I20:AA64="","",STROŠKI_01!I20:AA64)</f>
        <v/>
      </c>
      <c r="I4" s="316" t="str">
        <f t="array" ref="I4">IF(STROŠKI_01!J20:AB64="","",STROŠKI_01!J20:AB64)</f>
        <v/>
      </c>
      <c r="J4" s="316" t="str">
        <f t="array" ref="J4">IF(STROŠKI_01!K20:AC64="","",STROŠKI_01!K20:AC64)</f>
        <v/>
      </c>
      <c r="K4" s="316" t="str">
        <f t="array" ref="K4">IF(STROŠKI_01!L20:AH64="","",STROŠKI_01!L20:AH64)</f>
        <v/>
      </c>
      <c r="L4" s="316" t="str">
        <f t="array" ref="L4">IF(STROŠKI_01!M20:AI64="","",STROŠKI_01!M20:AI64)</f>
        <v/>
      </c>
      <c r="M4" s="316" t="str">
        <f t="array" ref="M4">IF(STROŠKI_01!N20:AJ64="","",STROŠKI_01!N20:AJ64)</f>
        <v/>
      </c>
      <c r="N4" s="316" t="str">
        <f t="array" ref="N4">IF(STROŠKI_01!O20:AK64="","",STROŠKI_01!O20:AK64)</f>
        <v/>
      </c>
      <c r="O4" s="316" t="str">
        <f t="array" ref="O4">IF(STROŠKI_01!P20:AK64="","",STROŠKI_01!P20:AK64)</f>
        <v/>
      </c>
      <c r="P4" s="316" t="str">
        <f t="array" ref="P4">IF(STROŠKI_01!Q20:AL64="","",STROŠKI_01!Q20:AL64)</f>
        <v/>
      </c>
      <c r="Q4" s="316" t="str">
        <f t="array" ref="Q4">IF(STROŠKI_01!R20:AM64="","",STROŠKI_01!R20:AM64)</f>
        <v/>
      </c>
      <c r="R4" s="316" t="str">
        <f t="array" ref="R4">IF(STROŠKI_01!S20:AN64="","",STROŠKI_01!S20:AN64)</f>
        <v/>
      </c>
      <c r="S4" s="316" t="str">
        <f t="array" ref="S4">IF(STROŠKI_01!T20:AO64="","",STROŠKI_01!T20:AO64)</f>
        <v/>
      </c>
      <c r="T4" s="316" t="str">
        <f t="array" ref="T4">IF(STROŠKI_01!U20:AP64="","",STROŠKI_01!U20:AP64)</f>
        <v/>
      </c>
      <c r="U4" s="450" t="str">
        <f t="array" ref="U4">STROŠKI_01!AB20:AW65</f>
        <v>NNGO</v>
      </c>
      <c r="V4" s="446">
        <f t="array" ref="V4">STROŠKI_01!AC20:AY65</f>
        <v>1</v>
      </c>
    </row>
    <row r="5" spans="1:27" x14ac:dyDescent="0.25">
      <c r="A5" s="322">
        <v>1</v>
      </c>
      <c r="B5" s="316" t="str">
        <f t="array" ref="B5">IF(STROŠKI_01!C21:T65="","",STROŠKI_01!C21:T65)</f>
        <v>PO</v>
      </c>
      <c r="C5" s="316" t="str">
        <f t="array" ref="C5">IF(STROŠKI_01!D21:V65="","",STROŠKI_01!D21:V65)</f>
        <v>PLAN</v>
      </c>
      <c r="D5" s="316" t="str">
        <f t="array" ref="D5">IF(STROŠKI_01!E21:W65="","",STROŠKI_01!E21:W65)</f>
        <v/>
      </c>
      <c r="E5" s="316" t="str">
        <f t="array" ref="E5">IF(STROŠKI_01!F21:X65="","",STROŠKI_01!F21:X65)</f>
        <v/>
      </c>
      <c r="F5" s="316" t="str">
        <f t="array" ref="F5">IF(STROŠKI_01!G21:Y65="","",STROŠKI_01!G21:Y65)</f>
        <v/>
      </c>
      <c r="G5" s="316" t="str">
        <f t="array" ref="G5">IF(STROŠKI_01!H21:Z65="","",STROŠKI_01!H21:Z65)</f>
        <v/>
      </c>
      <c r="H5" s="316" t="str">
        <f t="array" ref="H5">IF(STROŠKI_01!I21:AA65="","",STROŠKI_01!I21:AA65)</f>
        <v/>
      </c>
      <c r="I5" s="316" t="str">
        <f t="array" ref="I5">IF(STROŠKI_01!J21:AB65="","",STROŠKI_01!J21:AB65)</f>
        <v/>
      </c>
      <c r="J5" s="316" t="str">
        <f t="array" ref="J5">IF(STROŠKI_01!K21:AC65="","",STROŠKI_01!K21:AC65)</f>
        <v/>
      </c>
      <c r="K5" s="316" t="str">
        <f t="array" ref="K5">IF(STROŠKI_01!L21:AH65="","",STROŠKI_01!L21:AH65)</f>
        <v/>
      </c>
      <c r="L5" s="316" t="str">
        <f t="array" ref="L5">IF(STROŠKI_01!M21:AI65="","",STROŠKI_01!M21:AI65)</f>
        <v/>
      </c>
      <c r="M5" s="316" t="str">
        <f t="array" ref="M5">IF(STROŠKI_01!N21:AJ65="","",STROŠKI_01!N21:AJ65)</f>
        <v/>
      </c>
      <c r="N5" s="316" t="str">
        <f t="array" ref="N5">IF(STROŠKI_01!O21:AK65="","",STROŠKI_01!O21:AK65)</f>
        <v/>
      </c>
      <c r="O5" s="316" t="str">
        <f t="array" ref="O5">IF(STROŠKI_01!P21:AK65="","",STROŠKI_01!P21:AK65)</f>
        <v/>
      </c>
      <c r="P5" s="316" t="str">
        <f t="array" ref="P5">IF(STROŠKI_01!Q21:AL65="","",STROŠKI_01!Q21:AL65)</f>
        <v/>
      </c>
      <c r="Q5" s="316" t="str">
        <f t="array" ref="Q5">IF(STROŠKI_01!R21:AM65="","",STROŠKI_01!R21:AM65)</f>
        <v/>
      </c>
      <c r="R5" s="316" t="str">
        <f t="array" ref="R5">IF(STROŠKI_01!S21:AN65="","",STROŠKI_01!S21:AN65)</f>
        <v/>
      </c>
      <c r="S5" s="316" t="str">
        <f t="array" ref="S5">IF(STROŠKI_01!T21:AO65="","",STROŠKI_01!T21:AO65)</f>
        <v/>
      </c>
      <c r="T5" s="316" t="str">
        <f t="array" ref="T5">IF(STROŠKI_01!U21:AP65="","",STROŠKI_01!U21:AP65)</f>
        <v/>
      </c>
    </row>
    <row r="6" spans="1:27" x14ac:dyDescent="0.25">
      <c r="A6" s="322">
        <v>1</v>
      </c>
      <c r="B6" s="316" t="str">
        <f t="array" ref="B6">IF(STROŠKI_01!C22:T66="","",STROŠKI_01!C22:T66)</f>
        <v>PO</v>
      </c>
      <c r="C6" s="316" t="str">
        <f t="array" ref="C6">IF(STROŠKI_01!D22:V66="","",STROŠKI_01!D22:V66)</f>
        <v>PLAN</v>
      </c>
      <c r="D6" s="316" t="str">
        <f t="array" ref="D6">IF(STROŠKI_01!E22:W66="","",STROŠKI_01!E22:W66)</f>
        <v/>
      </c>
      <c r="E6" s="316" t="str">
        <f t="array" ref="E6">IF(STROŠKI_01!F22:X66="","",STROŠKI_01!F22:X66)</f>
        <v/>
      </c>
      <c r="F6" s="316" t="str">
        <f t="array" ref="F6">IF(STROŠKI_01!G22:Y66="","",STROŠKI_01!G22:Y66)</f>
        <v/>
      </c>
      <c r="G6" s="316" t="str">
        <f t="array" ref="G6">IF(STROŠKI_01!H22:Z66="","",STROŠKI_01!H22:Z66)</f>
        <v/>
      </c>
      <c r="H6" s="316" t="str">
        <f t="array" ref="H6">IF(STROŠKI_01!I22:AA66="","",STROŠKI_01!I22:AA66)</f>
        <v/>
      </c>
      <c r="I6" s="316" t="str">
        <f t="array" ref="I6">IF(STROŠKI_01!J22:AB66="","",STROŠKI_01!J22:AB66)</f>
        <v/>
      </c>
      <c r="J6" s="316" t="str">
        <f t="array" ref="J6">IF(STROŠKI_01!K22:AC66="","",STROŠKI_01!K22:AC66)</f>
        <v/>
      </c>
      <c r="K6" s="316" t="str">
        <f t="array" ref="K6">IF(STROŠKI_01!L22:AH66="","",STROŠKI_01!L22:AH66)</f>
        <v/>
      </c>
      <c r="L6" s="316" t="str">
        <f t="array" ref="L6">IF(STROŠKI_01!M22:AI66="","",STROŠKI_01!M22:AI66)</f>
        <v/>
      </c>
      <c r="M6" s="316" t="str">
        <f t="array" ref="M6">IF(STROŠKI_01!N22:AJ66="","",STROŠKI_01!N22:AJ66)</f>
        <v/>
      </c>
      <c r="N6" s="316" t="str">
        <f t="array" ref="N6">IF(STROŠKI_01!O22:AK66="","",STROŠKI_01!O22:AK66)</f>
        <v/>
      </c>
      <c r="O6" s="316" t="str">
        <f t="array" ref="O6">IF(STROŠKI_01!P22:AK66="","",STROŠKI_01!P22:AK66)</f>
        <v/>
      </c>
      <c r="P6" s="316" t="str">
        <f t="array" ref="P6">IF(STROŠKI_01!Q22:AL66="","",STROŠKI_01!Q22:AL66)</f>
        <v/>
      </c>
      <c r="Q6" s="316" t="str">
        <f t="array" ref="Q6">IF(STROŠKI_01!R22:AM66="","",STROŠKI_01!R22:AM66)</f>
        <v/>
      </c>
      <c r="R6" s="316" t="str">
        <f t="array" ref="R6">IF(STROŠKI_01!S22:AN66="","",STROŠKI_01!S22:AN66)</f>
        <v/>
      </c>
      <c r="S6" s="316" t="str">
        <f t="array" ref="S6">IF(STROŠKI_01!T22:AO66="","",STROŠKI_01!T22:AO66)</f>
        <v/>
      </c>
      <c r="T6" s="316" t="str">
        <f t="array" ref="T6">IF(STROŠKI_01!U22:AP66="","",STROŠKI_01!U22:AP66)</f>
        <v/>
      </c>
    </row>
    <row r="7" spans="1:27" x14ac:dyDescent="0.25">
      <c r="A7" s="322">
        <v>1</v>
      </c>
      <c r="B7" s="316" t="str">
        <f t="array" ref="B7">IF(STROŠKI_01!C23:T67="","",STROŠKI_01!C23:T67)</f>
        <v>PO</v>
      </c>
      <c r="C7" s="316" t="str">
        <f t="array" ref="C7">IF(STROŠKI_01!D23:V67="","",STROŠKI_01!D23:V67)</f>
        <v>PLAN</v>
      </c>
      <c r="D7" s="316" t="str">
        <f t="array" ref="D7">IF(STROŠKI_01!E23:W67="","",STROŠKI_01!E23:W67)</f>
        <v/>
      </c>
      <c r="E7" s="316" t="str">
        <f t="array" ref="E7">IF(STROŠKI_01!F23:X67="","",STROŠKI_01!F23:X67)</f>
        <v/>
      </c>
      <c r="F7" s="316" t="str">
        <f t="array" ref="F7">IF(STROŠKI_01!G23:Y67="","",STROŠKI_01!G23:Y67)</f>
        <v/>
      </c>
      <c r="G7" s="316" t="str">
        <f t="array" ref="G7">IF(STROŠKI_01!H23:Z67="","",STROŠKI_01!H23:Z67)</f>
        <v/>
      </c>
      <c r="H7" s="316" t="str">
        <f t="array" ref="H7">IF(STROŠKI_01!I23:AA67="","",STROŠKI_01!I23:AA67)</f>
        <v/>
      </c>
      <c r="I7" s="316" t="str">
        <f t="array" ref="I7">IF(STROŠKI_01!J23:AB67="","",STROŠKI_01!J23:AB67)</f>
        <v/>
      </c>
      <c r="J7" s="316" t="str">
        <f t="array" ref="J7">IF(STROŠKI_01!K23:AC67="","",STROŠKI_01!K23:AC67)</f>
        <v/>
      </c>
      <c r="K7" s="316" t="str">
        <f t="array" ref="K7">IF(STROŠKI_01!L23:AH67="","",STROŠKI_01!L23:AH67)</f>
        <v/>
      </c>
      <c r="L7" s="316" t="str">
        <f t="array" ref="L7">IF(STROŠKI_01!M23:AI67="","",STROŠKI_01!M23:AI67)</f>
        <v/>
      </c>
      <c r="M7" s="316" t="str">
        <f t="array" ref="M7">IF(STROŠKI_01!N23:AJ67="","",STROŠKI_01!N23:AJ67)</f>
        <v/>
      </c>
      <c r="N7" s="316" t="str">
        <f t="array" ref="N7">IF(STROŠKI_01!O23:AK67="","",STROŠKI_01!O23:AK67)</f>
        <v/>
      </c>
      <c r="O7" s="316" t="str">
        <f t="array" ref="O7">IF(STROŠKI_01!P23:AK67="","",STROŠKI_01!P23:AK67)</f>
        <v/>
      </c>
      <c r="P7" s="316" t="str">
        <f t="array" ref="P7">IF(STROŠKI_01!Q23:AL67="","",STROŠKI_01!Q23:AL67)</f>
        <v/>
      </c>
      <c r="Q7" s="316" t="str">
        <f t="array" ref="Q7">IF(STROŠKI_01!R23:AM67="","",STROŠKI_01!R23:AM67)</f>
        <v/>
      </c>
      <c r="R7" s="316" t="str">
        <f t="array" ref="R7">IF(STROŠKI_01!S23:AN67="","",STROŠKI_01!S23:AN67)</f>
        <v/>
      </c>
      <c r="S7" s="316" t="str">
        <f t="array" ref="S7">IF(STROŠKI_01!T23:AO67="","",STROŠKI_01!T23:AO67)</f>
        <v/>
      </c>
      <c r="T7" s="316" t="str">
        <f t="array" ref="T7">IF(STROŠKI_01!U23:AP67="","",STROŠKI_01!U23:AP67)</f>
        <v/>
      </c>
    </row>
    <row r="8" spans="1:27" x14ac:dyDescent="0.25">
      <c r="A8" s="322">
        <v>1</v>
      </c>
      <c r="B8" s="316" t="str">
        <f t="array" ref="B8">IF(STROŠKI_01!C24:T68="","",STROŠKI_01!C24:T68)</f>
        <v>PO</v>
      </c>
      <c r="C8" s="316" t="str">
        <f t="array" ref="C8">IF(STROŠKI_01!D24:V68="","",STROŠKI_01!D24:V68)</f>
        <v>PLAN</v>
      </c>
      <c r="D8" s="316" t="str">
        <f t="array" ref="D8">IF(STROŠKI_01!E24:W68="","",STROŠKI_01!E24:W68)</f>
        <v/>
      </c>
      <c r="E8" s="316" t="str">
        <f t="array" ref="E8">IF(STROŠKI_01!F24:X68="","",STROŠKI_01!F24:X68)</f>
        <v/>
      </c>
      <c r="F8" s="316" t="str">
        <f t="array" ref="F8">IF(STROŠKI_01!G24:Y68="","",STROŠKI_01!G24:Y68)</f>
        <v/>
      </c>
      <c r="G8" s="316" t="str">
        <f t="array" ref="G8">IF(STROŠKI_01!H24:Z68="","",STROŠKI_01!H24:Z68)</f>
        <v/>
      </c>
      <c r="H8" s="316" t="str">
        <f t="array" ref="H8">IF(STROŠKI_01!I24:AA68="","",STROŠKI_01!I24:AA68)</f>
        <v/>
      </c>
      <c r="I8" s="316" t="str">
        <f t="array" ref="I8">IF(STROŠKI_01!J24:AB68="","",STROŠKI_01!J24:AB68)</f>
        <v/>
      </c>
      <c r="J8" s="316" t="str">
        <f t="array" ref="J8">IF(STROŠKI_01!K24:AC68="","",STROŠKI_01!K24:AC68)</f>
        <v/>
      </c>
      <c r="K8" s="316" t="str">
        <f t="array" ref="K8">IF(STROŠKI_01!L24:AH68="","",STROŠKI_01!L24:AH68)</f>
        <v/>
      </c>
      <c r="L8" s="316" t="str">
        <f t="array" ref="L8">IF(STROŠKI_01!M24:AI68="","",STROŠKI_01!M24:AI68)</f>
        <v/>
      </c>
      <c r="M8" s="316" t="str">
        <f t="array" ref="M8">IF(STROŠKI_01!N24:AJ68="","",STROŠKI_01!N24:AJ68)</f>
        <v/>
      </c>
      <c r="N8" s="316" t="str">
        <f t="array" ref="N8">IF(STROŠKI_01!O24:AK68="","",STROŠKI_01!O24:AK68)</f>
        <v/>
      </c>
      <c r="O8" s="316" t="str">
        <f t="array" ref="O8">IF(STROŠKI_01!P24:AK68="","",STROŠKI_01!P24:AK68)</f>
        <v/>
      </c>
      <c r="P8" s="316" t="str">
        <f t="array" ref="P8">IF(STROŠKI_01!Q24:AL68="","",STROŠKI_01!Q24:AL68)</f>
        <v/>
      </c>
      <c r="Q8" s="316" t="str">
        <f t="array" ref="Q8">IF(STROŠKI_01!R24:AM68="","",STROŠKI_01!R24:AM68)</f>
        <v/>
      </c>
      <c r="R8" s="316" t="str">
        <f t="array" ref="R8">IF(STROŠKI_01!S24:AN68="","",STROŠKI_01!S24:AN68)</f>
        <v/>
      </c>
      <c r="S8" s="316" t="str">
        <f t="array" ref="S8">IF(STROŠKI_01!T24:AO68="","",STROŠKI_01!T24:AO68)</f>
        <v/>
      </c>
      <c r="T8" s="316" t="str">
        <f t="array" ref="T8">IF(STROŠKI_01!U24:AP68="","",STROŠKI_01!U24:AP68)</f>
        <v/>
      </c>
    </row>
    <row r="9" spans="1:27" x14ac:dyDescent="0.25">
      <c r="A9" s="322">
        <v>1</v>
      </c>
      <c r="B9" s="316" t="str">
        <f t="array" ref="B9">IF(STROŠKI_01!C25:T69="","",STROŠKI_01!C25:T69)</f>
        <v>PO</v>
      </c>
      <c r="C9" s="316" t="str">
        <f t="array" ref="C9">IF(STROŠKI_01!D25:V69="","",STROŠKI_01!D25:V69)</f>
        <v>PLAN</v>
      </c>
      <c r="D9" s="316" t="str">
        <f t="array" ref="D9">IF(STROŠKI_01!E25:W69="","",STROŠKI_01!E25:W69)</f>
        <v/>
      </c>
      <c r="E9" s="316" t="str">
        <f t="array" ref="E9">IF(STROŠKI_01!F25:X69="","",STROŠKI_01!F25:X69)</f>
        <v/>
      </c>
      <c r="F9" s="316" t="str">
        <f t="array" ref="F9">IF(STROŠKI_01!G25:Y69="","",STROŠKI_01!G25:Y69)</f>
        <v/>
      </c>
      <c r="G9" s="316" t="str">
        <f t="array" ref="G9">IF(STROŠKI_01!H25:Z69="","",STROŠKI_01!H25:Z69)</f>
        <v/>
      </c>
      <c r="H9" s="316" t="str">
        <f t="array" ref="H9">IF(STROŠKI_01!I25:AA69="","",STROŠKI_01!I25:AA69)</f>
        <v/>
      </c>
      <c r="I9" s="316" t="str">
        <f t="array" ref="I9">IF(STROŠKI_01!J25:AB69="","",STROŠKI_01!J25:AB69)</f>
        <v/>
      </c>
      <c r="J9" s="316" t="str">
        <f t="array" ref="J9">IF(STROŠKI_01!K25:AC69="","",STROŠKI_01!K25:AC69)</f>
        <v/>
      </c>
      <c r="K9" s="316" t="str">
        <f t="array" ref="K9">IF(STROŠKI_01!L25:AH69="","",STROŠKI_01!L25:AH69)</f>
        <v/>
      </c>
      <c r="L9" s="316" t="str">
        <f t="array" ref="L9">IF(STROŠKI_01!M25:AI69="","",STROŠKI_01!M25:AI69)</f>
        <v/>
      </c>
      <c r="M9" s="316" t="str">
        <f t="array" ref="M9">IF(STROŠKI_01!N25:AJ69="","",STROŠKI_01!N25:AJ69)</f>
        <v/>
      </c>
      <c r="N9" s="316" t="str">
        <f t="array" ref="N9">IF(STROŠKI_01!O25:AK69="","",STROŠKI_01!O25:AK69)</f>
        <v/>
      </c>
      <c r="O9" s="316" t="str">
        <f t="array" ref="O9">IF(STROŠKI_01!P25:AK69="","",STROŠKI_01!P25:AK69)</f>
        <v/>
      </c>
      <c r="P9" s="316" t="str">
        <f t="array" ref="P9">IF(STROŠKI_01!Q25:AL69="","",STROŠKI_01!Q25:AL69)</f>
        <v/>
      </c>
      <c r="Q9" s="316" t="str">
        <f t="array" ref="Q9">IF(STROŠKI_01!R25:AM69="","",STROŠKI_01!R25:AM69)</f>
        <v/>
      </c>
      <c r="R9" s="316" t="str">
        <f t="array" ref="R9">IF(STROŠKI_01!S25:AN69="","",STROŠKI_01!S25:AN69)</f>
        <v/>
      </c>
      <c r="S9" s="316" t="str">
        <f t="array" ref="S9">IF(STROŠKI_01!T25:AO69="","",STROŠKI_01!T25:AO69)</f>
        <v/>
      </c>
      <c r="T9" s="316" t="str">
        <f t="array" ref="T9">IF(STROŠKI_01!U25:AP69="","",STROŠKI_01!U25:AP69)</f>
        <v/>
      </c>
    </row>
    <row r="10" spans="1:27" x14ac:dyDescent="0.25">
      <c r="A10" s="322">
        <v>1</v>
      </c>
      <c r="B10" s="316" t="str">
        <f t="array" ref="B10">IF(STROŠKI_01!C26:T70="","",STROŠKI_01!C26:T70)</f>
        <v>PO</v>
      </c>
      <c r="C10" s="316" t="str">
        <f t="array" ref="C10">IF(STROŠKI_01!D26:V70="","",STROŠKI_01!D26:V70)</f>
        <v>PLAN</v>
      </c>
      <c r="D10" s="316" t="str">
        <f t="array" ref="D10">IF(STROŠKI_01!E26:W70="","",STROŠKI_01!E26:W70)</f>
        <v/>
      </c>
      <c r="E10" s="316" t="str">
        <f t="array" ref="E10">IF(STROŠKI_01!F26:X70="","",STROŠKI_01!F26:X70)</f>
        <v/>
      </c>
      <c r="F10" s="316" t="str">
        <f t="array" ref="F10">IF(STROŠKI_01!G26:Y70="","",STROŠKI_01!G26:Y70)</f>
        <v/>
      </c>
      <c r="G10" s="316" t="str">
        <f t="array" ref="G10">IF(STROŠKI_01!H26:Z70="","",STROŠKI_01!H26:Z70)</f>
        <v/>
      </c>
      <c r="H10" s="316" t="str">
        <f t="array" ref="H10">IF(STROŠKI_01!I26:AA70="","",STROŠKI_01!I26:AA70)</f>
        <v/>
      </c>
      <c r="I10" s="316" t="str">
        <f t="array" ref="I10">IF(STROŠKI_01!J26:AB70="","",STROŠKI_01!J26:AB70)</f>
        <v/>
      </c>
      <c r="J10" s="316" t="str">
        <f t="array" ref="J10">IF(STROŠKI_01!K26:AC70="","",STROŠKI_01!K26:AC70)</f>
        <v/>
      </c>
      <c r="K10" s="316" t="str">
        <f t="array" ref="K10">IF(STROŠKI_01!L26:AH70="","",STROŠKI_01!L26:AH70)</f>
        <v/>
      </c>
      <c r="L10" s="316" t="str">
        <f t="array" ref="L10">IF(STROŠKI_01!M26:AI70="","",STROŠKI_01!M26:AI70)</f>
        <v/>
      </c>
      <c r="M10" s="316" t="str">
        <f t="array" ref="M10">IF(STROŠKI_01!N26:AJ70="","",STROŠKI_01!N26:AJ70)</f>
        <v/>
      </c>
      <c r="N10" s="316" t="str">
        <f t="array" ref="N10">IF(STROŠKI_01!O26:AK70="","",STROŠKI_01!O26:AK70)</f>
        <v/>
      </c>
      <c r="O10" s="316" t="str">
        <f t="array" ref="O10">IF(STROŠKI_01!P26:AK70="","",STROŠKI_01!P26:AK70)</f>
        <v/>
      </c>
      <c r="P10" s="316" t="str">
        <f t="array" ref="P10">IF(STROŠKI_01!Q26:AL70="","",STROŠKI_01!Q26:AL70)</f>
        <v/>
      </c>
      <c r="Q10" s="316" t="str">
        <f t="array" ref="Q10">IF(STROŠKI_01!R26:AM70="","",STROŠKI_01!R26:AM70)</f>
        <v/>
      </c>
      <c r="R10" s="316" t="str">
        <f t="array" ref="R10">IF(STROŠKI_01!S26:AN70="","",STROŠKI_01!S26:AN70)</f>
        <v/>
      </c>
      <c r="S10" s="316" t="str">
        <f t="array" ref="S10">IF(STROŠKI_01!T26:AO70="","",STROŠKI_01!T26:AO70)</f>
        <v/>
      </c>
      <c r="T10" s="316" t="str">
        <f t="array" ref="T10">IF(STROŠKI_01!U26:AP70="","",STROŠKI_01!U26:AP70)</f>
        <v/>
      </c>
    </row>
    <row r="11" spans="1:27" x14ac:dyDescent="0.25">
      <c r="A11" s="322">
        <v>1</v>
      </c>
      <c r="B11" s="316" t="str">
        <f t="array" ref="B11">IF(STROŠKI_01!C27:T71="","",STROŠKI_01!C27:T71)</f>
        <v>PO</v>
      </c>
      <c r="C11" s="316" t="str">
        <f t="array" ref="C11">IF(STROŠKI_01!D27:V71="","",STROŠKI_01!D27:V71)</f>
        <v>PLAN</v>
      </c>
      <c r="D11" s="316" t="str">
        <f t="array" ref="D11">IF(STROŠKI_01!E27:W71="","",STROŠKI_01!E27:W71)</f>
        <v/>
      </c>
      <c r="E11" s="316" t="str">
        <f t="array" ref="E11">IF(STROŠKI_01!F27:X71="","",STROŠKI_01!F27:X71)</f>
        <v/>
      </c>
      <c r="F11" s="316" t="str">
        <f t="array" ref="F11">IF(STROŠKI_01!G27:Y71="","",STROŠKI_01!G27:Y71)</f>
        <v/>
      </c>
      <c r="G11" s="316" t="str">
        <f t="array" ref="G11">IF(STROŠKI_01!H27:Z71="","",STROŠKI_01!H27:Z71)</f>
        <v/>
      </c>
      <c r="H11" s="316" t="str">
        <f t="array" ref="H11">IF(STROŠKI_01!I27:AA71="","",STROŠKI_01!I27:AA71)</f>
        <v/>
      </c>
      <c r="I11" s="316" t="str">
        <f t="array" ref="I11">IF(STROŠKI_01!J27:AB71="","",STROŠKI_01!J27:AB71)</f>
        <v/>
      </c>
      <c r="J11" s="316" t="str">
        <f t="array" ref="J11">IF(STROŠKI_01!K27:AC71="","",STROŠKI_01!K27:AC71)</f>
        <v/>
      </c>
      <c r="K11" s="316" t="str">
        <f t="array" ref="K11">IF(STROŠKI_01!L27:AH71="","",STROŠKI_01!L27:AH71)</f>
        <v/>
      </c>
      <c r="L11" s="316" t="str">
        <f t="array" ref="L11">IF(STROŠKI_01!M27:AI71="","",STROŠKI_01!M27:AI71)</f>
        <v/>
      </c>
      <c r="M11" s="316" t="str">
        <f t="array" ref="M11">IF(STROŠKI_01!N27:AJ71="","",STROŠKI_01!N27:AJ71)</f>
        <v/>
      </c>
      <c r="N11" s="316" t="str">
        <f t="array" ref="N11">IF(STROŠKI_01!O27:AK71="","",STROŠKI_01!O27:AK71)</f>
        <v/>
      </c>
      <c r="O11" s="316" t="str">
        <f t="array" ref="O11">IF(STROŠKI_01!P27:AK71="","",STROŠKI_01!P27:AK71)</f>
        <v/>
      </c>
      <c r="P11" s="316" t="str">
        <f t="array" ref="P11">IF(STROŠKI_01!Q27:AL71="","",STROŠKI_01!Q27:AL71)</f>
        <v/>
      </c>
      <c r="Q11" s="316" t="str">
        <f t="array" ref="Q11">IF(STROŠKI_01!R27:AM71="","",STROŠKI_01!R27:AM71)</f>
        <v/>
      </c>
      <c r="R11" s="316" t="str">
        <f t="array" ref="R11">IF(STROŠKI_01!S27:AN71="","",STROŠKI_01!S27:AN71)</f>
        <v/>
      </c>
      <c r="S11" s="316" t="str">
        <f t="array" ref="S11">IF(STROŠKI_01!T27:AO71="","",STROŠKI_01!T27:AO71)</f>
        <v/>
      </c>
      <c r="T11" s="316" t="str">
        <f t="array" ref="T11">IF(STROŠKI_01!U27:AP71="","",STROŠKI_01!U27:AP71)</f>
        <v/>
      </c>
    </row>
    <row r="12" spans="1:27" x14ac:dyDescent="0.25">
      <c r="A12" s="322">
        <v>1</v>
      </c>
      <c r="B12" s="316" t="str">
        <f t="array" ref="B12">IF(STROŠKI_01!C28:T72="","",STROŠKI_01!C28:T72)</f>
        <v>PO</v>
      </c>
      <c r="C12" s="316" t="str">
        <f t="array" ref="C12">IF(STROŠKI_01!D28:V72="","",STROŠKI_01!D28:V72)</f>
        <v>PLAN</v>
      </c>
      <c r="D12" s="316" t="str">
        <f t="array" ref="D12">IF(STROŠKI_01!E28:W72="","",STROŠKI_01!E28:W72)</f>
        <v/>
      </c>
      <c r="E12" s="316" t="str">
        <f t="array" ref="E12">IF(STROŠKI_01!F28:X72="","",STROŠKI_01!F28:X72)</f>
        <v/>
      </c>
      <c r="F12" s="316" t="str">
        <f t="array" ref="F12">IF(STROŠKI_01!G28:Y72="","",STROŠKI_01!G28:Y72)</f>
        <v/>
      </c>
      <c r="G12" s="316" t="str">
        <f t="array" ref="G12">IF(STROŠKI_01!H28:Z72="","",STROŠKI_01!H28:Z72)</f>
        <v/>
      </c>
      <c r="H12" s="316" t="str">
        <f t="array" ref="H12">IF(STROŠKI_01!I28:AA72="","",STROŠKI_01!I28:AA72)</f>
        <v/>
      </c>
      <c r="I12" s="316" t="str">
        <f t="array" ref="I12">IF(STROŠKI_01!J28:AB72="","",STROŠKI_01!J28:AB72)</f>
        <v/>
      </c>
      <c r="J12" s="316" t="str">
        <f t="array" ref="J12">IF(STROŠKI_01!K28:AC72="","",STROŠKI_01!K28:AC72)</f>
        <v/>
      </c>
      <c r="K12" s="316" t="str">
        <f t="array" ref="K12">IF(STROŠKI_01!L28:AH72="","",STROŠKI_01!L28:AH72)</f>
        <v/>
      </c>
      <c r="L12" s="316" t="str">
        <f t="array" ref="L12">IF(STROŠKI_01!M28:AI72="","",STROŠKI_01!M28:AI72)</f>
        <v/>
      </c>
      <c r="M12" s="316" t="str">
        <f t="array" ref="M12">IF(STROŠKI_01!N28:AJ72="","",STROŠKI_01!N28:AJ72)</f>
        <v/>
      </c>
      <c r="N12" s="316" t="str">
        <f t="array" ref="N12">IF(STROŠKI_01!O28:AK72="","",STROŠKI_01!O28:AK72)</f>
        <v/>
      </c>
      <c r="O12" s="316" t="str">
        <f t="array" ref="O12">IF(STROŠKI_01!P28:AK72="","",STROŠKI_01!P28:AK72)</f>
        <v/>
      </c>
      <c r="P12" s="316" t="str">
        <f t="array" ref="P12">IF(STROŠKI_01!Q28:AL72="","",STROŠKI_01!Q28:AL72)</f>
        <v/>
      </c>
      <c r="Q12" s="316" t="str">
        <f t="array" ref="Q12">IF(STROŠKI_01!R28:AM72="","",STROŠKI_01!R28:AM72)</f>
        <v/>
      </c>
      <c r="R12" s="316" t="str">
        <f t="array" ref="R12">IF(STROŠKI_01!S28:AN72="","",STROŠKI_01!S28:AN72)</f>
        <v/>
      </c>
      <c r="S12" s="316" t="str">
        <f t="array" ref="S12">IF(STROŠKI_01!T28:AO72="","",STROŠKI_01!T28:AO72)</f>
        <v/>
      </c>
      <c r="T12" s="316" t="str">
        <f t="array" ref="T12">IF(STROŠKI_01!U28:AP72="","",STROŠKI_01!U28:AP72)</f>
        <v/>
      </c>
    </row>
    <row r="13" spans="1:27" x14ac:dyDescent="0.25">
      <c r="A13" s="322">
        <v>1</v>
      </c>
      <c r="B13" s="316" t="str">
        <f t="array" ref="B13">IF(STROŠKI_01!C29:T73="","",STROŠKI_01!C29:T73)</f>
        <v>PO</v>
      </c>
      <c r="C13" s="316" t="str">
        <f t="array" ref="C13">IF(STROŠKI_01!D29:V73="","",STROŠKI_01!D29:V73)</f>
        <v>PLAN</v>
      </c>
      <c r="D13" s="316" t="str">
        <f t="array" ref="D13">IF(STROŠKI_01!E29:W73="","",STROŠKI_01!E29:W73)</f>
        <v/>
      </c>
      <c r="E13" s="316" t="str">
        <f t="array" ref="E13">IF(STROŠKI_01!F29:X73="","",STROŠKI_01!F29:X73)</f>
        <v/>
      </c>
      <c r="F13" s="316" t="str">
        <f t="array" ref="F13">IF(STROŠKI_01!G29:Y73="","",STROŠKI_01!G29:Y73)</f>
        <v/>
      </c>
      <c r="G13" s="316" t="str">
        <f t="array" ref="G13">IF(STROŠKI_01!H29:Z73="","",STROŠKI_01!H29:Z73)</f>
        <v/>
      </c>
      <c r="H13" s="316" t="str">
        <f t="array" ref="H13">IF(STROŠKI_01!I29:AA73="","",STROŠKI_01!I29:AA73)</f>
        <v/>
      </c>
      <c r="I13" s="316" t="str">
        <f t="array" ref="I13">IF(STROŠKI_01!J29:AB73="","",STROŠKI_01!J29:AB73)</f>
        <v/>
      </c>
      <c r="J13" s="316" t="str">
        <f t="array" ref="J13">IF(STROŠKI_01!K29:AC73="","",STROŠKI_01!K29:AC73)</f>
        <v/>
      </c>
      <c r="K13" s="316" t="str">
        <f t="array" ref="K13">IF(STROŠKI_01!L29:AH73="","",STROŠKI_01!L29:AH73)</f>
        <v/>
      </c>
      <c r="L13" s="316" t="str">
        <f t="array" ref="L13">IF(STROŠKI_01!M29:AI73="","",STROŠKI_01!M29:AI73)</f>
        <v/>
      </c>
      <c r="M13" s="316" t="str">
        <f t="array" ref="M13">IF(STROŠKI_01!N29:AJ73="","",STROŠKI_01!N29:AJ73)</f>
        <v/>
      </c>
      <c r="N13" s="316" t="str">
        <f t="array" ref="N13">IF(STROŠKI_01!O29:AK73="","",STROŠKI_01!O29:AK73)</f>
        <v/>
      </c>
      <c r="O13" s="316" t="str">
        <f t="array" ref="O13">IF(STROŠKI_01!P29:AK73="","",STROŠKI_01!P29:AK73)</f>
        <v/>
      </c>
      <c r="P13" s="316" t="str">
        <f t="array" ref="P13">IF(STROŠKI_01!Q29:AL73="","",STROŠKI_01!Q29:AL73)</f>
        <v/>
      </c>
      <c r="Q13" s="316" t="str">
        <f t="array" ref="Q13">IF(STROŠKI_01!R29:AM73="","",STROŠKI_01!R29:AM73)</f>
        <v/>
      </c>
      <c r="R13" s="316" t="str">
        <f t="array" ref="R13">IF(STROŠKI_01!S29:AN73="","",STROŠKI_01!S29:AN73)</f>
        <v/>
      </c>
      <c r="S13" s="316" t="str">
        <f t="array" ref="S13">IF(STROŠKI_01!T29:AO73="","",STROŠKI_01!T29:AO73)</f>
        <v/>
      </c>
      <c r="T13" s="316" t="str">
        <f t="array" ref="T13">IF(STROŠKI_01!U29:AP73="","",STROŠKI_01!U29:AP73)</f>
        <v/>
      </c>
    </row>
    <row r="14" spans="1:27" x14ac:dyDescent="0.25">
      <c r="A14" s="322">
        <v>1</v>
      </c>
      <c r="B14" s="316" t="str">
        <f t="array" ref="B14">IF(STROŠKI_01!C30:T74="","",STROŠKI_01!C30:T74)</f>
        <v>PO</v>
      </c>
      <c r="C14" s="316" t="str">
        <f t="array" ref="C14">IF(STROŠKI_01!D30:V74="","",STROŠKI_01!D30:V74)</f>
        <v>PLAN</v>
      </c>
      <c r="D14" s="316" t="str">
        <f t="array" ref="D14">IF(STROŠKI_01!E30:W74="","",STROŠKI_01!E30:W74)</f>
        <v/>
      </c>
      <c r="E14" s="316" t="str">
        <f t="array" ref="E14">IF(STROŠKI_01!F30:X74="","",STROŠKI_01!F30:X74)</f>
        <v/>
      </c>
      <c r="F14" s="316" t="str">
        <f t="array" ref="F14">IF(STROŠKI_01!G30:Y74="","",STROŠKI_01!G30:Y74)</f>
        <v/>
      </c>
      <c r="G14" s="316" t="str">
        <f t="array" ref="G14">IF(STROŠKI_01!H30:Z74="","",STROŠKI_01!H30:Z74)</f>
        <v/>
      </c>
      <c r="H14" s="316" t="str">
        <f t="array" ref="H14">IF(STROŠKI_01!I30:AA74="","",STROŠKI_01!I30:AA74)</f>
        <v/>
      </c>
      <c r="I14" s="316" t="str">
        <f t="array" ref="I14">IF(STROŠKI_01!J30:AB74="","",STROŠKI_01!J30:AB74)</f>
        <v/>
      </c>
      <c r="J14" s="316" t="str">
        <f t="array" ref="J14">IF(STROŠKI_01!K30:AC74="","",STROŠKI_01!K30:AC74)</f>
        <v/>
      </c>
      <c r="K14" s="316" t="str">
        <f t="array" ref="K14">IF(STROŠKI_01!L30:AH74="","",STROŠKI_01!L30:AH74)</f>
        <v/>
      </c>
      <c r="L14" s="316" t="str">
        <f t="array" ref="L14">IF(STROŠKI_01!M30:AI74="","",STROŠKI_01!M30:AI74)</f>
        <v/>
      </c>
      <c r="M14" s="316" t="str">
        <f t="array" ref="M14">IF(STROŠKI_01!N30:AJ74="","",STROŠKI_01!N30:AJ74)</f>
        <v/>
      </c>
      <c r="N14" s="316" t="str">
        <f t="array" ref="N14">IF(STROŠKI_01!O30:AK74="","",STROŠKI_01!O30:AK74)</f>
        <v/>
      </c>
      <c r="O14" s="316" t="str">
        <f t="array" ref="O14">IF(STROŠKI_01!P30:AK74="","",STROŠKI_01!P30:AK74)</f>
        <v/>
      </c>
      <c r="P14" s="316" t="str">
        <f t="array" ref="P14">IF(STROŠKI_01!Q30:AL74="","",STROŠKI_01!Q30:AL74)</f>
        <v/>
      </c>
      <c r="Q14" s="316" t="str">
        <f t="array" ref="Q14">IF(STROŠKI_01!R30:AM74="","",STROŠKI_01!R30:AM74)</f>
        <v/>
      </c>
      <c r="R14" s="316" t="str">
        <f t="array" ref="R14">IF(STROŠKI_01!S30:AN74="","",STROŠKI_01!S30:AN74)</f>
        <v/>
      </c>
      <c r="S14" s="316" t="str">
        <f t="array" ref="S14">IF(STROŠKI_01!T30:AO74="","",STROŠKI_01!T30:AO74)</f>
        <v/>
      </c>
      <c r="T14" s="316" t="str">
        <f t="array" ref="T14">IF(STROŠKI_01!U30:AP74="","",STROŠKI_01!U30:AP74)</f>
        <v/>
      </c>
    </row>
    <row r="15" spans="1:27" x14ac:dyDescent="0.25">
      <c r="A15" s="322">
        <v>1</v>
      </c>
      <c r="B15" s="316" t="str">
        <f t="array" ref="B15">IF(STROŠKI_01!C31:T75="","",STROŠKI_01!C31:T75)</f>
        <v>PO</v>
      </c>
      <c r="C15" s="316" t="str">
        <f t="array" ref="C15">IF(STROŠKI_01!D31:V75="","",STROŠKI_01!D31:V75)</f>
        <v>PLAN</v>
      </c>
      <c r="D15" s="316" t="str">
        <f t="array" ref="D15">IF(STROŠKI_01!E31:W75="","",STROŠKI_01!E31:W75)</f>
        <v/>
      </c>
      <c r="E15" s="316" t="str">
        <f t="array" ref="E15">IF(STROŠKI_01!F31:X75="","",STROŠKI_01!F31:X75)</f>
        <v/>
      </c>
      <c r="F15" s="316" t="str">
        <f t="array" ref="F15">IF(STROŠKI_01!G31:Y75="","",STROŠKI_01!G31:Y75)</f>
        <v/>
      </c>
      <c r="G15" s="316" t="str">
        <f t="array" ref="G15">IF(STROŠKI_01!H31:Z75="","",STROŠKI_01!H31:Z75)</f>
        <v/>
      </c>
      <c r="H15" s="316" t="str">
        <f t="array" ref="H15">IF(STROŠKI_01!I31:AA75="","",STROŠKI_01!I31:AA75)</f>
        <v/>
      </c>
      <c r="I15" s="316" t="str">
        <f t="array" ref="I15">IF(STROŠKI_01!J31:AB75="","",STROŠKI_01!J31:AB75)</f>
        <v/>
      </c>
      <c r="J15" s="316" t="str">
        <f t="array" ref="J15">IF(STROŠKI_01!K31:AC75="","",STROŠKI_01!K31:AC75)</f>
        <v/>
      </c>
      <c r="K15" s="316" t="str">
        <f t="array" ref="K15">IF(STROŠKI_01!L31:AH75="","",STROŠKI_01!L31:AH75)</f>
        <v/>
      </c>
      <c r="L15" s="316" t="str">
        <f t="array" ref="L15">IF(STROŠKI_01!M31:AI75="","",STROŠKI_01!M31:AI75)</f>
        <v/>
      </c>
      <c r="M15" s="316" t="str">
        <f t="array" ref="M15">IF(STROŠKI_01!N31:AJ75="","",STROŠKI_01!N31:AJ75)</f>
        <v/>
      </c>
      <c r="N15" s="316" t="str">
        <f t="array" ref="N15">IF(STROŠKI_01!O31:AK75="","",STROŠKI_01!O31:AK75)</f>
        <v/>
      </c>
      <c r="O15" s="316" t="str">
        <f t="array" ref="O15">IF(STROŠKI_01!P31:AK75="","",STROŠKI_01!P31:AK75)</f>
        <v/>
      </c>
      <c r="P15" s="316" t="str">
        <f t="array" ref="P15">IF(STROŠKI_01!Q31:AL75="","",STROŠKI_01!Q31:AL75)</f>
        <v/>
      </c>
      <c r="Q15" s="316" t="str">
        <f t="array" ref="Q15">IF(STROŠKI_01!R31:AM75="","",STROŠKI_01!R31:AM75)</f>
        <v/>
      </c>
      <c r="R15" s="316" t="str">
        <f t="array" ref="R15">IF(STROŠKI_01!S31:AN75="","",STROŠKI_01!S31:AN75)</f>
        <v/>
      </c>
      <c r="S15" s="316" t="str">
        <f t="array" ref="S15">IF(STROŠKI_01!T31:AO75="","",STROŠKI_01!T31:AO75)</f>
        <v/>
      </c>
      <c r="T15" s="316" t="str">
        <f t="array" ref="T15">IF(STROŠKI_01!U31:AP75="","",STROŠKI_01!U31:AP75)</f>
        <v/>
      </c>
    </row>
    <row r="16" spans="1:27" x14ac:dyDescent="0.25">
      <c r="A16" s="322">
        <v>1</v>
      </c>
      <c r="B16" s="316" t="str">
        <f t="array" ref="B16">IF(STROŠKI_01!C32:T76="","",STROŠKI_01!C32:T76)</f>
        <v>PO</v>
      </c>
      <c r="C16" s="316" t="str">
        <f t="array" ref="C16">IF(STROŠKI_01!D32:V76="","",STROŠKI_01!D32:V76)</f>
        <v>PLAN</v>
      </c>
      <c r="D16" s="316" t="str">
        <f t="array" ref="D16">IF(STROŠKI_01!E32:W76="","",STROŠKI_01!E32:W76)</f>
        <v/>
      </c>
      <c r="E16" s="316" t="str">
        <f t="array" ref="E16">IF(STROŠKI_01!F32:X76="","",STROŠKI_01!F32:X76)</f>
        <v/>
      </c>
      <c r="F16" s="316" t="str">
        <f t="array" ref="F16">IF(STROŠKI_01!G32:Y76="","",STROŠKI_01!G32:Y76)</f>
        <v/>
      </c>
      <c r="G16" s="316" t="str">
        <f t="array" ref="G16">IF(STROŠKI_01!H32:Z76="","",STROŠKI_01!H32:Z76)</f>
        <v/>
      </c>
      <c r="H16" s="316" t="str">
        <f t="array" ref="H16">IF(STROŠKI_01!I32:AA76="","",STROŠKI_01!I32:AA76)</f>
        <v/>
      </c>
      <c r="I16" s="316" t="str">
        <f t="array" ref="I16">IF(STROŠKI_01!J32:AB76="","",STROŠKI_01!J32:AB76)</f>
        <v/>
      </c>
      <c r="J16" s="316" t="str">
        <f t="array" ref="J16">IF(STROŠKI_01!K32:AC76="","",STROŠKI_01!K32:AC76)</f>
        <v/>
      </c>
      <c r="K16" s="316" t="str">
        <f t="array" ref="K16">IF(STROŠKI_01!L32:AH76="","",STROŠKI_01!L32:AH76)</f>
        <v/>
      </c>
      <c r="L16" s="316" t="str">
        <f t="array" ref="L16">IF(STROŠKI_01!M32:AI76="","",STROŠKI_01!M32:AI76)</f>
        <v/>
      </c>
      <c r="M16" s="316" t="str">
        <f t="array" ref="M16">IF(STROŠKI_01!N32:AJ76="","",STROŠKI_01!N32:AJ76)</f>
        <v/>
      </c>
      <c r="N16" s="316" t="str">
        <f t="array" ref="N16">IF(STROŠKI_01!O32:AK76="","",STROŠKI_01!O32:AK76)</f>
        <v/>
      </c>
      <c r="O16" s="316" t="str">
        <f t="array" ref="O16">IF(STROŠKI_01!P32:AK76="","",STROŠKI_01!P32:AK76)</f>
        <v/>
      </c>
      <c r="P16" s="316" t="str">
        <f t="array" ref="P16">IF(STROŠKI_01!Q32:AL76="","",STROŠKI_01!Q32:AL76)</f>
        <v/>
      </c>
      <c r="Q16" s="316" t="str">
        <f t="array" ref="Q16">IF(STROŠKI_01!R32:AM76="","",STROŠKI_01!R32:AM76)</f>
        <v/>
      </c>
      <c r="R16" s="316" t="str">
        <f t="array" ref="R16">IF(STROŠKI_01!S32:AN76="","",STROŠKI_01!S32:AN76)</f>
        <v/>
      </c>
      <c r="S16" s="316" t="str">
        <f t="array" ref="S16">IF(STROŠKI_01!T32:AO76="","",STROŠKI_01!T32:AO76)</f>
        <v/>
      </c>
      <c r="T16" s="316" t="str">
        <f t="array" ref="T16">IF(STROŠKI_01!U32:AP76="","",STROŠKI_01!U32:AP76)</f>
        <v/>
      </c>
    </row>
    <row r="17" spans="1:20" x14ac:dyDescent="0.25">
      <c r="A17" s="322">
        <v>1</v>
      </c>
      <c r="B17" s="316" t="str">
        <f t="array" ref="B17">IF(STROŠKI_01!C33:T77="","",STROŠKI_01!C33:T77)</f>
        <v>PO</v>
      </c>
      <c r="C17" s="316" t="str">
        <f t="array" ref="C17">IF(STROŠKI_01!D33:V77="","",STROŠKI_01!D33:V77)</f>
        <v>PLAN</v>
      </c>
      <c r="D17" s="316" t="str">
        <f t="array" ref="D17">IF(STROŠKI_01!E33:W77="","",STROŠKI_01!E33:W77)</f>
        <v/>
      </c>
      <c r="E17" s="316" t="str">
        <f t="array" ref="E17">IF(STROŠKI_01!F33:X77="","",STROŠKI_01!F33:X77)</f>
        <v/>
      </c>
      <c r="F17" s="316" t="str">
        <f t="array" ref="F17">IF(STROŠKI_01!G33:Y77="","",STROŠKI_01!G33:Y77)</f>
        <v/>
      </c>
      <c r="G17" s="316" t="str">
        <f t="array" ref="G17">IF(STROŠKI_01!H33:Z77="","",STROŠKI_01!H33:Z77)</f>
        <v/>
      </c>
      <c r="H17" s="316" t="str">
        <f t="array" ref="H17">IF(STROŠKI_01!I33:AA77="","",STROŠKI_01!I33:AA77)</f>
        <v/>
      </c>
      <c r="I17" s="316" t="str">
        <f t="array" ref="I17">IF(STROŠKI_01!J33:AB77="","",STROŠKI_01!J33:AB77)</f>
        <v/>
      </c>
      <c r="J17" s="316" t="str">
        <f t="array" ref="J17">IF(STROŠKI_01!K33:AC77="","",STROŠKI_01!K33:AC77)</f>
        <v/>
      </c>
      <c r="K17" s="316" t="str">
        <f t="array" ref="K17">IF(STROŠKI_01!L33:AH77="","",STROŠKI_01!L33:AH77)</f>
        <v/>
      </c>
      <c r="L17" s="316" t="str">
        <f t="array" ref="L17">IF(STROŠKI_01!M33:AI77="","",STROŠKI_01!M33:AI77)</f>
        <v/>
      </c>
      <c r="M17" s="316" t="str">
        <f t="array" ref="M17">IF(STROŠKI_01!N33:AJ77="","",STROŠKI_01!N33:AJ77)</f>
        <v/>
      </c>
      <c r="N17" s="316" t="str">
        <f t="array" ref="N17">IF(STROŠKI_01!O33:AK77="","",STROŠKI_01!O33:AK77)</f>
        <v/>
      </c>
      <c r="O17" s="316" t="str">
        <f t="array" ref="O17">IF(STROŠKI_01!P33:AK77="","",STROŠKI_01!P33:AK77)</f>
        <v/>
      </c>
      <c r="P17" s="316" t="str">
        <f t="array" ref="P17">IF(STROŠKI_01!Q33:AL77="","",STROŠKI_01!Q33:AL77)</f>
        <v/>
      </c>
      <c r="Q17" s="316" t="str">
        <f t="array" ref="Q17">IF(STROŠKI_01!R33:AM77="","",STROŠKI_01!R33:AM77)</f>
        <v/>
      </c>
      <c r="R17" s="316" t="str">
        <f t="array" ref="R17">IF(STROŠKI_01!S33:AN77="","",STROŠKI_01!S33:AN77)</f>
        <v/>
      </c>
      <c r="S17" s="316" t="str">
        <f t="array" ref="S17">IF(STROŠKI_01!T33:AO77="","",STROŠKI_01!T33:AO77)</f>
        <v/>
      </c>
      <c r="T17" s="316" t="str">
        <f t="array" ref="T17">IF(STROŠKI_01!U33:AP77="","",STROŠKI_01!U33:AP77)</f>
        <v/>
      </c>
    </row>
    <row r="18" spans="1:20" x14ac:dyDescent="0.25">
      <c r="A18" s="322">
        <v>1</v>
      </c>
      <c r="B18" s="316" t="str">
        <f t="array" ref="B18">IF(STROŠKI_01!C34:T78="","",STROŠKI_01!C34:T78)</f>
        <v>PO</v>
      </c>
      <c r="C18" s="316" t="str">
        <f t="array" ref="C18">IF(STROŠKI_01!D34:V78="","",STROŠKI_01!D34:V78)</f>
        <v>PLAN</v>
      </c>
      <c r="D18" s="316" t="str">
        <f t="array" ref="D18">IF(STROŠKI_01!E34:W78="","",STROŠKI_01!E34:W78)</f>
        <v/>
      </c>
      <c r="E18" s="316" t="str">
        <f t="array" ref="E18">IF(STROŠKI_01!F34:X78="","",STROŠKI_01!F34:X78)</f>
        <v/>
      </c>
      <c r="F18" s="316" t="str">
        <f t="array" ref="F18">IF(STROŠKI_01!G34:Y78="","",STROŠKI_01!G34:Y78)</f>
        <v/>
      </c>
      <c r="G18" s="316" t="str">
        <f t="array" ref="G18">IF(STROŠKI_01!H34:Z78="","",STROŠKI_01!H34:Z78)</f>
        <v/>
      </c>
      <c r="H18" s="316" t="str">
        <f t="array" ref="H18">IF(STROŠKI_01!I34:AA78="","",STROŠKI_01!I34:AA78)</f>
        <v/>
      </c>
      <c r="I18" s="316" t="str">
        <f t="array" ref="I18">IF(STROŠKI_01!J34:AB78="","",STROŠKI_01!J34:AB78)</f>
        <v/>
      </c>
      <c r="J18" s="316" t="str">
        <f t="array" ref="J18">IF(STROŠKI_01!K34:AC78="","",STROŠKI_01!K34:AC78)</f>
        <v/>
      </c>
      <c r="K18" s="316" t="str">
        <f t="array" ref="K18">IF(STROŠKI_01!L34:AH78="","",STROŠKI_01!L34:AH78)</f>
        <v/>
      </c>
      <c r="L18" s="316" t="str">
        <f t="array" ref="L18">IF(STROŠKI_01!M34:AI78="","",STROŠKI_01!M34:AI78)</f>
        <v/>
      </c>
      <c r="M18" s="316" t="str">
        <f t="array" ref="M18">IF(STROŠKI_01!N34:AJ78="","",STROŠKI_01!N34:AJ78)</f>
        <v/>
      </c>
      <c r="N18" s="316" t="str">
        <f t="array" ref="N18">IF(STROŠKI_01!O34:AK78="","",STROŠKI_01!O34:AK78)</f>
        <v/>
      </c>
      <c r="O18" s="316" t="str">
        <f t="array" ref="O18">IF(STROŠKI_01!P34:AK78="","",STROŠKI_01!P34:AK78)</f>
        <v/>
      </c>
      <c r="P18" s="316" t="str">
        <f t="array" ref="P18">IF(STROŠKI_01!Q34:AL78="","",STROŠKI_01!Q34:AL78)</f>
        <v/>
      </c>
      <c r="Q18" s="316" t="str">
        <f t="array" ref="Q18">IF(STROŠKI_01!R34:AM78="","",STROŠKI_01!R34:AM78)</f>
        <v/>
      </c>
      <c r="R18" s="316" t="str">
        <f t="array" ref="R18">IF(STROŠKI_01!S34:AN78="","",STROŠKI_01!S34:AN78)</f>
        <v/>
      </c>
      <c r="S18" s="316" t="str">
        <f t="array" ref="S18">IF(STROŠKI_01!T34:AO78="","",STROŠKI_01!T34:AO78)</f>
        <v/>
      </c>
      <c r="T18" s="316" t="str">
        <f t="array" ref="T18">IF(STROŠKI_01!U34:AP78="","",STROŠKI_01!U34:AP78)</f>
        <v/>
      </c>
    </row>
    <row r="19" spans="1:20" x14ac:dyDescent="0.25">
      <c r="A19" s="322">
        <v>1</v>
      </c>
      <c r="B19" s="316" t="str">
        <f t="array" ref="B19">IF(STROŠKI_01!C35:T79="","",STROŠKI_01!C35:T79)</f>
        <v>PO</v>
      </c>
      <c r="C19" s="316" t="str">
        <f t="array" ref="C19">IF(STROŠKI_01!D35:V79="","",STROŠKI_01!D35:V79)</f>
        <v>PLAN</v>
      </c>
      <c r="D19" s="316" t="str">
        <f t="array" ref="D19">IF(STROŠKI_01!E35:W79="","",STROŠKI_01!E35:W79)</f>
        <v/>
      </c>
      <c r="E19" s="316" t="str">
        <f t="array" ref="E19">IF(STROŠKI_01!F35:X79="","",STROŠKI_01!F35:X79)</f>
        <v/>
      </c>
      <c r="F19" s="316" t="str">
        <f t="array" ref="F19">IF(STROŠKI_01!G35:Y79="","",STROŠKI_01!G35:Y79)</f>
        <v/>
      </c>
      <c r="G19" s="316" t="str">
        <f t="array" ref="G19">IF(STROŠKI_01!H35:Z79="","",STROŠKI_01!H35:Z79)</f>
        <v/>
      </c>
      <c r="H19" s="316" t="str">
        <f t="array" ref="H19">IF(STROŠKI_01!I35:AA79="","",STROŠKI_01!I35:AA79)</f>
        <v/>
      </c>
      <c r="I19" s="316" t="str">
        <f t="array" ref="I19">IF(STROŠKI_01!J35:AB79="","",STROŠKI_01!J35:AB79)</f>
        <v/>
      </c>
      <c r="J19" s="316" t="str">
        <f t="array" ref="J19">IF(STROŠKI_01!K35:AC79="","",STROŠKI_01!K35:AC79)</f>
        <v/>
      </c>
      <c r="K19" s="316" t="str">
        <f t="array" ref="K19">IF(STROŠKI_01!L35:AH79="","",STROŠKI_01!L35:AH79)</f>
        <v/>
      </c>
      <c r="L19" s="316" t="str">
        <f t="array" ref="L19">IF(STROŠKI_01!M35:AI79="","",STROŠKI_01!M35:AI79)</f>
        <v/>
      </c>
      <c r="M19" s="316" t="str">
        <f t="array" ref="M19">IF(STROŠKI_01!N35:AJ79="","",STROŠKI_01!N35:AJ79)</f>
        <v/>
      </c>
      <c r="N19" s="316" t="str">
        <f t="array" ref="N19">IF(STROŠKI_01!O35:AK79="","",STROŠKI_01!O35:AK79)</f>
        <v/>
      </c>
      <c r="O19" s="316" t="str">
        <f t="array" ref="O19">IF(STROŠKI_01!P35:AK79="","",STROŠKI_01!P35:AK79)</f>
        <v/>
      </c>
      <c r="P19" s="316" t="str">
        <f t="array" ref="P19">IF(STROŠKI_01!Q35:AL79="","",STROŠKI_01!Q35:AL79)</f>
        <v/>
      </c>
      <c r="Q19" s="316" t="str">
        <f t="array" ref="Q19">IF(STROŠKI_01!R35:AM79="","",STROŠKI_01!R35:AM79)</f>
        <v/>
      </c>
      <c r="R19" s="316" t="str">
        <f t="array" ref="R19">IF(STROŠKI_01!S35:AN79="","",STROŠKI_01!S35:AN79)</f>
        <v/>
      </c>
      <c r="S19" s="316" t="str">
        <f t="array" ref="S19">IF(STROŠKI_01!T35:AO79="","",STROŠKI_01!T35:AO79)</f>
        <v/>
      </c>
      <c r="T19" s="316" t="str">
        <f t="array" ref="T19">IF(STROŠKI_01!U35:AP79="","",STROŠKI_01!U35:AP79)</f>
        <v/>
      </c>
    </row>
    <row r="20" spans="1:20" x14ac:dyDescent="0.25">
      <c r="A20" s="322">
        <v>1</v>
      </c>
      <c r="B20" s="316" t="str">
        <f t="array" ref="B20">IF(STROŠKI_01!C36:T80="","",STROŠKI_01!C36:T80)</f>
        <v>PO</v>
      </c>
      <c r="C20" s="316" t="str">
        <f t="array" ref="C20">IF(STROŠKI_01!D36:V80="","",STROŠKI_01!D36:V80)</f>
        <v>PLAN</v>
      </c>
      <c r="D20" s="316" t="str">
        <f t="array" ref="D20">IF(STROŠKI_01!E36:W80="","",STROŠKI_01!E36:W80)</f>
        <v/>
      </c>
      <c r="E20" s="316" t="str">
        <f t="array" ref="E20">IF(STROŠKI_01!F36:X80="","",STROŠKI_01!F36:X80)</f>
        <v/>
      </c>
      <c r="F20" s="316" t="str">
        <f t="array" ref="F20">IF(STROŠKI_01!G36:Y80="","",STROŠKI_01!G36:Y80)</f>
        <v/>
      </c>
      <c r="G20" s="316" t="str">
        <f t="array" ref="G20">IF(STROŠKI_01!H36:Z80="","",STROŠKI_01!H36:Z80)</f>
        <v/>
      </c>
      <c r="H20" s="316" t="str">
        <f t="array" ref="H20">IF(STROŠKI_01!I36:AA80="","",STROŠKI_01!I36:AA80)</f>
        <v/>
      </c>
      <c r="I20" s="316" t="str">
        <f t="array" ref="I20">IF(STROŠKI_01!J36:AB80="","",STROŠKI_01!J36:AB80)</f>
        <v/>
      </c>
      <c r="J20" s="316" t="str">
        <f t="array" ref="J20">IF(STROŠKI_01!K36:AC80="","",STROŠKI_01!K36:AC80)</f>
        <v/>
      </c>
      <c r="K20" s="316" t="str">
        <f t="array" ref="K20">IF(STROŠKI_01!L36:AH80="","",STROŠKI_01!L36:AH80)</f>
        <v/>
      </c>
      <c r="L20" s="316" t="str">
        <f t="array" ref="L20">IF(STROŠKI_01!M36:AI80="","",STROŠKI_01!M36:AI80)</f>
        <v/>
      </c>
      <c r="M20" s="316" t="str">
        <f t="array" ref="M20">IF(STROŠKI_01!N36:AJ80="","",STROŠKI_01!N36:AJ80)</f>
        <v/>
      </c>
      <c r="N20" s="316" t="str">
        <f t="array" ref="N20">IF(STROŠKI_01!O36:AK80="","",STROŠKI_01!O36:AK80)</f>
        <v/>
      </c>
      <c r="O20" s="316" t="str">
        <f t="array" ref="O20">IF(STROŠKI_01!P36:AK80="","",STROŠKI_01!P36:AK80)</f>
        <v/>
      </c>
      <c r="P20" s="316" t="str">
        <f t="array" ref="P20">IF(STROŠKI_01!Q36:AL80="","",STROŠKI_01!Q36:AL80)</f>
        <v/>
      </c>
      <c r="Q20" s="316" t="str">
        <f t="array" ref="Q20">IF(STROŠKI_01!R36:AM80="","",STROŠKI_01!R36:AM80)</f>
        <v/>
      </c>
      <c r="R20" s="316" t="str">
        <f t="array" ref="R20">IF(STROŠKI_01!S36:AN80="","",STROŠKI_01!S36:AN80)</f>
        <v/>
      </c>
      <c r="S20" s="316" t="str">
        <f t="array" ref="S20">IF(STROŠKI_01!T36:AO80="","",STROŠKI_01!T36:AO80)</f>
        <v/>
      </c>
      <c r="T20" s="316" t="str">
        <f t="array" ref="T20">IF(STROŠKI_01!U36:AP80="","",STROŠKI_01!U36:AP80)</f>
        <v/>
      </c>
    </row>
    <row r="21" spans="1:20" x14ac:dyDescent="0.25">
      <c r="A21" s="322">
        <v>1</v>
      </c>
      <c r="B21" s="316" t="str">
        <f t="array" ref="B21">IF(STROŠKI_01!C37:T81="","",STROŠKI_01!C37:T81)</f>
        <v>PO</v>
      </c>
      <c r="C21" s="316" t="str">
        <f t="array" ref="C21">IF(STROŠKI_01!D37:V81="","",STROŠKI_01!D37:V81)</f>
        <v>PLAN</v>
      </c>
      <c r="D21" s="316" t="str">
        <f t="array" ref="D21">IF(STROŠKI_01!E37:W81="","",STROŠKI_01!E37:W81)</f>
        <v/>
      </c>
      <c r="E21" s="316" t="str">
        <f t="array" ref="E21">IF(STROŠKI_01!F37:X81="","",STROŠKI_01!F37:X81)</f>
        <v/>
      </c>
      <c r="F21" s="316" t="str">
        <f t="array" ref="F21">IF(STROŠKI_01!G37:Y81="","",STROŠKI_01!G37:Y81)</f>
        <v/>
      </c>
      <c r="G21" s="316" t="str">
        <f t="array" ref="G21">IF(STROŠKI_01!H37:Z81="","",STROŠKI_01!H37:Z81)</f>
        <v/>
      </c>
      <c r="H21" s="316" t="str">
        <f t="array" ref="H21">IF(STROŠKI_01!I37:AA81="","",STROŠKI_01!I37:AA81)</f>
        <v/>
      </c>
      <c r="I21" s="316" t="str">
        <f t="array" ref="I21">IF(STROŠKI_01!J37:AB81="","",STROŠKI_01!J37:AB81)</f>
        <v/>
      </c>
      <c r="J21" s="316" t="str">
        <f t="array" ref="J21">IF(STROŠKI_01!K37:AC81="","",STROŠKI_01!K37:AC81)</f>
        <v/>
      </c>
      <c r="K21" s="316" t="str">
        <f t="array" ref="K21">IF(STROŠKI_01!L37:AH81="","",STROŠKI_01!L37:AH81)</f>
        <v/>
      </c>
      <c r="L21" s="316" t="str">
        <f t="array" ref="L21">IF(STROŠKI_01!M37:AI81="","",STROŠKI_01!M37:AI81)</f>
        <v/>
      </c>
      <c r="M21" s="316" t="str">
        <f t="array" ref="M21">IF(STROŠKI_01!N37:AJ81="","",STROŠKI_01!N37:AJ81)</f>
        <v/>
      </c>
      <c r="N21" s="316" t="str">
        <f t="array" ref="N21">IF(STROŠKI_01!O37:AK81="","",STROŠKI_01!O37:AK81)</f>
        <v/>
      </c>
      <c r="O21" s="316" t="str">
        <f t="array" ref="O21">IF(STROŠKI_01!P37:AK81="","",STROŠKI_01!P37:AK81)</f>
        <v/>
      </c>
      <c r="P21" s="316" t="str">
        <f t="array" ref="P21">IF(STROŠKI_01!Q37:AL81="","",STROŠKI_01!Q37:AL81)</f>
        <v/>
      </c>
      <c r="Q21" s="316" t="str">
        <f t="array" ref="Q21">IF(STROŠKI_01!R37:AM81="","",STROŠKI_01!R37:AM81)</f>
        <v/>
      </c>
      <c r="R21" s="316" t="str">
        <f t="array" ref="R21">IF(STROŠKI_01!S37:AN81="","",STROŠKI_01!S37:AN81)</f>
        <v/>
      </c>
      <c r="S21" s="316" t="str">
        <f t="array" ref="S21">IF(STROŠKI_01!T37:AO81="","",STROŠKI_01!T37:AO81)</f>
        <v/>
      </c>
      <c r="T21" s="316" t="str">
        <f t="array" ref="T21">IF(STROŠKI_01!U37:AP81="","",STROŠKI_01!U37:AP81)</f>
        <v/>
      </c>
    </row>
    <row r="22" spans="1:20" x14ac:dyDescent="0.25">
      <c r="A22" s="322">
        <v>1</v>
      </c>
      <c r="B22" s="316" t="str">
        <f t="array" ref="B22">IF(STROŠKI_01!C38:T82="","",STROŠKI_01!C38:T82)</f>
        <v>PO</v>
      </c>
      <c r="C22" s="316" t="str">
        <f t="array" ref="C22">IF(STROŠKI_01!D38:V82="","",STROŠKI_01!D38:V82)</f>
        <v>PLAN</v>
      </c>
      <c r="D22" s="316" t="str">
        <f t="array" ref="D22">IF(STROŠKI_01!E38:W82="","",STROŠKI_01!E38:W82)</f>
        <v/>
      </c>
      <c r="E22" s="316" t="str">
        <f t="array" ref="E22">IF(STROŠKI_01!F38:X82="","",STROŠKI_01!F38:X82)</f>
        <v/>
      </c>
      <c r="F22" s="316" t="str">
        <f t="array" ref="F22">IF(STROŠKI_01!G38:Y82="","",STROŠKI_01!G38:Y82)</f>
        <v/>
      </c>
      <c r="G22" s="316" t="str">
        <f t="array" ref="G22">IF(STROŠKI_01!H38:Z82="","",STROŠKI_01!H38:Z82)</f>
        <v/>
      </c>
      <c r="H22" s="316" t="str">
        <f t="array" ref="H22">IF(STROŠKI_01!I38:AA82="","",STROŠKI_01!I38:AA82)</f>
        <v/>
      </c>
      <c r="I22" s="316" t="str">
        <f t="array" ref="I22">IF(STROŠKI_01!J38:AB82="","",STROŠKI_01!J38:AB82)</f>
        <v/>
      </c>
      <c r="J22" s="316" t="str">
        <f t="array" ref="J22">IF(STROŠKI_01!K38:AC82="","",STROŠKI_01!K38:AC82)</f>
        <v/>
      </c>
      <c r="K22" s="316" t="str">
        <f t="array" ref="K22">IF(STROŠKI_01!L38:AH82="","",STROŠKI_01!L38:AH82)</f>
        <v/>
      </c>
      <c r="L22" s="316" t="str">
        <f t="array" ref="L22">IF(STROŠKI_01!M38:AI82="","",STROŠKI_01!M38:AI82)</f>
        <v/>
      </c>
      <c r="M22" s="316" t="str">
        <f t="array" ref="M22">IF(STROŠKI_01!N38:AJ82="","",STROŠKI_01!N38:AJ82)</f>
        <v/>
      </c>
      <c r="N22" s="316" t="str">
        <f t="array" ref="N22">IF(STROŠKI_01!O38:AK82="","",STROŠKI_01!O38:AK82)</f>
        <v/>
      </c>
      <c r="O22" s="316" t="str">
        <f t="array" ref="O22">IF(STROŠKI_01!P38:AK82="","",STROŠKI_01!P38:AK82)</f>
        <v/>
      </c>
      <c r="P22" s="316" t="str">
        <f t="array" ref="P22">IF(STROŠKI_01!Q38:AL82="","",STROŠKI_01!Q38:AL82)</f>
        <v/>
      </c>
      <c r="Q22" s="316" t="str">
        <f t="array" ref="Q22">IF(STROŠKI_01!R38:AM82="","",STROŠKI_01!R38:AM82)</f>
        <v/>
      </c>
      <c r="R22" s="316" t="str">
        <f t="array" ref="R22">IF(STROŠKI_01!S38:AN82="","",STROŠKI_01!S38:AN82)</f>
        <v/>
      </c>
      <c r="S22" s="316" t="str">
        <f t="array" ref="S22">IF(STROŠKI_01!T38:AO82="","",STROŠKI_01!T38:AO82)</f>
        <v/>
      </c>
      <c r="T22" s="316" t="str">
        <f t="array" ref="T22">IF(STROŠKI_01!U38:AP82="","",STROŠKI_01!U38:AP82)</f>
        <v/>
      </c>
    </row>
    <row r="23" spans="1:20" x14ac:dyDescent="0.25">
      <c r="A23" s="322">
        <v>1</v>
      </c>
      <c r="B23" s="316" t="str">
        <f t="array" ref="B23">IF(STROŠKI_01!C39:T83="","",STROŠKI_01!C39:T83)</f>
        <v>PO</v>
      </c>
      <c r="C23" s="316" t="str">
        <f t="array" ref="C23">IF(STROŠKI_01!D39:V83="","",STROŠKI_01!D39:V83)</f>
        <v>PLAN</v>
      </c>
      <c r="D23" s="316" t="str">
        <f t="array" ref="D23">IF(STROŠKI_01!E39:W83="","",STROŠKI_01!E39:W83)</f>
        <v/>
      </c>
      <c r="E23" s="316" t="str">
        <f t="array" ref="E23">IF(STROŠKI_01!F39:X83="","",STROŠKI_01!F39:X83)</f>
        <v/>
      </c>
      <c r="F23" s="316" t="str">
        <f t="array" ref="F23">IF(STROŠKI_01!G39:Y83="","",STROŠKI_01!G39:Y83)</f>
        <v/>
      </c>
      <c r="G23" s="316" t="str">
        <f t="array" ref="G23">IF(STROŠKI_01!H39:Z83="","",STROŠKI_01!H39:Z83)</f>
        <v/>
      </c>
      <c r="H23" s="316" t="str">
        <f t="array" ref="H23">IF(STROŠKI_01!I39:AA83="","",STROŠKI_01!I39:AA83)</f>
        <v/>
      </c>
      <c r="I23" s="316" t="str">
        <f t="array" ref="I23">IF(STROŠKI_01!J39:AB83="","",STROŠKI_01!J39:AB83)</f>
        <v/>
      </c>
      <c r="J23" s="316" t="str">
        <f t="array" ref="J23">IF(STROŠKI_01!K39:AC83="","",STROŠKI_01!K39:AC83)</f>
        <v/>
      </c>
      <c r="K23" s="316" t="str">
        <f t="array" ref="K23">IF(STROŠKI_01!L39:AH83="","",STROŠKI_01!L39:AH83)</f>
        <v/>
      </c>
      <c r="L23" s="316" t="str">
        <f t="array" ref="L23">IF(STROŠKI_01!M39:AI83="","",STROŠKI_01!M39:AI83)</f>
        <v/>
      </c>
      <c r="M23" s="316" t="str">
        <f t="array" ref="M23">IF(STROŠKI_01!N39:AJ83="","",STROŠKI_01!N39:AJ83)</f>
        <v/>
      </c>
      <c r="N23" s="316" t="str">
        <f t="array" ref="N23">IF(STROŠKI_01!O39:AK83="","",STROŠKI_01!O39:AK83)</f>
        <v/>
      </c>
      <c r="O23" s="316" t="str">
        <f t="array" ref="O23">IF(STROŠKI_01!P39:AK83="","",STROŠKI_01!P39:AK83)</f>
        <v/>
      </c>
      <c r="P23" s="316" t="str">
        <f t="array" ref="P23">IF(STROŠKI_01!Q39:AL83="","",STROŠKI_01!Q39:AL83)</f>
        <v/>
      </c>
      <c r="Q23" s="316" t="str">
        <f t="array" ref="Q23">IF(STROŠKI_01!R39:AM83="","",STROŠKI_01!R39:AM83)</f>
        <v/>
      </c>
      <c r="R23" s="316" t="str">
        <f t="array" ref="R23">IF(STROŠKI_01!S39:AN83="","",STROŠKI_01!S39:AN83)</f>
        <v/>
      </c>
      <c r="S23" s="316" t="str">
        <f t="array" ref="S23">IF(STROŠKI_01!T39:AO83="","",STROŠKI_01!T39:AO83)</f>
        <v/>
      </c>
      <c r="T23" s="316" t="str">
        <f t="array" ref="T23">IF(STROŠKI_01!U39:AP83="","",STROŠKI_01!U39:AP83)</f>
        <v/>
      </c>
    </row>
    <row r="24" spans="1:20" x14ac:dyDescent="0.25">
      <c r="A24" s="322">
        <v>1</v>
      </c>
      <c r="B24" s="316" t="str">
        <f t="array" ref="B24">IF(STROŠKI_01!C40:T84="","",STROŠKI_01!C40:T84)</f>
        <v>PO</v>
      </c>
      <c r="C24" s="316" t="str">
        <f t="array" ref="C24">IF(STROŠKI_01!D40:V84="","",STROŠKI_01!D40:V84)</f>
        <v>PLAN</v>
      </c>
      <c r="D24" s="316" t="str">
        <f t="array" ref="D24">IF(STROŠKI_01!E40:W84="","",STROŠKI_01!E40:W84)</f>
        <v/>
      </c>
      <c r="E24" s="316" t="str">
        <f t="array" ref="E24">IF(STROŠKI_01!F40:X84="","",STROŠKI_01!F40:X84)</f>
        <v/>
      </c>
      <c r="F24" s="316" t="str">
        <f t="array" ref="F24">IF(STROŠKI_01!G40:Y84="","",STROŠKI_01!G40:Y84)</f>
        <v/>
      </c>
      <c r="G24" s="316" t="str">
        <f t="array" ref="G24">IF(STROŠKI_01!H40:Z84="","",STROŠKI_01!H40:Z84)</f>
        <v/>
      </c>
      <c r="H24" s="316" t="str">
        <f t="array" ref="H24">IF(STROŠKI_01!I40:AA84="","",STROŠKI_01!I40:AA84)</f>
        <v/>
      </c>
      <c r="I24" s="316" t="str">
        <f t="array" ref="I24">IF(STROŠKI_01!J40:AB84="","",STROŠKI_01!J40:AB84)</f>
        <v/>
      </c>
      <c r="J24" s="316" t="str">
        <f t="array" ref="J24">IF(STROŠKI_01!K40:AC84="","",STROŠKI_01!K40:AC84)</f>
        <v/>
      </c>
      <c r="K24" s="316" t="str">
        <f t="array" ref="K24">IF(STROŠKI_01!L40:AH84="","",STROŠKI_01!L40:AH84)</f>
        <v/>
      </c>
      <c r="L24" s="316" t="str">
        <f t="array" ref="L24">IF(STROŠKI_01!M40:AI84="","",STROŠKI_01!M40:AI84)</f>
        <v/>
      </c>
      <c r="M24" s="316" t="str">
        <f t="array" ref="M24">IF(STROŠKI_01!N40:AJ84="","",STROŠKI_01!N40:AJ84)</f>
        <v/>
      </c>
      <c r="N24" s="316" t="str">
        <f t="array" ref="N24">IF(STROŠKI_01!O40:AK84="","",STROŠKI_01!O40:AK84)</f>
        <v/>
      </c>
      <c r="O24" s="316" t="str">
        <f t="array" ref="O24">IF(STROŠKI_01!P40:AK84="","",STROŠKI_01!P40:AK84)</f>
        <v/>
      </c>
      <c r="P24" s="316" t="str">
        <f t="array" ref="P24">IF(STROŠKI_01!Q40:AL84="","",STROŠKI_01!Q40:AL84)</f>
        <v/>
      </c>
      <c r="Q24" s="316" t="str">
        <f t="array" ref="Q24">IF(STROŠKI_01!R40:AM84="","",STROŠKI_01!R40:AM84)</f>
        <v/>
      </c>
      <c r="R24" s="316" t="str">
        <f t="array" ref="R24">IF(STROŠKI_01!S40:AN84="","",STROŠKI_01!S40:AN84)</f>
        <v/>
      </c>
      <c r="S24" s="316" t="str">
        <f t="array" ref="S24">IF(STROŠKI_01!T40:AO84="","",STROŠKI_01!T40:AO84)</f>
        <v/>
      </c>
      <c r="T24" s="316" t="str">
        <f t="array" ref="T24">IF(STROŠKI_01!U40:AP84="","",STROŠKI_01!U40:AP84)</f>
        <v/>
      </c>
    </row>
    <row r="25" spans="1:20" x14ac:dyDescent="0.25">
      <c r="A25" s="322">
        <v>1</v>
      </c>
      <c r="B25" s="316" t="str">
        <f t="array" ref="B25">IF(STROŠKI_01!C41:T85="","",STROŠKI_01!C41:T85)</f>
        <v>PO</v>
      </c>
      <c r="C25" s="316" t="str">
        <f t="array" ref="C25">IF(STROŠKI_01!D41:V85="","",STROŠKI_01!D41:V85)</f>
        <v>PLAN</v>
      </c>
      <c r="D25" s="316" t="str">
        <f t="array" ref="D25">IF(STROŠKI_01!E41:W85="","",STROŠKI_01!E41:W85)</f>
        <v/>
      </c>
      <c r="E25" s="316" t="str">
        <f t="array" ref="E25">IF(STROŠKI_01!F41:X85="","",STROŠKI_01!F41:X85)</f>
        <v/>
      </c>
      <c r="F25" s="316" t="str">
        <f t="array" ref="F25">IF(STROŠKI_01!G41:Y85="","",STROŠKI_01!G41:Y85)</f>
        <v/>
      </c>
      <c r="G25" s="316" t="str">
        <f t="array" ref="G25">IF(STROŠKI_01!H41:Z85="","",STROŠKI_01!H41:Z85)</f>
        <v/>
      </c>
      <c r="H25" s="316" t="str">
        <f t="array" ref="H25">IF(STROŠKI_01!I41:AA85="","",STROŠKI_01!I41:AA85)</f>
        <v/>
      </c>
      <c r="I25" s="316" t="str">
        <f t="array" ref="I25">IF(STROŠKI_01!J41:AB85="","",STROŠKI_01!J41:AB85)</f>
        <v/>
      </c>
      <c r="J25" s="316" t="str">
        <f t="array" ref="J25">IF(STROŠKI_01!K41:AC85="","",STROŠKI_01!K41:AC85)</f>
        <v/>
      </c>
      <c r="K25" s="316" t="str">
        <f t="array" ref="K25">IF(STROŠKI_01!L41:AH85="","",STROŠKI_01!L41:AH85)</f>
        <v/>
      </c>
      <c r="L25" s="316" t="str">
        <f t="array" ref="L25">IF(STROŠKI_01!M41:AI85="","",STROŠKI_01!M41:AI85)</f>
        <v/>
      </c>
      <c r="M25" s="316" t="str">
        <f t="array" ref="M25">IF(STROŠKI_01!N41:AJ85="","",STROŠKI_01!N41:AJ85)</f>
        <v/>
      </c>
      <c r="N25" s="316" t="str">
        <f t="array" ref="N25">IF(STROŠKI_01!O41:AK85="","",STROŠKI_01!O41:AK85)</f>
        <v/>
      </c>
      <c r="O25" s="316" t="str">
        <f t="array" ref="O25">IF(STROŠKI_01!P41:AK85="","",STROŠKI_01!P41:AK85)</f>
        <v/>
      </c>
      <c r="P25" s="316" t="str">
        <f t="array" ref="P25">IF(STROŠKI_01!Q41:AL85="","",STROŠKI_01!Q41:AL85)</f>
        <v/>
      </c>
      <c r="Q25" s="316" t="str">
        <f t="array" ref="Q25">IF(STROŠKI_01!R41:AM85="","",STROŠKI_01!R41:AM85)</f>
        <v/>
      </c>
      <c r="R25" s="316" t="str">
        <f t="array" ref="R25">IF(STROŠKI_01!S41:AN85="","",STROŠKI_01!S41:AN85)</f>
        <v/>
      </c>
      <c r="S25" s="316" t="str">
        <f t="array" ref="S25">IF(STROŠKI_01!T41:AO85="","",STROŠKI_01!T41:AO85)</f>
        <v/>
      </c>
      <c r="T25" s="316" t="str">
        <f t="array" ref="T25">IF(STROŠKI_01!U41:AP85="","",STROŠKI_01!U41:AP85)</f>
        <v/>
      </c>
    </row>
    <row r="26" spans="1:20" x14ac:dyDescent="0.25">
      <c r="A26" s="322">
        <v>1</v>
      </c>
      <c r="B26" s="316" t="str">
        <f t="array" ref="B26">IF(STROŠKI_01!C42:T86="","",STROŠKI_01!C42:T86)</f>
        <v>PO</v>
      </c>
      <c r="C26" s="316" t="str">
        <f t="array" ref="C26">IF(STROŠKI_01!D42:V86="","",STROŠKI_01!D42:V86)</f>
        <v>PLAN</v>
      </c>
      <c r="D26" s="316" t="str">
        <f t="array" ref="D26">IF(STROŠKI_01!E42:W86="","",STROŠKI_01!E42:W86)</f>
        <v/>
      </c>
      <c r="E26" s="316" t="str">
        <f t="array" ref="E26">IF(STROŠKI_01!F42:X86="","",STROŠKI_01!F42:X86)</f>
        <v/>
      </c>
      <c r="F26" s="316" t="str">
        <f t="array" ref="F26">IF(STROŠKI_01!G42:Y86="","",STROŠKI_01!G42:Y86)</f>
        <v/>
      </c>
      <c r="G26" s="316" t="str">
        <f t="array" ref="G26">IF(STROŠKI_01!H42:Z86="","",STROŠKI_01!H42:Z86)</f>
        <v/>
      </c>
      <c r="H26" s="316" t="str">
        <f t="array" ref="H26">IF(STROŠKI_01!I42:AA86="","",STROŠKI_01!I42:AA86)</f>
        <v/>
      </c>
      <c r="I26" s="316" t="str">
        <f t="array" ref="I26">IF(STROŠKI_01!J42:AB86="","",STROŠKI_01!J42:AB86)</f>
        <v/>
      </c>
      <c r="J26" s="316" t="str">
        <f t="array" ref="J26">IF(STROŠKI_01!K42:AC86="","",STROŠKI_01!K42:AC86)</f>
        <v/>
      </c>
      <c r="K26" s="316" t="str">
        <f t="array" ref="K26">IF(STROŠKI_01!L42:AH86="","",STROŠKI_01!L42:AH86)</f>
        <v/>
      </c>
      <c r="L26" s="316" t="str">
        <f t="array" ref="L26">IF(STROŠKI_01!M42:AI86="","",STROŠKI_01!M42:AI86)</f>
        <v/>
      </c>
      <c r="M26" s="316" t="str">
        <f t="array" ref="M26">IF(STROŠKI_01!N42:AJ86="","",STROŠKI_01!N42:AJ86)</f>
        <v/>
      </c>
      <c r="N26" s="316" t="str">
        <f t="array" ref="N26">IF(STROŠKI_01!O42:AK86="","",STROŠKI_01!O42:AK86)</f>
        <v/>
      </c>
      <c r="O26" s="316" t="str">
        <f t="array" ref="O26">IF(STROŠKI_01!P42:AK86="","",STROŠKI_01!P42:AK86)</f>
        <v/>
      </c>
      <c r="P26" s="316" t="str">
        <f t="array" ref="P26">IF(STROŠKI_01!Q42:AL86="","",STROŠKI_01!Q42:AL86)</f>
        <v/>
      </c>
      <c r="Q26" s="316" t="str">
        <f t="array" ref="Q26">IF(STROŠKI_01!R42:AM86="","",STROŠKI_01!R42:AM86)</f>
        <v/>
      </c>
      <c r="R26" s="316" t="str">
        <f t="array" ref="R26">IF(STROŠKI_01!S42:AN86="","",STROŠKI_01!S42:AN86)</f>
        <v/>
      </c>
      <c r="S26" s="316" t="str">
        <f t="array" ref="S26">IF(STROŠKI_01!T42:AO86="","",STROŠKI_01!T42:AO86)</f>
        <v/>
      </c>
      <c r="T26" s="316" t="str">
        <f t="array" ref="T26">IF(STROŠKI_01!U42:AP86="","",STROŠKI_01!U42:AP86)</f>
        <v/>
      </c>
    </row>
    <row r="27" spans="1:20" x14ac:dyDescent="0.25">
      <c r="A27" s="322">
        <v>1</v>
      </c>
      <c r="B27" s="316" t="str">
        <f t="array" ref="B27">IF(STROŠKI_01!C43:T87="","",STROŠKI_01!C43:T87)</f>
        <v>PO</v>
      </c>
      <c r="C27" s="316" t="str">
        <f t="array" ref="C27">IF(STROŠKI_01!D43:V87="","",STROŠKI_01!D43:V87)</f>
        <v>PLAN</v>
      </c>
      <c r="D27" s="316" t="str">
        <f t="array" ref="D27">IF(STROŠKI_01!E43:W87="","",STROŠKI_01!E43:W87)</f>
        <v/>
      </c>
      <c r="E27" s="316" t="str">
        <f t="array" ref="E27">IF(STROŠKI_01!F43:X87="","",STROŠKI_01!F43:X87)</f>
        <v/>
      </c>
      <c r="F27" s="316" t="str">
        <f t="array" ref="F27">IF(STROŠKI_01!G43:Y87="","",STROŠKI_01!G43:Y87)</f>
        <v/>
      </c>
      <c r="G27" s="316" t="str">
        <f t="array" ref="G27">IF(STROŠKI_01!H43:Z87="","",STROŠKI_01!H43:Z87)</f>
        <v/>
      </c>
      <c r="H27" s="316" t="str">
        <f t="array" ref="H27">IF(STROŠKI_01!I43:AA87="","",STROŠKI_01!I43:AA87)</f>
        <v/>
      </c>
      <c r="I27" s="316" t="str">
        <f t="array" ref="I27">IF(STROŠKI_01!J43:AB87="","",STROŠKI_01!J43:AB87)</f>
        <v/>
      </c>
      <c r="J27" s="316" t="str">
        <f t="array" ref="J27">IF(STROŠKI_01!K43:AC87="","",STROŠKI_01!K43:AC87)</f>
        <v/>
      </c>
      <c r="K27" s="316" t="str">
        <f t="array" ref="K27">IF(STROŠKI_01!L43:AH87="","",STROŠKI_01!L43:AH87)</f>
        <v/>
      </c>
      <c r="L27" s="316" t="str">
        <f t="array" ref="L27">IF(STROŠKI_01!M43:AI87="","",STROŠKI_01!M43:AI87)</f>
        <v/>
      </c>
      <c r="M27" s="316" t="str">
        <f t="array" ref="M27">IF(STROŠKI_01!N43:AJ87="","",STROŠKI_01!N43:AJ87)</f>
        <v/>
      </c>
      <c r="N27" s="316" t="str">
        <f t="array" ref="N27">IF(STROŠKI_01!O43:AK87="","",STROŠKI_01!O43:AK87)</f>
        <v/>
      </c>
      <c r="O27" s="316" t="str">
        <f t="array" ref="O27">IF(STROŠKI_01!P43:AK87="","",STROŠKI_01!P43:AK87)</f>
        <v/>
      </c>
      <c r="P27" s="316" t="str">
        <f t="array" ref="P27">IF(STROŠKI_01!Q43:AL87="","",STROŠKI_01!Q43:AL87)</f>
        <v/>
      </c>
      <c r="Q27" s="316" t="str">
        <f t="array" ref="Q27">IF(STROŠKI_01!R43:AM87="","",STROŠKI_01!R43:AM87)</f>
        <v/>
      </c>
      <c r="R27" s="316" t="str">
        <f t="array" ref="R27">IF(STROŠKI_01!S43:AN87="","",STROŠKI_01!S43:AN87)</f>
        <v/>
      </c>
      <c r="S27" s="316" t="str">
        <f t="array" ref="S27">IF(STROŠKI_01!T43:AO87="","",STROŠKI_01!T43:AO87)</f>
        <v/>
      </c>
      <c r="T27" s="316" t="str">
        <f t="array" ref="T27">IF(STROŠKI_01!U43:AP87="","",STROŠKI_01!U43:AP87)</f>
        <v/>
      </c>
    </row>
    <row r="28" spans="1:20" x14ac:dyDescent="0.25">
      <c r="A28" s="322">
        <v>1</v>
      </c>
      <c r="B28" s="316" t="str">
        <f t="array" ref="B28">IF(STROŠKI_01!C44:T88="","",STROŠKI_01!C44:T88)</f>
        <v>PO</v>
      </c>
      <c r="C28" s="316" t="str">
        <f t="array" ref="C28">IF(STROŠKI_01!D44:V88="","",STROŠKI_01!D44:V88)</f>
        <v>PLAN</v>
      </c>
      <c r="D28" s="316" t="str">
        <f t="array" ref="D28">IF(STROŠKI_01!E44:W88="","",STROŠKI_01!E44:W88)</f>
        <v/>
      </c>
      <c r="E28" s="316" t="str">
        <f t="array" ref="E28">IF(STROŠKI_01!F44:X88="","",STROŠKI_01!F44:X88)</f>
        <v/>
      </c>
      <c r="F28" s="316" t="str">
        <f t="array" ref="F28">IF(STROŠKI_01!G44:Y88="","",STROŠKI_01!G44:Y88)</f>
        <v/>
      </c>
      <c r="G28" s="316" t="str">
        <f t="array" ref="G28">IF(STROŠKI_01!H44:Z88="","",STROŠKI_01!H44:Z88)</f>
        <v/>
      </c>
      <c r="H28" s="316" t="str">
        <f t="array" ref="H28">IF(STROŠKI_01!I44:AA88="","",STROŠKI_01!I44:AA88)</f>
        <v/>
      </c>
      <c r="I28" s="316" t="str">
        <f t="array" ref="I28">IF(STROŠKI_01!J44:AB88="","",STROŠKI_01!J44:AB88)</f>
        <v/>
      </c>
      <c r="J28" s="316" t="str">
        <f t="array" ref="J28">IF(STROŠKI_01!K44:AC88="","",STROŠKI_01!K44:AC88)</f>
        <v/>
      </c>
      <c r="K28" s="316" t="str">
        <f t="array" ref="K28">IF(STROŠKI_01!L44:AH88="","",STROŠKI_01!L44:AH88)</f>
        <v/>
      </c>
      <c r="L28" s="316" t="str">
        <f t="array" ref="L28">IF(STROŠKI_01!M44:AI88="","",STROŠKI_01!M44:AI88)</f>
        <v/>
      </c>
      <c r="M28" s="316" t="str">
        <f t="array" ref="M28">IF(STROŠKI_01!N44:AJ88="","",STROŠKI_01!N44:AJ88)</f>
        <v/>
      </c>
      <c r="N28" s="316" t="str">
        <f t="array" ref="N28">IF(STROŠKI_01!O44:AK88="","",STROŠKI_01!O44:AK88)</f>
        <v/>
      </c>
      <c r="O28" s="316" t="str">
        <f t="array" ref="O28">IF(STROŠKI_01!P44:AK88="","",STROŠKI_01!P44:AK88)</f>
        <v/>
      </c>
      <c r="P28" s="316" t="str">
        <f t="array" ref="P28">IF(STROŠKI_01!Q44:AL88="","",STROŠKI_01!Q44:AL88)</f>
        <v/>
      </c>
      <c r="Q28" s="316" t="str">
        <f t="array" ref="Q28">IF(STROŠKI_01!R44:AM88="","",STROŠKI_01!R44:AM88)</f>
        <v/>
      </c>
      <c r="R28" s="316" t="str">
        <f t="array" ref="R28">IF(STROŠKI_01!S44:AN88="","",STROŠKI_01!S44:AN88)</f>
        <v/>
      </c>
      <c r="S28" s="316" t="str">
        <f t="array" ref="S28">IF(STROŠKI_01!T44:AO88="","",STROŠKI_01!T44:AO88)</f>
        <v/>
      </c>
      <c r="T28" s="316" t="str">
        <f t="array" ref="T28">IF(STROŠKI_01!U44:AP88="","",STROŠKI_01!U44:AP88)</f>
        <v/>
      </c>
    </row>
    <row r="29" spans="1:20" x14ac:dyDescent="0.25">
      <c r="A29" s="322">
        <v>1</v>
      </c>
      <c r="B29" s="316" t="str">
        <f t="array" ref="B29">IF(STROŠKI_01!C45:T89="","",STROŠKI_01!C45:T89)</f>
        <v>PO</v>
      </c>
      <c r="C29" s="316" t="str">
        <f t="array" ref="C29">IF(STROŠKI_01!D45:V89="","",STROŠKI_01!D45:V89)</f>
        <v>PLAN</v>
      </c>
      <c r="D29" s="316" t="str">
        <f t="array" ref="D29">IF(STROŠKI_01!E45:W89="","",STROŠKI_01!E45:W89)</f>
        <v/>
      </c>
      <c r="E29" s="316" t="str">
        <f t="array" ref="E29">IF(STROŠKI_01!F45:X89="","",STROŠKI_01!F45:X89)</f>
        <v/>
      </c>
      <c r="F29" s="316" t="str">
        <f t="array" ref="F29">IF(STROŠKI_01!G45:Y89="","",STROŠKI_01!G45:Y89)</f>
        <v/>
      </c>
      <c r="G29" s="316" t="str">
        <f t="array" ref="G29">IF(STROŠKI_01!H45:Z89="","",STROŠKI_01!H45:Z89)</f>
        <v/>
      </c>
      <c r="H29" s="316" t="str">
        <f t="array" ref="H29">IF(STROŠKI_01!I45:AA89="","",STROŠKI_01!I45:AA89)</f>
        <v/>
      </c>
      <c r="I29" s="316" t="str">
        <f t="array" ref="I29">IF(STROŠKI_01!J45:AB89="","",STROŠKI_01!J45:AB89)</f>
        <v/>
      </c>
      <c r="J29" s="316" t="str">
        <f t="array" ref="J29">IF(STROŠKI_01!K45:AC89="","",STROŠKI_01!K45:AC89)</f>
        <v/>
      </c>
      <c r="K29" s="316" t="str">
        <f t="array" ref="K29">IF(STROŠKI_01!L45:AH89="","",STROŠKI_01!L45:AH89)</f>
        <v/>
      </c>
      <c r="L29" s="316" t="str">
        <f t="array" ref="L29">IF(STROŠKI_01!M45:AI89="","",STROŠKI_01!M45:AI89)</f>
        <v/>
      </c>
      <c r="M29" s="316" t="str">
        <f t="array" ref="M29">IF(STROŠKI_01!N45:AJ89="","",STROŠKI_01!N45:AJ89)</f>
        <v/>
      </c>
      <c r="N29" s="316" t="str">
        <f t="array" ref="N29">IF(STROŠKI_01!O45:AK89="","",STROŠKI_01!O45:AK89)</f>
        <v/>
      </c>
      <c r="O29" s="316" t="str">
        <f t="array" ref="O29">IF(STROŠKI_01!P45:AK89="","",STROŠKI_01!P45:AK89)</f>
        <v/>
      </c>
      <c r="P29" s="316" t="str">
        <f t="array" ref="P29">IF(STROŠKI_01!Q45:AL89="","",STROŠKI_01!Q45:AL89)</f>
        <v/>
      </c>
      <c r="Q29" s="316" t="str">
        <f t="array" ref="Q29">IF(STROŠKI_01!R45:AM89="","",STROŠKI_01!R45:AM89)</f>
        <v/>
      </c>
      <c r="R29" s="316" t="str">
        <f t="array" ref="R29">IF(STROŠKI_01!S45:AN89="","",STROŠKI_01!S45:AN89)</f>
        <v/>
      </c>
      <c r="S29" s="316" t="str">
        <f t="array" ref="S29">IF(STROŠKI_01!T45:AO89="","",STROŠKI_01!T45:AO89)</f>
        <v/>
      </c>
      <c r="T29" s="316" t="str">
        <f t="array" ref="T29">IF(STROŠKI_01!U45:AP89="","",STROŠKI_01!U45:AP89)</f>
        <v/>
      </c>
    </row>
    <row r="30" spans="1:20" x14ac:dyDescent="0.25">
      <c r="A30" s="322">
        <v>1</v>
      </c>
      <c r="B30" s="316" t="str">
        <f t="array" ref="B30">IF(STROŠKI_01!C46:T90="","",STROŠKI_01!C46:T90)</f>
        <v>PO</v>
      </c>
      <c r="C30" s="316" t="str">
        <f t="array" ref="C30">IF(STROŠKI_01!D46:V90="","",STROŠKI_01!D46:V90)</f>
        <v>PLAN</v>
      </c>
      <c r="D30" s="316" t="str">
        <f t="array" ref="D30">IF(STROŠKI_01!E46:W90="","",STROŠKI_01!E46:W90)</f>
        <v/>
      </c>
      <c r="E30" s="316" t="str">
        <f t="array" ref="E30">IF(STROŠKI_01!F46:X90="","",STROŠKI_01!F46:X90)</f>
        <v/>
      </c>
      <c r="F30" s="316" t="str">
        <f t="array" ref="F30">IF(STROŠKI_01!G46:Y90="","",STROŠKI_01!G46:Y90)</f>
        <v/>
      </c>
      <c r="G30" s="316" t="str">
        <f t="array" ref="G30">IF(STROŠKI_01!H46:Z90="","",STROŠKI_01!H46:Z90)</f>
        <v/>
      </c>
      <c r="H30" s="316" t="str">
        <f t="array" ref="H30">IF(STROŠKI_01!I46:AA90="","",STROŠKI_01!I46:AA90)</f>
        <v/>
      </c>
      <c r="I30" s="316" t="str">
        <f t="array" ref="I30">IF(STROŠKI_01!J46:AB90="","",STROŠKI_01!J46:AB90)</f>
        <v/>
      </c>
      <c r="J30" s="316" t="str">
        <f t="array" ref="J30">IF(STROŠKI_01!K46:AC90="","",STROŠKI_01!K46:AC90)</f>
        <v/>
      </c>
      <c r="K30" s="316" t="str">
        <f t="array" ref="K30">IF(STROŠKI_01!L46:AH90="","",STROŠKI_01!L46:AH90)</f>
        <v/>
      </c>
      <c r="L30" s="316" t="str">
        <f t="array" ref="L30">IF(STROŠKI_01!M46:AI90="","",STROŠKI_01!M46:AI90)</f>
        <v/>
      </c>
      <c r="M30" s="316" t="str">
        <f t="array" ref="M30">IF(STROŠKI_01!N46:AJ90="","",STROŠKI_01!N46:AJ90)</f>
        <v/>
      </c>
      <c r="N30" s="316" t="str">
        <f t="array" ref="N30">IF(STROŠKI_01!O46:AK90="","",STROŠKI_01!O46:AK90)</f>
        <v/>
      </c>
      <c r="O30" s="316" t="str">
        <f t="array" ref="O30">IF(STROŠKI_01!P46:AK90="","",STROŠKI_01!P46:AK90)</f>
        <v/>
      </c>
      <c r="P30" s="316" t="str">
        <f t="array" ref="P30">IF(STROŠKI_01!Q46:AL90="","",STROŠKI_01!Q46:AL90)</f>
        <v/>
      </c>
      <c r="Q30" s="316" t="str">
        <f t="array" ref="Q30">IF(STROŠKI_01!R46:AM90="","",STROŠKI_01!R46:AM90)</f>
        <v/>
      </c>
      <c r="R30" s="316" t="str">
        <f t="array" ref="R30">IF(STROŠKI_01!S46:AN90="","",STROŠKI_01!S46:AN90)</f>
        <v/>
      </c>
      <c r="S30" s="316" t="str">
        <f t="array" ref="S30">IF(STROŠKI_01!T46:AO90="","",STROŠKI_01!T46:AO90)</f>
        <v/>
      </c>
      <c r="T30" s="316" t="str">
        <f t="array" ref="T30">IF(STROŠKI_01!U46:AP90="","",STROŠKI_01!U46:AP90)</f>
        <v/>
      </c>
    </row>
    <row r="31" spans="1:20" x14ac:dyDescent="0.25">
      <c r="A31" s="322">
        <v>1</v>
      </c>
      <c r="B31" s="316" t="str">
        <f t="array" ref="B31">IF(STROŠKI_01!C47:T91="","",STROŠKI_01!C47:T91)</f>
        <v>PO</v>
      </c>
      <c r="C31" s="316" t="str">
        <f t="array" ref="C31">IF(STROŠKI_01!D47:V91="","",STROŠKI_01!D47:V91)</f>
        <v>PLAN</v>
      </c>
      <c r="D31" s="316" t="str">
        <f t="array" ref="D31">IF(STROŠKI_01!E47:W91="","",STROŠKI_01!E47:W91)</f>
        <v/>
      </c>
      <c r="E31" s="316" t="str">
        <f t="array" ref="E31">IF(STROŠKI_01!F47:X91="","",STROŠKI_01!F47:X91)</f>
        <v/>
      </c>
      <c r="F31" s="316" t="str">
        <f t="array" ref="F31">IF(STROŠKI_01!G47:Y91="","",STROŠKI_01!G47:Y91)</f>
        <v/>
      </c>
      <c r="G31" s="316" t="str">
        <f t="array" ref="G31">IF(STROŠKI_01!H47:Z91="","",STROŠKI_01!H47:Z91)</f>
        <v>MWh</v>
      </c>
      <c r="H31" s="316" t="str">
        <f t="array" ref="H31">IF(STROŠKI_01!I47:AA91="","",STROŠKI_01!I47:AA91)</f>
        <v/>
      </c>
      <c r="I31" s="316" t="str">
        <f t="array" ref="I31">IF(STROŠKI_01!J47:AB91="","",STROŠKI_01!J47:AB91)</f>
        <v/>
      </c>
      <c r="J31" s="316" t="str">
        <f t="array" ref="J31">IF(STROŠKI_01!K47:AC91="","",STROŠKI_01!K47:AC91)</f>
        <v/>
      </c>
      <c r="K31" s="316" t="str">
        <f t="array" ref="K31">IF(STROŠKI_01!L47:AH91="","",STROŠKI_01!L47:AH91)</f>
        <v/>
      </c>
      <c r="L31" s="316" t="str">
        <f t="array" ref="L31">IF(STROŠKI_01!M47:AI91="","",STROŠKI_01!M47:AI91)</f>
        <v/>
      </c>
      <c r="M31" s="316" t="str">
        <f t="array" ref="M31">IF(STROŠKI_01!N47:AJ91="","",STROŠKI_01!N47:AJ91)</f>
        <v/>
      </c>
      <c r="N31" s="316" t="str">
        <f t="array" ref="N31">IF(STROŠKI_01!O47:AK91="","",STROŠKI_01!O47:AK91)</f>
        <v/>
      </c>
      <c r="O31" s="316" t="str">
        <f t="array" ref="O31">IF(STROŠKI_01!P47:AK91="","",STROŠKI_01!P47:AK91)</f>
        <v/>
      </c>
      <c r="P31" s="316" t="str">
        <f t="array" ref="P31">IF(STROŠKI_01!Q47:AL91="","",STROŠKI_01!Q47:AL91)</f>
        <v/>
      </c>
      <c r="Q31" s="316" t="str">
        <f t="array" ref="Q31">IF(STROŠKI_01!R47:AM91="","",STROŠKI_01!R47:AM91)</f>
        <v>EUR/MWh</v>
      </c>
      <c r="R31" s="316" t="str">
        <f t="array" ref="R31">IF(STROŠKI_01!S47:AN91="","",STROŠKI_01!S47:AN91)</f>
        <v/>
      </c>
      <c r="S31" s="316" t="str">
        <f t="array" ref="S31">IF(STROŠKI_01!T47:AO91="","",STROŠKI_01!T47:AO91)</f>
        <v/>
      </c>
      <c r="T31" s="316" t="str">
        <f t="array" ref="T31">IF(STROŠKI_01!U47:AP91="","",STROŠKI_01!U47:AP91)</f>
        <v/>
      </c>
    </row>
    <row r="32" spans="1:20" x14ac:dyDescent="0.25">
      <c r="A32" s="322">
        <v>1</v>
      </c>
      <c r="B32" s="316" t="str">
        <f t="array" ref="B32">IF(STROŠKI_01!C48:T92="","",STROŠKI_01!C48:T92)</f>
        <v>PO</v>
      </c>
      <c r="C32" s="316" t="str">
        <f t="array" ref="C32">IF(STROŠKI_01!D48:V92="","",STROŠKI_01!D48:V92)</f>
        <v>PLAN</v>
      </c>
      <c r="D32" s="316" t="str">
        <f t="array" ref="D32">IF(STROŠKI_01!E48:W92="","",STROŠKI_01!E48:W92)</f>
        <v/>
      </c>
      <c r="E32" s="316" t="str">
        <f t="array" ref="E32">IF(STROŠKI_01!F48:X92="","",STROŠKI_01!F48:X92)</f>
        <v/>
      </c>
      <c r="F32" s="316" t="str">
        <f t="array" ref="F32">IF(STROŠKI_01!G48:Y92="","",STROŠKI_01!G48:Y92)</f>
        <v/>
      </c>
      <c r="G32" s="316" t="str">
        <f t="array" ref="G32">IF(STROŠKI_01!H48:Z92="","",STROŠKI_01!H48:Z92)</f>
        <v>MWh</v>
      </c>
      <c r="H32" s="316" t="str">
        <f t="array" ref="H32">IF(STROŠKI_01!I48:AA92="","",STROŠKI_01!I48:AA92)</f>
        <v/>
      </c>
      <c r="I32" s="316" t="str">
        <f t="array" ref="I32">IF(STROŠKI_01!J48:AB92="","",STROŠKI_01!J48:AB92)</f>
        <v/>
      </c>
      <c r="J32" s="316" t="str">
        <f t="array" ref="J32">IF(STROŠKI_01!K48:AC92="","",STROŠKI_01!K48:AC92)</f>
        <v/>
      </c>
      <c r="K32" s="316" t="str">
        <f t="array" ref="K32">IF(STROŠKI_01!L48:AH92="","",STROŠKI_01!L48:AH92)</f>
        <v/>
      </c>
      <c r="L32" s="316" t="str">
        <f t="array" ref="L32">IF(STROŠKI_01!M48:AI92="","",STROŠKI_01!M48:AI92)</f>
        <v/>
      </c>
      <c r="M32" s="316" t="str">
        <f t="array" ref="M32">IF(STROŠKI_01!N48:AJ92="","",STROŠKI_01!N48:AJ92)</f>
        <v/>
      </c>
      <c r="N32" s="316" t="str">
        <f t="array" ref="N32">IF(STROŠKI_01!O48:AK92="","",STROŠKI_01!O48:AK92)</f>
        <v/>
      </c>
      <c r="O32" s="316" t="str">
        <f t="array" ref="O32">IF(STROŠKI_01!P48:AK92="","",STROŠKI_01!P48:AK92)</f>
        <v/>
      </c>
      <c r="P32" s="316" t="str">
        <f t="array" ref="P32">IF(STROŠKI_01!Q48:AL92="","",STROŠKI_01!Q48:AL92)</f>
        <v/>
      </c>
      <c r="Q32" s="316" t="str">
        <f t="array" ref="Q32">IF(STROŠKI_01!R48:AM92="","",STROŠKI_01!R48:AM92)</f>
        <v>EUR/MWh</v>
      </c>
      <c r="R32" s="316" t="str">
        <f t="array" ref="R32">IF(STROŠKI_01!S48:AN92="","",STROŠKI_01!S48:AN92)</f>
        <v/>
      </c>
      <c r="S32" s="316" t="str">
        <f t="array" ref="S32">IF(STROŠKI_01!T48:AO92="","",STROŠKI_01!T48:AO92)</f>
        <v/>
      </c>
      <c r="T32" s="316" t="str">
        <f t="array" ref="T32">IF(STROŠKI_01!U48:AP92="","",STROŠKI_01!U48:AP92)</f>
        <v/>
      </c>
    </row>
    <row r="33" spans="1:22" x14ac:dyDescent="0.25">
      <c r="A33" s="322">
        <v>1</v>
      </c>
      <c r="B33" s="316" t="str">
        <f t="array" ref="B33">IF(STROŠKI_01!C49:T93="","",STROŠKI_01!C49:T93)</f>
        <v>PO</v>
      </c>
      <c r="C33" s="316" t="str">
        <f t="array" ref="C33">IF(STROŠKI_01!D49:V93="","",STROŠKI_01!D49:V93)</f>
        <v>PLAN</v>
      </c>
      <c r="D33" s="316" t="str">
        <f t="array" ref="D33">IF(STROŠKI_01!E49:W93="","",STROŠKI_01!E49:W93)</f>
        <v/>
      </c>
      <c r="E33" s="316" t="str">
        <f t="array" ref="E33">IF(STROŠKI_01!F49:X93="","",STROŠKI_01!F49:X93)</f>
        <v/>
      </c>
      <c r="F33" s="316" t="str">
        <f t="array" ref="F33">IF(STROŠKI_01!G49:Y93="","",STROŠKI_01!G49:Y93)</f>
        <v/>
      </c>
      <c r="G33" s="316" t="str">
        <f t="array" ref="G33">IF(STROŠKI_01!H49:Z93="","",STROŠKI_01!H49:Z93)</f>
        <v>MWh</v>
      </c>
      <c r="H33" s="316" t="str">
        <f t="array" ref="H33">IF(STROŠKI_01!I49:AA93="","",STROŠKI_01!I49:AA93)</f>
        <v/>
      </c>
      <c r="I33" s="316" t="str">
        <f t="array" ref="I33">IF(STROŠKI_01!J49:AB93="","",STROŠKI_01!J49:AB93)</f>
        <v/>
      </c>
      <c r="J33" s="316" t="str">
        <f t="array" ref="J33">IF(STROŠKI_01!K49:AC93="","",STROŠKI_01!K49:AC93)</f>
        <v/>
      </c>
      <c r="K33" s="316" t="str">
        <f t="array" ref="K33">IF(STROŠKI_01!L49:AH93="","",STROŠKI_01!L49:AH93)</f>
        <v/>
      </c>
      <c r="L33" s="316" t="str">
        <f t="array" ref="L33">IF(STROŠKI_01!M49:AI93="","",STROŠKI_01!M49:AI93)</f>
        <v/>
      </c>
      <c r="M33" s="316" t="str">
        <f t="array" ref="M33">IF(STROŠKI_01!N49:AJ93="","",STROŠKI_01!N49:AJ93)</f>
        <v/>
      </c>
      <c r="N33" s="316" t="str">
        <f t="array" ref="N33">IF(STROŠKI_01!O49:AK93="","",STROŠKI_01!O49:AK93)</f>
        <v/>
      </c>
      <c r="O33" s="316" t="str">
        <f t="array" ref="O33">IF(STROŠKI_01!P49:AK93="","",STROŠKI_01!P49:AK93)</f>
        <v/>
      </c>
      <c r="P33" s="316" t="str">
        <f t="array" ref="P33">IF(STROŠKI_01!Q49:AL93="","",STROŠKI_01!Q49:AL93)</f>
        <v/>
      </c>
      <c r="Q33" s="316" t="str">
        <f t="array" ref="Q33">IF(STROŠKI_01!R49:AM93="","",STROŠKI_01!R49:AM93)</f>
        <v>EUR/MWh</v>
      </c>
      <c r="R33" s="316" t="str">
        <f t="array" ref="R33">IF(STROŠKI_01!S49:AN93="","",STROŠKI_01!S49:AN93)</f>
        <v/>
      </c>
      <c r="S33" s="316" t="str">
        <f t="array" ref="S33">IF(STROŠKI_01!T49:AO93="","",STROŠKI_01!T49:AO93)</f>
        <v/>
      </c>
      <c r="T33" s="316" t="str">
        <f t="array" ref="T33">IF(STROŠKI_01!U49:AP93="","",STROŠKI_01!U49:AP93)</f>
        <v/>
      </c>
    </row>
    <row r="34" spans="1:22" x14ac:dyDescent="0.25">
      <c r="A34" s="322">
        <v>1</v>
      </c>
      <c r="B34" s="316" t="str">
        <f t="array" ref="B34">IF(STROŠKI_01!C50:T94="","",STROŠKI_01!C50:T94)</f>
        <v>PO</v>
      </c>
      <c r="C34" s="316" t="str">
        <f t="array" ref="C34">IF(STROŠKI_01!D50:V94="","",STROŠKI_01!D50:V94)</f>
        <v>PLAN</v>
      </c>
      <c r="D34" s="316" t="str">
        <f t="array" ref="D34">IF(STROŠKI_01!E50:W94="","",STROŠKI_01!E50:W94)</f>
        <v/>
      </c>
      <c r="E34" s="316" t="str">
        <f t="array" ref="E34">IF(STROŠKI_01!F50:X94="","",STROŠKI_01!F50:X94)</f>
        <v/>
      </c>
      <c r="F34" s="316" t="str">
        <f t="array" ref="F34">IF(STROŠKI_01!G50:Y94="","",STROŠKI_01!G50:Y94)</f>
        <v/>
      </c>
      <c r="G34" s="316" t="str">
        <f t="array" ref="G34">IF(STROŠKI_01!H50:Z94="","",STROŠKI_01!H50:Z94)</f>
        <v>MW/leto</v>
      </c>
      <c r="H34" s="316" t="str">
        <f t="array" ref="H34">IF(STROŠKI_01!I50:AA94="","",STROŠKI_01!I50:AA94)</f>
        <v/>
      </c>
      <c r="I34" s="316" t="str">
        <f t="array" ref="I34">IF(STROŠKI_01!J50:AB94="","",STROŠKI_01!J50:AB94)</f>
        <v/>
      </c>
      <c r="J34" s="316" t="str">
        <f t="array" ref="J34">IF(STROŠKI_01!K50:AC94="","",STROŠKI_01!K50:AC94)</f>
        <v/>
      </c>
      <c r="K34" s="316" t="str">
        <f t="array" ref="K34">IF(STROŠKI_01!L50:AH94="","",STROŠKI_01!L50:AH94)</f>
        <v/>
      </c>
      <c r="L34" s="316" t="str">
        <f t="array" ref="L34">IF(STROŠKI_01!M50:AI94="","",STROŠKI_01!M50:AI94)</f>
        <v/>
      </c>
      <c r="M34" s="316" t="str">
        <f t="array" ref="M34">IF(STROŠKI_01!N50:AJ94="","",STROŠKI_01!N50:AJ94)</f>
        <v/>
      </c>
      <c r="N34" s="316" t="str">
        <f t="array" ref="N34">IF(STROŠKI_01!O50:AK94="","",STROŠKI_01!O50:AK94)</f>
        <v/>
      </c>
      <c r="O34" s="316" t="str">
        <f t="array" ref="O34">IF(STROŠKI_01!P50:AK94="","",STROŠKI_01!P50:AK94)</f>
        <v/>
      </c>
      <c r="P34" s="316" t="str">
        <f t="array" ref="P34">IF(STROŠKI_01!Q50:AL94="","",STROŠKI_01!Q50:AL94)</f>
        <v/>
      </c>
      <c r="Q34" s="316" t="str">
        <f t="array" ref="Q34">IF(STROŠKI_01!R50:AM94="","",STROŠKI_01!R50:AM94)</f>
        <v>EUR/MW/leto</v>
      </c>
      <c r="R34" s="316" t="str">
        <f t="array" ref="R34">IF(STROŠKI_01!S50:AN94="","",STROŠKI_01!S50:AN94)</f>
        <v/>
      </c>
      <c r="S34" s="316" t="str">
        <f t="array" ref="S34">IF(STROŠKI_01!T50:AO94="","",STROŠKI_01!T50:AO94)</f>
        <v/>
      </c>
      <c r="T34" s="316" t="str">
        <f t="array" ref="T34">IF(STROŠKI_01!U50:AP94="","",STROŠKI_01!U50:AP94)</f>
        <v/>
      </c>
    </row>
    <row r="35" spans="1:22" x14ac:dyDescent="0.25">
      <c r="A35" s="322">
        <v>1</v>
      </c>
      <c r="B35" s="316" t="str">
        <f t="array" ref="B35">IF(STROŠKI_01!C51:T95="","",STROŠKI_01!C51:T95)</f>
        <v>PO</v>
      </c>
      <c r="C35" s="316" t="str">
        <f t="array" ref="C35">IF(STROŠKI_01!D51:V95="","",STROŠKI_01!D51:V95)</f>
        <v>PLAN</v>
      </c>
      <c r="D35" s="316" t="str">
        <f t="array" ref="D35">IF(STROŠKI_01!E51:W95="","",STROŠKI_01!E51:W95)</f>
        <v/>
      </c>
      <c r="E35" s="316" t="str">
        <f t="array" ref="E35">IF(STROŠKI_01!F51:X95="","",STROŠKI_01!F51:X95)</f>
        <v/>
      </c>
      <c r="F35" s="316" t="str">
        <f t="array" ref="F35">IF(STROŠKI_01!G51:Y95="","",STROŠKI_01!G51:Y95)</f>
        <v/>
      </c>
      <c r="G35" s="316" t="str">
        <f t="array" ref="G35">IF(STROŠKI_01!H51:Z95="","",STROŠKI_01!H51:Z95)</f>
        <v>MWh</v>
      </c>
      <c r="H35" s="316" t="str">
        <f t="array" ref="H35">IF(STROŠKI_01!I51:AA95="","",STROŠKI_01!I51:AA95)</f>
        <v/>
      </c>
      <c r="I35" s="316" t="str">
        <f t="array" ref="I35">IF(STROŠKI_01!J51:AB95="","",STROŠKI_01!J51:AB95)</f>
        <v/>
      </c>
      <c r="J35" s="316" t="str">
        <f t="array" ref="J35">IF(STROŠKI_01!K51:AC95="","",STROŠKI_01!K51:AC95)</f>
        <v/>
      </c>
      <c r="K35" s="316" t="str">
        <f t="array" ref="K35">IF(STROŠKI_01!L51:AH95="","",STROŠKI_01!L51:AH95)</f>
        <v/>
      </c>
      <c r="L35" s="316" t="str">
        <f t="array" ref="L35">IF(STROŠKI_01!M51:AI95="","",STROŠKI_01!M51:AI95)</f>
        <v/>
      </c>
      <c r="M35" s="316" t="str">
        <f t="array" ref="M35">IF(STROŠKI_01!N51:AJ95="","",STROŠKI_01!N51:AJ95)</f>
        <v/>
      </c>
      <c r="N35" s="316" t="str">
        <f t="array" ref="N35">IF(STROŠKI_01!O51:AK95="","",STROŠKI_01!O51:AK95)</f>
        <v/>
      </c>
      <c r="O35" s="316" t="str">
        <f t="array" ref="O35">IF(STROŠKI_01!P51:AK95="","",STROŠKI_01!P51:AK95)</f>
        <v/>
      </c>
      <c r="P35" s="316" t="str">
        <f t="array" ref="P35">IF(STROŠKI_01!Q51:AL95="","",STROŠKI_01!Q51:AL95)</f>
        <v/>
      </c>
      <c r="Q35" s="316" t="str">
        <f t="array" ref="Q35">IF(STROŠKI_01!R51:AM95="","",STROŠKI_01!R51:AM95)</f>
        <v>EUR/MWh</v>
      </c>
      <c r="R35" s="316" t="str">
        <f t="array" ref="R35">IF(STROŠKI_01!S51:AN95="","",STROŠKI_01!S51:AN95)</f>
        <v/>
      </c>
      <c r="S35" s="316" t="str">
        <f t="array" ref="S35">IF(STROŠKI_01!T51:AO95="","",STROŠKI_01!T51:AO95)</f>
        <v/>
      </c>
      <c r="T35" s="316" t="str">
        <f t="array" ref="T35">IF(STROŠKI_01!U51:AP95="","",STROŠKI_01!U51:AP95)</f>
        <v/>
      </c>
    </row>
    <row r="36" spans="1:22" x14ac:dyDescent="0.25">
      <c r="A36" s="322">
        <v>1</v>
      </c>
      <c r="B36" s="316" t="str">
        <f t="array" ref="B36">IF(STROŠKI_01!C52:T96="","",STROŠKI_01!C52:T96)</f>
        <v>PO</v>
      </c>
      <c r="C36" s="316" t="str">
        <f t="array" ref="C36">IF(STROŠKI_01!D52:V96="","",STROŠKI_01!D52:V96)</f>
        <v>PLAN</v>
      </c>
      <c r="D36" s="316" t="str">
        <f t="array" ref="D36">IF(STROŠKI_01!E52:W96="","",STROŠKI_01!E52:W96)</f>
        <v/>
      </c>
      <c r="E36" s="316" t="str">
        <f t="array" ref="E36">IF(STROŠKI_01!F52:X96="","",STROŠKI_01!F52:X96)</f>
        <v/>
      </c>
      <c r="F36" s="316" t="str">
        <f t="array" ref="F36">IF(STROŠKI_01!G52:Y96="","",STROŠKI_01!G52:Y96)</f>
        <v/>
      </c>
      <c r="G36" s="316" t="str">
        <f t="array" ref="G36">IF(STROŠKI_01!H52:Z96="","",STROŠKI_01!H52:Z96)</f>
        <v>MWh</v>
      </c>
      <c r="H36" s="316" t="str">
        <f t="array" ref="H36">IF(STROŠKI_01!I52:AA96="","",STROŠKI_01!I52:AA96)</f>
        <v/>
      </c>
      <c r="I36" s="316" t="str">
        <f t="array" ref="I36">IF(STROŠKI_01!J52:AB96="","",STROŠKI_01!J52:AB96)</f>
        <v/>
      </c>
      <c r="J36" s="316" t="str">
        <f t="array" ref="J36">IF(STROŠKI_01!K52:AC96="","",STROŠKI_01!K52:AC96)</f>
        <v/>
      </c>
      <c r="K36" s="316" t="str">
        <f t="array" ref="K36">IF(STROŠKI_01!L52:AH96="","",STROŠKI_01!L52:AH96)</f>
        <v/>
      </c>
      <c r="L36" s="316" t="str">
        <f t="array" ref="L36">IF(STROŠKI_01!M52:AI96="","",STROŠKI_01!M52:AI96)</f>
        <v/>
      </c>
      <c r="M36" s="316" t="str">
        <f t="array" ref="M36">IF(STROŠKI_01!N52:AJ96="","",STROŠKI_01!N52:AJ96)</f>
        <v/>
      </c>
      <c r="N36" s="316" t="str">
        <f t="array" ref="N36">IF(STROŠKI_01!O52:AK96="","",STROŠKI_01!O52:AK96)</f>
        <v/>
      </c>
      <c r="O36" s="316" t="str">
        <f t="array" ref="O36">IF(STROŠKI_01!P52:AK96="","",STROŠKI_01!P52:AK96)</f>
        <v/>
      </c>
      <c r="P36" s="316" t="str">
        <f t="array" ref="P36">IF(STROŠKI_01!Q52:AL96="","",STROŠKI_01!Q52:AL96)</f>
        <v/>
      </c>
      <c r="Q36" s="316" t="str">
        <f t="array" ref="Q36">IF(STROŠKI_01!R52:AM96="","",STROŠKI_01!R52:AM96)</f>
        <v>EUR/MWh</v>
      </c>
      <c r="R36" s="316" t="str">
        <f t="array" ref="R36">IF(STROŠKI_01!S52:AN96="","",STROŠKI_01!S52:AN96)</f>
        <v/>
      </c>
      <c r="S36" s="316" t="str">
        <f t="array" ref="S36">IF(STROŠKI_01!T52:AO96="","",STROŠKI_01!T52:AO96)</f>
        <v/>
      </c>
      <c r="T36" s="316" t="str">
        <f t="array" ref="T36">IF(STROŠKI_01!U52:AP96="","",STROŠKI_01!U52:AP96)</f>
        <v/>
      </c>
    </row>
    <row r="37" spans="1:22" x14ac:dyDescent="0.25">
      <c r="A37" s="322">
        <v>1</v>
      </c>
      <c r="B37" s="316" t="str">
        <f t="array" ref="B37">IF(STROŠKI_01!C53:T97="","",STROŠKI_01!C53:T97)</f>
        <v>PO</v>
      </c>
      <c r="C37" s="316" t="str">
        <f t="array" ref="C37">IF(STROŠKI_01!D53:V97="","",STROŠKI_01!D53:V97)</f>
        <v>PLAN</v>
      </c>
      <c r="D37" s="316" t="str">
        <f t="array" ref="D37">IF(STROŠKI_01!E53:W97="","",STROŠKI_01!E53:W97)</f>
        <v/>
      </c>
      <c r="E37" s="316" t="str">
        <f t="array" ref="E37">IF(STROŠKI_01!F53:X97="","",STROŠKI_01!F53:X97)</f>
        <v/>
      </c>
      <c r="F37" s="316" t="str">
        <f t="array" ref="F37">IF(STROŠKI_01!G53:Y97="","",STROŠKI_01!G53:Y97)</f>
        <v/>
      </c>
      <c r="G37" s="316" t="str">
        <f t="array" ref="G37">IF(STROŠKI_01!H53:Z97="","",STROŠKI_01!H53:Z97)</f>
        <v>MWh</v>
      </c>
      <c r="H37" s="316" t="str">
        <f t="array" ref="H37">IF(STROŠKI_01!I53:AA97="","",STROŠKI_01!I53:AA97)</f>
        <v/>
      </c>
      <c r="I37" s="316" t="str">
        <f t="array" ref="I37">IF(STROŠKI_01!J53:AB97="","",STROŠKI_01!J53:AB97)</f>
        <v/>
      </c>
      <c r="J37" s="316" t="str">
        <f t="array" ref="J37">IF(STROŠKI_01!K53:AC97="","",STROŠKI_01!K53:AC97)</f>
        <v/>
      </c>
      <c r="K37" s="316" t="str">
        <f t="array" ref="K37">IF(STROŠKI_01!L53:AH97="","",STROŠKI_01!L53:AH97)</f>
        <v/>
      </c>
      <c r="L37" s="316" t="str">
        <f t="array" ref="L37">IF(STROŠKI_01!M53:AI97="","",STROŠKI_01!M53:AI97)</f>
        <v/>
      </c>
      <c r="M37" s="316" t="str">
        <f t="array" ref="M37">IF(STROŠKI_01!N53:AJ97="","",STROŠKI_01!N53:AJ97)</f>
        <v/>
      </c>
      <c r="N37" s="316" t="str">
        <f t="array" ref="N37">IF(STROŠKI_01!O53:AK97="","",STROŠKI_01!O53:AK97)</f>
        <v/>
      </c>
      <c r="O37" s="316" t="str">
        <f t="array" ref="O37">IF(STROŠKI_01!P53:AK97="","",STROŠKI_01!P53:AK97)</f>
        <v/>
      </c>
      <c r="P37" s="316" t="str">
        <f t="array" ref="P37">IF(STROŠKI_01!Q53:AL97="","",STROŠKI_01!Q53:AL97)</f>
        <v/>
      </c>
      <c r="Q37" s="316" t="str">
        <f t="array" ref="Q37">IF(STROŠKI_01!R53:AM97="","",STROŠKI_01!R53:AM97)</f>
        <v>EUR/MWh</v>
      </c>
      <c r="R37" s="316" t="str">
        <f t="array" ref="R37">IF(STROŠKI_01!S53:AN97="","",STROŠKI_01!S53:AN97)</f>
        <v/>
      </c>
      <c r="S37" s="316" t="str">
        <f t="array" ref="S37">IF(STROŠKI_01!T53:AO97="","",STROŠKI_01!T53:AO97)</f>
        <v/>
      </c>
      <c r="T37" s="316" t="str">
        <f t="array" ref="T37">IF(STROŠKI_01!U53:AP97="","",STROŠKI_01!U53:AP97)</f>
        <v/>
      </c>
    </row>
    <row r="38" spans="1:22" x14ac:dyDescent="0.25">
      <c r="A38" s="322">
        <v>1</v>
      </c>
      <c r="B38" s="316" t="str">
        <f t="array" ref="B38">IF(STROŠKI_01!C54:T98="","",STROŠKI_01!C54:T98)</f>
        <v>PO</v>
      </c>
      <c r="C38" s="316" t="str">
        <f t="array" ref="C38">IF(STROŠKI_01!D54:V98="","",STROŠKI_01!D54:V98)</f>
        <v>PLAN</v>
      </c>
      <c r="D38" s="316" t="str">
        <f t="array" ref="D38">IF(STROŠKI_01!E54:W98="","",STROŠKI_01!E54:W98)</f>
        <v/>
      </c>
      <c r="E38" s="316" t="str">
        <f t="array" ref="E38">IF(STROŠKI_01!F54:X98="","",STROŠKI_01!F54:X98)</f>
        <v/>
      </c>
      <c r="F38" s="316" t="str">
        <f t="array" ref="F38">IF(STROŠKI_01!G54:Y98="","",STROŠKI_01!G54:Y98)</f>
        <v/>
      </c>
      <c r="G38" s="316" t="str">
        <f t="array" ref="G38">IF(STROŠKI_01!H54:Z98="","",STROŠKI_01!H54:Z98)</f>
        <v>MW/leto</v>
      </c>
      <c r="H38" s="316" t="str">
        <f t="array" ref="H38">IF(STROŠKI_01!I54:AA98="","",STROŠKI_01!I54:AA98)</f>
        <v/>
      </c>
      <c r="I38" s="316" t="str">
        <f t="array" ref="I38">IF(STROŠKI_01!J54:AB98="","",STROŠKI_01!J54:AB98)</f>
        <v/>
      </c>
      <c r="J38" s="316" t="str">
        <f t="array" ref="J38">IF(STROŠKI_01!K54:AC98="","",STROŠKI_01!K54:AC98)</f>
        <v/>
      </c>
      <c r="K38" s="316" t="str">
        <f t="array" ref="K38">IF(STROŠKI_01!L54:AH98="","",STROŠKI_01!L54:AH98)</f>
        <v/>
      </c>
      <c r="L38" s="316" t="str">
        <f t="array" ref="L38">IF(STROŠKI_01!M54:AI98="","",STROŠKI_01!M54:AI98)</f>
        <v/>
      </c>
      <c r="M38" s="316" t="str">
        <f t="array" ref="M38">IF(STROŠKI_01!N54:AJ98="","",STROŠKI_01!N54:AJ98)</f>
        <v/>
      </c>
      <c r="N38" s="316" t="str">
        <f t="array" ref="N38">IF(STROŠKI_01!O54:AK98="","",STROŠKI_01!O54:AK98)</f>
        <v/>
      </c>
      <c r="O38" s="316" t="str">
        <f t="array" ref="O38">IF(STROŠKI_01!P54:AK98="","",STROŠKI_01!P54:AK98)</f>
        <v/>
      </c>
      <c r="P38" s="316" t="str">
        <f t="array" ref="P38">IF(STROŠKI_01!Q54:AL98="","",STROŠKI_01!Q54:AL98)</f>
        <v/>
      </c>
      <c r="Q38" s="316" t="str">
        <f t="array" ref="Q38">IF(STROŠKI_01!R54:AM98="","",STROŠKI_01!R54:AM98)</f>
        <v>EUR/MW/leto</v>
      </c>
      <c r="R38" s="316" t="str">
        <f t="array" ref="R38">IF(STROŠKI_01!S54:AN98="","",STROŠKI_01!S54:AN98)</f>
        <v/>
      </c>
      <c r="S38" s="316" t="str">
        <f t="array" ref="S38">IF(STROŠKI_01!T54:AO98="","",STROŠKI_01!T54:AO98)</f>
        <v/>
      </c>
      <c r="T38" s="316" t="str">
        <f t="array" ref="T38">IF(STROŠKI_01!U54:AP98="","",STROŠKI_01!U54:AP98)</f>
        <v/>
      </c>
    </row>
    <row r="39" spans="1:22" x14ac:dyDescent="0.25">
      <c r="A39" s="322">
        <v>1</v>
      </c>
      <c r="B39" s="316" t="str">
        <f t="array" ref="B39">IF(STROŠKI_01!C55:T99="","",STROŠKI_01!C55:T99)</f>
        <v>PO</v>
      </c>
      <c r="C39" s="316" t="str">
        <f t="array" ref="C39">IF(STROŠKI_01!D55:V99="","",STROŠKI_01!D55:V99)</f>
        <v>PLAN</v>
      </c>
      <c r="D39" s="316" t="str">
        <f t="array" ref="D39">IF(STROŠKI_01!E55:W99="","",STROŠKI_01!E55:W99)</f>
        <v/>
      </c>
      <c r="E39" s="316" t="str">
        <f t="array" ref="E39">IF(STROŠKI_01!F55:X99="","",STROŠKI_01!F55:X99)</f>
        <v/>
      </c>
      <c r="F39" s="316" t="str">
        <f t="array" ref="F39">IF(STROŠKI_01!G55:Y99="","",STROŠKI_01!G55:Y99)</f>
        <v/>
      </c>
      <c r="G39" s="316" t="str">
        <f t="array" ref="G39">IF(STROŠKI_01!H55:Z99="","",STROŠKI_01!H55:Z99)</f>
        <v>MWh</v>
      </c>
      <c r="H39" s="316" t="str">
        <f t="array" ref="H39">IF(STROŠKI_01!I55:AA99="","",STROŠKI_01!I55:AA99)</f>
        <v/>
      </c>
      <c r="I39" s="316" t="str">
        <f t="array" ref="I39">IF(STROŠKI_01!J55:AB99="","",STROŠKI_01!J55:AB99)</f>
        <v/>
      </c>
      <c r="J39" s="316" t="str">
        <f t="array" ref="J39">IF(STROŠKI_01!K55:AC99="","",STROŠKI_01!K55:AC99)</f>
        <v/>
      </c>
      <c r="K39" s="316" t="str">
        <f t="array" ref="K39">IF(STROŠKI_01!L55:AH99="","",STROŠKI_01!L55:AH99)</f>
        <v/>
      </c>
      <c r="L39" s="316" t="str">
        <f t="array" ref="L39">IF(STROŠKI_01!M55:AI99="","",STROŠKI_01!M55:AI99)</f>
        <v/>
      </c>
      <c r="M39" s="316" t="str">
        <f t="array" ref="M39">IF(STROŠKI_01!N55:AJ99="","",STROŠKI_01!N55:AJ99)</f>
        <v/>
      </c>
      <c r="N39" s="316" t="str">
        <f t="array" ref="N39">IF(STROŠKI_01!O55:AK99="","",STROŠKI_01!O55:AK99)</f>
        <v/>
      </c>
      <c r="O39" s="316" t="str">
        <f t="array" ref="O39">IF(STROŠKI_01!P55:AK99="","",STROŠKI_01!P55:AK99)</f>
        <v/>
      </c>
      <c r="P39" s="316" t="str">
        <f t="array" ref="P39">IF(STROŠKI_01!Q55:AL99="","",STROŠKI_01!Q55:AL99)</f>
        <v/>
      </c>
      <c r="Q39" s="316" t="str">
        <f t="array" ref="Q39">IF(STROŠKI_01!R55:AM99="","",STROŠKI_01!R55:AM99)</f>
        <v>EUR/MWh</v>
      </c>
      <c r="R39" s="316" t="str">
        <f t="array" ref="R39">IF(STROŠKI_01!S55:AN99="","",STROŠKI_01!S55:AN99)</f>
        <v/>
      </c>
      <c r="S39" s="316" t="str">
        <f t="array" ref="S39">IF(STROŠKI_01!T55:AO99="","",STROŠKI_01!T55:AO99)</f>
        <v/>
      </c>
      <c r="T39" s="316" t="str">
        <f t="array" ref="T39">IF(STROŠKI_01!U55:AP99="","",STROŠKI_01!U55:AP99)</f>
        <v/>
      </c>
    </row>
    <row r="40" spans="1:22" x14ac:dyDescent="0.25">
      <c r="A40" s="322">
        <v>1</v>
      </c>
      <c r="B40" s="316" t="str">
        <f t="array" ref="B40">IF(STROŠKI_01!C56:T100="","",STROŠKI_01!C56:T100)</f>
        <v>PO</v>
      </c>
      <c r="C40" s="316" t="str">
        <f t="array" ref="C40">IF(STROŠKI_01!D56:V100="","",STROŠKI_01!D56:V100)</f>
        <v>PLAN</v>
      </c>
      <c r="D40" s="316" t="str">
        <f t="array" ref="D40">IF(STROŠKI_01!E56:W100="","",STROŠKI_01!E56:W100)</f>
        <v/>
      </c>
      <c r="E40" s="316" t="str">
        <f t="array" ref="E40">IF(STROŠKI_01!F56:X100="","",STROŠKI_01!F56:X100)</f>
        <v/>
      </c>
      <c r="F40" s="316" t="str">
        <f t="array" ref="F40">IF(STROŠKI_01!G56:Y100="","",STROŠKI_01!G56:Y100)</f>
        <v/>
      </c>
      <c r="G40" s="316" t="str">
        <f t="array" ref="G40">IF(STROŠKI_01!H56:Z100="","",STROŠKI_01!H56:Z100)</f>
        <v>MWh</v>
      </c>
      <c r="H40" s="316" t="str">
        <f t="array" ref="H40">IF(STROŠKI_01!I56:AA100="","",STROŠKI_01!I56:AA100)</f>
        <v/>
      </c>
      <c r="I40" s="316" t="str">
        <f t="array" ref="I40">IF(STROŠKI_01!J56:AB100="","",STROŠKI_01!J56:AB100)</f>
        <v/>
      </c>
      <c r="J40" s="316" t="str">
        <f t="array" ref="J40">IF(STROŠKI_01!K56:AC100="","",STROŠKI_01!K56:AC100)</f>
        <v/>
      </c>
      <c r="K40" s="316" t="str">
        <f t="array" ref="K40">IF(STROŠKI_01!L56:AH100="","",STROŠKI_01!L56:AH100)</f>
        <v/>
      </c>
      <c r="L40" s="316" t="str">
        <f t="array" ref="L40">IF(STROŠKI_01!M56:AI100="","",STROŠKI_01!M56:AI100)</f>
        <v/>
      </c>
      <c r="M40" s="316" t="str">
        <f t="array" ref="M40">IF(STROŠKI_01!N56:AJ100="","",STROŠKI_01!N56:AJ100)</f>
        <v/>
      </c>
      <c r="N40" s="316" t="str">
        <f t="array" ref="N40">IF(STROŠKI_01!O56:AK100="","",STROŠKI_01!O56:AK100)</f>
        <v/>
      </c>
      <c r="O40" s="316" t="str">
        <f t="array" ref="O40">IF(STROŠKI_01!P56:AK100="","",STROŠKI_01!P56:AK100)</f>
        <v/>
      </c>
      <c r="P40" s="316" t="str">
        <f t="array" ref="P40">IF(STROŠKI_01!Q56:AL100="","",STROŠKI_01!Q56:AL100)</f>
        <v/>
      </c>
      <c r="Q40" s="316" t="str">
        <f t="array" ref="Q40">IF(STROŠKI_01!R56:AM100="","",STROŠKI_01!R56:AM100)</f>
        <v>EUR/MWh</v>
      </c>
      <c r="R40" s="316" t="str">
        <f t="array" ref="R40">IF(STROŠKI_01!S56:AN100="","",STROŠKI_01!S56:AN100)</f>
        <v/>
      </c>
      <c r="S40" s="316" t="str">
        <f t="array" ref="S40">IF(STROŠKI_01!T56:AO100="","",STROŠKI_01!T56:AO100)</f>
        <v/>
      </c>
      <c r="T40" s="316" t="str">
        <f t="array" ref="T40">IF(STROŠKI_01!U56:AP100="","",STROŠKI_01!U56:AP100)</f>
        <v/>
      </c>
    </row>
    <row r="41" spans="1:22" x14ac:dyDescent="0.25">
      <c r="A41" s="322">
        <v>1</v>
      </c>
      <c r="B41" s="316" t="str">
        <f t="array" ref="B41">IF(STROŠKI_01!C57:T101="","",STROŠKI_01!C57:T101)</f>
        <v>PO</v>
      </c>
      <c r="C41" s="316" t="str">
        <f t="array" ref="C41">IF(STROŠKI_01!D57:V101="","",STROŠKI_01!D57:V101)</f>
        <v>PLAN</v>
      </c>
      <c r="D41" s="316" t="str">
        <f t="array" ref="D41">IF(STROŠKI_01!E57:W101="","",STROŠKI_01!E57:W101)</f>
        <v/>
      </c>
      <c r="E41" s="316" t="str">
        <f t="array" ref="E41">IF(STROŠKI_01!F57:X101="","",STROŠKI_01!F57:X101)</f>
        <v/>
      </c>
      <c r="F41" s="316" t="str">
        <f t="array" ref="F41">IF(STROŠKI_01!G57:Y101="","",STROŠKI_01!G57:Y101)</f>
        <v/>
      </c>
      <c r="G41" s="316" t="str">
        <f t="array" ref="G41">IF(STROŠKI_01!H57:Z101="","",STROŠKI_01!H57:Z101)</f>
        <v>MWh</v>
      </c>
      <c r="H41" s="316" t="str">
        <f t="array" ref="H41">IF(STROŠKI_01!I57:AA101="","",STROŠKI_01!I57:AA101)</f>
        <v/>
      </c>
      <c r="I41" s="316" t="str">
        <f t="array" ref="I41">IF(STROŠKI_01!J57:AB101="","",STROŠKI_01!J57:AB101)</f>
        <v/>
      </c>
      <c r="J41" s="316" t="str">
        <f t="array" ref="J41">IF(STROŠKI_01!K57:AC101="","",STROŠKI_01!K57:AC101)</f>
        <v/>
      </c>
      <c r="K41" s="316" t="str">
        <f t="array" ref="K41">IF(STROŠKI_01!L57:AH101="","",STROŠKI_01!L57:AH101)</f>
        <v/>
      </c>
      <c r="L41" s="316" t="str">
        <f t="array" ref="L41">IF(STROŠKI_01!M57:AI101="","",STROŠKI_01!M57:AI101)</f>
        <v/>
      </c>
      <c r="M41" s="316" t="str">
        <f t="array" ref="M41">IF(STROŠKI_01!N57:AJ101="","",STROŠKI_01!N57:AJ101)</f>
        <v/>
      </c>
      <c r="N41" s="316" t="str">
        <f t="array" ref="N41">IF(STROŠKI_01!O57:AK101="","",STROŠKI_01!O57:AK101)</f>
        <v/>
      </c>
      <c r="O41" s="316" t="str">
        <f t="array" ref="O41">IF(STROŠKI_01!P57:AK101="","",STROŠKI_01!P57:AK101)</f>
        <v/>
      </c>
      <c r="P41" s="316" t="str">
        <f t="array" ref="P41">IF(STROŠKI_01!Q57:AL101="","",STROŠKI_01!Q57:AL101)</f>
        <v/>
      </c>
      <c r="Q41" s="316" t="str">
        <f t="array" ref="Q41">IF(STROŠKI_01!R57:AM101="","",STROŠKI_01!R57:AM101)</f>
        <v>EUR/MWh</v>
      </c>
      <c r="R41" s="316" t="str">
        <f t="array" ref="R41">IF(STROŠKI_01!S57:AN101="","",STROŠKI_01!S57:AN101)</f>
        <v/>
      </c>
      <c r="S41" s="316" t="str">
        <f t="array" ref="S41">IF(STROŠKI_01!T57:AO101="","",STROŠKI_01!T57:AO101)</f>
        <v/>
      </c>
      <c r="T41" s="316" t="str">
        <f t="array" ref="T41">IF(STROŠKI_01!U57:AP101="","",STROŠKI_01!U57:AP101)</f>
        <v/>
      </c>
    </row>
    <row r="42" spans="1:22" x14ac:dyDescent="0.25">
      <c r="A42" s="322">
        <v>1</v>
      </c>
      <c r="B42" s="316" t="str">
        <f t="array" ref="B42">IF(STROŠKI_01!C58:T102="","",STROŠKI_01!C58:T102)</f>
        <v>PO</v>
      </c>
      <c r="C42" s="316" t="str">
        <f t="array" ref="C42">IF(STROŠKI_01!D58:V102="","",STROŠKI_01!D58:V102)</f>
        <v>PLAN</v>
      </c>
      <c r="D42" s="316" t="str">
        <f t="array" ref="D42">IF(STROŠKI_01!E58:W102="","",STROŠKI_01!E58:W102)</f>
        <v/>
      </c>
      <c r="E42" s="316" t="str">
        <f t="array" ref="E42">IF(STROŠKI_01!F58:X102="","",STROŠKI_01!F58:X102)</f>
        <v/>
      </c>
      <c r="F42" s="316" t="str">
        <f t="array" ref="F42">IF(STROŠKI_01!G58:Y102="","",STROŠKI_01!G58:Y102)</f>
        <v/>
      </c>
      <c r="G42" s="316" t="str">
        <f t="array" ref="G42">IF(STROŠKI_01!H58:Z102="","",STROŠKI_01!H58:Z102)</f>
        <v>MW/leto</v>
      </c>
      <c r="H42" s="316" t="str">
        <f t="array" ref="H42">IF(STROŠKI_01!I58:AA102="","",STROŠKI_01!I58:AA102)</f>
        <v/>
      </c>
      <c r="I42" s="316" t="str">
        <f t="array" ref="I42">IF(STROŠKI_01!J58:AB102="","",STROŠKI_01!J58:AB102)</f>
        <v/>
      </c>
      <c r="J42" s="316" t="str">
        <f t="array" ref="J42">IF(STROŠKI_01!K58:AC102="","",STROŠKI_01!K58:AC102)</f>
        <v/>
      </c>
      <c r="K42" s="316" t="str">
        <f t="array" ref="K42">IF(STROŠKI_01!L58:AH102="","",STROŠKI_01!L58:AH102)</f>
        <v/>
      </c>
      <c r="L42" s="316" t="str">
        <f t="array" ref="L42">IF(STROŠKI_01!M58:AI102="","",STROŠKI_01!M58:AI102)</f>
        <v/>
      </c>
      <c r="M42" s="316" t="str">
        <f t="array" ref="M42">IF(STROŠKI_01!N58:AJ102="","",STROŠKI_01!N58:AJ102)</f>
        <v/>
      </c>
      <c r="N42" s="316" t="str">
        <f t="array" ref="N42">IF(STROŠKI_01!O58:AK102="","",STROŠKI_01!O58:AK102)</f>
        <v/>
      </c>
      <c r="O42" s="316" t="str">
        <f t="array" ref="O42">IF(STROŠKI_01!P58:AK102="","",STROŠKI_01!P58:AK102)</f>
        <v/>
      </c>
      <c r="P42" s="316" t="str">
        <f t="array" ref="P42">IF(STROŠKI_01!Q58:AL102="","",STROŠKI_01!Q58:AL102)</f>
        <v/>
      </c>
      <c r="Q42" s="316" t="str">
        <f t="array" ref="Q42">IF(STROŠKI_01!R58:AM102="","",STROŠKI_01!R58:AM102)</f>
        <v>EUR/MW/leto</v>
      </c>
      <c r="R42" s="316" t="str">
        <f t="array" ref="R42">IF(STROŠKI_01!S58:AN102="","",STROŠKI_01!S58:AN102)</f>
        <v/>
      </c>
      <c r="S42" s="316" t="str">
        <f t="array" ref="S42">IF(STROŠKI_01!T58:AO102="","",STROŠKI_01!T58:AO102)</f>
        <v/>
      </c>
      <c r="T42" s="316" t="str">
        <f t="array" ref="T42">IF(STROŠKI_01!U58:AP102="","",STROŠKI_01!U58:AP102)</f>
        <v/>
      </c>
    </row>
    <row r="43" spans="1:22" x14ac:dyDescent="0.25">
      <c r="A43" s="322">
        <v>1</v>
      </c>
      <c r="B43" s="316" t="str">
        <f t="array" ref="B43">IF(STROŠKI_01!C59:T103="","",STROŠKI_01!C59:T103)</f>
        <v>PO</v>
      </c>
      <c r="C43" s="316" t="str">
        <f t="array" ref="C43">IF(STROŠKI_01!D59:V103="","",STROŠKI_01!D59:V103)</f>
        <v>PLAN</v>
      </c>
      <c r="D43" s="316" t="str">
        <f t="array" ref="D43">IF(STROŠKI_01!E59:W103="","",STROŠKI_01!E59:W103)</f>
        <v/>
      </c>
      <c r="E43" s="316" t="str">
        <f t="array" ref="E43">IF(STROŠKI_01!F59:X103="","",STROŠKI_01!F59:X103)</f>
        <v/>
      </c>
      <c r="F43" s="316" t="str">
        <f t="array" ref="F43">IF(STROŠKI_01!G59:Y103="","",STROŠKI_01!G59:Y103)</f>
        <v/>
      </c>
      <c r="G43" s="316" t="str">
        <f t="array" ref="G43">IF(STROŠKI_01!H59:Z103="","",STROŠKI_01!H59:Z103)</f>
        <v>MWh</v>
      </c>
      <c r="H43" s="316" t="str">
        <f t="array" ref="H43">IF(STROŠKI_01!I59:AA103="","",STROŠKI_01!I59:AA103)</f>
        <v/>
      </c>
      <c r="I43" s="316" t="str">
        <f t="array" ref="I43">IF(STROŠKI_01!J59:AB103="","",STROŠKI_01!J59:AB103)</f>
        <v/>
      </c>
      <c r="J43" s="316" t="str">
        <f t="array" ref="J43">IF(STROŠKI_01!K59:AC103="","",STROŠKI_01!K59:AC103)</f>
        <v/>
      </c>
      <c r="K43" s="316" t="str">
        <f t="array" ref="K43">IF(STROŠKI_01!L59:AH103="","",STROŠKI_01!L59:AH103)</f>
        <v/>
      </c>
      <c r="L43" s="316" t="str">
        <f t="array" ref="L43">IF(STROŠKI_01!M59:AI103="","",STROŠKI_01!M59:AI103)</f>
        <v/>
      </c>
      <c r="M43" s="316" t="str">
        <f t="array" ref="M43">IF(STROŠKI_01!N59:AJ103="","",STROŠKI_01!N59:AJ103)</f>
        <v/>
      </c>
      <c r="N43" s="316" t="str">
        <f t="array" ref="N43">IF(STROŠKI_01!O59:AK103="","",STROŠKI_01!O59:AK103)</f>
        <v/>
      </c>
      <c r="O43" s="316" t="str">
        <f t="array" ref="O43">IF(STROŠKI_01!P59:AK103="","",STROŠKI_01!P59:AK103)</f>
        <v/>
      </c>
      <c r="P43" s="316" t="str">
        <f t="array" ref="P43">IF(STROŠKI_01!Q59:AL103="","",STROŠKI_01!Q59:AL103)</f>
        <v/>
      </c>
      <c r="Q43" s="316" t="str">
        <f t="array" ref="Q43">IF(STROŠKI_01!R59:AM103="","",STROŠKI_01!R59:AM103)</f>
        <v>EUR/MWh</v>
      </c>
      <c r="R43" s="316" t="str">
        <f t="array" ref="R43">IF(STROŠKI_01!S59:AN103="","",STROŠKI_01!S59:AN103)</f>
        <v/>
      </c>
      <c r="S43" s="316" t="str">
        <f t="array" ref="S43">IF(STROŠKI_01!T59:AO103="","",STROŠKI_01!T59:AO103)</f>
        <v/>
      </c>
      <c r="T43" s="316" t="str">
        <f t="array" ref="T43">IF(STROŠKI_01!U59:AP103="","",STROŠKI_01!U59:AP103)</f>
        <v/>
      </c>
    </row>
    <row r="44" spans="1:22" x14ac:dyDescent="0.25">
      <c r="A44" s="322">
        <v>1</v>
      </c>
      <c r="B44" s="316" t="str">
        <f t="array" ref="B44">IF(STROŠKI_01!C60:T104="","",STROŠKI_01!C60:T104)</f>
        <v>PO</v>
      </c>
      <c r="C44" s="316" t="str">
        <f t="array" ref="C44">IF(STROŠKI_01!D60:V104="","",STROŠKI_01!D60:V104)</f>
        <v>PLAN</v>
      </c>
      <c r="D44" s="316" t="str">
        <f t="array" ref="D44">IF(STROŠKI_01!E60:W104="","",STROŠKI_01!E60:W104)</f>
        <v/>
      </c>
      <c r="E44" s="316" t="str">
        <f t="array" ref="E44">IF(STROŠKI_01!F60:X104="","",STROŠKI_01!F60:X104)</f>
        <v/>
      </c>
      <c r="F44" s="316" t="str">
        <f t="array" ref="F44">IF(STROŠKI_01!G60:Y104="","",STROŠKI_01!G60:Y104)</f>
        <v/>
      </c>
      <c r="G44" s="316" t="str">
        <f t="array" ref="G44">IF(STROŠKI_01!H60:Z104="","",STROŠKI_01!H60:Z104)</f>
        <v>MWh</v>
      </c>
      <c r="H44" s="316" t="str">
        <f t="array" ref="H44">IF(STROŠKI_01!I60:AA104="","",STROŠKI_01!I60:AA104)</f>
        <v/>
      </c>
      <c r="I44" s="316" t="str">
        <f t="array" ref="I44">IF(STROŠKI_01!J60:AB104="","",STROŠKI_01!J60:AB104)</f>
        <v/>
      </c>
      <c r="J44" s="316" t="str">
        <f t="array" ref="J44">IF(STROŠKI_01!K60:AC104="","",STROŠKI_01!K60:AC104)</f>
        <v/>
      </c>
      <c r="K44" s="316" t="str">
        <f t="array" ref="K44">IF(STROŠKI_01!L60:AH104="","",STROŠKI_01!L60:AH104)</f>
        <v/>
      </c>
      <c r="L44" s="316" t="str">
        <f t="array" ref="L44">IF(STROŠKI_01!M60:AI104="","",STROŠKI_01!M60:AI104)</f>
        <v/>
      </c>
      <c r="M44" s="316" t="str">
        <f t="array" ref="M44">IF(STROŠKI_01!N60:AJ104="","",STROŠKI_01!N60:AJ104)</f>
        <v/>
      </c>
      <c r="N44" s="316" t="str">
        <f t="array" ref="N44">IF(STROŠKI_01!O60:AK104="","",STROŠKI_01!O60:AK104)</f>
        <v/>
      </c>
      <c r="O44" s="316" t="str">
        <f t="array" ref="O44">IF(STROŠKI_01!P60:AK104="","",STROŠKI_01!P60:AK104)</f>
        <v/>
      </c>
      <c r="P44" s="316" t="str">
        <f t="array" ref="P44">IF(STROŠKI_01!Q60:AL104="","",STROŠKI_01!Q60:AL104)</f>
        <v/>
      </c>
      <c r="Q44" s="316" t="str">
        <f t="array" ref="Q44">IF(STROŠKI_01!R60:AM104="","",STROŠKI_01!R60:AM104)</f>
        <v>EUR/MWh</v>
      </c>
      <c r="R44" s="316" t="str">
        <f t="array" ref="R44">IF(STROŠKI_01!S60:AN104="","",STROŠKI_01!S60:AN104)</f>
        <v/>
      </c>
      <c r="S44" s="316" t="str">
        <f t="array" ref="S44">IF(STROŠKI_01!T60:AO104="","",STROŠKI_01!T60:AO104)</f>
        <v/>
      </c>
      <c r="T44" s="316" t="str">
        <f t="array" ref="T44">IF(STROŠKI_01!U60:AP104="","",STROŠKI_01!U60:AP104)</f>
        <v/>
      </c>
    </row>
    <row r="45" spans="1:22" x14ac:dyDescent="0.25">
      <c r="A45" s="322">
        <v>1</v>
      </c>
      <c r="B45" s="316" t="str">
        <f t="array" ref="B45">IF(STROŠKI_01!C61:T105="","",STROŠKI_01!C61:T105)</f>
        <v>PO</v>
      </c>
      <c r="C45" s="316" t="str">
        <f t="array" ref="C45">IF(STROŠKI_01!D61:V105="","",STROŠKI_01!D61:V105)</f>
        <v>PLAN</v>
      </c>
      <c r="D45" s="316" t="str">
        <f t="array" ref="D45">IF(STROŠKI_01!E61:W105="","",STROŠKI_01!E61:W105)</f>
        <v/>
      </c>
      <c r="E45" s="316" t="str">
        <f t="array" ref="E45">IF(STROŠKI_01!F61:X105="","",STROŠKI_01!F61:X105)</f>
        <v/>
      </c>
      <c r="F45" s="316" t="str">
        <f t="array" ref="F45">IF(STROŠKI_01!G61:Y105="","",STROŠKI_01!G61:Y105)</f>
        <v/>
      </c>
      <c r="G45" s="316" t="str">
        <f t="array" ref="G45">IF(STROŠKI_01!H61:Z105="","",STROŠKI_01!H61:Z105)</f>
        <v>MWh</v>
      </c>
      <c r="H45" s="316" t="str">
        <f t="array" ref="H45">IF(STROŠKI_01!I61:AA105="","",STROŠKI_01!I61:AA105)</f>
        <v/>
      </c>
      <c r="I45" s="316" t="str">
        <f t="array" ref="I45">IF(STROŠKI_01!J61:AB105="","",STROŠKI_01!J61:AB105)</f>
        <v/>
      </c>
      <c r="J45" s="316" t="str">
        <f t="array" ref="J45">IF(STROŠKI_01!K61:AC105="","",STROŠKI_01!K61:AC105)</f>
        <v/>
      </c>
      <c r="K45" s="316" t="str">
        <f t="array" ref="K45">IF(STROŠKI_01!L61:AH105="","",STROŠKI_01!L61:AH105)</f>
        <v/>
      </c>
      <c r="L45" s="316" t="str">
        <f t="array" ref="L45">IF(STROŠKI_01!M61:AI105="","",STROŠKI_01!M61:AI105)</f>
        <v/>
      </c>
      <c r="M45" s="316" t="str">
        <f t="array" ref="M45">IF(STROŠKI_01!N61:AJ105="","",STROŠKI_01!N61:AJ105)</f>
        <v/>
      </c>
      <c r="N45" s="316" t="str">
        <f t="array" ref="N45">IF(STROŠKI_01!O61:AK105="","",STROŠKI_01!O61:AK105)</f>
        <v/>
      </c>
      <c r="O45" s="316" t="str">
        <f t="array" ref="O45">IF(STROŠKI_01!P61:AK105="","",STROŠKI_01!P61:AK105)</f>
        <v/>
      </c>
      <c r="P45" s="316" t="str">
        <f t="array" ref="P45">IF(STROŠKI_01!Q61:AL105="","",STROŠKI_01!Q61:AL105)</f>
        <v/>
      </c>
      <c r="Q45" s="316" t="str">
        <f t="array" ref="Q45">IF(STROŠKI_01!R61:AM105="","",STROŠKI_01!R61:AM105)</f>
        <v>EUR/MWh</v>
      </c>
      <c r="R45" s="316" t="str">
        <f t="array" ref="R45">IF(STROŠKI_01!S61:AN105="","",STROŠKI_01!S61:AN105)</f>
        <v/>
      </c>
      <c r="S45" s="316" t="str">
        <f t="array" ref="S45">IF(STROŠKI_01!T61:AO105="","",STROŠKI_01!T61:AO105)</f>
        <v/>
      </c>
      <c r="T45" s="316" t="str">
        <f t="array" ref="T45">IF(STROŠKI_01!U61:AP105="","",STROŠKI_01!U61:AP105)</f>
        <v/>
      </c>
    </row>
    <row r="46" spans="1:22" x14ac:dyDescent="0.25">
      <c r="A46" s="322">
        <v>1</v>
      </c>
      <c r="B46" s="316" t="str">
        <f t="array" ref="B46">IF(STROŠKI_01!C62:T106="","",STROŠKI_01!C62:T106)</f>
        <v>PO</v>
      </c>
      <c r="C46" s="316" t="str">
        <f t="array" ref="C46">IF(STROŠKI_01!D62:V106="","",STROŠKI_01!D62:V106)</f>
        <v>PLAN</v>
      </c>
      <c r="D46" s="316" t="str">
        <f t="array" ref="D46">IF(STROŠKI_01!E62:W106="","",STROŠKI_01!E62:W106)</f>
        <v/>
      </c>
      <c r="E46" s="316" t="str">
        <f t="array" ref="E46">IF(STROŠKI_01!F62:X106="","",STROŠKI_01!F62:X106)</f>
        <v/>
      </c>
      <c r="F46" s="316" t="str">
        <f t="array" ref="F46">IF(STROŠKI_01!G62:Y106="","",STROŠKI_01!G62:Y106)</f>
        <v/>
      </c>
      <c r="G46" s="316" t="str">
        <f t="array" ref="G46">IF(STROŠKI_01!H62:Z106="","",STROŠKI_01!H62:Z106)</f>
        <v>MW/leto</v>
      </c>
      <c r="H46" s="316" t="str">
        <f t="array" ref="H46">IF(STROŠKI_01!I62:AA106="","",STROŠKI_01!I62:AA106)</f>
        <v/>
      </c>
      <c r="I46" s="316" t="str">
        <f t="array" ref="I46">IF(STROŠKI_01!J62:AB106="","",STROŠKI_01!J62:AB106)</f>
        <v/>
      </c>
      <c r="J46" s="316" t="str">
        <f t="array" ref="J46">IF(STROŠKI_01!K62:AC106="","",STROŠKI_01!K62:AC106)</f>
        <v/>
      </c>
      <c r="K46" s="316" t="str">
        <f t="array" ref="K46">IF(STROŠKI_01!L62:AH106="","",STROŠKI_01!L62:AH106)</f>
        <v/>
      </c>
      <c r="L46" s="316" t="str">
        <f t="array" ref="L46">IF(STROŠKI_01!M62:AI106="","",STROŠKI_01!M62:AI106)</f>
        <v/>
      </c>
      <c r="M46" s="316" t="str">
        <f t="array" ref="M46">IF(STROŠKI_01!N62:AJ106="","",STROŠKI_01!N62:AJ106)</f>
        <v/>
      </c>
      <c r="N46" s="316" t="str">
        <f t="array" ref="N46">IF(STROŠKI_01!O62:AK106="","",STROŠKI_01!O62:AK106)</f>
        <v/>
      </c>
      <c r="O46" s="316" t="str">
        <f t="array" ref="O46">IF(STROŠKI_01!P62:AK106="","",STROŠKI_01!P62:AK106)</f>
        <v/>
      </c>
      <c r="P46" s="316" t="str">
        <f t="array" ref="P46">IF(STROŠKI_01!Q62:AL106="","",STROŠKI_01!Q62:AL106)</f>
        <v/>
      </c>
      <c r="Q46" s="316" t="str">
        <f t="array" ref="Q46">IF(STROŠKI_01!R62:AM106="","",STROŠKI_01!R62:AM106)</f>
        <v>EUR/MW/leto</v>
      </c>
      <c r="R46" s="316" t="str">
        <f t="array" ref="R46">IF(STROŠKI_01!S62:AN106="","",STROŠKI_01!S62:AN106)</f>
        <v/>
      </c>
      <c r="S46" s="316" t="str">
        <f t="array" ref="S46">IF(STROŠKI_01!T62:AO106="","",STROŠKI_01!T62:AO106)</f>
        <v/>
      </c>
      <c r="T46" s="316" t="str">
        <f t="array" ref="T46">IF(STROŠKI_01!U62:AP106="","",STROŠKI_01!U62:AP106)</f>
        <v/>
      </c>
    </row>
    <row r="47" spans="1:22" x14ac:dyDescent="0.25">
      <c r="A47" s="354">
        <v>2</v>
      </c>
      <c r="B47" s="316" t="str">
        <f t="array" ref="B47">IF(STROŠKI_01!C73:U117="","",STROŠKI_01!C73:U117)</f>
        <v>PO</v>
      </c>
      <c r="C47" s="316" t="str">
        <f t="array" ref="C47">IF(STROŠKI_01!D73:V117="","",STROŠKI_01!D73:V117)</f>
        <v>PLAN</v>
      </c>
      <c r="D47" s="316" t="str">
        <f t="array" ref="D47">IF(STROŠKI_01!E73:W117="","",STROŠKI_01!E73:W117)</f>
        <v/>
      </c>
      <c r="E47" s="316" t="str">
        <f t="array" ref="E47">IF(STROŠKI_01!F73:X117="","",STROŠKI_01!F73:X117)</f>
        <v/>
      </c>
      <c r="F47" s="316" t="str">
        <f t="array" ref="F47">IF(STROŠKI_01!G73:Y117="","",STROŠKI_01!G73:Y117)</f>
        <v/>
      </c>
      <c r="G47" s="316" t="str">
        <f t="array" ref="G47">IF(STROŠKI_01!H73:Z117="","",STROŠKI_01!H73:Z117)</f>
        <v/>
      </c>
      <c r="H47" s="316" t="str">
        <f t="array" ref="H47">IF(STROŠKI_01!I73:AA117="","",STROŠKI_01!I73:AA117)</f>
        <v/>
      </c>
      <c r="I47" s="316" t="str">
        <f t="array" ref="I47">IF(STROŠKI_01!J73:AB117="","",STROŠKI_01!J73:AB117)</f>
        <v/>
      </c>
      <c r="J47" s="316" t="str">
        <f t="array" ref="J47">IF(STROŠKI_01!K73:AC117="","",STROŠKI_01!K73:AC117)</f>
        <v/>
      </c>
      <c r="K47" s="316" t="str">
        <f t="array" ref="K47">IF(STROŠKI_01!L73:AH117="","",STROŠKI_01!L73:AH117)</f>
        <v/>
      </c>
      <c r="L47" s="316" t="str">
        <f t="array" ref="L47">IF(STROŠKI_01!M73:AI117="","",STROŠKI_01!M73:AI117)</f>
        <v/>
      </c>
      <c r="M47" s="316" t="str">
        <f t="array" ref="M47">IF(STROŠKI_01!N73:AJ117="","",STROŠKI_01!N73:AJ117)</f>
        <v/>
      </c>
      <c r="N47" s="316" t="str">
        <f t="array" ref="N47">IF(STROŠKI_01!O73:AK117="","",STROŠKI_01!O73:AK117)</f>
        <v/>
      </c>
      <c r="O47" s="316" t="str">
        <f t="array" ref="O47">IF(STROŠKI_01!P73:AK117="","",STROŠKI_01!P73:AK117)</f>
        <v/>
      </c>
      <c r="P47" s="316" t="str">
        <f t="array" ref="P47">IF(STROŠKI_01!Q73:AL117="","",STROŠKI_01!Q73:AL117)</f>
        <v/>
      </c>
      <c r="Q47" s="316" t="str">
        <f t="array" ref="Q47">IF(STROŠKI_01!R73:AM117="","",STROŠKI_01!R73:AM117)</f>
        <v/>
      </c>
      <c r="R47" s="316" t="str">
        <f t="array" ref="R47">IF(STROŠKI_01!S73:AN117="","",STROŠKI_01!S73:AN117)</f>
        <v/>
      </c>
      <c r="S47" s="316" t="str">
        <f t="array" ref="S47">IF(STROŠKI_01!T73:AO117="","",STROŠKI_01!T73:AO117)</f>
        <v/>
      </c>
      <c r="T47" s="316" t="str">
        <f t="array" ref="T47">IF(STROŠKI_01!U73:AP117="","",STROŠKI_01!U73:AP117)</f>
        <v/>
      </c>
      <c r="U47" s="448" t="str">
        <f t="array" ref="U47">IF(STROŠKI_01!AB73:AW117="","",STROŠKI_01!AB73:AW117)</f>
        <v>GO</v>
      </c>
      <c r="V47">
        <f t="array" ref="V47">IF(STROŠKI_01!AC73:AY117="","",STROŠKI_01!AC73:AY117)</f>
        <v>0</v>
      </c>
    </row>
    <row r="48" spans="1:22" x14ac:dyDescent="0.25">
      <c r="A48" s="354">
        <v>2</v>
      </c>
      <c r="B48" s="316" t="str">
        <f t="array" ref="B48">IF(STROŠKI_01!C74:U118="","",STROŠKI_01!C74:U118)</f>
        <v>PO</v>
      </c>
      <c r="C48" s="316" t="str">
        <f t="array" ref="C48">IF(STROŠKI_01!D74:V118="","",STROŠKI_01!D74:V118)</f>
        <v>PLAN</v>
      </c>
      <c r="D48" s="316" t="str">
        <f t="array" ref="D48">IF(STROŠKI_01!E74:W118="","",STROŠKI_01!E74:W118)</f>
        <v/>
      </c>
      <c r="E48" s="316" t="str">
        <f t="array" ref="E48">IF(STROŠKI_01!F74:X118="","",STROŠKI_01!F74:X118)</f>
        <v/>
      </c>
      <c r="F48" s="316" t="str">
        <f t="array" ref="F48">IF(STROŠKI_01!G74:Y118="","",STROŠKI_01!G74:Y118)</f>
        <v/>
      </c>
      <c r="G48" s="316" t="str">
        <f t="array" ref="G48">IF(STROŠKI_01!H74:Z118="","",STROŠKI_01!H74:Z118)</f>
        <v/>
      </c>
      <c r="H48" s="316" t="str">
        <f t="array" ref="H48">IF(STROŠKI_01!I74:AA118="","",STROŠKI_01!I74:AA118)</f>
        <v/>
      </c>
      <c r="I48" s="316" t="str">
        <f t="array" ref="I48">IF(STROŠKI_01!J74:AB118="","",STROŠKI_01!J74:AB118)</f>
        <v/>
      </c>
      <c r="J48" s="316" t="str">
        <f t="array" ref="J48">IF(STROŠKI_01!K74:AC118="","",STROŠKI_01!K74:AC118)</f>
        <v/>
      </c>
      <c r="K48" s="316" t="str">
        <f t="array" ref="K48">IF(STROŠKI_01!L74:AH118="","",STROŠKI_01!L74:AH118)</f>
        <v/>
      </c>
      <c r="L48" s="316" t="str">
        <f t="array" ref="L48">IF(STROŠKI_01!M74:AI118="","",STROŠKI_01!M74:AI118)</f>
        <v/>
      </c>
      <c r="M48" s="316" t="str">
        <f t="array" ref="M48">IF(STROŠKI_01!N74:AJ118="","",STROŠKI_01!N74:AJ118)</f>
        <v/>
      </c>
      <c r="N48" s="316" t="str">
        <f t="array" ref="N48">IF(STROŠKI_01!O74:AK118="","",STROŠKI_01!O74:AK118)</f>
        <v/>
      </c>
      <c r="O48" s="316" t="str">
        <f t="array" ref="O48">IF(STROŠKI_01!P74:AK118="","",STROŠKI_01!P74:AK118)</f>
        <v/>
      </c>
      <c r="P48" s="316" t="str">
        <f t="array" ref="P48">IF(STROŠKI_01!Q74:AL118="","",STROŠKI_01!Q74:AL118)</f>
        <v/>
      </c>
      <c r="Q48" s="316" t="str">
        <f t="array" ref="Q48">IF(STROŠKI_01!R74:AM118="","",STROŠKI_01!R74:AM118)</f>
        <v/>
      </c>
      <c r="R48" s="316" t="str">
        <f t="array" ref="R48">IF(STROŠKI_01!S74:AN118="","",STROŠKI_01!S74:AN118)</f>
        <v/>
      </c>
      <c r="S48" s="316" t="str">
        <f t="array" ref="S48">IF(STROŠKI_01!T74:AO118="","",STROŠKI_01!T74:AO118)</f>
        <v/>
      </c>
      <c r="T48" s="316" t="str">
        <f t="array" ref="T48">IF(STROŠKI_01!U74:AP118="","",STROŠKI_01!U74:AP118)</f>
        <v/>
      </c>
      <c r="U48" s="448" t="str">
        <f t="array" ref="U48">IF(STROŠKI_01!AB74:AW118="","",STROŠKI_01!AB74:AW118)</f>
        <v>ZNGO</v>
      </c>
      <c r="V48">
        <f t="array" ref="V48">IF(STROŠKI_01!AC74:AY118="","",STROŠKI_01!AC74:AY118)</f>
        <v>0</v>
      </c>
    </row>
    <row r="49" spans="1:22" x14ac:dyDescent="0.25">
      <c r="A49" s="354">
        <v>2</v>
      </c>
      <c r="B49" s="316" t="str">
        <f t="array" ref="B49">IF(STROŠKI_01!C75:T119="","",STROŠKI_01!C75:T119)</f>
        <v>PO</v>
      </c>
      <c r="C49" s="316" t="str">
        <f t="array" ref="C49">IF(STROŠKI_01!D75:V119="","",STROŠKI_01!D75:V119)</f>
        <v>PLAN</v>
      </c>
      <c r="D49" s="316" t="str">
        <f t="array" ref="D49">IF(STROŠKI_01!E75:W119="","",STROŠKI_01!E75:W119)</f>
        <v/>
      </c>
      <c r="E49" s="316" t="str">
        <f t="array" ref="E49">IF(STROŠKI_01!F75:X119="","",STROŠKI_01!F75:X119)</f>
        <v/>
      </c>
      <c r="F49" s="316" t="str">
        <f t="array" ref="F49">IF(STROŠKI_01!G75:Y119="","",STROŠKI_01!G75:Y119)</f>
        <v/>
      </c>
      <c r="G49" s="316" t="str">
        <f t="array" ref="G49">IF(STROŠKI_01!H75:Z119="","",STROŠKI_01!H75:Z119)</f>
        <v/>
      </c>
      <c r="H49" s="316" t="str">
        <f t="array" ref="H49">IF(STROŠKI_01!I75:AA119="","",STROŠKI_01!I75:AA119)</f>
        <v/>
      </c>
      <c r="I49" s="316" t="str">
        <f t="array" ref="I49">IF(STROŠKI_01!J75:AB119="","",STROŠKI_01!J75:AB119)</f>
        <v/>
      </c>
      <c r="J49" s="316" t="str">
        <f t="array" ref="J49">IF(STROŠKI_01!K75:AC119="","",STROŠKI_01!K75:AC119)</f>
        <v/>
      </c>
      <c r="K49" s="316" t="str">
        <f t="array" ref="K49">IF(STROŠKI_01!L75:AH119="","",STROŠKI_01!L75:AH119)</f>
        <v/>
      </c>
      <c r="L49" s="316" t="str">
        <f t="array" ref="L49">IF(STROŠKI_01!M75:AI119="","",STROŠKI_01!M75:AI119)</f>
        <v/>
      </c>
      <c r="M49" s="316" t="str">
        <f t="array" ref="M49">IF(STROŠKI_01!N75:AJ119="","",STROŠKI_01!N75:AJ119)</f>
        <v/>
      </c>
      <c r="N49" s="316" t="str">
        <f t="array" ref="N49">IF(STROŠKI_01!O75:AK119="","",STROŠKI_01!O75:AK119)</f>
        <v/>
      </c>
      <c r="O49" s="316" t="str">
        <f t="array" ref="O49">IF(STROŠKI_01!P75:AK119="","",STROŠKI_01!P75:AK119)</f>
        <v/>
      </c>
      <c r="P49" s="316" t="str">
        <f t="array" ref="P49">IF(STROŠKI_01!Q75:AL119="","",STROŠKI_01!Q75:AL119)</f>
        <v/>
      </c>
      <c r="Q49" s="316" t="str">
        <f t="array" ref="Q49">IF(STROŠKI_01!R75:AM119="","",STROŠKI_01!R75:AM119)</f>
        <v/>
      </c>
      <c r="R49" s="316" t="str">
        <f t="array" ref="R49">IF(STROŠKI_01!S75:AN119="","",STROŠKI_01!S75:AN119)</f>
        <v/>
      </c>
      <c r="S49" s="316" t="str">
        <f t="array" ref="S49">IF(STROŠKI_01!T75:AO119="","",STROŠKI_01!T75:AO119)</f>
        <v/>
      </c>
      <c r="T49" s="316" t="str">
        <f t="array" ref="T49">IF(STROŠKI_01!U75:AP119="","",STROŠKI_01!U75:AP119)</f>
        <v/>
      </c>
      <c r="U49" s="448" t="str">
        <f t="array" ref="U49">IF(STROŠKI_01!AB75:AW119="","",STROŠKI_01!AB75:AW119)</f>
        <v>NNGO</v>
      </c>
      <c r="V49">
        <f t="array" ref="V49">IF(STROŠKI_01!AC75:AY119="","",STROŠKI_01!AC75:AY119)</f>
        <v>1</v>
      </c>
    </row>
    <row r="50" spans="1:22" x14ac:dyDescent="0.25">
      <c r="A50" s="354">
        <v>2</v>
      </c>
      <c r="B50" s="316" t="str">
        <f t="array" ref="B50">IF(STROŠKI_01!C76:T120="","",STROŠKI_01!C76:T120)</f>
        <v>PO</v>
      </c>
      <c r="C50" s="316" t="str">
        <f t="array" ref="C50">IF(STROŠKI_01!D76:V120="","",STROŠKI_01!D76:V120)</f>
        <v>PLAN</v>
      </c>
      <c r="D50" s="316" t="str">
        <f t="array" ref="D50">IF(STROŠKI_01!E76:W120="","",STROŠKI_01!E76:W120)</f>
        <v/>
      </c>
      <c r="E50" s="316" t="str">
        <f t="array" ref="E50">IF(STROŠKI_01!F76:X120="","",STROŠKI_01!F76:X120)</f>
        <v/>
      </c>
      <c r="F50" s="316" t="str">
        <f t="array" ref="F50">IF(STROŠKI_01!G76:Y120="","",STROŠKI_01!G76:Y120)</f>
        <v/>
      </c>
      <c r="G50" s="316" t="str">
        <f t="array" ref="G50">IF(STROŠKI_01!H76:Z120="","",STROŠKI_01!H76:Z120)</f>
        <v/>
      </c>
      <c r="H50" s="316" t="str">
        <f t="array" ref="H50">IF(STROŠKI_01!I76:AA120="","",STROŠKI_01!I76:AA120)</f>
        <v/>
      </c>
      <c r="I50" s="316" t="str">
        <f t="array" ref="I50">IF(STROŠKI_01!J76:AB120="","",STROŠKI_01!J76:AB120)</f>
        <v/>
      </c>
      <c r="J50" s="316" t="str">
        <f t="array" ref="J50">IF(STROŠKI_01!K76:AC120="","",STROŠKI_01!K76:AC120)</f>
        <v/>
      </c>
      <c r="K50" s="316" t="str">
        <f t="array" ref="K50">IF(STROŠKI_01!L76:AH120="","",STROŠKI_01!L76:AH120)</f>
        <v/>
      </c>
      <c r="L50" s="316" t="str">
        <f t="array" ref="L50">IF(STROŠKI_01!M76:AI120="","",STROŠKI_01!M76:AI120)</f>
        <v/>
      </c>
      <c r="M50" s="316" t="str">
        <f t="array" ref="M50">IF(STROŠKI_01!N76:AJ120="","",STROŠKI_01!N76:AJ120)</f>
        <v/>
      </c>
      <c r="N50" s="316" t="str">
        <f t="array" ref="N50">IF(STROŠKI_01!O76:AK120="","",STROŠKI_01!O76:AK120)</f>
        <v/>
      </c>
      <c r="O50" s="316" t="str">
        <f t="array" ref="O50">IF(STROŠKI_01!P76:AK120="","",STROŠKI_01!P76:AK120)</f>
        <v/>
      </c>
      <c r="P50" s="316" t="str">
        <f t="array" ref="P50">IF(STROŠKI_01!Q76:AL120="","",STROŠKI_01!Q76:AL120)</f>
        <v/>
      </c>
      <c r="Q50" s="316" t="str">
        <f t="array" ref="Q50">IF(STROŠKI_01!R76:AM120="","",STROŠKI_01!R76:AM120)</f>
        <v/>
      </c>
      <c r="R50" s="316" t="str">
        <f t="array" ref="R50">IF(STROŠKI_01!S76:AN120="","",STROŠKI_01!S76:AN120)</f>
        <v/>
      </c>
      <c r="S50" s="316" t="str">
        <f t="array" ref="S50">IF(STROŠKI_01!T76:AO120="","",STROŠKI_01!T76:AO120)</f>
        <v/>
      </c>
      <c r="T50" s="316" t="str">
        <f t="array" ref="T50">IF(STROŠKI_01!U76:AP120="","",STROŠKI_01!U76:AP120)</f>
        <v/>
      </c>
    </row>
    <row r="51" spans="1:22" x14ac:dyDescent="0.25">
      <c r="A51" s="354">
        <v>2</v>
      </c>
      <c r="B51" s="316" t="str">
        <f t="array" ref="B51">IF(STROŠKI_01!C77:T121="","",STROŠKI_01!C77:T121)</f>
        <v>PO</v>
      </c>
      <c r="C51" s="316" t="str">
        <f t="array" ref="C51">IF(STROŠKI_01!D77:V121="","",STROŠKI_01!D77:V121)</f>
        <v>PLAN</v>
      </c>
      <c r="D51" s="316" t="str">
        <f t="array" ref="D51">IF(STROŠKI_01!E77:W121="","",STROŠKI_01!E77:W121)</f>
        <v/>
      </c>
      <c r="E51" s="316" t="str">
        <f t="array" ref="E51">IF(STROŠKI_01!F77:X121="","",STROŠKI_01!F77:X121)</f>
        <v/>
      </c>
      <c r="F51" s="316" t="str">
        <f t="array" ref="F51">IF(STROŠKI_01!G77:Y121="","",STROŠKI_01!G77:Y121)</f>
        <v/>
      </c>
      <c r="G51" s="316" t="str">
        <f t="array" ref="G51">IF(STROŠKI_01!H77:Z121="","",STROŠKI_01!H77:Z121)</f>
        <v/>
      </c>
      <c r="H51" s="316" t="str">
        <f t="array" ref="H51">IF(STROŠKI_01!I77:AA121="","",STROŠKI_01!I77:AA121)</f>
        <v/>
      </c>
      <c r="I51" s="316" t="str">
        <f t="array" ref="I51">IF(STROŠKI_01!J77:AB121="","",STROŠKI_01!J77:AB121)</f>
        <v/>
      </c>
      <c r="J51" s="316" t="str">
        <f t="array" ref="J51">IF(STROŠKI_01!K77:AC121="","",STROŠKI_01!K77:AC121)</f>
        <v/>
      </c>
      <c r="K51" s="316" t="str">
        <f t="array" ref="K51">IF(STROŠKI_01!L77:AH121="","",STROŠKI_01!L77:AH121)</f>
        <v/>
      </c>
      <c r="L51" s="316" t="str">
        <f t="array" ref="L51">IF(STROŠKI_01!M77:AI121="","",STROŠKI_01!M77:AI121)</f>
        <v/>
      </c>
      <c r="M51" s="316" t="str">
        <f t="array" ref="M51">IF(STROŠKI_01!N77:AJ121="","",STROŠKI_01!N77:AJ121)</f>
        <v/>
      </c>
      <c r="N51" s="316" t="str">
        <f t="array" ref="N51">IF(STROŠKI_01!O77:AK121="","",STROŠKI_01!O77:AK121)</f>
        <v/>
      </c>
      <c r="O51" s="316" t="str">
        <f t="array" ref="O51">IF(STROŠKI_01!P77:AK121="","",STROŠKI_01!P77:AK121)</f>
        <v/>
      </c>
      <c r="P51" s="316" t="str">
        <f t="array" ref="P51">IF(STROŠKI_01!Q77:AL121="","",STROŠKI_01!Q77:AL121)</f>
        <v/>
      </c>
      <c r="Q51" s="316" t="str">
        <f t="array" ref="Q51">IF(STROŠKI_01!R77:AM121="","",STROŠKI_01!R77:AM121)</f>
        <v/>
      </c>
      <c r="R51" s="316" t="str">
        <f t="array" ref="R51">IF(STROŠKI_01!S77:AN121="","",STROŠKI_01!S77:AN121)</f>
        <v/>
      </c>
      <c r="S51" s="316" t="str">
        <f t="array" ref="S51">IF(STROŠKI_01!T77:AO121="","",STROŠKI_01!T77:AO121)</f>
        <v/>
      </c>
      <c r="T51" s="316" t="str">
        <f t="array" ref="T51">IF(STROŠKI_01!U77:AP121="","",STROŠKI_01!U77:AP121)</f>
        <v/>
      </c>
    </row>
    <row r="52" spans="1:22" x14ac:dyDescent="0.25">
      <c r="A52" s="354">
        <v>2</v>
      </c>
      <c r="B52" s="316" t="str">
        <f t="array" ref="B52">IF(STROŠKI_01!C78:T122="","",STROŠKI_01!C78:T122)</f>
        <v>PO</v>
      </c>
      <c r="C52" s="316" t="str">
        <f t="array" ref="C52">IF(STROŠKI_01!D78:V122="","",STROŠKI_01!D78:V122)</f>
        <v>PLAN</v>
      </c>
      <c r="D52" s="316" t="str">
        <f t="array" ref="D52">IF(STROŠKI_01!E78:W122="","",STROŠKI_01!E78:W122)</f>
        <v/>
      </c>
      <c r="E52" s="316" t="str">
        <f t="array" ref="E52">IF(STROŠKI_01!F78:X122="","",STROŠKI_01!F78:X122)</f>
        <v/>
      </c>
      <c r="F52" s="316" t="str">
        <f t="array" ref="F52">IF(STROŠKI_01!G78:Y122="","",STROŠKI_01!G78:Y122)</f>
        <v/>
      </c>
      <c r="G52" s="316" t="str">
        <f t="array" ref="G52">IF(STROŠKI_01!H78:Z122="","",STROŠKI_01!H78:Z122)</f>
        <v/>
      </c>
      <c r="H52" s="316" t="str">
        <f t="array" ref="H52">IF(STROŠKI_01!I78:AA122="","",STROŠKI_01!I78:AA122)</f>
        <v/>
      </c>
      <c r="I52" s="316" t="str">
        <f t="array" ref="I52">IF(STROŠKI_01!J78:AB122="","",STROŠKI_01!J78:AB122)</f>
        <v/>
      </c>
      <c r="J52" s="316" t="str">
        <f t="array" ref="J52">IF(STROŠKI_01!K78:AC122="","",STROŠKI_01!K78:AC122)</f>
        <v/>
      </c>
      <c r="K52" s="316" t="str">
        <f t="array" ref="K52">IF(STROŠKI_01!L78:AH122="","",STROŠKI_01!L78:AH122)</f>
        <v/>
      </c>
      <c r="L52" s="316" t="str">
        <f t="array" ref="L52">IF(STROŠKI_01!M78:AI122="","",STROŠKI_01!M78:AI122)</f>
        <v/>
      </c>
      <c r="M52" s="316" t="str">
        <f t="array" ref="M52">IF(STROŠKI_01!N78:AJ122="","",STROŠKI_01!N78:AJ122)</f>
        <v/>
      </c>
      <c r="N52" s="316" t="str">
        <f t="array" ref="N52">IF(STROŠKI_01!O78:AK122="","",STROŠKI_01!O78:AK122)</f>
        <v/>
      </c>
      <c r="O52" s="316" t="str">
        <f t="array" ref="O52">IF(STROŠKI_01!P78:AK122="","",STROŠKI_01!P78:AK122)</f>
        <v/>
      </c>
      <c r="P52" s="316" t="str">
        <f t="array" ref="P52">IF(STROŠKI_01!Q78:AL122="","",STROŠKI_01!Q78:AL122)</f>
        <v/>
      </c>
      <c r="Q52" s="316" t="str">
        <f t="array" ref="Q52">IF(STROŠKI_01!R78:AM122="","",STROŠKI_01!R78:AM122)</f>
        <v/>
      </c>
      <c r="R52" s="316" t="str">
        <f t="array" ref="R52">IF(STROŠKI_01!S78:AN122="","",STROŠKI_01!S78:AN122)</f>
        <v/>
      </c>
      <c r="S52" s="316" t="str">
        <f t="array" ref="S52">IF(STROŠKI_01!T78:AO122="","",STROŠKI_01!T78:AO122)</f>
        <v/>
      </c>
      <c r="T52" s="316" t="str">
        <f t="array" ref="T52">IF(STROŠKI_01!U78:AP122="","",STROŠKI_01!U78:AP122)</f>
        <v/>
      </c>
    </row>
    <row r="53" spans="1:22" x14ac:dyDescent="0.25">
      <c r="A53" s="354">
        <v>2</v>
      </c>
      <c r="B53" s="316" t="str">
        <f t="array" ref="B53">IF(STROŠKI_01!C79:T123="","",STROŠKI_01!C79:T123)</f>
        <v>PO</v>
      </c>
      <c r="C53" s="316" t="str">
        <f t="array" ref="C53">IF(STROŠKI_01!D79:V123="","",STROŠKI_01!D79:V123)</f>
        <v>PLAN</v>
      </c>
      <c r="D53" s="316" t="str">
        <f t="array" ref="D53">IF(STROŠKI_01!E79:W123="","",STROŠKI_01!E79:W123)</f>
        <v/>
      </c>
      <c r="E53" s="316" t="str">
        <f t="array" ref="E53">IF(STROŠKI_01!F79:X123="","",STROŠKI_01!F79:X123)</f>
        <v/>
      </c>
      <c r="F53" s="316" t="str">
        <f t="array" ref="F53">IF(STROŠKI_01!G79:Y123="","",STROŠKI_01!G79:Y123)</f>
        <v/>
      </c>
      <c r="G53" s="316" t="str">
        <f t="array" ref="G53">IF(STROŠKI_01!H79:Z123="","",STROŠKI_01!H79:Z123)</f>
        <v/>
      </c>
      <c r="H53" s="316" t="str">
        <f t="array" ref="H53">IF(STROŠKI_01!I79:AA123="","",STROŠKI_01!I79:AA123)</f>
        <v/>
      </c>
      <c r="I53" s="316" t="str">
        <f t="array" ref="I53">IF(STROŠKI_01!J79:AB123="","",STROŠKI_01!J79:AB123)</f>
        <v/>
      </c>
      <c r="J53" s="316" t="str">
        <f t="array" ref="J53">IF(STROŠKI_01!K79:AC123="","",STROŠKI_01!K79:AC123)</f>
        <v/>
      </c>
      <c r="K53" s="316" t="str">
        <f t="array" ref="K53">IF(STROŠKI_01!L79:AH123="","",STROŠKI_01!L79:AH123)</f>
        <v/>
      </c>
      <c r="L53" s="316" t="str">
        <f t="array" ref="L53">IF(STROŠKI_01!M79:AI123="","",STROŠKI_01!M79:AI123)</f>
        <v/>
      </c>
      <c r="M53" s="316" t="str">
        <f t="array" ref="M53">IF(STROŠKI_01!N79:AJ123="","",STROŠKI_01!N79:AJ123)</f>
        <v/>
      </c>
      <c r="N53" s="316" t="str">
        <f t="array" ref="N53">IF(STROŠKI_01!O79:AK123="","",STROŠKI_01!O79:AK123)</f>
        <v/>
      </c>
      <c r="O53" s="316" t="str">
        <f t="array" ref="O53">IF(STROŠKI_01!P79:AK123="","",STROŠKI_01!P79:AK123)</f>
        <v/>
      </c>
      <c r="P53" s="316" t="str">
        <f t="array" ref="P53">IF(STROŠKI_01!Q79:AL123="","",STROŠKI_01!Q79:AL123)</f>
        <v/>
      </c>
      <c r="Q53" s="316" t="str">
        <f t="array" ref="Q53">IF(STROŠKI_01!R79:AM123="","",STROŠKI_01!R79:AM123)</f>
        <v/>
      </c>
      <c r="R53" s="316" t="str">
        <f t="array" ref="R53">IF(STROŠKI_01!S79:AN123="","",STROŠKI_01!S79:AN123)</f>
        <v/>
      </c>
      <c r="S53" s="316" t="str">
        <f t="array" ref="S53">IF(STROŠKI_01!T79:AO123="","",STROŠKI_01!T79:AO123)</f>
        <v/>
      </c>
      <c r="T53" s="316" t="str">
        <f t="array" ref="T53">IF(STROŠKI_01!U79:AP123="","",STROŠKI_01!U79:AP123)</f>
        <v/>
      </c>
    </row>
    <row r="54" spans="1:22" x14ac:dyDescent="0.25">
      <c r="A54" s="354">
        <v>2</v>
      </c>
      <c r="B54" s="316" t="str">
        <f t="array" ref="B54">IF(STROŠKI_01!C80:T124="","",STROŠKI_01!C80:T124)</f>
        <v>PO</v>
      </c>
      <c r="C54" s="316" t="str">
        <f t="array" ref="C54">IF(STROŠKI_01!D80:V124="","",STROŠKI_01!D80:V124)</f>
        <v>PLAN</v>
      </c>
      <c r="D54" s="316" t="str">
        <f t="array" ref="D54">IF(STROŠKI_01!E80:W124="","",STROŠKI_01!E80:W124)</f>
        <v/>
      </c>
      <c r="E54" s="316" t="str">
        <f t="array" ref="E54">IF(STROŠKI_01!F80:X124="","",STROŠKI_01!F80:X124)</f>
        <v/>
      </c>
      <c r="F54" s="316" t="str">
        <f t="array" ref="F54">IF(STROŠKI_01!G80:Y124="","",STROŠKI_01!G80:Y124)</f>
        <v/>
      </c>
      <c r="G54" s="316" t="str">
        <f t="array" ref="G54">IF(STROŠKI_01!H80:Z124="","",STROŠKI_01!H80:Z124)</f>
        <v/>
      </c>
      <c r="H54" s="316" t="str">
        <f t="array" ref="H54">IF(STROŠKI_01!I80:AA124="","",STROŠKI_01!I80:AA124)</f>
        <v/>
      </c>
      <c r="I54" s="316" t="str">
        <f t="array" ref="I54">IF(STROŠKI_01!J80:AB124="","",STROŠKI_01!J80:AB124)</f>
        <v/>
      </c>
      <c r="J54" s="316" t="str">
        <f t="array" ref="J54">IF(STROŠKI_01!K80:AC124="","",STROŠKI_01!K80:AC124)</f>
        <v/>
      </c>
      <c r="K54" s="316" t="str">
        <f t="array" ref="K54">IF(STROŠKI_01!L80:AH124="","",STROŠKI_01!L80:AH124)</f>
        <v/>
      </c>
      <c r="L54" s="316" t="str">
        <f t="array" ref="L54">IF(STROŠKI_01!M80:AI124="","",STROŠKI_01!M80:AI124)</f>
        <v/>
      </c>
      <c r="M54" s="316" t="str">
        <f t="array" ref="M54">IF(STROŠKI_01!N80:AJ124="","",STROŠKI_01!N80:AJ124)</f>
        <v/>
      </c>
      <c r="N54" s="316" t="str">
        <f t="array" ref="N54">IF(STROŠKI_01!O80:AK124="","",STROŠKI_01!O80:AK124)</f>
        <v/>
      </c>
      <c r="O54" s="316" t="str">
        <f t="array" ref="O54">IF(STROŠKI_01!P80:AK124="","",STROŠKI_01!P80:AK124)</f>
        <v/>
      </c>
      <c r="P54" s="316" t="str">
        <f t="array" ref="P54">IF(STROŠKI_01!Q80:AL124="","",STROŠKI_01!Q80:AL124)</f>
        <v/>
      </c>
      <c r="Q54" s="316" t="str">
        <f t="array" ref="Q54">IF(STROŠKI_01!R80:AM124="","",STROŠKI_01!R80:AM124)</f>
        <v/>
      </c>
      <c r="R54" s="316" t="str">
        <f t="array" ref="R54">IF(STROŠKI_01!S80:AN124="","",STROŠKI_01!S80:AN124)</f>
        <v/>
      </c>
      <c r="S54" s="316" t="str">
        <f t="array" ref="S54">IF(STROŠKI_01!T80:AO124="","",STROŠKI_01!T80:AO124)</f>
        <v/>
      </c>
      <c r="T54" s="316" t="str">
        <f t="array" ref="T54">IF(STROŠKI_01!U80:AP124="","",STROŠKI_01!U80:AP124)</f>
        <v/>
      </c>
    </row>
    <row r="55" spans="1:22" x14ac:dyDescent="0.25">
      <c r="A55" s="354">
        <v>2</v>
      </c>
      <c r="B55" s="316" t="str">
        <f t="array" ref="B55">IF(STROŠKI_01!C81:T125="","",STROŠKI_01!C81:T125)</f>
        <v>PO</v>
      </c>
      <c r="C55" s="316" t="str">
        <f t="array" ref="C55">IF(STROŠKI_01!D81:V125="","",STROŠKI_01!D81:V125)</f>
        <v>PLAN</v>
      </c>
      <c r="D55" s="316" t="str">
        <f t="array" ref="D55">IF(STROŠKI_01!E81:W125="","",STROŠKI_01!E81:W125)</f>
        <v/>
      </c>
      <c r="E55" s="316" t="str">
        <f t="array" ref="E55">IF(STROŠKI_01!F81:X125="","",STROŠKI_01!F81:X125)</f>
        <v/>
      </c>
      <c r="F55" s="316" t="str">
        <f t="array" ref="F55">IF(STROŠKI_01!G81:Y125="","",STROŠKI_01!G81:Y125)</f>
        <v/>
      </c>
      <c r="G55" s="316" t="str">
        <f t="array" ref="G55">IF(STROŠKI_01!H81:Z125="","",STROŠKI_01!H81:Z125)</f>
        <v/>
      </c>
      <c r="H55" s="316" t="str">
        <f t="array" ref="H55">IF(STROŠKI_01!I81:AA125="","",STROŠKI_01!I81:AA125)</f>
        <v/>
      </c>
      <c r="I55" s="316" t="str">
        <f t="array" ref="I55">IF(STROŠKI_01!J81:AB125="","",STROŠKI_01!J81:AB125)</f>
        <v/>
      </c>
      <c r="J55" s="316" t="str">
        <f t="array" ref="J55">IF(STROŠKI_01!K81:AC125="","",STROŠKI_01!K81:AC125)</f>
        <v/>
      </c>
      <c r="K55" s="316" t="str">
        <f t="array" ref="K55">IF(STROŠKI_01!L81:AH125="","",STROŠKI_01!L81:AH125)</f>
        <v/>
      </c>
      <c r="L55" s="316" t="str">
        <f t="array" ref="L55">IF(STROŠKI_01!M81:AI125="","",STROŠKI_01!M81:AI125)</f>
        <v/>
      </c>
      <c r="M55" s="316" t="str">
        <f t="array" ref="M55">IF(STROŠKI_01!N81:AJ125="","",STROŠKI_01!N81:AJ125)</f>
        <v/>
      </c>
      <c r="N55" s="316" t="str">
        <f t="array" ref="N55">IF(STROŠKI_01!O81:AK125="","",STROŠKI_01!O81:AK125)</f>
        <v/>
      </c>
      <c r="O55" s="316" t="str">
        <f t="array" ref="O55">IF(STROŠKI_01!P81:AK125="","",STROŠKI_01!P81:AK125)</f>
        <v/>
      </c>
      <c r="P55" s="316" t="str">
        <f t="array" ref="P55">IF(STROŠKI_01!Q81:AL125="","",STROŠKI_01!Q81:AL125)</f>
        <v/>
      </c>
      <c r="Q55" s="316" t="str">
        <f t="array" ref="Q55">IF(STROŠKI_01!R81:AM125="","",STROŠKI_01!R81:AM125)</f>
        <v/>
      </c>
      <c r="R55" s="316" t="str">
        <f t="array" ref="R55">IF(STROŠKI_01!S81:AN125="","",STROŠKI_01!S81:AN125)</f>
        <v/>
      </c>
      <c r="S55" s="316" t="str">
        <f t="array" ref="S55">IF(STROŠKI_01!T81:AO125="","",STROŠKI_01!T81:AO125)</f>
        <v/>
      </c>
      <c r="T55" s="316" t="str">
        <f t="array" ref="T55">IF(STROŠKI_01!U81:AP125="","",STROŠKI_01!U81:AP125)</f>
        <v/>
      </c>
    </row>
    <row r="56" spans="1:22" x14ac:dyDescent="0.25">
      <c r="A56" s="354">
        <v>2</v>
      </c>
      <c r="B56" s="316" t="str">
        <f t="array" ref="B56">IF(STROŠKI_01!C82:T126="","",STROŠKI_01!C82:T126)</f>
        <v>PO</v>
      </c>
      <c r="C56" s="316" t="str">
        <f t="array" ref="C56">IF(STROŠKI_01!D82:V126="","",STROŠKI_01!D82:V126)</f>
        <v>PLAN</v>
      </c>
      <c r="D56" s="316" t="str">
        <f t="array" ref="D56">IF(STROŠKI_01!E82:W126="","",STROŠKI_01!E82:W126)</f>
        <v/>
      </c>
      <c r="E56" s="316" t="str">
        <f t="array" ref="E56">IF(STROŠKI_01!F82:X126="","",STROŠKI_01!F82:X126)</f>
        <v/>
      </c>
      <c r="F56" s="316" t="str">
        <f t="array" ref="F56">IF(STROŠKI_01!G82:Y126="","",STROŠKI_01!G82:Y126)</f>
        <v/>
      </c>
      <c r="G56" s="316" t="str">
        <f t="array" ref="G56">IF(STROŠKI_01!H82:Z126="","",STROŠKI_01!H82:Z126)</f>
        <v/>
      </c>
      <c r="H56" s="316" t="str">
        <f t="array" ref="H56">IF(STROŠKI_01!I82:AA126="","",STROŠKI_01!I82:AA126)</f>
        <v/>
      </c>
      <c r="I56" s="316" t="str">
        <f t="array" ref="I56">IF(STROŠKI_01!J82:AB126="","",STROŠKI_01!J82:AB126)</f>
        <v/>
      </c>
      <c r="J56" s="316" t="str">
        <f t="array" ref="J56">IF(STROŠKI_01!K82:AC126="","",STROŠKI_01!K82:AC126)</f>
        <v/>
      </c>
      <c r="K56" s="316" t="str">
        <f t="array" ref="K56">IF(STROŠKI_01!L82:AH126="","",STROŠKI_01!L82:AH126)</f>
        <v/>
      </c>
      <c r="L56" s="316" t="str">
        <f t="array" ref="L56">IF(STROŠKI_01!M82:AI126="","",STROŠKI_01!M82:AI126)</f>
        <v/>
      </c>
      <c r="M56" s="316" t="str">
        <f t="array" ref="M56">IF(STROŠKI_01!N82:AJ126="","",STROŠKI_01!N82:AJ126)</f>
        <v/>
      </c>
      <c r="N56" s="316" t="str">
        <f t="array" ref="N56">IF(STROŠKI_01!O82:AK126="","",STROŠKI_01!O82:AK126)</f>
        <v/>
      </c>
      <c r="O56" s="316" t="str">
        <f t="array" ref="O56">IF(STROŠKI_01!P82:AK126="","",STROŠKI_01!P82:AK126)</f>
        <v/>
      </c>
      <c r="P56" s="316" t="str">
        <f t="array" ref="P56">IF(STROŠKI_01!Q82:AL126="","",STROŠKI_01!Q82:AL126)</f>
        <v/>
      </c>
      <c r="Q56" s="316" t="str">
        <f t="array" ref="Q56">IF(STROŠKI_01!R82:AM126="","",STROŠKI_01!R82:AM126)</f>
        <v/>
      </c>
      <c r="R56" s="316" t="str">
        <f t="array" ref="R56">IF(STROŠKI_01!S82:AN126="","",STROŠKI_01!S82:AN126)</f>
        <v/>
      </c>
      <c r="S56" s="316" t="str">
        <f t="array" ref="S56">IF(STROŠKI_01!T82:AO126="","",STROŠKI_01!T82:AO126)</f>
        <v/>
      </c>
      <c r="T56" s="316" t="str">
        <f t="array" ref="T56">IF(STROŠKI_01!U82:AP126="","",STROŠKI_01!U82:AP126)</f>
        <v/>
      </c>
    </row>
    <row r="57" spans="1:22" x14ac:dyDescent="0.25">
      <c r="A57" s="354">
        <v>2</v>
      </c>
      <c r="B57" s="316" t="str">
        <f t="array" ref="B57">IF(STROŠKI_01!C83:T127="","",STROŠKI_01!C83:T127)</f>
        <v>PO</v>
      </c>
      <c r="C57" s="316" t="str">
        <f t="array" ref="C57">IF(STROŠKI_01!D83:V127="","",STROŠKI_01!D83:V127)</f>
        <v>PLAN</v>
      </c>
      <c r="D57" s="316" t="str">
        <f t="array" ref="D57">IF(STROŠKI_01!E83:W127="","",STROŠKI_01!E83:W127)</f>
        <v/>
      </c>
      <c r="E57" s="316" t="str">
        <f t="array" ref="E57">IF(STROŠKI_01!F83:X127="","",STROŠKI_01!F83:X127)</f>
        <v/>
      </c>
      <c r="F57" s="316" t="str">
        <f t="array" ref="F57">IF(STROŠKI_01!G83:Y127="","",STROŠKI_01!G83:Y127)</f>
        <v/>
      </c>
      <c r="G57" s="316" t="str">
        <f t="array" ref="G57">IF(STROŠKI_01!H83:Z127="","",STROŠKI_01!H83:Z127)</f>
        <v/>
      </c>
      <c r="H57" s="316" t="str">
        <f t="array" ref="H57">IF(STROŠKI_01!I83:AA127="","",STROŠKI_01!I83:AA127)</f>
        <v/>
      </c>
      <c r="I57" s="316" t="str">
        <f t="array" ref="I57">IF(STROŠKI_01!J83:AB127="","",STROŠKI_01!J83:AB127)</f>
        <v/>
      </c>
      <c r="J57" s="316" t="str">
        <f t="array" ref="J57">IF(STROŠKI_01!K83:AC127="","",STROŠKI_01!K83:AC127)</f>
        <v/>
      </c>
      <c r="K57" s="316" t="str">
        <f t="array" ref="K57">IF(STROŠKI_01!L83:AH127="","",STROŠKI_01!L83:AH127)</f>
        <v/>
      </c>
      <c r="L57" s="316" t="str">
        <f t="array" ref="L57">IF(STROŠKI_01!M83:AI127="","",STROŠKI_01!M83:AI127)</f>
        <v/>
      </c>
      <c r="M57" s="316" t="str">
        <f t="array" ref="M57">IF(STROŠKI_01!N83:AJ127="","",STROŠKI_01!N83:AJ127)</f>
        <v/>
      </c>
      <c r="N57" s="316" t="str">
        <f t="array" ref="N57">IF(STROŠKI_01!O83:AK127="","",STROŠKI_01!O83:AK127)</f>
        <v/>
      </c>
      <c r="O57" s="316" t="str">
        <f t="array" ref="O57">IF(STROŠKI_01!P83:AK127="","",STROŠKI_01!P83:AK127)</f>
        <v/>
      </c>
      <c r="P57" s="316" t="str">
        <f t="array" ref="P57">IF(STROŠKI_01!Q83:AL127="","",STROŠKI_01!Q83:AL127)</f>
        <v/>
      </c>
      <c r="Q57" s="316" t="str">
        <f t="array" ref="Q57">IF(STROŠKI_01!R83:AM127="","",STROŠKI_01!R83:AM127)</f>
        <v/>
      </c>
      <c r="R57" s="316" t="str">
        <f t="array" ref="R57">IF(STROŠKI_01!S83:AN127="","",STROŠKI_01!S83:AN127)</f>
        <v/>
      </c>
      <c r="S57" s="316" t="str">
        <f t="array" ref="S57">IF(STROŠKI_01!T83:AO127="","",STROŠKI_01!T83:AO127)</f>
        <v/>
      </c>
      <c r="T57" s="316" t="str">
        <f t="array" ref="T57">IF(STROŠKI_01!U83:AP127="","",STROŠKI_01!U83:AP127)</f>
        <v/>
      </c>
    </row>
    <row r="58" spans="1:22" x14ac:dyDescent="0.25">
      <c r="A58" s="354">
        <v>2</v>
      </c>
      <c r="B58" s="316" t="str">
        <f t="array" ref="B58">IF(STROŠKI_01!C84:T128="","",STROŠKI_01!C84:T128)</f>
        <v>PO</v>
      </c>
      <c r="C58" s="316" t="str">
        <f t="array" ref="C58">IF(STROŠKI_01!D84:V128="","",STROŠKI_01!D84:V128)</f>
        <v>PLAN</v>
      </c>
      <c r="D58" s="316" t="str">
        <f t="array" ref="D58">IF(STROŠKI_01!E84:W128="","",STROŠKI_01!E84:W128)</f>
        <v/>
      </c>
      <c r="E58" s="316" t="str">
        <f t="array" ref="E58">IF(STROŠKI_01!F84:X128="","",STROŠKI_01!F84:X128)</f>
        <v/>
      </c>
      <c r="F58" s="316" t="str">
        <f t="array" ref="F58">IF(STROŠKI_01!G84:Y128="","",STROŠKI_01!G84:Y128)</f>
        <v/>
      </c>
      <c r="G58" s="316" t="str">
        <f t="array" ref="G58">IF(STROŠKI_01!H84:Z128="","",STROŠKI_01!H84:Z128)</f>
        <v/>
      </c>
      <c r="H58" s="316" t="str">
        <f t="array" ref="H58">IF(STROŠKI_01!I84:AA128="","",STROŠKI_01!I84:AA128)</f>
        <v/>
      </c>
      <c r="I58" s="316" t="str">
        <f t="array" ref="I58">IF(STROŠKI_01!J84:AB128="","",STROŠKI_01!J84:AB128)</f>
        <v/>
      </c>
      <c r="J58" s="316" t="str">
        <f t="array" ref="J58">IF(STROŠKI_01!K84:AC128="","",STROŠKI_01!K84:AC128)</f>
        <v/>
      </c>
      <c r="K58" s="316" t="str">
        <f t="array" ref="K58">IF(STROŠKI_01!L84:AH128="","",STROŠKI_01!L84:AH128)</f>
        <v/>
      </c>
      <c r="L58" s="316" t="str">
        <f t="array" ref="L58">IF(STROŠKI_01!M84:AI128="","",STROŠKI_01!M84:AI128)</f>
        <v/>
      </c>
      <c r="M58" s="316" t="str">
        <f t="array" ref="M58">IF(STROŠKI_01!N84:AJ128="","",STROŠKI_01!N84:AJ128)</f>
        <v/>
      </c>
      <c r="N58" s="316" t="str">
        <f t="array" ref="N58">IF(STROŠKI_01!O84:AK128="","",STROŠKI_01!O84:AK128)</f>
        <v/>
      </c>
      <c r="O58" s="316" t="str">
        <f t="array" ref="O58">IF(STROŠKI_01!P84:AK128="","",STROŠKI_01!P84:AK128)</f>
        <v/>
      </c>
      <c r="P58" s="316" t="str">
        <f t="array" ref="P58">IF(STROŠKI_01!Q84:AL128="","",STROŠKI_01!Q84:AL128)</f>
        <v/>
      </c>
      <c r="Q58" s="316" t="str">
        <f t="array" ref="Q58">IF(STROŠKI_01!R84:AM128="","",STROŠKI_01!R84:AM128)</f>
        <v/>
      </c>
      <c r="R58" s="316" t="str">
        <f t="array" ref="R58">IF(STROŠKI_01!S84:AN128="","",STROŠKI_01!S84:AN128)</f>
        <v/>
      </c>
      <c r="S58" s="316" t="str">
        <f t="array" ref="S58">IF(STROŠKI_01!T84:AO128="","",STROŠKI_01!T84:AO128)</f>
        <v/>
      </c>
      <c r="T58" s="316" t="str">
        <f t="array" ref="T58">IF(STROŠKI_01!U84:AP128="","",STROŠKI_01!U84:AP128)</f>
        <v/>
      </c>
    </row>
    <row r="59" spans="1:22" x14ac:dyDescent="0.25">
      <c r="A59" s="354">
        <v>2</v>
      </c>
      <c r="B59" s="316" t="str">
        <f t="array" ref="B59">IF(STROŠKI_01!C85:T129="","",STROŠKI_01!C85:T129)</f>
        <v>PO</v>
      </c>
      <c r="C59" s="316" t="str">
        <f t="array" ref="C59">IF(STROŠKI_01!D85:V129="","",STROŠKI_01!D85:V129)</f>
        <v>PLAN</v>
      </c>
      <c r="D59" s="316" t="str">
        <f t="array" ref="D59">IF(STROŠKI_01!E85:W129="","",STROŠKI_01!E85:W129)</f>
        <v/>
      </c>
      <c r="E59" s="316" t="str">
        <f t="array" ref="E59">IF(STROŠKI_01!F85:X129="","",STROŠKI_01!F85:X129)</f>
        <v/>
      </c>
      <c r="F59" s="316" t="str">
        <f t="array" ref="F59">IF(STROŠKI_01!G85:Y129="","",STROŠKI_01!G85:Y129)</f>
        <v/>
      </c>
      <c r="G59" s="316" t="str">
        <f t="array" ref="G59">IF(STROŠKI_01!H85:Z129="","",STROŠKI_01!H85:Z129)</f>
        <v/>
      </c>
      <c r="H59" s="316" t="str">
        <f t="array" ref="H59">IF(STROŠKI_01!I85:AA129="","",STROŠKI_01!I85:AA129)</f>
        <v/>
      </c>
      <c r="I59" s="316" t="str">
        <f t="array" ref="I59">IF(STROŠKI_01!J85:AB129="","",STROŠKI_01!J85:AB129)</f>
        <v/>
      </c>
      <c r="J59" s="316" t="str">
        <f t="array" ref="J59">IF(STROŠKI_01!K85:AC129="","",STROŠKI_01!K85:AC129)</f>
        <v/>
      </c>
      <c r="K59" s="316" t="str">
        <f t="array" ref="K59">IF(STROŠKI_01!L85:AH129="","",STROŠKI_01!L85:AH129)</f>
        <v/>
      </c>
      <c r="L59" s="316" t="str">
        <f t="array" ref="L59">IF(STROŠKI_01!M85:AI129="","",STROŠKI_01!M85:AI129)</f>
        <v/>
      </c>
      <c r="M59" s="316" t="str">
        <f t="array" ref="M59">IF(STROŠKI_01!N85:AJ129="","",STROŠKI_01!N85:AJ129)</f>
        <v/>
      </c>
      <c r="N59" s="316" t="str">
        <f t="array" ref="N59">IF(STROŠKI_01!O85:AK129="","",STROŠKI_01!O85:AK129)</f>
        <v/>
      </c>
      <c r="O59" s="316" t="str">
        <f t="array" ref="O59">IF(STROŠKI_01!P85:AK129="","",STROŠKI_01!P85:AK129)</f>
        <v/>
      </c>
      <c r="P59" s="316" t="str">
        <f t="array" ref="P59">IF(STROŠKI_01!Q85:AL129="","",STROŠKI_01!Q85:AL129)</f>
        <v/>
      </c>
      <c r="Q59" s="316" t="str">
        <f t="array" ref="Q59">IF(STROŠKI_01!R85:AM129="","",STROŠKI_01!R85:AM129)</f>
        <v/>
      </c>
      <c r="R59" s="316" t="str">
        <f t="array" ref="R59">IF(STROŠKI_01!S85:AN129="","",STROŠKI_01!S85:AN129)</f>
        <v/>
      </c>
      <c r="S59" s="316" t="str">
        <f t="array" ref="S59">IF(STROŠKI_01!T85:AO129="","",STROŠKI_01!T85:AO129)</f>
        <v/>
      </c>
      <c r="T59" s="316" t="str">
        <f t="array" ref="T59">IF(STROŠKI_01!U85:AP129="","",STROŠKI_01!U85:AP129)</f>
        <v/>
      </c>
    </row>
    <row r="60" spans="1:22" x14ac:dyDescent="0.25">
      <c r="A60" s="354">
        <v>2</v>
      </c>
      <c r="B60" s="316" t="str">
        <f t="array" ref="B60">IF(STROŠKI_01!C86:T130="","",STROŠKI_01!C86:T130)</f>
        <v>PO</v>
      </c>
      <c r="C60" s="316" t="str">
        <f t="array" ref="C60">IF(STROŠKI_01!D86:V130="","",STROŠKI_01!D86:V130)</f>
        <v>PLAN</v>
      </c>
      <c r="D60" s="316" t="str">
        <f t="array" ref="D60">IF(STROŠKI_01!E86:W130="","",STROŠKI_01!E86:W130)</f>
        <v/>
      </c>
      <c r="E60" s="316" t="str">
        <f t="array" ref="E60">IF(STROŠKI_01!F86:X130="","",STROŠKI_01!F86:X130)</f>
        <v/>
      </c>
      <c r="F60" s="316" t="str">
        <f t="array" ref="F60">IF(STROŠKI_01!G86:Y130="","",STROŠKI_01!G86:Y130)</f>
        <v/>
      </c>
      <c r="G60" s="316" t="str">
        <f t="array" ref="G60">IF(STROŠKI_01!H86:Z130="","",STROŠKI_01!H86:Z130)</f>
        <v/>
      </c>
      <c r="H60" s="316" t="str">
        <f t="array" ref="H60">IF(STROŠKI_01!I86:AA130="","",STROŠKI_01!I86:AA130)</f>
        <v/>
      </c>
      <c r="I60" s="316" t="str">
        <f t="array" ref="I60">IF(STROŠKI_01!J86:AB130="","",STROŠKI_01!J86:AB130)</f>
        <v/>
      </c>
      <c r="J60" s="316" t="str">
        <f t="array" ref="J60">IF(STROŠKI_01!K86:AC130="","",STROŠKI_01!K86:AC130)</f>
        <v/>
      </c>
      <c r="K60" s="316" t="str">
        <f t="array" ref="K60">IF(STROŠKI_01!L86:AH130="","",STROŠKI_01!L86:AH130)</f>
        <v/>
      </c>
      <c r="L60" s="316" t="str">
        <f t="array" ref="L60">IF(STROŠKI_01!M86:AI130="","",STROŠKI_01!M86:AI130)</f>
        <v/>
      </c>
      <c r="M60" s="316" t="str">
        <f t="array" ref="M60">IF(STROŠKI_01!N86:AJ130="","",STROŠKI_01!N86:AJ130)</f>
        <v/>
      </c>
      <c r="N60" s="316" t="str">
        <f t="array" ref="N60">IF(STROŠKI_01!O86:AK130="","",STROŠKI_01!O86:AK130)</f>
        <v/>
      </c>
      <c r="O60" s="316" t="str">
        <f t="array" ref="O60">IF(STROŠKI_01!P86:AK130="","",STROŠKI_01!P86:AK130)</f>
        <v/>
      </c>
      <c r="P60" s="316" t="str">
        <f t="array" ref="P60">IF(STROŠKI_01!Q86:AL130="","",STROŠKI_01!Q86:AL130)</f>
        <v/>
      </c>
      <c r="Q60" s="316" t="str">
        <f t="array" ref="Q60">IF(STROŠKI_01!R86:AM130="","",STROŠKI_01!R86:AM130)</f>
        <v/>
      </c>
      <c r="R60" s="316" t="str">
        <f t="array" ref="R60">IF(STROŠKI_01!S86:AN130="","",STROŠKI_01!S86:AN130)</f>
        <v/>
      </c>
      <c r="S60" s="316" t="str">
        <f t="array" ref="S60">IF(STROŠKI_01!T86:AO130="","",STROŠKI_01!T86:AO130)</f>
        <v/>
      </c>
      <c r="T60" s="316" t="str">
        <f t="array" ref="T60">IF(STROŠKI_01!U86:AP130="","",STROŠKI_01!U86:AP130)</f>
        <v/>
      </c>
    </row>
    <row r="61" spans="1:22" x14ac:dyDescent="0.25">
      <c r="A61" s="354">
        <v>2</v>
      </c>
      <c r="B61" s="316" t="str">
        <f t="array" ref="B61">IF(STROŠKI_01!C87:T131="","",STROŠKI_01!C87:T131)</f>
        <v>PO</v>
      </c>
      <c r="C61" s="316" t="str">
        <f t="array" ref="C61">IF(STROŠKI_01!D87:V131="","",STROŠKI_01!D87:V131)</f>
        <v>PLAN</v>
      </c>
      <c r="D61" s="316" t="str">
        <f t="array" ref="D61">IF(STROŠKI_01!E87:W131="","",STROŠKI_01!E87:W131)</f>
        <v/>
      </c>
      <c r="E61" s="316" t="str">
        <f t="array" ref="E61">IF(STROŠKI_01!F87:X131="","",STROŠKI_01!F87:X131)</f>
        <v/>
      </c>
      <c r="F61" s="316" t="str">
        <f t="array" ref="F61">IF(STROŠKI_01!G87:Y131="","",STROŠKI_01!G87:Y131)</f>
        <v/>
      </c>
      <c r="G61" s="316" t="str">
        <f t="array" ref="G61">IF(STROŠKI_01!H87:Z131="","",STROŠKI_01!H87:Z131)</f>
        <v/>
      </c>
      <c r="H61" s="316" t="str">
        <f t="array" ref="H61">IF(STROŠKI_01!I87:AA131="","",STROŠKI_01!I87:AA131)</f>
        <v/>
      </c>
      <c r="I61" s="316" t="str">
        <f t="array" ref="I61">IF(STROŠKI_01!J87:AB131="","",STROŠKI_01!J87:AB131)</f>
        <v/>
      </c>
      <c r="J61" s="316" t="str">
        <f t="array" ref="J61">IF(STROŠKI_01!K87:AC131="","",STROŠKI_01!K87:AC131)</f>
        <v/>
      </c>
      <c r="K61" s="316" t="str">
        <f t="array" ref="K61">IF(STROŠKI_01!L87:AH131="","",STROŠKI_01!L87:AH131)</f>
        <v/>
      </c>
      <c r="L61" s="316" t="str">
        <f t="array" ref="L61">IF(STROŠKI_01!M87:AI131="","",STROŠKI_01!M87:AI131)</f>
        <v/>
      </c>
      <c r="M61" s="316" t="str">
        <f t="array" ref="M61">IF(STROŠKI_01!N87:AJ131="","",STROŠKI_01!N87:AJ131)</f>
        <v/>
      </c>
      <c r="N61" s="316" t="str">
        <f t="array" ref="N61">IF(STROŠKI_01!O87:AK131="","",STROŠKI_01!O87:AK131)</f>
        <v/>
      </c>
      <c r="O61" s="316" t="str">
        <f t="array" ref="O61">IF(STROŠKI_01!P87:AK131="","",STROŠKI_01!P87:AK131)</f>
        <v/>
      </c>
      <c r="P61" s="316" t="str">
        <f t="array" ref="P61">IF(STROŠKI_01!Q87:AL131="","",STROŠKI_01!Q87:AL131)</f>
        <v/>
      </c>
      <c r="Q61" s="316" t="str">
        <f t="array" ref="Q61">IF(STROŠKI_01!R87:AM131="","",STROŠKI_01!R87:AM131)</f>
        <v/>
      </c>
      <c r="R61" s="316" t="str">
        <f t="array" ref="R61">IF(STROŠKI_01!S87:AN131="","",STROŠKI_01!S87:AN131)</f>
        <v/>
      </c>
      <c r="S61" s="316" t="str">
        <f t="array" ref="S61">IF(STROŠKI_01!T87:AO131="","",STROŠKI_01!T87:AO131)</f>
        <v/>
      </c>
      <c r="T61" s="316" t="str">
        <f t="array" ref="T61">IF(STROŠKI_01!U87:AP131="","",STROŠKI_01!U87:AP131)</f>
        <v/>
      </c>
    </row>
    <row r="62" spans="1:22" x14ac:dyDescent="0.25">
      <c r="A62" s="354">
        <v>2</v>
      </c>
      <c r="B62" s="316" t="str">
        <f t="array" ref="B62">IF(STROŠKI_01!C88:T132="","",STROŠKI_01!C88:T132)</f>
        <v>PO</v>
      </c>
      <c r="C62" s="316" t="str">
        <f t="array" ref="C62">IF(STROŠKI_01!D88:V132="","",STROŠKI_01!D88:V132)</f>
        <v>PLAN</v>
      </c>
      <c r="D62" s="316" t="str">
        <f t="array" ref="D62">IF(STROŠKI_01!E88:W132="","",STROŠKI_01!E88:W132)</f>
        <v/>
      </c>
      <c r="E62" s="316" t="str">
        <f t="array" ref="E62">IF(STROŠKI_01!F88:X132="","",STROŠKI_01!F88:X132)</f>
        <v/>
      </c>
      <c r="F62" s="316" t="str">
        <f t="array" ref="F62">IF(STROŠKI_01!G88:Y132="","",STROŠKI_01!G88:Y132)</f>
        <v/>
      </c>
      <c r="G62" s="316" t="str">
        <f t="array" ref="G62">IF(STROŠKI_01!H88:Z132="","",STROŠKI_01!H88:Z132)</f>
        <v/>
      </c>
      <c r="H62" s="316" t="str">
        <f t="array" ref="H62">IF(STROŠKI_01!I88:AA132="","",STROŠKI_01!I88:AA132)</f>
        <v/>
      </c>
      <c r="I62" s="316" t="str">
        <f t="array" ref="I62">IF(STROŠKI_01!J88:AB132="","",STROŠKI_01!J88:AB132)</f>
        <v/>
      </c>
      <c r="J62" s="316" t="str">
        <f t="array" ref="J62">IF(STROŠKI_01!K88:AC132="","",STROŠKI_01!K88:AC132)</f>
        <v/>
      </c>
      <c r="K62" s="316" t="str">
        <f t="array" ref="K62">IF(STROŠKI_01!L88:AH132="","",STROŠKI_01!L88:AH132)</f>
        <v/>
      </c>
      <c r="L62" s="316" t="str">
        <f t="array" ref="L62">IF(STROŠKI_01!M88:AI132="","",STROŠKI_01!M88:AI132)</f>
        <v/>
      </c>
      <c r="M62" s="316" t="str">
        <f t="array" ref="M62">IF(STROŠKI_01!N88:AJ132="","",STROŠKI_01!N88:AJ132)</f>
        <v/>
      </c>
      <c r="N62" s="316" t="str">
        <f t="array" ref="N62">IF(STROŠKI_01!O88:AK132="","",STROŠKI_01!O88:AK132)</f>
        <v/>
      </c>
      <c r="O62" s="316" t="str">
        <f t="array" ref="O62">IF(STROŠKI_01!P88:AK132="","",STROŠKI_01!P88:AK132)</f>
        <v/>
      </c>
      <c r="P62" s="316" t="str">
        <f t="array" ref="P62">IF(STROŠKI_01!Q88:AL132="","",STROŠKI_01!Q88:AL132)</f>
        <v/>
      </c>
      <c r="Q62" s="316" t="str">
        <f t="array" ref="Q62">IF(STROŠKI_01!R88:AM132="","",STROŠKI_01!R88:AM132)</f>
        <v/>
      </c>
      <c r="R62" s="316" t="str">
        <f t="array" ref="R62">IF(STROŠKI_01!S88:AN132="","",STROŠKI_01!S88:AN132)</f>
        <v/>
      </c>
      <c r="S62" s="316" t="str">
        <f t="array" ref="S62">IF(STROŠKI_01!T88:AO132="","",STROŠKI_01!T88:AO132)</f>
        <v/>
      </c>
      <c r="T62" s="316" t="str">
        <f t="array" ref="T62">IF(STROŠKI_01!U88:AP132="","",STROŠKI_01!U88:AP132)</f>
        <v/>
      </c>
    </row>
    <row r="63" spans="1:22" x14ac:dyDescent="0.25">
      <c r="A63" s="354">
        <v>2</v>
      </c>
      <c r="B63" s="316" t="str">
        <f t="array" ref="B63">IF(STROŠKI_01!C89:T133="","",STROŠKI_01!C89:T133)</f>
        <v>PO</v>
      </c>
      <c r="C63" s="316" t="str">
        <f t="array" ref="C63">IF(STROŠKI_01!D89:V133="","",STROŠKI_01!D89:V133)</f>
        <v>PLAN</v>
      </c>
      <c r="D63" s="316" t="str">
        <f t="array" ref="D63">IF(STROŠKI_01!E89:W133="","",STROŠKI_01!E89:W133)</f>
        <v/>
      </c>
      <c r="E63" s="316" t="str">
        <f t="array" ref="E63">IF(STROŠKI_01!F89:X133="","",STROŠKI_01!F89:X133)</f>
        <v/>
      </c>
      <c r="F63" s="316" t="str">
        <f t="array" ref="F63">IF(STROŠKI_01!G89:Y133="","",STROŠKI_01!G89:Y133)</f>
        <v/>
      </c>
      <c r="G63" s="316" t="str">
        <f t="array" ref="G63">IF(STROŠKI_01!H89:Z133="","",STROŠKI_01!H89:Z133)</f>
        <v/>
      </c>
      <c r="H63" s="316" t="str">
        <f t="array" ref="H63">IF(STROŠKI_01!I89:AA133="","",STROŠKI_01!I89:AA133)</f>
        <v/>
      </c>
      <c r="I63" s="316" t="str">
        <f t="array" ref="I63">IF(STROŠKI_01!J89:AB133="","",STROŠKI_01!J89:AB133)</f>
        <v/>
      </c>
      <c r="J63" s="316" t="str">
        <f t="array" ref="J63">IF(STROŠKI_01!K89:AC133="","",STROŠKI_01!K89:AC133)</f>
        <v/>
      </c>
      <c r="K63" s="316" t="str">
        <f t="array" ref="K63">IF(STROŠKI_01!L89:AH133="","",STROŠKI_01!L89:AH133)</f>
        <v/>
      </c>
      <c r="L63" s="316" t="str">
        <f t="array" ref="L63">IF(STROŠKI_01!M89:AI133="","",STROŠKI_01!M89:AI133)</f>
        <v/>
      </c>
      <c r="M63" s="316" t="str">
        <f t="array" ref="M63">IF(STROŠKI_01!N89:AJ133="","",STROŠKI_01!N89:AJ133)</f>
        <v/>
      </c>
      <c r="N63" s="316" t="str">
        <f t="array" ref="N63">IF(STROŠKI_01!O89:AK133="","",STROŠKI_01!O89:AK133)</f>
        <v/>
      </c>
      <c r="O63" s="316" t="str">
        <f t="array" ref="O63">IF(STROŠKI_01!P89:AK133="","",STROŠKI_01!P89:AK133)</f>
        <v/>
      </c>
      <c r="P63" s="316" t="str">
        <f t="array" ref="P63">IF(STROŠKI_01!Q89:AL133="","",STROŠKI_01!Q89:AL133)</f>
        <v/>
      </c>
      <c r="Q63" s="316" t="str">
        <f t="array" ref="Q63">IF(STROŠKI_01!R89:AM133="","",STROŠKI_01!R89:AM133)</f>
        <v/>
      </c>
      <c r="R63" s="316" t="str">
        <f t="array" ref="R63">IF(STROŠKI_01!S89:AN133="","",STROŠKI_01!S89:AN133)</f>
        <v/>
      </c>
      <c r="S63" s="316" t="str">
        <f t="array" ref="S63">IF(STROŠKI_01!T89:AO133="","",STROŠKI_01!T89:AO133)</f>
        <v/>
      </c>
      <c r="T63" s="316" t="str">
        <f t="array" ref="T63">IF(STROŠKI_01!U89:AP133="","",STROŠKI_01!U89:AP133)</f>
        <v/>
      </c>
    </row>
    <row r="64" spans="1:22" x14ac:dyDescent="0.25">
      <c r="A64" s="354">
        <v>2</v>
      </c>
      <c r="B64" s="316" t="str">
        <f t="array" ref="B64">IF(STROŠKI_01!C90:T134="","",STROŠKI_01!C90:T134)</f>
        <v>PO</v>
      </c>
      <c r="C64" s="316" t="str">
        <f t="array" ref="C64">IF(STROŠKI_01!D90:V134="","",STROŠKI_01!D90:V134)</f>
        <v>PLAN</v>
      </c>
      <c r="D64" s="316" t="str">
        <f t="array" ref="D64">IF(STROŠKI_01!E90:W134="","",STROŠKI_01!E90:W134)</f>
        <v/>
      </c>
      <c r="E64" s="316" t="str">
        <f t="array" ref="E64">IF(STROŠKI_01!F90:X134="","",STROŠKI_01!F90:X134)</f>
        <v/>
      </c>
      <c r="F64" s="316" t="str">
        <f t="array" ref="F64">IF(STROŠKI_01!G90:Y134="","",STROŠKI_01!G90:Y134)</f>
        <v/>
      </c>
      <c r="G64" s="316" t="str">
        <f t="array" ref="G64">IF(STROŠKI_01!H90:Z134="","",STROŠKI_01!H90:Z134)</f>
        <v/>
      </c>
      <c r="H64" s="316" t="str">
        <f t="array" ref="H64">IF(STROŠKI_01!I90:AA134="","",STROŠKI_01!I90:AA134)</f>
        <v/>
      </c>
      <c r="I64" s="316" t="str">
        <f t="array" ref="I64">IF(STROŠKI_01!J90:AB134="","",STROŠKI_01!J90:AB134)</f>
        <v/>
      </c>
      <c r="J64" s="316" t="str">
        <f t="array" ref="J64">IF(STROŠKI_01!K90:AC134="","",STROŠKI_01!K90:AC134)</f>
        <v/>
      </c>
      <c r="K64" s="316" t="str">
        <f t="array" ref="K64">IF(STROŠKI_01!L90:AH134="","",STROŠKI_01!L90:AH134)</f>
        <v/>
      </c>
      <c r="L64" s="316" t="str">
        <f t="array" ref="L64">IF(STROŠKI_01!M90:AI134="","",STROŠKI_01!M90:AI134)</f>
        <v/>
      </c>
      <c r="M64" s="316" t="str">
        <f t="array" ref="M64">IF(STROŠKI_01!N90:AJ134="","",STROŠKI_01!N90:AJ134)</f>
        <v/>
      </c>
      <c r="N64" s="316" t="str">
        <f t="array" ref="N64">IF(STROŠKI_01!O90:AK134="","",STROŠKI_01!O90:AK134)</f>
        <v/>
      </c>
      <c r="O64" s="316" t="str">
        <f t="array" ref="O64">IF(STROŠKI_01!P90:AK134="","",STROŠKI_01!P90:AK134)</f>
        <v/>
      </c>
      <c r="P64" s="316" t="str">
        <f t="array" ref="P64">IF(STROŠKI_01!Q90:AL134="","",STROŠKI_01!Q90:AL134)</f>
        <v/>
      </c>
      <c r="Q64" s="316" t="str">
        <f t="array" ref="Q64">IF(STROŠKI_01!R90:AM134="","",STROŠKI_01!R90:AM134)</f>
        <v/>
      </c>
      <c r="R64" s="316" t="str">
        <f t="array" ref="R64">IF(STROŠKI_01!S90:AN134="","",STROŠKI_01!S90:AN134)</f>
        <v/>
      </c>
      <c r="S64" s="316" t="str">
        <f t="array" ref="S64">IF(STROŠKI_01!T90:AO134="","",STROŠKI_01!T90:AO134)</f>
        <v/>
      </c>
      <c r="T64" s="316" t="str">
        <f t="array" ref="T64">IF(STROŠKI_01!U90:AP134="","",STROŠKI_01!U90:AP134)</f>
        <v/>
      </c>
    </row>
    <row r="65" spans="1:20" x14ac:dyDescent="0.25">
      <c r="A65" s="354">
        <v>2</v>
      </c>
      <c r="B65" s="316" t="str">
        <f t="array" ref="B65">IF(STROŠKI_01!C91:T135="","",STROŠKI_01!C91:T135)</f>
        <v>PO</v>
      </c>
      <c r="C65" s="316" t="str">
        <f t="array" ref="C65">IF(STROŠKI_01!D91:V135="","",STROŠKI_01!D91:V135)</f>
        <v>PLAN</v>
      </c>
      <c r="D65" s="316" t="str">
        <f t="array" ref="D65">IF(STROŠKI_01!E91:W135="","",STROŠKI_01!E91:W135)</f>
        <v/>
      </c>
      <c r="E65" s="316" t="str">
        <f t="array" ref="E65">IF(STROŠKI_01!F91:X135="","",STROŠKI_01!F91:X135)</f>
        <v/>
      </c>
      <c r="F65" s="316" t="str">
        <f t="array" ref="F65">IF(STROŠKI_01!G91:Y135="","",STROŠKI_01!G91:Y135)</f>
        <v/>
      </c>
      <c r="G65" s="316" t="str">
        <f t="array" ref="G65">IF(STROŠKI_01!H91:Z135="","",STROŠKI_01!H91:Z135)</f>
        <v/>
      </c>
      <c r="H65" s="316" t="str">
        <f t="array" ref="H65">IF(STROŠKI_01!I91:AA135="","",STROŠKI_01!I91:AA135)</f>
        <v/>
      </c>
      <c r="I65" s="316" t="str">
        <f t="array" ref="I65">IF(STROŠKI_01!J91:AB135="","",STROŠKI_01!J91:AB135)</f>
        <v/>
      </c>
      <c r="J65" s="316" t="str">
        <f t="array" ref="J65">IF(STROŠKI_01!K91:AC135="","",STROŠKI_01!K91:AC135)</f>
        <v/>
      </c>
      <c r="K65" s="316" t="str">
        <f t="array" ref="K65">IF(STROŠKI_01!L91:AH135="","",STROŠKI_01!L91:AH135)</f>
        <v/>
      </c>
      <c r="L65" s="316" t="str">
        <f t="array" ref="L65">IF(STROŠKI_01!M91:AI135="","",STROŠKI_01!M91:AI135)</f>
        <v/>
      </c>
      <c r="M65" s="316" t="str">
        <f t="array" ref="M65">IF(STROŠKI_01!N91:AJ135="","",STROŠKI_01!N91:AJ135)</f>
        <v/>
      </c>
      <c r="N65" s="316" t="str">
        <f t="array" ref="N65">IF(STROŠKI_01!O91:AK135="","",STROŠKI_01!O91:AK135)</f>
        <v/>
      </c>
      <c r="O65" s="316" t="str">
        <f t="array" ref="O65">IF(STROŠKI_01!P91:AK135="","",STROŠKI_01!P91:AK135)</f>
        <v/>
      </c>
      <c r="P65" s="316" t="str">
        <f t="array" ref="P65">IF(STROŠKI_01!Q91:AL135="","",STROŠKI_01!Q91:AL135)</f>
        <v/>
      </c>
      <c r="Q65" s="316" t="str">
        <f t="array" ref="Q65">IF(STROŠKI_01!R91:AM135="","",STROŠKI_01!R91:AM135)</f>
        <v/>
      </c>
      <c r="R65" s="316" t="str">
        <f t="array" ref="R65">IF(STROŠKI_01!S91:AN135="","",STROŠKI_01!S91:AN135)</f>
        <v/>
      </c>
      <c r="S65" s="316" t="str">
        <f t="array" ref="S65">IF(STROŠKI_01!T91:AO135="","",STROŠKI_01!T91:AO135)</f>
        <v/>
      </c>
      <c r="T65" s="316" t="str">
        <f t="array" ref="T65">IF(STROŠKI_01!U91:AP135="","",STROŠKI_01!U91:AP135)</f>
        <v/>
      </c>
    </row>
    <row r="66" spans="1:20" x14ac:dyDescent="0.25">
      <c r="A66" s="354">
        <v>2</v>
      </c>
      <c r="B66" s="316" t="str">
        <f t="array" ref="B66">IF(STROŠKI_01!C92:T136="","",STROŠKI_01!C92:T136)</f>
        <v>PO</v>
      </c>
      <c r="C66" s="316" t="str">
        <f t="array" ref="C66">IF(STROŠKI_01!D92:V136="","",STROŠKI_01!D92:V136)</f>
        <v>PLAN</v>
      </c>
      <c r="D66" s="316" t="str">
        <f t="array" ref="D66">IF(STROŠKI_01!E92:W136="","",STROŠKI_01!E92:W136)</f>
        <v/>
      </c>
      <c r="E66" s="316" t="str">
        <f t="array" ref="E66">IF(STROŠKI_01!F92:X136="","",STROŠKI_01!F92:X136)</f>
        <v/>
      </c>
      <c r="F66" s="316" t="str">
        <f t="array" ref="F66">IF(STROŠKI_01!G92:Y136="","",STROŠKI_01!G92:Y136)</f>
        <v/>
      </c>
      <c r="G66" s="316" t="str">
        <f t="array" ref="G66">IF(STROŠKI_01!H92:Z136="","",STROŠKI_01!H92:Z136)</f>
        <v/>
      </c>
      <c r="H66" s="316" t="str">
        <f t="array" ref="H66">IF(STROŠKI_01!I92:AA136="","",STROŠKI_01!I92:AA136)</f>
        <v/>
      </c>
      <c r="I66" s="316" t="str">
        <f t="array" ref="I66">IF(STROŠKI_01!J92:AB136="","",STROŠKI_01!J92:AB136)</f>
        <v/>
      </c>
      <c r="J66" s="316" t="str">
        <f t="array" ref="J66">IF(STROŠKI_01!K92:AC136="","",STROŠKI_01!K92:AC136)</f>
        <v/>
      </c>
      <c r="K66" s="316" t="str">
        <f t="array" ref="K66">IF(STROŠKI_01!L92:AH136="","",STROŠKI_01!L92:AH136)</f>
        <v/>
      </c>
      <c r="L66" s="316" t="str">
        <f t="array" ref="L66">IF(STROŠKI_01!M92:AI136="","",STROŠKI_01!M92:AI136)</f>
        <v/>
      </c>
      <c r="M66" s="316" t="str">
        <f t="array" ref="M66">IF(STROŠKI_01!N92:AJ136="","",STROŠKI_01!N92:AJ136)</f>
        <v/>
      </c>
      <c r="N66" s="316" t="str">
        <f t="array" ref="N66">IF(STROŠKI_01!O92:AK136="","",STROŠKI_01!O92:AK136)</f>
        <v/>
      </c>
      <c r="O66" s="316" t="str">
        <f t="array" ref="O66">IF(STROŠKI_01!P92:AK136="","",STROŠKI_01!P92:AK136)</f>
        <v/>
      </c>
      <c r="P66" s="316" t="str">
        <f t="array" ref="P66">IF(STROŠKI_01!Q92:AL136="","",STROŠKI_01!Q92:AL136)</f>
        <v/>
      </c>
      <c r="Q66" s="316" t="str">
        <f t="array" ref="Q66">IF(STROŠKI_01!R92:AM136="","",STROŠKI_01!R92:AM136)</f>
        <v/>
      </c>
      <c r="R66" s="316" t="str">
        <f t="array" ref="R66">IF(STROŠKI_01!S92:AN136="","",STROŠKI_01!S92:AN136)</f>
        <v/>
      </c>
      <c r="S66" s="316" t="str">
        <f t="array" ref="S66">IF(STROŠKI_01!T92:AO136="","",STROŠKI_01!T92:AO136)</f>
        <v/>
      </c>
      <c r="T66" s="316" t="str">
        <f t="array" ref="T66">IF(STROŠKI_01!U92:AP136="","",STROŠKI_01!U92:AP136)</f>
        <v/>
      </c>
    </row>
    <row r="67" spans="1:20" x14ac:dyDescent="0.25">
      <c r="A67" s="354">
        <v>2</v>
      </c>
      <c r="B67" s="316" t="str">
        <f t="array" ref="B67">IF(STROŠKI_01!C93:T137="","",STROŠKI_01!C93:T137)</f>
        <v>PO</v>
      </c>
      <c r="C67" s="316" t="str">
        <f t="array" ref="C67">IF(STROŠKI_01!D93:V137="","",STROŠKI_01!D93:V137)</f>
        <v>PLAN</v>
      </c>
      <c r="D67" s="316" t="str">
        <f t="array" ref="D67">IF(STROŠKI_01!E93:W137="","",STROŠKI_01!E93:W137)</f>
        <v/>
      </c>
      <c r="E67" s="316" t="str">
        <f t="array" ref="E67">IF(STROŠKI_01!F93:X137="","",STROŠKI_01!F93:X137)</f>
        <v/>
      </c>
      <c r="F67" s="316" t="str">
        <f t="array" ref="F67">IF(STROŠKI_01!G93:Y137="","",STROŠKI_01!G93:Y137)</f>
        <v/>
      </c>
      <c r="G67" s="316" t="str">
        <f t="array" ref="G67">IF(STROŠKI_01!H93:Z137="","",STROŠKI_01!H93:Z137)</f>
        <v/>
      </c>
      <c r="H67" s="316" t="str">
        <f t="array" ref="H67">IF(STROŠKI_01!I93:AA137="","",STROŠKI_01!I93:AA137)</f>
        <v/>
      </c>
      <c r="I67" s="316" t="str">
        <f t="array" ref="I67">IF(STROŠKI_01!J93:AB137="","",STROŠKI_01!J93:AB137)</f>
        <v/>
      </c>
      <c r="J67" s="316" t="str">
        <f t="array" ref="J67">IF(STROŠKI_01!K93:AC137="","",STROŠKI_01!K93:AC137)</f>
        <v/>
      </c>
      <c r="K67" s="316" t="str">
        <f t="array" ref="K67">IF(STROŠKI_01!L93:AH137="","",STROŠKI_01!L93:AH137)</f>
        <v/>
      </c>
      <c r="L67" s="316" t="str">
        <f t="array" ref="L67">IF(STROŠKI_01!M93:AI137="","",STROŠKI_01!M93:AI137)</f>
        <v/>
      </c>
      <c r="M67" s="316" t="str">
        <f t="array" ref="M67">IF(STROŠKI_01!N93:AJ137="","",STROŠKI_01!N93:AJ137)</f>
        <v/>
      </c>
      <c r="N67" s="316" t="str">
        <f t="array" ref="N67">IF(STROŠKI_01!O93:AK137="","",STROŠKI_01!O93:AK137)</f>
        <v/>
      </c>
      <c r="O67" s="316" t="str">
        <f t="array" ref="O67">IF(STROŠKI_01!P93:AK137="","",STROŠKI_01!P93:AK137)</f>
        <v/>
      </c>
      <c r="P67" s="316" t="str">
        <f t="array" ref="P67">IF(STROŠKI_01!Q93:AL137="","",STROŠKI_01!Q93:AL137)</f>
        <v/>
      </c>
      <c r="Q67" s="316" t="str">
        <f t="array" ref="Q67">IF(STROŠKI_01!R93:AM137="","",STROŠKI_01!R93:AM137)</f>
        <v/>
      </c>
      <c r="R67" s="316" t="str">
        <f t="array" ref="R67">IF(STROŠKI_01!S93:AN137="","",STROŠKI_01!S93:AN137)</f>
        <v/>
      </c>
      <c r="S67" s="316" t="str">
        <f t="array" ref="S67">IF(STROŠKI_01!T93:AO137="","",STROŠKI_01!T93:AO137)</f>
        <v/>
      </c>
      <c r="T67" s="316" t="str">
        <f t="array" ref="T67">IF(STROŠKI_01!U93:AP137="","",STROŠKI_01!U93:AP137)</f>
        <v/>
      </c>
    </row>
    <row r="68" spans="1:20" x14ac:dyDescent="0.25">
      <c r="A68" s="354">
        <v>2</v>
      </c>
      <c r="B68" s="316" t="str">
        <f t="array" ref="B68">IF(STROŠKI_01!C94:T138="","",STROŠKI_01!C94:T138)</f>
        <v>PO</v>
      </c>
      <c r="C68" s="316" t="str">
        <f t="array" ref="C68">IF(STROŠKI_01!D94:V138="","",STROŠKI_01!D94:V138)</f>
        <v>PLAN</v>
      </c>
      <c r="D68" s="316" t="str">
        <f t="array" ref="D68">IF(STROŠKI_01!E94:W138="","",STROŠKI_01!E94:W138)</f>
        <v/>
      </c>
      <c r="E68" s="316" t="str">
        <f t="array" ref="E68">IF(STROŠKI_01!F94:X138="","",STROŠKI_01!F94:X138)</f>
        <v/>
      </c>
      <c r="F68" s="316" t="str">
        <f t="array" ref="F68">IF(STROŠKI_01!G94:Y138="","",STROŠKI_01!G94:Y138)</f>
        <v/>
      </c>
      <c r="G68" s="316" t="str">
        <f t="array" ref="G68">IF(STROŠKI_01!H94:Z138="","",STROŠKI_01!H94:Z138)</f>
        <v/>
      </c>
      <c r="H68" s="316" t="str">
        <f t="array" ref="H68">IF(STROŠKI_01!I94:AA138="","",STROŠKI_01!I94:AA138)</f>
        <v/>
      </c>
      <c r="I68" s="316" t="str">
        <f t="array" ref="I68">IF(STROŠKI_01!J94:AB138="","",STROŠKI_01!J94:AB138)</f>
        <v/>
      </c>
      <c r="J68" s="316" t="str">
        <f t="array" ref="J68">IF(STROŠKI_01!K94:AC138="","",STROŠKI_01!K94:AC138)</f>
        <v/>
      </c>
      <c r="K68" s="316" t="str">
        <f t="array" ref="K68">IF(STROŠKI_01!L94:AH138="","",STROŠKI_01!L94:AH138)</f>
        <v/>
      </c>
      <c r="L68" s="316" t="str">
        <f t="array" ref="L68">IF(STROŠKI_01!M94:AI138="","",STROŠKI_01!M94:AI138)</f>
        <v/>
      </c>
      <c r="M68" s="316" t="str">
        <f t="array" ref="M68">IF(STROŠKI_01!N94:AJ138="","",STROŠKI_01!N94:AJ138)</f>
        <v/>
      </c>
      <c r="N68" s="316" t="str">
        <f t="array" ref="N68">IF(STROŠKI_01!O94:AK138="","",STROŠKI_01!O94:AK138)</f>
        <v/>
      </c>
      <c r="O68" s="316" t="str">
        <f t="array" ref="O68">IF(STROŠKI_01!P94:AK138="","",STROŠKI_01!P94:AK138)</f>
        <v/>
      </c>
      <c r="P68" s="316" t="str">
        <f t="array" ref="P68">IF(STROŠKI_01!Q94:AL138="","",STROŠKI_01!Q94:AL138)</f>
        <v/>
      </c>
      <c r="Q68" s="316" t="str">
        <f t="array" ref="Q68">IF(STROŠKI_01!R94:AM138="","",STROŠKI_01!R94:AM138)</f>
        <v/>
      </c>
      <c r="R68" s="316" t="str">
        <f t="array" ref="R68">IF(STROŠKI_01!S94:AN138="","",STROŠKI_01!S94:AN138)</f>
        <v/>
      </c>
      <c r="S68" s="316" t="str">
        <f t="array" ref="S68">IF(STROŠKI_01!T94:AO138="","",STROŠKI_01!T94:AO138)</f>
        <v/>
      </c>
      <c r="T68" s="316" t="str">
        <f t="array" ref="T68">IF(STROŠKI_01!U94:AP138="","",STROŠKI_01!U94:AP138)</f>
        <v/>
      </c>
    </row>
    <row r="69" spans="1:20" x14ac:dyDescent="0.25">
      <c r="A69" s="354">
        <v>2</v>
      </c>
      <c r="B69" s="316" t="str">
        <f t="array" ref="B69">IF(STROŠKI_01!C95:T139="","",STROŠKI_01!C95:T139)</f>
        <v>PO</v>
      </c>
      <c r="C69" s="316" t="str">
        <f t="array" ref="C69">IF(STROŠKI_01!D95:V139="","",STROŠKI_01!D95:V139)</f>
        <v>PLAN</v>
      </c>
      <c r="D69" s="316" t="str">
        <f t="array" ref="D69">IF(STROŠKI_01!E95:W139="","",STROŠKI_01!E95:W139)</f>
        <v/>
      </c>
      <c r="E69" s="316" t="str">
        <f t="array" ref="E69">IF(STROŠKI_01!F95:X139="","",STROŠKI_01!F95:X139)</f>
        <v/>
      </c>
      <c r="F69" s="316" t="str">
        <f t="array" ref="F69">IF(STROŠKI_01!G95:Y139="","",STROŠKI_01!G95:Y139)</f>
        <v/>
      </c>
      <c r="G69" s="316" t="str">
        <f t="array" ref="G69">IF(STROŠKI_01!H95:Z139="","",STROŠKI_01!H95:Z139)</f>
        <v/>
      </c>
      <c r="H69" s="316" t="str">
        <f t="array" ref="H69">IF(STROŠKI_01!I95:AA139="","",STROŠKI_01!I95:AA139)</f>
        <v/>
      </c>
      <c r="I69" s="316" t="str">
        <f t="array" ref="I69">IF(STROŠKI_01!J95:AB139="","",STROŠKI_01!J95:AB139)</f>
        <v/>
      </c>
      <c r="J69" s="316" t="str">
        <f t="array" ref="J69">IF(STROŠKI_01!K95:AC139="","",STROŠKI_01!K95:AC139)</f>
        <v/>
      </c>
      <c r="K69" s="316" t="str">
        <f t="array" ref="K69">IF(STROŠKI_01!L95:AH139="","",STROŠKI_01!L95:AH139)</f>
        <v/>
      </c>
      <c r="L69" s="316" t="str">
        <f t="array" ref="L69">IF(STROŠKI_01!M95:AI139="","",STROŠKI_01!M95:AI139)</f>
        <v/>
      </c>
      <c r="M69" s="316" t="str">
        <f t="array" ref="M69">IF(STROŠKI_01!N95:AJ139="","",STROŠKI_01!N95:AJ139)</f>
        <v/>
      </c>
      <c r="N69" s="316" t="str">
        <f t="array" ref="N69">IF(STROŠKI_01!O95:AK139="","",STROŠKI_01!O95:AK139)</f>
        <v/>
      </c>
      <c r="O69" s="316" t="str">
        <f t="array" ref="O69">IF(STROŠKI_01!P95:AK139="","",STROŠKI_01!P95:AK139)</f>
        <v/>
      </c>
      <c r="P69" s="316" t="str">
        <f t="array" ref="P69">IF(STROŠKI_01!Q95:AL139="","",STROŠKI_01!Q95:AL139)</f>
        <v/>
      </c>
      <c r="Q69" s="316" t="str">
        <f t="array" ref="Q69">IF(STROŠKI_01!R95:AM139="","",STROŠKI_01!R95:AM139)</f>
        <v/>
      </c>
      <c r="R69" s="316" t="str">
        <f t="array" ref="R69">IF(STROŠKI_01!S95:AN139="","",STROŠKI_01!S95:AN139)</f>
        <v/>
      </c>
      <c r="S69" s="316" t="str">
        <f t="array" ref="S69">IF(STROŠKI_01!T95:AO139="","",STROŠKI_01!T95:AO139)</f>
        <v/>
      </c>
      <c r="T69" s="316" t="str">
        <f t="array" ref="T69">IF(STROŠKI_01!U95:AP139="","",STROŠKI_01!U95:AP139)</f>
        <v/>
      </c>
    </row>
    <row r="70" spans="1:20" x14ac:dyDescent="0.25">
      <c r="A70" s="354">
        <v>2</v>
      </c>
      <c r="B70" s="316" t="str">
        <f t="array" ref="B70">IF(STROŠKI_01!C96:T140="","",STROŠKI_01!C96:T140)</f>
        <v>PO</v>
      </c>
      <c r="C70" s="316" t="str">
        <f t="array" ref="C70">IF(STROŠKI_01!D96:V140="","",STROŠKI_01!D96:V140)</f>
        <v>PLAN</v>
      </c>
      <c r="D70" s="316" t="str">
        <f t="array" ref="D70">IF(STROŠKI_01!E96:W140="","",STROŠKI_01!E96:W140)</f>
        <v/>
      </c>
      <c r="E70" s="316" t="str">
        <f t="array" ref="E70">IF(STROŠKI_01!F96:X140="","",STROŠKI_01!F96:X140)</f>
        <v/>
      </c>
      <c r="F70" s="316" t="str">
        <f t="array" ref="F70">IF(STROŠKI_01!G96:Y140="","",STROŠKI_01!G96:Y140)</f>
        <v/>
      </c>
      <c r="G70" s="316" t="str">
        <f t="array" ref="G70">IF(STROŠKI_01!H96:Z140="","",STROŠKI_01!H96:Z140)</f>
        <v/>
      </c>
      <c r="H70" s="316" t="str">
        <f t="array" ref="H70">IF(STROŠKI_01!I96:AA140="","",STROŠKI_01!I96:AA140)</f>
        <v/>
      </c>
      <c r="I70" s="316" t="str">
        <f t="array" ref="I70">IF(STROŠKI_01!J96:AB140="","",STROŠKI_01!J96:AB140)</f>
        <v/>
      </c>
      <c r="J70" s="316" t="str">
        <f t="array" ref="J70">IF(STROŠKI_01!K96:AC140="","",STROŠKI_01!K96:AC140)</f>
        <v/>
      </c>
      <c r="K70" s="316" t="str">
        <f t="array" ref="K70">IF(STROŠKI_01!L96:AH140="","",STROŠKI_01!L96:AH140)</f>
        <v/>
      </c>
      <c r="L70" s="316" t="str">
        <f t="array" ref="L70">IF(STROŠKI_01!M96:AI140="","",STROŠKI_01!M96:AI140)</f>
        <v/>
      </c>
      <c r="M70" s="316" t="str">
        <f t="array" ref="M70">IF(STROŠKI_01!N96:AJ140="","",STROŠKI_01!N96:AJ140)</f>
        <v/>
      </c>
      <c r="N70" s="316" t="str">
        <f t="array" ref="N70">IF(STROŠKI_01!O96:AK140="","",STROŠKI_01!O96:AK140)</f>
        <v/>
      </c>
      <c r="O70" s="316" t="str">
        <f t="array" ref="O70">IF(STROŠKI_01!P96:AK140="","",STROŠKI_01!P96:AK140)</f>
        <v/>
      </c>
      <c r="P70" s="316" t="str">
        <f t="array" ref="P70">IF(STROŠKI_01!Q96:AL140="","",STROŠKI_01!Q96:AL140)</f>
        <v/>
      </c>
      <c r="Q70" s="316" t="str">
        <f t="array" ref="Q70">IF(STROŠKI_01!R96:AM140="","",STROŠKI_01!R96:AM140)</f>
        <v/>
      </c>
      <c r="R70" s="316" t="str">
        <f t="array" ref="R70">IF(STROŠKI_01!S96:AN140="","",STROŠKI_01!S96:AN140)</f>
        <v/>
      </c>
      <c r="S70" s="316" t="str">
        <f t="array" ref="S70">IF(STROŠKI_01!T96:AO140="","",STROŠKI_01!T96:AO140)</f>
        <v/>
      </c>
      <c r="T70" s="316" t="str">
        <f t="array" ref="T70">IF(STROŠKI_01!U96:AP140="","",STROŠKI_01!U96:AP140)</f>
        <v/>
      </c>
    </row>
    <row r="71" spans="1:20" x14ac:dyDescent="0.25">
      <c r="A71" s="354">
        <v>2</v>
      </c>
      <c r="B71" s="316" t="str">
        <f t="array" ref="B71">IF(STROŠKI_01!C97:T141="","",STROŠKI_01!C97:T141)</f>
        <v>PO</v>
      </c>
      <c r="C71" s="316" t="str">
        <f t="array" ref="C71">IF(STROŠKI_01!D97:V141="","",STROŠKI_01!D97:V141)</f>
        <v>PLAN</v>
      </c>
      <c r="D71" s="316" t="str">
        <f t="array" ref="D71">IF(STROŠKI_01!E97:W141="","",STROŠKI_01!E97:W141)</f>
        <v/>
      </c>
      <c r="E71" s="316" t="str">
        <f t="array" ref="E71">IF(STROŠKI_01!F97:X141="","",STROŠKI_01!F97:X141)</f>
        <v/>
      </c>
      <c r="F71" s="316" t="str">
        <f t="array" ref="F71">IF(STROŠKI_01!G97:Y141="","",STROŠKI_01!G97:Y141)</f>
        <v/>
      </c>
      <c r="G71" s="316" t="str">
        <f t="array" ref="G71">IF(STROŠKI_01!H97:Z141="","",STROŠKI_01!H97:Z141)</f>
        <v/>
      </c>
      <c r="H71" s="316" t="str">
        <f t="array" ref="H71">IF(STROŠKI_01!I97:AA141="","",STROŠKI_01!I97:AA141)</f>
        <v/>
      </c>
      <c r="I71" s="316" t="str">
        <f t="array" ref="I71">IF(STROŠKI_01!J97:AB141="","",STROŠKI_01!J97:AB141)</f>
        <v/>
      </c>
      <c r="J71" s="316" t="str">
        <f t="array" ref="J71">IF(STROŠKI_01!K97:AC141="","",STROŠKI_01!K97:AC141)</f>
        <v/>
      </c>
      <c r="K71" s="316" t="str">
        <f t="array" ref="K71">IF(STROŠKI_01!L97:AH141="","",STROŠKI_01!L97:AH141)</f>
        <v/>
      </c>
      <c r="L71" s="316" t="str">
        <f t="array" ref="L71">IF(STROŠKI_01!M97:AI141="","",STROŠKI_01!M97:AI141)</f>
        <v/>
      </c>
      <c r="M71" s="316" t="str">
        <f t="array" ref="M71">IF(STROŠKI_01!N97:AJ141="","",STROŠKI_01!N97:AJ141)</f>
        <v/>
      </c>
      <c r="N71" s="316" t="str">
        <f t="array" ref="N71">IF(STROŠKI_01!O97:AK141="","",STROŠKI_01!O97:AK141)</f>
        <v/>
      </c>
      <c r="O71" s="316" t="str">
        <f t="array" ref="O71">IF(STROŠKI_01!P97:AK141="","",STROŠKI_01!P97:AK141)</f>
        <v/>
      </c>
      <c r="P71" s="316" t="str">
        <f t="array" ref="P71">IF(STROŠKI_01!Q97:AL141="","",STROŠKI_01!Q97:AL141)</f>
        <v/>
      </c>
      <c r="Q71" s="316" t="str">
        <f t="array" ref="Q71">IF(STROŠKI_01!R97:AM141="","",STROŠKI_01!R97:AM141)</f>
        <v/>
      </c>
      <c r="R71" s="316" t="str">
        <f t="array" ref="R71">IF(STROŠKI_01!S97:AN141="","",STROŠKI_01!S97:AN141)</f>
        <v/>
      </c>
      <c r="S71" s="316" t="str">
        <f t="array" ref="S71">IF(STROŠKI_01!T97:AO141="","",STROŠKI_01!T97:AO141)</f>
        <v/>
      </c>
      <c r="T71" s="316" t="str">
        <f t="array" ref="T71">IF(STROŠKI_01!U97:AP141="","",STROŠKI_01!U97:AP141)</f>
        <v/>
      </c>
    </row>
    <row r="72" spans="1:20" x14ac:dyDescent="0.25">
      <c r="A72" s="354">
        <v>2</v>
      </c>
      <c r="B72" s="316" t="str">
        <f t="array" ref="B72">IF(STROŠKI_01!C98:T142="","",STROŠKI_01!C98:T142)</f>
        <v>PO</v>
      </c>
      <c r="C72" s="316" t="str">
        <f t="array" ref="C72">IF(STROŠKI_01!D98:V142="","",STROŠKI_01!D98:V142)</f>
        <v>PLAN</v>
      </c>
      <c r="D72" s="316" t="str">
        <f t="array" ref="D72">IF(STROŠKI_01!E98:W142="","",STROŠKI_01!E98:W142)</f>
        <v/>
      </c>
      <c r="E72" s="316" t="str">
        <f t="array" ref="E72">IF(STROŠKI_01!F98:X142="","",STROŠKI_01!F98:X142)</f>
        <v/>
      </c>
      <c r="F72" s="316" t="str">
        <f t="array" ref="F72">IF(STROŠKI_01!G98:Y142="","",STROŠKI_01!G98:Y142)</f>
        <v/>
      </c>
      <c r="G72" s="316" t="str">
        <f t="array" ref="G72">IF(STROŠKI_01!H98:Z142="","",STROŠKI_01!H98:Z142)</f>
        <v/>
      </c>
      <c r="H72" s="316" t="str">
        <f t="array" ref="H72">IF(STROŠKI_01!I98:AA142="","",STROŠKI_01!I98:AA142)</f>
        <v/>
      </c>
      <c r="I72" s="316" t="str">
        <f t="array" ref="I72">IF(STROŠKI_01!J98:AB142="","",STROŠKI_01!J98:AB142)</f>
        <v/>
      </c>
      <c r="J72" s="316" t="str">
        <f t="array" ref="J72">IF(STROŠKI_01!K98:AC142="","",STROŠKI_01!K98:AC142)</f>
        <v/>
      </c>
      <c r="K72" s="316" t="str">
        <f t="array" ref="K72">IF(STROŠKI_01!L98:AH142="","",STROŠKI_01!L98:AH142)</f>
        <v/>
      </c>
      <c r="L72" s="316" t="str">
        <f t="array" ref="L72">IF(STROŠKI_01!M98:AI142="","",STROŠKI_01!M98:AI142)</f>
        <v/>
      </c>
      <c r="M72" s="316" t="str">
        <f t="array" ref="M72">IF(STROŠKI_01!N98:AJ142="","",STROŠKI_01!N98:AJ142)</f>
        <v/>
      </c>
      <c r="N72" s="316" t="str">
        <f t="array" ref="N72">IF(STROŠKI_01!O98:AK142="","",STROŠKI_01!O98:AK142)</f>
        <v/>
      </c>
      <c r="O72" s="316" t="str">
        <f t="array" ref="O72">IF(STROŠKI_01!P98:AK142="","",STROŠKI_01!P98:AK142)</f>
        <v/>
      </c>
      <c r="P72" s="316" t="str">
        <f t="array" ref="P72">IF(STROŠKI_01!Q98:AL142="","",STROŠKI_01!Q98:AL142)</f>
        <v/>
      </c>
      <c r="Q72" s="316" t="str">
        <f t="array" ref="Q72">IF(STROŠKI_01!R98:AM142="","",STROŠKI_01!R98:AM142)</f>
        <v/>
      </c>
      <c r="R72" s="316" t="str">
        <f t="array" ref="R72">IF(STROŠKI_01!S98:AN142="","",STROŠKI_01!S98:AN142)</f>
        <v/>
      </c>
      <c r="S72" s="316" t="str">
        <f t="array" ref="S72">IF(STROŠKI_01!T98:AO142="","",STROŠKI_01!T98:AO142)</f>
        <v/>
      </c>
      <c r="T72" s="316" t="str">
        <f t="array" ref="T72">IF(STROŠKI_01!U98:AP142="","",STROŠKI_01!U98:AP142)</f>
        <v/>
      </c>
    </row>
    <row r="73" spans="1:20" x14ac:dyDescent="0.25">
      <c r="A73" s="354">
        <v>2</v>
      </c>
      <c r="B73" s="316" t="str">
        <f t="array" ref="B73">IF(STROŠKI_01!C99:T143="","",STROŠKI_01!C99:T143)</f>
        <v>PO</v>
      </c>
      <c r="C73" s="316" t="str">
        <f t="array" ref="C73">IF(STROŠKI_01!D99:V143="","",STROŠKI_01!D99:V143)</f>
        <v>PLAN</v>
      </c>
      <c r="D73" s="316" t="str">
        <f t="array" ref="D73">IF(STROŠKI_01!E99:W143="","",STROŠKI_01!E99:W143)</f>
        <v/>
      </c>
      <c r="E73" s="316" t="str">
        <f t="array" ref="E73">IF(STROŠKI_01!F99:X143="","",STROŠKI_01!F99:X143)</f>
        <v/>
      </c>
      <c r="F73" s="316" t="str">
        <f t="array" ref="F73">IF(STROŠKI_01!G99:Y143="","",STROŠKI_01!G99:Y143)</f>
        <v/>
      </c>
      <c r="G73" s="316" t="str">
        <f t="array" ref="G73">IF(STROŠKI_01!H99:Z143="","",STROŠKI_01!H99:Z143)</f>
        <v/>
      </c>
      <c r="H73" s="316" t="str">
        <f t="array" ref="H73">IF(STROŠKI_01!I99:AA143="","",STROŠKI_01!I99:AA143)</f>
        <v/>
      </c>
      <c r="I73" s="316" t="str">
        <f t="array" ref="I73">IF(STROŠKI_01!J99:AB143="","",STROŠKI_01!J99:AB143)</f>
        <v/>
      </c>
      <c r="J73" s="316" t="str">
        <f t="array" ref="J73">IF(STROŠKI_01!K99:AC143="","",STROŠKI_01!K99:AC143)</f>
        <v/>
      </c>
      <c r="K73" s="316" t="str">
        <f t="array" ref="K73">IF(STROŠKI_01!L99:AH143="","",STROŠKI_01!L99:AH143)</f>
        <v/>
      </c>
      <c r="L73" s="316" t="str">
        <f t="array" ref="L73">IF(STROŠKI_01!M99:AI143="","",STROŠKI_01!M99:AI143)</f>
        <v/>
      </c>
      <c r="M73" s="316" t="str">
        <f t="array" ref="M73">IF(STROŠKI_01!N99:AJ143="","",STROŠKI_01!N99:AJ143)</f>
        <v/>
      </c>
      <c r="N73" s="316" t="str">
        <f t="array" ref="N73">IF(STROŠKI_01!O99:AK143="","",STROŠKI_01!O99:AK143)</f>
        <v/>
      </c>
      <c r="O73" s="316" t="str">
        <f t="array" ref="O73">IF(STROŠKI_01!P99:AK143="","",STROŠKI_01!P99:AK143)</f>
        <v/>
      </c>
      <c r="P73" s="316" t="str">
        <f t="array" ref="P73">IF(STROŠKI_01!Q99:AL143="","",STROŠKI_01!Q99:AL143)</f>
        <v/>
      </c>
      <c r="Q73" s="316" t="str">
        <f t="array" ref="Q73">IF(STROŠKI_01!R99:AM143="","",STROŠKI_01!R99:AM143)</f>
        <v/>
      </c>
      <c r="R73" s="316" t="str">
        <f t="array" ref="R73">IF(STROŠKI_01!S99:AN143="","",STROŠKI_01!S99:AN143)</f>
        <v/>
      </c>
      <c r="S73" s="316" t="str">
        <f t="array" ref="S73">IF(STROŠKI_01!T99:AO143="","",STROŠKI_01!T99:AO143)</f>
        <v/>
      </c>
      <c r="T73" s="316" t="str">
        <f t="array" ref="T73">IF(STROŠKI_01!U99:AP143="","",STROŠKI_01!U99:AP143)</f>
        <v/>
      </c>
    </row>
    <row r="74" spans="1:20" x14ac:dyDescent="0.25">
      <c r="A74" s="354">
        <v>2</v>
      </c>
      <c r="B74" s="316" t="str">
        <f t="array" ref="B74">IF(STROŠKI_01!C100:T144="","",STROŠKI_01!C100:T144)</f>
        <v>PO</v>
      </c>
      <c r="C74" s="316" t="str">
        <f t="array" ref="C74">IF(STROŠKI_01!D100:V144="","",STROŠKI_01!D100:V144)</f>
        <v>PLAN</v>
      </c>
      <c r="D74" s="316" t="str">
        <f t="array" ref="D74">IF(STROŠKI_01!E100:W144="","",STROŠKI_01!E100:W144)</f>
        <v/>
      </c>
      <c r="E74" s="316" t="str">
        <f t="array" ref="E74">IF(STROŠKI_01!F100:X144="","",STROŠKI_01!F100:X144)</f>
        <v/>
      </c>
      <c r="F74" s="316" t="str">
        <f t="array" ref="F74">IF(STROŠKI_01!G100:Y144="","",STROŠKI_01!G100:Y144)</f>
        <v/>
      </c>
      <c r="G74" s="316" t="str">
        <f t="array" ref="G74">IF(STROŠKI_01!H100:Z144="","",STROŠKI_01!H100:Z144)</f>
        <v/>
      </c>
      <c r="H74" s="316" t="str">
        <f t="array" ref="H74">IF(STROŠKI_01!I100:AA144="","",STROŠKI_01!I100:AA144)</f>
        <v/>
      </c>
      <c r="I74" s="316" t="str">
        <f t="array" ref="I74">IF(STROŠKI_01!J100:AB144="","",STROŠKI_01!J100:AB144)</f>
        <v/>
      </c>
      <c r="J74" s="316" t="str">
        <f t="array" ref="J74">IF(STROŠKI_01!K100:AC144="","",STROŠKI_01!K100:AC144)</f>
        <v/>
      </c>
      <c r="K74" s="316" t="str">
        <f t="array" ref="K74">IF(STROŠKI_01!L100:AH144="","",STROŠKI_01!L100:AH144)</f>
        <v/>
      </c>
      <c r="L74" s="316" t="str">
        <f t="array" ref="L74">IF(STROŠKI_01!M100:AI144="","",STROŠKI_01!M100:AI144)</f>
        <v/>
      </c>
      <c r="M74" s="316" t="str">
        <f t="array" ref="M74">IF(STROŠKI_01!N100:AJ144="","",STROŠKI_01!N100:AJ144)</f>
        <v/>
      </c>
      <c r="N74" s="316" t="str">
        <f t="array" ref="N74">IF(STROŠKI_01!O100:AK144="","",STROŠKI_01!O100:AK144)</f>
        <v/>
      </c>
      <c r="O74" s="316" t="str">
        <f t="array" ref="O74">IF(STROŠKI_01!P100:AK144="","",STROŠKI_01!P100:AK144)</f>
        <v/>
      </c>
      <c r="P74" s="316" t="str">
        <f t="array" ref="P74">IF(STROŠKI_01!Q100:AL144="","",STROŠKI_01!Q100:AL144)</f>
        <v/>
      </c>
      <c r="Q74" s="316" t="str">
        <f t="array" ref="Q74">IF(STROŠKI_01!R100:AM144="","",STROŠKI_01!R100:AM144)</f>
        <v/>
      </c>
      <c r="R74" s="316" t="str">
        <f t="array" ref="R74">IF(STROŠKI_01!S100:AN144="","",STROŠKI_01!S100:AN144)</f>
        <v/>
      </c>
      <c r="S74" s="316" t="str">
        <f t="array" ref="S74">IF(STROŠKI_01!T100:AO144="","",STROŠKI_01!T100:AO144)</f>
        <v/>
      </c>
      <c r="T74" s="316" t="str">
        <f t="array" ref="T74">IF(STROŠKI_01!U100:AP144="","",STROŠKI_01!U100:AP144)</f>
        <v/>
      </c>
    </row>
    <row r="75" spans="1:20" x14ac:dyDescent="0.25">
      <c r="A75" s="354">
        <v>2</v>
      </c>
      <c r="B75" s="316" t="str">
        <f t="array" ref="B75">IF(STROŠKI_01!C101:T145="","",STROŠKI_01!C101:T145)</f>
        <v>PO</v>
      </c>
      <c r="C75" s="316" t="str">
        <f t="array" ref="C75">IF(STROŠKI_01!D101:V145="","",STROŠKI_01!D101:V145)</f>
        <v>PLAN</v>
      </c>
      <c r="D75" s="316" t="str">
        <f t="array" ref="D75">IF(STROŠKI_01!E101:W145="","",STROŠKI_01!E101:W145)</f>
        <v/>
      </c>
      <c r="E75" s="316" t="str">
        <f t="array" ref="E75">IF(STROŠKI_01!F101:X145="","",STROŠKI_01!F101:X145)</f>
        <v/>
      </c>
      <c r="F75" s="316" t="str">
        <f t="array" ref="F75">IF(STROŠKI_01!G101:Y145="","",STROŠKI_01!G101:Y145)</f>
        <v/>
      </c>
      <c r="G75" s="316" t="str">
        <f t="array" ref="G75">IF(STROŠKI_01!H101:Z145="","",STROŠKI_01!H101:Z145)</f>
        <v/>
      </c>
      <c r="H75" s="316" t="str">
        <f t="array" ref="H75">IF(STROŠKI_01!I101:AA145="","",STROŠKI_01!I101:AA145)</f>
        <v/>
      </c>
      <c r="I75" s="316" t="str">
        <f t="array" ref="I75">IF(STROŠKI_01!J101:AB145="","",STROŠKI_01!J101:AB145)</f>
        <v/>
      </c>
      <c r="J75" s="316" t="str">
        <f t="array" ref="J75">IF(STROŠKI_01!K101:AC145="","",STROŠKI_01!K101:AC145)</f>
        <v/>
      </c>
      <c r="K75" s="316" t="str">
        <f t="array" ref="K75">IF(STROŠKI_01!L101:AH145="","",STROŠKI_01!L101:AH145)</f>
        <v/>
      </c>
      <c r="L75" s="316" t="str">
        <f t="array" ref="L75">IF(STROŠKI_01!M101:AI145="","",STROŠKI_01!M101:AI145)</f>
        <v/>
      </c>
      <c r="M75" s="316" t="str">
        <f t="array" ref="M75">IF(STROŠKI_01!N101:AJ145="","",STROŠKI_01!N101:AJ145)</f>
        <v/>
      </c>
      <c r="N75" s="316" t="str">
        <f t="array" ref="N75">IF(STROŠKI_01!O101:AK145="","",STROŠKI_01!O101:AK145)</f>
        <v/>
      </c>
      <c r="O75" s="316" t="str">
        <f t="array" ref="O75">IF(STROŠKI_01!P101:AK145="","",STROŠKI_01!P101:AK145)</f>
        <v/>
      </c>
      <c r="P75" s="316" t="str">
        <f t="array" ref="P75">IF(STROŠKI_01!Q101:AL145="","",STROŠKI_01!Q101:AL145)</f>
        <v/>
      </c>
      <c r="Q75" s="316" t="str">
        <f t="array" ref="Q75">IF(STROŠKI_01!R101:AM145="","",STROŠKI_01!R101:AM145)</f>
        <v/>
      </c>
      <c r="R75" s="316" t="str">
        <f t="array" ref="R75">IF(STROŠKI_01!S101:AN145="","",STROŠKI_01!S101:AN145)</f>
        <v/>
      </c>
      <c r="S75" s="316" t="str">
        <f t="array" ref="S75">IF(STROŠKI_01!T101:AO145="","",STROŠKI_01!T101:AO145)</f>
        <v/>
      </c>
      <c r="T75" s="316" t="str">
        <f t="array" ref="T75">IF(STROŠKI_01!U101:AP145="","",STROŠKI_01!U101:AP145)</f>
        <v/>
      </c>
    </row>
    <row r="76" spans="1:20" x14ac:dyDescent="0.25">
      <c r="A76" s="354">
        <v>2</v>
      </c>
      <c r="B76" s="316" t="str">
        <f t="array" ref="B76">IF(STROŠKI_01!C102:T146="","",STROŠKI_01!C102:T146)</f>
        <v>PO</v>
      </c>
      <c r="C76" s="316" t="str">
        <f t="array" ref="C76">IF(STROŠKI_01!D102:V146="","",STROŠKI_01!D102:V146)</f>
        <v>PLAN</v>
      </c>
      <c r="D76" s="316" t="str">
        <f t="array" ref="D76">IF(STROŠKI_01!E102:W146="","",STROŠKI_01!E102:W146)</f>
        <v/>
      </c>
      <c r="E76" s="316" t="str">
        <f t="array" ref="E76">IF(STROŠKI_01!F102:X146="","",STROŠKI_01!F102:X146)</f>
        <v/>
      </c>
      <c r="F76" s="316" t="str">
        <f t="array" ref="F76">IF(STROŠKI_01!G102:Y146="","",STROŠKI_01!G102:Y146)</f>
        <v/>
      </c>
      <c r="G76" s="316" t="str">
        <f t="array" ref="G76">IF(STROŠKI_01!H102:Z146="","",STROŠKI_01!H102:Z146)</f>
        <v>MWh</v>
      </c>
      <c r="H76" s="316" t="str">
        <f t="array" ref="H76">IF(STROŠKI_01!I102:AA146="","",STROŠKI_01!I102:AA146)</f>
        <v/>
      </c>
      <c r="I76" s="316" t="str">
        <f t="array" ref="I76">IF(STROŠKI_01!J102:AB146="","",STROŠKI_01!J102:AB146)</f>
        <v/>
      </c>
      <c r="J76" s="316" t="str">
        <f t="array" ref="J76">IF(STROŠKI_01!K102:AC146="","",STROŠKI_01!K102:AC146)</f>
        <v/>
      </c>
      <c r="K76" s="316" t="str">
        <f t="array" ref="K76">IF(STROŠKI_01!L102:AH146="","",STROŠKI_01!L102:AH146)</f>
        <v/>
      </c>
      <c r="L76" s="316" t="str">
        <f t="array" ref="L76">IF(STROŠKI_01!M102:AI146="","",STROŠKI_01!M102:AI146)</f>
        <v/>
      </c>
      <c r="M76" s="316" t="str">
        <f t="array" ref="M76">IF(STROŠKI_01!N102:AJ146="","",STROŠKI_01!N102:AJ146)</f>
        <v/>
      </c>
      <c r="N76" s="316" t="str">
        <f t="array" ref="N76">IF(STROŠKI_01!O102:AK146="","",STROŠKI_01!O102:AK146)</f>
        <v/>
      </c>
      <c r="O76" s="316" t="str">
        <f t="array" ref="O76">IF(STROŠKI_01!P102:AK146="","",STROŠKI_01!P102:AK146)</f>
        <v/>
      </c>
      <c r="P76" s="316" t="str">
        <f t="array" ref="P76">IF(STROŠKI_01!Q102:AL146="","",STROŠKI_01!Q102:AL146)</f>
        <v/>
      </c>
      <c r="Q76" s="316" t="str">
        <f t="array" ref="Q76">IF(STROŠKI_01!R102:AM146="","",STROŠKI_01!R102:AM146)</f>
        <v>EUR/MWh</v>
      </c>
      <c r="R76" s="316" t="str">
        <f t="array" ref="R76">IF(STROŠKI_01!S102:AN146="","",STROŠKI_01!S102:AN146)</f>
        <v/>
      </c>
      <c r="S76" s="316" t="str">
        <f t="array" ref="S76">IF(STROŠKI_01!T102:AO146="","",STROŠKI_01!T102:AO146)</f>
        <v/>
      </c>
      <c r="T76" s="316" t="str">
        <f t="array" ref="T76">IF(STROŠKI_01!U102:AP146="","",STROŠKI_01!U102:AP146)</f>
        <v/>
      </c>
    </row>
    <row r="77" spans="1:20" x14ac:dyDescent="0.25">
      <c r="A77" s="354">
        <v>2</v>
      </c>
      <c r="B77" s="316" t="str">
        <f t="array" ref="B77">IF(STROŠKI_01!C103:T147="","",STROŠKI_01!C103:T147)</f>
        <v>PO</v>
      </c>
      <c r="C77" s="316" t="str">
        <f t="array" ref="C77">IF(STROŠKI_01!D103:V147="","",STROŠKI_01!D103:V147)</f>
        <v>PLAN</v>
      </c>
      <c r="D77" s="316" t="str">
        <f t="array" ref="D77">IF(STROŠKI_01!E103:W147="","",STROŠKI_01!E103:W147)</f>
        <v/>
      </c>
      <c r="E77" s="316" t="str">
        <f t="array" ref="E77">IF(STROŠKI_01!F103:X147="","",STROŠKI_01!F103:X147)</f>
        <v/>
      </c>
      <c r="F77" s="316" t="str">
        <f t="array" ref="F77">IF(STROŠKI_01!G103:Y147="","",STROŠKI_01!G103:Y147)</f>
        <v/>
      </c>
      <c r="G77" s="316" t="str">
        <f t="array" ref="G77">IF(STROŠKI_01!H103:Z147="","",STROŠKI_01!H103:Z147)</f>
        <v>MWh</v>
      </c>
      <c r="H77" s="316" t="str">
        <f t="array" ref="H77">IF(STROŠKI_01!I103:AA147="","",STROŠKI_01!I103:AA147)</f>
        <v/>
      </c>
      <c r="I77" s="316" t="str">
        <f t="array" ref="I77">IF(STROŠKI_01!J103:AB147="","",STROŠKI_01!J103:AB147)</f>
        <v/>
      </c>
      <c r="J77" s="316" t="str">
        <f t="array" ref="J77">IF(STROŠKI_01!K103:AC147="","",STROŠKI_01!K103:AC147)</f>
        <v/>
      </c>
      <c r="K77" s="316" t="str">
        <f t="array" ref="K77">IF(STROŠKI_01!L103:AH147="","",STROŠKI_01!L103:AH147)</f>
        <v/>
      </c>
      <c r="L77" s="316" t="str">
        <f t="array" ref="L77">IF(STROŠKI_01!M103:AI147="","",STROŠKI_01!M103:AI147)</f>
        <v/>
      </c>
      <c r="M77" s="316" t="str">
        <f t="array" ref="M77">IF(STROŠKI_01!N103:AJ147="","",STROŠKI_01!N103:AJ147)</f>
        <v/>
      </c>
      <c r="N77" s="316" t="str">
        <f t="array" ref="N77">IF(STROŠKI_01!O103:AK147="","",STROŠKI_01!O103:AK147)</f>
        <v/>
      </c>
      <c r="O77" s="316" t="str">
        <f t="array" ref="O77">IF(STROŠKI_01!P103:AK147="","",STROŠKI_01!P103:AK147)</f>
        <v/>
      </c>
      <c r="P77" s="316" t="str">
        <f t="array" ref="P77">IF(STROŠKI_01!Q103:AL147="","",STROŠKI_01!Q103:AL147)</f>
        <v/>
      </c>
      <c r="Q77" s="316" t="str">
        <f t="array" ref="Q77">IF(STROŠKI_01!R103:AM147="","",STROŠKI_01!R103:AM147)</f>
        <v>EUR/MWh</v>
      </c>
      <c r="R77" s="316" t="str">
        <f t="array" ref="R77">IF(STROŠKI_01!S103:AN147="","",STROŠKI_01!S103:AN147)</f>
        <v/>
      </c>
      <c r="S77" s="316" t="str">
        <f t="array" ref="S77">IF(STROŠKI_01!T103:AO147="","",STROŠKI_01!T103:AO147)</f>
        <v/>
      </c>
      <c r="T77" s="316" t="str">
        <f t="array" ref="T77">IF(STROŠKI_01!U103:AP147="","",STROŠKI_01!U103:AP147)</f>
        <v/>
      </c>
    </row>
    <row r="78" spans="1:20" x14ac:dyDescent="0.25">
      <c r="A78" s="354">
        <v>2</v>
      </c>
      <c r="B78" s="316" t="str">
        <f t="array" ref="B78">IF(STROŠKI_01!C104:T148="","",STROŠKI_01!C104:T148)</f>
        <v>PO</v>
      </c>
      <c r="C78" s="316" t="str">
        <f t="array" ref="C78">IF(STROŠKI_01!D104:V148="","",STROŠKI_01!D104:V148)</f>
        <v>PLAN</v>
      </c>
      <c r="D78" s="316" t="str">
        <f t="array" ref="D78">IF(STROŠKI_01!E104:W148="","",STROŠKI_01!E104:W148)</f>
        <v/>
      </c>
      <c r="E78" s="316" t="str">
        <f t="array" ref="E78">IF(STROŠKI_01!F104:X148="","",STROŠKI_01!F104:X148)</f>
        <v/>
      </c>
      <c r="F78" s="316" t="str">
        <f t="array" ref="F78">IF(STROŠKI_01!G104:Y148="","",STROŠKI_01!G104:Y148)</f>
        <v/>
      </c>
      <c r="G78" s="316" t="str">
        <f t="array" ref="G78">IF(STROŠKI_01!H104:Z148="","",STROŠKI_01!H104:Z148)</f>
        <v>MWh</v>
      </c>
      <c r="H78" s="316" t="str">
        <f t="array" ref="H78">IF(STROŠKI_01!I104:AA148="","",STROŠKI_01!I104:AA148)</f>
        <v/>
      </c>
      <c r="I78" s="316" t="str">
        <f t="array" ref="I78">IF(STROŠKI_01!J104:AB148="","",STROŠKI_01!J104:AB148)</f>
        <v/>
      </c>
      <c r="J78" s="316" t="str">
        <f t="array" ref="J78">IF(STROŠKI_01!K104:AC148="","",STROŠKI_01!K104:AC148)</f>
        <v/>
      </c>
      <c r="K78" s="316" t="str">
        <f t="array" ref="K78">IF(STROŠKI_01!L104:AH148="","",STROŠKI_01!L104:AH148)</f>
        <v/>
      </c>
      <c r="L78" s="316" t="str">
        <f t="array" ref="L78">IF(STROŠKI_01!M104:AI148="","",STROŠKI_01!M104:AI148)</f>
        <v/>
      </c>
      <c r="M78" s="316" t="str">
        <f t="array" ref="M78">IF(STROŠKI_01!N104:AJ148="","",STROŠKI_01!N104:AJ148)</f>
        <v/>
      </c>
      <c r="N78" s="316" t="str">
        <f t="array" ref="N78">IF(STROŠKI_01!O104:AK148="","",STROŠKI_01!O104:AK148)</f>
        <v/>
      </c>
      <c r="O78" s="316" t="str">
        <f t="array" ref="O78">IF(STROŠKI_01!P104:AK148="","",STROŠKI_01!P104:AK148)</f>
        <v/>
      </c>
      <c r="P78" s="316" t="str">
        <f t="array" ref="P78">IF(STROŠKI_01!Q104:AL148="","",STROŠKI_01!Q104:AL148)</f>
        <v/>
      </c>
      <c r="Q78" s="316" t="str">
        <f t="array" ref="Q78">IF(STROŠKI_01!R104:AM148="","",STROŠKI_01!R104:AM148)</f>
        <v>EUR/MWh</v>
      </c>
      <c r="R78" s="316" t="str">
        <f t="array" ref="R78">IF(STROŠKI_01!S104:AN148="","",STROŠKI_01!S104:AN148)</f>
        <v/>
      </c>
      <c r="S78" s="316" t="str">
        <f t="array" ref="S78">IF(STROŠKI_01!T104:AO148="","",STROŠKI_01!T104:AO148)</f>
        <v/>
      </c>
      <c r="T78" s="316" t="str">
        <f t="array" ref="T78">IF(STROŠKI_01!U104:AP148="","",STROŠKI_01!U104:AP148)</f>
        <v/>
      </c>
    </row>
    <row r="79" spans="1:20" x14ac:dyDescent="0.25">
      <c r="A79" s="354">
        <v>2</v>
      </c>
      <c r="B79" s="316" t="str">
        <f t="array" ref="B79">IF(STROŠKI_01!C105:T149="","",STROŠKI_01!C105:T149)</f>
        <v>PO</v>
      </c>
      <c r="C79" s="316" t="str">
        <f t="array" ref="C79">IF(STROŠKI_01!D105:V149="","",STROŠKI_01!D105:V149)</f>
        <v>PLAN</v>
      </c>
      <c r="D79" s="316" t="str">
        <f t="array" ref="D79">IF(STROŠKI_01!E105:W149="","",STROŠKI_01!E105:W149)</f>
        <v/>
      </c>
      <c r="E79" s="316" t="str">
        <f t="array" ref="E79">IF(STROŠKI_01!F105:X149="","",STROŠKI_01!F105:X149)</f>
        <v/>
      </c>
      <c r="F79" s="316" t="str">
        <f t="array" ref="F79">IF(STROŠKI_01!G105:Y149="","",STROŠKI_01!G105:Y149)</f>
        <v/>
      </c>
      <c r="G79" s="316" t="str">
        <f t="array" ref="G79">IF(STROŠKI_01!H105:Z149="","",STROŠKI_01!H105:Z149)</f>
        <v>MW/leto</v>
      </c>
      <c r="H79" s="316" t="str">
        <f t="array" ref="H79">IF(STROŠKI_01!I105:AA149="","",STROŠKI_01!I105:AA149)</f>
        <v/>
      </c>
      <c r="I79" s="316" t="str">
        <f t="array" ref="I79">IF(STROŠKI_01!J105:AB149="","",STROŠKI_01!J105:AB149)</f>
        <v/>
      </c>
      <c r="J79" s="316" t="str">
        <f t="array" ref="J79">IF(STROŠKI_01!K105:AC149="","",STROŠKI_01!K105:AC149)</f>
        <v/>
      </c>
      <c r="K79" s="316" t="str">
        <f t="array" ref="K79">IF(STROŠKI_01!L105:AH149="","",STROŠKI_01!L105:AH149)</f>
        <v/>
      </c>
      <c r="L79" s="316" t="str">
        <f t="array" ref="L79">IF(STROŠKI_01!M105:AI149="","",STROŠKI_01!M105:AI149)</f>
        <v/>
      </c>
      <c r="M79" s="316" t="str">
        <f t="array" ref="M79">IF(STROŠKI_01!N105:AJ149="","",STROŠKI_01!N105:AJ149)</f>
        <v/>
      </c>
      <c r="N79" s="316" t="str">
        <f t="array" ref="N79">IF(STROŠKI_01!O105:AK149="","",STROŠKI_01!O105:AK149)</f>
        <v/>
      </c>
      <c r="O79" s="316" t="str">
        <f t="array" ref="O79">IF(STROŠKI_01!P105:AK149="","",STROŠKI_01!P105:AK149)</f>
        <v/>
      </c>
      <c r="P79" s="316" t="str">
        <f t="array" ref="P79">IF(STROŠKI_01!Q105:AL149="","",STROŠKI_01!Q105:AL149)</f>
        <v/>
      </c>
      <c r="Q79" s="316" t="str">
        <f t="array" ref="Q79">IF(STROŠKI_01!R105:AM149="","",STROŠKI_01!R105:AM149)</f>
        <v>EUR/MW/leto</v>
      </c>
      <c r="R79" s="316" t="str">
        <f t="array" ref="R79">IF(STROŠKI_01!S105:AN149="","",STROŠKI_01!S105:AN149)</f>
        <v/>
      </c>
      <c r="S79" s="316" t="str">
        <f t="array" ref="S79">IF(STROŠKI_01!T105:AO149="","",STROŠKI_01!T105:AO149)</f>
        <v/>
      </c>
      <c r="T79" s="316" t="str">
        <f t="array" ref="T79">IF(STROŠKI_01!U105:AP149="","",STROŠKI_01!U105:AP149)</f>
        <v/>
      </c>
    </row>
    <row r="80" spans="1:20" x14ac:dyDescent="0.25">
      <c r="A80" s="354">
        <v>2</v>
      </c>
      <c r="B80" s="316" t="str">
        <f t="array" ref="B80">IF(STROŠKI_01!C106:T150="","",STROŠKI_01!C106:T150)</f>
        <v>PO</v>
      </c>
      <c r="C80" s="316" t="str">
        <f t="array" ref="C80">IF(STROŠKI_01!D106:V150="","",STROŠKI_01!D106:V150)</f>
        <v>PLAN</v>
      </c>
      <c r="D80" s="316" t="str">
        <f t="array" ref="D80">IF(STROŠKI_01!E106:W150="","",STROŠKI_01!E106:W150)</f>
        <v/>
      </c>
      <c r="E80" s="316" t="str">
        <f t="array" ref="E80">IF(STROŠKI_01!F106:X150="","",STROŠKI_01!F106:X150)</f>
        <v/>
      </c>
      <c r="F80" s="316" t="str">
        <f t="array" ref="F80">IF(STROŠKI_01!G106:Y150="","",STROŠKI_01!G106:Y150)</f>
        <v/>
      </c>
      <c r="G80" s="316" t="str">
        <f t="array" ref="G80">IF(STROŠKI_01!H106:Z150="","",STROŠKI_01!H106:Z150)</f>
        <v>MWh</v>
      </c>
      <c r="H80" s="316" t="str">
        <f t="array" ref="H80">IF(STROŠKI_01!I106:AA150="","",STROŠKI_01!I106:AA150)</f>
        <v/>
      </c>
      <c r="I80" s="316" t="str">
        <f t="array" ref="I80">IF(STROŠKI_01!J106:AB150="","",STROŠKI_01!J106:AB150)</f>
        <v/>
      </c>
      <c r="J80" s="316" t="str">
        <f t="array" ref="J80">IF(STROŠKI_01!K106:AC150="","",STROŠKI_01!K106:AC150)</f>
        <v/>
      </c>
      <c r="K80" s="316" t="str">
        <f t="array" ref="K80">IF(STROŠKI_01!L106:AH150="","",STROŠKI_01!L106:AH150)</f>
        <v/>
      </c>
      <c r="L80" s="316" t="str">
        <f t="array" ref="L80">IF(STROŠKI_01!M106:AI150="","",STROŠKI_01!M106:AI150)</f>
        <v/>
      </c>
      <c r="M80" s="316" t="str">
        <f t="array" ref="M80">IF(STROŠKI_01!N106:AJ150="","",STROŠKI_01!N106:AJ150)</f>
        <v/>
      </c>
      <c r="N80" s="316" t="str">
        <f t="array" ref="N80">IF(STROŠKI_01!O106:AK150="","",STROŠKI_01!O106:AK150)</f>
        <v/>
      </c>
      <c r="O80" s="316" t="str">
        <f t="array" ref="O80">IF(STROŠKI_01!P106:AK150="","",STROŠKI_01!P106:AK150)</f>
        <v/>
      </c>
      <c r="P80" s="316" t="str">
        <f t="array" ref="P80">IF(STROŠKI_01!Q106:AL150="","",STROŠKI_01!Q106:AL150)</f>
        <v/>
      </c>
      <c r="Q80" s="316" t="str">
        <f t="array" ref="Q80">IF(STROŠKI_01!R106:AM150="","",STROŠKI_01!R106:AM150)</f>
        <v>EUR/MWh</v>
      </c>
      <c r="R80" s="316" t="str">
        <f t="array" ref="R80">IF(STROŠKI_01!S106:AN150="","",STROŠKI_01!S106:AN150)</f>
        <v/>
      </c>
      <c r="S80" s="316" t="str">
        <f t="array" ref="S80">IF(STROŠKI_01!T106:AO150="","",STROŠKI_01!T106:AO150)</f>
        <v/>
      </c>
      <c r="T80" s="316" t="str">
        <f t="array" ref="T80">IF(STROŠKI_01!U106:AP150="","",STROŠKI_01!U106:AP150)</f>
        <v/>
      </c>
    </row>
    <row r="81" spans="1:22" x14ac:dyDescent="0.25">
      <c r="A81" s="354">
        <v>2</v>
      </c>
      <c r="B81" s="316" t="str">
        <f t="array" ref="B81">IF(STROŠKI_01!C107:T151="","",STROŠKI_01!C107:T151)</f>
        <v>PO</v>
      </c>
      <c r="C81" s="316" t="str">
        <f t="array" ref="C81">IF(STROŠKI_01!D107:V151="","",STROŠKI_01!D107:V151)</f>
        <v>PLAN</v>
      </c>
      <c r="D81" s="316" t="str">
        <f t="array" ref="D81">IF(STROŠKI_01!E107:W151="","",STROŠKI_01!E107:W151)</f>
        <v/>
      </c>
      <c r="E81" s="316" t="str">
        <f t="array" ref="E81">IF(STROŠKI_01!F107:X151="","",STROŠKI_01!F107:X151)</f>
        <v/>
      </c>
      <c r="F81" s="316" t="str">
        <f t="array" ref="F81">IF(STROŠKI_01!G107:Y151="","",STROŠKI_01!G107:Y151)</f>
        <v/>
      </c>
      <c r="G81" s="316" t="str">
        <f t="array" ref="G81">IF(STROŠKI_01!H107:Z151="","",STROŠKI_01!H107:Z151)</f>
        <v>MWh</v>
      </c>
      <c r="H81" s="316" t="str">
        <f t="array" ref="H81">IF(STROŠKI_01!I107:AA151="","",STROŠKI_01!I107:AA151)</f>
        <v/>
      </c>
      <c r="I81" s="316" t="str">
        <f t="array" ref="I81">IF(STROŠKI_01!J107:AB151="","",STROŠKI_01!J107:AB151)</f>
        <v/>
      </c>
      <c r="J81" s="316" t="str">
        <f t="array" ref="J81">IF(STROŠKI_01!K107:AC151="","",STROŠKI_01!K107:AC151)</f>
        <v/>
      </c>
      <c r="K81" s="316" t="str">
        <f t="array" ref="K81">IF(STROŠKI_01!L107:AH151="","",STROŠKI_01!L107:AH151)</f>
        <v/>
      </c>
      <c r="L81" s="316" t="str">
        <f t="array" ref="L81">IF(STROŠKI_01!M107:AI151="","",STROŠKI_01!M107:AI151)</f>
        <v/>
      </c>
      <c r="M81" s="316" t="str">
        <f t="array" ref="M81">IF(STROŠKI_01!N107:AJ151="","",STROŠKI_01!N107:AJ151)</f>
        <v/>
      </c>
      <c r="N81" s="316" t="str">
        <f t="array" ref="N81">IF(STROŠKI_01!O107:AK151="","",STROŠKI_01!O107:AK151)</f>
        <v/>
      </c>
      <c r="O81" s="316" t="str">
        <f t="array" ref="O81">IF(STROŠKI_01!P107:AK151="","",STROŠKI_01!P107:AK151)</f>
        <v/>
      </c>
      <c r="P81" s="316" t="str">
        <f t="array" ref="P81">IF(STROŠKI_01!Q107:AL151="","",STROŠKI_01!Q107:AL151)</f>
        <v/>
      </c>
      <c r="Q81" s="316" t="str">
        <f t="array" ref="Q81">IF(STROŠKI_01!R107:AM151="","",STROŠKI_01!R107:AM151)</f>
        <v>EUR/MWh</v>
      </c>
      <c r="R81" s="316" t="str">
        <f t="array" ref="R81">IF(STROŠKI_01!S107:AN151="","",STROŠKI_01!S107:AN151)</f>
        <v/>
      </c>
      <c r="S81" s="316" t="str">
        <f t="array" ref="S81">IF(STROŠKI_01!T107:AO151="","",STROŠKI_01!T107:AO151)</f>
        <v/>
      </c>
      <c r="T81" s="316" t="str">
        <f t="array" ref="T81">IF(STROŠKI_01!U107:AP151="","",STROŠKI_01!U107:AP151)</f>
        <v/>
      </c>
    </row>
    <row r="82" spans="1:22" x14ac:dyDescent="0.25">
      <c r="A82" s="354">
        <v>2</v>
      </c>
      <c r="B82" s="316" t="str">
        <f t="array" ref="B82">IF(STROŠKI_01!C108:T152="","",STROŠKI_01!C108:T152)</f>
        <v>PO</v>
      </c>
      <c r="C82" s="316" t="str">
        <f t="array" ref="C82">IF(STROŠKI_01!D108:V152="","",STROŠKI_01!D108:V152)</f>
        <v>PLAN</v>
      </c>
      <c r="D82" s="316" t="str">
        <f t="array" ref="D82">IF(STROŠKI_01!E108:W152="","",STROŠKI_01!E108:W152)</f>
        <v/>
      </c>
      <c r="E82" s="316" t="str">
        <f t="array" ref="E82">IF(STROŠKI_01!F108:X152="","",STROŠKI_01!F108:X152)</f>
        <v/>
      </c>
      <c r="F82" s="316" t="str">
        <f t="array" ref="F82">IF(STROŠKI_01!G108:Y152="","",STROŠKI_01!G108:Y152)</f>
        <v/>
      </c>
      <c r="G82" s="316" t="str">
        <f t="array" ref="G82">IF(STROŠKI_01!H108:Z152="","",STROŠKI_01!H108:Z152)</f>
        <v>MWh</v>
      </c>
      <c r="H82" s="316" t="str">
        <f t="array" ref="H82">IF(STROŠKI_01!I108:AA152="","",STROŠKI_01!I108:AA152)</f>
        <v/>
      </c>
      <c r="I82" s="316" t="str">
        <f t="array" ref="I82">IF(STROŠKI_01!J108:AB152="","",STROŠKI_01!J108:AB152)</f>
        <v/>
      </c>
      <c r="J82" s="316" t="str">
        <f t="array" ref="J82">IF(STROŠKI_01!K108:AC152="","",STROŠKI_01!K108:AC152)</f>
        <v/>
      </c>
      <c r="K82" s="316" t="str">
        <f t="array" ref="K82">IF(STROŠKI_01!L108:AH152="","",STROŠKI_01!L108:AH152)</f>
        <v/>
      </c>
      <c r="L82" s="316" t="str">
        <f t="array" ref="L82">IF(STROŠKI_01!M108:AI152="","",STROŠKI_01!M108:AI152)</f>
        <v/>
      </c>
      <c r="M82" s="316" t="str">
        <f t="array" ref="M82">IF(STROŠKI_01!N108:AJ152="","",STROŠKI_01!N108:AJ152)</f>
        <v/>
      </c>
      <c r="N82" s="316" t="str">
        <f t="array" ref="N82">IF(STROŠKI_01!O108:AK152="","",STROŠKI_01!O108:AK152)</f>
        <v/>
      </c>
      <c r="O82" s="316" t="str">
        <f t="array" ref="O82">IF(STROŠKI_01!P108:AK152="","",STROŠKI_01!P108:AK152)</f>
        <v/>
      </c>
      <c r="P82" s="316" t="str">
        <f t="array" ref="P82">IF(STROŠKI_01!Q108:AL152="","",STROŠKI_01!Q108:AL152)</f>
        <v/>
      </c>
      <c r="Q82" s="316" t="str">
        <f t="array" ref="Q82">IF(STROŠKI_01!R108:AM152="","",STROŠKI_01!R108:AM152)</f>
        <v>EUR/MWh</v>
      </c>
      <c r="R82" s="316" t="str">
        <f t="array" ref="R82">IF(STROŠKI_01!S108:AN152="","",STROŠKI_01!S108:AN152)</f>
        <v/>
      </c>
      <c r="S82" s="316" t="str">
        <f t="array" ref="S82">IF(STROŠKI_01!T108:AO152="","",STROŠKI_01!T108:AO152)</f>
        <v/>
      </c>
      <c r="T82" s="316" t="str">
        <f t="array" ref="T82">IF(STROŠKI_01!U108:AP152="","",STROŠKI_01!U108:AP152)</f>
        <v/>
      </c>
    </row>
    <row r="83" spans="1:22" x14ac:dyDescent="0.25">
      <c r="A83" s="354">
        <v>2</v>
      </c>
      <c r="B83" s="316" t="str">
        <f t="array" ref="B83">IF(STROŠKI_01!C109:T153="","",STROŠKI_01!C109:T153)</f>
        <v>PO</v>
      </c>
      <c r="C83" s="316" t="str">
        <f t="array" ref="C83">IF(STROŠKI_01!D109:V153="","",STROŠKI_01!D109:V153)</f>
        <v>PLAN</v>
      </c>
      <c r="D83" s="316" t="str">
        <f t="array" ref="D83">IF(STROŠKI_01!E109:W153="","",STROŠKI_01!E109:W153)</f>
        <v/>
      </c>
      <c r="E83" s="316" t="str">
        <f t="array" ref="E83">IF(STROŠKI_01!F109:X153="","",STROŠKI_01!F109:X153)</f>
        <v/>
      </c>
      <c r="F83" s="316" t="str">
        <f t="array" ref="F83">IF(STROŠKI_01!G109:Y153="","",STROŠKI_01!G109:Y153)</f>
        <v/>
      </c>
      <c r="G83" s="316" t="str">
        <f t="array" ref="G83">IF(STROŠKI_01!H109:Z153="","",STROŠKI_01!H109:Z153)</f>
        <v>MW/leto</v>
      </c>
      <c r="H83" s="316" t="str">
        <f t="array" ref="H83">IF(STROŠKI_01!I109:AA153="","",STROŠKI_01!I109:AA153)</f>
        <v/>
      </c>
      <c r="I83" s="316" t="str">
        <f t="array" ref="I83">IF(STROŠKI_01!J109:AB153="","",STROŠKI_01!J109:AB153)</f>
        <v/>
      </c>
      <c r="J83" s="316" t="str">
        <f t="array" ref="J83">IF(STROŠKI_01!K109:AC153="","",STROŠKI_01!K109:AC153)</f>
        <v/>
      </c>
      <c r="K83" s="316" t="str">
        <f t="array" ref="K83">IF(STROŠKI_01!L109:AH153="","",STROŠKI_01!L109:AH153)</f>
        <v/>
      </c>
      <c r="L83" s="316" t="str">
        <f t="array" ref="L83">IF(STROŠKI_01!M109:AI153="","",STROŠKI_01!M109:AI153)</f>
        <v/>
      </c>
      <c r="M83" s="316" t="str">
        <f t="array" ref="M83">IF(STROŠKI_01!N109:AJ153="","",STROŠKI_01!N109:AJ153)</f>
        <v/>
      </c>
      <c r="N83" s="316" t="str">
        <f t="array" ref="N83">IF(STROŠKI_01!O109:AK153="","",STROŠKI_01!O109:AK153)</f>
        <v/>
      </c>
      <c r="O83" s="316" t="str">
        <f t="array" ref="O83">IF(STROŠKI_01!P109:AK153="","",STROŠKI_01!P109:AK153)</f>
        <v/>
      </c>
      <c r="P83" s="316" t="str">
        <f t="array" ref="P83">IF(STROŠKI_01!Q109:AL153="","",STROŠKI_01!Q109:AL153)</f>
        <v/>
      </c>
      <c r="Q83" s="316" t="str">
        <f t="array" ref="Q83">IF(STROŠKI_01!R109:AM153="","",STROŠKI_01!R109:AM153)</f>
        <v>EUR/MW/leto</v>
      </c>
      <c r="R83" s="316" t="str">
        <f t="array" ref="R83">IF(STROŠKI_01!S109:AN153="","",STROŠKI_01!S109:AN153)</f>
        <v/>
      </c>
      <c r="S83" s="316" t="str">
        <f t="array" ref="S83">IF(STROŠKI_01!T109:AO153="","",STROŠKI_01!T109:AO153)</f>
        <v/>
      </c>
      <c r="T83" s="316" t="str">
        <f t="array" ref="T83">IF(STROŠKI_01!U109:AP153="","",STROŠKI_01!U109:AP153)</f>
        <v/>
      </c>
    </row>
    <row r="84" spans="1:22" x14ac:dyDescent="0.25">
      <c r="A84" s="354">
        <v>2</v>
      </c>
      <c r="B84" s="316" t="str">
        <f t="array" ref="B84">IF(STROŠKI_01!C110:T154="","",STROŠKI_01!C110:T154)</f>
        <v>PO</v>
      </c>
      <c r="C84" s="316" t="str">
        <f t="array" ref="C84">IF(STROŠKI_01!D110:V154="","",STROŠKI_01!D110:V154)</f>
        <v>PLAN</v>
      </c>
      <c r="D84" s="316" t="str">
        <f t="array" ref="D84">IF(STROŠKI_01!E110:W154="","",STROŠKI_01!E110:W154)</f>
        <v/>
      </c>
      <c r="E84" s="316" t="str">
        <f t="array" ref="E84">IF(STROŠKI_01!F110:X154="","",STROŠKI_01!F110:X154)</f>
        <v/>
      </c>
      <c r="F84" s="316" t="str">
        <f t="array" ref="F84">IF(STROŠKI_01!G110:Y154="","",STROŠKI_01!G110:Y154)</f>
        <v/>
      </c>
      <c r="G84" s="316" t="str">
        <f t="array" ref="G84">IF(STROŠKI_01!H110:Z154="","",STROŠKI_01!H110:Z154)</f>
        <v>MWh</v>
      </c>
      <c r="H84" s="316" t="str">
        <f t="array" ref="H84">IF(STROŠKI_01!I110:AA154="","",STROŠKI_01!I110:AA154)</f>
        <v/>
      </c>
      <c r="I84" s="316" t="str">
        <f t="array" ref="I84">IF(STROŠKI_01!J110:AB154="","",STROŠKI_01!J110:AB154)</f>
        <v/>
      </c>
      <c r="J84" s="316" t="str">
        <f t="array" ref="J84">IF(STROŠKI_01!K110:AC154="","",STROŠKI_01!K110:AC154)</f>
        <v/>
      </c>
      <c r="K84" s="316" t="str">
        <f t="array" ref="K84">IF(STROŠKI_01!L110:AH154="","",STROŠKI_01!L110:AH154)</f>
        <v/>
      </c>
      <c r="L84" s="316" t="str">
        <f t="array" ref="L84">IF(STROŠKI_01!M110:AI154="","",STROŠKI_01!M110:AI154)</f>
        <v/>
      </c>
      <c r="M84" s="316" t="str">
        <f t="array" ref="M84">IF(STROŠKI_01!N110:AJ154="","",STROŠKI_01!N110:AJ154)</f>
        <v/>
      </c>
      <c r="N84" s="316" t="str">
        <f t="array" ref="N84">IF(STROŠKI_01!O110:AK154="","",STROŠKI_01!O110:AK154)</f>
        <v/>
      </c>
      <c r="O84" s="316" t="str">
        <f t="array" ref="O84">IF(STROŠKI_01!P110:AK154="","",STROŠKI_01!P110:AK154)</f>
        <v/>
      </c>
      <c r="P84" s="316" t="str">
        <f t="array" ref="P84">IF(STROŠKI_01!Q110:AL154="","",STROŠKI_01!Q110:AL154)</f>
        <v/>
      </c>
      <c r="Q84" s="316" t="str">
        <f t="array" ref="Q84">IF(STROŠKI_01!R110:AM154="","",STROŠKI_01!R110:AM154)</f>
        <v>EUR/MWh</v>
      </c>
      <c r="R84" s="316" t="str">
        <f t="array" ref="R84">IF(STROŠKI_01!S110:AN154="","",STROŠKI_01!S110:AN154)</f>
        <v/>
      </c>
      <c r="S84" s="316" t="str">
        <f t="array" ref="S84">IF(STROŠKI_01!T110:AO154="","",STROŠKI_01!T110:AO154)</f>
        <v/>
      </c>
      <c r="T84" s="316" t="str">
        <f t="array" ref="T84">IF(STROŠKI_01!U110:AP154="","",STROŠKI_01!U110:AP154)</f>
        <v/>
      </c>
    </row>
    <row r="85" spans="1:22" x14ac:dyDescent="0.25">
      <c r="A85" s="354">
        <v>2</v>
      </c>
      <c r="B85" s="316" t="str">
        <f t="array" ref="B85">IF(STROŠKI_01!C111:T155="","",STROŠKI_01!C111:T155)</f>
        <v>PO</v>
      </c>
      <c r="C85" s="316" t="str">
        <f t="array" ref="C85">IF(STROŠKI_01!D111:V155="","",STROŠKI_01!D111:V155)</f>
        <v>PLAN</v>
      </c>
      <c r="D85" s="316" t="str">
        <f t="array" ref="D85">IF(STROŠKI_01!E111:W155="","",STROŠKI_01!E111:W155)</f>
        <v/>
      </c>
      <c r="E85" s="316" t="str">
        <f t="array" ref="E85">IF(STROŠKI_01!F111:X155="","",STROŠKI_01!F111:X155)</f>
        <v/>
      </c>
      <c r="F85" s="316" t="str">
        <f t="array" ref="F85">IF(STROŠKI_01!G111:Y155="","",STROŠKI_01!G111:Y155)</f>
        <v/>
      </c>
      <c r="G85" s="316" t="str">
        <f t="array" ref="G85">IF(STROŠKI_01!H111:Z155="","",STROŠKI_01!H111:Z155)</f>
        <v>MWh</v>
      </c>
      <c r="H85" s="316" t="str">
        <f t="array" ref="H85">IF(STROŠKI_01!I111:AA155="","",STROŠKI_01!I111:AA155)</f>
        <v/>
      </c>
      <c r="I85" s="316" t="str">
        <f t="array" ref="I85">IF(STROŠKI_01!J111:AB155="","",STROŠKI_01!J111:AB155)</f>
        <v/>
      </c>
      <c r="J85" s="316" t="str">
        <f t="array" ref="J85">IF(STROŠKI_01!K111:AC155="","",STROŠKI_01!K111:AC155)</f>
        <v/>
      </c>
      <c r="K85" s="316" t="str">
        <f t="array" ref="K85">IF(STROŠKI_01!L111:AH155="","",STROŠKI_01!L111:AH155)</f>
        <v/>
      </c>
      <c r="L85" s="316" t="str">
        <f t="array" ref="L85">IF(STROŠKI_01!M111:AI155="","",STROŠKI_01!M111:AI155)</f>
        <v/>
      </c>
      <c r="M85" s="316" t="str">
        <f t="array" ref="M85">IF(STROŠKI_01!N111:AJ155="","",STROŠKI_01!N111:AJ155)</f>
        <v/>
      </c>
      <c r="N85" s="316" t="str">
        <f t="array" ref="N85">IF(STROŠKI_01!O111:AK155="","",STROŠKI_01!O111:AK155)</f>
        <v/>
      </c>
      <c r="O85" s="316" t="str">
        <f t="array" ref="O85">IF(STROŠKI_01!P111:AK155="","",STROŠKI_01!P111:AK155)</f>
        <v/>
      </c>
      <c r="P85" s="316" t="str">
        <f t="array" ref="P85">IF(STROŠKI_01!Q111:AL155="","",STROŠKI_01!Q111:AL155)</f>
        <v/>
      </c>
      <c r="Q85" s="316" t="str">
        <f t="array" ref="Q85">IF(STROŠKI_01!R111:AM155="","",STROŠKI_01!R111:AM155)</f>
        <v>EUR/MWh</v>
      </c>
      <c r="R85" s="316" t="str">
        <f t="array" ref="R85">IF(STROŠKI_01!S111:AN155="","",STROŠKI_01!S111:AN155)</f>
        <v/>
      </c>
      <c r="S85" s="316" t="str">
        <f t="array" ref="S85">IF(STROŠKI_01!T111:AO155="","",STROŠKI_01!T111:AO155)</f>
        <v/>
      </c>
      <c r="T85" s="316" t="str">
        <f t="array" ref="T85">IF(STROŠKI_01!U111:AP155="","",STROŠKI_01!U111:AP155)</f>
        <v/>
      </c>
    </row>
    <row r="86" spans="1:22" x14ac:dyDescent="0.25">
      <c r="A86" s="354">
        <v>2</v>
      </c>
      <c r="B86" s="316" t="str">
        <f t="array" ref="B86">IF(STROŠKI_01!C112:T156="","",STROŠKI_01!C112:T156)</f>
        <v>PO</v>
      </c>
      <c r="C86" s="316" t="str">
        <f t="array" ref="C86">IF(STROŠKI_01!D112:V156="","",STROŠKI_01!D112:V156)</f>
        <v>PLAN</v>
      </c>
      <c r="D86" s="316" t="str">
        <f t="array" ref="D86">IF(STROŠKI_01!E112:W156="","",STROŠKI_01!E112:W156)</f>
        <v/>
      </c>
      <c r="E86" s="316" t="str">
        <f t="array" ref="E86">IF(STROŠKI_01!F112:X156="","",STROŠKI_01!F112:X156)</f>
        <v/>
      </c>
      <c r="F86" s="316" t="str">
        <f t="array" ref="F86">IF(STROŠKI_01!G112:Y156="","",STROŠKI_01!G112:Y156)</f>
        <v/>
      </c>
      <c r="G86" s="316" t="str">
        <f t="array" ref="G86">IF(STROŠKI_01!H112:Z156="","",STROŠKI_01!H112:Z156)</f>
        <v>MWh</v>
      </c>
      <c r="H86" s="316" t="str">
        <f t="array" ref="H86">IF(STROŠKI_01!I112:AA156="","",STROŠKI_01!I112:AA156)</f>
        <v/>
      </c>
      <c r="I86" s="316" t="str">
        <f t="array" ref="I86">IF(STROŠKI_01!J112:AB156="","",STROŠKI_01!J112:AB156)</f>
        <v/>
      </c>
      <c r="J86" s="316" t="str">
        <f t="array" ref="J86">IF(STROŠKI_01!K112:AC156="","",STROŠKI_01!K112:AC156)</f>
        <v/>
      </c>
      <c r="K86" s="316" t="str">
        <f t="array" ref="K86">IF(STROŠKI_01!L112:AH156="","",STROŠKI_01!L112:AH156)</f>
        <v/>
      </c>
      <c r="L86" s="316" t="str">
        <f t="array" ref="L86">IF(STROŠKI_01!M112:AI156="","",STROŠKI_01!M112:AI156)</f>
        <v/>
      </c>
      <c r="M86" s="316" t="str">
        <f t="array" ref="M86">IF(STROŠKI_01!N112:AJ156="","",STROŠKI_01!N112:AJ156)</f>
        <v/>
      </c>
      <c r="N86" s="316" t="str">
        <f t="array" ref="N86">IF(STROŠKI_01!O112:AK156="","",STROŠKI_01!O112:AK156)</f>
        <v/>
      </c>
      <c r="O86" s="316" t="str">
        <f t="array" ref="O86">IF(STROŠKI_01!P112:AK156="","",STROŠKI_01!P112:AK156)</f>
        <v/>
      </c>
      <c r="P86" s="316" t="str">
        <f t="array" ref="P86">IF(STROŠKI_01!Q112:AL156="","",STROŠKI_01!Q112:AL156)</f>
        <v/>
      </c>
      <c r="Q86" s="316" t="str">
        <f t="array" ref="Q86">IF(STROŠKI_01!R112:AM156="","",STROŠKI_01!R112:AM156)</f>
        <v>EUR/MWh</v>
      </c>
      <c r="R86" s="316" t="str">
        <f t="array" ref="R86">IF(STROŠKI_01!S112:AN156="","",STROŠKI_01!S112:AN156)</f>
        <v/>
      </c>
      <c r="S86" s="316" t="str">
        <f t="array" ref="S86">IF(STROŠKI_01!T112:AO156="","",STROŠKI_01!T112:AO156)</f>
        <v/>
      </c>
      <c r="T86" s="316" t="str">
        <f t="array" ref="T86">IF(STROŠKI_01!U112:AP156="","",STROŠKI_01!U112:AP156)</f>
        <v/>
      </c>
    </row>
    <row r="87" spans="1:22" x14ac:dyDescent="0.25">
      <c r="A87" s="354">
        <v>2</v>
      </c>
      <c r="B87" s="316" t="str">
        <f t="array" ref="B87">IF(STROŠKI_01!C113:T157="","",STROŠKI_01!C113:T157)</f>
        <v>PO</v>
      </c>
      <c r="C87" s="316" t="str">
        <f t="array" ref="C87">IF(STROŠKI_01!D113:V157="","",STROŠKI_01!D113:V157)</f>
        <v>PLAN</v>
      </c>
      <c r="D87" s="316" t="str">
        <f t="array" ref="D87">IF(STROŠKI_01!E113:W157="","",STROŠKI_01!E113:W157)</f>
        <v/>
      </c>
      <c r="E87" s="316" t="str">
        <f t="array" ref="E87">IF(STROŠKI_01!F113:X157="","",STROŠKI_01!F113:X157)</f>
        <v/>
      </c>
      <c r="F87" s="316" t="str">
        <f t="array" ref="F87">IF(STROŠKI_01!G113:Y157="","",STROŠKI_01!G113:Y157)</f>
        <v/>
      </c>
      <c r="G87" s="316" t="str">
        <f t="array" ref="G87">IF(STROŠKI_01!H113:Z157="","",STROŠKI_01!H113:Z157)</f>
        <v>MW/leto</v>
      </c>
      <c r="H87" s="316" t="str">
        <f t="array" ref="H87">IF(STROŠKI_01!I113:AA157="","",STROŠKI_01!I113:AA157)</f>
        <v/>
      </c>
      <c r="I87" s="316" t="str">
        <f t="array" ref="I87">IF(STROŠKI_01!J113:AB157="","",STROŠKI_01!J113:AB157)</f>
        <v/>
      </c>
      <c r="J87" s="316" t="str">
        <f t="array" ref="J87">IF(STROŠKI_01!K113:AC157="","",STROŠKI_01!K113:AC157)</f>
        <v/>
      </c>
      <c r="K87" s="316" t="str">
        <f t="array" ref="K87">IF(STROŠKI_01!L113:AH157="","",STROŠKI_01!L113:AH157)</f>
        <v/>
      </c>
      <c r="L87" s="316" t="str">
        <f t="array" ref="L87">IF(STROŠKI_01!M113:AI157="","",STROŠKI_01!M113:AI157)</f>
        <v/>
      </c>
      <c r="M87" s="316" t="str">
        <f t="array" ref="M87">IF(STROŠKI_01!N113:AJ157="","",STROŠKI_01!N113:AJ157)</f>
        <v/>
      </c>
      <c r="N87" s="316" t="str">
        <f t="array" ref="N87">IF(STROŠKI_01!O113:AK157="","",STROŠKI_01!O113:AK157)</f>
        <v/>
      </c>
      <c r="O87" s="316" t="str">
        <f t="array" ref="O87">IF(STROŠKI_01!P113:AK157="","",STROŠKI_01!P113:AK157)</f>
        <v/>
      </c>
      <c r="P87" s="316" t="str">
        <f t="array" ref="P87">IF(STROŠKI_01!Q113:AL157="","",STROŠKI_01!Q113:AL157)</f>
        <v/>
      </c>
      <c r="Q87" s="316" t="str">
        <f t="array" ref="Q87">IF(STROŠKI_01!R113:AM157="","",STROŠKI_01!R113:AM157)</f>
        <v>EUR/MW/leto</v>
      </c>
      <c r="R87" s="316" t="str">
        <f t="array" ref="R87">IF(STROŠKI_01!S113:AN157="","",STROŠKI_01!S113:AN157)</f>
        <v/>
      </c>
      <c r="S87" s="316" t="str">
        <f t="array" ref="S87">IF(STROŠKI_01!T113:AO157="","",STROŠKI_01!T113:AO157)</f>
        <v/>
      </c>
      <c r="T87" s="316" t="str">
        <f t="array" ref="T87">IF(STROŠKI_01!U113:AP157="","",STROŠKI_01!U113:AP157)</f>
        <v/>
      </c>
    </row>
    <row r="88" spans="1:22" x14ac:dyDescent="0.25">
      <c r="A88" s="354">
        <v>2</v>
      </c>
      <c r="B88" s="316" t="str">
        <f t="array" ref="B88">IF(STROŠKI_01!C114:T158="","",STROŠKI_01!C114:T158)</f>
        <v>PO</v>
      </c>
      <c r="C88" s="316" t="str">
        <f t="array" ref="C88">IF(STROŠKI_01!D114:V158="","",STROŠKI_01!D114:V158)</f>
        <v>PLAN</v>
      </c>
      <c r="D88" s="316" t="str">
        <f t="array" ref="D88">IF(STROŠKI_01!E114:W158="","",STROŠKI_01!E114:W158)</f>
        <v/>
      </c>
      <c r="E88" s="316" t="str">
        <f t="array" ref="E88">IF(STROŠKI_01!F114:X158="","",STROŠKI_01!F114:X158)</f>
        <v/>
      </c>
      <c r="F88" s="316" t="str">
        <f t="array" ref="F88">IF(STROŠKI_01!G114:Y158="","",STROŠKI_01!G114:Y158)</f>
        <v/>
      </c>
      <c r="G88" s="316" t="str">
        <f t="array" ref="G88">IF(STROŠKI_01!H114:Z158="","",STROŠKI_01!H114:Z158)</f>
        <v>MWh</v>
      </c>
      <c r="H88" s="316" t="str">
        <f t="array" ref="H88">IF(STROŠKI_01!I114:AA158="","",STROŠKI_01!I114:AA158)</f>
        <v/>
      </c>
      <c r="I88" s="316" t="str">
        <f t="array" ref="I88">IF(STROŠKI_01!J114:AB158="","",STROŠKI_01!J114:AB158)</f>
        <v/>
      </c>
      <c r="J88" s="316" t="str">
        <f t="array" ref="J88">IF(STROŠKI_01!K114:AC158="","",STROŠKI_01!K114:AC158)</f>
        <v/>
      </c>
      <c r="K88" s="316" t="str">
        <f t="array" ref="K88">IF(STROŠKI_01!L114:AH158="","",STROŠKI_01!L114:AH158)</f>
        <v/>
      </c>
      <c r="L88" s="316" t="str">
        <f t="array" ref="L88">IF(STROŠKI_01!M114:AI158="","",STROŠKI_01!M114:AI158)</f>
        <v/>
      </c>
      <c r="M88" s="316" t="str">
        <f t="array" ref="M88">IF(STROŠKI_01!N114:AJ158="","",STROŠKI_01!N114:AJ158)</f>
        <v/>
      </c>
      <c r="N88" s="316" t="str">
        <f t="array" ref="N88">IF(STROŠKI_01!O114:AK158="","",STROŠKI_01!O114:AK158)</f>
        <v/>
      </c>
      <c r="O88" s="316" t="str">
        <f t="array" ref="O88">IF(STROŠKI_01!P114:AK158="","",STROŠKI_01!P114:AK158)</f>
        <v/>
      </c>
      <c r="P88" s="316" t="str">
        <f t="array" ref="P88">IF(STROŠKI_01!Q114:AL158="","",STROŠKI_01!Q114:AL158)</f>
        <v/>
      </c>
      <c r="Q88" s="316" t="str">
        <f t="array" ref="Q88">IF(STROŠKI_01!R114:AM158="","",STROŠKI_01!R114:AM158)</f>
        <v>EUR/MWh</v>
      </c>
      <c r="R88" s="316" t="str">
        <f t="array" ref="R88">IF(STROŠKI_01!S114:AN158="","",STROŠKI_01!S114:AN158)</f>
        <v/>
      </c>
      <c r="S88" s="316" t="str">
        <f t="array" ref="S88">IF(STROŠKI_01!T114:AO158="","",STROŠKI_01!T114:AO158)</f>
        <v/>
      </c>
      <c r="T88" s="316" t="str">
        <f t="array" ref="T88">IF(STROŠKI_01!U114:AP158="","",STROŠKI_01!U114:AP158)</f>
        <v/>
      </c>
    </row>
    <row r="89" spans="1:22" x14ac:dyDescent="0.25">
      <c r="A89" s="354">
        <v>2</v>
      </c>
      <c r="B89" s="316" t="str">
        <f t="array" ref="B89">IF(STROŠKI_01!C115:T159="","",STROŠKI_01!C115:T159)</f>
        <v>PO</v>
      </c>
      <c r="C89" s="316" t="str">
        <f t="array" ref="C89">IF(STROŠKI_01!D115:V159="","",STROŠKI_01!D115:V159)</f>
        <v>PLAN</v>
      </c>
      <c r="D89" s="316" t="str">
        <f t="array" ref="D89">IF(STROŠKI_01!E115:W159="","",STROŠKI_01!E115:W159)</f>
        <v/>
      </c>
      <c r="E89" s="316" t="str">
        <f t="array" ref="E89">IF(STROŠKI_01!F115:X159="","",STROŠKI_01!F115:X159)</f>
        <v/>
      </c>
      <c r="F89" s="316" t="str">
        <f t="array" ref="F89">IF(STROŠKI_01!G115:Y159="","",STROŠKI_01!G115:Y159)</f>
        <v/>
      </c>
      <c r="G89" s="316" t="str">
        <f t="array" ref="G89">IF(STROŠKI_01!H115:Z159="","",STROŠKI_01!H115:Z159)</f>
        <v>MWh</v>
      </c>
      <c r="H89" s="316" t="str">
        <f t="array" ref="H89">IF(STROŠKI_01!I115:AA159="","",STROŠKI_01!I115:AA159)</f>
        <v/>
      </c>
      <c r="I89" s="316" t="str">
        <f t="array" ref="I89">IF(STROŠKI_01!J115:AB159="","",STROŠKI_01!J115:AB159)</f>
        <v/>
      </c>
      <c r="J89" s="316" t="str">
        <f t="array" ref="J89">IF(STROŠKI_01!K115:AC159="","",STROŠKI_01!K115:AC159)</f>
        <v/>
      </c>
      <c r="K89" s="316" t="str">
        <f t="array" ref="K89">IF(STROŠKI_01!L115:AH159="","",STROŠKI_01!L115:AH159)</f>
        <v/>
      </c>
      <c r="L89" s="316" t="str">
        <f t="array" ref="L89">IF(STROŠKI_01!M115:AI159="","",STROŠKI_01!M115:AI159)</f>
        <v/>
      </c>
      <c r="M89" s="316" t="str">
        <f t="array" ref="M89">IF(STROŠKI_01!N115:AJ159="","",STROŠKI_01!N115:AJ159)</f>
        <v/>
      </c>
      <c r="N89" s="316" t="str">
        <f t="array" ref="N89">IF(STROŠKI_01!O115:AK159="","",STROŠKI_01!O115:AK159)</f>
        <v/>
      </c>
      <c r="O89" s="316" t="str">
        <f t="array" ref="O89">IF(STROŠKI_01!P115:AK159="","",STROŠKI_01!P115:AK159)</f>
        <v/>
      </c>
      <c r="P89" s="316" t="str">
        <f t="array" ref="P89">IF(STROŠKI_01!Q115:AL159="","",STROŠKI_01!Q115:AL159)</f>
        <v/>
      </c>
      <c r="Q89" s="316" t="str">
        <f t="array" ref="Q89">IF(STROŠKI_01!R115:AM159="","",STROŠKI_01!R115:AM159)</f>
        <v>EUR/MWh</v>
      </c>
      <c r="R89" s="316" t="str">
        <f t="array" ref="R89">IF(STROŠKI_01!S115:AN159="","",STROŠKI_01!S115:AN159)</f>
        <v/>
      </c>
      <c r="S89" s="316" t="str">
        <f t="array" ref="S89">IF(STROŠKI_01!T115:AO159="","",STROŠKI_01!T115:AO159)</f>
        <v/>
      </c>
      <c r="T89" s="316" t="str">
        <f t="array" ref="T89">IF(STROŠKI_01!U115:AP159="","",STROŠKI_01!U115:AP159)</f>
        <v/>
      </c>
    </row>
    <row r="90" spans="1:22" x14ac:dyDescent="0.25">
      <c r="A90" s="354">
        <v>2</v>
      </c>
      <c r="B90" s="316" t="str">
        <f t="array" ref="B90">IF(STROŠKI_01!C116:T160="","",STROŠKI_01!C116:T160)</f>
        <v>PO</v>
      </c>
      <c r="C90" s="316" t="str">
        <f t="array" ref="C90">IF(STROŠKI_01!D116:V160="","",STROŠKI_01!D116:V160)</f>
        <v>PLAN</v>
      </c>
      <c r="D90" s="316" t="str">
        <f t="array" ref="D90">IF(STROŠKI_01!E116:W160="","",STROŠKI_01!E116:W160)</f>
        <v/>
      </c>
      <c r="E90" s="316" t="str">
        <f t="array" ref="E90">IF(STROŠKI_01!F116:X160="","",STROŠKI_01!F116:X160)</f>
        <v/>
      </c>
      <c r="F90" s="316" t="str">
        <f t="array" ref="F90">IF(STROŠKI_01!G116:Y160="","",STROŠKI_01!G116:Y160)</f>
        <v/>
      </c>
      <c r="G90" s="316" t="str">
        <f t="array" ref="G90">IF(STROŠKI_01!H116:Z160="","",STROŠKI_01!H116:Z160)</f>
        <v>MWh</v>
      </c>
      <c r="H90" s="316" t="str">
        <f t="array" ref="H90">IF(STROŠKI_01!I116:AA160="","",STROŠKI_01!I116:AA160)</f>
        <v/>
      </c>
      <c r="I90" s="316" t="str">
        <f t="array" ref="I90">IF(STROŠKI_01!J116:AB160="","",STROŠKI_01!J116:AB160)</f>
        <v/>
      </c>
      <c r="J90" s="316" t="str">
        <f t="array" ref="J90">IF(STROŠKI_01!K116:AC160="","",STROŠKI_01!K116:AC160)</f>
        <v/>
      </c>
      <c r="K90" s="316" t="str">
        <f t="array" ref="K90">IF(STROŠKI_01!L116:AH160="","",STROŠKI_01!L116:AH160)</f>
        <v/>
      </c>
      <c r="L90" s="316" t="str">
        <f t="array" ref="L90">IF(STROŠKI_01!M116:AI160="","",STROŠKI_01!M116:AI160)</f>
        <v/>
      </c>
      <c r="M90" s="316" t="str">
        <f t="array" ref="M90">IF(STROŠKI_01!N116:AJ160="","",STROŠKI_01!N116:AJ160)</f>
        <v/>
      </c>
      <c r="N90" s="316" t="str">
        <f t="array" ref="N90">IF(STROŠKI_01!O116:AK160="","",STROŠKI_01!O116:AK160)</f>
        <v/>
      </c>
      <c r="O90" s="316" t="str">
        <f t="array" ref="O90">IF(STROŠKI_01!P116:AK160="","",STROŠKI_01!P116:AK160)</f>
        <v/>
      </c>
      <c r="P90" s="316" t="str">
        <f t="array" ref="P90">IF(STROŠKI_01!Q116:AL160="","",STROŠKI_01!Q116:AL160)</f>
        <v/>
      </c>
      <c r="Q90" s="316" t="str">
        <f t="array" ref="Q90">IF(STROŠKI_01!R116:AM160="","",STROŠKI_01!R116:AM160)</f>
        <v>EUR/MWh</v>
      </c>
      <c r="R90" s="316" t="str">
        <f t="array" ref="R90">IF(STROŠKI_01!S116:AN160="","",STROŠKI_01!S116:AN160)</f>
        <v/>
      </c>
      <c r="S90" s="316" t="str">
        <f t="array" ref="S90">IF(STROŠKI_01!T116:AO160="","",STROŠKI_01!T116:AO160)</f>
        <v/>
      </c>
      <c r="T90" s="316" t="str">
        <f t="array" ref="T90">IF(STROŠKI_01!U116:AP160="","",STROŠKI_01!U116:AP160)</f>
        <v/>
      </c>
    </row>
    <row r="91" spans="1:22" x14ac:dyDescent="0.25">
      <c r="A91" s="354">
        <v>2</v>
      </c>
      <c r="B91" s="316" t="str">
        <f t="array" ref="B91">IF(STROŠKI_01!C117:T161="","",STROŠKI_01!C117:T161)</f>
        <v>PO</v>
      </c>
      <c r="C91" s="316" t="str">
        <f t="array" ref="C91">IF(STROŠKI_01!D117:V161="","",STROŠKI_01!D117:V161)</f>
        <v>PLAN</v>
      </c>
      <c r="D91" s="316" t="str">
        <f t="array" ref="D91">IF(STROŠKI_01!E117:W161="","",STROŠKI_01!E117:W161)</f>
        <v/>
      </c>
      <c r="E91" s="316" t="str">
        <f t="array" ref="E91">IF(STROŠKI_01!F117:X161="","",STROŠKI_01!F117:X161)</f>
        <v/>
      </c>
      <c r="F91" s="316" t="str">
        <f t="array" ref="F91">IF(STROŠKI_01!G117:Y161="","",STROŠKI_01!G117:Y161)</f>
        <v/>
      </c>
      <c r="G91" s="316" t="str">
        <f t="array" ref="G91">IF(STROŠKI_01!H117:Z161="","",STROŠKI_01!H117:Z161)</f>
        <v>MW/leto</v>
      </c>
      <c r="H91" s="316" t="str">
        <f t="array" ref="H91">IF(STROŠKI_01!I117:AA161="","",STROŠKI_01!I117:AA161)</f>
        <v/>
      </c>
      <c r="I91" s="316" t="str">
        <f t="array" ref="I91">IF(STROŠKI_01!J117:AB161="","",STROŠKI_01!J117:AB161)</f>
        <v/>
      </c>
      <c r="J91" s="316" t="str">
        <f t="array" ref="J91">IF(STROŠKI_01!K117:AC161="","",STROŠKI_01!K117:AC161)</f>
        <v/>
      </c>
      <c r="K91" s="316" t="str">
        <f t="array" ref="K91">IF(STROŠKI_01!L117:AH161="","",STROŠKI_01!L117:AH161)</f>
        <v/>
      </c>
      <c r="L91" s="316" t="str">
        <f t="array" ref="L91">IF(STROŠKI_01!M117:AI161="","",STROŠKI_01!M117:AI161)</f>
        <v/>
      </c>
      <c r="M91" s="316" t="str">
        <f t="array" ref="M91">IF(STROŠKI_01!N117:AJ161="","",STROŠKI_01!N117:AJ161)</f>
        <v/>
      </c>
      <c r="N91" s="316" t="str">
        <f t="array" ref="N91">IF(STROŠKI_01!O117:AK161="","",STROŠKI_01!O117:AK161)</f>
        <v/>
      </c>
      <c r="O91" s="316" t="str">
        <f t="array" ref="O91">IF(STROŠKI_01!P117:AK161="","",STROŠKI_01!P117:AK161)</f>
        <v/>
      </c>
      <c r="P91" s="316" t="str">
        <f t="array" ref="P91">IF(STROŠKI_01!Q117:AL161="","",STROŠKI_01!Q117:AL161)</f>
        <v/>
      </c>
      <c r="Q91" s="316" t="str">
        <f t="array" ref="Q91">IF(STROŠKI_01!R117:AM161="","",STROŠKI_01!R117:AM161)</f>
        <v>EUR/MW/leto</v>
      </c>
      <c r="R91" s="316" t="str">
        <f t="array" ref="R91">IF(STROŠKI_01!S117:AN161="","",STROŠKI_01!S117:AN161)</f>
        <v/>
      </c>
      <c r="S91" s="316" t="str">
        <f t="array" ref="S91">IF(STROŠKI_01!T117:AO161="","",STROŠKI_01!T117:AO161)</f>
        <v/>
      </c>
      <c r="T91" s="316" t="str">
        <f t="array" ref="T91">IF(STROŠKI_01!U117:AP161="","",STROŠKI_01!U117:AP161)</f>
        <v/>
      </c>
    </row>
    <row r="92" spans="1:22" x14ac:dyDescent="0.25">
      <c r="A92" s="322">
        <v>3</v>
      </c>
      <c r="B92" s="316" t="str">
        <f t="array" ref="B92">IF(STROŠKI_01!C128:U172="","",STROŠKI_01!C128:U172)</f>
        <v>PO</v>
      </c>
      <c r="C92" s="316" t="str">
        <f t="array" ref="C92">IF(STROŠKI_01!D128:V172="","",STROŠKI_01!D128:V172)</f>
        <v>PLAN</v>
      </c>
      <c r="D92" s="316" t="str">
        <f t="array" ref="D92">IF(STROŠKI_01!E128:W172="","",STROŠKI_01!E128:W172)</f>
        <v/>
      </c>
      <c r="E92" s="316" t="str">
        <f t="array" ref="E92">IF(STROŠKI_01!F128:X172="","",STROŠKI_01!F128:X172)</f>
        <v/>
      </c>
      <c r="F92" s="316" t="str">
        <f t="array" ref="F92">IF(STROŠKI_01!G128:Y172="","",STROŠKI_01!G128:Y172)</f>
        <v/>
      </c>
      <c r="G92" s="316" t="str">
        <f t="array" ref="G92">IF(STROŠKI_01!H128:Z172="","",STROŠKI_01!H128:Z172)</f>
        <v/>
      </c>
      <c r="H92" s="316" t="str">
        <f t="array" ref="H92">IF(STROŠKI_01!I128:AA172="","",STROŠKI_01!I128:AA172)</f>
        <v/>
      </c>
      <c r="I92" s="316" t="str">
        <f t="array" ref="I92">IF(STROŠKI_01!J128:AB172="","",STROŠKI_01!J128:AB172)</f>
        <v/>
      </c>
      <c r="J92" s="316" t="str">
        <f t="array" ref="J92">IF(STROŠKI_01!K128:AC172="","",STROŠKI_01!K128:AC172)</f>
        <v/>
      </c>
      <c r="K92" s="316" t="str">
        <f t="array" ref="K92">IF(STROŠKI_01!L128:AH172="","",STROŠKI_01!L128:AH172)</f>
        <v/>
      </c>
      <c r="L92" s="316" t="str">
        <f t="array" ref="L92">IF(STROŠKI_01!M128:AI172="","",STROŠKI_01!M128:AI172)</f>
        <v/>
      </c>
      <c r="M92" s="316" t="str">
        <f t="array" ref="M92">IF(STROŠKI_01!N128:AJ172="","",STROŠKI_01!N128:AJ172)</f>
        <v/>
      </c>
      <c r="N92" s="316" t="str">
        <f t="array" ref="N92">IF(STROŠKI_01!O128:AK172="","",STROŠKI_01!O128:AK172)</f>
        <v/>
      </c>
      <c r="O92" s="316" t="str">
        <f t="array" ref="O92">IF(STROŠKI_01!P128:AK172="","",STROŠKI_01!P128:AK172)</f>
        <v/>
      </c>
      <c r="P92" s="316" t="str">
        <f t="array" ref="P92">IF(STROŠKI_01!Q128:AL172="","",STROŠKI_01!Q128:AL172)</f>
        <v/>
      </c>
      <c r="Q92" s="316" t="str">
        <f t="array" ref="Q92">IF(STROŠKI_01!R128:AM172="","",STROŠKI_01!R128:AM172)</f>
        <v/>
      </c>
      <c r="R92" s="316" t="str">
        <f t="array" ref="R92">IF(STROŠKI_01!S128:AN172="","",STROŠKI_01!S128:AN172)</f>
        <v/>
      </c>
      <c r="S92" s="316" t="str">
        <f t="array" ref="S92">IF(STROŠKI_01!T128:AO172="","",STROŠKI_01!T128:AO172)</f>
        <v/>
      </c>
      <c r="T92" s="316" t="str">
        <f t="array" ref="T92">IF(STROŠKI_01!U128:AP172="","",STROŠKI_01!U128:AP172)</f>
        <v/>
      </c>
      <c r="U92" s="448" t="str">
        <f t="array" ref="U92">IF(STROŠKI_01!AB128:AW172="","",STROŠKI_01!AB128:AW172)</f>
        <v>GO</v>
      </c>
      <c r="V92">
        <f t="array" ref="V92">IF(STROŠKI_01!AC128:AY172="","",STROŠKI_01!AC128:AY172)</f>
        <v>0</v>
      </c>
    </row>
    <row r="93" spans="1:22" x14ac:dyDescent="0.25">
      <c r="A93" s="322">
        <v>3</v>
      </c>
      <c r="B93" s="316" t="str">
        <f t="array" ref="B93">IF(STROŠKI_01!C129:U173="","",STROŠKI_01!C129:U173)</f>
        <v>PO</v>
      </c>
      <c r="C93" s="316" t="str">
        <f t="array" ref="C93">IF(STROŠKI_01!D129:V173="","",STROŠKI_01!D129:V173)</f>
        <v>PLAN</v>
      </c>
      <c r="D93" s="316" t="str">
        <f t="array" ref="D93">IF(STROŠKI_01!E129:W173="","",STROŠKI_01!E129:W173)</f>
        <v/>
      </c>
      <c r="E93" s="316" t="str">
        <f t="array" ref="E93">IF(STROŠKI_01!F129:X173="","",STROŠKI_01!F129:X173)</f>
        <v/>
      </c>
      <c r="F93" s="316" t="str">
        <f t="array" ref="F93">IF(STROŠKI_01!G129:Y173="","",STROŠKI_01!G129:Y173)</f>
        <v/>
      </c>
      <c r="G93" s="316" t="str">
        <f t="array" ref="G93">IF(STROŠKI_01!H129:Z173="","",STROŠKI_01!H129:Z173)</f>
        <v/>
      </c>
      <c r="H93" s="316" t="str">
        <f t="array" ref="H93">IF(STROŠKI_01!I129:AA173="","",STROŠKI_01!I129:AA173)</f>
        <v/>
      </c>
      <c r="I93" s="316" t="str">
        <f t="array" ref="I93">IF(STROŠKI_01!J129:AB173="","",STROŠKI_01!J129:AB173)</f>
        <v/>
      </c>
      <c r="J93" s="316" t="str">
        <f t="array" ref="J93">IF(STROŠKI_01!K129:AC173="","",STROŠKI_01!K129:AC173)</f>
        <v/>
      </c>
      <c r="K93" s="316" t="str">
        <f t="array" ref="K93">IF(STROŠKI_01!L129:AH173="","",STROŠKI_01!L129:AH173)</f>
        <v/>
      </c>
      <c r="L93" s="316" t="str">
        <f t="array" ref="L93">IF(STROŠKI_01!M129:AI173="","",STROŠKI_01!M129:AI173)</f>
        <v/>
      </c>
      <c r="M93" s="316" t="str">
        <f t="array" ref="M93">IF(STROŠKI_01!N129:AJ173="","",STROŠKI_01!N129:AJ173)</f>
        <v/>
      </c>
      <c r="N93" s="316" t="str">
        <f t="array" ref="N93">IF(STROŠKI_01!O129:AK173="","",STROŠKI_01!O129:AK173)</f>
        <v/>
      </c>
      <c r="O93" s="316" t="str">
        <f t="array" ref="O93">IF(STROŠKI_01!P129:AK173="","",STROŠKI_01!P129:AK173)</f>
        <v/>
      </c>
      <c r="P93" s="316" t="str">
        <f t="array" ref="P93">IF(STROŠKI_01!Q129:AL173="","",STROŠKI_01!Q129:AL173)</f>
        <v/>
      </c>
      <c r="Q93" s="316" t="str">
        <f t="array" ref="Q93">IF(STROŠKI_01!R129:AM173="","",STROŠKI_01!R129:AM173)</f>
        <v/>
      </c>
      <c r="R93" s="316" t="str">
        <f t="array" ref="R93">IF(STROŠKI_01!S129:AN173="","",STROŠKI_01!S129:AN173)</f>
        <v/>
      </c>
      <c r="S93" s="316" t="str">
        <f t="array" ref="S93">IF(STROŠKI_01!T129:AO173="","",STROŠKI_01!T129:AO173)</f>
        <v/>
      </c>
      <c r="T93" s="316" t="str">
        <f t="array" ref="T93">IF(STROŠKI_01!U129:AP173="","",STROŠKI_01!U129:AP173)</f>
        <v/>
      </c>
      <c r="U93" s="448" t="str">
        <f t="array" ref="U93">IF(STROŠKI_01!AB129:AW173="","",STROŠKI_01!AB129:AW173)</f>
        <v>ZNGO</v>
      </c>
      <c r="V93">
        <f t="array" ref="V93">IF(STROŠKI_01!AC129:AY173="","",STROŠKI_01!AC129:AY173)</f>
        <v>0</v>
      </c>
    </row>
    <row r="94" spans="1:22" x14ac:dyDescent="0.25">
      <c r="A94" s="322">
        <v>3</v>
      </c>
      <c r="B94" s="316" t="str">
        <f t="array" ref="B94">IF(STROŠKI_01!C130:T174="","",STROŠKI_01!C130:T174)</f>
        <v>PO</v>
      </c>
      <c r="C94" s="316" t="str">
        <f t="array" ref="C94">IF(STROŠKI_01!D130:V174="","",STROŠKI_01!D130:V174)</f>
        <v>PLAN</v>
      </c>
      <c r="D94" s="316" t="str">
        <f t="array" ref="D94">IF(STROŠKI_01!E130:W174="","",STROŠKI_01!E130:W174)</f>
        <v/>
      </c>
      <c r="E94" s="316" t="str">
        <f t="array" ref="E94">IF(STROŠKI_01!F130:X174="","",STROŠKI_01!F130:X174)</f>
        <v/>
      </c>
      <c r="F94" s="316" t="str">
        <f t="array" ref="F94">IF(STROŠKI_01!G130:Y174="","",STROŠKI_01!G130:Y174)</f>
        <v/>
      </c>
      <c r="G94" s="316" t="str">
        <f t="array" ref="G94">IF(STROŠKI_01!H130:Z174="","",STROŠKI_01!H130:Z174)</f>
        <v/>
      </c>
      <c r="H94" s="316" t="str">
        <f t="array" ref="H94">IF(STROŠKI_01!I130:AA174="","",STROŠKI_01!I130:AA174)</f>
        <v/>
      </c>
      <c r="I94" s="316" t="str">
        <f t="array" ref="I94">IF(STROŠKI_01!J130:AB174="","",STROŠKI_01!J130:AB174)</f>
        <v/>
      </c>
      <c r="J94" s="316" t="str">
        <f t="array" ref="J94">IF(STROŠKI_01!K130:AC174="","",STROŠKI_01!K130:AC174)</f>
        <v/>
      </c>
      <c r="K94" s="316" t="str">
        <f t="array" ref="K94">IF(STROŠKI_01!L130:AH174="","",STROŠKI_01!L130:AH174)</f>
        <v/>
      </c>
      <c r="L94" s="316" t="str">
        <f t="array" ref="L94">IF(STROŠKI_01!M130:AI174="","",STROŠKI_01!M130:AI174)</f>
        <v/>
      </c>
      <c r="M94" s="316" t="str">
        <f t="array" ref="M94">IF(STROŠKI_01!N130:AJ174="","",STROŠKI_01!N130:AJ174)</f>
        <v/>
      </c>
      <c r="N94" s="316" t="str">
        <f t="array" ref="N94">IF(STROŠKI_01!O130:AK174="","",STROŠKI_01!O130:AK174)</f>
        <v/>
      </c>
      <c r="O94" s="316" t="str">
        <f t="array" ref="O94">IF(STROŠKI_01!P130:AK174="","",STROŠKI_01!P130:AK174)</f>
        <v/>
      </c>
      <c r="P94" s="316" t="str">
        <f t="array" ref="P94">IF(STROŠKI_01!Q130:AL174="","",STROŠKI_01!Q130:AL174)</f>
        <v/>
      </c>
      <c r="Q94" s="316" t="str">
        <f t="array" ref="Q94">IF(STROŠKI_01!R130:AM174="","",STROŠKI_01!R130:AM174)</f>
        <v/>
      </c>
      <c r="R94" s="316" t="str">
        <f t="array" ref="R94">IF(STROŠKI_01!S130:AN174="","",STROŠKI_01!S130:AN174)</f>
        <v/>
      </c>
      <c r="S94" s="316" t="str">
        <f t="array" ref="S94">IF(STROŠKI_01!T130:AO174="","",STROŠKI_01!T130:AO174)</f>
        <v/>
      </c>
      <c r="T94" s="316" t="str">
        <f t="array" ref="T94">IF(STROŠKI_01!U130:AP174="","",STROŠKI_01!U130:AP174)</f>
        <v/>
      </c>
      <c r="U94" s="448" t="str">
        <f t="array" ref="U94">IF(STROŠKI_01!AB130:AW174="","",STROŠKI_01!AB130:AW174)</f>
        <v>NNGO</v>
      </c>
      <c r="V94">
        <f t="array" ref="V94">IF(STROŠKI_01!AC130:AY174="","",STROŠKI_01!AC130:AY174)</f>
        <v>1</v>
      </c>
    </row>
    <row r="95" spans="1:22" x14ac:dyDescent="0.25">
      <c r="A95" s="322">
        <v>3</v>
      </c>
      <c r="B95" s="316" t="str">
        <f t="array" ref="B95">IF(STROŠKI_01!C131:T175="","",STROŠKI_01!C131:T175)</f>
        <v>PO</v>
      </c>
      <c r="C95" s="316" t="str">
        <f t="array" ref="C95">IF(STROŠKI_01!D131:V175="","",STROŠKI_01!D131:V175)</f>
        <v>PLAN</v>
      </c>
      <c r="D95" s="316" t="str">
        <f t="array" ref="D95">IF(STROŠKI_01!E131:W175="","",STROŠKI_01!E131:W175)</f>
        <v/>
      </c>
      <c r="E95" s="316" t="str">
        <f t="array" ref="E95">IF(STROŠKI_01!F131:X175="","",STROŠKI_01!F131:X175)</f>
        <v/>
      </c>
      <c r="F95" s="316" t="str">
        <f t="array" ref="F95">IF(STROŠKI_01!G131:Y175="","",STROŠKI_01!G131:Y175)</f>
        <v/>
      </c>
      <c r="G95" s="316" t="str">
        <f t="array" ref="G95">IF(STROŠKI_01!H131:Z175="","",STROŠKI_01!H131:Z175)</f>
        <v/>
      </c>
      <c r="H95" s="316" t="str">
        <f t="array" ref="H95">IF(STROŠKI_01!I131:AA175="","",STROŠKI_01!I131:AA175)</f>
        <v/>
      </c>
      <c r="I95" s="316" t="str">
        <f t="array" ref="I95">IF(STROŠKI_01!J131:AB175="","",STROŠKI_01!J131:AB175)</f>
        <v/>
      </c>
      <c r="J95" s="316" t="str">
        <f t="array" ref="J95">IF(STROŠKI_01!K131:AC175="","",STROŠKI_01!K131:AC175)</f>
        <v/>
      </c>
      <c r="K95" s="316" t="str">
        <f t="array" ref="K95">IF(STROŠKI_01!L131:AH175="","",STROŠKI_01!L131:AH175)</f>
        <v/>
      </c>
      <c r="L95" s="316" t="str">
        <f t="array" ref="L95">IF(STROŠKI_01!M131:AI175="","",STROŠKI_01!M131:AI175)</f>
        <v/>
      </c>
      <c r="M95" s="316" t="str">
        <f t="array" ref="M95">IF(STROŠKI_01!N131:AJ175="","",STROŠKI_01!N131:AJ175)</f>
        <v/>
      </c>
      <c r="N95" s="316" t="str">
        <f t="array" ref="N95">IF(STROŠKI_01!O131:AK175="","",STROŠKI_01!O131:AK175)</f>
        <v/>
      </c>
      <c r="O95" s="316" t="str">
        <f t="array" ref="O95">IF(STROŠKI_01!P131:AK175="","",STROŠKI_01!P131:AK175)</f>
        <v/>
      </c>
      <c r="P95" s="316" t="str">
        <f t="array" ref="P95">IF(STROŠKI_01!Q131:AL175="","",STROŠKI_01!Q131:AL175)</f>
        <v/>
      </c>
      <c r="Q95" s="316" t="str">
        <f t="array" ref="Q95">IF(STROŠKI_01!R131:AM175="","",STROŠKI_01!R131:AM175)</f>
        <v/>
      </c>
      <c r="R95" s="316" t="str">
        <f t="array" ref="R95">IF(STROŠKI_01!S131:AN175="","",STROŠKI_01!S131:AN175)</f>
        <v/>
      </c>
      <c r="S95" s="316" t="str">
        <f t="array" ref="S95">IF(STROŠKI_01!T131:AO175="","",STROŠKI_01!T131:AO175)</f>
        <v/>
      </c>
      <c r="T95" s="316" t="str">
        <f t="array" ref="T95">IF(STROŠKI_01!U131:AP175="","",STROŠKI_01!U131:AP175)</f>
        <v/>
      </c>
    </row>
    <row r="96" spans="1:22" x14ac:dyDescent="0.25">
      <c r="A96" s="322">
        <v>3</v>
      </c>
      <c r="B96" s="316" t="str">
        <f t="array" ref="B96">IF(STROŠKI_01!C132:T175="","",STROŠKI_01!C132:T175)</f>
        <v>PO</v>
      </c>
      <c r="C96" s="316" t="str">
        <f t="array" ref="C96">IF(STROŠKI_01!D132:V175="","",STROŠKI_01!D132:V175)</f>
        <v>PLAN</v>
      </c>
      <c r="D96" s="316" t="str">
        <f t="array" ref="D96">IF(STROŠKI_01!E132:W175="","",STROŠKI_01!E132:W175)</f>
        <v/>
      </c>
      <c r="E96" s="316" t="str">
        <f t="array" ref="E96">IF(STROŠKI_01!F132:X175="","",STROŠKI_01!F132:X175)</f>
        <v/>
      </c>
      <c r="F96" s="316" t="str">
        <f t="array" ref="F96">IF(STROŠKI_01!G132:Y175="","",STROŠKI_01!G132:Y175)</f>
        <v/>
      </c>
      <c r="G96" s="316" t="str">
        <f t="array" ref="G96">IF(STROŠKI_01!H132:Z175="","",STROŠKI_01!H132:Z175)</f>
        <v/>
      </c>
      <c r="H96" s="316" t="str">
        <f t="array" ref="H96">IF(STROŠKI_01!I132:AA175="","",STROŠKI_01!I132:AA175)</f>
        <v/>
      </c>
      <c r="I96" s="316" t="str">
        <f t="array" ref="I96">IF(STROŠKI_01!J132:AB175="","",STROŠKI_01!J132:AB175)</f>
        <v/>
      </c>
      <c r="J96" s="316" t="str">
        <f t="array" ref="J96">IF(STROŠKI_01!K132:AC175="","",STROŠKI_01!K132:AC175)</f>
        <v/>
      </c>
      <c r="K96" s="316" t="str">
        <f t="array" ref="K96">IF(STROŠKI_01!L132:AH175="","",STROŠKI_01!L132:AH175)</f>
        <v/>
      </c>
      <c r="L96" s="316" t="str">
        <f t="array" ref="L96">IF(STROŠKI_01!M132:AI175="","",STROŠKI_01!M132:AI175)</f>
        <v/>
      </c>
      <c r="M96" s="316" t="str">
        <f t="array" ref="M96">IF(STROŠKI_01!N132:AJ175="","",STROŠKI_01!N132:AJ175)</f>
        <v/>
      </c>
      <c r="N96" s="316" t="str">
        <f t="array" ref="N96">IF(STROŠKI_01!O132:AK175="","",STROŠKI_01!O132:AK175)</f>
        <v/>
      </c>
      <c r="O96" s="316" t="str">
        <f t="array" ref="O96">IF(STROŠKI_01!P132:AK175="","",STROŠKI_01!P132:AK175)</f>
        <v/>
      </c>
      <c r="P96" s="316" t="str">
        <f t="array" ref="P96">IF(STROŠKI_01!Q132:AL175="","",STROŠKI_01!Q132:AL175)</f>
        <v/>
      </c>
      <c r="Q96" s="316" t="str">
        <f t="array" ref="Q96">IF(STROŠKI_01!R132:AM175="","",STROŠKI_01!R132:AM175)</f>
        <v/>
      </c>
      <c r="R96" s="316" t="str">
        <f t="array" ref="R96">IF(STROŠKI_01!S132:AN175="","",STROŠKI_01!S132:AN175)</f>
        <v/>
      </c>
      <c r="S96" s="316" t="str">
        <f t="array" ref="S96">IF(STROŠKI_01!T132:AO175="","",STROŠKI_01!T132:AO175)</f>
        <v/>
      </c>
      <c r="T96" s="316" t="str">
        <f t="array" ref="T96">IF(STROŠKI_01!U132:AP175="","",STROŠKI_01!U132:AP175)</f>
        <v/>
      </c>
    </row>
    <row r="97" spans="1:20" x14ac:dyDescent="0.25">
      <c r="A97" s="322">
        <v>3</v>
      </c>
      <c r="B97" s="316" t="str">
        <f t="array" ref="B97">IF(STROŠKI_01!C133:T175="","",STROŠKI_01!C133:T175)</f>
        <v>PO</v>
      </c>
      <c r="C97" s="316" t="str">
        <f t="array" ref="C97">IF(STROŠKI_01!D133:V175="","",STROŠKI_01!D133:V175)</f>
        <v>PLAN</v>
      </c>
      <c r="D97" s="316" t="str">
        <f t="array" ref="D97">IF(STROŠKI_01!E133:W175="","",STROŠKI_01!E133:W175)</f>
        <v/>
      </c>
      <c r="E97" s="316" t="str">
        <f t="array" ref="E97">IF(STROŠKI_01!F133:X175="","",STROŠKI_01!F133:X175)</f>
        <v/>
      </c>
      <c r="F97" s="316" t="str">
        <f t="array" ref="F97">IF(STROŠKI_01!G133:Y175="","",STROŠKI_01!G133:Y175)</f>
        <v/>
      </c>
      <c r="G97" s="316" t="str">
        <f t="array" ref="G97">IF(STROŠKI_01!H133:Z175="","",STROŠKI_01!H133:Z175)</f>
        <v/>
      </c>
      <c r="H97" s="316" t="str">
        <f t="array" ref="H97">IF(STROŠKI_01!I133:AA175="","",STROŠKI_01!I133:AA175)</f>
        <v/>
      </c>
      <c r="I97" s="316" t="str">
        <f t="array" ref="I97">IF(STROŠKI_01!J133:AB175="","",STROŠKI_01!J133:AB175)</f>
        <v/>
      </c>
      <c r="J97" s="316" t="str">
        <f t="array" ref="J97">IF(STROŠKI_01!K133:AC175="","",STROŠKI_01!K133:AC175)</f>
        <v/>
      </c>
      <c r="K97" s="316" t="str">
        <f t="array" ref="K97">IF(STROŠKI_01!L133:AH175="","",STROŠKI_01!L133:AH175)</f>
        <v/>
      </c>
      <c r="L97" s="316" t="str">
        <f t="array" ref="L97">IF(STROŠKI_01!M133:AI175="","",STROŠKI_01!M133:AI175)</f>
        <v/>
      </c>
      <c r="M97" s="316" t="str">
        <f t="array" ref="M97">IF(STROŠKI_01!N133:AJ175="","",STROŠKI_01!N133:AJ175)</f>
        <v/>
      </c>
      <c r="N97" s="316" t="str">
        <f t="array" ref="N97">IF(STROŠKI_01!O133:AK175="","",STROŠKI_01!O133:AK175)</f>
        <v/>
      </c>
      <c r="O97" s="316" t="str">
        <f t="array" ref="O97">IF(STROŠKI_01!P133:AK175="","",STROŠKI_01!P133:AK175)</f>
        <v/>
      </c>
      <c r="P97" s="316" t="str">
        <f t="array" ref="P97">IF(STROŠKI_01!Q133:AL175="","",STROŠKI_01!Q133:AL175)</f>
        <v/>
      </c>
      <c r="Q97" s="316" t="str">
        <f t="array" ref="Q97">IF(STROŠKI_01!R133:AM175="","",STROŠKI_01!R133:AM175)</f>
        <v/>
      </c>
      <c r="R97" s="316" t="str">
        <f t="array" ref="R97">IF(STROŠKI_01!S133:AN175="","",STROŠKI_01!S133:AN175)</f>
        <v/>
      </c>
      <c r="S97" s="316" t="str">
        <f t="array" ref="S97">IF(STROŠKI_01!T133:AO175="","",STROŠKI_01!T133:AO175)</f>
        <v/>
      </c>
      <c r="T97" s="316" t="str">
        <f t="array" ref="T97">IF(STROŠKI_01!U133:AP175="","",STROŠKI_01!U133:AP175)</f>
        <v/>
      </c>
    </row>
    <row r="98" spans="1:20" x14ac:dyDescent="0.25">
      <c r="A98" s="322">
        <v>3</v>
      </c>
      <c r="B98" s="316" t="str">
        <f t="array" ref="B98">IF(STROŠKI_01!C134:T175="","",STROŠKI_01!C134:T175)</f>
        <v>PO</v>
      </c>
      <c r="C98" s="316" t="str">
        <f t="array" ref="C98">IF(STROŠKI_01!D134:V175="","",STROŠKI_01!D134:V175)</f>
        <v>PLAN</v>
      </c>
      <c r="D98" s="316" t="str">
        <f t="array" ref="D98">IF(STROŠKI_01!E134:W175="","",STROŠKI_01!E134:W175)</f>
        <v/>
      </c>
      <c r="E98" s="316" t="str">
        <f t="array" ref="E98">IF(STROŠKI_01!F134:X175="","",STROŠKI_01!F134:X175)</f>
        <v/>
      </c>
      <c r="F98" s="316" t="str">
        <f t="array" ref="F98">IF(STROŠKI_01!G134:Y175="","",STROŠKI_01!G134:Y175)</f>
        <v/>
      </c>
      <c r="G98" s="316" t="str">
        <f t="array" ref="G98">IF(STROŠKI_01!H134:Z175="","",STROŠKI_01!H134:Z175)</f>
        <v/>
      </c>
      <c r="H98" s="316" t="str">
        <f t="array" ref="H98">IF(STROŠKI_01!I134:AA175="","",STROŠKI_01!I134:AA175)</f>
        <v/>
      </c>
      <c r="I98" s="316" t="str">
        <f t="array" ref="I98">IF(STROŠKI_01!J134:AB175="","",STROŠKI_01!J134:AB175)</f>
        <v/>
      </c>
      <c r="J98" s="316" t="str">
        <f t="array" ref="J98">IF(STROŠKI_01!K134:AC175="","",STROŠKI_01!K134:AC175)</f>
        <v/>
      </c>
      <c r="K98" s="316" t="str">
        <f t="array" ref="K98">IF(STROŠKI_01!L134:AH175="","",STROŠKI_01!L134:AH175)</f>
        <v/>
      </c>
      <c r="L98" s="316" t="str">
        <f t="array" ref="L98">IF(STROŠKI_01!M134:AI175="","",STROŠKI_01!M134:AI175)</f>
        <v/>
      </c>
      <c r="M98" s="316" t="str">
        <f t="array" ref="M98">IF(STROŠKI_01!N134:AJ175="","",STROŠKI_01!N134:AJ175)</f>
        <v/>
      </c>
      <c r="N98" s="316" t="str">
        <f t="array" ref="N98">IF(STROŠKI_01!O134:AK175="","",STROŠKI_01!O134:AK175)</f>
        <v/>
      </c>
      <c r="O98" s="316" t="str">
        <f t="array" ref="O98">IF(STROŠKI_01!P134:AK175="","",STROŠKI_01!P134:AK175)</f>
        <v/>
      </c>
      <c r="P98" s="316" t="str">
        <f t="array" ref="P98">IF(STROŠKI_01!Q134:AL175="","",STROŠKI_01!Q134:AL175)</f>
        <v/>
      </c>
      <c r="Q98" s="316" t="str">
        <f t="array" ref="Q98">IF(STROŠKI_01!R134:AM175="","",STROŠKI_01!R134:AM175)</f>
        <v/>
      </c>
      <c r="R98" s="316" t="str">
        <f t="array" ref="R98">IF(STROŠKI_01!S134:AN175="","",STROŠKI_01!S134:AN175)</f>
        <v/>
      </c>
      <c r="S98" s="316" t="str">
        <f t="array" ref="S98">IF(STROŠKI_01!T134:AO175="","",STROŠKI_01!T134:AO175)</f>
        <v/>
      </c>
      <c r="T98" s="316" t="str">
        <f t="array" ref="T98">IF(STROŠKI_01!U134:AP175="","",STROŠKI_01!U134:AP175)</f>
        <v/>
      </c>
    </row>
    <row r="99" spans="1:20" x14ac:dyDescent="0.25">
      <c r="A99" s="322">
        <v>3</v>
      </c>
      <c r="B99" s="316" t="str">
        <f t="array" ref="B99">IF(STROŠKI_01!C135:T175="","",STROŠKI_01!C135:T175)</f>
        <v>PO</v>
      </c>
      <c r="C99" s="316" t="str">
        <f t="array" ref="C99">IF(STROŠKI_01!D135:V175="","",STROŠKI_01!D135:V175)</f>
        <v>PLAN</v>
      </c>
      <c r="D99" s="316" t="str">
        <f t="array" ref="D99">IF(STROŠKI_01!E135:W175="","",STROŠKI_01!E135:W175)</f>
        <v/>
      </c>
      <c r="E99" s="316" t="str">
        <f t="array" ref="E99">IF(STROŠKI_01!F135:X175="","",STROŠKI_01!F135:X175)</f>
        <v/>
      </c>
      <c r="F99" s="316" t="str">
        <f t="array" ref="F99">IF(STROŠKI_01!G135:Y175="","",STROŠKI_01!G135:Y175)</f>
        <v/>
      </c>
      <c r="G99" s="316" t="str">
        <f t="array" ref="G99">IF(STROŠKI_01!H135:Z175="","",STROŠKI_01!H135:Z175)</f>
        <v/>
      </c>
      <c r="H99" s="316" t="str">
        <f t="array" ref="H99">IF(STROŠKI_01!I135:AA175="","",STROŠKI_01!I135:AA175)</f>
        <v/>
      </c>
      <c r="I99" s="316" t="str">
        <f t="array" ref="I99">IF(STROŠKI_01!J135:AB175="","",STROŠKI_01!J135:AB175)</f>
        <v/>
      </c>
      <c r="J99" s="316" t="str">
        <f t="array" ref="J99">IF(STROŠKI_01!K135:AC175="","",STROŠKI_01!K135:AC175)</f>
        <v/>
      </c>
      <c r="K99" s="316" t="str">
        <f t="array" ref="K99">IF(STROŠKI_01!L135:AH175="","",STROŠKI_01!L135:AH175)</f>
        <v/>
      </c>
      <c r="L99" s="316" t="str">
        <f t="array" ref="L99">IF(STROŠKI_01!M135:AI175="","",STROŠKI_01!M135:AI175)</f>
        <v/>
      </c>
      <c r="M99" s="316" t="str">
        <f t="array" ref="M99">IF(STROŠKI_01!N135:AJ175="","",STROŠKI_01!N135:AJ175)</f>
        <v/>
      </c>
      <c r="N99" s="316" t="str">
        <f t="array" ref="N99">IF(STROŠKI_01!O135:AK175="","",STROŠKI_01!O135:AK175)</f>
        <v/>
      </c>
      <c r="O99" s="316" t="str">
        <f t="array" ref="O99">IF(STROŠKI_01!P135:AK175="","",STROŠKI_01!P135:AK175)</f>
        <v/>
      </c>
      <c r="P99" s="316" t="str">
        <f t="array" ref="P99">IF(STROŠKI_01!Q135:AL175="","",STROŠKI_01!Q135:AL175)</f>
        <v/>
      </c>
      <c r="Q99" s="316" t="str">
        <f t="array" ref="Q99">IF(STROŠKI_01!R135:AM175="","",STROŠKI_01!R135:AM175)</f>
        <v/>
      </c>
      <c r="R99" s="316" t="str">
        <f t="array" ref="R99">IF(STROŠKI_01!S135:AN175="","",STROŠKI_01!S135:AN175)</f>
        <v/>
      </c>
      <c r="S99" s="316" t="str">
        <f t="array" ref="S99">IF(STROŠKI_01!T135:AO175="","",STROŠKI_01!T135:AO175)</f>
        <v/>
      </c>
      <c r="T99" s="316" t="str">
        <f t="array" ref="T99">IF(STROŠKI_01!U135:AP175="","",STROŠKI_01!U135:AP175)</f>
        <v/>
      </c>
    </row>
    <row r="100" spans="1:20" x14ac:dyDescent="0.25">
      <c r="A100" s="322">
        <v>3</v>
      </c>
      <c r="B100" s="316" t="str">
        <f t="array" ref="B100">IF(STROŠKI_01!C136:T175="","",STROŠKI_01!C136:T175)</f>
        <v>PO</v>
      </c>
      <c r="C100" s="316" t="str">
        <f t="array" ref="C100">IF(STROŠKI_01!D136:V175="","",STROŠKI_01!D136:V175)</f>
        <v>PLAN</v>
      </c>
      <c r="D100" s="316" t="str">
        <f t="array" ref="D100">IF(STROŠKI_01!E136:W175="","",STROŠKI_01!E136:W175)</f>
        <v/>
      </c>
      <c r="E100" s="316" t="str">
        <f t="array" ref="E100">IF(STROŠKI_01!F136:X175="","",STROŠKI_01!F136:X175)</f>
        <v/>
      </c>
      <c r="F100" s="316" t="str">
        <f t="array" ref="F100">IF(STROŠKI_01!G136:Y175="","",STROŠKI_01!G136:Y175)</f>
        <v/>
      </c>
      <c r="G100" s="316" t="str">
        <f t="array" ref="G100">IF(STROŠKI_01!H136:Z175="","",STROŠKI_01!H136:Z175)</f>
        <v/>
      </c>
      <c r="H100" s="316" t="str">
        <f t="array" ref="H100">IF(STROŠKI_01!I136:AA175="","",STROŠKI_01!I136:AA175)</f>
        <v/>
      </c>
      <c r="I100" s="316" t="str">
        <f t="array" ref="I100">IF(STROŠKI_01!J136:AB175="","",STROŠKI_01!J136:AB175)</f>
        <v/>
      </c>
      <c r="J100" s="316" t="str">
        <f t="array" ref="J100">IF(STROŠKI_01!K136:AC175="","",STROŠKI_01!K136:AC175)</f>
        <v/>
      </c>
      <c r="K100" s="316" t="str">
        <f t="array" ref="K100">IF(STROŠKI_01!L136:AH175="","",STROŠKI_01!L136:AH175)</f>
        <v/>
      </c>
      <c r="L100" s="316" t="str">
        <f t="array" ref="L100">IF(STROŠKI_01!M136:AI175="","",STROŠKI_01!M136:AI175)</f>
        <v/>
      </c>
      <c r="M100" s="316" t="str">
        <f t="array" ref="M100">IF(STROŠKI_01!N136:AJ175="","",STROŠKI_01!N136:AJ175)</f>
        <v/>
      </c>
      <c r="N100" s="316" t="str">
        <f t="array" ref="N100">IF(STROŠKI_01!O136:AK175="","",STROŠKI_01!O136:AK175)</f>
        <v/>
      </c>
      <c r="O100" s="316" t="str">
        <f t="array" ref="O100">IF(STROŠKI_01!P136:AK175="","",STROŠKI_01!P136:AK175)</f>
        <v/>
      </c>
      <c r="P100" s="316" t="str">
        <f t="array" ref="P100">IF(STROŠKI_01!Q136:AL175="","",STROŠKI_01!Q136:AL175)</f>
        <v/>
      </c>
      <c r="Q100" s="316" t="str">
        <f t="array" ref="Q100">IF(STROŠKI_01!R136:AM175="","",STROŠKI_01!R136:AM175)</f>
        <v/>
      </c>
      <c r="R100" s="316" t="str">
        <f t="array" ref="R100">IF(STROŠKI_01!S136:AN175="","",STROŠKI_01!S136:AN175)</f>
        <v/>
      </c>
      <c r="S100" s="316" t="str">
        <f t="array" ref="S100">IF(STROŠKI_01!T136:AO175="","",STROŠKI_01!T136:AO175)</f>
        <v/>
      </c>
      <c r="T100" s="316" t="str">
        <f t="array" ref="T100">IF(STROŠKI_01!U136:AP175="","",STROŠKI_01!U136:AP175)</f>
        <v/>
      </c>
    </row>
    <row r="101" spans="1:20" x14ac:dyDescent="0.25">
      <c r="A101" s="322">
        <v>3</v>
      </c>
      <c r="B101" s="316" t="str">
        <f t="array" ref="B101">IF(STROŠKI_01!C137:T175="","",STROŠKI_01!C137:T175)</f>
        <v>PO</v>
      </c>
      <c r="C101" s="316" t="str">
        <f t="array" ref="C101">IF(STROŠKI_01!D137:V175="","",STROŠKI_01!D137:V175)</f>
        <v>PLAN</v>
      </c>
      <c r="D101" s="316" t="str">
        <f t="array" ref="D101">IF(STROŠKI_01!E137:W175="","",STROŠKI_01!E137:W175)</f>
        <v/>
      </c>
      <c r="E101" s="316" t="str">
        <f t="array" ref="E101">IF(STROŠKI_01!F137:X175="","",STROŠKI_01!F137:X175)</f>
        <v/>
      </c>
      <c r="F101" s="316" t="str">
        <f t="array" ref="F101">IF(STROŠKI_01!G137:Y175="","",STROŠKI_01!G137:Y175)</f>
        <v/>
      </c>
      <c r="G101" s="316" t="str">
        <f t="array" ref="G101">IF(STROŠKI_01!H137:Z175="","",STROŠKI_01!H137:Z175)</f>
        <v/>
      </c>
      <c r="H101" s="316" t="str">
        <f t="array" ref="H101">IF(STROŠKI_01!I137:AA175="","",STROŠKI_01!I137:AA175)</f>
        <v/>
      </c>
      <c r="I101" s="316" t="str">
        <f t="array" ref="I101">IF(STROŠKI_01!J137:AB175="","",STROŠKI_01!J137:AB175)</f>
        <v/>
      </c>
      <c r="J101" s="316" t="str">
        <f t="array" ref="J101">IF(STROŠKI_01!K137:AC175="","",STROŠKI_01!K137:AC175)</f>
        <v/>
      </c>
      <c r="K101" s="316" t="str">
        <f t="array" ref="K101">IF(STROŠKI_01!L137:AH175="","",STROŠKI_01!L137:AH175)</f>
        <v/>
      </c>
      <c r="L101" s="316" t="str">
        <f t="array" ref="L101">IF(STROŠKI_01!M137:AI175="","",STROŠKI_01!M137:AI175)</f>
        <v/>
      </c>
      <c r="M101" s="316" t="str">
        <f t="array" ref="M101">IF(STROŠKI_01!N137:AJ175="","",STROŠKI_01!N137:AJ175)</f>
        <v/>
      </c>
      <c r="N101" s="316" t="str">
        <f t="array" ref="N101">IF(STROŠKI_01!O137:AK175="","",STROŠKI_01!O137:AK175)</f>
        <v/>
      </c>
      <c r="O101" s="316" t="str">
        <f t="array" ref="O101">IF(STROŠKI_01!P137:AK175="","",STROŠKI_01!P137:AK175)</f>
        <v/>
      </c>
      <c r="P101" s="316" t="str">
        <f t="array" ref="P101">IF(STROŠKI_01!Q137:AL175="","",STROŠKI_01!Q137:AL175)</f>
        <v/>
      </c>
      <c r="Q101" s="316" t="str">
        <f t="array" ref="Q101">IF(STROŠKI_01!R137:AM175="","",STROŠKI_01!R137:AM175)</f>
        <v/>
      </c>
      <c r="R101" s="316" t="str">
        <f t="array" ref="R101">IF(STROŠKI_01!S137:AN175="","",STROŠKI_01!S137:AN175)</f>
        <v/>
      </c>
      <c r="S101" s="316" t="str">
        <f t="array" ref="S101">IF(STROŠKI_01!T137:AO175="","",STROŠKI_01!T137:AO175)</f>
        <v/>
      </c>
      <c r="T101" s="316" t="str">
        <f t="array" ref="T101">IF(STROŠKI_01!U137:AP175="","",STROŠKI_01!U137:AP175)</f>
        <v/>
      </c>
    </row>
    <row r="102" spans="1:20" x14ac:dyDescent="0.25">
      <c r="A102" s="322">
        <v>3</v>
      </c>
      <c r="B102" s="316" t="str">
        <f t="array" ref="B102">IF(STROŠKI_01!C138:T175="","",STROŠKI_01!C138:T175)</f>
        <v>PO</v>
      </c>
      <c r="C102" s="316" t="str">
        <f t="array" ref="C102">IF(STROŠKI_01!D138:V175="","",STROŠKI_01!D138:V175)</f>
        <v>PLAN</v>
      </c>
      <c r="D102" s="316" t="str">
        <f t="array" ref="D102">IF(STROŠKI_01!E138:W175="","",STROŠKI_01!E138:W175)</f>
        <v/>
      </c>
      <c r="E102" s="316" t="str">
        <f t="array" ref="E102">IF(STROŠKI_01!F138:X175="","",STROŠKI_01!F138:X175)</f>
        <v/>
      </c>
      <c r="F102" s="316" t="str">
        <f t="array" ref="F102">IF(STROŠKI_01!G138:Y175="","",STROŠKI_01!G138:Y175)</f>
        <v/>
      </c>
      <c r="G102" s="316" t="str">
        <f t="array" ref="G102">IF(STROŠKI_01!H138:Z175="","",STROŠKI_01!H138:Z175)</f>
        <v/>
      </c>
      <c r="H102" s="316" t="str">
        <f t="array" ref="H102">IF(STROŠKI_01!I138:AA175="","",STROŠKI_01!I138:AA175)</f>
        <v/>
      </c>
      <c r="I102" s="316" t="str">
        <f t="array" ref="I102">IF(STROŠKI_01!J138:AB175="","",STROŠKI_01!J138:AB175)</f>
        <v/>
      </c>
      <c r="J102" s="316" t="str">
        <f t="array" ref="J102">IF(STROŠKI_01!K138:AC175="","",STROŠKI_01!K138:AC175)</f>
        <v/>
      </c>
      <c r="K102" s="316" t="str">
        <f t="array" ref="K102">IF(STROŠKI_01!L138:AH175="","",STROŠKI_01!L138:AH175)</f>
        <v/>
      </c>
      <c r="L102" s="316" t="str">
        <f t="array" ref="L102">IF(STROŠKI_01!M138:AI175="","",STROŠKI_01!M138:AI175)</f>
        <v/>
      </c>
      <c r="M102" s="316" t="str">
        <f t="array" ref="M102">IF(STROŠKI_01!N138:AJ175="","",STROŠKI_01!N138:AJ175)</f>
        <v/>
      </c>
      <c r="N102" s="316" t="str">
        <f t="array" ref="N102">IF(STROŠKI_01!O138:AK175="","",STROŠKI_01!O138:AK175)</f>
        <v/>
      </c>
      <c r="O102" s="316" t="str">
        <f t="array" ref="O102">IF(STROŠKI_01!P138:AK175="","",STROŠKI_01!P138:AK175)</f>
        <v/>
      </c>
      <c r="P102" s="316" t="str">
        <f t="array" ref="P102">IF(STROŠKI_01!Q138:AL175="","",STROŠKI_01!Q138:AL175)</f>
        <v/>
      </c>
      <c r="Q102" s="316" t="str">
        <f t="array" ref="Q102">IF(STROŠKI_01!R138:AM175="","",STROŠKI_01!R138:AM175)</f>
        <v/>
      </c>
      <c r="R102" s="316" t="str">
        <f t="array" ref="R102">IF(STROŠKI_01!S138:AN175="","",STROŠKI_01!S138:AN175)</f>
        <v/>
      </c>
      <c r="S102" s="316" t="str">
        <f t="array" ref="S102">IF(STROŠKI_01!T138:AO175="","",STROŠKI_01!T138:AO175)</f>
        <v/>
      </c>
      <c r="T102" s="316" t="str">
        <f t="array" ref="T102">IF(STROŠKI_01!U138:AP175="","",STROŠKI_01!U138:AP175)</f>
        <v/>
      </c>
    </row>
    <row r="103" spans="1:20" x14ac:dyDescent="0.25">
      <c r="A103" s="322">
        <v>3</v>
      </c>
      <c r="B103" s="316" t="str">
        <f t="array" ref="B103">IF(STROŠKI_01!C139:T175="","",STROŠKI_01!C139:T175)</f>
        <v>PO</v>
      </c>
      <c r="C103" s="316" t="str">
        <f t="array" ref="C103">IF(STROŠKI_01!D139:V175="","",STROŠKI_01!D139:V175)</f>
        <v>PLAN</v>
      </c>
      <c r="D103" s="316" t="str">
        <f t="array" ref="D103">IF(STROŠKI_01!E139:W175="","",STROŠKI_01!E139:W175)</f>
        <v/>
      </c>
      <c r="E103" s="316" t="str">
        <f t="array" ref="E103">IF(STROŠKI_01!F139:X175="","",STROŠKI_01!F139:X175)</f>
        <v/>
      </c>
      <c r="F103" s="316" t="str">
        <f t="array" ref="F103">IF(STROŠKI_01!G139:Y175="","",STROŠKI_01!G139:Y175)</f>
        <v/>
      </c>
      <c r="G103" s="316" t="str">
        <f t="array" ref="G103">IF(STROŠKI_01!H139:Z175="","",STROŠKI_01!H139:Z175)</f>
        <v/>
      </c>
      <c r="H103" s="316" t="str">
        <f t="array" ref="H103">IF(STROŠKI_01!I139:AA175="","",STROŠKI_01!I139:AA175)</f>
        <v/>
      </c>
      <c r="I103" s="316" t="str">
        <f t="array" ref="I103">IF(STROŠKI_01!J139:AB175="","",STROŠKI_01!J139:AB175)</f>
        <v/>
      </c>
      <c r="J103" s="316" t="str">
        <f t="array" ref="J103">IF(STROŠKI_01!K139:AC175="","",STROŠKI_01!K139:AC175)</f>
        <v/>
      </c>
      <c r="K103" s="316" t="str">
        <f t="array" ref="K103">IF(STROŠKI_01!L139:AH175="","",STROŠKI_01!L139:AH175)</f>
        <v/>
      </c>
      <c r="L103" s="316" t="str">
        <f t="array" ref="L103">IF(STROŠKI_01!M139:AI175="","",STROŠKI_01!M139:AI175)</f>
        <v/>
      </c>
      <c r="M103" s="316" t="str">
        <f t="array" ref="M103">IF(STROŠKI_01!N139:AJ175="","",STROŠKI_01!N139:AJ175)</f>
        <v/>
      </c>
      <c r="N103" s="316" t="str">
        <f t="array" ref="N103">IF(STROŠKI_01!O139:AK175="","",STROŠKI_01!O139:AK175)</f>
        <v/>
      </c>
      <c r="O103" s="316" t="str">
        <f t="array" ref="O103">IF(STROŠKI_01!P139:AK175="","",STROŠKI_01!P139:AK175)</f>
        <v/>
      </c>
      <c r="P103" s="316" t="str">
        <f t="array" ref="P103">IF(STROŠKI_01!Q139:AL175="","",STROŠKI_01!Q139:AL175)</f>
        <v/>
      </c>
      <c r="Q103" s="316" t="str">
        <f t="array" ref="Q103">IF(STROŠKI_01!R139:AM175="","",STROŠKI_01!R139:AM175)</f>
        <v/>
      </c>
      <c r="R103" s="316" t="str">
        <f t="array" ref="R103">IF(STROŠKI_01!S139:AN175="","",STROŠKI_01!S139:AN175)</f>
        <v/>
      </c>
      <c r="S103" s="316" t="str">
        <f t="array" ref="S103">IF(STROŠKI_01!T139:AO175="","",STROŠKI_01!T139:AO175)</f>
        <v/>
      </c>
      <c r="T103" s="316" t="str">
        <f t="array" ref="T103">IF(STROŠKI_01!U139:AP175="","",STROŠKI_01!U139:AP175)</f>
        <v/>
      </c>
    </row>
    <row r="104" spans="1:20" x14ac:dyDescent="0.25">
      <c r="A104" s="322">
        <v>3</v>
      </c>
      <c r="B104" s="316" t="str">
        <f t="array" ref="B104">IF(STROŠKI_01!C140:T175="","",STROŠKI_01!C140:T175)</f>
        <v>PO</v>
      </c>
      <c r="C104" s="316" t="str">
        <f t="array" ref="C104">IF(STROŠKI_01!D140:V175="","",STROŠKI_01!D140:V175)</f>
        <v>PLAN</v>
      </c>
      <c r="D104" s="316" t="str">
        <f t="array" ref="D104">IF(STROŠKI_01!E140:W175="","",STROŠKI_01!E140:W175)</f>
        <v/>
      </c>
      <c r="E104" s="316" t="str">
        <f t="array" ref="E104">IF(STROŠKI_01!F140:X175="","",STROŠKI_01!F140:X175)</f>
        <v/>
      </c>
      <c r="F104" s="316" t="str">
        <f t="array" ref="F104">IF(STROŠKI_01!G140:Y175="","",STROŠKI_01!G140:Y175)</f>
        <v/>
      </c>
      <c r="G104" s="316" t="str">
        <f t="array" ref="G104">IF(STROŠKI_01!H140:Z175="","",STROŠKI_01!H140:Z175)</f>
        <v/>
      </c>
      <c r="H104" s="316" t="str">
        <f t="array" ref="H104">IF(STROŠKI_01!I140:AA175="","",STROŠKI_01!I140:AA175)</f>
        <v/>
      </c>
      <c r="I104" s="316" t="str">
        <f t="array" ref="I104">IF(STROŠKI_01!J140:AB175="","",STROŠKI_01!J140:AB175)</f>
        <v/>
      </c>
      <c r="J104" s="316" t="str">
        <f t="array" ref="J104">IF(STROŠKI_01!K140:AC175="","",STROŠKI_01!K140:AC175)</f>
        <v/>
      </c>
      <c r="K104" s="316" t="str">
        <f t="array" ref="K104">IF(STROŠKI_01!L140:AH175="","",STROŠKI_01!L140:AH175)</f>
        <v/>
      </c>
      <c r="L104" s="316" t="str">
        <f t="array" ref="L104">IF(STROŠKI_01!M140:AI175="","",STROŠKI_01!M140:AI175)</f>
        <v/>
      </c>
      <c r="M104" s="316" t="str">
        <f t="array" ref="M104">IF(STROŠKI_01!N140:AJ175="","",STROŠKI_01!N140:AJ175)</f>
        <v/>
      </c>
      <c r="N104" s="316" t="str">
        <f t="array" ref="N104">IF(STROŠKI_01!O140:AK175="","",STROŠKI_01!O140:AK175)</f>
        <v/>
      </c>
      <c r="O104" s="316" t="str">
        <f t="array" ref="O104">IF(STROŠKI_01!P140:AK175="","",STROŠKI_01!P140:AK175)</f>
        <v/>
      </c>
      <c r="P104" s="316" t="str">
        <f t="array" ref="P104">IF(STROŠKI_01!Q140:AL175="","",STROŠKI_01!Q140:AL175)</f>
        <v/>
      </c>
      <c r="Q104" s="316" t="str">
        <f t="array" ref="Q104">IF(STROŠKI_01!R140:AM175="","",STROŠKI_01!R140:AM175)</f>
        <v/>
      </c>
      <c r="R104" s="316" t="str">
        <f t="array" ref="R104">IF(STROŠKI_01!S140:AN175="","",STROŠKI_01!S140:AN175)</f>
        <v/>
      </c>
      <c r="S104" s="316" t="str">
        <f t="array" ref="S104">IF(STROŠKI_01!T140:AO175="","",STROŠKI_01!T140:AO175)</f>
        <v/>
      </c>
      <c r="T104" s="316" t="str">
        <f t="array" ref="T104">IF(STROŠKI_01!U140:AP175="","",STROŠKI_01!U140:AP175)</f>
        <v/>
      </c>
    </row>
    <row r="105" spans="1:20" x14ac:dyDescent="0.25">
      <c r="A105" s="322">
        <v>3</v>
      </c>
      <c r="B105" s="316" t="str">
        <f t="array" ref="B105">IF(STROŠKI_01!C141:T175="","",STROŠKI_01!C141:T175)</f>
        <v>PO</v>
      </c>
      <c r="C105" s="316" t="str">
        <f t="array" ref="C105">IF(STROŠKI_01!D141:V175="","",STROŠKI_01!D141:V175)</f>
        <v>PLAN</v>
      </c>
      <c r="D105" s="316" t="str">
        <f t="array" ref="D105">IF(STROŠKI_01!E141:W175="","",STROŠKI_01!E141:W175)</f>
        <v/>
      </c>
      <c r="E105" s="316" t="str">
        <f t="array" ref="E105">IF(STROŠKI_01!F141:X175="","",STROŠKI_01!F141:X175)</f>
        <v/>
      </c>
      <c r="F105" s="316" t="str">
        <f t="array" ref="F105">IF(STROŠKI_01!G141:Y175="","",STROŠKI_01!G141:Y175)</f>
        <v/>
      </c>
      <c r="G105" s="316" t="str">
        <f t="array" ref="G105">IF(STROŠKI_01!H141:Z175="","",STROŠKI_01!H141:Z175)</f>
        <v/>
      </c>
      <c r="H105" s="316" t="str">
        <f t="array" ref="H105">IF(STROŠKI_01!I141:AA175="","",STROŠKI_01!I141:AA175)</f>
        <v/>
      </c>
      <c r="I105" s="316" t="str">
        <f t="array" ref="I105">IF(STROŠKI_01!J141:AB175="","",STROŠKI_01!J141:AB175)</f>
        <v/>
      </c>
      <c r="J105" s="316" t="str">
        <f t="array" ref="J105">IF(STROŠKI_01!K141:AC175="","",STROŠKI_01!K141:AC175)</f>
        <v/>
      </c>
      <c r="K105" s="316" t="str">
        <f t="array" ref="K105">IF(STROŠKI_01!L141:AH175="","",STROŠKI_01!L141:AH175)</f>
        <v/>
      </c>
      <c r="L105" s="316" t="str">
        <f t="array" ref="L105">IF(STROŠKI_01!M141:AI175="","",STROŠKI_01!M141:AI175)</f>
        <v/>
      </c>
      <c r="M105" s="316" t="str">
        <f t="array" ref="M105">IF(STROŠKI_01!N141:AJ175="","",STROŠKI_01!N141:AJ175)</f>
        <v/>
      </c>
      <c r="N105" s="316" t="str">
        <f t="array" ref="N105">IF(STROŠKI_01!O141:AK175="","",STROŠKI_01!O141:AK175)</f>
        <v/>
      </c>
      <c r="O105" s="316" t="str">
        <f t="array" ref="O105">IF(STROŠKI_01!P141:AK175="","",STROŠKI_01!P141:AK175)</f>
        <v/>
      </c>
      <c r="P105" s="316" t="str">
        <f t="array" ref="P105">IF(STROŠKI_01!Q141:AL175="","",STROŠKI_01!Q141:AL175)</f>
        <v/>
      </c>
      <c r="Q105" s="316" t="str">
        <f t="array" ref="Q105">IF(STROŠKI_01!R141:AM175="","",STROŠKI_01!R141:AM175)</f>
        <v/>
      </c>
      <c r="R105" s="316" t="str">
        <f t="array" ref="R105">IF(STROŠKI_01!S141:AN175="","",STROŠKI_01!S141:AN175)</f>
        <v/>
      </c>
      <c r="S105" s="316" t="str">
        <f t="array" ref="S105">IF(STROŠKI_01!T141:AO175="","",STROŠKI_01!T141:AO175)</f>
        <v/>
      </c>
      <c r="T105" s="316" t="str">
        <f t="array" ref="T105">IF(STROŠKI_01!U141:AP175="","",STROŠKI_01!U141:AP175)</f>
        <v/>
      </c>
    </row>
    <row r="106" spans="1:20" x14ac:dyDescent="0.25">
      <c r="A106" s="322">
        <v>3</v>
      </c>
      <c r="B106" s="316" t="str">
        <f t="array" ref="B106">IF(STROŠKI_01!C142:T175="","",STROŠKI_01!C142:T175)</f>
        <v>PO</v>
      </c>
      <c r="C106" s="316" t="str">
        <f t="array" ref="C106">IF(STROŠKI_01!D142:V175="","",STROŠKI_01!D142:V175)</f>
        <v>PLAN</v>
      </c>
      <c r="D106" s="316" t="str">
        <f t="array" ref="D106">IF(STROŠKI_01!E142:W175="","",STROŠKI_01!E142:W175)</f>
        <v/>
      </c>
      <c r="E106" s="316" t="str">
        <f t="array" ref="E106">IF(STROŠKI_01!F142:X175="","",STROŠKI_01!F142:X175)</f>
        <v/>
      </c>
      <c r="F106" s="316" t="str">
        <f t="array" ref="F106">IF(STROŠKI_01!G142:Y175="","",STROŠKI_01!G142:Y175)</f>
        <v/>
      </c>
      <c r="G106" s="316" t="str">
        <f t="array" ref="G106">IF(STROŠKI_01!H142:Z175="","",STROŠKI_01!H142:Z175)</f>
        <v/>
      </c>
      <c r="H106" s="316" t="str">
        <f t="array" ref="H106">IF(STROŠKI_01!I142:AA175="","",STROŠKI_01!I142:AA175)</f>
        <v/>
      </c>
      <c r="I106" s="316" t="str">
        <f t="array" ref="I106">IF(STROŠKI_01!J142:AB175="","",STROŠKI_01!J142:AB175)</f>
        <v/>
      </c>
      <c r="J106" s="316" t="str">
        <f t="array" ref="J106">IF(STROŠKI_01!K142:AC175="","",STROŠKI_01!K142:AC175)</f>
        <v/>
      </c>
      <c r="K106" s="316" t="str">
        <f t="array" ref="K106">IF(STROŠKI_01!L142:AH175="","",STROŠKI_01!L142:AH175)</f>
        <v/>
      </c>
      <c r="L106" s="316" t="str">
        <f t="array" ref="L106">IF(STROŠKI_01!M142:AI175="","",STROŠKI_01!M142:AI175)</f>
        <v/>
      </c>
      <c r="M106" s="316" t="str">
        <f t="array" ref="M106">IF(STROŠKI_01!N142:AJ175="","",STROŠKI_01!N142:AJ175)</f>
        <v/>
      </c>
      <c r="N106" s="316" t="str">
        <f t="array" ref="N106">IF(STROŠKI_01!O142:AK175="","",STROŠKI_01!O142:AK175)</f>
        <v/>
      </c>
      <c r="O106" s="316" t="str">
        <f t="array" ref="O106">IF(STROŠKI_01!P142:AK175="","",STROŠKI_01!P142:AK175)</f>
        <v/>
      </c>
      <c r="P106" s="316" t="str">
        <f t="array" ref="P106">IF(STROŠKI_01!Q142:AL175="","",STROŠKI_01!Q142:AL175)</f>
        <v/>
      </c>
      <c r="Q106" s="316" t="str">
        <f t="array" ref="Q106">IF(STROŠKI_01!R142:AM175="","",STROŠKI_01!R142:AM175)</f>
        <v/>
      </c>
      <c r="R106" s="316" t="str">
        <f t="array" ref="R106">IF(STROŠKI_01!S142:AN175="","",STROŠKI_01!S142:AN175)</f>
        <v/>
      </c>
      <c r="S106" s="316" t="str">
        <f t="array" ref="S106">IF(STROŠKI_01!T142:AO175="","",STROŠKI_01!T142:AO175)</f>
        <v/>
      </c>
      <c r="T106" s="316" t="str">
        <f t="array" ref="T106">IF(STROŠKI_01!U142:AP175="","",STROŠKI_01!U142:AP175)</f>
        <v/>
      </c>
    </row>
    <row r="107" spans="1:20" x14ac:dyDescent="0.25">
      <c r="A107" s="322">
        <v>3</v>
      </c>
      <c r="B107" s="316" t="str">
        <f t="array" ref="B107">IF(STROŠKI_01!C143:T175="","",STROŠKI_01!C143:T175)</f>
        <v>PO</v>
      </c>
      <c r="C107" s="316" t="str">
        <f t="array" ref="C107">IF(STROŠKI_01!D143:V175="","",STROŠKI_01!D143:V175)</f>
        <v>PLAN</v>
      </c>
      <c r="D107" s="316" t="str">
        <f t="array" ref="D107">IF(STROŠKI_01!E143:W175="","",STROŠKI_01!E143:W175)</f>
        <v/>
      </c>
      <c r="E107" s="316" t="str">
        <f t="array" ref="E107">IF(STROŠKI_01!F143:X175="","",STROŠKI_01!F143:X175)</f>
        <v/>
      </c>
      <c r="F107" s="316" t="str">
        <f t="array" ref="F107">IF(STROŠKI_01!G143:Y175="","",STROŠKI_01!G143:Y175)</f>
        <v/>
      </c>
      <c r="G107" s="316" t="str">
        <f t="array" ref="G107">IF(STROŠKI_01!H143:Z175="","",STROŠKI_01!H143:Z175)</f>
        <v/>
      </c>
      <c r="H107" s="316" t="str">
        <f t="array" ref="H107">IF(STROŠKI_01!I143:AA175="","",STROŠKI_01!I143:AA175)</f>
        <v/>
      </c>
      <c r="I107" s="316" t="str">
        <f t="array" ref="I107">IF(STROŠKI_01!J143:AB175="","",STROŠKI_01!J143:AB175)</f>
        <v/>
      </c>
      <c r="J107" s="316" t="str">
        <f t="array" ref="J107">IF(STROŠKI_01!K143:AC175="","",STROŠKI_01!K143:AC175)</f>
        <v/>
      </c>
      <c r="K107" s="316" t="str">
        <f t="array" ref="K107">IF(STROŠKI_01!L143:AH175="","",STROŠKI_01!L143:AH175)</f>
        <v/>
      </c>
      <c r="L107" s="316" t="str">
        <f t="array" ref="L107">IF(STROŠKI_01!M143:AI175="","",STROŠKI_01!M143:AI175)</f>
        <v/>
      </c>
      <c r="M107" s="316" t="str">
        <f t="array" ref="M107">IF(STROŠKI_01!N143:AJ175="","",STROŠKI_01!N143:AJ175)</f>
        <v/>
      </c>
      <c r="N107" s="316" t="str">
        <f t="array" ref="N107">IF(STROŠKI_01!O143:AK175="","",STROŠKI_01!O143:AK175)</f>
        <v/>
      </c>
      <c r="O107" s="316" t="str">
        <f t="array" ref="O107">IF(STROŠKI_01!P143:AK175="","",STROŠKI_01!P143:AK175)</f>
        <v/>
      </c>
      <c r="P107" s="316" t="str">
        <f t="array" ref="P107">IF(STROŠKI_01!Q143:AL175="","",STROŠKI_01!Q143:AL175)</f>
        <v/>
      </c>
      <c r="Q107" s="316" t="str">
        <f t="array" ref="Q107">IF(STROŠKI_01!R143:AM175="","",STROŠKI_01!R143:AM175)</f>
        <v/>
      </c>
      <c r="R107" s="316" t="str">
        <f t="array" ref="R107">IF(STROŠKI_01!S143:AN175="","",STROŠKI_01!S143:AN175)</f>
        <v/>
      </c>
      <c r="S107" s="316" t="str">
        <f t="array" ref="S107">IF(STROŠKI_01!T143:AO175="","",STROŠKI_01!T143:AO175)</f>
        <v/>
      </c>
      <c r="T107" s="316" t="str">
        <f t="array" ref="T107">IF(STROŠKI_01!U143:AP175="","",STROŠKI_01!U143:AP175)</f>
        <v/>
      </c>
    </row>
    <row r="108" spans="1:20" x14ac:dyDescent="0.25">
      <c r="A108" s="322">
        <v>3</v>
      </c>
      <c r="B108" s="316" t="str">
        <f t="array" ref="B108">IF(STROŠKI_01!C144:T175="","",STROŠKI_01!C144:T175)</f>
        <v>PO</v>
      </c>
      <c r="C108" s="316" t="str">
        <f t="array" ref="C108">IF(STROŠKI_01!D144:V175="","",STROŠKI_01!D144:V175)</f>
        <v>PLAN</v>
      </c>
      <c r="D108" s="316" t="str">
        <f t="array" ref="D108">IF(STROŠKI_01!E144:W175="","",STROŠKI_01!E144:W175)</f>
        <v/>
      </c>
      <c r="E108" s="316" t="str">
        <f t="array" ref="E108">IF(STROŠKI_01!F144:X175="","",STROŠKI_01!F144:X175)</f>
        <v/>
      </c>
      <c r="F108" s="316" t="str">
        <f t="array" ref="F108">IF(STROŠKI_01!G144:Y175="","",STROŠKI_01!G144:Y175)</f>
        <v/>
      </c>
      <c r="G108" s="316" t="str">
        <f t="array" ref="G108">IF(STROŠKI_01!H144:Z175="","",STROŠKI_01!H144:Z175)</f>
        <v/>
      </c>
      <c r="H108" s="316" t="str">
        <f t="array" ref="H108">IF(STROŠKI_01!I144:AA175="","",STROŠKI_01!I144:AA175)</f>
        <v/>
      </c>
      <c r="I108" s="316" t="str">
        <f t="array" ref="I108">IF(STROŠKI_01!J144:AB175="","",STROŠKI_01!J144:AB175)</f>
        <v/>
      </c>
      <c r="J108" s="316" t="str">
        <f t="array" ref="J108">IF(STROŠKI_01!K144:AC175="","",STROŠKI_01!K144:AC175)</f>
        <v/>
      </c>
      <c r="K108" s="316" t="str">
        <f t="array" ref="K108">IF(STROŠKI_01!L144:AH175="","",STROŠKI_01!L144:AH175)</f>
        <v/>
      </c>
      <c r="L108" s="316" t="str">
        <f t="array" ref="L108">IF(STROŠKI_01!M144:AI175="","",STROŠKI_01!M144:AI175)</f>
        <v/>
      </c>
      <c r="M108" s="316" t="str">
        <f t="array" ref="M108">IF(STROŠKI_01!N144:AJ175="","",STROŠKI_01!N144:AJ175)</f>
        <v/>
      </c>
      <c r="N108" s="316" t="str">
        <f t="array" ref="N108">IF(STROŠKI_01!O144:AK175="","",STROŠKI_01!O144:AK175)</f>
        <v/>
      </c>
      <c r="O108" s="316" t="str">
        <f t="array" ref="O108">IF(STROŠKI_01!P144:AK175="","",STROŠKI_01!P144:AK175)</f>
        <v/>
      </c>
      <c r="P108" s="316" t="str">
        <f t="array" ref="P108">IF(STROŠKI_01!Q144:AL175="","",STROŠKI_01!Q144:AL175)</f>
        <v/>
      </c>
      <c r="Q108" s="316" t="str">
        <f t="array" ref="Q108">IF(STROŠKI_01!R144:AM175="","",STROŠKI_01!R144:AM175)</f>
        <v/>
      </c>
      <c r="R108" s="316" t="str">
        <f t="array" ref="R108">IF(STROŠKI_01!S144:AN175="","",STROŠKI_01!S144:AN175)</f>
        <v/>
      </c>
      <c r="S108" s="316" t="str">
        <f t="array" ref="S108">IF(STROŠKI_01!T144:AO175="","",STROŠKI_01!T144:AO175)</f>
        <v/>
      </c>
      <c r="T108" s="316" t="str">
        <f t="array" ref="T108">IF(STROŠKI_01!U144:AP175="","",STROŠKI_01!U144:AP175)</f>
        <v/>
      </c>
    </row>
    <row r="109" spans="1:20" x14ac:dyDescent="0.25">
      <c r="A109" s="322">
        <v>3</v>
      </c>
      <c r="B109" s="316" t="str">
        <f t="array" ref="B109">IF(STROŠKI_01!C145:T175="","",STROŠKI_01!C145:T175)</f>
        <v>PO</v>
      </c>
      <c r="C109" s="316" t="str">
        <f t="array" ref="C109">IF(STROŠKI_01!D145:V175="","",STROŠKI_01!D145:V175)</f>
        <v>PLAN</v>
      </c>
      <c r="D109" s="316" t="str">
        <f t="array" ref="D109">IF(STROŠKI_01!E145:W175="","",STROŠKI_01!E145:W175)</f>
        <v/>
      </c>
      <c r="E109" s="316" t="str">
        <f t="array" ref="E109">IF(STROŠKI_01!F145:X175="","",STROŠKI_01!F145:X175)</f>
        <v/>
      </c>
      <c r="F109" s="316" t="str">
        <f t="array" ref="F109">IF(STROŠKI_01!G145:Y175="","",STROŠKI_01!G145:Y175)</f>
        <v/>
      </c>
      <c r="G109" s="316" t="str">
        <f t="array" ref="G109">IF(STROŠKI_01!H145:Z175="","",STROŠKI_01!H145:Z175)</f>
        <v/>
      </c>
      <c r="H109" s="316" t="str">
        <f t="array" ref="H109">IF(STROŠKI_01!I145:AA175="","",STROŠKI_01!I145:AA175)</f>
        <v/>
      </c>
      <c r="I109" s="316" t="str">
        <f t="array" ref="I109">IF(STROŠKI_01!J145:AB175="","",STROŠKI_01!J145:AB175)</f>
        <v/>
      </c>
      <c r="J109" s="316" t="str">
        <f t="array" ref="J109">IF(STROŠKI_01!K145:AC175="","",STROŠKI_01!K145:AC175)</f>
        <v/>
      </c>
      <c r="K109" s="316" t="str">
        <f t="array" ref="K109">IF(STROŠKI_01!L145:AH175="","",STROŠKI_01!L145:AH175)</f>
        <v/>
      </c>
      <c r="L109" s="316" t="str">
        <f t="array" ref="L109">IF(STROŠKI_01!M145:AI175="","",STROŠKI_01!M145:AI175)</f>
        <v/>
      </c>
      <c r="M109" s="316" t="str">
        <f t="array" ref="M109">IF(STROŠKI_01!N145:AJ175="","",STROŠKI_01!N145:AJ175)</f>
        <v/>
      </c>
      <c r="N109" s="316" t="str">
        <f t="array" ref="N109">IF(STROŠKI_01!O145:AK175="","",STROŠKI_01!O145:AK175)</f>
        <v/>
      </c>
      <c r="O109" s="316" t="str">
        <f t="array" ref="O109">IF(STROŠKI_01!P145:AK175="","",STROŠKI_01!P145:AK175)</f>
        <v/>
      </c>
      <c r="P109" s="316" t="str">
        <f t="array" ref="P109">IF(STROŠKI_01!Q145:AL175="","",STROŠKI_01!Q145:AL175)</f>
        <v/>
      </c>
      <c r="Q109" s="316" t="str">
        <f t="array" ref="Q109">IF(STROŠKI_01!R145:AM175="","",STROŠKI_01!R145:AM175)</f>
        <v/>
      </c>
      <c r="R109" s="316" t="str">
        <f t="array" ref="R109">IF(STROŠKI_01!S145:AN175="","",STROŠKI_01!S145:AN175)</f>
        <v/>
      </c>
      <c r="S109" s="316" t="str">
        <f t="array" ref="S109">IF(STROŠKI_01!T145:AO175="","",STROŠKI_01!T145:AO175)</f>
        <v/>
      </c>
      <c r="T109" s="316" t="str">
        <f t="array" ref="T109">IF(STROŠKI_01!U145:AP175="","",STROŠKI_01!U145:AP175)</f>
        <v/>
      </c>
    </row>
    <row r="110" spans="1:20" x14ac:dyDescent="0.25">
      <c r="A110" s="322">
        <v>3</v>
      </c>
      <c r="B110" s="316" t="str">
        <f t="array" ref="B110">IF(STROŠKI_01!C146:T175="","",STROŠKI_01!C146:T175)</f>
        <v>PO</v>
      </c>
      <c r="C110" s="316" t="str">
        <f t="array" ref="C110">IF(STROŠKI_01!D146:V175="","",STROŠKI_01!D146:V175)</f>
        <v>PLAN</v>
      </c>
      <c r="D110" s="316" t="str">
        <f t="array" ref="D110">IF(STROŠKI_01!E146:W175="","",STROŠKI_01!E146:W175)</f>
        <v/>
      </c>
      <c r="E110" s="316" t="str">
        <f t="array" ref="E110">IF(STROŠKI_01!F146:X175="","",STROŠKI_01!F146:X175)</f>
        <v/>
      </c>
      <c r="F110" s="316" t="str">
        <f t="array" ref="F110">IF(STROŠKI_01!G146:Y175="","",STROŠKI_01!G146:Y175)</f>
        <v/>
      </c>
      <c r="G110" s="316" t="str">
        <f t="array" ref="G110">IF(STROŠKI_01!H146:Z175="","",STROŠKI_01!H146:Z175)</f>
        <v/>
      </c>
      <c r="H110" s="316" t="str">
        <f t="array" ref="H110">IF(STROŠKI_01!I146:AA175="","",STROŠKI_01!I146:AA175)</f>
        <v/>
      </c>
      <c r="I110" s="316" t="str">
        <f t="array" ref="I110">IF(STROŠKI_01!J146:AB175="","",STROŠKI_01!J146:AB175)</f>
        <v/>
      </c>
      <c r="J110" s="316" t="str">
        <f t="array" ref="J110">IF(STROŠKI_01!K146:AC175="","",STROŠKI_01!K146:AC175)</f>
        <v/>
      </c>
      <c r="K110" s="316" t="str">
        <f t="array" ref="K110">IF(STROŠKI_01!L146:AH175="","",STROŠKI_01!L146:AH175)</f>
        <v/>
      </c>
      <c r="L110" s="316" t="str">
        <f t="array" ref="L110">IF(STROŠKI_01!M146:AI175="","",STROŠKI_01!M146:AI175)</f>
        <v/>
      </c>
      <c r="M110" s="316" t="str">
        <f t="array" ref="M110">IF(STROŠKI_01!N146:AJ175="","",STROŠKI_01!N146:AJ175)</f>
        <v/>
      </c>
      <c r="N110" s="316" t="str">
        <f t="array" ref="N110">IF(STROŠKI_01!O146:AK175="","",STROŠKI_01!O146:AK175)</f>
        <v/>
      </c>
      <c r="O110" s="316" t="str">
        <f t="array" ref="O110">IF(STROŠKI_01!P146:AK175="","",STROŠKI_01!P146:AK175)</f>
        <v/>
      </c>
      <c r="P110" s="316" t="str">
        <f t="array" ref="P110">IF(STROŠKI_01!Q146:AL175="","",STROŠKI_01!Q146:AL175)</f>
        <v/>
      </c>
      <c r="Q110" s="316" t="str">
        <f t="array" ref="Q110">IF(STROŠKI_01!R146:AM175="","",STROŠKI_01!R146:AM175)</f>
        <v/>
      </c>
      <c r="R110" s="316" t="str">
        <f t="array" ref="R110">IF(STROŠKI_01!S146:AN175="","",STROŠKI_01!S146:AN175)</f>
        <v/>
      </c>
      <c r="S110" s="316" t="str">
        <f t="array" ref="S110">IF(STROŠKI_01!T146:AO175="","",STROŠKI_01!T146:AO175)</f>
        <v/>
      </c>
      <c r="T110" s="316" t="str">
        <f t="array" ref="T110">IF(STROŠKI_01!U146:AP175="","",STROŠKI_01!U146:AP175)</f>
        <v/>
      </c>
    </row>
    <row r="111" spans="1:20" x14ac:dyDescent="0.25">
      <c r="A111" s="322">
        <v>3</v>
      </c>
      <c r="B111" s="316" t="str">
        <f t="array" ref="B111">IF(STROŠKI_01!C147:T175="","",STROŠKI_01!C147:T175)</f>
        <v>PO</v>
      </c>
      <c r="C111" s="316" t="str">
        <f t="array" ref="C111">IF(STROŠKI_01!D147:V175="","",STROŠKI_01!D147:V175)</f>
        <v>PLAN</v>
      </c>
      <c r="D111" s="316" t="str">
        <f t="array" ref="D111">IF(STROŠKI_01!E147:W175="","",STROŠKI_01!E147:W175)</f>
        <v/>
      </c>
      <c r="E111" s="316" t="str">
        <f t="array" ref="E111">IF(STROŠKI_01!F147:X175="","",STROŠKI_01!F147:X175)</f>
        <v/>
      </c>
      <c r="F111" s="316" t="str">
        <f t="array" ref="F111">IF(STROŠKI_01!G147:Y175="","",STROŠKI_01!G147:Y175)</f>
        <v/>
      </c>
      <c r="G111" s="316" t="str">
        <f t="array" ref="G111">IF(STROŠKI_01!H147:Z175="","",STROŠKI_01!H147:Z175)</f>
        <v/>
      </c>
      <c r="H111" s="316" t="str">
        <f t="array" ref="H111">IF(STROŠKI_01!I147:AA175="","",STROŠKI_01!I147:AA175)</f>
        <v/>
      </c>
      <c r="I111" s="316" t="str">
        <f t="array" ref="I111">IF(STROŠKI_01!J147:AB175="","",STROŠKI_01!J147:AB175)</f>
        <v/>
      </c>
      <c r="J111" s="316" t="str">
        <f t="array" ref="J111">IF(STROŠKI_01!K147:AC175="","",STROŠKI_01!K147:AC175)</f>
        <v/>
      </c>
      <c r="K111" s="316" t="str">
        <f t="array" ref="K111">IF(STROŠKI_01!L147:AH175="","",STROŠKI_01!L147:AH175)</f>
        <v/>
      </c>
      <c r="L111" s="316" t="str">
        <f t="array" ref="L111">IF(STROŠKI_01!M147:AI175="","",STROŠKI_01!M147:AI175)</f>
        <v/>
      </c>
      <c r="M111" s="316" t="str">
        <f t="array" ref="M111">IF(STROŠKI_01!N147:AJ175="","",STROŠKI_01!N147:AJ175)</f>
        <v/>
      </c>
      <c r="N111" s="316" t="str">
        <f t="array" ref="N111">IF(STROŠKI_01!O147:AK175="","",STROŠKI_01!O147:AK175)</f>
        <v/>
      </c>
      <c r="O111" s="316" t="str">
        <f t="array" ref="O111">IF(STROŠKI_01!P147:AK175="","",STROŠKI_01!P147:AK175)</f>
        <v/>
      </c>
      <c r="P111" s="316" t="str">
        <f t="array" ref="P111">IF(STROŠKI_01!Q147:AL175="","",STROŠKI_01!Q147:AL175)</f>
        <v/>
      </c>
      <c r="Q111" s="316" t="str">
        <f t="array" ref="Q111">IF(STROŠKI_01!R147:AM175="","",STROŠKI_01!R147:AM175)</f>
        <v/>
      </c>
      <c r="R111" s="316" t="str">
        <f t="array" ref="R111">IF(STROŠKI_01!S147:AN175="","",STROŠKI_01!S147:AN175)</f>
        <v/>
      </c>
      <c r="S111" s="316" t="str">
        <f t="array" ref="S111">IF(STROŠKI_01!T147:AO175="","",STROŠKI_01!T147:AO175)</f>
        <v/>
      </c>
      <c r="T111" s="316" t="str">
        <f t="array" ref="T111">IF(STROŠKI_01!U147:AP175="","",STROŠKI_01!U147:AP175)</f>
        <v/>
      </c>
    </row>
    <row r="112" spans="1:20" x14ac:dyDescent="0.25">
      <c r="A112" s="322">
        <v>3</v>
      </c>
      <c r="B112" s="316" t="str">
        <f t="array" ref="B112">IF(STROŠKI_01!C148:T175="","",STROŠKI_01!C148:T175)</f>
        <v>PO</v>
      </c>
      <c r="C112" s="316" t="str">
        <f t="array" ref="C112">IF(STROŠKI_01!D148:V175="","",STROŠKI_01!D148:V175)</f>
        <v>PLAN</v>
      </c>
      <c r="D112" s="316" t="str">
        <f t="array" ref="D112">IF(STROŠKI_01!E148:W175="","",STROŠKI_01!E148:W175)</f>
        <v/>
      </c>
      <c r="E112" s="316" t="str">
        <f t="array" ref="E112">IF(STROŠKI_01!F148:X175="","",STROŠKI_01!F148:X175)</f>
        <v/>
      </c>
      <c r="F112" s="316" t="str">
        <f t="array" ref="F112">IF(STROŠKI_01!G148:Y175="","",STROŠKI_01!G148:Y175)</f>
        <v/>
      </c>
      <c r="G112" s="316" t="str">
        <f t="array" ref="G112">IF(STROŠKI_01!H148:Z175="","",STROŠKI_01!H148:Z175)</f>
        <v/>
      </c>
      <c r="H112" s="316" t="str">
        <f t="array" ref="H112">IF(STROŠKI_01!I148:AA175="","",STROŠKI_01!I148:AA175)</f>
        <v/>
      </c>
      <c r="I112" s="316" t="str">
        <f t="array" ref="I112">IF(STROŠKI_01!J148:AB175="","",STROŠKI_01!J148:AB175)</f>
        <v/>
      </c>
      <c r="J112" s="316" t="str">
        <f t="array" ref="J112">IF(STROŠKI_01!K148:AC175="","",STROŠKI_01!K148:AC175)</f>
        <v/>
      </c>
      <c r="K112" s="316" t="str">
        <f t="array" ref="K112">IF(STROŠKI_01!L148:AH175="","",STROŠKI_01!L148:AH175)</f>
        <v/>
      </c>
      <c r="L112" s="316" t="str">
        <f t="array" ref="L112">IF(STROŠKI_01!M148:AI175="","",STROŠKI_01!M148:AI175)</f>
        <v/>
      </c>
      <c r="M112" s="316" t="str">
        <f t="array" ref="M112">IF(STROŠKI_01!N148:AJ175="","",STROŠKI_01!N148:AJ175)</f>
        <v/>
      </c>
      <c r="N112" s="316" t="str">
        <f t="array" ref="N112">IF(STROŠKI_01!O148:AK175="","",STROŠKI_01!O148:AK175)</f>
        <v/>
      </c>
      <c r="O112" s="316" t="str">
        <f t="array" ref="O112">IF(STROŠKI_01!P148:AK175="","",STROŠKI_01!P148:AK175)</f>
        <v/>
      </c>
      <c r="P112" s="316" t="str">
        <f t="array" ref="P112">IF(STROŠKI_01!Q148:AL175="","",STROŠKI_01!Q148:AL175)</f>
        <v/>
      </c>
      <c r="Q112" s="316" t="str">
        <f t="array" ref="Q112">IF(STROŠKI_01!R148:AM175="","",STROŠKI_01!R148:AM175)</f>
        <v/>
      </c>
      <c r="R112" s="316" t="str">
        <f t="array" ref="R112">IF(STROŠKI_01!S148:AN175="","",STROŠKI_01!S148:AN175)</f>
        <v/>
      </c>
      <c r="S112" s="316" t="str">
        <f t="array" ref="S112">IF(STROŠKI_01!T148:AO175="","",STROŠKI_01!T148:AO175)</f>
        <v/>
      </c>
      <c r="T112" s="316" t="str">
        <f t="array" ref="T112">IF(STROŠKI_01!U148:AP175="","",STROŠKI_01!U148:AP175)</f>
        <v/>
      </c>
    </row>
    <row r="113" spans="1:20" x14ac:dyDescent="0.25">
      <c r="A113" s="322">
        <v>3</v>
      </c>
      <c r="B113" s="316" t="str">
        <f t="array" ref="B113">IF(STROŠKI_01!C149:T175="","",STROŠKI_01!C149:T175)</f>
        <v>PO</v>
      </c>
      <c r="C113" s="316" t="str">
        <f t="array" ref="C113">IF(STROŠKI_01!D149:V175="","",STROŠKI_01!D149:V175)</f>
        <v>PLAN</v>
      </c>
      <c r="D113" s="316" t="str">
        <f t="array" ref="D113">IF(STROŠKI_01!E149:W175="","",STROŠKI_01!E149:W175)</f>
        <v/>
      </c>
      <c r="E113" s="316" t="str">
        <f t="array" ref="E113">IF(STROŠKI_01!F149:X175="","",STROŠKI_01!F149:X175)</f>
        <v/>
      </c>
      <c r="F113" s="316" t="str">
        <f t="array" ref="F113">IF(STROŠKI_01!G149:Y175="","",STROŠKI_01!G149:Y175)</f>
        <v/>
      </c>
      <c r="G113" s="316" t="str">
        <f t="array" ref="G113">IF(STROŠKI_01!H149:Z175="","",STROŠKI_01!H149:Z175)</f>
        <v/>
      </c>
      <c r="H113" s="316" t="str">
        <f t="array" ref="H113">IF(STROŠKI_01!I149:AA175="","",STROŠKI_01!I149:AA175)</f>
        <v/>
      </c>
      <c r="I113" s="316" t="str">
        <f t="array" ref="I113">IF(STROŠKI_01!J149:AB175="","",STROŠKI_01!J149:AB175)</f>
        <v/>
      </c>
      <c r="J113" s="316" t="str">
        <f t="array" ref="J113">IF(STROŠKI_01!K149:AC175="","",STROŠKI_01!K149:AC175)</f>
        <v/>
      </c>
      <c r="K113" s="316" t="str">
        <f t="array" ref="K113">IF(STROŠKI_01!L149:AH175="","",STROŠKI_01!L149:AH175)</f>
        <v/>
      </c>
      <c r="L113" s="316" t="str">
        <f t="array" ref="L113">IF(STROŠKI_01!M149:AI175="","",STROŠKI_01!M149:AI175)</f>
        <v/>
      </c>
      <c r="M113" s="316" t="str">
        <f t="array" ref="M113">IF(STROŠKI_01!N149:AJ175="","",STROŠKI_01!N149:AJ175)</f>
        <v/>
      </c>
      <c r="N113" s="316" t="str">
        <f t="array" ref="N113">IF(STROŠKI_01!O149:AK175="","",STROŠKI_01!O149:AK175)</f>
        <v/>
      </c>
      <c r="O113" s="316" t="str">
        <f t="array" ref="O113">IF(STROŠKI_01!P149:AK175="","",STROŠKI_01!P149:AK175)</f>
        <v/>
      </c>
      <c r="P113" s="316" t="str">
        <f t="array" ref="P113">IF(STROŠKI_01!Q149:AL175="","",STROŠKI_01!Q149:AL175)</f>
        <v/>
      </c>
      <c r="Q113" s="316" t="str">
        <f t="array" ref="Q113">IF(STROŠKI_01!R149:AM175="","",STROŠKI_01!R149:AM175)</f>
        <v/>
      </c>
      <c r="R113" s="316" t="str">
        <f t="array" ref="R113">IF(STROŠKI_01!S149:AN175="","",STROŠKI_01!S149:AN175)</f>
        <v/>
      </c>
      <c r="S113" s="316" t="str">
        <f t="array" ref="S113">IF(STROŠKI_01!T149:AO175="","",STROŠKI_01!T149:AO175)</f>
        <v/>
      </c>
      <c r="T113" s="316" t="str">
        <f t="array" ref="T113">IF(STROŠKI_01!U149:AP175="","",STROŠKI_01!U149:AP175)</f>
        <v/>
      </c>
    </row>
    <row r="114" spans="1:20" x14ac:dyDescent="0.25">
      <c r="A114" s="322">
        <v>3</v>
      </c>
      <c r="B114" s="316" t="str">
        <f t="array" ref="B114">IF(STROŠKI_01!C150:T175="","",STROŠKI_01!C150:T175)</f>
        <v>PO</v>
      </c>
      <c r="C114" s="316" t="str">
        <f t="array" ref="C114">IF(STROŠKI_01!D150:V175="","",STROŠKI_01!D150:V175)</f>
        <v>PLAN</v>
      </c>
      <c r="D114" s="316" t="str">
        <f t="array" ref="D114">IF(STROŠKI_01!E150:W175="","",STROŠKI_01!E150:W175)</f>
        <v/>
      </c>
      <c r="E114" s="316" t="str">
        <f t="array" ref="E114">IF(STROŠKI_01!F150:X175="","",STROŠKI_01!F150:X175)</f>
        <v/>
      </c>
      <c r="F114" s="316" t="str">
        <f t="array" ref="F114">IF(STROŠKI_01!G150:Y175="","",STROŠKI_01!G150:Y175)</f>
        <v/>
      </c>
      <c r="G114" s="316" t="str">
        <f t="array" ref="G114">IF(STROŠKI_01!H150:Z175="","",STROŠKI_01!H150:Z175)</f>
        <v/>
      </c>
      <c r="H114" s="316" t="str">
        <f t="array" ref="H114">IF(STROŠKI_01!I150:AA175="","",STROŠKI_01!I150:AA175)</f>
        <v/>
      </c>
      <c r="I114" s="316" t="str">
        <f t="array" ref="I114">IF(STROŠKI_01!J150:AB175="","",STROŠKI_01!J150:AB175)</f>
        <v/>
      </c>
      <c r="J114" s="316" t="str">
        <f t="array" ref="J114">IF(STROŠKI_01!K150:AC175="","",STROŠKI_01!K150:AC175)</f>
        <v/>
      </c>
      <c r="K114" s="316" t="str">
        <f t="array" ref="K114">IF(STROŠKI_01!L150:AH175="","",STROŠKI_01!L150:AH175)</f>
        <v/>
      </c>
      <c r="L114" s="316" t="str">
        <f t="array" ref="L114">IF(STROŠKI_01!M150:AI175="","",STROŠKI_01!M150:AI175)</f>
        <v/>
      </c>
      <c r="M114" s="316" t="str">
        <f t="array" ref="M114">IF(STROŠKI_01!N150:AJ175="","",STROŠKI_01!N150:AJ175)</f>
        <v/>
      </c>
      <c r="N114" s="316" t="str">
        <f t="array" ref="N114">IF(STROŠKI_01!O150:AK175="","",STROŠKI_01!O150:AK175)</f>
        <v/>
      </c>
      <c r="O114" s="316" t="str">
        <f t="array" ref="O114">IF(STROŠKI_01!P150:AK175="","",STROŠKI_01!P150:AK175)</f>
        <v/>
      </c>
      <c r="P114" s="316" t="str">
        <f t="array" ref="P114">IF(STROŠKI_01!Q150:AL175="","",STROŠKI_01!Q150:AL175)</f>
        <v/>
      </c>
      <c r="Q114" s="316" t="str">
        <f t="array" ref="Q114">IF(STROŠKI_01!R150:AM175="","",STROŠKI_01!R150:AM175)</f>
        <v/>
      </c>
      <c r="R114" s="316" t="str">
        <f t="array" ref="R114">IF(STROŠKI_01!S150:AN175="","",STROŠKI_01!S150:AN175)</f>
        <v/>
      </c>
      <c r="S114" s="316" t="str">
        <f t="array" ref="S114">IF(STROŠKI_01!T150:AO175="","",STROŠKI_01!T150:AO175)</f>
        <v/>
      </c>
      <c r="T114" s="316" t="str">
        <f t="array" ref="T114">IF(STROŠKI_01!U150:AP175="","",STROŠKI_01!U150:AP175)</f>
        <v/>
      </c>
    </row>
    <row r="115" spans="1:20" x14ac:dyDescent="0.25">
      <c r="A115" s="322">
        <v>3</v>
      </c>
      <c r="B115" s="316" t="str">
        <f t="array" ref="B115">IF(STROŠKI_01!C151:T175="","",STROŠKI_01!C151:T175)</f>
        <v>PO</v>
      </c>
      <c r="C115" s="316" t="str">
        <f t="array" ref="C115">IF(STROŠKI_01!D151:V175="","",STROŠKI_01!D151:V175)</f>
        <v>PLAN</v>
      </c>
      <c r="D115" s="316" t="str">
        <f t="array" ref="D115">IF(STROŠKI_01!E151:W175="","",STROŠKI_01!E151:W175)</f>
        <v/>
      </c>
      <c r="E115" s="316" t="str">
        <f t="array" ref="E115">IF(STROŠKI_01!F151:X175="","",STROŠKI_01!F151:X175)</f>
        <v/>
      </c>
      <c r="F115" s="316" t="str">
        <f t="array" ref="F115">IF(STROŠKI_01!G151:Y175="","",STROŠKI_01!G151:Y175)</f>
        <v/>
      </c>
      <c r="G115" s="316" t="str">
        <f t="array" ref="G115">IF(STROŠKI_01!H151:Z175="","",STROŠKI_01!H151:Z175)</f>
        <v/>
      </c>
      <c r="H115" s="316" t="str">
        <f t="array" ref="H115">IF(STROŠKI_01!I151:AA175="","",STROŠKI_01!I151:AA175)</f>
        <v/>
      </c>
      <c r="I115" s="316" t="str">
        <f t="array" ref="I115">IF(STROŠKI_01!J151:AB175="","",STROŠKI_01!J151:AB175)</f>
        <v/>
      </c>
      <c r="J115" s="316" t="str">
        <f t="array" ref="J115">IF(STROŠKI_01!K151:AC175="","",STROŠKI_01!K151:AC175)</f>
        <v/>
      </c>
      <c r="K115" s="316" t="str">
        <f t="array" ref="K115">IF(STROŠKI_01!L151:AH175="","",STROŠKI_01!L151:AH175)</f>
        <v/>
      </c>
      <c r="L115" s="316" t="str">
        <f t="array" ref="L115">IF(STROŠKI_01!M151:AI175="","",STROŠKI_01!M151:AI175)</f>
        <v/>
      </c>
      <c r="M115" s="316" t="str">
        <f t="array" ref="M115">IF(STROŠKI_01!N151:AJ175="","",STROŠKI_01!N151:AJ175)</f>
        <v/>
      </c>
      <c r="N115" s="316" t="str">
        <f t="array" ref="N115">IF(STROŠKI_01!O151:AK175="","",STROŠKI_01!O151:AK175)</f>
        <v/>
      </c>
      <c r="O115" s="316" t="str">
        <f t="array" ref="O115">IF(STROŠKI_01!P151:AK175="","",STROŠKI_01!P151:AK175)</f>
        <v/>
      </c>
      <c r="P115" s="316" t="str">
        <f t="array" ref="P115">IF(STROŠKI_01!Q151:AL175="","",STROŠKI_01!Q151:AL175)</f>
        <v/>
      </c>
      <c r="Q115" s="316" t="str">
        <f t="array" ref="Q115">IF(STROŠKI_01!R151:AM175="","",STROŠKI_01!R151:AM175)</f>
        <v/>
      </c>
      <c r="R115" s="316" t="str">
        <f t="array" ref="R115">IF(STROŠKI_01!S151:AN175="","",STROŠKI_01!S151:AN175)</f>
        <v/>
      </c>
      <c r="S115" s="316" t="str">
        <f t="array" ref="S115">IF(STROŠKI_01!T151:AO175="","",STROŠKI_01!T151:AO175)</f>
        <v/>
      </c>
      <c r="T115" s="316" t="str">
        <f t="array" ref="T115">IF(STROŠKI_01!U151:AP175="","",STROŠKI_01!U151:AP175)</f>
        <v/>
      </c>
    </row>
    <row r="116" spans="1:20" x14ac:dyDescent="0.25">
      <c r="A116" s="322">
        <v>3</v>
      </c>
      <c r="B116" s="316" t="str">
        <f t="array" ref="B116">IF(STROŠKI_01!C152:T175="","",STROŠKI_01!C152:T175)</f>
        <v>PO</v>
      </c>
      <c r="C116" s="316" t="str">
        <f t="array" ref="C116">IF(STROŠKI_01!D152:V175="","",STROŠKI_01!D152:V175)</f>
        <v>PLAN</v>
      </c>
      <c r="D116" s="316" t="str">
        <f t="array" ref="D116">IF(STROŠKI_01!E152:W175="","",STROŠKI_01!E152:W175)</f>
        <v/>
      </c>
      <c r="E116" s="316" t="str">
        <f t="array" ref="E116">IF(STROŠKI_01!F152:X175="","",STROŠKI_01!F152:X175)</f>
        <v/>
      </c>
      <c r="F116" s="316" t="str">
        <f t="array" ref="F116">IF(STROŠKI_01!G152:Y175="","",STROŠKI_01!G152:Y175)</f>
        <v/>
      </c>
      <c r="G116" s="316" t="str">
        <f t="array" ref="G116">IF(STROŠKI_01!H152:Z175="","",STROŠKI_01!H152:Z175)</f>
        <v/>
      </c>
      <c r="H116" s="316" t="str">
        <f t="array" ref="H116">IF(STROŠKI_01!I152:AA175="","",STROŠKI_01!I152:AA175)</f>
        <v/>
      </c>
      <c r="I116" s="316" t="str">
        <f t="array" ref="I116">IF(STROŠKI_01!J152:AB175="","",STROŠKI_01!J152:AB175)</f>
        <v/>
      </c>
      <c r="J116" s="316" t="str">
        <f t="array" ref="J116">IF(STROŠKI_01!K152:AC175="","",STROŠKI_01!K152:AC175)</f>
        <v/>
      </c>
      <c r="K116" s="316" t="str">
        <f t="array" ref="K116">IF(STROŠKI_01!L152:AH175="","",STROŠKI_01!L152:AH175)</f>
        <v/>
      </c>
      <c r="L116" s="316" t="str">
        <f t="array" ref="L116">IF(STROŠKI_01!M152:AI175="","",STROŠKI_01!M152:AI175)</f>
        <v/>
      </c>
      <c r="M116" s="316" t="str">
        <f t="array" ref="M116">IF(STROŠKI_01!N152:AJ175="","",STROŠKI_01!N152:AJ175)</f>
        <v/>
      </c>
      <c r="N116" s="316" t="str">
        <f t="array" ref="N116">IF(STROŠKI_01!O152:AK175="","",STROŠKI_01!O152:AK175)</f>
        <v/>
      </c>
      <c r="O116" s="316" t="str">
        <f t="array" ref="O116">IF(STROŠKI_01!P152:AK175="","",STROŠKI_01!P152:AK175)</f>
        <v/>
      </c>
      <c r="P116" s="316" t="str">
        <f t="array" ref="P116">IF(STROŠKI_01!Q152:AL175="","",STROŠKI_01!Q152:AL175)</f>
        <v/>
      </c>
      <c r="Q116" s="316" t="str">
        <f t="array" ref="Q116">IF(STROŠKI_01!R152:AM175="","",STROŠKI_01!R152:AM175)</f>
        <v/>
      </c>
      <c r="R116" s="316" t="str">
        <f t="array" ref="R116">IF(STROŠKI_01!S152:AN175="","",STROŠKI_01!S152:AN175)</f>
        <v/>
      </c>
      <c r="S116" s="316" t="str">
        <f t="array" ref="S116">IF(STROŠKI_01!T152:AO175="","",STROŠKI_01!T152:AO175)</f>
        <v/>
      </c>
      <c r="T116" s="316" t="str">
        <f t="array" ref="T116">IF(STROŠKI_01!U152:AP175="","",STROŠKI_01!U152:AP175)</f>
        <v/>
      </c>
    </row>
    <row r="117" spans="1:20" x14ac:dyDescent="0.25">
      <c r="A117" s="322">
        <v>3</v>
      </c>
      <c r="B117" s="316" t="str">
        <f t="array" ref="B117">IF(STROŠKI_01!C153:T175="","",STROŠKI_01!C153:T175)</f>
        <v>PO</v>
      </c>
      <c r="C117" s="316" t="str">
        <f t="array" ref="C117">IF(STROŠKI_01!D153:V175="","",STROŠKI_01!D153:V175)</f>
        <v>PLAN</v>
      </c>
      <c r="D117" s="316" t="str">
        <f t="array" ref="D117">IF(STROŠKI_01!E153:W175="","",STROŠKI_01!E153:W175)</f>
        <v/>
      </c>
      <c r="E117" s="316" t="str">
        <f t="array" ref="E117">IF(STROŠKI_01!F153:X175="","",STROŠKI_01!F153:X175)</f>
        <v/>
      </c>
      <c r="F117" s="316" t="str">
        <f t="array" ref="F117">IF(STROŠKI_01!G153:Y175="","",STROŠKI_01!G153:Y175)</f>
        <v/>
      </c>
      <c r="G117" s="316" t="str">
        <f t="array" ref="G117">IF(STROŠKI_01!H153:Z175="","",STROŠKI_01!H153:Z175)</f>
        <v/>
      </c>
      <c r="H117" s="316" t="str">
        <f t="array" ref="H117">IF(STROŠKI_01!I153:AA175="","",STROŠKI_01!I153:AA175)</f>
        <v/>
      </c>
      <c r="I117" s="316" t="str">
        <f t="array" ref="I117">IF(STROŠKI_01!J153:AB175="","",STROŠKI_01!J153:AB175)</f>
        <v/>
      </c>
      <c r="J117" s="316" t="str">
        <f t="array" ref="J117">IF(STROŠKI_01!K153:AC175="","",STROŠKI_01!K153:AC175)</f>
        <v/>
      </c>
      <c r="K117" s="316" t="str">
        <f t="array" ref="K117">IF(STROŠKI_01!L153:AH175="","",STROŠKI_01!L153:AH175)</f>
        <v/>
      </c>
      <c r="L117" s="316" t="str">
        <f t="array" ref="L117">IF(STROŠKI_01!M153:AI175="","",STROŠKI_01!M153:AI175)</f>
        <v/>
      </c>
      <c r="M117" s="316" t="str">
        <f t="array" ref="M117">IF(STROŠKI_01!N153:AJ175="","",STROŠKI_01!N153:AJ175)</f>
        <v/>
      </c>
      <c r="N117" s="316" t="str">
        <f t="array" ref="N117">IF(STROŠKI_01!O153:AK175="","",STROŠKI_01!O153:AK175)</f>
        <v/>
      </c>
      <c r="O117" s="316" t="str">
        <f t="array" ref="O117">IF(STROŠKI_01!P153:AK175="","",STROŠKI_01!P153:AK175)</f>
        <v/>
      </c>
      <c r="P117" s="316" t="str">
        <f t="array" ref="P117">IF(STROŠKI_01!Q153:AL175="","",STROŠKI_01!Q153:AL175)</f>
        <v/>
      </c>
      <c r="Q117" s="316" t="str">
        <f t="array" ref="Q117">IF(STROŠKI_01!R153:AM175="","",STROŠKI_01!R153:AM175)</f>
        <v/>
      </c>
      <c r="R117" s="316" t="str">
        <f t="array" ref="R117">IF(STROŠKI_01!S153:AN175="","",STROŠKI_01!S153:AN175)</f>
        <v/>
      </c>
      <c r="S117" s="316" t="str">
        <f t="array" ref="S117">IF(STROŠKI_01!T153:AO175="","",STROŠKI_01!T153:AO175)</f>
        <v/>
      </c>
      <c r="T117" s="316" t="str">
        <f t="array" ref="T117">IF(STROŠKI_01!U153:AP175="","",STROŠKI_01!U153:AP175)</f>
        <v/>
      </c>
    </row>
    <row r="118" spans="1:20" x14ac:dyDescent="0.25">
      <c r="A118" s="322">
        <v>3</v>
      </c>
      <c r="B118" s="316" t="str">
        <f t="array" ref="B118">IF(STROŠKI_01!C154:T175="","",STROŠKI_01!C154:T175)</f>
        <v>PO</v>
      </c>
      <c r="C118" s="316" t="str">
        <f t="array" ref="C118">IF(STROŠKI_01!D154:V175="","",STROŠKI_01!D154:V175)</f>
        <v>PLAN</v>
      </c>
      <c r="D118" s="316" t="str">
        <f t="array" ref="D118">IF(STROŠKI_01!E154:W175="","",STROŠKI_01!E154:W175)</f>
        <v/>
      </c>
      <c r="E118" s="316" t="str">
        <f t="array" ref="E118">IF(STROŠKI_01!F154:X175="","",STROŠKI_01!F154:X175)</f>
        <v/>
      </c>
      <c r="F118" s="316" t="str">
        <f t="array" ref="F118">IF(STROŠKI_01!G154:Y175="","",STROŠKI_01!G154:Y175)</f>
        <v/>
      </c>
      <c r="G118" s="316" t="str">
        <f t="array" ref="G118">IF(STROŠKI_01!H154:Z175="","",STROŠKI_01!H154:Z175)</f>
        <v/>
      </c>
      <c r="H118" s="316" t="str">
        <f t="array" ref="H118">IF(STROŠKI_01!I154:AA175="","",STROŠKI_01!I154:AA175)</f>
        <v/>
      </c>
      <c r="I118" s="316" t="str">
        <f t="array" ref="I118">IF(STROŠKI_01!J154:AB175="","",STROŠKI_01!J154:AB175)</f>
        <v/>
      </c>
      <c r="J118" s="316" t="str">
        <f t="array" ref="J118">IF(STROŠKI_01!K154:AC175="","",STROŠKI_01!K154:AC175)</f>
        <v/>
      </c>
      <c r="K118" s="316" t="str">
        <f t="array" ref="K118">IF(STROŠKI_01!L154:AH175="","",STROŠKI_01!L154:AH175)</f>
        <v/>
      </c>
      <c r="L118" s="316" t="str">
        <f t="array" ref="L118">IF(STROŠKI_01!M154:AI175="","",STROŠKI_01!M154:AI175)</f>
        <v/>
      </c>
      <c r="M118" s="316" t="str">
        <f t="array" ref="M118">IF(STROŠKI_01!N154:AJ175="","",STROŠKI_01!N154:AJ175)</f>
        <v/>
      </c>
      <c r="N118" s="316" t="str">
        <f t="array" ref="N118">IF(STROŠKI_01!O154:AK175="","",STROŠKI_01!O154:AK175)</f>
        <v/>
      </c>
      <c r="O118" s="316" t="str">
        <f t="array" ref="O118">IF(STROŠKI_01!P154:AK175="","",STROŠKI_01!P154:AK175)</f>
        <v/>
      </c>
      <c r="P118" s="316" t="str">
        <f t="array" ref="P118">IF(STROŠKI_01!Q154:AL175="","",STROŠKI_01!Q154:AL175)</f>
        <v/>
      </c>
      <c r="Q118" s="316" t="str">
        <f t="array" ref="Q118">IF(STROŠKI_01!R154:AM175="","",STROŠKI_01!R154:AM175)</f>
        <v/>
      </c>
      <c r="R118" s="316" t="str">
        <f t="array" ref="R118">IF(STROŠKI_01!S154:AN175="","",STROŠKI_01!S154:AN175)</f>
        <v/>
      </c>
      <c r="S118" s="316" t="str">
        <f t="array" ref="S118">IF(STROŠKI_01!T154:AO175="","",STROŠKI_01!T154:AO175)</f>
        <v/>
      </c>
      <c r="T118" s="316" t="str">
        <f t="array" ref="T118">IF(STROŠKI_01!U154:AP175="","",STROŠKI_01!U154:AP175)</f>
        <v/>
      </c>
    </row>
    <row r="119" spans="1:20" x14ac:dyDescent="0.25">
      <c r="A119" s="322">
        <v>3</v>
      </c>
      <c r="B119" s="316" t="str">
        <f t="array" ref="B119">IF(STROŠKI_01!C155:T175="","",STROŠKI_01!C155:T175)</f>
        <v>PO</v>
      </c>
      <c r="C119" s="316" t="str">
        <f t="array" ref="C119">IF(STROŠKI_01!D155:V175="","",STROŠKI_01!D155:V175)</f>
        <v>PLAN</v>
      </c>
      <c r="D119" s="316" t="str">
        <f t="array" ref="D119">IF(STROŠKI_01!E155:W175="","",STROŠKI_01!E155:W175)</f>
        <v/>
      </c>
      <c r="E119" s="316" t="str">
        <f t="array" ref="E119">IF(STROŠKI_01!F155:X175="","",STROŠKI_01!F155:X175)</f>
        <v/>
      </c>
      <c r="F119" s="316" t="str">
        <f t="array" ref="F119">IF(STROŠKI_01!G155:Y175="","",STROŠKI_01!G155:Y175)</f>
        <v/>
      </c>
      <c r="G119" s="316" t="str">
        <f t="array" ref="G119">IF(STROŠKI_01!H155:Z175="","",STROŠKI_01!H155:Z175)</f>
        <v/>
      </c>
      <c r="H119" s="316" t="str">
        <f t="array" ref="H119">IF(STROŠKI_01!I155:AA175="","",STROŠKI_01!I155:AA175)</f>
        <v/>
      </c>
      <c r="I119" s="316" t="str">
        <f t="array" ref="I119">IF(STROŠKI_01!J155:AB175="","",STROŠKI_01!J155:AB175)</f>
        <v/>
      </c>
      <c r="J119" s="316" t="str">
        <f t="array" ref="J119">IF(STROŠKI_01!K155:AC175="","",STROŠKI_01!K155:AC175)</f>
        <v/>
      </c>
      <c r="K119" s="316" t="str">
        <f t="array" ref="K119">IF(STROŠKI_01!L155:AH175="","",STROŠKI_01!L155:AH175)</f>
        <v/>
      </c>
      <c r="L119" s="316" t="str">
        <f t="array" ref="L119">IF(STROŠKI_01!M155:AI175="","",STROŠKI_01!M155:AI175)</f>
        <v/>
      </c>
      <c r="M119" s="316" t="str">
        <f t="array" ref="M119">IF(STROŠKI_01!N155:AJ175="","",STROŠKI_01!N155:AJ175)</f>
        <v/>
      </c>
      <c r="N119" s="316" t="str">
        <f t="array" ref="N119">IF(STROŠKI_01!O155:AK175="","",STROŠKI_01!O155:AK175)</f>
        <v/>
      </c>
      <c r="O119" s="316" t="str">
        <f t="array" ref="O119">IF(STROŠKI_01!P155:AK175="","",STROŠKI_01!P155:AK175)</f>
        <v/>
      </c>
      <c r="P119" s="316" t="str">
        <f t="array" ref="P119">IF(STROŠKI_01!Q155:AL175="","",STROŠKI_01!Q155:AL175)</f>
        <v/>
      </c>
      <c r="Q119" s="316" t="str">
        <f t="array" ref="Q119">IF(STROŠKI_01!R155:AM175="","",STROŠKI_01!R155:AM175)</f>
        <v/>
      </c>
      <c r="R119" s="316" t="str">
        <f t="array" ref="R119">IF(STROŠKI_01!S155:AN175="","",STROŠKI_01!S155:AN175)</f>
        <v/>
      </c>
      <c r="S119" s="316" t="str">
        <f t="array" ref="S119">IF(STROŠKI_01!T155:AO175="","",STROŠKI_01!T155:AO175)</f>
        <v/>
      </c>
      <c r="T119" s="316" t="str">
        <f t="array" ref="T119">IF(STROŠKI_01!U155:AP175="","",STROŠKI_01!U155:AP175)</f>
        <v/>
      </c>
    </row>
    <row r="120" spans="1:20" x14ac:dyDescent="0.25">
      <c r="A120" s="322">
        <v>3</v>
      </c>
      <c r="B120" s="316" t="str">
        <f t="array" ref="B120">IF(STROŠKI_01!C156:T175="","",STROŠKI_01!C156:T175)</f>
        <v>PO</v>
      </c>
      <c r="C120" s="316" t="str">
        <f t="array" ref="C120">IF(STROŠKI_01!D156:V175="","",STROŠKI_01!D156:V175)</f>
        <v>PLAN</v>
      </c>
      <c r="D120" s="316" t="str">
        <f t="array" ref="D120">IF(STROŠKI_01!E156:W175="","",STROŠKI_01!E156:W175)</f>
        <v/>
      </c>
      <c r="E120" s="316" t="str">
        <f t="array" ref="E120">IF(STROŠKI_01!F156:X175="","",STROŠKI_01!F156:X175)</f>
        <v/>
      </c>
      <c r="F120" s="316" t="str">
        <f t="array" ref="F120">IF(STROŠKI_01!G156:Y175="","",STROŠKI_01!G156:Y175)</f>
        <v/>
      </c>
      <c r="G120" s="316" t="str">
        <f t="array" ref="G120">IF(STROŠKI_01!H156:Z175="","",STROŠKI_01!H156:Z175)</f>
        <v/>
      </c>
      <c r="H120" s="316" t="str">
        <f t="array" ref="H120">IF(STROŠKI_01!I156:AA175="","",STROŠKI_01!I156:AA175)</f>
        <v/>
      </c>
      <c r="I120" s="316" t="str">
        <f t="array" ref="I120">IF(STROŠKI_01!J156:AB175="","",STROŠKI_01!J156:AB175)</f>
        <v/>
      </c>
      <c r="J120" s="316" t="str">
        <f t="array" ref="J120">IF(STROŠKI_01!K156:AC175="","",STROŠKI_01!K156:AC175)</f>
        <v/>
      </c>
      <c r="K120" s="316" t="str">
        <f t="array" ref="K120">IF(STROŠKI_01!L156:AH175="","",STROŠKI_01!L156:AH175)</f>
        <v/>
      </c>
      <c r="L120" s="316" t="str">
        <f t="array" ref="L120">IF(STROŠKI_01!M156:AI175="","",STROŠKI_01!M156:AI175)</f>
        <v/>
      </c>
      <c r="M120" s="316" t="str">
        <f t="array" ref="M120">IF(STROŠKI_01!N156:AJ175="","",STROŠKI_01!N156:AJ175)</f>
        <v/>
      </c>
      <c r="N120" s="316" t="str">
        <f t="array" ref="N120">IF(STROŠKI_01!O156:AK175="","",STROŠKI_01!O156:AK175)</f>
        <v/>
      </c>
      <c r="O120" s="316" t="str">
        <f t="array" ref="O120">IF(STROŠKI_01!P156:AK175="","",STROŠKI_01!P156:AK175)</f>
        <v/>
      </c>
      <c r="P120" s="316" t="str">
        <f t="array" ref="P120">IF(STROŠKI_01!Q156:AL175="","",STROŠKI_01!Q156:AL175)</f>
        <v/>
      </c>
      <c r="Q120" s="316" t="str">
        <f t="array" ref="Q120">IF(STROŠKI_01!R156:AM175="","",STROŠKI_01!R156:AM175)</f>
        <v/>
      </c>
      <c r="R120" s="316" t="str">
        <f t="array" ref="R120">IF(STROŠKI_01!S156:AN175="","",STROŠKI_01!S156:AN175)</f>
        <v/>
      </c>
      <c r="S120" s="316" t="str">
        <f t="array" ref="S120">IF(STROŠKI_01!T156:AO175="","",STROŠKI_01!T156:AO175)</f>
        <v/>
      </c>
      <c r="T120" s="316" t="str">
        <f t="array" ref="T120">IF(STROŠKI_01!U156:AP175="","",STROŠKI_01!U156:AP175)</f>
        <v/>
      </c>
    </row>
    <row r="121" spans="1:20" x14ac:dyDescent="0.25">
      <c r="A121" s="322">
        <v>3</v>
      </c>
      <c r="B121" s="316" t="str">
        <f t="array" ref="B121">IF(STROŠKI_01!C157:T175="","",STROŠKI_01!C157:T175)</f>
        <v>PO</v>
      </c>
      <c r="C121" s="316" t="str">
        <f t="array" ref="C121">IF(STROŠKI_01!D157:V175="","",STROŠKI_01!D157:V175)</f>
        <v>PLAN</v>
      </c>
      <c r="D121" s="316" t="str">
        <f t="array" ref="D121">IF(STROŠKI_01!E157:W175="","",STROŠKI_01!E157:W175)</f>
        <v/>
      </c>
      <c r="E121" s="316" t="str">
        <f t="array" ref="E121">IF(STROŠKI_01!F157:X175="","",STROŠKI_01!F157:X175)</f>
        <v/>
      </c>
      <c r="F121" s="316" t="str">
        <f t="array" ref="F121">IF(STROŠKI_01!G157:Y175="","",STROŠKI_01!G157:Y175)</f>
        <v/>
      </c>
      <c r="G121" s="316" t="str">
        <f t="array" ref="G121">IF(STROŠKI_01!H157:Z175="","",STROŠKI_01!H157:Z175)</f>
        <v>MWh</v>
      </c>
      <c r="H121" s="316" t="str">
        <f t="array" ref="H121">IF(STROŠKI_01!I157:AA175="","",STROŠKI_01!I157:AA175)</f>
        <v/>
      </c>
      <c r="I121" s="316" t="str">
        <f t="array" ref="I121">IF(STROŠKI_01!J157:AB175="","",STROŠKI_01!J157:AB175)</f>
        <v/>
      </c>
      <c r="J121" s="316" t="str">
        <f t="array" ref="J121">IF(STROŠKI_01!K157:AC175="","",STROŠKI_01!K157:AC175)</f>
        <v/>
      </c>
      <c r="K121" s="316" t="str">
        <f t="array" ref="K121">IF(STROŠKI_01!L157:AH175="","",STROŠKI_01!L157:AH175)</f>
        <v/>
      </c>
      <c r="L121" s="316" t="str">
        <f t="array" ref="L121">IF(STROŠKI_01!M157:AI175="","",STROŠKI_01!M157:AI175)</f>
        <v/>
      </c>
      <c r="M121" s="316" t="str">
        <f t="array" ref="M121">IF(STROŠKI_01!N157:AJ175="","",STROŠKI_01!N157:AJ175)</f>
        <v/>
      </c>
      <c r="N121" s="316" t="str">
        <f t="array" ref="N121">IF(STROŠKI_01!O157:AK175="","",STROŠKI_01!O157:AK175)</f>
        <v/>
      </c>
      <c r="O121" s="316" t="str">
        <f t="array" ref="O121">IF(STROŠKI_01!P157:AK175="","",STROŠKI_01!P157:AK175)</f>
        <v/>
      </c>
      <c r="P121" s="316" t="str">
        <f t="array" ref="P121">IF(STROŠKI_01!Q157:AL175="","",STROŠKI_01!Q157:AL175)</f>
        <v/>
      </c>
      <c r="Q121" s="316" t="str">
        <f t="array" ref="Q121">IF(STROŠKI_01!R157:AM175="","",STROŠKI_01!R157:AM175)</f>
        <v>EUR/MWh</v>
      </c>
      <c r="R121" s="316" t="str">
        <f t="array" ref="R121">IF(STROŠKI_01!S157:AN175="","",STROŠKI_01!S157:AN175)</f>
        <v/>
      </c>
      <c r="S121" s="316" t="str">
        <f t="array" ref="S121">IF(STROŠKI_01!T157:AO175="","",STROŠKI_01!T157:AO175)</f>
        <v/>
      </c>
      <c r="T121" s="316" t="str">
        <f t="array" ref="T121">IF(STROŠKI_01!U157:AP175="","",STROŠKI_01!U157:AP175)</f>
        <v/>
      </c>
    </row>
    <row r="122" spans="1:20" x14ac:dyDescent="0.25">
      <c r="A122" s="322">
        <v>3</v>
      </c>
      <c r="B122" s="316" t="str">
        <f t="array" ref="B122">IF(STROŠKI_01!C158:T175="","",STROŠKI_01!C158:T175)</f>
        <v>PO</v>
      </c>
      <c r="C122" s="316" t="str">
        <f t="array" ref="C122">IF(STROŠKI_01!D158:V175="","",STROŠKI_01!D158:V175)</f>
        <v>PLAN</v>
      </c>
      <c r="D122" s="316" t="str">
        <f t="array" ref="D122">IF(STROŠKI_01!E158:W175="","",STROŠKI_01!E158:W175)</f>
        <v/>
      </c>
      <c r="E122" s="316" t="str">
        <f t="array" ref="E122">IF(STROŠKI_01!F158:X175="","",STROŠKI_01!F158:X175)</f>
        <v/>
      </c>
      <c r="F122" s="316" t="str">
        <f t="array" ref="F122">IF(STROŠKI_01!G158:Y175="","",STROŠKI_01!G158:Y175)</f>
        <v/>
      </c>
      <c r="G122" s="316" t="str">
        <f t="array" ref="G122">IF(STROŠKI_01!H158:Z175="","",STROŠKI_01!H158:Z175)</f>
        <v>MWh</v>
      </c>
      <c r="H122" s="316" t="str">
        <f t="array" ref="H122">IF(STROŠKI_01!I158:AA175="","",STROŠKI_01!I158:AA175)</f>
        <v/>
      </c>
      <c r="I122" s="316" t="str">
        <f t="array" ref="I122">IF(STROŠKI_01!J158:AB175="","",STROŠKI_01!J158:AB175)</f>
        <v/>
      </c>
      <c r="J122" s="316" t="str">
        <f t="array" ref="J122">IF(STROŠKI_01!K158:AC175="","",STROŠKI_01!K158:AC175)</f>
        <v/>
      </c>
      <c r="K122" s="316" t="str">
        <f t="array" ref="K122">IF(STROŠKI_01!L158:AH175="","",STROŠKI_01!L158:AH175)</f>
        <v/>
      </c>
      <c r="L122" s="316" t="str">
        <f t="array" ref="L122">IF(STROŠKI_01!M158:AI175="","",STROŠKI_01!M158:AI175)</f>
        <v/>
      </c>
      <c r="M122" s="316" t="str">
        <f t="array" ref="M122">IF(STROŠKI_01!N158:AJ175="","",STROŠKI_01!N158:AJ175)</f>
        <v/>
      </c>
      <c r="N122" s="316" t="str">
        <f t="array" ref="N122">IF(STROŠKI_01!O158:AK175="","",STROŠKI_01!O158:AK175)</f>
        <v/>
      </c>
      <c r="O122" s="316" t="str">
        <f t="array" ref="O122">IF(STROŠKI_01!P158:AK175="","",STROŠKI_01!P158:AK175)</f>
        <v/>
      </c>
      <c r="P122" s="316" t="str">
        <f t="array" ref="P122">IF(STROŠKI_01!Q158:AL175="","",STROŠKI_01!Q158:AL175)</f>
        <v/>
      </c>
      <c r="Q122" s="316" t="str">
        <f t="array" ref="Q122">IF(STROŠKI_01!R158:AM175="","",STROŠKI_01!R158:AM175)</f>
        <v>EUR/MWh</v>
      </c>
      <c r="R122" s="316" t="str">
        <f t="array" ref="R122">IF(STROŠKI_01!S158:AN175="","",STROŠKI_01!S158:AN175)</f>
        <v/>
      </c>
      <c r="S122" s="316" t="str">
        <f t="array" ref="S122">IF(STROŠKI_01!T158:AO175="","",STROŠKI_01!T158:AO175)</f>
        <v/>
      </c>
      <c r="T122" s="316" t="str">
        <f t="array" ref="T122">IF(STROŠKI_01!U158:AP175="","",STROŠKI_01!U158:AP175)</f>
        <v/>
      </c>
    </row>
    <row r="123" spans="1:20" x14ac:dyDescent="0.25">
      <c r="A123" s="322">
        <v>3</v>
      </c>
      <c r="B123" s="316" t="str">
        <f t="array" ref="B123">IF(STROŠKI_01!C159:T175="","",STROŠKI_01!C159:T175)</f>
        <v>PO</v>
      </c>
      <c r="C123" s="316" t="str">
        <f t="array" ref="C123">IF(STROŠKI_01!D159:V175="","",STROŠKI_01!D159:V175)</f>
        <v>PLAN</v>
      </c>
      <c r="D123" s="316" t="str">
        <f t="array" ref="D123">IF(STROŠKI_01!E159:W175="","",STROŠKI_01!E159:W175)</f>
        <v/>
      </c>
      <c r="E123" s="316" t="str">
        <f t="array" ref="E123">IF(STROŠKI_01!F159:X175="","",STROŠKI_01!F159:X175)</f>
        <v/>
      </c>
      <c r="F123" s="316" t="str">
        <f t="array" ref="F123">IF(STROŠKI_01!G159:Y175="","",STROŠKI_01!G159:Y175)</f>
        <v/>
      </c>
      <c r="G123" s="316" t="str">
        <f t="array" ref="G123">IF(STROŠKI_01!H159:Z175="","",STROŠKI_01!H159:Z175)</f>
        <v>MWh</v>
      </c>
      <c r="H123" s="316" t="str">
        <f t="array" ref="H123">IF(STROŠKI_01!I159:AA175="","",STROŠKI_01!I159:AA175)</f>
        <v/>
      </c>
      <c r="I123" s="316" t="str">
        <f t="array" ref="I123">IF(STROŠKI_01!J159:AB175="","",STROŠKI_01!J159:AB175)</f>
        <v/>
      </c>
      <c r="J123" s="316" t="str">
        <f t="array" ref="J123">IF(STROŠKI_01!K159:AC175="","",STROŠKI_01!K159:AC175)</f>
        <v/>
      </c>
      <c r="K123" s="316" t="str">
        <f t="array" ref="K123">IF(STROŠKI_01!L159:AH175="","",STROŠKI_01!L159:AH175)</f>
        <v/>
      </c>
      <c r="L123" s="316" t="str">
        <f t="array" ref="L123">IF(STROŠKI_01!M159:AI175="","",STROŠKI_01!M159:AI175)</f>
        <v/>
      </c>
      <c r="M123" s="316" t="str">
        <f t="array" ref="M123">IF(STROŠKI_01!N159:AJ175="","",STROŠKI_01!N159:AJ175)</f>
        <v/>
      </c>
      <c r="N123" s="316" t="str">
        <f t="array" ref="N123">IF(STROŠKI_01!O159:AK175="","",STROŠKI_01!O159:AK175)</f>
        <v/>
      </c>
      <c r="O123" s="316" t="str">
        <f t="array" ref="O123">IF(STROŠKI_01!P159:AK175="","",STROŠKI_01!P159:AK175)</f>
        <v/>
      </c>
      <c r="P123" s="316" t="str">
        <f t="array" ref="P123">IF(STROŠKI_01!Q159:AL175="","",STROŠKI_01!Q159:AL175)</f>
        <v/>
      </c>
      <c r="Q123" s="316" t="str">
        <f t="array" ref="Q123">IF(STROŠKI_01!R159:AM175="","",STROŠKI_01!R159:AM175)</f>
        <v>EUR/MWh</v>
      </c>
      <c r="R123" s="316" t="str">
        <f t="array" ref="R123">IF(STROŠKI_01!S159:AN175="","",STROŠKI_01!S159:AN175)</f>
        <v/>
      </c>
      <c r="S123" s="316" t="str">
        <f t="array" ref="S123">IF(STROŠKI_01!T159:AO175="","",STROŠKI_01!T159:AO175)</f>
        <v/>
      </c>
      <c r="T123" s="316" t="str">
        <f t="array" ref="T123">IF(STROŠKI_01!U159:AP175="","",STROŠKI_01!U159:AP175)</f>
        <v/>
      </c>
    </row>
    <row r="124" spans="1:20" x14ac:dyDescent="0.25">
      <c r="A124" s="322">
        <v>3</v>
      </c>
      <c r="B124" s="316" t="str">
        <f t="array" ref="B124">IF(STROŠKI_01!C160:T175="","",STROŠKI_01!C160:T175)</f>
        <v>PO</v>
      </c>
      <c r="C124" s="316" t="str">
        <f t="array" ref="C124">IF(STROŠKI_01!D160:V175="","",STROŠKI_01!D160:V175)</f>
        <v>PLAN</v>
      </c>
      <c r="D124" s="316" t="str">
        <f t="array" ref="D124">IF(STROŠKI_01!E160:W175="","",STROŠKI_01!E160:W175)</f>
        <v/>
      </c>
      <c r="E124" s="316" t="str">
        <f t="array" ref="E124">IF(STROŠKI_01!F160:X175="","",STROŠKI_01!F160:X175)</f>
        <v/>
      </c>
      <c r="F124" s="316" t="str">
        <f t="array" ref="F124">IF(STROŠKI_01!G160:Y175="","",STROŠKI_01!G160:Y175)</f>
        <v/>
      </c>
      <c r="G124" s="316" t="str">
        <f t="array" ref="G124">IF(STROŠKI_01!H160:Z175="","",STROŠKI_01!H160:Z175)</f>
        <v>MW/leto</v>
      </c>
      <c r="H124" s="316" t="str">
        <f t="array" ref="H124">IF(STROŠKI_01!I160:AA175="","",STROŠKI_01!I160:AA175)</f>
        <v/>
      </c>
      <c r="I124" s="316" t="str">
        <f t="array" ref="I124">IF(STROŠKI_01!J160:AB175="","",STROŠKI_01!J160:AB175)</f>
        <v/>
      </c>
      <c r="J124" s="316" t="str">
        <f t="array" ref="J124">IF(STROŠKI_01!K160:AC175="","",STROŠKI_01!K160:AC175)</f>
        <v/>
      </c>
      <c r="K124" s="316" t="str">
        <f t="array" ref="K124">IF(STROŠKI_01!L160:AH175="","",STROŠKI_01!L160:AH175)</f>
        <v/>
      </c>
      <c r="L124" s="316" t="str">
        <f t="array" ref="L124">IF(STROŠKI_01!M160:AI175="","",STROŠKI_01!M160:AI175)</f>
        <v/>
      </c>
      <c r="M124" s="316" t="str">
        <f t="array" ref="M124">IF(STROŠKI_01!N160:AJ175="","",STROŠKI_01!N160:AJ175)</f>
        <v/>
      </c>
      <c r="N124" s="316" t="str">
        <f t="array" ref="N124">IF(STROŠKI_01!O160:AK175="","",STROŠKI_01!O160:AK175)</f>
        <v/>
      </c>
      <c r="O124" s="316" t="str">
        <f t="array" ref="O124">IF(STROŠKI_01!P160:AK175="","",STROŠKI_01!P160:AK175)</f>
        <v/>
      </c>
      <c r="P124" s="316" t="str">
        <f t="array" ref="P124">IF(STROŠKI_01!Q160:AL175="","",STROŠKI_01!Q160:AL175)</f>
        <v/>
      </c>
      <c r="Q124" s="316" t="str">
        <f t="array" ref="Q124">IF(STROŠKI_01!R160:AM175="","",STROŠKI_01!R160:AM175)</f>
        <v>EUR/MW/leto</v>
      </c>
      <c r="R124" s="316" t="str">
        <f t="array" ref="R124">IF(STROŠKI_01!S160:AN175="","",STROŠKI_01!S160:AN175)</f>
        <v/>
      </c>
      <c r="S124" s="316" t="str">
        <f t="array" ref="S124">IF(STROŠKI_01!T160:AO175="","",STROŠKI_01!T160:AO175)</f>
        <v/>
      </c>
      <c r="T124" s="316" t="str">
        <f t="array" ref="T124">IF(STROŠKI_01!U160:AP175="","",STROŠKI_01!U160:AP175)</f>
        <v/>
      </c>
    </row>
    <row r="125" spans="1:20" x14ac:dyDescent="0.25">
      <c r="A125" s="322">
        <v>3</v>
      </c>
      <c r="B125" s="316" t="str">
        <f t="array" ref="B125">IF(STROŠKI_01!C161:T175="","",STROŠKI_01!C161:T175)</f>
        <v>PO</v>
      </c>
      <c r="C125" s="316" t="str">
        <f t="array" ref="C125">IF(STROŠKI_01!D161:V175="","",STROŠKI_01!D161:V175)</f>
        <v>PLAN</v>
      </c>
      <c r="D125" s="316" t="str">
        <f t="array" ref="D125">IF(STROŠKI_01!E161:W175="","",STROŠKI_01!E161:W175)</f>
        <v/>
      </c>
      <c r="E125" s="316" t="str">
        <f t="array" ref="E125">IF(STROŠKI_01!F161:X175="","",STROŠKI_01!F161:X175)</f>
        <v/>
      </c>
      <c r="F125" s="316" t="str">
        <f t="array" ref="F125">IF(STROŠKI_01!G161:Y175="","",STROŠKI_01!G161:Y175)</f>
        <v/>
      </c>
      <c r="G125" s="316" t="str">
        <f t="array" ref="G125">IF(STROŠKI_01!H161:Z175="","",STROŠKI_01!H161:Z175)</f>
        <v>MWh</v>
      </c>
      <c r="H125" s="316" t="str">
        <f t="array" ref="H125">IF(STROŠKI_01!I161:AA175="","",STROŠKI_01!I161:AA175)</f>
        <v/>
      </c>
      <c r="I125" s="316" t="str">
        <f t="array" ref="I125">IF(STROŠKI_01!J161:AB175="","",STROŠKI_01!J161:AB175)</f>
        <v/>
      </c>
      <c r="J125" s="316" t="str">
        <f t="array" ref="J125">IF(STROŠKI_01!K161:AC175="","",STROŠKI_01!K161:AC175)</f>
        <v/>
      </c>
      <c r="K125" s="316" t="str">
        <f t="array" ref="K125">IF(STROŠKI_01!L161:AH175="","",STROŠKI_01!L161:AH175)</f>
        <v/>
      </c>
      <c r="L125" s="316" t="str">
        <f t="array" ref="L125">IF(STROŠKI_01!M161:AI175="","",STROŠKI_01!M161:AI175)</f>
        <v/>
      </c>
      <c r="M125" s="316" t="str">
        <f t="array" ref="M125">IF(STROŠKI_01!N161:AJ175="","",STROŠKI_01!N161:AJ175)</f>
        <v/>
      </c>
      <c r="N125" s="316" t="str">
        <f t="array" ref="N125">IF(STROŠKI_01!O161:AK175="","",STROŠKI_01!O161:AK175)</f>
        <v/>
      </c>
      <c r="O125" s="316" t="str">
        <f t="array" ref="O125">IF(STROŠKI_01!P161:AK175="","",STROŠKI_01!P161:AK175)</f>
        <v/>
      </c>
      <c r="P125" s="316" t="str">
        <f t="array" ref="P125">IF(STROŠKI_01!Q161:AL175="","",STROŠKI_01!Q161:AL175)</f>
        <v/>
      </c>
      <c r="Q125" s="316" t="str">
        <f t="array" ref="Q125">IF(STROŠKI_01!R161:AM175="","",STROŠKI_01!R161:AM175)</f>
        <v>EUR/MWh</v>
      </c>
      <c r="R125" s="316" t="str">
        <f t="array" ref="R125">IF(STROŠKI_01!S161:AN175="","",STROŠKI_01!S161:AN175)</f>
        <v/>
      </c>
      <c r="S125" s="316" t="str">
        <f t="array" ref="S125">IF(STROŠKI_01!T161:AO175="","",STROŠKI_01!T161:AO175)</f>
        <v/>
      </c>
      <c r="T125" s="316" t="str">
        <f t="array" ref="T125">IF(STROŠKI_01!U161:AP175="","",STROŠKI_01!U161:AP175)</f>
        <v/>
      </c>
    </row>
    <row r="126" spans="1:20" x14ac:dyDescent="0.25">
      <c r="A126" s="322">
        <v>3</v>
      </c>
      <c r="B126" s="316" t="str">
        <f t="array" ref="B126">IF(STROŠKI_01!C162:T175="","",STROŠKI_01!C162:T175)</f>
        <v>PO</v>
      </c>
      <c r="C126" s="316" t="str">
        <f t="array" ref="C126">IF(STROŠKI_01!D162:V175="","",STROŠKI_01!D162:V175)</f>
        <v>PLAN</v>
      </c>
      <c r="D126" s="316" t="str">
        <f t="array" ref="D126">IF(STROŠKI_01!E162:W175="","",STROŠKI_01!E162:W175)</f>
        <v/>
      </c>
      <c r="E126" s="316" t="str">
        <f t="array" ref="E126">IF(STROŠKI_01!F162:X175="","",STROŠKI_01!F162:X175)</f>
        <v/>
      </c>
      <c r="F126" s="316" t="str">
        <f t="array" ref="F126">IF(STROŠKI_01!G162:Y175="","",STROŠKI_01!G162:Y175)</f>
        <v/>
      </c>
      <c r="G126" s="316" t="str">
        <f t="array" ref="G126">IF(STROŠKI_01!H162:Z175="","",STROŠKI_01!H162:Z175)</f>
        <v>MWh</v>
      </c>
      <c r="H126" s="316" t="str">
        <f t="array" ref="H126">IF(STROŠKI_01!I162:AA175="","",STROŠKI_01!I162:AA175)</f>
        <v/>
      </c>
      <c r="I126" s="316" t="str">
        <f t="array" ref="I126">IF(STROŠKI_01!J162:AB175="","",STROŠKI_01!J162:AB175)</f>
        <v/>
      </c>
      <c r="J126" s="316" t="str">
        <f t="array" ref="J126">IF(STROŠKI_01!K162:AC175="","",STROŠKI_01!K162:AC175)</f>
        <v/>
      </c>
      <c r="K126" s="316" t="str">
        <f t="array" ref="K126">IF(STROŠKI_01!L162:AH175="","",STROŠKI_01!L162:AH175)</f>
        <v/>
      </c>
      <c r="L126" s="316" t="str">
        <f t="array" ref="L126">IF(STROŠKI_01!M162:AI175="","",STROŠKI_01!M162:AI175)</f>
        <v/>
      </c>
      <c r="M126" s="316" t="str">
        <f t="array" ref="M126">IF(STROŠKI_01!N162:AJ175="","",STROŠKI_01!N162:AJ175)</f>
        <v/>
      </c>
      <c r="N126" s="316" t="str">
        <f t="array" ref="N126">IF(STROŠKI_01!O162:AK175="","",STROŠKI_01!O162:AK175)</f>
        <v/>
      </c>
      <c r="O126" s="316" t="str">
        <f t="array" ref="O126">IF(STROŠKI_01!P162:AK175="","",STROŠKI_01!P162:AK175)</f>
        <v/>
      </c>
      <c r="P126" s="316" t="str">
        <f t="array" ref="P126">IF(STROŠKI_01!Q162:AL175="","",STROŠKI_01!Q162:AL175)</f>
        <v/>
      </c>
      <c r="Q126" s="316" t="str">
        <f t="array" ref="Q126">IF(STROŠKI_01!R162:AM175="","",STROŠKI_01!R162:AM175)</f>
        <v>EUR/MWh</v>
      </c>
      <c r="R126" s="316" t="str">
        <f t="array" ref="R126">IF(STROŠKI_01!S162:AN175="","",STROŠKI_01!S162:AN175)</f>
        <v/>
      </c>
      <c r="S126" s="316" t="str">
        <f t="array" ref="S126">IF(STROŠKI_01!T162:AO175="","",STROŠKI_01!T162:AO175)</f>
        <v/>
      </c>
      <c r="T126" s="316" t="str">
        <f t="array" ref="T126">IF(STROŠKI_01!U162:AP175="","",STROŠKI_01!U162:AP175)</f>
        <v/>
      </c>
    </row>
    <row r="127" spans="1:20" x14ac:dyDescent="0.25">
      <c r="A127" s="322">
        <v>3</v>
      </c>
      <c r="B127" s="316" t="str">
        <f t="array" ref="B127">IF(STROŠKI_01!C163:T175="","",STROŠKI_01!C163:T175)</f>
        <v>PO</v>
      </c>
      <c r="C127" s="316" t="str">
        <f t="array" ref="C127">IF(STROŠKI_01!D163:V175="","",STROŠKI_01!D163:V175)</f>
        <v>PLAN</v>
      </c>
      <c r="D127" s="316" t="str">
        <f t="array" ref="D127">IF(STROŠKI_01!E163:W175="","",STROŠKI_01!E163:W175)</f>
        <v/>
      </c>
      <c r="E127" s="316" t="str">
        <f t="array" ref="E127">IF(STROŠKI_01!F163:X175="","",STROŠKI_01!F163:X175)</f>
        <v/>
      </c>
      <c r="F127" s="316" t="str">
        <f t="array" ref="F127">IF(STROŠKI_01!G163:Y175="","",STROŠKI_01!G163:Y175)</f>
        <v/>
      </c>
      <c r="G127" s="316" t="str">
        <f t="array" ref="G127">IF(STROŠKI_01!H163:Z175="","",STROŠKI_01!H163:Z175)</f>
        <v>MWh</v>
      </c>
      <c r="H127" s="316" t="str">
        <f t="array" ref="H127">IF(STROŠKI_01!I163:AA175="","",STROŠKI_01!I163:AA175)</f>
        <v/>
      </c>
      <c r="I127" s="316" t="str">
        <f t="array" ref="I127">IF(STROŠKI_01!J163:AB175="","",STROŠKI_01!J163:AB175)</f>
        <v/>
      </c>
      <c r="J127" s="316" t="str">
        <f t="array" ref="J127">IF(STROŠKI_01!K163:AC175="","",STROŠKI_01!K163:AC175)</f>
        <v/>
      </c>
      <c r="K127" s="316" t="str">
        <f t="array" ref="K127">IF(STROŠKI_01!L163:AH175="","",STROŠKI_01!L163:AH175)</f>
        <v/>
      </c>
      <c r="L127" s="316" t="str">
        <f t="array" ref="L127">IF(STROŠKI_01!M163:AI175="","",STROŠKI_01!M163:AI175)</f>
        <v/>
      </c>
      <c r="M127" s="316" t="str">
        <f t="array" ref="M127">IF(STROŠKI_01!N163:AJ175="","",STROŠKI_01!N163:AJ175)</f>
        <v/>
      </c>
      <c r="N127" s="316" t="str">
        <f t="array" ref="N127">IF(STROŠKI_01!O163:AK175="","",STROŠKI_01!O163:AK175)</f>
        <v/>
      </c>
      <c r="O127" s="316" t="str">
        <f t="array" ref="O127">IF(STROŠKI_01!P163:AK175="","",STROŠKI_01!P163:AK175)</f>
        <v/>
      </c>
      <c r="P127" s="316" t="str">
        <f t="array" ref="P127">IF(STROŠKI_01!Q163:AL175="","",STROŠKI_01!Q163:AL175)</f>
        <v/>
      </c>
      <c r="Q127" s="316" t="str">
        <f t="array" ref="Q127">IF(STROŠKI_01!R163:AM175="","",STROŠKI_01!R163:AM175)</f>
        <v>EUR/MWh</v>
      </c>
      <c r="R127" s="316" t="str">
        <f t="array" ref="R127">IF(STROŠKI_01!S163:AN175="","",STROŠKI_01!S163:AN175)</f>
        <v/>
      </c>
      <c r="S127" s="316" t="str">
        <f t="array" ref="S127">IF(STROŠKI_01!T163:AO175="","",STROŠKI_01!T163:AO175)</f>
        <v/>
      </c>
      <c r="T127" s="316" t="str">
        <f t="array" ref="T127">IF(STROŠKI_01!U163:AP175="","",STROŠKI_01!U163:AP175)</f>
        <v/>
      </c>
    </row>
    <row r="128" spans="1:20" x14ac:dyDescent="0.25">
      <c r="A128" s="322">
        <v>3</v>
      </c>
      <c r="B128" s="316" t="str">
        <f t="array" ref="B128">IF(STROŠKI_01!C164:T175="","",STROŠKI_01!C164:T175)</f>
        <v>PO</v>
      </c>
      <c r="C128" s="316" t="str">
        <f t="array" ref="C128">IF(STROŠKI_01!D164:V175="","",STROŠKI_01!D164:V175)</f>
        <v>PLAN</v>
      </c>
      <c r="D128" s="316" t="str">
        <f t="array" ref="D128">IF(STROŠKI_01!E164:W175="","",STROŠKI_01!E164:W175)</f>
        <v/>
      </c>
      <c r="E128" s="316" t="str">
        <f t="array" ref="E128">IF(STROŠKI_01!F164:X175="","",STROŠKI_01!F164:X175)</f>
        <v/>
      </c>
      <c r="F128" s="316" t="str">
        <f t="array" ref="F128">IF(STROŠKI_01!G164:Y175="","",STROŠKI_01!G164:Y175)</f>
        <v/>
      </c>
      <c r="G128" s="316" t="str">
        <f t="array" ref="G128">IF(STROŠKI_01!H164:Z175="","",STROŠKI_01!H164:Z175)</f>
        <v>MW/leto</v>
      </c>
      <c r="H128" s="316" t="str">
        <f t="array" ref="H128">IF(STROŠKI_01!I164:AA175="","",STROŠKI_01!I164:AA175)</f>
        <v/>
      </c>
      <c r="I128" s="316" t="str">
        <f t="array" ref="I128">IF(STROŠKI_01!J164:AB175="","",STROŠKI_01!J164:AB175)</f>
        <v/>
      </c>
      <c r="J128" s="316" t="str">
        <f t="array" ref="J128">IF(STROŠKI_01!K164:AC175="","",STROŠKI_01!K164:AC175)</f>
        <v/>
      </c>
      <c r="K128" s="316" t="str">
        <f t="array" ref="K128">IF(STROŠKI_01!L164:AH175="","",STROŠKI_01!L164:AH175)</f>
        <v/>
      </c>
      <c r="L128" s="316" t="str">
        <f t="array" ref="L128">IF(STROŠKI_01!M164:AI175="","",STROŠKI_01!M164:AI175)</f>
        <v/>
      </c>
      <c r="M128" s="316" t="str">
        <f t="array" ref="M128">IF(STROŠKI_01!N164:AJ175="","",STROŠKI_01!N164:AJ175)</f>
        <v/>
      </c>
      <c r="N128" s="316" t="str">
        <f t="array" ref="N128">IF(STROŠKI_01!O164:AK175="","",STROŠKI_01!O164:AK175)</f>
        <v/>
      </c>
      <c r="O128" s="316" t="str">
        <f t="array" ref="O128">IF(STROŠKI_01!P164:AK175="","",STROŠKI_01!P164:AK175)</f>
        <v/>
      </c>
      <c r="P128" s="316" t="str">
        <f t="array" ref="P128">IF(STROŠKI_01!Q164:AL175="","",STROŠKI_01!Q164:AL175)</f>
        <v/>
      </c>
      <c r="Q128" s="316" t="str">
        <f t="array" ref="Q128">IF(STROŠKI_01!R164:AM175="","",STROŠKI_01!R164:AM175)</f>
        <v>EUR/MW/leto</v>
      </c>
      <c r="R128" s="316" t="str">
        <f t="array" ref="R128">IF(STROŠKI_01!S164:AN175="","",STROŠKI_01!S164:AN175)</f>
        <v/>
      </c>
      <c r="S128" s="316" t="str">
        <f t="array" ref="S128">IF(STROŠKI_01!T164:AO175="","",STROŠKI_01!T164:AO175)</f>
        <v/>
      </c>
      <c r="T128" s="316" t="str">
        <f t="array" ref="T128">IF(STROŠKI_01!U164:AP175="","",STROŠKI_01!U164:AP175)</f>
        <v/>
      </c>
    </row>
    <row r="129" spans="1:22" x14ac:dyDescent="0.25">
      <c r="A129" s="322">
        <v>3</v>
      </c>
      <c r="B129" s="316" t="str">
        <f t="array" ref="B129">IF(STROŠKI_01!C165:T175="","",STROŠKI_01!C165:T175)</f>
        <v>PO</v>
      </c>
      <c r="C129" s="316" t="str">
        <f t="array" ref="C129">IF(STROŠKI_01!D165:V175="","",STROŠKI_01!D165:V175)</f>
        <v>PLAN</v>
      </c>
      <c r="D129" s="316" t="str">
        <f t="array" ref="D129">IF(STROŠKI_01!E165:W175="","",STROŠKI_01!E165:W175)</f>
        <v/>
      </c>
      <c r="E129" s="316" t="str">
        <f t="array" ref="E129">IF(STROŠKI_01!F165:X175="","",STROŠKI_01!F165:X175)</f>
        <v/>
      </c>
      <c r="F129" s="316" t="str">
        <f t="array" ref="F129">IF(STROŠKI_01!G165:Y175="","",STROŠKI_01!G165:Y175)</f>
        <v/>
      </c>
      <c r="G129" s="316" t="str">
        <f t="array" ref="G129">IF(STROŠKI_01!H165:Z175="","",STROŠKI_01!H165:Z175)</f>
        <v>MWh</v>
      </c>
      <c r="H129" s="316" t="str">
        <f t="array" ref="H129">IF(STROŠKI_01!I165:AA175="","",STROŠKI_01!I165:AA175)</f>
        <v/>
      </c>
      <c r="I129" s="316" t="str">
        <f t="array" ref="I129">IF(STROŠKI_01!J165:AB175="","",STROŠKI_01!J165:AB175)</f>
        <v/>
      </c>
      <c r="J129" s="316" t="str">
        <f t="array" ref="J129">IF(STROŠKI_01!K165:AC175="","",STROŠKI_01!K165:AC175)</f>
        <v/>
      </c>
      <c r="K129" s="316" t="str">
        <f t="array" ref="K129">IF(STROŠKI_01!L165:AH175="","",STROŠKI_01!L165:AH175)</f>
        <v/>
      </c>
      <c r="L129" s="316" t="str">
        <f t="array" ref="L129">IF(STROŠKI_01!M165:AI175="","",STROŠKI_01!M165:AI175)</f>
        <v/>
      </c>
      <c r="M129" s="316" t="str">
        <f t="array" ref="M129">IF(STROŠKI_01!N165:AJ175="","",STROŠKI_01!N165:AJ175)</f>
        <v/>
      </c>
      <c r="N129" s="316" t="str">
        <f t="array" ref="N129">IF(STROŠKI_01!O165:AK175="","",STROŠKI_01!O165:AK175)</f>
        <v/>
      </c>
      <c r="O129" s="316" t="str">
        <f t="array" ref="O129">IF(STROŠKI_01!P165:AK175="","",STROŠKI_01!P165:AK175)</f>
        <v/>
      </c>
      <c r="P129" s="316" t="str">
        <f t="array" ref="P129">IF(STROŠKI_01!Q165:AL175="","",STROŠKI_01!Q165:AL175)</f>
        <v/>
      </c>
      <c r="Q129" s="316" t="str">
        <f t="array" ref="Q129">IF(STROŠKI_01!R165:AM175="","",STROŠKI_01!R165:AM175)</f>
        <v>EUR/MWh</v>
      </c>
      <c r="R129" s="316" t="str">
        <f t="array" ref="R129">IF(STROŠKI_01!S165:AN175="","",STROŠKI_01!S165:AN175)</f>
        <v/>
      </c>
      <c r="S129" s="316" t="str">
        <f t="array" ref="S129">IF(STROŠKI_01!T165:AO175="","",STROŠKI_01!T165:AO175)</f>
        <v/>
      </c>
      <c r="T129" s="316" t="str">
        <f t="array" ref="T129">IF(STROŠKI_01!U165:AP175="","",STROŠKI_01!U165:AP175)</f>
        <v/>
      </c>
    </row>
    <row r="130" spans="1:22" x14ac:dyDescent="0.25">
      <c r="A130" s="322">
        <v>3</v>
      </c>
      <c r="B130" s="316" t="str">
        <f t="array" ref="B130">IF(STROŠKI_01!C166:T175="","",STROŠKI_01!C166:T175)</f>
        <v>PO</v>
      </c>
      <c r="C130" s="316" t="str">
        <f t="array" ref="C130">IF(STROŠKI_01!D166:V175="","",STROŠKI_01!D166:V175)</f>
        <v>PLAN</v>
      </c>
      <c r="D130" s="316" t="str">
        <f t="array" ref="D130">IF(STROŠKI_01!E166:W175="","",STROŠKI_01!E166:W175)</f>
        <v/>
      </c>
      <c r="E130" s="316" t="str">
        <f t="array" ref="E130">IF(STROŠKI_01!F166:X175="","",STROŠKI_01!F166:X175)</f>
        <v/>
      </c>
      <c r="F130" s="316" t="str">
        <f t="array" ref="F130">IF(STROŠKI_01!G166:Y175="","",STROŠKI_01!G166:Y175)</f>
        <v/>
      </c>
      <c r="G130" s="316" t="str">
        <f t="array" ref="G130">IF(STROŠKI_01!H166:Z175="","",STROŠKI_01!H166:Z175)</f>
        <v>MWh</v>
      </c>
      <c r="H130" s="316" t="str">
        <f t="array" ref="H130">IF(STROŠKI_01!I166:AA175="","",STROŠKI_01!I166:AA175)</f>
        <v/>
      </c>
      <c r="I130" s="316" t="str">
        <f t="array" ref="I130">IF(STROŠKI_01!J166:AB175="","",STROŠKI_01!J166:AB175)</f>
        <v/>
      </c>
      <c r="J130" s="316" t="str">
        <f t="array" ref="J130">IF(STROŠKI_01!K166:AC175="","",STROŠKI_01!K166:AC175)</f>
        <v/>
      </c>
      <c r="K130" s="316" t="str">
        <f t="array" ref="K130">IF(STROŠKI_01!L166:AH175="","",STROŠKI_01!L166:AH175)</f>
        <v/>
      </c>
      <c r="L130" s="316" t="str">
        <f t="array" ref="L130">IF(STROŠKI_01!M166:AI175="","",STROŠKI_01!M166:AI175)</f>
        <v/>
      </c>
      <c r="M130" s="316" t="str">
        <f t="array" ref="M130">IF(STROŠKI_01!N166:AJ175="","",STROŠKI_01!N166:AJ175)</f>
        <v/>
      </c>
      <c r="N130" s="316" t="str">
        <f t="array" ref="N130">IF(STROŠKI_01!O166:AK175="","",STROŠKI_01!O166:AK175)</f>
        <v/>
      </c>
      <c r="O130" s="316" t="str">
        <f t="array" ref="O130">IF(STROŠKI_01!P166:AK175="","",STROŠKI_01!P166:AK175)</f>
        <v/>
      </c>
      <c r="P130" s="316" t="str">
        <f t="array" ref="P130">IF(STROŠKI_01!Q166:AL175="","",STROŠKI_01!Q166:AL175)</f>
        <v/>
      </c>
      <c r="Q130" s="316" t="str">
        <f t="array" ref="Q130">IF(STROŠKI_01!R166:AM175="","",STROŠKI_01!R166:AM175)</f>
        <v>EUR/MWh</v>
      </c>
      <c r="R130" s="316" t="str">
        <f t="array" ref="R130">IF(STROŠKI_01!S166:AN175="","",STROŠKI_01!S166:AN175)</f>
        <v/>
      </c>
      <c r="S130" s="316" t="str">
        <f t="array" ref="S130">IF(STROŠKI_01!T166:AO175="","",STROŠKI_01!T166:AO175)</f>
        <v/>
      </c>
      <c r="T130" s="316" t="str">
        <f t="array" ref="T130">IF(STROŠKI_01!U166:AP175="","",STROŠKI_01!U166:AP175)</f>
        <v/>
      </c>
    </row>
    <row r="131" spans="1:22" x14ac:dyDescent="0.25">
      <c r="A131" s="322">
        <v>3</v>
      </c>
      <c r="B131" s="316" t="str">
        <f t="array" ref="B131">IF(STROŠKI_01!C167:T175="","",STROŠKI_01!C167:T175)</f>
        <v>PO</v>
      </c>
      <c r="C131" s="316" t="str">
        <f t="array" ref="C131">IF(STROŠKI_01!D167:V175="","",STROŠKI_01!D167:V175)</f>
        <v>PLAN</v>
      </c>
      <c r="D131" s="316" t="str">
        <f t="array" ref="D131">IF(STROŠKI_01!E167:W175="","",STROŠKI_01!E167:W175)</f>
        <v/>
      </c>
      <c r="E131" s="316" t="str">
        <f t="array" ref="E131">IF(STROŠKI_01!F167:X175="","",STROŠKI_01!F167:X175)</f>
        <v/>
      </c>
      <c r="F131" s="316" t="str">
        <f t="array" ref="F131">IF(STROŠKI_01!G167:Y175="","",STROŠKI_01!G167:Y175)</f>
        <v/>
      </c>
      <c r="G131" s="316" t="str">
        <f t="array" ref="G131">IF(STROŠKI_01!H167:Z175="","",STROŠKI_01!H167:Z175)</f>
        <v>MWh</v>
      </c>
      <c r="H131" s="316" t="str">
        <f t="array" ref="H131">IF(STROŠKI_01!I167:AA175="","",STROŠKI_01!I167:AA175)</f>
        <v/>
      </c>
      <c r="I131" s="316" t="str">
        <f t="array" ref="I131">IF(STROŠKI_01!J167:AB175="","",STROŠKI_01!J167:AB175)</f>
        <v/>
      </c>
      <c r="J131" s="316" t="str">
        <f t="array" ref="J131">IF(STROŠKI_01!K167:AC175="","",STROŠKI_01!K167:AC175)</f>
        <v/>
      </c>
      <c r="K131" s="316" t="str">
        <f t="array" ref="K131">IF(STROŠKI_01!L167:AH175="","",STROŠKI_01!L167:AH175)</f>
        <v/>
      </c>
      <c r="L131" s="316" t="str">
        <f t="array" ref="L131">IF(STROŠKI_01!M167:AI175="","",STROŠKI_01!M167:AI175)</f>
        <v/>
      </c>
      <c r="M131" s="316" t="str">
        <f t="array" ref="M131">IF(STROŠKI_01!N167:AJ175="","",STROŠKI_01!N167:AJ175)</f>
        <v/>
      </c>
      <c r="N131" s="316" t="str">
        <f t="array" ref="N131">IF(STROŠKI_01!O167:AK175="","",STROŠKI_01!O167:AK175)</f>
        <v/>
      </c>
      <c r="O131" s="316" t="str">
        <f t="array" ref="O131">IF(STROŠKI_01!P167:AK175="","",STROŠKI_01!P167:AK175)</f>
        <v/>
      </c>
      <c r="P131" s="316" t="str">
        <f t="array" ref="P131">IF(STROŠKI_01!Q167:AL175="","",STROŠKI_01!Q167:AL175)</f>
        <v/>
      </c>
      <c r="Q131" s="316" t="str">
        <f t="array" ref="Q131">IF(STROŠKI_01!R167:AM175="","",STROŠKI_01!R167:AM175)</f>
        <v>EUR/MWh</v>
      </c>
      <c r="R131" s="316" t="str">
        <f t="array" ref="R131">IF(STROŠKI_01!S167:AN175="","",STROŠKI_01!S167:AN175)</f>
        <v/>
      </c>
      <c r="S131" s="316" t="str">
        <f t="array" ref="S131">IF(STROŠKI_01!T167:AO175="","",STROŠKI_01!T167:AO175)</f>
        <v/>
      </c>
      <c r="T131" s="316" t="str">
        <f t="array" ref="T131">IF(STROŠKI_01!U167:AP175="","",STROŠKI_01!U167:AP175)</f>
        <v/>
      </c>
    </row>
    <row r="132" spans="1:22" x14ac:dyDescent="0.25">
      <c r="A132" s="322">
        <v>3</v>
      </c>
      <c r="B132" s="316" t="str">
        <f t="array" ref="B132">IF(STROŠKI_01!C168:T175="","",STROŠKI_01!C168:T175)</f>
        <v>PO</v>
      </c>
      <c r="C132" s="316" t="str">
        <f t="array" ref="C132">IF(STROŠKI_01!D168:V175="","",STROŠKI_01!D168:V175)</f>
        <v>PLAN</v>
      </c>
      <c r="D132" s="316" t="str">
        <f t="array" ref="D132">IF(STROŠKI_01!E168:W175="","",STROŠKI_01!E168:W175)</f>
        <v/>
      </c>
      <c r="E132" s="316" t="str">
        <f t="array" ref="E132">IF(STROŠKI_01!F168:X175="","",STROŠKI_01!F168:X175)</f>
        <v/>
      </c>
      <c r="F132" s="316" t="str">
        <f t="array" ref="F132">IF(STROŠKI_01!G168:Y175="","",STROŠKI_01!G168:Y175)</f>
        <v/>
      </c>
      <c r="G132" s="316" t="str">
        <f t="array" ref="G132">IF(STROŠKI_01!H168:Z175="","",STROŠKI_01!H168:Z175)</f>
        <v>MW/leto</v>
      </c>
      <c r="H132" s="316" t="str">
        <f t="array" ref="H132">IF(STROŠKI_01!I168:AA175="","",STROŠKI_01!I168:AA175)</f>
        <v/>
      </c>
      <c r="I132" s="316" t="str">
        <f t="array" ref="I132">IF(STROŠKI_01!J168:AB175="","",STROŠKI_01!J168:AB175)</f>
        <v/>
      </c>
      <c r="J132" s="316" t="str">
        <f t="array" ref="J132">IF(STROŠKI_01!K168:AC175="","",STROŠKI_01!K168:AC175)</f>
        <v/>
      </c>
      <c r="K132" s="316" t="str">
        <f t="array" ref="K132">IF(STROŠKI_01!L168:AH175="","",STROŠKI_01!L168:AH175)</f>
        <v/>
      </c>
      <c r="L132" s="316" t="str">
        <f t="array" ref="L132">IF(STROŠKI_01!M168:AI175="","",STROŠKI_01!M168:AI175)</f>
        <v/>
      </c>
      <c r="M132" s="316" t="str">
        <f t="array" ref="M132">IF(STROŠKI_01!N168:AJ175="","",STROŠKI_01!N168:AJ175)</f>
        <v/>
      </c>
      <c r="N132" s="316" t="str">
        <f t="array" ref="N132">IF(STROŠKI_01!O168:AK175="","",STROŠKI_01!O168:AK175)</f>
        <v/>
      </c>
      <c r="O132" s="316" t="str">
        <f t="array" ref="O132">IF(STROŠKI_01!P168:AK175="","",STROŠKI_01!P168:AK175)</f>
        <v/>
      </c>
      <c r="P132" s="316" t="str">
        <f t="array" ref="P132">IF(STROŠKI_01!Q168:AL175="","",STROŠKI_01!Q168:AL175)</f>
        <v/>
      </c>
      <c r="Q132" s="316" t="str">
        <f t="array" ref="Q132">IF(STROŠKI_01!R168:AM175="","",STROŠKI_01!R168:AM175)</f>
        <v>EUR/MW/leto</v>
      </c>
      <c r="R132" s="316" t="str">
        <f t="array" ref="R132">IF(STROŠKI_01!S168:AN175="","",STROŠKI_01!S168:AN175)</f>
        <v/>
      </c>
      <c r="S132" s="316" t="str">
        <f t="array" ref="S132">IF(STROŠKI_01!T168:AO175="","",STROŠKI_01!T168:AO175)</f>
        <v/>
      </c>
      <c r="T132" s="316" t="str">
        <f t="array" ref="T132">IF(STROŠKI_01!U168:AP175="","",STROŠKI_01!U168:AP175)</f>
        <v/>
      </c>
    </row>
    <row r="133" spans="1:22" x14ac:dyDescent="0.25">
      <c r="A133" s="322">
        <v>3</v>
      </c>
      <c r="B133" s="316" t="str">
        <f t="array" ref="B133">IF(STROŠKI_01!C169:T175="","",STROŠKI_01!C169:T175)</f>
        <v>PO</v>
      </c>
      <c r="C133" s="316" t="str">
        <f t="array" ref="C133">IF(STROŠKI_01!D169:V175="","",STROŠKI_01!D169:V175)</f>
        <v>PLAN</v>
      </c>
      <c r="D133" s="316" t="str">
        <f t="array" ref="D133">IF(STROŠKI_01!E169:W175="","",STROŠKI_01!E169:W175)</f>
        <v/>
      </c>
      <c r="E133" s="316" t="str">
        <f t="array" ref="E133">IF(STROŠKI_01!F169:X175="","",STROŠKI_01!F169:X175)</f>
        <v/>
      </c>
      <c r="F133" s="316" t="str">
        <f t="array" ref="F133">IF(STROŠKI_01!G169:Y175="","",STROŠKI_01!G169:Y175)</f>
        <v/>
      </c>
      <c r="G133" s="316" t="str">
        <f t="array" ref="G133">IF(STROŠKI_01!H169:Z175="","",STROŠKI_01!H169:Z175)</f>
        <v>MWh</v>
      </c>
      <c r="H133" s="316" t="str">
        <f t="array" ref="H133">IF(STROŠKI_01!I169:AA175="","",STROŠKI_01!I169:AA175)</f>
        <v/>
      </c>
      <c r="I133" s="316" t="str">
        <f t="array" ref="I133">IF(STROŠKI_01!J169:AB175="","",STROŠKI_01!J169:AB175)</f>
        <v/>
      </c>
      <c r="J133" s="316" t="str">
        <f t="array" ref="J133">IF(STROŠKI_01!K169:AC175="","",STROŠKI_01!K169:AC175)</f>
        <v/>
      </c>
      <c r="K133" s="316" t="str">
        <f t="array" ref="K133">IF(STROŠKI_01!L169:AH175="","",STROŠKI_01!L169:AH175)</f>
        <v/>
      </c>
      <c r="L133" s="316" t="str">
        <f t="array" ref="L133">IF(STROŠKI_01!M169:AI175="","",STROŠKI_01!M169:AI175)</f>
        <v/>
      </c>
      <c r="M133" s="316" t="str">
        <f t="array" ref="M133">IF(STROŠKI_01!N169:AJ175="","",STROŠKI_01!N169:AJ175)</f>
        <v/>
      </c>
      <c r="N133" s="316" t="str">
        <f t="array" ref="N133">IF(STROŠKI_01!O169:AK175="","",STROŠKI_01!O169:AK175)</f>
        <v/>
      </c>
      <c r="O133" s="316" t="str">
        <f t="array" ref="O133">IF(STROŠKI_01!P169:AK175="","",STROŠKI_01!P169:AK175)</f>
        <v/>
      </c>
      <c r="P133" s="316" t="str">
        <f t="array" ref="P133">IF(STROŠKI_01!Q169:AL175="","",STROŠKI_01!Q169:AL175)</f>
        <v/>
      </c>
      <c r="Q133" s="316" t="str">
        <f t="array" ref="Q133">IF(STROŠKI_01!R169:AM175="","",STROŠKI_01!R169:AM175)</f>
        <v>EUR/MWh</v>
      </c>
      <c r="R133" s="316" t="str">
        <f t="array" ref="R133">IF(STROŠKI_01!S169:AN175="","",STROŠKI_01!S169:AN175)</f>
        <v/>
      </c>
      <c r="S133" s="316" t="str">
        <f t="array" ref="S133">IF(STROŠKI_01!T169:AO175="","",STROŠKI_01!T169:AO175)</f>
        <v/>
      </c>
      <c r="T133" s="316" t="str">
        <f t="array" ref="T133">IF(STROŠKI_01!U169:AP175="","",STROŠKI_01!U169:AP175)</f>
        <v/>
      </c>
    </row>
    <row r="134" spans="1:22" x14ac:dyDescent="0.25">
      <c r="A134" s="322">
        <v>3</v>
      </c>
      <c r="B134" s="316" t="str">
        <f t="array" ref="B134">IF(STROŠKI_01!C170:T175="","",STROŠKI_01!C170:T175)</f>
        <v>PO</v>
      </c>
      <c r="C134" s="316" t="str">
        <f t="array" ref="C134">IF(STROŠKI_01!D170:V175="","",STROŠKI_01!D170:V175)</f>
        <v>PLAN</v>
      </c>
      <c r="D134" s="316" t="str">
        <f t="array" ref="D134">IF(STROŠKI_01!E170:W175="","",STROŠKI_01!E170:W175)</f>
        <v/>
      </c>
      <c r="E134" s="316" t="str">
        <f t="array" ref="E134">IF(STROŠKI_01!F170:X175="","",STROŠKI_01!F170:X175)</f>
        <v/>
      </c>
      <c r="F134" s="316" t="str">
        <f t="array" ref="F134">IF(STROŠKI_01!G170:Y175="","",STROŠKI_01!G170:Y175)</f>
        <v/>
      </c>
      <c r="G134" s="316" t="str">
        <f t="array" ref="G134">IF(STROŠKI_01!H170:Z175="","",STROŠKI_01!H170:Z175)</f>
        <v>MWh</v>
      </c>
      <c r="H134" s="316" t="str">
        <f t="array" ref="H134">IF(STROŠKI_01!I170:AA175="","",STROŠKI_01!I170:AA175)</f>
        <v/>
      </c>
      <c r="I134" s="316" t="str">
        <f t="array" ref="I134">IF(STROŠKI_01!J170:AB175="","",STROŠKI_01!J170:AB175)</f>
        <v/>
      </c>
      <c r="J134" s="316" t="str">
        <f t="array" ref="J134">IF(STROŠKI_01!K170:AC175="","",STROŠKI_01!K170:AC175)</f>
        <v/>
      </c>
      <c r="K134" s="316" t="str">
        <f t="array" ref="K134">IF(STROŠKI_01!L170:AH175="","",STROŠKI_01!L170:AH175)</f>
        <v/>
      </c>
      <c r="L134" s="316" t="str">
        <f t="array" ref="L134">IF(STROŠKI_01!M170:AI175="","",STROŠKI_01!M170:AI175)</f>
        <v/>
      </c>
      <c r="M134" s="316" t="str">
        <f t="array" ref="M134">IF(STROŠKI_01!N170:AJ175="","",STROŠKI_01!N170:AJ175)</f>
        <v/>
      </c>
      <c r="N134" s="316" t="str">
        <f t="array" ref="N134">IF(STROŠKI_01!O170:AK175="","",STROŠKI_01!O170:AK175)</f>
        <v/>
      </c>
      <c r="O134" s="316" t="str">
        <f t="array" ref="O134">IF(STROŠKI_01!P170:AK175="","",STROŠKI_01!P170:AK175)</f>
        <v/>
      </c>
      <c r="P134" s="316" t="str">
        <f t="array" ref="P134">IF(STROŠKI_01!Q170:AL175="","",STROŠKI_01!Q170:AL175)</f>
        <v/>
      </c>
      <c r="Q134" s="316" t="str">
        <f t="array" ref="Q134">IF(STROŠKI_01!R170:AM175="","",STROŠKI_01!R170:AM175)</f>
        <v>EUR/MWh</v>
      </c>
      <c r="R134" s="316" t="str">
        <f t="array" ref="R134">IF(STROŠKI_01!S170:AN175="","",STROŠKI_01!S170:AN175)</f>
        <v/>
      </c>
      <c r="S134" s="316" t="str">
        <f t="array" ref="S134">IF(STROŠKI_01!T170:AO175="","",STROŠKI_01!T170:AO175)</f>
        <v/>
      </c>
      <c r="T134" s="316" t="str">
        <f t="array" ref="T134">IF(STROŠKI_01!U170:AP175="","",STROŠKI_01!U170:AP175)</f>
        <v/>
      </c>
    </row>
    <row r="135" spans="1:22" x14ac:dyDescent="0.25">
      <c r="A135" s="322">
        <v>3</v>
      </c>
      <c r="B135" s="316" t="str">
        <f t="array" ref="B135">IF(STROŠKI_01!C171:T175="","",STROŠKI_01!C171:T175)</f>
        <v>PO</v>
      </c>
      <c r="C135" s="316" t="str">
        <f t="array" ref="C135">IF(STROŠKI_01!D171:V175="","",STROŠKI_01!D171:V175)</f>
        <v>PLAN</v>
      </c>
      <c r="D135" s="316" t="str">
        <f t="array" ref="D135">IF(STROŠKI_01!E171:W175="","",STROŠKI_01!E171:W175)</f>
        <v/>
      </c>
      <c r="E135" s="316" t="str">
        <f t="array" ref="E135">IF(STROŠKI_01!F171:X175="","",STROŠKI_01!F171:X175)</f>
        <v/>
      </c>
      <c r="F135" s="316" t="str">
        <f t="array" ref="F135">IF(STROŠKI_01!G171:Y175="","",STROŠKI_01!G171:Y175)</f>
        <v/>
      </c>
      <c r="G135" s="316" t="str">
        <f t="array" ref="G135">IF(STROŠKI_01!H171:Z175="","",STROŠKI_01!H171:Z175)</f>
        <v>MWh</v>
      </c>
      <c r="H135" s="316" t="str">
        <f t="array" ref="H135">IF(STROŠKI_01!I171:AA175="","",STROŠKI_01!I171:AA175)</f>
        <v/>
      </c>
      <c r="I135" s="316" t="str">
        <f t="array" ref="I135">IF(STROŠKI_01!J171:AB175="","",STROŠKI_01!J171:AB175)</f>
        <v/>
      </c>
      <c r="J135" s="316" t="str">
        <f t="array" ref="J135">IF(STROŠKI_01!K171:AC175="","",STROŠKI_01!K171:AC175)</f>
        <v/>
      </c>
      <c r="K135" s="316" t="str">
        <f t="array" ref="K135">IF(STROŠKI_01!L171:AH175="","",STROŠKI_01!L171:AH175)</f>
        <v/>
      </c>
      <c r="L135" s="316" t="str">
        <f t="array" ref="L135">IF(STROŠKI_01!M171:AI175="","",STROŠKI_01!M171:AI175)</f>
        <v/>
      </c>
      <c r="M135" s="316" t="str">
        <f t="array" ref="M135">IF(STROŠKI_01!N171:AJ175="","",STROŠKI_01!N171:AJ175)</f>
        <v/>
      </c>
      <c r="N135" s="316" t="str">
        <f t="array" ref="N135">IF(STROŠKI_01!O171:AK175="","",STROŠKI_01!O171:AK175)</f>
        <v/>
      </c>
      <c r="O135" s="316" t="str">
        <f t="array" ref="O135">IF(STROŠKI_01!P171:AK175="","",STROŠKI_01!P171:AK175)</f>
        <v/>
      </c>
      <c r="P135" s="316" t="str">
        <f t="array" ref="P135">IF(STROŠKI_01!Q171:AL175="","",STROŠKI_01!Q171:AL175)</f>
        <v/>
      </c>
      <c r="Q135" s="316" t="str">
        <f t="array" ref="Q135">IF(STROŠKI_01!R171:AM175="","",STROŠKI_01!R171:AM175)</f>
        <v>EUR/MWh</v>
      </c>
      <c r="R135" s="316" t="str">
        <f t="array" ref="R135">IF(STROŠKI_01!S171:AN175="","",STROŠKI_01!S171:AN175)</f>
        <v/>
      </c>
      <c r="S135" s="316" t="str">
        <f t="array" ref="S135">IF(STROŠKI_01!T171:AO175="","",STROŠKI_01!T171:AO175)</f>
        <v/>
      </c>
      <c r="T135" s="316" t="str">
        <f t="array" ref="T135">IF(STROŠKI_01!U171:AP175="","",STROŠKI_01!U171:AP175)</f>
        <v/>
      </c>
    </row>
    <row r="136" spans="1:22" x14ac:dyDescent="0.25">
      <c r="A136" s="322">
        <v>3</v>
      </c>
      <c r="B136" s="316" t="str">
        <f t="array" ref="B136">IF(STROŠKI_01!C172:T175="","",STROŠKI_01!C172:T175)</f>
        <v>PO</v>
      </c>
      <c r="C136" s="316" t="str">
        <f t="array" ref="C136">IF(STROŠKI_01!D172:V175="","",STROŠKI_01!D172:V175)</f>
        <v>PLAN</v>
      </c>
      <c r="D136" s="316" t="str">
        <f t="array" ref="D136">IF(STROŠKI_01!E172:W175="","",STROŠKI_01!E172:W175)</f>
        <v/>
      </c>
      <c r="E136" s="316" t="str">
        <f t="array" ref="E136">IF(STROŠKI_01!F172:X175="","",STROŠKI_01!F172:X175)</f>
        <v/>
      </c>
      <c r="F136" s="316" t="str">
        <f t="array" ref="F136">IF(STROŠKI_01!G172:Y175="","",STROŠKI_01!G172:Y175)</f>
        <v/>
      </c>
      <c r="G136" s="316" t="str">
        <f t="array" ref="G136">IF(STROŠKI_01!H172:Z175="","",STROŠKI_01!H172:Z175)</f>
        <v>MW/leto</v>
      </c>
      <c r="H136" s="316" t="str">
        <f t="array" ref="H136">IF(STROŠKI_01!I172:AA175="","",STROŠKI_01!I172:AA175)</f>
        <v/>
      </c>
      <c r="I136" s="316" t="str">
        <f t="array" ref="I136">IF(STROŠKI_01!J172:AB175="","",STROŠKI_01!J172:AB175)</f>
        <v/>
      </c>
      <c r="J136" s="316" t="str">
        <f t="array" ref="J136">IF(STROŠKI_01!K172:AC175="","",STROŠKI_01!K172:AC175)</f>
        <v/>
      </c>
      <c r="K136" s="316" t="str">
        <f t="array" ref="K136">IF(STROŠKI_01!L172:AH175="","",STROŠKI_01!L172:AH175)</f>
        <v/>
      </c>
      <c r="L136" s="316" t="str">
        <f t="array" ref="L136">IF(STROŠKI_01!M172:AI175="","",STROŠKI_01!M172:AI175)</f>
        <v/>
      </c>
      <c r="M136" s="316" t="str">
        <f t="array" ref="M136">IF(STROŠKI_01!N172:AJ175="","",STROŠKI_01!N172:AJ175)</f>
        <v/>
      </c>
      <c r="N136" s="316" t="str">
        <f t="array" ref="N136">IF(STROŠKI_01!O172:AK175="","",STROŠKI_01!O172:AK175)</f>
        <v/>
      </c>
      <c r="O136" s="316" t="str">
        <f t="array" ref="O136">IF(STROŠKI_01!P172:AK175="","",STROŠKI_01!P172:AK175)</f>
        <v/>
      </c>
      <c r="P136" s="316" t="str">
        <f t="array" ref="P136">IF(STROŠKI_01!Q172:AL175="","",STROŠKI_01!Q172:AL175)</f>
        <v/>
      </c>
      <c r="Q136" s="316" t="str">
        <f t="array" ref="Q136">IF(STROŠKI_01!R172:AM175="","",STROŠKI_01!R172:AM175)</f>
        <v>EUR/MW/leto</v>
      </c>
      <c r="R136" s="316" t="str">
        <f t="array" ref="R136">IF(STROŠKI_01!S172:AN175="","",STROŠKI_01!S172:AN175)</f>
        <v/>
      </c>
      <c r="S136" s="316" t="str">
        <f t="array" ref="S136">IF(STROŠKI_01!T172:AO175="","",STROŠKI_01!T172:AO175)</f>
        <v/>
      </c>
      <c r="T136" s="316" t="str">
        <f t="array" ref="T136">IF(STROŠKI_01!U172:AP175="","",STROŠKI_01!U172:AP175)</f>
        <v/>
      </c>
    </row>
    <row r="137" spans="1:22" x14ac:dyDescent="0.25">
      <c r="A137" s="354">
        <v>4</v>
      </c>
      <c r="B137" s="316" t="e">
        <f t="array" ref="B137">IF(STROŠKI_01!#REF!="","",STROŠKI_01!#REF!)</f>
        <v>#REF!</v>
      </c>
      <c r="C137" s="316" t="e">
        <f t="array" ref="C137">IF(STROŠKI_01!#REF!="","",STROŠKI_01!#REF!)</f>
        <v>#REF!</v>
      </c>
      <c r="D137" s="316" t="e">
        <f t="array" ref="D137">IF(STROŠKI_01!#REF!="","",STROŠKI_01!#REF!)</f>
        <v>#REF!</v>
      </c>
      <c r="E137" s="316" t="e">
        <f t="array" ref="E137">IF(STROŠKI_01!#REF!="","",STROŠKI_01!#REF!)</f>
        <v>#REF!</v>
      </c>
      <c r="F137" s="316" t="e">
        <f t="array" ref="F137">IF(STROŠKI_01!#REF!="","",STROŠKI_01!#REF!)</f>
        <v>#REF!</v>
      </c>
      <c r="G137" s="316" t="e">
        <f t="array" ref="G137">IF(STROŠKI_01!#REF!="","",STROŠKI_01!#REF!)</f>
        <v>#REF!</v>
      </c>
      <c r="H137" s="316" t="e">
        <f t="array" ref="H137">IF(STROŠKI_01!#REF!="","",STROŠKI_01!#REF!)</f>
        <v>#REF!</v>
      </c>
      <c r="I137" s="316" t="e">
        <f t="array" ref="I137">IF(STROŠKI_01!#REF!="","",STROŠKI_01!#REF!)</f>
        <v>#REF!</v>
      </c>
      <c r="J137" s="316" t="e">
        <f t="array" ref="J137">IF(STROŠKI_01!#REF!="","",STROŠKI_01!#REF!)</f>
        <v>#REF!</v>
      </c>
      <c r="K137" s="316" t="e">
        <f t="array" ref="K137">IF(STROŠKI_01!#REF!="","",STROŠKI_01!#REF!)</f>
        <v>#REF!</v>
      </c>
      <c r="L137" s="316" t="e">
        <f t="array" ref="L137">IF(STROŠKI_01!#REF!="","",STROŠKI_01!#REF!)</f>
        <v>#REF!</v>
      </c>
      <c r="M137" s="316" t="e">
        <f t="array" ref="M137">IF(STROŠKI_01!#REF!="","",STROŠKI_01!#REF!)</f>
        <v>#REF!</v>
      </c>
      <c r="N137" s="316" t="e">
        <f t="array" ref="N137">IF(STROŠKI_01!#REF!="","",STROŠKI_01!#REF!)</f>
        <v>#REF!</v>
      </c>
      <c r="O137" s="316" t="e">
        <f t="array" ref="O137">IF(STROŠKI_01!#REF!="","",STROŠKI_01!#REF!)</f>
        <v>#REF!</v>
      </c>
      <c r="P137" s="316" t="e">
        <f t="array" ref="P137">IF(STROŠKI_01!#REF!="","",STROŠKI_01!#REF!)</f>
        <v>#REF!</v>
      </c>
      <c r="Q137" s="316" t="e">
        <f t="array" ref="Q137">IF(STROŠKI_01!#REF!="","",STROŠKI_01!#REF!)</f>
        <v>#REF!</v>
      </c>
      <c r="R137" s="316" t="e">
        <f t="array" ref="R137">IF(STROŠKI_01!#REF!="","",STROŠKI_01!#REF!)</f>
        <v>#REF!</v>
      </c>
      <c r="S137" s="316" t="e">
        <f t="array" ref="S137">IF(STROŠKI_01!#REF!="","",STROŠKI_01!#REF!)</f>
        <v>#REF!</v>
      </c>
      <c r="T137" s="316" t="e">
        <f t="array" ref="T137">IF(STROŠKI_01!#REF!="","",STROŠKI_01!#REF!)</f>
        <v>#REF!</v>
      </c>
      <c r="U137" s="448" t="e">
        <f t="array" ref="U137">IF(STROŠKI_01!#REF!="","",STROŠKI_01!#REF!)</f>
        <v>#REF!</v>
      </c>
      <c r="V137" t="e">
        <f t="array" ref="V137">IF(STROŠKI_01!#REF!="","",STROŠKI_01!#REF!)</f>
        <v>#REF!</v>
      </c>
    </row>
    <row r="138" spans="1:22" x14ac:dyDescent="0.25">
      <c r="A138" s="354">
        <v>4</v>
      </c>
      <c r="B138" s="316" t="e">
        <f t="array" ref="B138">IF(STROŠKI_01!#REF!="","",STROŠKI_01!#REF!)</f>
        <v>#REF!</v>
      </c>
      <c r="C138" s="316" t="e">
        <f t="array" ref="C138">IF(STROŠKI_01!#REF!="","",STROŠKI_01!#REF!)</f>
        <v>#REF!</v>
      </c>
      <c r="D138" s="316" t="e">
        <f t="array" ref="D138">IF(STROŠKI_01!#REF!="","",STROŠKI_01!#REF!)</f>
        <v>#REF!</v>
      </c>
      <c r="E138" s="316" t="e">
        <f t="array" ref="E138">IF(STROŠKI_01!#REF!="","",STROŠKI_01!#REF!)</f>
        <v>#REF!</v>
      </c>
      <c r="F138" s="316" t="e">
        <f t="array" ref="F138">IF(STROŠKI_01!#REF!="","",STROŠKI_01!#REF!)</f>
        <v>#REF!</v>
      </c>
      <c r="G138" s="316" t="e">
        <f t="array" ref="G138">IF(STROŠKI_01!#REF!="","",STROŠKI_01!#REF!)</f>
        <v>#REF!</v>
      </c>
      <c r="H138" s="316" t="e">
        <f t="array" ref="H138">IF(STROŠKI_01!#REF!="","",STROŠKI_01!#REF!)</f>
        <v>#REF!</v>
      </c>
      <c r="I138" s="316" t="e">
        <f t="array" ref="I138">IF(STROŠKI_01!#REF!="","",STROŠKI_01!#REF!)</f>
        <v>#REF!</v>
      </c>
      <c r="J138" s="316" t="e">
        <f t="array" ref="J138">IF(STROŠKI_01!#REF!="","",STROŠKI_01!#REF!)</f>
        <v>#REF!</v>
      </c>
      <c r="K138" s="316" t="e">
        <f t="array" ref="K138">IF(STROŠKI_01!#REF!="","",STROŠKI_01!#REF!)</f>
        <v>#REF!</v>
      </c>
      <c r="L138" s="316" t="e">
        <f t="array" ref="L138">IF(STROŠKI_01!#REF!="","",STROŠKI_01!#REF!)</f>
        <v>#REF!</v>
      </c>
      <c r="M138" s="316" t="e">
        <f t="array" ref="M138">IF(STROŠKI_01!#REF!="","",STROŠKI_01!#REF!)</f>
        <v>#REF!</v>
      </c>
      <c r="N138" s="316" t="e">
        <f t="array" ref="N138">IF(STROŠKI_01!#REF!="","",STROŠKI_01!#REF!)</f>
        <v>#REF!</v>
      </c>
      <c r="O138" s="316" t="e">
        <f t="array" ref="O138">IF(STROŠKI_01!#REF!="","",STROŠKI_01!#REF!)</f>
        <v>#REF!</v>
      </c>
      <c r="P138" s="316" t="e">
        <f t="array" ref="P138">IF(STROŠKI_01!#REF!="","",STROŠKI_01!#REF!)</f>
        <v>#REF!</v>
      </c>
      <c r="Q138" s="316" t="e">
        <f t="array" ref="Q138">IF(STROŠKI_01!#REF!="","",STROŠKI_01!#REF!)</f>
        <v>#REF!</v>
      </c>
      <c r="R138" s="316" t="e">
        <f t="array" ref="R138">IF(STROŠKI_01!#REF!="","",STROŠKI_01!#REF!)</f>
        <v>#REF!</v>
      </c>
      <c r="S138" s="316" t="e">
        <f t="array" ref="S138">IF(STROŠKI_01!#REF!="","",STROŠKI_01!#REF!)</f>
        <v>#REF!</v>
      </c>
      <c r="T138" s="316" t="e">
        <f t="array" ref="T138">IF(STROŠKI_01!#REF!="","",STROŠKI_01!#REF!)</f>
        <v>#REF!</v>
      </c>
      <c r="U138" s="448" t="e">
        <f t="array" ref="U138">IF(STROŠKI_01!#REF!="","",STROŠKI_01!#REF!)</f>
        <v>#REF!</v>
      </c>
      <c r="V138" t="e">
        <f t="array" ref="V138">IF(STROŠKI_01!#REF!="","",STROŠKI_01!#REF!)</f>
        <v>#REF!</v>
      </c>
    </row>
    <row r="139" spans="1:22" x14ac:dyDescent="0.25">
      <c r="A139" s="354">
        <v>4</v>
      </c>
      <c r="B139" s="316" t="e">
        <f t="array" ref="B139">IF(STROŠKI_01!#REF!="","",STROŠKI_01!#REF!)</f>
        <v>#REF!</v>
      </c>
      <c r="C139" s="316" t="e">
        <f t="array" ref="C139">IF(STROŠKI_01!#REF!="","",STROŠKI_01!#REF!)</f>
        <v>#REF!</v>
      </c>
      <c r="D139" s="316" t="e">
        <f t="array" ref="D139">IF(STROŠKI_01!#REF!="","",STROŠKI_01!#REF!)</f>
        <v>#REF!</v>
      </c>
      <c r="E139" s="316" t="e">
        <f t="array" ref="E139">IF(STROŠKI_01!#REF!="","",STROŠKI_01!#REF!)</f>
        <v>#REF!</v>
      </c>
      <c r="F139" s="316" t="e">
        <f t="array" ref="F139">IF(STROŠKI_01!#REF!="","",STROŠKI_01!#REF!)</f>
        <v>#REF!</v>
      </c>
      <c r="G139" s="316" t="e">
        <f t="array" ref="G139">IF(STROŠKI_01!#REF!="","",STROŠKI_01!#REF!)</f>
        <v>#REF!</v>
      </c>
      <c r="H139" s="316" t="e">
        <f t="array" ref="H139">IF(STROŠKI_01!#REF!="","",STROŠKI_01!#REF!)</f>
        <v>#REF!</v>
      </c>
      <c r="I139" s="316" t="e">
        <f t="array" ref="I139">IF(STROŠKI_01!#REF!="","",STROŠKI_01!#REF!)</f>
        <v>#REF!</v>
      </c>
      <c r="J139" s="316" t="e">
        <f t="array" ref="J139">IF(STROŠKI_01!#REF!="","",STROŠKI_01!#REF!)</f>
        <v>#REF!</v>
      </c>
      <c r="K139" s="316" t="e">
        <f t="array" ref="K139">IF(STROŠKI_01!#REF!="","",STROŠKI_01!#REF!)</f>
        <v>#REF!</v>
      </c>
      <c r="L139" s="316" t="e">
        <f t="array" ref="L139">IF(STROŠKI_01!#REF!="","",STROŠKI_01!#REF!)</f>
        <v>#REF!</v>
      </c>
      <c r="M139" s="316" t="e">
        <f t="array" ref="M139">IF(STROŠKI_01!#REF!="","",STROŠKI_01!#REF!)</f>
        <v>#REF!</v>
      </c>
      <c r="N139" s="316" t="e">
        <f t="array" ref="N139">IF(STROŠKI_01!#REF!="","",STROŠKI_01!#REF!)</f>
        <v>#REF!</v>
      </c>
      <c r="O139" s="316" t="e">
        <f t="array" ref="O139">IF(STROŠKI_01!#REF!="","",STROŠKI_01!#REF!)</f>
        <v>#REF!</v>
      </c>
      <c r="P139" s="316" t="e">
        <f t="array" ref="P139">IF(STROŠKI_01!#REF!="","",STROŠKI_01!#REF!)</f>
        <v>#REF!</v>
      </c>
      <c r="Q139" s="316" t="e">
        <f t="array" ref="Q139">IF(STROŠKI_01!#REF!="","",STROŠKI_01!#REF!)</f>
        <v>#REF!</v>
      </c>
      <c r="R139" s="316" t="e">
        <f t="array" ref="R139">IF(STROŠKI_01!#REF!="","",STROŠKI_01!#REF!)</f>
        <v>#REF!</v>
      </c>
      <c r="S139" s="316" t="e">
        <f t="array" ref="S139">IF(STROŠKI_01!#REF!="","",STROŠKI_01!#REF!)</f>
        <v>#REF!</v>
      </c>
      <c r="T139" s="316" t="e">
        <f t="array" ref="T139">IF(STROŠKI_01!#REF!="","",STROŠKI_01!#REF!)</f>
        <v>#REF!</v>
      </c>
      <c r="U139" s="448" t="e">
        <f t="array" ref="U139">IF(STROŠKI_01!#REF!="","",STROŠKI_01!#REF!)</f>
        <v>#REF!</v>
      </c>
      <c r="V139" t="e">
        <f t="array" ref="V139">IF(STROŠKI_01!#REF!="","",STROŠKI_01!#REF!)</f>
        <v>#REF!</v>
      </c>
    </row>
    <row r="140" spans="1:22" x14ac:dyDescent="0.25">
      <c r="A140" s="354">
        <v>4</v>
      </c>
      <c r="B140" s="316" t="e">
        <f t="array" ref="B140">IF(STROŠKI_01!#REF!="","",STROŠKI_01!#REF!)</f>
        <v>#REF!</v>
      </c>
      <c r="C140" s="316" t="e">
        <f t="array" ref="C140">IF(STROŠKI_01!#REF!="","",STROŠKI_01!#REF!)</f>
        <v>#REF!</v>
      </c>
      <c r="D140" s="316" t="e">
        <f t="array" ref="D140">IF(STROŠKI_01!#REF!="","",STROŠKI_01!#REF!)</f>
        <v>#REF!</v>
      </c>
      <c r="E140" s="316" t="e">
        <f t="array" ref="E140">IF(STROŠKI_01!#REF!="","",STROŠKI_01!#REF!)</f>
        <v>#REF!</v>
      </c>
      <c r="F140" s="316" t="e">
        <f t="array" ref="F140">IF(STROŠKI_01!#REF!="","",STROŠKI_01!#REF!)</f>
        <v>#REF!</v>
      </c>
      <c r="G140" s="316" t="e">
        <f t="array" ref="G140">IF(STROŠKI_01!#REF!="","",STROŠKI_01!#REF!)</f>
        <v>#REF!</v>
      </c>
      <c r="H140" s="316" t="e">
        <f t="array" ref="H140">IF(STROŠKI_01!#REF!="","",STROŠKI_01!#REF!)</f>
        <v>#REF!</v>
      </c>
      <c r="I140" s="316" t="e">
        <f t="array" ref="I140">IF(STROŠKI_01!#REF!="","",STROŠKI_01!#REF!)</f>
        <v>#REF!</v>
      </c>
      <c r="J140" s="316" t="e">
        <f t="array" ref="J140">IF(STROŠKI_01!#REF!="","",STROŠKI_01!#REF!)</f>
        <v>#REF!</v>
      </c>
      <c r="K140" s="316" t="e">
        <f t="array" ref="K140">IF(STROŠKI_01!#REF!="","",STROŠKI_01!#REF!)</f>
        <v>#REF!</v>
      </c>
      <c r="L140" s="316" t="e">
        <f t="array" ref="L140">IF(STROŠKI_01!#REF!="","",STROŠKI_01!#REF!)</f>
        <v>#REF!</v>
      </c>
      <c r="M140" s="316" t="e">
        <f t="array" ref="M140">IF(STROŠKI_01!#REF!="","",STROŠKI_01!#REF!)</f>
        <v>#REF!</v>
      </c>
      <c r="N140" s="316" t="e">
        <f t="array" ref="N140">IF(STROŠKI_01!#REF!="","",STROŠKI_01!#REF!)</f>
        <v>#REF!</v>
      </c>
      <c r="O140" s="316" t="e">
        <f t="array" ref="O140">IF(STROŠKI_01!#REF!="","",STROŠKI_01!#REF!)</f>
        <v>#REF!</v>
      </c>
      <c r="P140" s="316" t="e">
        <f t="array" ref="P140">IF(STROŠKI_01!#REF!="","",STROŠKI_01!#REF!)</f>
        <v>#REF!</v>
      </c>
      <c r="Q140" s="316" t="e">
        <f t="array" ref="Q140">IF(STROŠKI_01!#REF!="","",STROŠKI_01!#REF!)</f>
        <v>#REF!</v>
      </c>
      <c r="R140" s="316" t="e">
        <f t="array" ref="R140">IF(STROŠKI_01!#REF!="","",STROŠKI_01!#REF!)</f>
        <v>#REF!</v>
      </c>
      <c r="S140" s="316" t="e">
        <f t="array" ref="S140">IF(STROŠKI_01!#REF!="","",STROŠKI_01!#REF!)</f>
        <v>#REF!</v>
      </c>
      <c r="T140" s="316" t="e">
        <f t="array" ref="T140">IF(STROŠKI_01!#REF!="","",STROŠKI_01!#REF!)</f>
        <v>#REF!</v>
      </c>
    </row>
    <row r="141" spans="1:22" x14ac:dyDescent="0.25">
      <c r="A141" s="354">
        <v>4</v>
      </c>
      <c r="B141" s="316" t="e">
        <f t="array" ref="B141">IF(STROŠKI_01!#REF!="","",STROŠKI_01!#REF!)</f>
        <v>#REF!</v>
      </c>
      <c r="C141" s="316" t="e">
        <f t="array" ref="C141">IF(STROŠKI_01!#REF!="","",STROŠKI_01!#REF!)</f>
        <v>#REF!</v>
      </c>
      <c r="D141" s="316" t="e">
        <f t="array" ref="D141">IF(STROŠKI_01!#REF!="","",STROŠKI_01!#REF!)</f>
        <v>#REF!</v>
      </c>
      <c r="E141" s="316" t="e">
        <f t="array" ref="E141">IF(STROŠKI_01!#REF!="","",STROŠKI_01!#REF!)</f>
        <v>#REF!</v>
      </c>
      <c r="F141" s="316" t="e">
        <f t="array" ref="F141">IF(STROŠKI_01!#REF!="","",STROŠKI_01!#REF!)</f>
        <v>#REF!</v>
      </c>
      <c r="G141" s="316" t="e">
        <f t="array" ref="G141">IF(STROŠKI_01!#REF!="","",STROŠKI_01!#REF!)</f>
        <v>#REF!</v>
      </c>
      <c r="H141" s="316" t="e">
        <f t="array" ref="H141">IF(STROŠKI_01!#REF!="","",STROŠKI_01!#REF!)</f>
        <v>#REF!</v>
      </c>
      <c r="I141" s="316" t="e">
        <f t="array" ref="I141">IF(STROŠKI_01!#REF!="","",STROŠKI_01!#REF!)</f>
        <v>#REF!</v>
      </c>
      <c r="J141" s="316" t="e">
        <f t="array" ref="J141">IF(STROŠKI_01!#REF!="","",STROŠKI_01!#REF!)</f>
        <v>#REF!</v>
      </c>
      <c r="K141" s="316" t="e">
        <f t="array" ref="K141">IF(STROŠKI_01!#REF!="","",STROŠKI_01!#REF!)</f>
        <v>#REF!</v>
      </c>
      <c r="L141" s="316" t="e">
        <f t="array" ref="L141">IF(STROŠKI_01!#REF!="","",STROŠKI_01!#REF!)</f>
        <v>#REF!</v>
      </c>
      <c r="M141" s="316" t="e">
        <f t="array" ref="M141">IF(STROŠKI_01!#REF!="","",STROŠKI_01!#REF!)</f>
        <v>#REF!</v>
      </c>
      <c r="N141" s="316" t="e">
        <f t="array" ref="N141">IF(STROŠKI_01!#REF!="","",STROŠKI_01!#REF!)</f>
        <v>#REF!</v>
      </c>
      <c r="O141" s="316" t="e">
        <f t="array" ref="O141">IF(STROŠKI_01!#REF!="","",STROŠKI_01!#REF!)</f>
        <v>#REF!</v>
      </c>
      <c r="P141" s="316" t="e">
        <f t="array" ref="P141">IF(STROŠKI_01!#REF!="","",STROŠKI_01!#REF!)</f>
        <v>#REF!</v>
      </c>
      <c r="Q141" s="316" t="e">
        <f t="array" ref="Q141">IF(STROŠKI_01!#REF!="","",STROŠKI_01!#REF!)</f>
        <v>#REF!</v>
      </c>
      <c r="R141" s="316" t="e">
        <f t="array" ref="R141">IF(STROŠKI_01!#REF!="","",STROŠKI_01!#REF!)</f>
        <v>#REF!</v>
      </c>
      <c r="S141" s="316" t="e">
        <f t="array" ref="S141">IF(STROŠKI_01!#REF!="","",STROŠKI_01!#REF!)</f>
        <v>#REF!</v>
      </c>
      <c r="T141" s="316" t="e">
        <f t="array" ref="T141">IF(STROŠKI_01!#REF!="","",STROŠKI_01!#REF!)</f>
        <v>#REF!</v>
      </c>
    </row>
    <row r="142" spans="1:22" x14ac:dyDescent="0.25">
      <c r="A142" s="354">
        <v>4</v>
      </c>
      <c r="B142" s="316" t="e">
        <f t="array" ref="B142">IF(STROŠKI_01!#REF!="","",STROŠKI_01!#REF!)</f>
        <v>#REF!</v>
      </c>
      <c r="C142" s="316" t="e">
        <f t="array" ref="C142">IF(STROŠKI_01!#REF!="","",STROŠKI_01!#REF!)</f>
        <v>#REF!</v>
      </c>
      <c r="D142" s="316" t="e">
        <f t="array" ref="D142">IF(STROŠKI_01!#REF!="","",STROŠKI_01!#REF!)</f>
        <v>#REF!</v>
      </c>
      <c r="E142" s="316" t="e">
        <f t="array" ref="E142">IF(STROŠKI_01!#REF!="","",STROŠKI_01!#REF!)</f>
        <v>#REF!</v>
      </c>
      <c r="F142" s="316" t="e">
        <f t="array" ref="F142">IF(STROŠKI_01!#REF!="","",STROŠKI_01!#REF!)</f>
        <v>#REF!</v>
      </c>
      <c r="G142" s="316" t="e">
        <f t="array" ref="G142">IF(STROŠKI_01!#REF!="","",STROŠKI_01!#REF!)</f>
        <v>#REF!</v>
      </c>
      <c r="H142" s="316" t="e">
        <f t="array" ref="H142">IF(STROŠKI_01!#REF!="","",STROŠKI_01!#REF!)</f>
        <v>#REF!</v>
      </c>
      <c r="I142" s="316" t="e">
        <f t="array" ref="I142">IF(STROŠKI_01!#REF!="","",STROŠKI_01!#REF!)</f>
        <v>#REF!</v>
      </c>
      <c r="J142" s="316" t="e">
        <f t="array" ref="J142">IF(STROŠKI_01!#REF!="","",STROŠKI_01!#REF!)</f>
        <v>#REF!</v>
      </c>
      <c r="K142" s="316" t="e">
        <f t="array" ref="K142">IF(STROŠKI_01!#REF!="","",STROŠKI_01!#REF!)</f>
        <v>#REF!</v>
      </c>
      <c r="L142" s="316" t="e">
        <f t="array" ref="L142">IF(STROŠKI_01!#REF!="","",STROŠKI_01!#REF!)</f>
        <v>#REF!</v>
      </c>
      <c r="M142" s="316" t="e">
        <f t="array" ref="M142">IF(STROŠKI_01!#REF!="","",STROŠKI_01!#REF!)</f>
        <v>#REF!</v>
      </c>
      <c r="N142" s="316" t="e">
        <f t="array" ref="N142">IF(STROŠKI_01!#REF!="","",STROŠKI_01!#REF!)</f>
        <v>#REF!</v>
      </c>
      <c r="O142" s="316" t="e">
        <f t="array" ref="O142">IF(STROŠKI_01!#REF!="","",STROŠKI_01!#REF!)</f>
        <v>#REF!</v>
      </c>
      <c r="P142" s="316" t="e">
        <f t="array" ref="P142">IF(STROŠKI_01!#REF!="","",STROŠKI_01!#REF!)</f>
        <v>#REF!</v>
      </c>
      <c r="Q142" s="316" t="e">
        <f t="array" ref="Q142">IF(STROŠKI_01!#REF!="","",STROŠKI_01!#REF!)</f>
        <v>#REF!</v>
      </c>
      <c r="R142" s="316" t="e">
        <f t="array" ref="R142">IF(STROŠKI_01!#REF!="","",STROŠKI_01!#REF!)</f>
        <v>#REF!</v>
      </c>
      <c r="S142" s="316" t="e">
        <f t="array" ref="S142">IF(STROŠKI_01!#REF!="","",STROŠKI_01!#REF!)</f>
        <v>#REF!</v>
      </c>
      <c r="T142" s="316" t="e">
        <f t="array" ref="T142">IF(STROŠKI_01!#REF!="","",STROŠKI_01!#REF!)</f>
        <v>#REF!</v>
      </c>
    </row>
    <row r="143" spans="1:22" x14ac:dyDescent="0.25">
      <c r="A143" s="354">
        <v>4</v>
      </c>
      <c r="B143" s="316" t="e">
        <f t="array" ref="B143">IF(STROŠKI_01!#REF!="","",STROŠKI_01!#REF!)</f>
        <v>#REF!</v>
      </c>
      <c r="C143" s="316" t="e">
        <f t="array" ref="C143">IF(STROŠKI_01!#REF!="","",STROŠKI_01!#REF!)</f>
        <v>#REF!</v>
      </c>
      <c r="D143" s="316" t="e">
        <f t="array" ref="D143">IF(STROŠKI_01!#REF!="","",STROŠKI_01!#REF!)</f>
        <v>#REF!</v>
      </c>
      <c r="E143" s="316" t="e">
        <f t="array" ref="E143">IF(STROŠKI_01!#REF!="","",STROŠKI_01!#REF!)</f>
        <v>#REF!</v>
      </c>
      <c r="F143" s="316" t="e">
        <f t="array" ref="F143">IF(STROŠKI_01!#REF!="","",STROŠKI_01!#REF!)</f>
        <v>#REF!</v>
      </c>
      <c r="G143" s="316" t="e">
        <f t="array" ref="G143">IF(STROŠKI_01!#REF!="","",STROŠKI_01!#REF!)</f>
        <v>#REF!</v>
      </c>
      <c r="H143" s="316" t="e">
        <f t="array" ref="H143">IF(STROŠKI_01!#REF!="","",STROŠKI_01!#REF!)</f>
        <v>#REF!</v>
      </c>
      <c r="I143" s="316" t="e">
        <f t="array" ref="I143">IF(STROŠKI_01!#REF!="","",STROŠKI_01!#REF!)</f>
        <v>#REF!</v>
      </c>
      <c r="J143" s="316" t="e">
        <f t="array" ref="J143">IF(STROŠKI_01!#REF!="","",STROŠKI_01!#REF!)</f>
        <v>#REF!</v>
      </c>
      <c r="K143" s="316" t="e">
        <f t="array" ref="K143">IF(STROŠKI_01!#REF!="","",STROŠKI_01!#REF!)</f>
        <v>#REF!</v>
      </c>
      <c r="L143" s="316" t="e">
        <f t="array" ref="L143">IF(STROŠKI_01!#REF!="","",STROŠKI_01!#REF!)</f>
        <v>#REF!</v>
      </c>
      <c r="M143" s="316" t="e">
        <f t="array" ref="M143">IF(STROŠKI_01!#REF!="","",STROŠKI_01!#REF!)</f>
        <v>#REF!</v>
      </c>
      <c r="N143" s="316" t="e">
        <f t="array" ref="N143">IF(STROŠKI_01!#REF!="","",STROŠKI_01!#REF!)</f>
        <v>#REF!</v>
      </c>
      <c r="O143" s="316" t="e">
        <f t="array" ref="O143">IF(STROŠKI_01!#REF!="","",STROŠKI_01!#REF!)</f>
        <v>#REF!</v>
      </c>
      <c r="P143" s="316" t="e">
        <f t="array" ref="P143">IF(STROŠKI_01!#REF!="","",STROŠKI_01!#REF!)</f>
        <v>#REF!</v>
      </c>
      <c r="Q143" s="316" t="e">
        <f t="array" ref="Q143">IF(STROŠKI_01!#REF!="","",STROŠKI_01!#REF!)</f>
        <v>#REF!</v>
      </c>
      <c r="R143" s="316" t="e">
        <f t="array" ref="R143">IF(STROŠKI_01!#REF!="","",STROŠKI_01!#REF!)</f>
        <v>#REF!</v>
      </c>
      <c r="S143" s="316" t="e">
        <f t="array" ref="S143">IF(STROŠKI_01!#REF!="","",STROŠKI_01!#REF!)</f>
        <v>#REF!</v>
      </c>
      <c r="T143" s="316" t="e">
        <f t="array" ref="T143">IF(STROŠKI_01!#REF!="","",STROŠKI_01!#REF!)</f>
        <v>#REF!</v>
      </c>
    </row>
    <row r="144" spans="1:22" x14ac:dyDescent="0.25">
      <c r="A144" s="354">
        <v>4</v>
      </c>
      <c r="B144" s="316" t="e">
        <f t="array" ref="B144">IF(STROŠKI_01!#REF!="","",STROŠKI_01!#REF!)</f>
        <v>#REF!</v>
      </c>
      <c r="C144" s="316" t="e">
        <f t="array" ref="C144">IF(STROŠKI_01!#REF!="","",STROŠKI_01!#REF!)</f>
        <v>#REF!</v>
      </c>
      <c r="D144" s="316" t="e">
        <f t="array" ref="D144">IF(STROŠKI_01!#REF!="","",STROŠKI_01!#REF!)</f>
        <v>#REF!</v>
      </c>
      <c r="E144" s="316" t="e">
        <f t="array" ref="E144">IF(STROŠKI_01!#REF!="","",STROŠKI_01!#REF!)</f>
        <v>#REF!</v>
      </c>
      <c r="F144" s="316" t="e">
        <f t="array" ref="F144">IF(STROŠKI_01!#REF!="","",STROŠKI_01!#REF!)</f>
        <v>#REF!</v>
      </c>
      <c r="G144" s="316" t="e">
        <f t="array" ref="G144">IF(STROŠKI_01!#REF!="","",STROŠKI_01!#REF!)</f>
        <v>#REF!</v>
      </c>
      <c r="H144" s="316" t="e">
        <f t="array" ref="H144">IF(STROŠKI_01!#REF!="","",STROŠKI_01!#REF!)</f>
        <v>#REF!</v>
      </c>
      <c r="I144" s="316" t="e">
        <f t="array" ref="I144">IF(STROŠKI_01!#REF!="","",STROŠKI_01!#REF!)</f>
        <v>#REF!</v>
      </c>
      <c r="J144" s="316" t="e">
        <f t="array" ref="J144">IF(STROŠKI_01!#REF!="","",STROŠKI_01!#REF!)</f>
        <v>#REF!</v>
      </c>
      <c r="K144" s="316" t="e">
        <f t="array" ref="K144">IF(STROŠKI_01!#REF!="","",STROŠKI_01!#REF!)</f>
        <v>#REF!</v>
      </c>
      <c r="L144" s="316" t="e">
        <f t="array" ref="L144">IF(STROŠKI_01!#REF!="","",STROŠKI_01!#REF!)</f>
        <v>#REF!</v>
      </c>
      <c r="M144" s="316" t="e">
        <f t="array" ref="M144">IF(STROŠKI_01!#REF!="","",STROŠKI_01!#REF!)</f>
        <v>#REF!</v>
      </c>
      <c r="N144" s="316" t="e">
        <f t="array" ref="N144">IF(STROŠKI_01!#REF!="","",STROŠKI_01!#REF!)</f>
        <v>#REF!</v>
      </c>
      <c r="O144" s="316" t="e">
        <f t="array" ref="O144">IF(STROŠKI_01!#REF!="","",STROŠKI_01!#REF!)</f>
        <v>#REF!</v>
      </c>
      <c r="P144" s="316" t="e">
        <f t="array" ref="P144">IF(STROŠKI_01!#REF!="","",STROŠKI_01!#REF!)</f>
        <v>#REF!</v>
      </c>
      <c r="Q144" s="316" t="e">
        <f t="array" ref="Q144">IF(STROŠKI_01!#REF!="","",STROŠKI_01!#REF!)</f>
        <v>#REF!</v>
      </c>
      <c r="R144" s="316" t="e">
        <f t="array" ref="R144">IF(STROŠKI_01!#REF!="","",STROŠKI_01!#REF!)</f>
        <v>#REF!</v>
      </c>
      <c r="S144" s="316" t="e">
        <f t="array" ref="S144">IF(STROŠKI_01!#REF!="","",STROŠKI_01!#REF!)</f>
        <v>#REF!</v>
      </c>
      <c r="T144" s="316" t="e">
        <f t="array" ref="T144">IF(STROŠKI_01!#REF!="","",STROŠKI_01!#REF!)</f>
        <v>#REF!</v>
      </c>
    </row>
    <row r="145" spans="1:20" x14ac:dyDescent="0.25">
      <c r="A145" s="354">
        <v>4</v>
      </c>
      <c r="B145" s="316" t="e">
        <f t="array" ref="B145">IF(STROŠKI_01!#REF!="","",STROŠKI_01!#REF!)</f>
        <v>#REF!</v>
      </c>
      <c r="C145" s="316" t="e">
        <f t="array" ref="C145">IF(STROŠKI_01!#REF!="","",STROŠKI_01!#REF!)</f>
        <v>#REF!</v>
      </c>
      <c r="D145" s="316" t="e">
        <f t="array" ref="D145">IF(STROŠKI_01!#REF!="","",STROŠKI_01!#REF!)</f>
        <v>#REF!</v>
      </c>
      <c r="E145" s="316" t="e">
        <f t="array" ref="E145">IF(STROŠKI_01!#REF!="","",STROŠKI_01!#REF!)</f>
        <v>#REF!</v>
      </c>
      <c r="F145" s="316" t="e">
        <f t="array" ref="F145">IF(STROŠKI_01!#REF!="","",STROŠKI_01!#REF!)</f>
        <v>#REF!</v>
      </c>
      <c r="G145" s="316" t="e">
        <f t="array" ref="G145">IF(STROŠKI_01!#REF!="","",STROŠKI_01!#REF!)</f>
        <v>#REF!</v>
      </c>
      <c r="H145" s="316" t="e">
        <f t="array" ref="H145">IF(STROŠKI_01!#REF!="","",STROŠKI_01!#REF!)</f>
        <v>#REF!</v>
      </c>
      <c r="I145" s="316" t="e">
        <f t="array" ref="I145">IF(STROŠKI_01!#REF!="","",STROŠKI_01!#REF!)</f>
        <v>#REF!</v>
      </c>
      <c r="J145" s="316" t="e">
        <f t="array" ref="J145">IF(STROŠKI_01!#REF!="","",STROŠKI_01!#REF!)</f>
        <v>#REF!</v>
      </c>
      <c r="K145" s="316" t="e">
        <f t="array" ref="K145">IF(STROŠKI_01!#REF!="","",STROŠKI_01!#REF!)</f>
        <v>#REF!</v>
      </c>
      <c r="L145" s="316" t="e">
        <f t="array" ref="L145">IF(STROŠKI_01!#REF!="","",STROŠKI_01!#REF!)</f>
        <v>#REF!</v>
      </c>
      <c r="M145" s="316" t="e">
        <f t="array" ref="M145">IF(STROŠKI_01!#REF!="","",STROŠKI_01!#REF!)</f>
        <v>#REF!</v>
      </c>
      <c r="N145" s="316" t="e">
        <f t="array" ref="N145">IF(STROŠKI_01!#REF!="","",STROŠKI_01!#REF!)</f>
        <v>#REF!</v>
      </c>
      <c r="O145" s="316" t="e">
        <f t="array" ref="O145">IF(STROŠKI_01!#REF!="","",STROŠKI_01!#REF!)</f>
        <v>#REF!</v>
      </c>
      <c r="P145" s="316" t="e">
        <f t="array" ref="P145">IF(STROŠKI_01!#REF!="","",STROŠKI_01!#REF!)</f>
        <v>#REF!</v>
      </c>
      <c r="Q145" s="316" t="e">
        <f t="array" ref="Q145">IF(STROŠKI_01!#REF!="","",STROŠKI_01!#REF!)</f>
        <v>#REF!</v>
      </c>
      <c r="R145" s="316" t="e">
        <f t="array" ref="R145">IF(STROŠKI_01!#REF!="","",STROŠKI_01!#REF!)</f>
        <v>#REF!</v>
      </c>
      <c r="S145" s="316" t="e">
        <f t="array" ref="S145">IF(STROŠKI_01!#REF!="","",STROŠKI_01!#REF!)</f>
        <v>#REF!</v>
      </c>
      <c r="T145" s="316" t="e">
        <f t="array" ref="T145">IF(STROŠKI_01!#REF!="","",STROŠKI_01!#REF!)</f>
        <v>#REF!</v>
      </c>
    </row>
    <row r="146" spans="1:20" x14ac:dyDescent="0.25">
      <c r="A146" s="354">
        <v>4</v>
      </c>
      <c r="B146" s="316" t="e">
        <f t="array" ref="B146">IF(STROŠKI_01!#REF!="","",STROŠKI_01!#REF!)</f>
        <v>#REF!</v>
      </c>
      <c r="C146" s="316" t="e">
        <f t="array" ref="C146">IF(STROŠKI_01!#REF!="","",STROŠKI_01!#REF!)</f>
        <v>#REF!</v>
      </c>
      <c r="D146" s="316" t="e">
        <f t="array" ref="D146">IF(STROŠKI_01!#REF!="","",STROŠKI_01!#REF!)</f>
        <v>#REF!</v>
      </c>
      <c r="E146" s="316" t="e">
        <f t="array" ref="E146">IF(STROŠKI_01!#REF!="","",STROŠKI_01!#REF!)</f>
        <v>#REF!</v>
      </c>
      <c r="F146" s="316" t="e">
        <f t="array" ref="F146">IF(STROŠKI_01!#REF!="","",STROŠKI_01!#REF!)</f>
        <v>#REF!</v>
      </c>
      <c r="G146" s="316" t="e">
        <f t="array" ref="G146">IF(STROŠKI_01!#REF!="","",STROŠKI_01!#REF!)</f>
        <v>#REF!</v>
      </c>
      <c r="H146" s="316" t="e">
        <f t="array" ref="H146">IF(STROŠKI_01!#REF!="","",STROŠKI_01!#REF!)</f>
        <v>#REF!</v>
      </c>
      <c r="I146" s="316" t="e">
        <f t="array" ref="I146">IF(STROŠKI_01!#REF!="","",STROŠKI_01!#REF!)</f>
        <v>#REF!</v>
      </c>
      <c r="J146" s="316" t="e">
        <f t="array" ref="J146">IF(STROŠKI_01!#REF!="","",STROŠKI_01!#REF!)</f>
        <v>#REF!</v>
      </c>
      <c r="K146" s="316" t="e">
        <f t="array" ref="K146">IF(STROŠKI_01!#REF!="","",STROŠKI_01!#REF!)</f>
        <v>#REF!</v>
      </c>
      <c r="L146" s="316" t="e">
        <f t="array" ref="L146">IF(STROŠKI_01!#REF!="","",STROŠKI_01!#REF!)</f>
        <v>#REF!</v>
      </c>
      <c r="M146" s="316" t="e">
        <f t="array" ref="M146">IF(STROŠKI_01!#REF!="","",STROŠKI_01!#REF!)</f>
        <v>#REF!</v>
      </c>
      <c r="N146" s="316" t="e">
        <f t="array" ref="N146">IF(STROŠKI_01!#REF!="","",STROŠKI_01!#REF!)</f>
        <v>#REF!</v>
      </c>
      <c r="O146" s="316" t="e">
        <f t="array" ref="O146">IF(STROŠKI_01!#REF!="","",STROŠKI_01!#REF!)</f>
        <v>#REF!</v>
      </c>
      <c r="P146" s="316" t="e">
        <f t="array" ref="P146">IF(STROŠKI_01!#REF!="","",STROŠKI_01!#REF!)</f>
        <v>#REF!</v>
      </c>
      <c r="Q146" s="316" t="e">
        <f t="array" ref="Q146">IF(STROŠKI_01!#REF!="","",STROŠKI_01!#REF!)</f>
        <v>#REF!</v>
      </c>
      <c r="R146" s="316" t="e">
        <f t="array" ref="R146">IF(STROŠKI_01!#REF!="","",STROŠKI_01!#REF!)</f>
        <v>#REF!</v>
      </c>
      <c r="S146" s="316" t="e">
        <f t="array" ref="S146">IF(STROŠKI_01!#REF!="","",STROŠKI_01!#REF!)</f>
        <v>#REF!</v>
      </c>
      <c r="T146" s="316" t="e">
        <f t="array" ref="T146">IF(STROŠKI_01!#REF!="","",STROŠKI_01!#REF!)</f>
        <v>#REF!</v>
      </c>
    </row>
    <row r="147" spans="1:20" x14ac:dyDescent="0.25">
      <c r="A147" s="354">
        <v>4</v>
      </c>
      <c r="B147" s="316" t="e">
        <f t="array" ref="B147">IF(STROŠKI_01!#REF!="","",STROŠKI_01!#REF!)</f>
        <v>#REF!</v>
      </c>
      <c r="C147" s="316" t="e">
        <f t="array" ref="C147">IF(STROŠKI_01!#REF!="","",STROŠKI_01!#REF!)</f>
        <v>#REF!</v>
      </c>
      <c r="D147" s="316" t="e">
        <f t="array" ref="D147">IF(STROŠKI_01!#REF!="","",STROŠKI_01!#REF!)</f>
        <v>#REF!</v>
      </c>
      <c r="E147" s="316" t="e">
        <f t="array" ref="E147">IF(STROŠKI_01!#REF!="","",STROŠKI_01!#REF!)</f>
        <v>#REF!</v>
      </c>
      <c r="F147" s="316" t="e">
        <f t="array" ref="F147">IF(STROŠKI_01!#REF!="","",STROŠKI_01!#REF!)</f>
        <v>#REF!</v>
      </c>
      <c r="G147" s="316" t="e">
        <f t="array" ref="G147">IF(STROŠKI_01!#REF!="","",STROŠKI_01!#REF!)</f>
        <v>#REF!</v>
      </c>
      <c r="H147" s="316" t="e">
        <f t="array" ref="H147">IF(STROŠKI_01!#REF!="","",STROŠKI_01!#REF!)</f>
        <v>#REF!</v>
      </c>
      <c r="I147" s="316" t="e">
        <f t="array" ref="I147">IF(STROŠKI_01!#REF!="","",STROŠKI_01!#REF!)</f>
        <v>#REF!</v>
      </c>
      <c r="J147" s="316" t="e">
        <f t="array" ref="J147">IF(STROŠKI_01!#REF!="","",STROŠKI_01!#REF!)</f>
        <v>#REF!</v>
      </c>
      <c r="K147" s="316" t="e">
        <f t="array" ref="K147">IF(STROŠKI_01!#REF!="","",STROŠKI_01!#REF!)</f>
        <v>#REF!</v>
      </c>
      <c r="L147" s="316" t="e">
        <f t="array" ref="L147">IF(STROŠKI_01!#REF!="","",STROŠKI_01!#REF!)</f>
        <v>#REF!</v>
      </c>
      <c r="M147" s="316" t="e">
        <f t="array" ref="M147">IF(STROŠKI_01!#REF!="","",STROŠKI_01!#REF!)</f>
        <v>#REF!</v>
      </c>
      <c r="N147" s="316" t="e">
        <f t="array" ref="N147">IF(STROŠKI_01!#REF!="","",STROŠKI_01!#REF!)</f>
        <v>#REF!</v>
      </c>
      <c r="O147" s="316" t="e">
        <f t="array" ref="O147">IF(STROŠKI_01!#REF!="","",STROŠKI_01!#REF!)</f>
        <v>#REF!</v>
      </c>
      <c r="P147" s="316" t="e">
        <f t="array" ref="P147">IF(STROŠKI_01!#REF!="","",STROŠKI_01!#REF!)</f>
        <v>#REF!</v>
      </c>
      <c r="Q147" s="316" t="e">
        <f t="array" ref="Q147">IF(STROŠKI_01!#REF!="","",STROŠKI_01!#REF!)</f>
        <v>#REF!</v>
      </c>
      <c r="R147" s="316" t="e">
        <f t="array" ref="R147">IF(STROŠKI_01!#REF!="","",STROŠKI_01!#REF!)</f>
        <v>#REF!</v>
      </c>
      <c r="S147" s="316" t="e">
        <f t="array" ref="S147">IF(STROŠKI_01!#REF!="","",STROŠKI_01!#REF!)</f>
        <v>#REF!</v>
      </c>
      <c r="T147" s="316" t="e">
        <f t="array" ref="T147">IF(STROŠKI_01!#REF!="","",STROŠKI_01!#REF!)</f>
        <v>#REF!</v>
      </c>
    </row>
    <row r="148" spans="1:20" x14ac:dyDescent="0.25">
      <c r="A148" s="354">
        <v>4</v>
      </c>
      <c r="B148" s="316" t="e">
        <f t="array" ref="B148">IF(STROŠKI_01!#REF!="","",STROŠKI_01!#REF!)</f>
        <v>#REF!</v>
      </c>
      <c r="C148" s="316" t="e">
        <f t="array" ref="C148">IF(STROŠKI_01!#REF!="","",STROŠKI_01!#REF!)</f>
        <v>#REF!</v>
      </c>
      <c r="D148" s="316" t="e">
        <f t="array" ref="D148">IF(STROŠKI_01!#REF!="","",STROŠKI_01!#REF!)</f>
        <v>#REF!</v>
      </c>
      <c r="E148" s="316" t="e">
        <f t="array" ref="E148">IF(STROŠKI_01!#REF!="","",STROŠKI_01!#REF!)</f>
        <v>#REF!</v>
      </c>
      <c r="F148" s="316" t="e">
        <f t="array" ref="F148">IF(STROŠKI_01!#REF!="","",STROŠKI_01!#REF!)</f>
        <v>#REF!</v>
      </c>
      <c r="G148" s="316" t="e">
        <f t="array" ref="G148">IF(STROŠKI_01!#REF!="","",STROŠKI_01!#REF!)</f>
        <v>#REF!</v>
      </c>
      <c r="H148" s="316" t="e">
        <f t="array" ref="H148">IF(STROŠKI_01!#REF!="","",STROŠKI_01!#REF!)</f>
        <v>#REF!</v>
      </c>
      <c r="I148" s="316" t="e">
        <f t="array" ref="I148">IF(STROŠKI_01!#REF!="","",STROŠKI_01!#REF!)</f>
        <v>#REF!</v>
      </c>
      <c r="J148" s="316" t="e">
        <f t="array" ref="J148">IF(STROŠKI_01!#REF!="","",STROŠKI_01!#REF!)</f>
        <v>#REF!</v>
      </c>
      <c r="K148" s="316" t="e">
        <f t="array" ref="K148">IF(STROŠKI_01!#REF!="","",STROŠKI_01!#REF!)</f>
        <v>#REF!</v>
      </c>
      <c r="L148" s="316" t="e">
        <f t="array" ref="L148">IF(STROŠKI_01!#REF!="","",STROŠKI_01!#REF!)</f>
        <v>#REF!</v>
      </c>
      <c r="M148" s="316" t="e">
        <f t="array" ref="M148">IF(STROŠKI_01!#REF!="","",STROŠKI_01!#REF!)</f>
        <v>#REF!</v>
      </c>
      <c r="N148" s="316" t="e">
        <f t="array" ref="N148">IF(STROŠKI_01!#REF!="","",STROŠKI_01!#REF!)</f>
        <v>#REF!</v>
      </c>
      <c r="O148" s="316" t="e">
        <f t="array" ref="O148">IF(STROŠKI_01!#REF!="","",STROŠKI_01!#REF!)</f>
        <v>#REF!</v>
      </c>
      <c r="P148" s="316" t="e">
        <f t="array" ref="P148">IF(STROŠKI_01!#REF!="","",STROŠKI_01!#REF!)</f>
        <v>#REF!</v>
      </c>
      <c r="Q148" s="316" t="e">
        <f t="array" ref="Q148">IF(STROŠKI_01!#REF!="","",STROŠKI_01!#REF!)</f>
        <v>#REF!</v>
      </c>
      <c r="R148" s="316" t="e">
        <f t="array" ref="R148">IF(STROŠKI_01!#REF!="","",STROŠKI_01!#REF!)</f>
        <v>#REF!</v>
      </c>
      <c r="S148" s="316" t="e">
        <f t="array" ref="S148">IF(STROŠKI_01!#REF!="","",STROŠKI_01!#REF!)</f>
        <v>#REF!</v>
      </c>
      <c r="T148" s="316" t="e">
        <f t="array" ref="T148">IF(STROŠKI_01!#REF!="","",STROŠKI_01!#REF!)</f>
        <v>#REF!</v>
      </c>
    </row>
    <row r="149" spans="1:20" x14ac:dyDescent="0.25">
      <c r="A149" s="354">
        <v>4</v>
      </c>
      <c r="B149" s="316" t="e">
        <f t="array" ref="B149">IF(STROŠKI_01!#REF!="","",STROŠKI_01!#REF!)</f>
        <v>#REF!</v>
      </c>
      <c r="C149" s="316" t="e">
        <f t="array" ref="C149">IF(STROŠKI_01!#REF!="","",STROŠKI_01!#REF!)</f>
        <v>#REF!</v>
      </c>
      <c r="D149" s="316" t="e">
        <f t="array" ref="D149">IF(STROŠKI_01!#REF!="","",STROŠKI_01!#REF!)</f>
        <v>#REF!</v>
      </c>
      <c r="E149" s="316" t="e">
        <f t="array" ref="E149">IF(STROŠKI_01!#REF!="","",STROŠKI_01!#REF!)</f>
        <v>#REF!</v>
      </c>
      <c r="F149" s="316" t="e">
        <f t="array" ref="F149">IF(STROŠKI_01!#REF!="","",STROŠKI_01!#REF!)</f>
        <v>#REF!</v>
      </c>
      <c r="G149" s="316" t="e">
        <f t="array" ref="G149">IF(STROŠKI_01!#REF!="","",STROŠKI_01!#REF!)</f>
        <v>#REF!</v>
      </c>
      <c r="H149" s="316" t="e">
        <f t="array" ref="H149">IF(STROŠKI_01!#REF!="","",STROŠKI_01!#REF!)</f>
        <v>#REF!</v>
      </c>
      <c r="I149" s="316" t="e">
        <f t="array" ref="I149">IF(STROŠKI_01!#REF!="","",STROŠKI_01!#REF!)</f>
        <v>#REF!</v>
      </c>
      <c r="J149" s="316" t="e">
        <f t="array" ref="J149">IF(STROŠKI_01!#REF!="","",STROŠKI_01!#REF!)</f>
        <v>#REF!</v>
      </c>
      <c r="K149" s="316" t="e">
        <f t="array" ref="K149">IF(STROŠKI_01!#REF!="","",STROŠKI_01!#REF!)</f>
        <v>#REF!</v>
      </c>
      <c r="L149" s="316" t="e">
        <f t="array" ref="L149">IF(STROŠKI_01!#REF!="","",STROŠKI_01!#REF!)</f>
        <v>#REF!</v>
      </c>
      <c r="M149" s="316" t="e">
        <f t="array" ref="M149">IF(STROŠKI_01!#REF!="","",STROŠKI_01!#REF!)</f>
        <v>#REF!</v>
      </c>
      <c r="N149" s="316" t="e">
        <f t="array" ref="N149">IF(STROŠKI_01!#REF!="","",STROŠKI_01!#REF!)</f>
        <v>#REF!</v>
      </c>
      <c r="O149" s="316" t="e">
        <f t="array" ref="O149">IF(STROŠKI_01!#REF!="","",STROŠKI_01!#REF!)</f>
        <v>#REF!</v>
      </c>
      <c r="P149" s="316" t="e">
        <f t="array" ref="P149">IF(STROŠKI_01!#REF!="","",STROŠKI_01!#REF!)</f>
        <v>#REF!</v>
      </c>
      <c r="Q149" s="316" t="e">
        <f t="array" ref="Q149">IF(STROŠKI_01!#REF!="","",STROŠKI_01!#REF!)</f>
        <v>#REF!</v>
      </c>
      <c r="R149" s="316" t="e">
        <f t="array" ref="R149">IF(STROŠKI_01!#REF!="","",STROŠKI_01!#REF!)</f>
        <v>#REF!</v>
      </c>
      <c r="S149" s="316" t="e">
        <f t="array" ref="S149">IF(STROŠKI_01!#REF!="","",STROŠKI_01!#REF!)</f>
        <v>#REF!</v>
      </c>
      <c r="T149" s="316" t="e">
        <f t="array" ref="T149">IF(STROŠKI_01!#REF!="","",STROŠKI_01!#REF!)</f>
        <v>#REF!</v>
      </c>
    </row>
    <row r="150" spans="1:20" x14ac:dyDescent="0.25">
      <c r="A150" s="354">
        <v>4</v>
      </c>
      <c r="B150" s="316" t="e">
        <f t="array" ref="B150">IF(STROŠKI_01!#REF!="","",STROŠKI_01!#REF!)</f>
        <v>#REF!</v>
      </c>
      <c r="C150" s="316" t="e">
        <f t="array" ref="C150">IF(STROŠKI_01!#REF!="","",STROŠKI_01!#REF!)</f>
        <v>#REF!</v>
      </c>
      <c r="D150" s="316" t="e">
        <f t="array" ref="D150">IF(STROŠKI_01!#REF!="","",STROŠKI_01!#REF!)</f>
        <v>#REF!</v>
      </c>
      <c r="E150" s="316" t="e">
        <f t="array" ref="E150">IF(STROŠKI_01!#REF!="","",STROŠKI_01!#REF!)</f>
        <v>#REF!</v>
      </c>
      <c r="F150" s="316" t="e">
        <f t="array" ref="F150">IF(STROŠKI_01!#REF!="","",STROŠKI_01!#REF!)</f>
        <v>#REF!</v>
      </c>
      <c r="G150" s="316" t="e">
        <f t="array" ref="G150">IF(STROŠKI_01!#REF!="","",STROŠKI_01!#REF!)</f>
        <v>#REF!</v>
      </c>
      <c r="H150" s="316" t="e">
        <f t="array" ref="H150">IF(STROŠKI_01!#REF!="","",STROŠKI_01!#REF!)</f>
        <v>#REF!</v>
      </c>
      <c r="I150" s="316" t="e">
        <f t="array" ref="I150">IF(STROŠKI_01!#REF!="","",STROŠKI_01!#REF!)</f>
        <v>#REF!</v>
      </c>
      <c r="J150" s="316" t="e">
        <f t="array" ref="J150">IF(STROŠKI_01!#REF!="","",STROŠKI_01!#REF!)</f>
        <v>#REF!</v>
      </c>
      <c r="K150" s="316" t="e">
        <f t="array" ref="K150">IF(STROŠKI_01!#REF!="","",STROŠKI_01!#REF!)</f>
        <v>#REF!</v>
      </c>
      <c r="L150" s="316" t="e">
        <f t="array" ref="L150">IF(STROŠKI_01!#REF!="","",STROŠKI_01!#REF!)</f>
        <v>#REF!</v>
      </c>
      <c r="M150" s="316" t="e">
        <f t="array" ref="M150">IF(STROŠKI_01!#REF!="","",STROŠKI_01!#REF!)</f>
        <v>#REF!</v>
      </c>
      <c r="N150" s="316" t="e">
        <f t="array" ref="N150">IF(STROŠKI_01!#REF!="","",STROŠKI_01!#REF!)</f>
        <v>#REF!</v>
      </c>
      <c r="O150" s="316" t="e">
        <f t="array" ref="O150">IF(STROŠKI_01!#REF!="","",STROŠKI_01!#REF!)</f>
        <v>#REF!</v>
      </c>
      <c r="P150" s="316" t="e">
        <f t="array" ref="P150">IF(STROŠKI_01!#REF!="","",STROŠKI_01!#REF!)</f>
        <v>#REF!</v>
      </c>
      <c r="Q150" s="316" t="e">
        <f t="array" ref="Q150">IF(STROŠKI_01!#REF!="","",STROŠKI_01!#REF!)</f>
        <v>#REF!</v>
      </c>
      <c r="R150" s="316" t="e">
        <f t="array" ref="R150">IF(STROŠKI_01!#REF!="","",STROŠKI_01!#REF!)</f>
        <v>#REF!</v>
      </c>
      <c r="S150" s="316" t="e">
        <f t="array" ref="S150">IF(STROŠKI_01!#REF!="","",STROŠKI_01!#REF!)</f>
        <v>#REF!</v>
      </c>
      <c r="T150" s="316" t="e">
        <f t="array" ref="T150">IF(STROŠKI_01!#REF!="","",STROŠKI_01!#REF!)</f>
        <v>#REF!</v>
      </c>
    </row>
    <row r="151" spans="1:20" x14ac:dyDescent="0.25">
      <c r="A151" s="354">
        <v>4</v>
      </c>
      <c r="B151" s="316" t="e">
        <f t="array" ref="B151">IF(STROŠKI_01!#REF!="","",STROŠKI_01!#REF!)</f>
        <v>#REF!</v>
      </c>
      <c r="C151" s="316" t="e">
        <f t="array" ref="C151">IF(STROŠKI_01!#REF!="","",STROŠKI_01!#REF!)</f>
        <v>#REF!</v>
      </c>
      <c r="D151" s="316" t="e">
        <f t="array" ref="D151">IF(STROŠKI_01!#REF!="","",STROŠKI_01!#REF!)</f>
        <v>#REF!</v>
      </c>
      <c r="E151" s="316" t="e">
        <f t="array" ref="E151">IF(STROŠKI_01!#REF!="","",STROŠKI_01!#REF!)</f>
        <v>#REF!</v>
      </c>
      <c r="F151" s="316" t="e">
        <f t="array" ref="F151">IF(STROŠKI_01!#REF!="","",STROŠKI_01!#REF!)</f>
        <v>#REF!</v>
      </c>
      <c r="G151" s="316" t="e">
        <f t="array" ref="G151">IF(STROŠKI_01!#REF!="","",STROŠKI_01!#REF!)</f>
        <v>#REF!</v>
      </c>
      <c r="H151" s="316" t="e">
        <f t="array" ref="H151">IF(STROŠKI_01!#REF!="","",STROŠKI_01!#REF!)</f>
        <v>#REF!</v>
      </c>
      <c r="I151" s="316" t="e">
        <f t="array" ref="I151">IF(STROŠKI_01!#REF!="","",STROŠKI_01!#REF!)</f>
        <v>#REF!</v>
      </c>
      <c r="J151" s="316" t="e">
        <f t="array" ref="J151">IF(STROŠKI_01!#REF!="","",STROŠKI_01!#REF!)</f>
        <v>#REF!</v>
      </c>
      <c r="K151" s="316" t="e">
        <f t="array" ref="K151">IF(STROŠKI_01!#REF!="","",STROŠKI_01!#REF!)</f>
        <v>#REF!</v>
      </c>
      <c r="L151" s="316" t="e">
        <f t="array" ref="L151">IF(STROŠKI_01!#REF!="","",STROŠKI_01!#REF!)</f>
        <v>#REF!</v>
      </c>
      <c r="M151" s="316" t="e">
        <f t="array" ref="M151">IF(STROŠKI_01!#REF!="","",STROŠKI_01!#REF!)</f>
        <v>#REF!</v>
      </c>
      <c r="N151" s="316" t="e">
        <f t="array" ref="N151">IF(STROŠKI_01!#REF!="","",STROŠKI_01!#REF!)</f>
        <v>#REF!</v>
      </c>
      <c r="O151" s="316" t="e">
        <f t="array" ref="O151">IF(STROŠKI_01!#REF!="","",STROŠKI_01!#REF!)</f>
        <v>#REF!</v>
      </c>
      <c r="P151" s="316" t="e">
        <f t="array" ref="P151">IF(STROŠKI_01!#REF!="","",STROŠKI_01!#REF!)</f>
        <v>#REF!</v>
      </c>
      <c r="Q151" s="316" t="e">
        <f t="array" ref="Q151">IF(STROŠKI_01!#REF!="","",STROŠKI_01!#REF!)</f>
        <v>#REF!</v>
      </c>
      <c r="R151" s="316" t="e">
        <f t="array" ref="R151">IF(STROŠKI_01!#REF!="","",STROŠKI_01!#REF!)</f>
        <v>#REF!</v>
      </c>
      <c r="S151" s="316" t="e">
        <f t="array" ref="S151">IF(STROŠKI_01!#REF!="","",STROŠKI_01!#REF!)</f>
        <v>#REF!</v>
      </c>
      <c r="T151" s="316" t="e">
        <f t="array" ref="T151">IF(STROŠKI_01!#REF!="","",STROŠKI_01!#REF!)</f>
        <v>#REF!</v>
      </c>
    </row>
    <row r="152" spans="1:20" x14ac:dyDescent="0.25">
      <c r="A152" s="354">
        <v>4</v>
      </c>
      <c r="B152" s="316" t="e">
        <f t="array" ref="B152">IF(STROŠKI_01!#REF!="","",STROŠKI_01!#REF!)</f>
        <v>#REF!</v>
      </c>
      <c r="C152" s="316" t="e">
        <f t="array" ref="C152">IF(STROŠKI_01!#REF!="","",STROŠKI_01!#REF!)</f>
        <v>#REF!</v>
      </c>
      <c r="D152" s="316" t="e">
        <f t="array" ref="D152">IF(STROŠKI_01!#REF!="","",STROŠKI_01!#REF!)</f>
        <v>#REF!</v>
      </c>
      <c r="E152" s="316" t="e">
        <f t="array" ref="E152">IF(STROŠKI_01!#REF!="","",STROŠKI_01!#REF!)</f>
        <v>#REF!</v>
      </c>
      <c r="F152" s="316" t="e">
        <f t="array" ref="F152">IF(STROŠKI_01!#REF!="","",STROŠKI_01!#REF!)</f>
        <v>#REF!</v>
      </c>
      <c r="G152" s="316" t="e">
        <f t="array" ref="G152">IF(STROŠKI_01!#REF!="","",STROŠKI_01!#REF!)</f>
        <v>#REF!</v>
      </c>
      <c r="H152" s="316" t="e">
        <f t="array" ref="H152">IF(STROŠKI_01!#REF!="","",STROŠKI_01!#REF!)</f>
        <v>#REF!</v>
      </c>
      <c r="I152" s="316" t="e">
        <f t="array" ref="I152">IF(STROŠKI_01!#REF!="","",STROŠKI_01!#REF!)</f>
        <v>#REF!</v>
      </c>
      <c r="J152" s="316" t="e">
        <f t="array" ref="J152">IF(STROŠKI_01!#REF!="","",STROŠKI_01!#REF!)</f>
        <v>#REF!</v>
      </c>
      <c r="K152" s="316" t="e">
        <f t="array" ref="K152">IF(STROŠKI_01!#REF!="","",STROŠKI_01!#REF!)</f>
        <v>#REF!</v>
      </c>
      <c r="L152" s="316" t="e">
        <f t="array" ref="L152">IF(STROŠKI_01!#REF!="","",STROŠKI_01!#REF!)</f>
        <v>#REF!</v>
      </c>
      <c r="M152" s="316" t="e">
        <f t="array" ref="M152">IF(STROŠKI_01!#REF!="","",STROŠKI_01!#REF!)</f>
        <v>#REF!</v>
      </c>
      <c r="N152" s="316" t="e">
        <f t="array" ref="N152">IF(STROŠKI_01!#REF!="","",STROŠKI_01!#REF!)</f>
        <v>#REF!</v>
      </c>
      <c r="O152" s="316" t="e">
        <f t="array" ref="O152">IF(STROŠKI_01!#REF!="","",STROŠKI_01!#REF!)</f>
        <v>#REF!</v>
      </c>
      <c r="P152" s="316" t="e">
        <f t="array" ref="P152">IF(STROŠKI_01!#REF!="","",STROŠKI_01!#REF!)</f>
        <v>#REF!</v>
      </c>
      <c r="Q152" s="316" t="e">
        <f t="array" ref="Q152">IF(STROŠKI_01!#REF!="","",STROŠKI_01!#REF!)</f>
        <v>#REF!</v>
      </c>
      <c r="R152" s="316" t="e">
        <f t="array" ref="R152">IF(STROŠKI_01!#REF!="","",STROŠKI_01!#REF!)</f>
        <v>#REF!</v>
      </c>
      <c r="S152" s="316" t="e">
        <f t="array" ref="S152">IF(STROŠKI_01!#REF!="","",STROŠKI_01!#REF!)</f>
        <v>#REF!</v>
      </c>
      <c r="T152" s="316" t="e">
        <f t="array" ref="T152">IF(STROŠKI_01!#REF!="","",STROŠKI_01!#REF!)</f>
        <v>#REF!</v>
      </c>
    </row>
    <row r="153" spans="1:20" x14ac:dyDescent="0.25">
      <c r="A153" s="354">
        <v>4</v>
      </c>
      <c r="B153" s="316" t="e">
        <f t="array" ref="B153">IF(STROŠKI_01!#REF!="","",STROŠKI_01!#REF!)</f>
        <v>#REF!</v>
      </c>
      <c r="C153" s="316" t="e">
        <f t="array" ref="C153">IF(STROŠKI_01!#REF!="","",STROŠKI_01!#REF!)</f>
        <v>#REF!</v>
      </c>
      <c r="D153" s="316" t="e">
        <f t="array" ref="D153">IF(STROŠKI_01!#REF!="","",STROŠKI_01!#REF!)</f>
        <v>#REF!</v>
      </c>
      <c r="E153" s="316" t="e">
        <f t="array" ref="E153">IF(STROŠKI_01!#REF!="","",STROŠKI_01!#REF!)</f>
        <v>#REF!</v>
      </c>
      <c r="F153" s="316" t="e">
        <f t="array" ref="F153">IF(STROŠKI_01!#REF!="","",STROŠKI_01!#REF!)</f>
        <v>#REF!</v>
      </c>
      <c r="G153" s="316" t="e">
        <f t="array" ref="G153">IF(STROŠKI_01!#REF!="","",STROŠKI_01!#REF!)</f>
        <v>#REF!</v>
      </c>
      <c r="H153" s="316" t="e">
        <f t="array" ref="H153">IF(STROŠKI_01!#REF!="","",STROŠKI_01!#REF!)</f>
        <v>#REF!</v>
      </c>
      <c r="I153" s="316" t="e">
        <f t="array" ref="I153">IF(STROŠKI_01!#REF!="","",STROŠKI_01!#REF!)</f>
        <v>#REF!</v>
      </c>
      <c r="J153" s="316" t="e">
        <f t="array" ref="J153">IF(STROŠKI_01!#REF!="","",STROŠKI_01!#REF!)</f>
        <v>#REF!</v>
      </c>
      <c r="K153" s="316" t="e">
        <f t="array" ref="K153">IF(STROŠKI_01!#REF!="","",STROŠKI_01!#REF!)</f>
        <v>#REF!</v>
      </c>
      <c r="L153" s="316" t="e">
        <f t="array" ref="L153">IF(STROŠKI_01!#REF!="","",STROŠKI_01!#REF!)</f>
        <v>#REF!</v>
      </c>
      <c r="M153" s="316" t="e">
        <f t="array" ref="M153">IF(STROŠKI_01!#REF!="","",STROŠKI_01!#REF!)</f>
        <v>#REF!</v>
      </c>
      <c r="N153" s="316" t="e">
        <f t="array" ref="N153">IF(STROŠKI_01!#REF!="","",STROŠKI_01!#REF!)</f>
        <v>#REF!</v>
      </c>
      <c r="O153" s="316" t="e">
        <f t="array" ref="O153">IF(STROŠKI_01!#REF!="","",STROŠKI_01!#REF!)</f>
        <v>#REF!</v>
      </c>
      <c r="P153" s="316" t="e">
        <f t="array" ref="P153">IF(STROŠKI_01!#REF!="","",STROŠKI_01!#REF!)</f>
        <v>#REF!</v>
      </c>
      <c r="Q153" s="316" t="e">
        <f t="array" ref="Q153">IF(STROŠKI_01!#REF!="","",STROŠKI_01!#REF!)</f>
        <v>#REF!</v>
      </c>
      <c r="R153" s="316" t="e">
        <f t="array" ref="R153">IF(STROŠKI_01!#REF!="","",STROŠKI_01!#REF!)</f>
        <v>#REF!</v>
      </c>
      <c r="S153" s="316" t="e">
        <f t="array" ref="S153">IF(STROŠKI_01!#REF!="","",STROŠKI_01!#REF!)</f>
        <v>#REF!</v>
      </c>
      <c r="T153" s="316" t="e">
        <f t="array" ref="T153">IF(STROŠKI_01!#REF!="","",STROŠKI_01!#REF!)</f>
        <v>#REF!</v>
      </c>
    </row>
    <row r="154" spans="1:20" x14ac:dyDescent="0.25">
      <c r="A154" s="354">
        <v>4</v>
      </c>
      <c r="B154" s="316" t="e">
        <f t="array" ref="B154">IF(STROŠKI_01!#REF!="","",STROŠKI_01!#REF!)</f>
        <v>#REF!</v>
      </c>
      <c r="C154" s="316" t="e">
        <f t="array" ref="C154">IF(STROŠKI_01!#REF!="","",STROŠKI_01!#REF!)</f>
        <v>#REF!</v>
      </c>
      <c r="D154" s="316" t="e">
        <f t="array" ref="D154">IF(STROŠKI_01!#REF!="","",STROŠKI_01!#REF!)</f>
        <v>#REF!</v>
      </c>
      <c r="E154" s="316" t="e">
        <f t="array" ref="E154">IF(STROŠKI_01!#REF!="","",STROŠKI_01!#REF!)</f>
        <v>#REF!</v>
      </c>
      <c r="F154" s="316" t="e">
        <f t="array" ref="F154">IF(STROŠKI_01!#REF!="","",STROŠKI_01!#REF!)</f>
        <v>#REF!</v>
      </c>
      <c r="G154" s="316" t="e">
        <f t="array" ref="G154">IF(STROŠKI_01!#REF!="","",STROŠKI_01!#REF!)</f>
        <v>#REF!</v>
      </c>
      <c r="H154" s="316" t="e">
        <f t="array" ref="H154">IF(STROŠKI_01!#REF!="","",STROŠKI_01!#REF!)</f>
        <v>#REF!</v>
      </c>
      <c r="I154" s="316" t="e">
        <f t="array" ref="I154">IF(STROŠKI_01!#REF!="","",STROŠKI_01!#REF!)</f>
        <v>#REF!</v>
      </c>
      <c r="J154" s="316" t="e">
        <f t="array" ref="J154">IF(STROŠKI_01!#REF!="","",STROŠKI_01!#REF!)</f>
        <v>#REF!</v>
      </c>
      <c r="K154" s="316" t="e">
        <f t="array" ref="K154">IF(STROŠKI_01!#REF!="","",STROŠKI_01!#REF!)</f>
        <v>#REF!</v>
      </c>
      <c r="L154" s="316" t="e">
        <f t="array" ref="L154">IF(STROŠKI_01!#REF!="","",STROŠKI_01!#REF!)</f>
        <v>#REF!</v>
      </c>
      <c r="M154" s="316" t="e">
        <f t="array" ref="M154">IF(STROŠKI_01!#REF!="","",STROŠKI_01!#REF!)</f>
        <v>#REF!</v>
      </c>
      <c r="N154" s="316" t="e">
        <f t="array" ref="N154">IF(STROŠKI_01!#REF!="","",STROŠKI_01!#REF!)</f>
        <v>#REF!</v>
      </c>
      <c r="O154" s="316" t="e">
        <f t="array" ref="O154">IF(STROŠKI_01!#REF!="","",STROŠKI_01!#REF!)</f>
        <v>#REF!</v>
      </c>
      <c r="P154" s="316" t="e">
        <f t="array" ref="P154">IF(STROŠKI_01!#REF!="","",STROŠKI_01!#REF!)</f>
        <v>#REF!</v>
      </c>
      <c r="Q154" s="316" t="e">
        <f t="array" ref="Q154">IF(STROŠKI_01!#REF!="","",STROŠKI_01!#REF!)</f>
        <v>#REF!</v>
      </c>
      <c r="R154" s="316" t="e">
        <f t="array" ref="R154">IF(STROŠKI_01!#REF!="","",STROŠKI_01!#REF!)</f>
        <v>#REF!</v>
      </c>
      <c r="S154" s="316" t="e">
        <f t="array" ref="S154">IF(STROŠKI_01!#REF!="","",STROŠKI_01!#REF!)</f>
        <v>#REF!</v>
      </c>
      <c r="T154" s="316" t="e">
        <f t="array" ref="T154">IF(STROŠKI_01!#REF!="","",STROŠKI_01!#REF!)</f>
        <v>#REF!</v>
      </c>
    </row>
    <row r="155" spans="1:20" x14ac:dyDescent="0.25">
      <c r="A155" s="354">
        <v>4</v>
      </c>
      <c r="B155" s="316" t="e">
        <f t="array" ref="B155">IF(STROŠKI_01!#REF!="","",STROŠKI_01!#REF!)</f>
        <v>#REF!</v>
      </c>
      <c r="C155" s="316" t="e">
        <f t="array" ref="C155">IF(STROŠKI_01!#REF!="","",STROŠKI_01!#REF!)</f>
        <v>#REF!</v>
      </c>
      <c r="D155" s="316" t="e">
        <f t="array" ref="D155">IF(STROŠKI_01!#REF!="","",STROŠKI_01!#REF!)</f>
        <v>#REF!</v>
      </c>
      <c r="E155" s="316" t="e">
        <f t="array" ref="E155">IF(STROŠKI_01!#REF!="","",STROŠKI_01!#REF!)</f>
        <v>#REF!</v>
      </c>
      <c r="F155" s="316" t="e">
        <f t="array" ref="F155">IF(STROŠKI_01!#REF!="","",STROŠKI_01!#REF!)</f>
        <v>#REF!</v>
      </c>
      <c r="G155" s="316" t="e">
        <f t="array" ref="G155">IF(STROŠKI_01!#REF!="","",STROŠKI_01!#REF!)</f>
        <v>#REF!</v>
      </c>
      <c r="H155" s="316" t="e">
        <f t="array" ref="H155">IF(STROŠKI_01!#REF!="","",STROŠKI_01!#REF!)</f>
        <v>#REF!</v>
      </c>
      <c r="I155" s="316" t="e">
        <f t="array" ref="I155">IF(STROŠKI_01!#REF!="","",STROŠKI_01!#REF!)</f>
        <v>#REF!</v>
      </c>
      <c r="J155" s="316" t="e">
        <f t="array" ref="J155">IF(STROŠKI_01!#REF!="","",STROŠKI_01!#REF!)</f>
        <v>#REF!</v>
      </c>
      <c r="K155" s="316" t="e">
        <f t="array" ref="K155">IF(STROŠKI_01!#REF!="","",STROŠKI_01!#REF!)</f>
        <v>#REF!</v>
      </c>
      <c r="L155" s="316" t="e">
        <f t="array" ref="L155">IF(STROŠKI_01!#REF!="","",STROŠKI_01!#REF!)</f>
        <v>#REF!</v>
      </c>
      <c r="M155" s="316" t="e">
        <f t="array" ref="M155">IF(STROŠKI_01!#REF!="","",STROŠKI_01!#REF!)</f>
        <v>#REF!</v>
      </c>
      <c r="N155" s="316" t="e">
        <f t="array" ref="N155">IF(STROŠKI_01!#REF!="","",STROŠKI_01!#REF!)</f>
        <v>#REF!</v>
      </c>
      <c r="O155" s="316" t="e">
        <f t="array" ref="O155">IF(STROŠKI_01!#REF!="","",STROŠKI_01!#REF!)</f>
        <v>#REF!</v>
      </c>
      <c r="P155" s="316" t="e">
        <f t="array" ref="P155">IF(STROŠKI_01!#REF!="","",STROŠKI_01!#REF!)</f>
        <v>#REF!</v>
      </c>
      <c r="Q155" s="316" t="e">
        <f t="array" ref="Q155">IF(STROŠKI_01!#REF!="","",STROŠKI_01!#REF!)</f>
        <v>#REF!</v>
      </c>
      <c r="R155" s="316" t="e">
        <f t="array" ref="R155">IF(STROŠKI_01!#REF!="","",STROŠKI_01!#REF!)</f>
        <v>#REF!</v>
      </c>
      <c r="S155" s="316" t="e">
        <f t="array" ref="S155">IF(STROŠKI_01!#REF!="","",STROŠKI_01!#REF!)</f>
        <v>#REF!</v>
      </c>
      <c r="T155" s="316" t="e">
        <f t="array" ref="T155">IF(STROŠKI_01!#REF!="","",STROŠKI_01!#REF!)</f>
        <v>#REF!</v>
      </c>
    </row>
    <row r="156" spans="1:20" x14ac:dyDescent="0.25">
      <c r="A156" s="354">
        <v>4</v>
      </c>
      <c r="B156" s="316" t="e">
        <f t="array" ref="B156">IF(STROŠKI_01!#REF!="","",STROŠKI_01!#REF!)</f>
        <v>#REF!</v>
      </c>
      <c r="C156" s="316" t="e">
        <f t="array" ref="C156">IF(STROŠKI_01!#REF!="","",STROŠKI_01!#REF!)</f>
        <v>#REF!</v>
      </c>
      <c r="D156" s="316" t="e">
        <f t="array" ref="D156">IF(STROŠKI_01!#REF!="","",STROŠKI_01!#REF!)</f>
        <v>#REF!</v>
      </c>
      <c r="E156" s="316" t="e">
        <f t="array" ref="E156">IF(STROŠKI_01!#REF!="","",STROŠKI_01!#REF!)</f>
        <v>#REF!</v>
      </c>
      <c r="F156" s="316" t="e">
        <f t="array" ref="F156">IF(STROŠKI_01!#REF!="","",STROŠKI_01!#REF!)</f>
        <v>#REF!</v>
      </c>
      <c r="G156" s="316" t="e">
        <f t="array" ref="G156">IF(STROŠKI_01!#REF!="","",STROŠKI_01!#REF!)</f>
        <v>#REF!</v>
      </c>
      <c r="H156" s="316" t="e">
        <f t="array" ref="H156">IF(STROŠKI_01!#REF!="","",STROŠKI_01!#REF!)</f>
        <v>#REF!</v>
      </c>
      <c r="I156" s="316" t="e">
        <f t="array" ref="I156">IF(STROŠKI_01!#REF!="","",STROŠKI_01!#REF!)</f>
        <v>#REF!</v>
      </c>
      <c r="J156" s="316" t="e">
        <f t="array" ref="J156">IF(STROŠKI_01!#REF!="","",STROŠKI_01!#REF!)</f>
        <v>#REF!</v>
      </c>
      <c r="K156" s="316" t="e">
        <f t="array" ref="K156">IF(STROŠKI_01!#REF!="","",STROŠKI_01!#REF!)</f>
        <v>#REF!</v>
      </c>
      <c r="L156" s="316" t="e">
        <f t="array" ref="L156">IF(STROŠKI_01!#REF!="","",STROŠKI_01!#REF!)</f>
        <v>#REF!</v>
      </c>
      <c r="M156" s="316" t="e">
        <f t="array" ref="M156">IF(STROŠKI_01!#REF!="","",STROŠKI_01!#REF!)</f>
        <v>#REF!</v>
      </c>
      <c r="N156" s="316" t="e">
        <f t="array" ref="N156">IF(STROŠKI_01!#REF!="","",STROŠKI_01!#REF!)</f>
        <v>#REF!</v>
      </c>
      <c r="O156" s="316" t="e">
        <f t="array" ref="O156">IF(STROŠKI_01!#REF!="","",STROŠKI_01!#REF!)</f>
        <v>#REF!</v>
      </c>
      <c r="P156" s="316" t="e">
        <f t="array" ref="P156">IF(STROŠKI_01!#REF!="","",STROŠKI_01!#REF!)</f>
        <v>#REF!</v>
      </c>
      <c r="Q156" s="316" t="e">
        <f t="array" ref="Q156">IF(STROŠKI_01!#REF!="","",STROŠKI_01!#REF!)</f>
        <v>#REF!</v>
      </c>
      <c r="R156" s="316" t="e">
        <f t="array" ref="R156">IF(STROŠKI_01!#REF!="","",STROŠKI_01!#REF!)</f>
        <v>#REF!</v>
      </c>
      <c r="S156" s="316" t="e">
        <f t="array" ref="S156">IF(STROŠKI_01!#REF!="","",STROŠKI_01!#REF!)</f>
        <v>#REF!</v>
      </c>
      <c r="T156" s="316" t="e">
        <f t="array" ref="T156">IF(STROŠKI_01!#REF!="","",STROŠKI_01!#REF!)</f>
        <v>#REF!</v>
      </c>
    </row>
    <row r="157" spans="1:20" x14ac:dyDescent="0.25">
      <c r="A157" s="354">
        <v>4</v>
      </c>
      <c r="B157" s="316" t="e">
        <f t="array" ref="B157">IF(STROŠKI_01!#REF!="","",STROŠKI_01!#REF!)</f>
        <v>#REF!</v>
      </c>
      <c r="C157" s="316" t="e">
        <f t="array" ref="C157">IF(STROŠKI_01!#REF!="","",STROŠKI_01!#REF!)</f>
        <v>#REF!</v>
      </c>
      <c r="D157" s="316" t="e">
        <f t="array" ref="D157">IF(STROŠKI_01!#REF!="","",STROŠKI_01!#REF!)</f>
        <v>#REF!</v>
      </c>
      <c r="E157" s="316" t="e">
        <f t="array" ref="E157">IF(STROŠKI_01!#REF!="","",STROŠKI_01!#REF!)</f>
        <v>#REF!</v>
      </c>
      <c r="F157" s="316" t="e">
        <f t="array" ref="F157">IF(STROŠKI_01!#REF!="","",STROŠKI_01!#REF!)</f>
        <v>#REF!</v>
      </c>
      <c r="G157" s="316" t="e">
        <f t="array" ref="G157">IF(STROŠKI_01!#REF!="","",STROŠKI_01!#REF!)</f>
        <v>#REF!</v>
      </c>
      <c r="H157" s="316" t="e">
        <f t="array" ref="H157">IF(STROŠKI_01!#REF!="","",STROŠKI_01!#REF!)</f>
        <v>#REF!</v>
      </c>
      <c r="I157" s="316" t="e">
        <f t="array" ref="I157">IF(STROŠKI_01!#REF!="","",STROŠKI_01!#REF!)</f>
        <v>#REF!</v>
      </c>
      <c r="J157" s="316" t="e">
        <f t="array" ref="J157">IF(STROŠKI_01!#REF!="","",STROŠKI_01!#REF!)</f>
        <v>#REF!</v>
      </c>
      <c r="K157" s="316" t="e">
        <f t="array" ref="K157">IF(STROŠKI_01!#REF!="","",STROŠKI_01!#REF!)</f>
        <v>#REF!</v>
      </c>
      <c r="L157" s="316" t="e">
        <f t="array" ref="L157">IF(STROŠKI_01!#REF!="","",STROŠKI_01!#REF!)</f>
        <v>#REF!</v>
      </c>
      <c r="M157" s="316" t="e">
        <f t="array" ref="M157">IF(STROŠKI_01!#REF!="","",STROŠKI_01!#REF!)</f>
        <v>#REF!</v>
      </c>
      <c r="N157" s="316" t="e">
        <f t="array" ref="N157">IF(STROŠKI_01!#REF!="","",STROŠKI_01!#REF!)</f>
        <v>#REF!</v>
      </c>
      <c r="O157" s="316" t="e">
        <f t="array" ref="O157">IF(STROŠKI_01!#REF!="","",STROŠKI_01!#REF!)</f>
        <v>#REF!</v>
      </c>
      <c r="P157" s="316" t="e">
        <f t="array" ref="P157">IF(STROŠKI_01!#REF!="","",STROŠKI_01!#REF!)</f>
        <v>#REF!</v>
      </c>
      <c r="Q157" s="316" t="e">
        <f t="array" ref="Q157">IF(STROŠKI_01!#REF!="","",STROŠKI_01!#REF!)</f>
        <v>#REF!</v>
      </c>
      <c r="R157" s="316" t="e">
        <f t="array" ref="R157">IF(STROŠKI_01!#REF!="","",STROŠKI_01!#REF!)</f>
        <v>#REF!</v>
      </c>
      <c r="S157" s="316" t="e">
        <f t="array" ref="S157">IF(STROŠKI_01!#REF!="","",STROŠKI_01!#REF!)</f>
        <v>#REF!</v>
      </c>
      <c r="T157" s="316" t="e">
        <f t="array" ref="T157">IF(STROŠKI_01!#REF!="","",STROŠKI_01!#REF!)</f>
        <v>#REF!</v>
      </c>
    </row>
    <row r="158" spans="1:20" x14ac:dyDescent="0.25">
      <c r="A158" s="354">
        <v>4</v>
      </c>
      <c r="B158" s="316" t="e">
        <f t="array" ref="B158">IF(STROŠKI_01!#REF!="","",STROŠKI_01!#REF!)</f>
        <v>#REF!</v>
      </c>
      <c r="C158" s="316" t="e">
        <f t="array" ref="C158">IF(STROŠKI_01!#REF!="","",STROŠKI_01!#REF!)</f>
        <v>#REF!</v>
      </c>
      <c r="D158" s="316" t="e">
        <f t="array" ref="D158">IF(STROŠKI_01!#REF!="","",STROŠKI_01!#REF!)</f>
        <v>#REF!</v>
      </c>
      <c r="E158" s="316" t="e">
        <f t="array" ref="E158">IF(STROŠKI_01!#REF!="","",STROŠKI_01!#REF!)</f>
        <v>#REF!</v>
      </c>
      <c r="F158" s="316" t="e">
        <f t="array" ref="F158">IF(STROŠKI_01!#REF!="","",STROŠKI_01!#REF!)</f>
        <v>#REF!</v>
      </c>
      <c r="G158" s="316" t="e">
        <f t="array" ref="G158">IF(STROŠKI_01!#REF!="","",STROŠKI_01!#REF!)</f>
        <v>#REF!</v>
      </c>
      <c r="H158" s="316" t="e">
        <f t="array" ref="H158">IF(STROŠKI_01!#REF!="","",STROŠKI_01!#REF!)</f>
        <v>#REF!</v>
      </c>
      <c r="I158" s="316" t="e">
        <f t="array" ref="I158">IF(STROŠKI_01!#REF!="","",STROŠKI_01!#REF!)</f>
        <v>#REF!</v>
      </c>
      <c r="J158" s="316" t="e">
        <f t="array" ref="J158">IF(STROŠKI_01!#REF!="","",STROŠKI_01!#REF!)</f>
        <v>#REF!</v>
      </c>
      <c r="K158" s="316" t="e">
        <f t="array" ref="K158">IF(STROŠKI_01!#REF!="","",STROŠKI_01!#REF!)</f>
        <v>#REF!</v>
      </c>
      <c r="L158" s="316" t="e">
        <f t="array" ref="L158">IF(STROŠKI_01!#REF!="","",STROŠKI_01!#REF!)</f>
        <v>#REF!</v>
      </c>
      <c r="M158" s="316" t="e">
        <f t="array" ref="M158">IF(STROŠKI_01!#REF!="","",STROŠKI_01!#REF!)</f>
        <v>#REF!</v>
      </c>
      <c r="N158" s="316" t="e">
        <f t="array" ref="N158">IF(STROŠKI_01!#REF!="","",STROŠKI_01!#REF!)</f>
        <v>#REF!</v>
      </c>
      <c r="O158" s="316" t="e">
        <f t="array" ref="O158">IF(STROŠKI_01!#REF!="","",STROŠKI_01!#REF!)</f>
        <v>#REF!</v>
      </c>
      <c r="P158" s="316" t="e">
        <f t="array" ref="P158">IF(STROŠKI_01!#REF!="","",STROŠKI_01!#REF!)</f>
        <v>#REF!</v>
      </c>
      <c r="Q158" s="316" t="e">
        <f t="array" ref="Q158">IF(STROŠKI_01!#REF!="","",STROŠKI_01!#REF!)</f>
        <v>#REF!</v>
      </c>
      <c r="R158" s="316" t="e">
        <f t="array" ref="R158">IF(STROŠKI_01!#REF!="","",STROŠKI_01!#REF!)</f>
        <v>#REF!</v>
      </c>
      <c r="S158" s="316" t="e">
        <f t="array" ref="S158">IF(STROŠKI_01!#REF!="","",STROŠKI_01!#REF!)</f>
        <v>#REF!</v>
      </c>
      <c r="T158" s="316" t="e">
        <f t="array" ref="T158">IF(STROŠKI_01!#REF!="","",STROŠKI_01!#REF!)</f>
        <v>#REF!</v>
      </c>
    </row>
    <row r="159" spans="1:20" x14ac:dyDescent="0.25">
      <c r="A159" s="354">
        <v>4</v>
      </c>
      <c r="B159" s="316" t="e">
        <f t="array" ref="B159">IF(STROŠKI_01!#REF!="","",STROŠKI_01!#REF!)</f>
        <v>#REF!</v>
      </c>
      <c r="C159" s="316" t="e">
        <f t="array" ref="C159">IF(STROŠKI_01!#REF!="","",STROŠKI_01!#REF!)</f>
        <v>#REF!</v>
      </c>
      <c r="D159" s="316" t="e">
        <f t="array" ref="D159">IF(STROŠKI_01!#REF!="","",STROŠKI_01!#REF!)</f>
        <v>#REF!</v>
      </c>
      <c r="E159" s="316" t="e">
        <f t="array" ref="E159">IF(STROŠKI_01!#REF!="","",STROŠKI_01!#REF!)</f>
        <v>#REF!</v>
      </c>
      <c r="F159" s="316" t="e">
        <f t="array" ref="F159">IF(STROŠKI_01!#REF!="","",STROŠKI_01!#REF!)</f>
        <v>#REF!</v>
      </c>
      <c r="G159" s="316" t="e">
        <f t="array" ref="G159">IF(STROŠKI_01!#REF!="","",STROŠKI_01!#REF!)</f>
        <v>#REF!</v>
      </c>
      <c r="H159" s="316" t="e">
        <f t="array" ref="H159">IF(STROŠKI_01!#REF!="","",STROŠKI_01!#REF!)</f>
        <v>#REF!</v>
      </c>
      <c r="I159" s="316" t="e">
        <f t="array" ref="I159">IF(STROŠKI_01!#REF!="","",STROŠKI_01!#REF!)</f>
        <v>#REF!</v>
      </c>
      <c r="J159" s="316" t="e">
        <f t="array" ref="J159">IF(STROŠKI_01!#REF!="","",STROŠKI_01!#REF!)</f>
        <v>#REF!</v>
      </c>
      <c r="K159" s="316" t="e">
        <f t="array" ref="K159">IF(STROŠKI_01!#REF!="","",STROŠKI_01!#REF!)</f>
        <v>#REF!</v>
      </c>
      <c r="L159" s="316" t="e">
        <f t="array" ref="L159">IF(STROŠKI_01!#REF!="","",STROŠKI_01!#REF!)</f>
        <v>#REF!</v>
      </c>
      <c r="M159" s="316" t="e">
        <f t="array" ref="M159">IF(STROŠKI_01!#REF!="","",STROŠKI_01!#REF!)</f>
        <v>#REF!</v>
      </c>
      <c r="N159" s="316" t="e">
        <f t="array" ref="N159">IF(STROŠKI_01!#REF!="","",STROŠKI_01!#REF!)</f>
        <v>#REF!</v>
      </c>
      <c r="O159" s="316" t="e">
        <f t="array" ref="O159">IF(STROŠKI_01!#REF!="","",STROŠKI_01!#REF!)</f>
        <v>#REF!</v>
      </c>
      <c r="P159" s="316" t="e">
        <f t="array" ref="P159">IF(STROŠKI_01!#REF!="","",STROŠKI_01!#REF!)</f>
        <v>#REF!</v>
      </c>
      <c r="Q159" s="316" t="e">
        <f t="array" ref="Q159">IF(STROŠKI_01!#REF!="","",STROŠKI_01!#REF!)</f>
        <v>#REF!</v>
      </c>
      <c r="R159" s="316" t="e">
        <f t="array" ref="R159">IF(STROŠKI_01!#REF!="","",STROŠKI_01!#REF!)</f>
        <v>#REF!</v>
      </c>
      <c r="S159" s="316" t="e">
        <f t="array" ref="S159">IF(STROŠKI_01!#REF!="","",STROŠKI_01!#REF!)</f>
        <v>#REF!</v>
      </c>
      <c r="T159" s="316" t="e">
        <f t="array" ref="T159">IF(STROŠKI_01!#REF!="","",STROŠKI_01!#REF!)</f>
        <v>#REF!</v>
      </c>
    </row>
    <row r="160" spans="1:20" x14ac:dyDescent="0.25">
      <c r="A160" s="354">
        <v>4</v>
      </c>
      <c r="B160" s="316" t="e">
        <f t="array" ref="B160">IF(STROŠKI_01!#REF!="","",STROŠKI_01!#REF!)</f>
        <v>#REF!</v>
      </c>
      <c r="C160" s="316" t="e">
        <f t="array" ref="C160">IF(STROŠKI_01!#REF!="","",STROŠKI_01!#REF!)</f>
        <v>#REF!</v>
      </c>
      <c r="D160" s="316" t="e">
        <f t="array" ref="D160">IF(STROŠKI_01!#REF!="","",STROŠKI_01!#REF!)</f>
        <v>#REF!</v>
      </c>
      <c r="E160" s="316" t="e">
        <f t="array" ref="E160">IF(STROŠKI_01!#REF!="","",STROŠKI_01!#REF!)</f>
        <v>#REF!</v>
      </c>
      <c r="F160" s="316" t="e">
        <f t="array" ref="F160">IF(STROŠKI_01!#REF!="","",STROŠKI_01!#REF!)</f>
        <v>#REF!</v>
      </c>
      <c r="G160" s="316" t="e">
        <f t="array" ref="G160">IF(STROŠKI_01!#REF!="","",STROŠKI_01!#REF!)</f>
        <v>#REF!</v>
      </c>
      <c r="H160" s="316" t="e">
        <f t="array" ref="H160">IF(STROŠKI_01!#REF!="","",STROŠKI_01!#REF!)</f>
        <v>#REF!</v>
      </c>
      <c r="I160" s="316" t="e">
        <f t="array" ref="I160">IF(STROŠKI_01!#REF!="","",STROŠKI_01!#REF!)</f>
        <v>#REF!</v>
      </c>
      <c r="J160" s="316" t="e">
        <f t="array" ref="J160">IF(STROŠKI_01!#REF!="","",STROŠKI_01!#REF!)</f>
        <v>#REF!</v>
      </c>
      <c r="K160" s="316" t="e">
        <f t="array" ref="K160">IF(STROŠKI_01!#REF!="","",STROŠKI_01!#REF!)</f>
        <v>#REF!</v>
      </c>
      <c r="L160" s="316" t="e">
        <f t="array" ref="L160">IF(STROŠKI_01!#REF!="","",STROŠKI_01!#REF!)</f>
        <v>#REF!</v>
      </c>
      <c r="M160" s="316" t="e">
        <f t="array" ref="M160">IF(STROŠKI_01!#REF!="","",STROŠKI_01!#REF!)</f>
        <v>#REF!</v>
      </c>
      <c r="N160" s="316" t="e">
        <f t="array" ref="N160">IF(STROŠKI_01!#REF!="","",STROŠKI_01!#REF!)</f>
        <v>#REF!</v>
      </c>
      <c r="O160" s="316" t="e">
        <f t="array" ref="O160">IF(STROŠKI_01!#REF!="","",STROŠKI_01!#REF!)</f>
        <v>#REF!</v>
      </c>
      <c r="P160" s="316" t="e">
        <f t="array" ref="P160">IF(STROŠKI_01!#REF!="","",STROŠKI_01!#REF!)</f>
        <v>#REF!</v>
      </c>
      <c r="Q160" s="316" t="e">
        <f t="array" ref="Q160">IF(STROŠKI_01!#REF!="","",STROŠKI_01!#REF!)</f>
        <v>#REF!</v>
      </c>
      <c r="R160" s="316" t="e">
        <f t="array" ref="R160">IF(STROŠKI_01!#REF!="","",STROŠKI_01!#REF!)</f>
        <v>#REF!</v>
      </c>
      <c r="S160" s="316" t="e">
        <f t="array" ref="S160">IF(STROŠKI_01!#REF!="","",STROŠKI_01!#REF!)</f>
        <v>#REF!</v>
      </c>
      <c r="T160" s="316" t="e">
        <f t="array" ref="T160">IF(STROŠKI_01!#REF!="","",STROŠKI_01!#REF!)</f>
        <v>#REF!</v>
      </c>
    </row>
    <row r="161" spans="1:20" x14ac:dyDescent="0.25">
      <c r="A161" s="354">
        <v>4</v>
      </c>
      <c r="B161" s="316" t="e">
        <f t="array" ref="B161">IF(STROŠKI_01!#REF!="","",STROŠKI_01!#REF!)</f>
        <v>#REF!</v>
      </c>
      <c r="C161" s="316" t="e">
        <f t="array" ref="C161">IF(STROŠKI_01!#REF!="","",STROŠKI_01!#REF!)</f>
        <v>#REF!</v>
      </c>
      <c r="D161" s="316" t="e">
        <f t="array" ref="D161">IF(STROŠKI_01!#REF!="","",STROŠKI_01!#REF!)</f>
        <v>#REF!</v>
      </c>
      <c r="E161" s="316" t="e">
        <f t="array" ref="E161">IF(STROŠKI_01!#REF!="","",STROŠKI_01!#REF!)</f>
        <v>#REF!</v>
      </c>
      <c r="F161" s="316" t="e">
        <f t="array" ref="F161">IF(STROŠKI_01!#REF!="","",STROŠKI_01!#REF!)</f>
        <v>#REF!</v>
      </c>
      <c r="G161" s="316" t="e">
        <f t="array" ref="G161">IF(STROŠKI_01!#REF!="","",STROŠKI_01!#REF!)</f>
        <v>#REF!</v>
      </c>
      <c r="H161" s="316" t="e">
        <f t="array" ref="H161">IF(STROŠKI_01!#REF!="","",STROŠKI_01!#REF!)</f>
        <v>#REF!</v>
      </c>
      <c r="I161" s="316" t="e">
        <f t="array" ref="I161">IF(STROŠKI_01!#REF!="","",STROŠKI_01!#REF!)</f>
        <v>#REF!</v>
      </c>
      <c r="J161" s="316" t="e">
        <f t="array" ref="J161">IF(STROŠKI_01!#REF!="","",STROŠKI_01!#REF!)</f>
        <v>#REF!</v>
      </c>
      <c r="K161" s="316" t="e">
        <f t="array" ref="K161">IF(STROŠKI_01!#REF!="","",STROŠKI_01!#REF!)</f>
        <v>#REF!</v>
      </c>
      <c r="L161" s="316" t="e">
        <f t="array" ref="L161">IF(STROŠKI_01!#REF!="","",STROŠKI_01!#REF!)</f>
        <v>#REF!</v>
      </c>
      <c r="M161" s="316" t="e">
        <f t="array" ref="M161">IF(STROŠKI_01!#REF!="","",STROŠKI_01!#REF!)</f>
        <v>#REF!</v>
      </c>
      <c r="N161" s="316" t="e">
        <f t="array" ref="N161">IF(STROŠKI_01!#REF!="","",STROŠKI_01!#REF!)</f>
        <v>#REF!</v>
      </c>
      <c r="O161" s="316" t="e">
        <f t="array" ref="O161">IF(STROŠKI_01!#REF!="","",STROŠKI_01!#REF!)</f>
        <v>#REF!</v>
      </c>
      <c r="P161" s="316" t="e">
        <f t="array" ref="P161">IF(STROŠKI_01!#REF!="","",STROŠKI_01!#REF!)</f>
        <v>#REF!</v>
      </c>
      <c r="Q161" s="316" t="e">
        <f t="array" ref="Q161">IF(STROŠKI_01!#REF!="","",STROŠKI_01!#REF!)</f>
        <v>#REF!</v>
      </c>
      <c r="R161" s="316" t="e">
        <f t="array" ref="R161">IF(STROŠKI_01!#REF!="","",STROŠKI_01!#REF!)</f>
        <v>#REF!</v>
      </c>
      <c r="S161" s="316" t="e">
        <f t="array" ref="S161">IF(STROŠKI_01!#REF!="","",STROŠKI_01!#REF!)</f>
        <v>#REF!</v>
      </c>
      <c r="T161" s="316" t="e">
        <f t="array" ref="T161">IF(STROŠKI_01!#REF!="","",STROŠKI_01!#REF!)</f>
        <v>#REF!</v>
      </c>
    </row>
    <row r="162" spans="1:20" x14ac:dyDescent="0.25">
      <c r="A162" s="354">
        <v>4</v>
      </c>
      <c r="B162" s="316" t="e">
        <f t="array" ref="B162">IF(STROŠKI_01!#REF!="","",STROŠKI_01!#REF!)</f>
        <v>#REF!</v>
      </c>
      <c r="C162" s="316" t="e">
        <f t="array" ref="C162">IF(STROŠKI_01!#REF!="","",STROŠKI_01!#REF!)</f>
        <v>#REF!</v>
      </c>
      <c r="D162" s="316" t="e">
        <f t="array" ref="D162">IF(STROŠKI_01!#REF!="","",STROŠKI_01!#REF!)</f>
        <v>#REF!</v>
      </c>
      <c r="E162" s="316" t="e">
        <f t="array" ref="E162">IF(STROŠKI_01!#REF!="","",STROŠKI_01!#REF!)</f>
        <v>#REF!</v>
      </c>
      <c r="F162" s="316" t="e">
        <f t="array" ref="F162">IF(STROŠKI_01!#REF!="","",STROŠKI_01!#REF!)</f>
        <v>#REF!</v>
      </c>
      <c r="G162" s="316" t="e">
        <f t="array" ref="G162">IF(STROŠKI_01!#REF!="","",STROŠKI_01!#REF!)</f>
        <v>#REF!</v>
      </c>
      <c r="H162" s="316" t="e">
        <f t="array" ref="H162">IF(STROŠKI_01!#REF!="","",STROŠKI_01!#REF!)</f>
        <v>#REF!</v>
      </c>
      <c r="I162" s="316" t="e">
        <f t="array" ref="I162">IF(STROŠKI_01!#REF!="","",STROŠKI_01!#REF!)</f>
        <v>#REF!</v>
      </c>
      <c r="J162" s="316" t="e">
        <f t="array" ref="J162">IF(STROŠKI_01!#REF!="","",STROŠKI_01!#REF!)</f>
        <v>#REF!</v>
      </c>
      <c r="K162" s="316" t="e">
        <f t="array" ref="K162">IF(STROŠKI_01!#REF!="","",STROŠKI_01!#REF!)</f>
        <v>#REF!</v>
      </c>
      <c r="L162" s="316" t="e">
        <f t="array" ref="L162">IF(STROŠKI_01!#REF!="","",STROŠKI_01!#REF!)</f>
        <v>#REF!</v>
      </c>
      <c r="M162" s="316" t="e">
        <f t="array" ref="M162">IF(STROŠKI_01!#REF!="","",STROŠKI_01!#REF!)</f>
        <v>#REF!</v>
      </c>
      <c r="N162" s="316" t="e">
        <f t="array" ref="N162">IF(STROŠKI_01!#REF!="","",STROŠKI_01!#REF!)</f>
        <v>#REF!</v>
      </c>
      <c r="O162" s="316" t="e">
        <f t="array" ref="O162">IF(STROŠKI_01!#REF!="","",STROŠKI_01!#REF!)</f>
        <v>#REF!</v>
      </c>
      <c r="P162" s="316" t="e">
        <f t="array" ref="P162">IF(STROŠKI_01!#REF!="","",STROŠKI_01!#REF!)</f>
        <v>#REF!</v>
      </c>
      <c r="Q162" s="316" t="e">
        <f t="array" ref="Q162">IF(STROŠKI_01!#REF!="","",STROŠKI_01!#REF!)</f>
        <v>#REF!</v>
      </c>
      <c r="R162" s="316" t="e">
        <f t="array" ref="R162">IF(STROŠKI_01!#REF!="","",STROŠKI_01!#REF!)</f>
        <v>#REF!</v>
      </c>
      <c r="S162" s="316" t="e">
        <f t="array" ref="S162">IF(STROŠKI_01!#REF!="","",STROŠKI_01!#REF!)</f>
        <v>#REF!</v>
      </c>
      <c r="T162" s="316" t="e">
        <f t="array" ref="T162">IF(STROŠKI_01!#REF!="","",STROŠKI_01!#REF!)</f>
        <v>#REF!</v>
      </c>
    </row>
    <row r="163" spans="1:20" x14ac:dyDescent="0.25">
      <c r="A163" s="354">
        <v>4</v>
      </c>
      <c r="B163" s="316" t="e">
        <f t="array" ref="B163">IF(STROŠKI_01!#REF!="","",STROŠKI_01!#REF!)</f>
        <v>#REF!</v>
      </c>
      <c r="C163" s="316" t="e">
        <f t="array" ref="C163">IF(STROŠKI_01!#REF!="","",STROŠKI_01!#REF!)</f>
        <v>#REF!</v>
      </c>
      <c r="D163" s="316" t="e">
        <f t="array" ref="D163">IF(STROŠKI_01!#REF!="","",STROŠKI_01!#REF!)</f>
        <v>#REF!</v>
      </c>
      <c r="E163" s="316" t="e">
        <f t="array" ref="E163">IF(STROŠKI_01!#REF!="","",STROŠKI_01!#REF!)</f>
        <v>#REF!</v>
      </c>
      <c r="F163" s="316" t="e">
        <f t="array" ref="F163">IF(STROŠKI_01!#REF!="","",STROŠKI_01!#REF!)</f>
        <v>#REF!</v>
      </c>
      <c r="G163" s="316" t="e">
        <f t="array" ref="G163">IF(STROŠKI_01!#REF!="","",STROŠKI_01!#REF!)</f>
        <v>#REF!</v>
      </c>
      <c r="H163" s="316" t="e">
        <f t="array" ref="H163">IF(STROŠKI_01!#REF!="","",STROŠKI_01!#REF!)</f>
        <v>#REF!</v>
      </c>
      <c r="I163" s="316" t="e">
        <f t="array" ref="I163">IF(STROŠKI_01!#REF!="","",STROŠKI_01!#REF!)</f>
        <v>#REF!</v>
      </c>
      <c r="J163" s="316" t="e">
        <f t="array" ref="J163">IF(STROŠKI_01!#REF!="","",STROŠKI_01!#REF!)</f>
        <v>#REF!</v>
      </c>
      <c r="K163" s="316" t="e">
        <f t="array" ref="K163">IF(STROŠKI_01!#REF!="","",STROŠKI_01!#REF!)</f>
        <v>#REF!</v>
      </c>
      <c r="L163" s="316" t="e">
        <f t="array" ref="L163">IF(STROŠKI_01!#REF!="","",STROŠKI_01!#REF!)</f>
        <v>#REF!</v>
      </c>
      <c r="M163" s="316" t="e">
        <f t="array" ref="M163">IF(STROŠKI_01!#REF!="","",STROŠKI_01!#REF!)</f>
        <v>#REF!</v>
      </c>
      <c r="N163" s="316" t="e">
        <f t="array" ref="N163">IF(STROŠKI_01!#REF!="","",STROŠKI_01!#REF!)</f>
        <v>#REF!</v>
      </c>
      <c r="O163" s="316" t="e">
        <f t="array" ref="O163">IF(STROŠKI_01!#REF!="","",STROŠKI_01!#REF!)</f>
        <v>#REF!</v>
      </c>
      <c r="P163" s="316" t="e">
        <f t="array" ref="P163">IF(STROŠKI_01!#REF!="","",STROŠKI_01!#REF!)</f>
        <v>#REF!</v>
      </c>
      <c r="Q163" s="316" t="e">
        <f t="array" ref="Q163">IF(STROŠKI_01!#REF!="","",STROŠKI_01!#REF!)</f>
        <v>#REF!</v>
      </c>
      <c r="R163" s="316" t="e">
        <f t="array" ref="R163">IF(STROŠKI_01!#REF!="","",STROŠKI_01!#REF!)</f>
        <v>#REF!</v>
      </c>
      <c r="S163" s="316" t="e">
        <f t="array" ref="S163">IF(STROŠKI_01!#REF!="","",STROŠKI_01!#REF!)</f>
        <v>#REF!</v>
      </c>
      <c r="T163" s="316" t="e">
        <f t="array" ref="T163">IF(STROŠKI_01!#REF!="","",STROŠKI_01!#REF!)</f>
        <v>#REF!</v>
      </c>
    </row>
    <row r="164" spans="1:20" x14ac:dyDescent="0.25">
      <c r="A164" s="354">
        <v>4</v>
      </c>
      <c r="B164" s="316" t="e">
        <f t="array" ref="B164">IF(STROŠKI_01!#REF!="","",STROŠKI_01!#REF!)</f>
        <v>#REF!</v>
      </c>
      <c r="C164" s="316" t="e">
        <f t="array" ref="C164">IF(STROŠKI_01!#REF!="","",STROŠKI_01!#REF!)</f>
        <v>#REF!</v>
      </c>
      <c r="D164" s="316" t="e">
        <f t="array" ref="D164">IF(STROŠKI_01!#REF!="","",STROŠKI_01!#REF!)</f>
        <v>#REF!</v>
      </c>
      <c r="E164" s="316" t="e">
        <f t="array" ref="E164">IF(STROŠKI_01!#REF!="","",STROŠKI_01!#REF!)</f>
        <v>#REF!</v>
      </c>
      <c r="F164" s="316" t="e">
        <f t="array" ref="F164">IF(STROŠKI_01!#REF!="","",STROŠKI_01!#REF!)</f>
        <v>#REF!</v>
      </c>
      <c r="G164" s="316" t="e">
        <f t="array" ref="G164">IF(STROŠKI_01!#REF!="","",STROŠKI_01!#REF!)</f>
        <v>#REF!</v>
      </c>
      <c r="H164" s="316" t="e">
        <f t="array" ref="H164">IF(STROŠKI_01!#REF!="","",STROŠKI_01!#REF!)</f>
        <v>#REF!</v>
      </c>
      <c r="I164" s="316" t="e">
        <f t="array" ref="I164">IF(STROŠKI_01!#REF!="","",STROŠKI_01!#REF!)</f>
        <v>#REF!</v>
      </c>
      <c r="J164" s="316" t="e">
        <f t="array" ref="J164">IF(STROŠKI_01!#REF!="","",STROŠKI_01!#REF!)</f>
        <v>#REF!</v>
      </c>
      <c r="K164" s="316" t="e">
        <f t="array" ref="K164">IF(STROŠKI_01!#REF!="","",STROŠKI_01!#REF!)</f>
        <v>#REF!</v>
      </c>
      <c r="L164" s="316" t="e">
        <f t="array" ref="L164">IF(STROŠKI_01!#REF!="","",STROŠKI_01!#REF!)</f>
        <v>#REF!</v>
      </c>
      <c r="M164" s="316" t="e">
        <f t="array" ref="M164">IF(STROŠKI_01!#REF!="","",STROŠKI_01!#REF!)</f>
        <v>#REF!</v>
      </c>
      <c r="N164" s="316" t="e">
        <f t="array" ref="N164">IF(STROŠKI_01!#REF!="","",STROŠKI_01!#REF!)</f>
        <v>#REF!</v>
      </c>
      <c r="O164" s="316" t="e">
        <f t="array" ref="O164">IF(STROŠKI_01!#REF!="","",STROŠKI_01!#REF!)</f>
        <v>#REF!</v>
      </c>
      <c r="P164" s="316" t="e">
        <f t="array" ref="P164">IF(STROŠKI_01!#REF!="","",STROŠKI_01!#REF!)</f>
        <v>#REF!</v>
      </c>
      <c r="Q164" s="316" t="e">
        <f t="array" ref="Q164">IF(STROŠKI_01!#REF!="","",STROŠKI_01!#REF!)</f>
        <v>#REF!</v>
      </c>
      <c r="R164" s="316" t="e">
        <f t="array" ref="R164">IF(STROŠKI_01!#REF!="","",STROŠKI_01!#REF!)</f>
        <v>#REF!</v>
      </c>
      <c r="S164" s="316" t="e">
        <f t="array" ref="S164">IF(STROŠKI_01!#REF!="","",STROŠKI_01!#REF!)</f>
        <v>#REF!</v>
      </c>
      <c r="T164" s="316" t="e">
        <f t="array" ref="T164">IF(STROŠKI_01!#REF!="","",STROŠKI_01!#REF!)</f>
        <v>#REF!</v>
      </c>
    </row>
    <row r="165" spans="1:20" x14ac:dyDescent="0.25">
      <c r="A165" s="354">
        <v>4</v>
      </c>
      <c r="B165" s="316" t="e">
        <f t="array" ref="B165">IF(STROŠKI_01!#REF!="","",STROŠKI_01!#REF!)</f>
        <v>#REF!</v>
      </c>
      <c r="C165" s="316" t="e">
        <f t="array" ref="C165">IF(STROŠKI_01!#REF!="","",STROŠKI_01!#REF!)</f>
        <v>#REF!</v>
      </c>
      <c r="D165" s="316" t="e">
        <f t="array" ref="D165">IF(STROŠKI_01!#REF!="","",STROŠKI_01!#REF!)</f>
        <v>#REF!</v>
      </c>
      <c r="E165" s="316" t="e">
        <f t="array" ref="E165">IF(STROŠKI_01!#REF!="","",STROŠKI_01!#REF!)</f>
        <v>#REF!</v>
      </c>
      <c r="F165" s="316" t="e">
        <f t="array" ref="F165">IF(STROŠKI_01!#REF!="","",STROŠKI_01!#REF!)</f>
        <v>#REF!</v>
      </c>
      <c r="G165" s="316" t="e">
        <f t="array" ref="G165">IF(STROŠKI_01!#REF!="","",STROŠKI_01!#REF!)</f>
        <v>#REF!</v>
      </c>
      <c r="H165" s="316" t="e">
        <f t="array" ref="H165">IF(STROŠKI_01!#REF!="","",STROŠKI_01!#REF!)</f>
        <v>#REF!</v>
      </c>
      <c r="I165" s="316" t="e">
        <f t="array" ref="I165">IF(STROŠKI_01!#REF!="","",STROŠKI_01!#REF!)</f>
        <v>#REF!</v>
      </c>
      <c r="J165" s="316" t="e">
        <f t="array" ref="J165">IF(STROŠKI_01!#REF!="","",STROŠKI_01!#REF!)</f>
        <v>#REF!</v>
      </c>
      <c r="K165" s="316" t="e">
        <f t="array" ref="K165">IF(STROŠKI_01!#REF!="","",STROŠKI_01!#REF!)</f>
        <v>#REF!</v>
      </c>
      <c r="L165" s="316" t="e">
        <f t="array" ref="L165">IF(STROŠKI_01!#REF!="","",STROŠKI_01!#REF!)</f>
        <v>#REF!</v>
      </c>
      <c r="M165" s="316" t="e">
        <f t="array" ref="M165">IF(STROŠKI_01!#REF!="","",STROŠKI_01!#REF!)</f>
        <v>#REF!</v>
      </c>
      <c r="N165" s="316" t="e">
        <f t="array" ref="N165">IF(STROŠKI_01!#REF!="","",STROŠKI_01!#REF!)</f>
        <v>#REF!</v>
      </c>
      <c r="O165" s="316" t="e">
        <f t="array" ref="O165">IF(STROŠKI_01!#REF!="","",STROŠKI_01!#REF!)</f>
        <v>#REF!</v>
      </c>
      <c r="P165" s="316" t="e">
        <f t="array" ref="P165">IF(STROŠKI_01!#REF!="","",STROŠKI_01!#REF!)</f>
        <v>#REF!</v>
      </c>
      <c r="Q165" s="316" t="e">
        <f t="array" ref="Q165">IF(STROŠKI_01!#REF!="","",STROŠKI_01!#REF!)</f>
        <v>#REF!</v>
      </c>
      <c r="R165" s="316" t="e">
        <f t="array" ref="R165">IF(STROŠKI_01!#REF!="","",STROŠKI_01!#REF!)</f>
        <v>#REF!</v>
      </c>
      <c r="S165" s="316" t="e">
        <f t="array" ref="S165">IF(STROŠKI_01!#REF!="","",STROŠKI_01!#REF!)</f>
        <v>#REF!</v>
      </c>
      <c r="T165" s="316" t="e">
        <f t="array" ref="T165">IF(STROŠKI_01!#REF!="","",STROŠKI_01!#REF!)</f>
        <v>#REF!</v>
      </c>
    </row>
    <row r="166" spans="1:20" x14ac:dyDescent="0.25">
      <c r="A166" s="354">
        <v>4</v>
      </c>
      <c r="B166" s="316" t="e">
        <f t="array" ref="B166">IF(STROŠKI_01!#REF!="","",STROŠKI_01!#REF!)</f>
        <v>#REF!</v>
      </c>
      <c r="C166" s="316" t="e">
        <f t="array" ref="C166">IF(STROŠKI_01!#REF!="","",STROŠKI_01!#REF!)</f>
        <v>#REF!</v>
      </c>
      <c r="D166" s="316" t="e">
        <f t="array" ref="D166">IF(STROŠKI_01!#REF!="","",STROŠKI_01!#REF!)</f>
        <v>#REF!</v>
      </c>
      <c r="E166" s="316" t="e">
        <f t="array" ref="E166">IF(STROŠKI_01!#REF!="","",STROŠKI_01!#REF!)</f>
        <v>#REF!</v>
      </c>
      <c r="F166" s="316" t="e">
        <f t="array" ref="F166">IF(STROŠKI_01!#REF!="","",STROŠKI_01!#REF!)</f>
        <v>#REF!</v>
      </c>
      <c r="G166" s="316" t="e">
        <f t="array" ref="G166">IF(STROŠKI_01!#REF!="","",STROŠKI_01!#REF!)</f>
        <v>#REF!</v>
      </c>
      <c r="H166" s="316" t="e">
        <f t="array" ref="H166">IF(STROŠKI_01!#REF!="","",STROŠKI_01!#REF!)</f>
        <v>#REF!</v>
      </c>
      <c r="I166" s="316" t="e">
        <f t="array" ref="I166">IF(STROŠKI_01!#REF!="","",STROŠKI_01!#REF!)</f>
        <v>#REF!</v>
      </c>
      <c r="J166" s="316" t="e">
        <f t="array" ref="J166">IF(STROŠKI_01!#REF!="","",STROŠKI_01!#REF!)</f>
        <v>#REF!</v>
      </c>
      <c r="K166" s="316" t="e">
        <f t="array" ref="K166">IF(STROŠKI_01!#REF!="","",STROŠKI_01!#REF!)</f>
        <v>#REF!</v>
      </c>
      <c r="L166" s="316" t="e">
        <f t="array" ref="L166">IF(STROŠKI_01!#REF!="","",STROŠKI_01!#REF!)</f>
        <v>#REF!</v>
      </c>
      <c r="M166" s="316" t="e">
        <f t="array" ref="M166">IF(STROŠKI_01!#REF!="","",STROŠKI_01!#REF!)</f>
        <v>#REF!</v>
      </c>
      <c r="N166" s="316" t="e">
        <f t="array" ref="N166">IF(STROŠKI_01!#REF!="","",STROŠKI_01!#REF!)</f>
        <v>#REF!</v>
      </c>
      <c r="O166" s="316" t="e">
        <f t="array" ref="O166">IF(STROŠKI_01!#REF!="","",STROŠKI_01!#REF!)</f>
        <v>#REF!</v>
      </c>
      <c r="P166" s="316" t="e">
        <f t="array" ref="P166">IF(STROŠKI_01!#REF!="","",STROŠKI_01!#REF!)</f>
        <v>#REF!</v>
      </c>
      <c r="Q166" s="316" t="e">
        <f t="array" ref="Q166">IF(STROŠKI_01!#REF!="","",STROŠKI_01!#REF!)</f>
        <v>#REF!</v>
      </c>
      <c r="R166" s="316" t="e">
        <f t="array" ref="R166">IF(STROŠKI_01!#REF!="","",STROŠKI_01!#REF!)</f>
        <v>#REF!</v>
      </c>
      <c r="S166" s="316" t="e">
        <f t="array" ref="S166">IF(STROŠKI_01!#REF!="","",STROŠKI_01!#REF!)</f>
        <v>#REF!</v>
      </c>
      <c r="T166" s="316" t="e">
        <f t="array" ref="T166">IF(STROŠKI_01!#REF!="","",STROŠKI_01!#REF!)</f>
        <v>#REF!</v>
      </c>
    </row>
    <row r="167" spans="1:20" x14ac:dyDescent="0.25">
      <c r="A167" s="354">
        <v>4</v>
      </c>
      <c r="B167" s="316" t="e">
        <f t="array" ref="B167">IF(STROŠKI_01!#REF!="","",STROŠKI_01!#REF!)</f>
        <v>#REF!</v>
      </c>
      <c r="C167" s="316" t="e">
        <f t="array" ref="C167">IF(STROŠKI_01!#REF!="","",STROŠKI_01!#REF!)</f>
        <v>#REF!</v>
      </c>
      <c r="D167" s="316" t="e">
        <f t="array" ref="D167">IF(STROŠKI_01!#REF!="","",STROŠKI_01!#REF!)</f>
        <v>#REF!</v>
      </c>
      <c r="E167" s="316" t="e">
        <f t="array" ref="E167">IF(STROŠKI_01!#REF!="","",STROŠKI_01!#REF!)</f>
        <v>#REF!</v>
      </c>
      <c r="F167" s="316" t="e">
        <f t="array" ref="F167">IF(STROŠKI_01!#REF!="","",STROŠKI_01!#REF!)</f>
        <v>#REF!</v>
      </c>
      <c r="G167" s="316" t="e">
        <f t="array" ref="G167">IF(STROŠKI_01!#REF!="","",STROŠKI_01!#REF!)</f>
        <v>#REF!</v>
      </c>
      <c r="H167" s="316" t="e">
        <f t="array" ref="H167">IF(STROŠKI_01!#REF!="","",STROŠKI_01!#REF!)</f>
        <v>#REF!</v>
      </c>
      <c r="I167" s="316" t="e">
        <f t="array" ref="I167">IF(STROŠKI_01!#REF!="","",STROŠKI_01!#REF!)</f>
        <v>#REF!</v>
      </c>
      <c r="J167" s="316" t="e">
        <f t="array" ref="J167">IF(STROŠKI_01!#REF!="","",STROŠKI_01!#REF!)</f>
        <v>#REF!</v>
      </c>
      <c r="K167" s="316" t="e">
        <f t="array" ref="K167">IF(STROŠKI_01!#REF!="","",STROŠKI_01!#REF!)</f>
        <v>#REF!</v>
      </c>
      <c r="L167" s="316" t="e">
        <f t="array" ref="L167">IF(STROŠKI_01!#REF!="","",STROŠKI_01!#REF!)</f>
        <v>#REF!</v>
      </c>
      <c r="M167" s="316" t="e">
        <f t="array" ref="M167">IF(STROŠKI_01!#REF!="","",STROŠKI_01!#REF!)</f>
        <v>#REF!</v>
      </c>
      <c r="N167" s="316" t="e">
        <f t="array" ref="N167">IF(STROŠKI_01!#REF!="","",STROŠKI_01!#REF!)</f>
        <v>#REF!</v>
      </c>
      <c r="O167" s="316" t="e">
        <f t="array" ref="O167">IF(STROŠKI_01!#REF!="","",STROŠKI_01!#REF!)</f>
        <v>#REF!</v>
      </c>
      <c r="P167" s="316" t="e">
        <f t="array" ref="P167">IF(STROŠKI_01!#REF!="","",STROŠKI_01!#REF!)</f>
        <v>#REF!</v>
      </c>
      <c r="Q167" s="316" t="e">
        <f t="array" ref="Q167">IF(STROŠKI_01!#REF!="","",STROŠKI_01!#REF!)</f>
        <v>#REF!</v>
      </c>
      <c r="R167" s="316" t="e">
        <f t="array" ref="R167">IF(STROŠKI_01!#REF!="","",STROŠKI_01!#REF!)</f>
        <v>#REF!</v>
      </c>
      <c r="S167" s="316" t="e">
        <f t="array" ref="S167">IF(STROŠKI_01!#REF!="","",STROŠKI_01!#REF!)</f>
        <v>#REF!</v>
      </c>
      <c r="T167" s="316" t="e">
        <f t="array" ref="T167">IF(STROŠKI_01!#REF!="","",STROŠKI_01!#REF!)</f>
        <v>#REF!</v>
      </c>
    </row>
    <row r="168" spans="1:20" x14ac:dyDescent="0.25">
      <c r="A168" s="354">
        <v>4</v>
      </c>
      <c r="B168" s="316" t="e">
        <f t="array" ref="B168">IF(STROŠKI_01!#REF!="","",STROŠKI_01!#REF!)</f>
        <v>#REF!</v>
      </c>
      <c r="C168" s="316" t="e">
        <f t="array" ref="C168">IF(STROŠKI_01!#REF!="","",STROŠKI_01!#REF!)</f>
        <v>#REF!</v>
      </c>
      <c r="D168" s="316" t="e">
        <f t="array" ref="D168">IF(STROŠKI_01!#REF!="","",STROŠKI_01!#REF!)</f>
        <v>#REF!</v>
      </c>
      <c r="E168" s="316" t="e">
        <f t="array" ref="E168">IF(STROŠKI_01!#REF!="","",STROŠKI_01!#REF!)</f>
        <v>#REF!</v>
      </c>
      <c r="F168" s="316" t="e">
        <f t="array" ref="F168">IF(STROŠKI_01!#REF!="","",STROŠKI_01!#REF!)</f>
        <v>#REF!</v>
      </c>
      <c r="G168" s="316" t="e">
        <f t="array" ref="G168">IF(STROŠKI_01!#REF!="","",STROŠKI_01!#REF!)</f>
        <v>#REF!</v>
      </c>
      <c r="H168" s="316" t="e">
        <f t="array" ref="H168">IF(STROŠKI_01!#REF!="","",STROŠKI_01!#REF!)</f>
        <v>#REF!</v>
      </c>
      <c r="I168" s="316" t="e">
        <f t="array" ref="I168">IF(STROŠKI_01!#REF!="","",STROŠKI_01!#REF!)</f>
        <v>#REF!</v>
      </c>
      <c r="J168" s="316" t="e">
        <f t="array" ref="J168">IF(STROŠKI_01!#REF!="","",STROŠKI_01!#REF!)</f>
        <v>#REF!</v>
      </c>
      <c r="K168" s="316" t="e">
        <f t="array" ref="K168">IF(STROŠKI_01!#REF!="","",STROŠKI_01!#REF!)</f>
        <v>#REF!</v>
      </c>
      <c r="L168" s="316" t="e">
        <f t="array" ref="L168">IF(STROŠKI_01!#REF!="","",STROŠKI_01!#REF!)</f>
        <v>#REF!</v>
      </c>
      <c r="M168" s="316" t="e">
        <f t="array" ref="M168">IF(STROŠKI_01!#REF!="","",STROŠKI_01!#REF!)</f>
        <v>#REF!</v>
      </c>
      <c r="N168" s="316" t="e">
        <f t="array" ref="N168">IF(STROŠKI_01!#REF!="","",STROŠKI_01!#REF!)</f>
        <v>#REF!</v>
      </c>
      <c r="O168" s="316" t="e">
        <f t="array" ref="O168">IF(STROŠKI_01!#REF!="","",STROŠKI_01!#REF!)</f>
        <v>#REF!</v>
      </c>
      <c r="P168" s="316" t="e">
        <f t="array" ref="P168">IF(STROŠKI_01!#REF!="","",STROŠKI_01!#REF!)</f>
        <v>#REF!</v>
      </c>
      <c r="Q168" s="316" t="e">
        <f t="array" ref="Q168">IF(STROŠKI_01!#REF!="","",STROŠKI_01!#REF!)</f>
        <v>#REF!</v>
      </c>
      <c r="R168" s="316" t="e">
        <f t="array" ref="R168">IF(STROŠKI_01!#REF!="","",STROŠKI_01!#REF!)</f>
        <v>#REF!</v>
      </c>
      <c r="S168" s="316" t="e">
        <f t="array" ref="S168">IF(STROŠKI_01!#REF!="","",STROŠKI_01!#REF!)</f>
        <v>#REF!</v>
      </c>
      <c r="T168" s="316" t="e">
        <f t="array" ref="T168">IF(STROŠKI_01!#REF!="","",STROŠKI_01!#REF!)</f>
        <v>#REF!</v>
      </c>
    </row>
    <row r="169" spans="1:20" x14ac:dyDescent="0.25">
      <c r="A169" s="354">
        <v>4</v>
      </c>
      <c r="B169" s="316" t="e">
        <f t="array" ref="B169">IF(STROŠKI_01!#REF!="","",STROŠKI_01!#REF!)</f>
        <v>#REF!</v>
      </c>
      <c r="C169" s="316" t="e">
        <f t="array" ref="C169">IF(STROŠKI_01!#REF!="","",STROŠKI_01!#REF!)</f>
        <v>#REF!</v>
      </c>
      <c r="D169" s="316" t="e">
        <f t="array" ref="D169">IF(STROŠKI_01!#REF!="","",STROŠKI_01!#REF!)</f>
        <v>#REF!</v>
      </c>
      <c r="E169" s="316" t="e">
        <f t="array" ref="E169">IF(STROŠKI_01!#REF!="","",STROŠKI_01!#REF!)</f>
        <v>#REF!</v>
      </c>
      <c r="F169" s="316" t="e">
        <f t="array" ref="F169">IF(STROŠKI_01!#REF!="","",STROŠKI_01!#REF!)</f>
        <v>#REF!</v>
      </c>
      <c r="G169" s="316" t="e">
        <f t="array" ref="G169">IF(STROŠKI_01!#REF!="","",STROŠKI_01!#REF!)</f>
        <v>#REF!</v>
      </c>
      <c r="H169" s="316" t="e">
        <f t="array" ref="H169">IF(STROŠKI_01!#REF!="","",STROŠKI_01!#REF!)</f>
        <v>#REF!</v>
      </c>
      <c r="I169" s="316" t="e">
        <f t="array" ref="I169">IF(STROŠKI_01!#REF!="","",STROŠKI_01!#REF!)</f>
        <v>#REF!</v>
      </c>
      <c r="J169" s="316" t="e">
        <f t="array" ref="J169">IF(STROŠKI_01!#REF!="","",STROŠKI_01!#REF!)</f>
        <v>#REF!</v>
      </c>
      <c r="K169" s="316" t="e">
        <f t="array" ref="K169">IF(STROŠKI_01!#REF!="","",STROŠKI_01!#REF!)</f>
        <v>#REF!</v>
      </c>
      <c r="L169" s="316" t="e">
        <f t="array" ref="L169">IF(STROŠKI_01!#REF!="","",STROŠKI_01!#REF!)</f>
        <v>#REF!</v>
      </c>
      <c r="M169" s="316" t="e">
        <f t="array" ref="M169">IF(STROŠKI_01!#REF!="","",STROŠKI_01!#REF!)</f>
        <v>#REF!</v>
      </c>
      <c r="N169" s="316" t="e">
        <f t="array" ref="N169">IF(STROŠKI_01!#REF!="","",STROŠKI_01!#REF!)</f>
        <v>#REF!</v>
      </c>
      <c r="O169" s="316" t="e">
        <f t="array" ref="O169">IF(STROŠKI_01!#REF!="","",STROŠKI_01!#REF!)</f>
        <v>#REF!</v>
      </c>
      <c r="P169" s="316" t="e">
        <f t="array" ref="P169">IF(STROŠKI_01!#REF!="","",STROŠKI_01!#REF!)</f>
        <v>#REF!</v>
      </c>
      <c r="Q169" s="316" t="e">
        <f t="array" ref="Q169">IF(STROŠKI_01!#REF!="","",STROŠKI_01!#REF!)</f>
        <v>#REF!</v>
      </c>
      <c r="R169" s="316" t="e">
        <f t="array" ref="R169">IF(STROŠKI_01!#REF!="","",STROŠKI_01!#REF!)</f>
        <v>#REF!</v>
      </c>
      <c r="S169" s="316" t="e">
        <f t="array" ref="S169">IF(STROŠKI_01!#REF!="","",STROŠKI_01!#REF!)</f>
        <v>#REF!</v>
      </c>
      <c r="T169" s="316" t="e">
        <f t="array" ref="T169">IF(STROŠKI_01!#REF!="","",STROŠKI_01!#REF!)</f>
        <v>#REF!</v>
      </c>
    </row>
    <row r="170" spans="1:20" x14ac:dyDescent="0.25">
      <c r="A170" s="354">
        <v>4</v>
      </c>
      <c r="B170" s="316" t="e">
        <f t="array" ref="B170">IF(STROŠKI_01!#REF!="","",STROŠKI_01!#REF!)</f>
        <v>#REF!</v>
      </c>
      <c r="C170" s="316" t="e">
        <f t="array" ref="C170">IF(STROŠKI_01!#REF!="","",STROŠKI_01!#REF!)</f>
        <v>#REF!</v>
      </c>
      <c r="D170" s="316" t="e">
        <f t="array" ref="D170">IF(STROŠKI_01!#REF!="","",STROŠKI_01!#REF!)</f>
        <v>#REF!</v>
      </c>
      <c r="E170" s="316" t="e">
        <f t="array" ref="E170">IF(STROŠKI_01!#REF!="","",STROŠKI_01!#REF!)</f>
        <v>#REF!</v>
      </c>
      <c r="F170" s="316" t="e">
        <f t="array" ref="F170">IF(STROŠKI_01!#REF!="","",STROŠKI_01!#REF!)</f>
        <v>#REF!</v>
      </c>
      <c r="G170" s="316" t="e">
        <f t="array" ref="G170">IF(STROŠKI_01!#REF!="","",STROŠKI_01!#REF!)</f>
        <v>#REF!</v>
      </c>
      <c r="H170" s="316" t="e">
        <f t="array" ref="H170">IF(STROŠKI_01!#REF!="","",STROŠKI_01!#REF!)</f>
        <v>#REF!</v>
      </c>
      <c r="I170" s="316" t="e">
        <f t="array" ref="I170">IF(STROŠKI_01!#REF!="","",STROŠKI_01!#REF!)</f>
        <v>#REF!</v>
      </c>
      <c r="J170" s="316" t="e">
        <f t="array" ref="J170">IF(STROŠKI_01!#REF!="","",STROŠKI_01!#REF!)</f>
        <v>#REF!</v>
      </c>
      <c r="K170" s="316" t="e">
        <f t="array" ref="K170">IF(STROŠKI_01!#REF!="","",STROŠKI_01!#REF!)</f>
        <v>#REF!</v>
      </c>
      <c r="L170" s="316" t="e">
        <f t="array" ref="L170">IF(STROŠKI_01!#REF!="","",STROŠKI_01!#REF!)</f>
        <v>#REF!</v>
      </c>
      <c r="M170" s="316" t="e">
        <f t="array" ref="M170">IF(STROŠKI_01!#REF!="","",STROŠKI_01!#REF!)</f>
        <v>#REF!</v>
      </c>
      <c r="N170" s="316" t="e">
        <f t="array" ref="N170">IF(STROŠKI_01!#REF!="","",STROŠKI_01!#REF!)</f>
        <v>#REF!</v>
      </c>
      <c r="O170" s="316" t="e">
        <f t="array" ref="O170">IF(STROŠKI_01!#REF!="","",STROŠKI_01!#REF!)</f>
        <v>#REF!</v>
      </c>
      <c r="P170" s="316" t="e">
        <f t="array" ref="P170">IF(STROŠKI_01!#REF!="","",STROŠKI_01!#REF!)</f>
        <v>#REF!</v>
      </c>
      <c r="Q170" s="316" t="e">
        <f t="array" ref="Q170">IF(STROŠKI_01!#REF!="","",STROŠKI_01!#REF!)</f>
        <v>#REF!</v>
      </c>
      <c r="R170" s="316" t="e">
        <f t="array" ref="R170">IF(STROŠKI_01!#REF!="","",STROŠKI_01!#REF!)</f>
        <v>#REF!</v>
      </c>
      <c r="S170" s="316" t="e">
        <f t="array" ref="S170">IF(STROŠKI_01!#REF!="","",STROŠKI_01!#REF!)</f>
        <v>#REF!</v>
      </c>
      <c r="T170" s="316" t="e">
        <f t="array" ref="T170">IF(STROŠKI_01!#REF!="","",STROŠKI_01!#REF!)</f>
        <v>#REF!</v>
      </c>
    </row>
    <row r="171" spans="1:20" x14ac:dyDescent="0.25">
      <c r="A171" s="354">
        <v>4</v>
      </c>
      <c r="B171" s="316" t="e">
        <f t="array" ref="B171">IF(STROŠKI_01!#REF!="","",STROŠKI_01!#REF!)</f>
        <v>#REF!</v>
      </c>
      <c r="C171" s="316" t="e">
        <f t="array" ref="C171">IF(STROŠKI_01!#REF!="","",STROŠKI_01!#REF!)</f>
        <v>#REF!</v>
      </c>
      <c r="D171" s="316" t="e">
        <f t="array" ref="D171">IF(STROŠKI_01!#REF!="","",STROŠKI_01!#REF!)</f>
        <v>#REF!</v>
      </c>
      <c r="E171" s="316" t="e">
        <f t="array" ref="E171">IF(STROŠKI_01!#REF!="","",STROŠKI_01!#REF!)</f>
        <v>#REF!</v>
      </c>
      <c r="F171" s="316" t="e">
        <f t="array" ref="F171">IF(STROŠKI_01!#REF!="","",STROŠKI_01!#REF!)</f>
        <v>#REF!</v>
      </c>
      <c r="G171" s="316" t="e">
        <f t="array" ref="G171">IF(STROŠKI_01!#REF!="","",STROŠKI_01!#REF!)</f>
        <v>#REF!</v>
      </c>
      <c r="H171" s="316" t="e">
        <f t="array" ref="H171">IF(STROŠKI_01!#REF!="","",STROŠKI_01!#REF!)</f>
        <v>#REF!</v>
      </c>
      <c r="I171" s="316" t="e">
        <f t="array" ref="I171">IF(STROŠKI_01!#REF!="","",STROŠKI_01!#REF!)</f>
        <v>#REF!</v>
      </c>
      <c r="J171" s="316" t="e">
        <f t="array" ref="J171">IF(STROŠKI_01!#REF!="","",STROŠKI_01!#REF!)</f>
        <v>#REF!</v>
      </c>
      <c r="K171" s="316" t="e">
        <f t="array" ref="K171">IF(STROŠKI_01!#REF!="","",STROŠKI_01!#REF!)</f>
        <v>#REF!</v>
      </c>
      <c r="L171" s="316" t="e">
        <f t="array" ref="L171">IF(STROŠKI_01!#REF!="","",STROŠKI_01!#REF!)</f>
        <v>#REF!</v>
      </c>
      <c r="M171" s="316" t="e">
        <f t="array" ref="M171">IF(STROŠKI_01!#REF!="","",STROŠKI_01!#REF!)</f>
        <v>#REF!</v>
      </c>
      <c r="N171" s="316" t="e">
        <f t="array" ref="N171">IF(STROŠKI_01!#REF!="","",STROŠKI_01!#REF!)</f>
        <v>#REF!</v>
      </c>
      <c r="O171" s="316" t="e">
        <f t="array" ref="O171">IF(STROŠKI_01!#REF!="","",STROŠKI_01!#REF!)</f>
        <v>#REF!</v>
      </c>
      <c r="P171" s="316" t="e">
        <f t="array" ref="P171">IF(STROŠKI_01!#REF!="","",STROŠKI_01!#REF!)</f>
        <v>#REF!</v>
      </c>
      <c r="Q171" s="316" t="e">
        <f t="array" ref="Q171">IF(STROŠKI_01!#REF!="","",STROŠKI_01!#REF!)</f>
        <v>#REF!</v>
      </c>
      <c r="R171" s="316" t="e">
        <f t="array" ref="R171">IF(STROŠKI_01!#REF!="","",STROŠKI_01!#REF!)</f>
        <v>#REF!</v>
      </c>
      <c r="S171" s="316" t="e">
        <f t="array" ref="S171">IF(STROŠKI_01!#REF!="","",STROŠKI_01!#REF!)</f>
        <v>#REF!</v>
      </c>
      <c r="T171" s="316" t="e">
        <f t="array" ref="T171">IF(STROŠKI_01!#REF!="","",STROŠKI_01!#REF!)</f>
        <v>#REF!</v>
      </c>
    </row>
    <row r="172" spans="1:20" x14ac:dyDescent="0.25">
      <c r="A172" s="354">
        <v>4</v>
      </c>
      <c r="B172" s="316" t="e">
        <f t="array" ref="B172">IF(STROŠKI_01!#REF!="","",STROŠKI_01!#REF!)</f>
        <v>#REF!</v>
      </c>
      <c r="C172" s="316" t="e">
        <f t="array" ref="C172">IF(STROŠKI_01!#REF!="","",STROŠKI_01!#REF!)</f>
        <v>#REF!</v>
      </c>
      <c r="D172" s="316" t="e">
        <f t="array" ref="D172">IF(STROŠKI_01!#REF!="","",STROŠKI_01!#REF!)</f>
        <v>#REF!</v>
      </c>
      <c r="E172" s="316" t="e">
        <f t="array" ref="E172">IF(STROŠKI_01!#REF!="","",STROŠKI_01!#REF!)</f>
        <v>#REF!</v>
      </c>
      <c r="F172" s="316" t="e">
        <f t="array" ref="F172">IF(STROŠKI_01!#REF!="","",STROŠKI_01!#REF!)</f>
        <v>#REF!</v>
      </c>
      <c r="G172" s="316" t="e">
        <f t="array" ref="G172">IF(STROŠKI_01!#REF!="","",STROŠKI_01!#REF!)</f>
        <v>#REF!</v>
      </c>
      <c r="H172" s="316" t="e">
        <f t="array" ref="H172">IF(STROŠKI_01!#REF!="","",STROŠKI_01!#REF!)</f>
        <v>#REF!</v>
      </c>
      <c r="I172" s="316" t="e">
        <f t="array" ref="I172">IF(STROŠKI_01!#REF!="","",STROŠKI_01!#REF!)</f>
        <v>#REF!</v>
      </c>
      <c r="J172" s="316" t="e">
        <f t="array" ref="J172">IF(STROŠKI_01!#REF!="","",STROŠKI_01!#REF!)</f>
        <v>#REF!</v>
      </c>
      <c r="K172" s="316" t="e">
        <f t="array" ref="K172">IF(STROŠKI_01!#REF!="","",STROŠKI_01!#REF!)</f>
        <v>#REF!</v>
      </c>
      <c r="L172" s="316" t="e">
        <f t="array" ref="L172">IF(STROŠKI_01!#REF!="","",STROŠKI_01!#REF!)</f>
        <v>#REF!</v>
      </c>
      <c r="M172" s="316" t="e">
        <f t="array" ref="M172">IF(STROŠKI_01!#REF!="","",STROŠKI_01!#REF!)</f>
        <v>#REF!</v>
      </c>
      <c r="N172" s="316" t="e">
        <f t="array" ref="N172">IF(STROŠKI_01!#REF!="","",STROŠKI_01!#REF!)</f>
        <v>#REF!</v>
      </c>
      <c r="O172" s="316" t="e">
        <f t="array" ref="O172">IF(STROŠKI_01!#REF!="","",STROŠKI_01!#REF!)</f>
        <v>#REF!</v>
      </c>
      <c r="P172" s="316" t="e">
        <f t="array" ref="P172">IF(STROŠKI_01!#REF!="","",STROŠKI_01!#REF!)</f>
        <v>#REF!</v>
      </c>
      <c r="Q172" s="316" t="e">
        <f t="array" ref="Q172">IF(STROŠKI_01!#REF!="","",STROŠKI_01!#REF!)</f>
        <v>#REF!</v>
      </c>
      <c r="R172" s="316" t="e">
        <f t="array" ref="R172">IF(STROŠKI_01!#REF!="","",STROŠKI_01!#REF!)</f>
        <v>#REF!</v>
      </c>
      <c r="S172" s="316" t="e">
        <f t="array" ref="S172">IF(STROŠKI_01!#REF!="","",STROŠKI_01!#REF!)</f>
        <v>#REF!</v>
      </c>
      <c r="T172" s="316" t="e">
        <f t="array" ref="T172">IF(STROŠKI_01!#REF!="","",STROŠKI_01!#REF!)</f>
        <v>#REF!</v>
      </c>
    </row>
    <row r="173" spans="1:20" x14ac:dyDescent="0.25">
      <c r="A173" s="354">
        <v>4</v>
      </c>
      <c r="B173" s="316" t="e">
        <f t="array" ref="B173">IF(STROŠKI_01!#REF!="","",STROŠKI_01!#REF!)</f>
        <v>#REF!</v>
      </c>
      <c r="C173" s="316" t="e">
        <f t="array" ref="C173">IF(STROŠKI_01!#REF!="","",STROŠKI_01!#REF!)</f>
        <v>#REF!</v>
      </c>
      <c r="D173" s="316" t="e">
        <f t="array" ref="D173">IF(STROŠKI_01!#REF!="","",STROŠKI_01!#REF!)</f>
        <v>#REF!</v>
      </c>
      <c r="E173" s="316" t="e">
        <f t="array" ref="E173">IF(STROŠKI_01!#REF!="","",STROŠKI_01!#REF!)</f>
        <v>#REF!</v>
      </c>
      <c r="F173" s="316" t="e">
        <f t="array" ref="F173">IF(STROŠKI_01!#REF!="","",STROŠKI_01!#REF!)</f>
        <v>#REF!</v>
      </c>
      <c r="G173" s="316" t="e">
        <f t="array" ref="G173">IF(STROŠKI_01!#REF!="","",STROŠKI_01!#REF!)</f>
        <v>#REF!</v>
      </c>
      <c r="H173" s="316" t="e">
        <f t="array" ref="H173">IF(STROŠKI_01!#REF!="","",STROŠKI_01!#REF!)</f>
        <v>#REF!</v>
      </c>
      <c r="I173" s="316" t="e">
        <f t="array" ref="I173">IF(STROŠKI_01!#REF!="","",STROŠKI_01!#REF!)</f>
        <v>#REF!</v>
      </c>
      <c r="J173" s="316" t="e">
        <f t="array" ref="J173">IF(STROŠKI_01!#REF!="","",STROŠKI_01!#REF!)</f>
        <v>#REF!</v>
      </c>
      <c r="K173" s="316" t="e">
        <f t="array" ref="K173">IF(STROŠKI_01!#REF!="","",STROŠKI_01!#REF!)</f>
        <v>#REF!</v>
      </c>
      <c r="L173" s="316" t="e">
        <f t="array" ref="L173">IF(STROŠKI_01!#REF!="","",STROŠKI_01!#REF!)</f>
        <v>#REF!</v>
      </c>
      <c r="M173" s="316" t="e">
        <f t="array" ref="M173">IF(STROŠKI_01!#REF!="","",STROŠKI_01!#REF!)</f>
        <v>#REF!</v>
      </c>
      <c r="N173" s="316" t="e">
        <f t="array" ref="N173">IF(STROŠKI_01!#REF!="","",STROŠKI_01!#REF!)</f>
        <v>#REF!</v>
      </c>
      <c r="O173" s="316" t="e">
        <f t="array" ref="O173">IF(STROŠKI_01!#REF!="","",STROŠKI_01!#REF!)</f>
        <v>#REF!</v>
      </c>
      <c r="P173" s="316" t="e">
        <f t="array" ref="P173">IF(STROŠKI_01!#REF!="","",STROŠKI_01!#REF!)</f>
        <v>#REF!</v>
      </c>
      <c r="Q173" s="316" t="e">
        <f t="array" ref="Q173">IF(STROŠKI_01!#REF!="","",STROŠKI_01!#REF!)</f>
        <v>#REF!</v>
      </c>
      <c r="R173" s="316" t="e">
        <f t="array" ref="R173">IF(STROŠKI_01!#REF!="","",STROŠKI_01!#REF!)</f>
        <v>#REF!</v>
      </c>
      <c r="S173" s="316" t="e">
        <f t="array" ref="S173">IF(STROŠKI_01!#REF!="","",STROŠKI_01!#REF!)</f>
        <v>#REF!</v>
      </c>
      <c r="T173" s="316" t="e">
        <f t="array" ref="T173">IF(STROŠKI_01!#REF!="","",STROŠKI_01!#REF!)</f>
        <v>#REF!</v>
      </c>
    </row>
    <row r="174" spans="1:20" x14ac:dyDescent="0.25">
      <c r="A174" s="354">
        <v>4</v>
      </c>
      <c r="B174" s="316" t="e">
        <f t="array" ref="B174">IF(STROŠKI_01!#REF!="","",STROŠKI_01!#REF!)</f>
        <v>#REF!</v>
      </c>
      <c r="C174" s="316" t="e">
        <f t="array" ref="C174">IF(STROŠKI_01!#REF!="","",STROŠKI_01!#REF!)</f>
        <v>#REF!</v>
      </c>
      <c r="D174" s="316" t="e">
        <f t="array" ref="D174">IF(STROŠKI_01!#REF!="","",STROŠKI_01!#REF!)</f>
        <v>#REF!</v>
      </c>
      <c r="E174" s="316" t="e">
        <f t="array" ref="E174">IF(STROŠKI_01!#REF!="","",STROŠKI_01!#REF!)</f>
        <v>#REF!</v>
      </c>
      <c r="F174" s="316" t="e">
        <f t="array" ref="F174">IF(STROŠKI_01!#REF!="","",STROŠKI_01!#REF!)</f>
        <v>#REF!</v>
      </c>
      <c r="G174" s="316" t="e">
        <f t="array" ref="G174">IF(STROŠKI_01!#REF!="","",STROŠKI_01!#REF!)</f>
        <v>#REF!</v>
      </c>
      <c r="H174" s="316" t="e">
        <f t="array" ref="H174">IF(STROŠKI_01!#REF!="","",STROŠKI_01!#REF!)</f>
        <v>#REF!</v>
      </c>
      <c r="I174" s="316" t="e">
        <f t="array" ref="I174">IF(STROŠKI_01!#REF!="","",STROŠKI_01!#REF!)</f>
        <v>#REF!</v>
      </c>
      <c r="J174" s="316" t="e">
        <f t="array" ref="J174">IF(STROŠKI_01!#REF!="","",STROŠKI_01!#REF!)</f>
        <v>#REF!</v>
      </c>
      <c r="K174" s="316" t="e">
        <f t="array" ref="K174">IF(STROŠKI_01!#REF!="","",STROŠKI_01!#REF!)</f>
        <v>#REF!</v>
      </c>
      <c r="L174" s="316" t="e">
        <f t="array" ref="L174">IF(STROŠKI_01!#REF!="","",STROŠKI_01!#REF!)</f>
        <v>#REF!</v>
      </c>
      <c r="M174" s="316" t="e">
        <f t="array" ref="M174">IF(STROŠKI_01!#REF!="","",STROŠKI_01!#REF!)</f>
        <v>#REF!</v>
      </c>
      <c r="N174" s="316" t="e">
        <f t="array" ref="N174">IF(STROŠKI_01!#REF!="","",STROŠKI_01!#REF!)</f>
        <v>#REF!</v>
      </c>
      <c r="O174" s="316" t="e">
        <f t="array" ref="O174">IF(STROŠKI_01!#REF!="","",STROŠKI_01!#REF!)</f>
        <v>#REF!</v>
      </c>
      <c r="P174" s="316" t="e">
        <f t="array" ref="P174">IF(STROŠKI_01!#REF!="","",STROŠKI_01!#REF!)</f>
        <v>#REF!</v>
      </c>
      <c r="Q174" s="316" t="e">
        <f t="array" ref="Q174">IF(STROŠKI_01!#REF!="","",STROŠKI_01!#REF!)</f>
        <v>#REF!</v>
      </c>
      <c r="R174" s="316" t="e">
        <f t="array" ref="R174">IF(STROŠKI_01!#REF!="","",STROŠKI_01!#REF!)</f>
        <v>#REF!</v>
      </c>
      <c r="S174" s="316" t="e">
        <f t="array" ref="S174">IF(STROŠKI_01!#REF!="","",STROŠKI_01!#REF!)</f>
        <v>#REF!</v>
      </c>
      <c r="T174" s="316" t="e">
        <f t="array" ref="T174">IF(STROŠKI_01!#REF!="","",STROŠKI_01!#REF!)</f>
        <v>#REF!</v>
      </c>
    </row>
    <row r="175" spans="1:20" x14ac:dyDescent="0.25">
      <c r="A175" s="354">
        <v>4</v>
      </c>
      <c r="B175" s="316" t="e">
        <f t="array" ref="B175">IF(STROŠKI_01!#REF!="","",STROŠKI_01!#REF!)</f>
        <v>#REF!</v>
      </c>
      <c r="C175" s="316" t="e">
        <f t="array" ref="C175">IF(STROŠKI_01!#REF!="","",STROŠKI_01!#REF!)</f>
        <v>#REF!</v>
      </c>
      <c r="D175" s="316" t="e">
        <f t="array" ref="D175">IF(STROŠKI_01!#REF!="","",STROŠKI_01!#REF!)</f>
        <v>#REF!</v>
      </c>
      <c r="E175" s="316" t="e">
        <f t="array" ref="E175">IF(STROŠKI_01!#REF!="","",STROŠKI_01!#REF!)</f>
        <v>#REF!</v>
      </c>
      <c r="F175" s="316" t="e">
        <f t="array" ref="F175">IF(STROŠKI_01!#REF!="","",STROŠKI_01!#REF!)</f>
        <v>#REF!</v>
      </c>
      <c r="G175" s="316" t="e">
        <f t="array" ref="G175">IF(STROŠKI_01!#REF!="","",STROŠKI_01!#REF!)</f>
        <v>#REF!</v>
      </c>
      <c r="H175" s="316" t="e">
        <f t="array" ref="H175">IF(STROŠKI_01!#REF!="","",STROŠKI_01!#REF!)</f>
        <v>#REF!</v>
      </c>
      <c r="I175" s="316" t="e">
        <f t="array" ref="I175">IF(STROŠKI_01!#REF!="","",STROŠKI_01!#REF!)</f>
        <v>#REF!</v>
      </c>
      <c r="J175" s="316" t="e">
        <f t="array" ref="J175">IF(STROŠKI_01!#REF!="","",STROŠKI_01!#REF!)</f>
        <v>#REF!</v>
      </c>
      <c r="K175" s="316" t="e">
        <f t="array" ref="K175">IF(STROŠKI_01!#REF!="","",STROŠKI_01!#REF!)</f>
        <v>#REF!</v>
      </c>
      <c r="L175" s="316" t="e">
        <f t="array" ref="L175">IF(STROŠKI_01!#REF!="","",STROŠKI_01!#REF!)</f>
        <v>#REF!</v>
      </c>
      <c r="M175" s="316" t="e">
        <f t="array" ref="M175">IF(STROŠKI_01!#REF!="","",STROŠKI_01!#REF!)</f>
        <v>#REF!</v>
      </c>
      <c r="N175" s="316" t="e">
        <f t="array" ref="N175">IF(STROŠKI_01!#REF!="","",STROŠKI_01!#REF!)</f>
        <v>#REF!</v>
      </c>
      <c r="O175" s="316" t="e">
        <f t="array" ref="O175">IF(STROŠKI_01!#REF!="","",STROŠKI_01!#REF!)</f>
        <v>#REF!</v>
      </c>
      <c r="P175" s="316" t="e">
        <f t="array" ref="P175">IF(STROŠKI_01!#REF!="","",STROŠKI_01!#REF!)</f>
        <v>#REF!</v>
      </c>
      <c r="Q175" s="316" t="e">
        <f t="array" ref="Q175">IF(STROŠKI_01!#REF!="","",STROŠKI_01!#REF!)</f>
        <v>#REF!</v>
      </c>
      <c r="R175" s="316" t="e">
        <f t="array" ref="R175">IF(STROŠKI_01!#REF!="","",STROŠKI_01!#REF!)</f>
        <v>#REF!</v>
      </c>
      <c r="S175" s="316" t="e">
        <f t="array" ref="S175">IF(STROŠKI_01!#REF!="","",STROŠKI_01!#REF!)</f>
        <v>#REF!</v>
      </c>
      <c r="T175" s="316" t="e">
        <f t="array" ref="T175">IF(STROŠKI_01!#REF!="","",STROŠKI_01!#REF!)</f>
        <v>#REF!</v>
      </c>
    </row>
    <row r="176" spans="1:20" x14ac:dyDescent="0.25">
      <c r="A176" s="354">
        <v>4</v>
      </c>
      <c r="B176" s="316" t="e">
        <f t="array" ref="B176">IF(STROŠKI_01!#REF!="","",STROŠKI_01!#REF!)</f>
        <v>#REF!</v>
      </c>
      <c r="C176" s="316" t="e">
        <f t="array" ref="C176">IF(STROŠKI_01!#REF!="","",STROŠKI_01!#REF!)</f>
        <v>#REF!</v>
      </c>
      <c r="D176" s="316" t="e">
        <f t="array" ref="D176">IF(STROŠKI_01!#REF!="","",STROŠKI_01!#REF!)</f>
        <v>#REF!</v>
      </c>
      <c r="E176" s="316" t="e">
        <f t="array" ref="E176">IF(STROŠKI_01!#REF!="","",STROŠKI_01!#REF!)</f>
        <v>#REF!</v>
      </c>
      <c r="F176" s="316" t="e">
        <f t="array" ref="F176">IF(STROŠKI_01!#REF!="","",STROŠKI_01!#REF!)</f>
        <v>#REF!</v>
      </c>
      <c r="G176" s="316" t="e">
        <f t="array" ref="G176">IF(STROŠKI_01!#REF!="","",STROŠKI_01!#REF!)</f>
        <v>#REF!</v>
      </c>
      <c r="H176" s="316" t="e">
        <f t="array" ref="H176">IF(STROŠKI_01!#REF!="","",STROŠKI_01!#REF!)</f>
        <v>#REF!</v>
      </c>
      <c r="I176" s="316" t="e">
        <f t="array" ref="I176">IF(STROŠKI_01!#REF!="","",STROŠKI_01!#REF!)</f>
        <v>#REF!</v>
      </c>
      <c r="J176" s="316" t="e">
        <f t="array" ref="J176">IF(STROŠKI_01!#REF!="","",STROŠKI_01!#REF!)</f>
        <v>#REF!</v>
      </c>
      <c r="K176" s="316" t="e">
        <f t="array" ref="K176">IF(STROŠKI_01!#REF!="","",STROŠKI_01!#REF!)</f>
        <v>#REF!</v>
      </c>
      <c r="L176" s="316" t="e">
        <f t="array" ref="L176">IF(STROŠKI_01!#REF!="","",STROŠKI_01!#REF!)</f>
        <v>#REF!</v>
      </c>
      <c r="M176" s="316" t="e">
        <f t="array" ref="M176">IF(STROŠKI_01!#REF!="","",STROŠKI_01!#REF!)</f>
        <v>#REF!</v>
      </c>
      <c r="N176" s="316" t="e">
        <f t="array" ref="N176">IF(STROŠKI_01!#REF!="","",STROŠKI_01!#REF!)</f>
        <v>#REF!</v>
      </c>
      <c r="O176" s="316" t="e">
        <f t="array" ref="O176">IF(STROŠKI_01!#REF!="","",STROŠKI_01!#REF!)</f>
        <v>#REF!</v>
      </c>
      <c r="P176" s="316" t="e">
        <f t="array" ref="P176">IF(STROŠKI_01!#REF!="","",STROŠKI_01!#REF!)</f>
        <v>#REF!</v>
      </c>
      <c r="Q176" s="316" t="e">
        <f t="array" ref="Q176">IF(STROŠKI_01!#REF!="","",STROŠKI_01!#REF!)</f>
        <v>#REF!</v>
      </c>
      <c r="R176" s="316" t="e">
        <f t="array" ref="R176">IF(STROŠKI_01!#REF!="","",STROŠKI_01!#REF!)</f>
        <v>#REF!</v>
      </c>
      <c r="S176" s="316" t="e">
        <f t="array" ref="S176">IF(STROŠKI_01!#REF!="","",STROŠKI_01!#REF!)</f>
        <v>#REF!</v>
      </c>
      <c r="T176" s="316" t="e">
        <f t="array" ref="T176">IF(STROŠKI_01!#REF!="","",STROŠKI_01!#REF!)</f>
        <v>#REF!</v>
      </c>
    </row>
    <row r="177" spans="1:22" x14ac:dyDescent="0.25">
      <c r="A177" s="354">
        <v>4</v>
      </c>
      <c r="B177" s="316" t="e">
        <f t="array" ref="B177">IF(STROŠKI_01!#REF!="","",STROŠKI_01!#REF!)</f>
        <v>#REF!</v>
      </c>
      <c r="C177" s="316" t="e">
        <f t="array" ref="C177">IF(STROŠKI_01!#REF!="","",STROŠKI_01!#REF!)</f>
        <v>#REF!</v>
      </c>
      <c r="D177" s="316" t="e">
        <f t="array" ref="D177">IF(STROŠKI_01!#REF!="","",STROŠKI_01!#REF!)</f>
        <v>#REF!</v>
      </c>
      <c r="E177" s="316" t="e">
        <f t="array" ref="E177">IF(STROŠKI_01!#REF!="","",STROŠKI_01!#REF!)</f>
        <v>#REF!</v>
      </c>
      <c r="F177" s="316" t="e">
        <f t="array" ref="F177">IF(STROŠKI_01!#REF!="","",STROŠKI_01!#REF!)</f>
        <v>#REF!</v>
      </c>
      <c r="G177" s="316" t="e">
        <f t="array" ref="G177">IF(STROŠKI_01!#REF!="","",STROŠKI_01!#REF!)</f>
        <v>#REF!</v>
      </c>
      <c r="H177" s="316" t="e">
        <f t="array" ref="H177">IF(STROŠKI_01!#REF!="","",STROŠKI_01!#REF!)</f>
        <v>#REF!</v>
      </c>
      <c r="I177" s="316" t="e">
        <f t="array" ref="I177">IF(STROŠKI_01!#REF!="","",STROŠKI_01!#REF!)</f>
        <v>#REF!</v>
      </c>
      <c r="J177" s="316" t="e">
        <f t="array" ref="J177">IF(STROŠKI_01!#REF!="","",STROŠKI_01!#REF!)</f>
        <v>#REF!</v>
      </c>
      <c r="K177" s="316" t="e">
        <f t="array" ref="K177">IF(STROŠKI_01!#REF!="","",STROŠKI_01!#REF!)</f>
        <v>#REF!</v>
      </c>
      <c r="L177" s="316" t="e">
        <f t="array" ref="L177">IF(STROŠKI_01!#REF!="","",STROŠKI_01!#REF!)</f>
        <v>#REF!</v>
      </c>
      <c r="M177" s="316" t="e">
        <f t="array" ref="M177">IF(STROŠKI_01!#REF!="","",STROŠKI_01!#REF!)</f>
        <v>#REF!</v>
      </c>
      <c r="N177" s="316" t="e">
        <f t="array" ref="N177">IF(STROŠKI_01!#REF!="","",STROŠKI_01!#REF!)</f>
        <v>#REF!</v>
      </c>
      <c r="O177" s="316" t="e">
        <f t="array" ref="O177">IF(STROŠKI_01!#REF!="","",STROŠKI_01!#REF!)</f>
        <v>#REF!</v>
      </c>
      <c r="P177" s="316" t="e">
        <f t="array" ref="P177">IF(STROŠKI_01!#REF!="","",STROŠKI_01!#REF!)</f>
        <v>#REF!</v>
      </c>
      <c r="Q177" s="316" t="e">
        <f t="array" ref="Q177">IF(STROŠKI_01!#REF!="","",STROŠKI_01!#REF!)</f>
        <v>#REF!</v>
      </c>
      <c r="R177" s="316" t="e">
        <f t="array" ref="R177">IF(STROŠKI_01!#REF!="","",STROŠKI_01!#REF!)</f>
        <v>#REF!</v>
      </c>
      <c r="S177" s="316" t="e">
        <f t="array" ref="S177">IF(STROŠKI_01!#REF!="","",STROŠKI_01!#REF!)</f>
        <v>#REF!</v>
      </c>
      <c r="T177" s="316" t="e">
        <f t="array" ref="T177">IF(STROŠKI_01!#REF!="","",STROŠKI_01!#REF!)</f>
        <v>#REF!</v>
      </c>
    </row>
    <row r="178" spans="1:22" x14ac:dyDescent="0.25">
      <c r="A178" s="354">
        <v>4</v>
      </c>
      <c r="B178" s="316" t="e">
        <f t="array" ref="B178">IF(STROŠKI_01!#REF!="","",STROŠKI_01!#REF!)</f>
        <v>#REF!</v>
      </c>
      <c r="C178" s="316" t="e">
        <f t="array" ref="C178">IF(STROŠKI_01!#REF!="","",STROŠKI_01!#REF!)</f>
        <v>#REF!</v>
      </c>
      <c r="D178" s="316" t="e">
        <f t="array" ref="D178">IF(STROŠKI_01!#REF!="","",STROŠKI_01!#REF!)</f>
        <v>#REF!</v>
      </c>
      <c r="E178" s="316" t="e">
        <f t="array" ref="E178">IF(STROŠKI_01!#REF!="","",STROŠKI_01!#REF!)</f>
        <v>#REF!</v>
      </c>
      <c r="F178" s="316" t="e">
        <f t="array" ref="F178">IF(STROŠKI_01!#REF!="","",STROŠKI_01!#REF!)</f>
        <v>#REF!</v>
      </c>
      <c r="G178" s="316" t="e">
        <f t="array" ref="G178">IF(STROŠKI_01!#REF!="","",STROŠKI_01!#REF!)</f>
        <v>#REF!</v>
      </c>
      <c r="H178" s="316" t="e">
        <f t="array" ref="H178">IF(STROŠKI_01!#REF!="","",STROŠKI_01!#REF!)</f>
        <v>#REF!</v>
      </c>
      <c r="I178" s="316" t="e">
        <f t="array" ref="I178">IF(STROŠKI_01!#REF!="","",STROŠKI_01!#REF!)</f>
        <v>#REF!</v>
      </c>
      <c r="J178" s="316" t="e">
        <f t="array" ref="J178">IF(STROŠKI_01!#REF!="","",STROŠKI_01!#REF!)</f>
        <v>#REF!</v>
      </c>
      <c r="K178" s="316" t="e">
        <f t="array" ref="K178">IF(STROŠKI_01!#REF!="","",STROŠKI_01!#REF!)</f>
        <v>#REF!</v>
      </c>
      <c r="L178" s="316" t="e">
        <f t="array" ref="L178">IF(STROŠKI_01!#REF!="","",STROŠKI_01!#REF!)</f>
        <v>#REF!</v>
      </c>
      <c r="M178" s="316" t="e">
        <f t="array" ref="M178">IF(STROŠKI_01!#REF!="","",STROŠKI_01!#REF!)</f>
        <v>#REF!</v>
      </c>
      <c r="N178" s="316" t="e">
        <f t="array" ref="N178">IF(STROŠKI_01!#REF!="","",STROŠKI_01!#REF!)</f>
        <v>#REF!</v>
      </c>
      <c r="O178" s="316" t="e">
        <f t="array" ref="O178">IF(STROŠKI_01!#REF!="","",STROŠKI_01!#REF!)</f>
        <v>#REF!</v>
      </c>
      <c r="P178" s="316" t="e">
        <f t="array" ref="P178">IF(STROŠKI_01!#REF!="","",STROŠKI_01!#REF!)</f>
        <v>#REF!</v>
      </c>
      <c r="Q178" s="316" t="e">
        <f t="array" ref="Q178">IF(STROŠKI_01!#REF!="","",STROŠKI_01!#REF!)</f>
        <v>#REF!</v>
      </c>
      <c r="R178" s="316" t="e">
        <f t="array" ref="R178">IF(STROŠKI_01!#REF!="","",STROŠKI_01!#REF!)</f>
        <v>#REF!</v>
      </c>
      <c r="S178" s="316" t="e">
        <f t="array" ref="S178">IF(STROŠKI_01!#REF!="","",STROŠKI_01!#REF!)</f>
        <v>#REF!</v>
      </c>
      <c r="T178" s="316" t="e">
        <f t="array" ref="T178">IF(STROŠKI_01!#REF!="","",STROŠKI_01!#REF!)</f>
        <v>#REF!</v>
      </c>
    </row>
    <row r="179" spans="1:22" x14ac:dyDescent="0.25">
      <c r="A179" s="354">
        <v>4</v>
      </c>
      <c r="B179" s="316" t="e">
        <f t="array" ref="B179">IF(STROŠKI_01!#REF!="","",STROŠKI_01!#REF!)</f>
        <v>#REF!</v>
      </c>
      <c r="C179" s="316" t="e">
        <f t="array" ref="C179">IF(STROŠKI_01!#REF!="","",STROŠKI_01!#REF!)</f>
        <v>#REF!</v>
      </c>
      <c r="D179" s="316" t="e">
        <f t="array" ref="D179">IF(STROŠKI_01!#REF!="","",STROŠKI_01!#REF!)</f>
        <v>#REF!</v>
      </c>
      <c r="E179" s="316" t="e">
        <f t="array" ref="E179">IF(STROŠKI_01!#REF!="","",STROŠKI_01!#REF!)</f>
        <v>#REF!</v>
      </c>
      <c r="F179" s="316" t="e">
        <f t="array" ref="F179">IF(STROŠKI_01!#REF!="","",STROŠKI_01!#REF!)</f>
        <v>#REF!</v>
      </c>
      <c r="G179" s="316" t="e">
        <f t="array" ref="G179">IF(STROŠKI_01!#REF!="","",STROŠKI_01!#REF!)</f>
        <v>#REF!</v>
      </c>
      <c r="H179" s="316" t="e">
        <f t="array" ref="H179">IF(STROŠKI_01!#REF!="","",STROŠKI_01!#REF!)</f>
        <v>#REF!</v>
      </c>
      <c r="I179" s="316" t="e">
        <f t="array" ref="I179">IF(STROŠKI_01!#REF!="","",STROŠKI_01!#REF!)</f>
        <v>#REF!</v>
      </c>
      <c r="J179" s="316" t="e">
        <f t="array" ref="J179">IF(STROŠKI_01!#REF!="","",STROŠKI_01!#REF!)</f>
        <v>#REF!</v>
      </c>
      <c r="K179" s="316" t="e">
        <f t="array" ref="K179">IF(STROŠKI_01!#REF!="","",STROŠKI_01!#REF!)</f>
        <v>#REF!</v>
      </c>
      <c r="L179" s="316" t="e">
        <f t="array" ref="L179">IF(STROŠKI_01!#REF!="","",STROŠKI_01!#REF!)</f>
        <v>#REF!</v>
      </c>
      <c r="M179" s="316" t="e">
        <f t="array" ref="M179">IF(STROŠKI_01!#REF!="","",STROŠKI_01!#REF!)</f>
        <v>#REF!</v>
      </c>
      <c r="N179" s="316" t="e">
        <f t="array" ref="N179">IF(STROŠKI_01!#REF!="","",STROŠKI_01!#REF!)</f>
        <v>#REF!</v>
      </c>
      <c r="O179" s="316" t="e">
        <f t="array" ref="O179">IF(STROŠKI_01!#REF!="","",STROŠKI_01!#REF!)</f>
        <v>#REF!</v>
      </c>
      <c r="P179" s="316" t="e">
        <f t="array" ref="P179">IF(STROŠKI_01!#REF!="","",STROŠKI_01!#REF!)</f>
        <v>#REF!</v>
      </c>
      <c r="Q179" s="316" t="e">
        <f t="array" ref="Q179">IF(STROŠKI_01!#REF!="","",STROŠKI_01!#REF!)</f>
        <v>#REF!</v>
      </c>
      <c r="R179" s="316" t="e">
        <f t="array" ref="R179">IF(STROŠKI_01!#REF!="","",STROŠKI_01!#REF!)</f>
        <v>#REF!</v>
      </c>
      <c r="S179" s="316" t="e">
        <f t="array" ref="S179">IF(STROŠKI_01!#REF!="","",STROŠKI_01!#REF!)</f>
        <v>#REF!</v>
      </c>
      <c r="T179" s="316" t="e">
        <f t="array" ref="T179">IF(STROŠKI_01!#REF!="","",STROŠKI_01!#REF!)</f>
        <v>#REF!</v>
      </c>
    </row>
    <row r="180" spans="1:22" x14ac:dyDescent="0.25">
      <c r="A180" s="354">
        <v>4</v>
      </c>
      <c r="B180" s="316" t="e">
        <f t="array" ref="B180">IF(STROŠKI_01!#REF!="","",STROŠKI_01!#REF!)</f>
        <v>#REF!</v>
      </c>
      <c r="C180" s="316" t="e">
        <f t="array" ref="C180">IF(STROŠKI_01!#REF!="","",STROŠKI_01!#REF!)</f>
        <v>#REF!</v>
      </c>
      <c r="D180" s="316" t="e">
        <f t="array" ref="D180">IF(STROŠKI_01!#REF!="","",STROŠKI_01!#REF!)</f>
        <v>#REF!</v>
      </c>
      <c r="E180" s="316" t="e">
        <f t="array" ref="E180">IF(STROŠKI_01!#REF!="","",STROŠKI_01!#REF!)</f>
        <v>#REF!</v>
      </c>
      <c r="F180" s="316" t="e">
        <f t="array" ref="F180">IF(STROŠKI_01!#REF!="","",STROŠKI_01!#REF!)</f>
        <v>#REF!</v>
      </c>
      <c r="G180" s="316" t="e">
        <f t="array" ref="G180">IF(STROŠKI_01!#REF!="","",STROŠKI_01!#REF!)</f>
        <v>#REF!</v>
      </c>
      <c r="H180" s="316" t="e">
        <f t="array" ref="H180">IF(STROŠKI_01!#REF!="","",STROŠKI_01!#REF!)</f>
        <v>#REF!</v>
      </c>
      <c r="I180" s="316" t="e">
        <f t="array" ref="I180">IF(STROŠKI_01!#REF!="","",STROŠKI_01!#REF!)</f>
        <v>#REF!</v>
      </c>
      <c r="J180" s="316" t="e">
        <f t="array" ref="J180">IF(STROŠKI_01!#REF!="","",STROŠKI_01!#REF!)</f>
        <v>#REF!</v>
      </c>
      <c r="K180" s="316" t="e">
        <f t="array" ref="K180">IF(STROŠKI_01!#REF!="","",STROŠKI_01!#REF!)</f>
        <v>#REF!</v>
      </c>
      <c r="L180" s="316" t="e">
        <f t="array" ref="L180">IF(STROŠKI_01!#REF!="","",STROŠKI_01!#REF!)</f>
        <v>#REF!</v>
      </c>
      <c r="M180" s="316" t="e">
        <f t="array" ref="M180">IF(STROŠKI_01!#REF!="","",STROŠKI_01!#REF!)</f>
        <v>#REF!</v>
      </c>
      <c r="N180" s="316" t="e">
        <f t="array" ref="N180">IF(STROŠKI_01!#REF!="","",STROŠKI_01!#REF!)</f>
        <v>#REF!</v>
      </c>
      <c r="O180" s="316" t="e">
        <f t="array" ref="O180">IF(STROŠKI_01!#REF!="","",STROŠKI_01!#REF!)</f>
        <v>#REF!</v>
      </c>
      <c r="P180" s="316" t="e">
        <f t="array" ref="P180">IF(STROŠKI_01!#REF!="","",STROŠKI_01!#REF!)</f>
        <v>#REF!</v>
      </c>
      <c r="Q180" s="316" t="e">
        <f t="array" ref="Q180">IF(STROŠKI_01!#REF!="","",STROŠKI_01!#REF!)</f>
        <v>#REF!</v>
      </c>
      <c r="R180" s="316" t="e">
        <f t="array" ref="R180">IF(STROŠKI_01!#REF!="","",STROŠKI_01!#REF!)</f>
        <v>#REF!</v>
      </c>
      <c r="S180" s="316" t="e">
        <f t="array" ref="S180">IF(STROŠKI_01!#REF!="","",STROŠKI_01!#REF!)</f>
        <v>#REF!</v>
      </c>
      <c r="T180" s="316" t="e">
        <f t="array" ref="T180">IF(STROŠKI_01!#REF!="","",STROŠKI_01!#REF!)</f>
        <v>#REF!</v>
      </c>
    </row>
    <row r="181" spans="1:22" ht="13.5" customHeight="1" x14ac:dyDescent="0.25">
      <c r="A181" s="354">
        <v>4</v>
      </c>
      <c r="B181" s="316" t="e">
        <f t="array" ref="B181">IF(STROŠKI_01!#REF!="","",STROŠKI_01!#REF!)</f>
        <v>#REF!</v>
      </c>
      <c r="C181" s="316" t="e">
        <f t="array" ref="C181">IF(STROŠKI_01!#REF!="","",STROŠKI_01!#REF!)</f>
        <v>#REF!</v>
      </c>
      <c r="D181" s="316" t="e">
        <f t="array" ref="D181">IF(STROŠKI_01!#REF!="","",STROŠKI_01!#REF!)</f>
        <v>#REF!</v>
      </c>
      <c r="E181" s="316" t="e">
        <f t="array" ref="E181">IF(STROŠKI_01!#REF!="","",STROŠKI_01!#REF!)</f>
        <v>#REF!</v>
      </c>
      <c r="F181" s="316" t="e">
        <f t="array" ref="F181">IF(STROŠKI_01!#REF!="","",STROŠKI_01!#REF!)</f>
        <v>#REF!</v>
      </c>
      <c r="G181" s="316" t="e">
        <f t="array" ref="G181">IF(STROŠKI_01!#REF!="","",STROŠKI_01!#REF!)</f>
        <v>#REF!</v>
      </c>
      <c r="H181" s="316" t="e">
        <f t="array" ref="H181">IF(STROŠKI_01!#REF!="","",STROŠKI_01!#REF!)</f>
        <v>#REF!</v>
      </c>
      <c r="I181" s="316" t="e">
        <f t="array" ref="I181">IF(STROŠKI_01!#REF!="","",STROŠKI_01!#REF!)</f>
        <v>#REF!</v>
      </c>
      <c r="J181" s="316" t="e">
        <f t="array" ref="J181">IF(STROŠKI_01!#REF!="","",STROŠKI_01!#REF!)</f>
        <v>#REF!</v>
      </c>
      <c r="K181" s="316" t="e">
        <f t="array" ref="K181">IF(STROŠKI_01!#REF!="","",STROŠKI_01!#REF!)</f>
        <v>#REF!</v>
      </c>
      <c r="L181" s="316" t="e">
        <f t="array" ref="L181">IF(STROŠKI_01!#REF!="","",STROŠKI_01!#REF!)</f>
        <v>#REF!</v>
      </c>
      <c r="M181" s="316" t="e">
        <f t="array" ref="M181">IF(STROŠKI_01!#REF!="","",STROŠKI_01!#REF!)</f>
        <v>#REF!</v>
      </c>
      <c r="N181" s="316" t="e">
        <f t="array" ref="N181">IF(STROŠKI_01!#REF!="","",STROŠKI_01!#REF!)</f>
        <v>#REF!</v>
      </c>
      <c r="O181" s="316" t="e">
        <f t="array" ref="O181">IF(STROŠKI_01!#REF!="","",STROŠKI_01!#REF!)</f>
        <v>#REF!</v>
      </c>
      <c r="P181" s="316" t="e">
        <f t="array" ref="P181">IF(STROŠKI_01!#REF!="","",STROŠKI_01!#REF!)</f>
        <v>#REF!</v>
      </c>
      <c r="Q181" s="316" t="e">
        <f t="array" ref="Q181">IF(STROŠKI_01!#REF!="","",STROŠKI_01!#REF!)</f>
        <v>#REF!</v>
      </c>
      <c r="R181" s="316" t="e">
        <f t="array" ref="R181">IF(STROŠKI_01!#REF!="","",STROŠKI_01!#REF!)</f>
        <v>#REF!</v>
      </c>
      <c r="S181" s="316" t="e">
        <f t="array" ref="S181">IF(STROŠKI_01!#REF!="","",STROŠKI_01!#REF!)</f>
        <v>#REF!</v>
      </c>
      <c r="T181" s="316" t="e">
        <f t="array" ref="T181">IF(STROŠKI_01!#REF!="","",STROŠKI_01!#REF!)</f>
        <v>#REF!</v>
      </c>
    </row>
    <row r="182" spans="1:22" x14ac:dyDescent="0.25">
      <c r="A182" s="322">
        <v>5</v>
      </c>
      <c r="B182" s="316" t="e">
        <f t="array" ref="B182">IF(STROŠKI_01!#REF!="","",STROŠKI_01!#REF!)</f>
        <v>#REF!</v>
      </c>
      <c r="C182" s="316" t="e">
        <f t="array" ref="C182">IF(STROŠKI_01!#REF!="","",STROŠKI_01!#REF!)</f>
        <v>#REF!</v>
      </c>
      <c r="D182" s="316" t="e">
        <f t="array" ref="D182">IF(STROŠKI_01!#REF!="","",STROŠKI_01!#REF!)</f>
        <v>#REF!</v>
      </c>
      <c r="E182" s="316" t="e">
        <f t="array" ref="E182">IF(STROŠKI_01!#REF!="","",STROŠKI_01!#REF!)</f>
        <v>#REF!</v>
      </c>
      <c r="F182" s="316" t="e">
        <f t="array" ref="F182">IF(STROŠKI_01!#REF!="","",STROŠKI_01!#REF!)</f>
        <v>#REF!</v>
      </c>
      <c r="G182" s="316" t="e">
        <f t="array" ref="G182">IF(STROŠKI_01!#REF!="","",STROŠKI_01!#REF!)</f>
        <v>#REF!</v>
      </c>
      <c r="H182" s="316" t="e">
        <f t="array" ref="H182">IF(STROŠKI_01!#REF!="","",STROŠKI_01!#REF!)</f>
        <v>#REF!</v>
      </c>
      <c r="I182" s="316" t="e">
        <f t="array" ref="I182">IF(STROŠKI_01!#REF!="","",STROŠKI_01!#REF!)</f>
        <v>#REF!</v>
      </c>
      <c r="J182" s="316" t="e">
        <f t="array" ref="J182">IF(STROŠKI_01!#REF!="","",STROŠKI_01!#REF!)</f>
        <v>#REF!</v>
      </c>
      <c r="K182" s="316" t="e">
        <f t="array" ref="K182">IF(STROŠKI_01!#REF!="","",STROŠKI_01!#REF!)</f>
        <v>#REF!</v>
      </c>
      <c r="L182" s="316" t="e">
        <f t="array" ref="L182">IF(STROŠKI_01!#REF!="","",STROŠKI_01!#REF!)</f>
        <v>#REF!</v>
      </c>
      <c r="M182" s="316" t="e">
        <f t="array" ref="M182">IF(STROŠKI_01!#REF!="","",STROŠKI_01!#REF!)</f>
        <v>#REF!</v>
      </c>
      <c r="N182" s="316" t="e">
        <f t="array" ref="N182">IF(STROŠKI_01!#REF!="","",STROŠKI_01!#REF!)</f>
        <v>#REF!</v>
      </c>
      <c r="O182" s="316" t="e">
        <f t="array" ref="O182">IF(STROŠKI_01!#REF!="","",STROŠKI_01!#REF!)</f>
        <v>#REF!</v>
      </c>
      <c r="P182" s="316" t="e">
        <f t="array" ref="P182">IF(STROŠKI_01!#REF!="","",STROŠKI_01!#REF!)</f>
        <v>#REF!</v>
      </c>
      <c r="Q182" s="316" t="e">
        <f t="array" ref="Q182">IF(STROŠKI_01!#REF!="","",STROŠKI_01!#REF!)</f>
        <v>#REF!</v>
      </c>
      <c r="R182" s="316" t="e">
        <f t="array" ref="R182">IF(STROŠKI_01!#REF!="","",STROŠKI_01!#REF!)</f>
        <v>#REF!</v>
      </c>
      <c r="S182" s="316" t="e">
        <f t="array" ref="S182">IF(STROŠKI_01!#REF!="","",STROŠKI_01!#REF!)</f>
        <v>#REF!</v>
      </c>
      <c r="T182" s="316" t="e">
        <f t="array" ref="T182">IF(STROŠKI_01!#REF!="","",STROŠKI_01!#REF!)</f>
        <v>#REF!</v>
      </c>
      <c r="U182" s="448" t="e">
        <f t="array" ref="U182">IF(STROŠKI_01!#REF!="","",STROŠKI_01!#REF!)</f>
        <v>#REF!</v>
      </c>
      <c r="V182" t="e">
        <f t="array" ref="V182">IF(STROŠKI_01!#REF!="","",STROŠKI_01!#REF!)</f>
        <v>#REF!</v>
      </c>
    </row>
    <row r="183" spans="1:22" x14ac:dyDescent="0.25">
      <c r="A183" s="322">
        <v>5</v>
      </c>
      <c r="B183" s="316" t="e">
        <f t="array" ref="B183">IF(STROŠKI_01!#REF!="","",STROŠKI_01!#REF!)</f>
        <v>#REF!</v>
      </c>
      <c r="C183" s="316" t="e">
        <f t="array" ref="C183">IF(STROŠKI_01!#REF!="","",STROŠKI_01!#REF!)</f>
        <v>#REF!</v>
      </c>
      <c r="D183" s="316" t="e">
        <f t="array" ref="D183">IF(STROŠKI_01!#REF!="","",STROŠKI_01!#REF!)</f>
        <v>#REF!</v>
      </c>
      <c r="E183" s="316" t="e">
        <f t="array" ref="E183">IF(STROŠKI_01!#REF!="","",STROŠKI_01!#REF!)</f>
        <v>#REF!</v>
      </c>
      <c r="F183" s="316" t="e">
        <f t="array" ref="F183">IF(STROŠKI_01!#REF!="","",STROŠKI_01!#REF!)</f>
        <v>#REF!</v>
      </c>
      <c r="G183" s="316" t="e">
        <f t="array" ref="G183">IF(STROŠKI_01!#REF!="","",STROŠKI_01!#REF!)</f>
        <v>#REF!</v>
      </c>
      <c r="H183" s="316" t="e">
        <f t="array" ref="H183">IF(STROŠKI_01!#REF!="","",STROŠKI_01!#REF!)</f>
        <v>#REF!</v>
      </c>
      <c r="I183" s="316" t="e">
        <f t="array" ref="I183">IF(STROŠKI_01!#REF!="","",STROŠKI_01!#REF!)</f>
        <v>#REF!</v>
      </c>
      <c r="J183" s="316" t="e">
        <f t="array" ref="J183">IF(STROŠKI_01!#REF!="","",STROŠKI_01!#REF!)</f>
        <v>#REF!</v>
      </c>
      <c r="K183" s="316" t="e">
        <f t="array" ref="K183">IF(STROŠKI_01!#REF!="","",STROŠKI_01!#REF!)</f>
        <v>#REF!</v>
      </c>
      <c r="L183" s="316" t="e">
        <f t="array" ref="L183">IF(STROŠKI_01!#REF!="","",STROŠKI_01!#REF!)</f>
        <v>#REF!</v>
      </c>
      <c r="M183" s="316" t="e">
        <f t="array" ref="M183">IF(STROŠKI_01!#REF!="","",STROŠKI_01!#REF!)</f>
        <v>#REF!</v>
      </c>
      <c r="N183" s="316" t="e">
        <f t="array" ref="N183">IF(STROŠKI_01!#REF!="","",STROŠKI_01!#REF!)</f>
        <v>#REF!</v>
      </c>
      <c r="O183" s="316" t="e">
        <f t="array" ref="O183">IF(STROŠKI_01!#REF!="","",STROŠKI_01!#REF!)</f>
        <v>#REF!</v>
      </c>
      <c r="P183" s="316" t="e">
        <f t="array" ref="P183">IF(STROŠKI_01!#REF!="","",STROŠKI_01!#REF!)</f>
        <v>#REF!</v>
      </c>
      <c r="Q183" s="316" t="e">
        <f t="array" ref="Q183">IF(STROŠKI_01!#REF!="","",STROŠKI_01!#REF!)</f>
        <v>#REF!</v>
      </c>
      <c r="R183" s="316" t="e">
        <f t="array" ref="R183">IF(STROŠKI_01!#REF!="","",STROŠKI_01!#REF!)</f>
        <v>#REF!</v>
      </c>
      <c r="S183" s="316" t="e">
        <f t="array" ref="S183">IF(STROŠKI_01!#REF!="","",STROŠKI_01!#REF!)</f>
        <v>#REF!</v>
      </c>
      <c r="T183" s="316" t="e">
        <f t="array" ref="T183">IF(STROŠKI_01!#REF!="","",STROŠKI_01!#REF!)</f>
        <v>#REF!</v>
      </c>
      <c r="U183" s="448" t="e">
        <f t="array" ref="U183">IF(STROŠKI_01!#REF!="","",STROŠKI_01!#REF!)</f>
        <v>#REF!</v>
      </c>
      <c r="V183" t="e">
        <f t="array" ref="V183">IF(STROŠKI_01!#REF!="","",STROŠKI_01!#REF!)</f>
        <v>#REF!</v>
      </c>
    </row>
    <row r="184" spans="1:22" x14ac:dyDescent="0.25">
      <c r="A184" s="322">
        <v>5</v>
      </c>
      <c r="B184" s="316" t="e">
        <f t="array" ref="B184">IF(STROŠKI_01!#REF!="","",STROŠKI_01!#REF!)</f>
        <v>#REF!</v>
      </c>
      <c r="C184" s="316" t="e">
        <f t="array" ref="C184">IF(STROŠKI_01!#REF!="","",STROŠKI_01!#REF!)</f>
        <v>#REF!</v>
      </c>
      <c r="D184" s="316" t="e">
        <f t="array" ref="D184">IF(STROŠKI_01!#REF!="","",STROŠKI_01!#REF!)</f>
        <v>#REF!</v>
      </c>
      <c r="E184" s="316" t="e">
        <f t="array" ref="E184">IF(STROŠKI_01!#REF!="","",STROŠKI_01!#REF!)</f>
        <v>#REF!</v>
      </c>
      <c r="F184" s="316" t="e">
        <f t="array" ref="F184">IF(STROŠKI_01!#REF!="","",STROŠKI_01!#REF!)</f>
        <v>#REF!</v>
      </c>
      <c r="G184" s="316" t="e">
        <f t="array" ref="G184">IF(STROŠKI_01!#REF!="","",STROŠKI_01!#REF!)</f>
        <v>#REF!</v>
      </c>
      <c r="H184" s="316" t="e">
        <f t="array" ref="H184">IF(STROŠKI_01!#REF!="","",STROŠKI_01!#REF!)</f>
        <v>#REF!</v>
      </c>
      <c r="I184" s="316" t="e">
        <f t="array" ref="I184">IF(STROŠKI_01!#REF!="","",STROŠKI_01!#REF!)</f>
        <v>#REF!</v>
      </c>
      <c r="J184" s="316" t="e">
        <f t="array" ref="J184">IF(STROŠKI_01!#REF!="","",STROŠKI_01!#REF!)</f>
        <v>#REF!</v>
      </c>
      <c r="K184" s="316" t="e">
        <f t="array" ref="K184">IF(STROŠKI_01!#REF!="","",STROŠKI_01!#REF!)</f>
        <v>#REF!</v>
      </c>
      <c r="L184" s="316" t="e">
        <f t="array" ref="L184">IF(STROŠKI_01!#REF!="","",STROŠKI_01!#REF!)</f>
        <v>#REF!</v>
      </c>
      <c r="M184" s="316" t="e">
        <f t="array" ref="M184">IF(STROŠKI_01!#REF!="","",STROŠKI_01!#REF!)</f>
        <v>#REF!</v>
      </c>
      <c r="N184" s="316" t="e">
        <f t="array" ref="N184">IF(STROŠKI_01!#REF!="","",STROŠKI_01!#REF!)</f>
        <v>#REF!</v>
      </c>
      <c r="O184" s="316" t="e">
        <f t="array" ref="O184">IF(STROŠKI_01!#REF!="","",STROŠKI_01!#REF!)</f>
        <v>#REF!</v>
      </c>
      <c r="P184" s="316" t="e">
        <f t="array" ref="P184">IF(STROŠKI_01!#REF!="","",STROŠKI_01!#REF!)</f>
        <v>#REF!</v>
      </c>
      <c r="Q184" s="316" t="e">
        <f t="array" ref="Q184">IF(STROŠKI_01!#REF!="","",STROŠKI_01!#REF!)</f>
        <v>#REF!</v>
      </c>
      <c r="R184" s="316" t="e">
        <f t="array" ref="R184">IF(STROŠKI_01!#REF!="","",STROŠKI_01!#REF!)</f>
        <v>#REF!</v>
      </c>
      <c r="S184" s="316" t="e">
        <f t="array" ref="S184">IF(STROŠKI_01!#REF!="","",STROŠKI_01!#REF!)</f>
        <v>#REF!</v>
      </c>
      <c r="T184" s="316" t="e">
        <f t="array" ref="T184">IF(STROŠKI_01!#REF!="","",STROŠKI_01!#REF!)</f>
        <v>#REF!</v>
      </c>
      <c r="U184" s="448" t="e">
        <f t="array" ref="U184">IF(STROŠKI_01!#REF!="","",STROŠKI_01!#REF!)</f>
        <v>#REF!</v>
      </c>
      <c r="V184" t="e">
        <f t="array" ref="V184">IF(STROŠKI_01!#REF!="","",STROŠKI_01!#REF!)</f>
        <v>#REF!</v>
      </c>
    </row>
    <row r="185" spans="1:22" x14ac:dyDescent="0.25">
      <c r="A185" s="322">
        <v>5</v>
      </c>
      <c r="B185" s="316" t="e">
        <f t="array" ref="B185">IF(STROŠKI_01!#REF!="","",STROŠKI_01!#REF!)</f>
        <v>#REF!</v>
      </c>
      <c r="C185" s="316" t="e">
        <f t="array" ref="C185">IF(STROŠKI_01!#REF!="","",STROŠKI_01!#REF!)</f>
        <v>#REF!</v>
      </c>
      <c r="D185" s="316" t="e">
        <f t="array" ref="D185">IF(STROŠKI_01!#REF!="","",STROŠKI_01!#REF!)</f>
        <v>#REF!</v>
      </c>
      <c r="E185" s="316" t="e">
        <f t="array" ref="E185">IF(STROŠKI_01!#REF!="","",STROŠKI_01!#REF!)</f>
        <v>#REF!</v>
      </c>
      <c r="F185" s="316" t="e">
        <f t="array" ref="F185">IF(STROŠKI_01!#REF!="","",STROŠKI_01!#REF!)</f>
        <v>#REF!</v>
      </c>
      <c r="G185" s="316" t="e">
        <f t="array" ref="G185">IF(STROŠKI_01!#REF!="","",STROŠKI_01!#REF!)</f>
        <v>#REF!</v>
      </c>
      <c r="H185" s="316" t="e">
        <f t="array" ref="H185">IF(STROŠKI_01!#REF!="","",STROŠKI_01!#REF!)</f>
        <v>#REF!</v>
      </c>
      <c r="I185" s="316" t="e">
        <f t="array" ref="I185">IF(STROŠKI_01!#REF!="","",STROŠKI_01!#REF!)</f>
        <v>#REF!</v>
      </c>
      <c r="J185" s="316" t="e">
        <f t="array" ref="J185">IF(STROŠKI_01!#REF!="","",STROŠKI_01!#REF!)</f>
        <v>#REF!</v>
      </c>
      <c r="K185" s="316" t="e">
        <f t="array" ref="K185">IF(STROŠKI_01!#REF!="","",STROŠKI_01!#REF!)</f>
        <v>#REF!</v>
      </c>
      <c r="L185" s="316" t="e">
        <f t="array" ref="L185">IF(STROŠKI_01!#REF!="","",STROŠKI_01!#REF!)</f>
        <v>#REF!</v>
      </c>
      <c r="M185" s="316" t="e">
        <f t="array" ref="M185">IF(STROŠKI_01!#REF!="","",STROŠKI_01!#REF!)</f>
        <v>#REF!</v>
      </c>
      <c r="N185" s="316" t="e">
        <f t="array" ref="N185">IF(STROŠKI_01!#REF!="","",STROŠKI_01!#REF!)</f>
        <v>#REF!</v>
      </c>
      <c r="O185" s="316" t="e">
        <f t="array" ref="O185">IF(STROŠKI_01!#REF!="","",STROŠKI_01!#REF!)</f>
        <v>#REF!</v>
      </c>
      <c r="P185" s="316" t="e">
        <f t="array" ref="P185">IF(STROŠKI_01!#REF!="","",STROŠKI_01!#REF!)</f>
        <v>#REF!</v>
      </c>
      <c r="Q185" s="316" t="e">
        <f t="array" ref="Q185">IF(STROŠKI_01!#REF!="","",STROŠKI_01!#REF!)</f>
        <v>#REF!</v>
      </c>
      <c r="R185" s="316" t="e">
        <f t="array" ref="R185">IF(STROŠKI_01!#REF!="","",STROŠKI_01!#REF!)</f>
        <v>#REF!</v>
      </c>
      <c r="S185" s="316" t="e">
        <f t="array" ref="S185">IF(STROŠKI_01!#REF!="","",STROŠKI_01!#REF!)</f>
        <v>#REF!</v>
      </c>
      <c r="T185" s="316" t="e">
        <f t="array" ref="T185">IF(STROŠKI_01!#REF!="","",STROŠKI_01!#REF!)</f>
        <v>#REF!</v>
      </c>
    </row>
    <row r="186" spans="1:22" x14ac:dyDescent="0.25">
      <c r="A186" s="322">
        <v>5</v>
      </c>
      <c r="B186" s="316" t="e">
        <f t="array" ref="B186">IF(STROŠKI_01!#REF!="","",STROŠKI_01!#REF!)</f>
        <v>#REF!</v>
      </c>
      <c r="C186" s="316" t="e">
        <f t="array" ref="C186">IF(STROŠKI_01!#REF!="","",STROŠKI_01!#REF!)</f>
        <v>#REF!</v>
      </c>
      <c r="D186" s="316" t="e">
        <f t="array" ref="D186">IF(STROŠKI_01!#REF!="","",STROŠKI_01!#REF!)</f>
        <v>#REF!</v>
      </c>
      <c r="E186" s="316" t="e">
        <f t="array" ref="E186">IF(STROŠKI_01!#REF!="","",STROŠKI_01!#REF!)</f>
        <v>#REF!</v>
      </c>
      <c r="F186" s="316" t="e">
        <f t="array" ref="F186">IF(STROŠKI_01!#REF!="","",STROŠKI_01!#REF!)</f>
        <v>#REF!</v>
      </c>
      <c r="G186" s="316" t="e">
        <f t="array" ref="G186">IF(STROŠKI_01!#REF!="","",STROŠKI_01!#REF!)</f>
        <v>#REF!</v>
      </c>
      <c r="H186" s="316" t="e">
        <f t="array" ref="H186">IF(STROŠKI_01!#REF!="","",STROŠKI_01!#REF!)</f>
        <v>#REF!</v>
      </c>
      <c r="I186" s="316" t="e">
        <f t="array" ref="I186">IF(STROŠKI_01!#REF!="","",STROŠKI_01!#REF!)</f>
        <v>#REF!</v>
      </c>
      <c r="J186" s="316" t="e">
        <f t="array" ref="J186">IF(STROŠKI_01!#REF!="","",STROŠKI_01!#REF!)</f>
        <v>#REF!</v>
      </c>
      <c r="K186" s="316" t="e">
        <f t="array" ref="K186">IF(STROŠKI_01!#REF!="","",STROŠKI_01!#REF!)</f>
        <v>#REF!</v>
      </c>
      <c r="L186" s="316" t="e">
        <f t="array" ref="L186">IF(STROŠKI_01!#REF!="","",STROŠKI_01!#REF!)</f>
        <v>#REF!</v>
      </c>
      <c r="M186" s="316" t="e">
        <f t="array" ref="M186">IF(STROŠKI_01!#REF!="","",STROŠKI_01!#REF!)</f>
        <v>#REF!</v>
      </c>
      <c r="N186" s="316" t="e">
        <f t="array" ref="N186">IF(STROŠKI_01!#REF!="","",STROŠKI_01!#REF!)</f>
        <v>#REF!</v>
      </c>
      <c r="O186" s="316" t="e">
        <f t="array" ref="O186">IF(STROŠKI_01!#REF!="","",STROŠKI_01!#REF!)</f>
        <v>#REF!</v>
      </c>
      <c r="P186" s="316" t="e">
        <f t="array" ref="P186">IF(STROŠKI_01!#REF!="","",STROŠKI_01!#REF!)</f>
        <v>#REF!</v>
      </c>
      <c r="Q186" s="316" t="e">
        <f t="array" ref="Q186">IF(STROŠKI_01!#REF!="","",STROŠKI_01!#REF!)</f>
        <v>#REF!</v>
      </c>
      <c r="R186" s="316" t="e">
        <f t="array" ref="R186">IF(STROŠKI_01!#REF!="","",STROŠKI_01!#REF!)</f>
        <v>#REF!</v>
      </c>
      <c r="S186" s="316" t="e">
        <f t="array" ref="S186">IF(STROŠKI_01!#REF!="","",STROŠKI_01!#REF!)</f>
        <v>#REF!</v>
      </c>
      <c r="T186" s="316" t="e">
        <f t="array" ref="T186">IF(STROŠKI_01!#REF!="","",STROŠKI_01!#REF!)</f>
        <v>#REF!</v>
      </c>
    </row>
    <row r="187" spans="1:22" x14ac:dyDescent="0.25">
      <c r="A187" s="322">
        <v>5</v>
      </c>
      <c r="B187" s="316" t="e">
        <f t="array" ref="B187">IF(STROŠKI_01!#REF!="","",STROŠKI_01!#REF!)</f>
        <v>#REF!</v>
      </c>
      <c r="C187" s="316" t="e">
        <f t="array" ref="C187">IF(STROŠKI_01!#REF!="","",STROŠKI_01!#REF!)</f>
        <v>#REF!</v>
      </c>
      <c r="D187" s="316" t="e">
        <f t="array" ref="D187">IF(STROŠKI_01!#REF!="","",STROŠKI_01!#REF!)</f>
        <v>#REF!</v>
      </c>
      <c r="E187" s="316" t="e">
        <f t="array" ref="E187">IF(STROŠKI_01!#REF!="","",STROŠKI_01!#REF!)</f>
        <v>#REF!</v>
      </c>
      <c r="F187" s="316" t="e">
        <f t="array" ref="F187">IF(STROŠKI_01!#REF!="","",STROŠKI_01!#REF!)</f>
        <v>#REF!</v>
      </c>
      <c r="G187" s="316" t="e">
        <f t="array" ref="G187">IF(STROŠKI_01!#REF!="","",STROŠKI_01!#REF!)</f>
        <v>#REF!</v>
      </c>
      <c r="H187" s="316" t="e">
        <f t="array" ref="H187">IF(STROŠKI_01!#REF!="","",STROŠKI_01!#REF!)</f>
        <v>#REF!</v>
      </c>
      <c r="I187" s="316" t="e">
        <f t="array" ref="I187">IF(STROŠKI_01!#REF!="","",STROŠKI_01!#REF!)</f>
        <v>#REF!</v>
      </c>
      <c r="J187" s="316" t="e">
        <f t="array" ref="J187">IF(STROŠKI_01!#REF!="","",STROŠKI_01!#REF!)</f>
        <v>#REF!</v>
      </c>
      <c r="K187" s="316" t="e">
        <f t="array" ref="K187">IF(STROŠKI_01!#REF!="","",STROŠKI_01!#REF!)</f>
        <v>#REF!</v>
      </c>
      <c r="L187" s="316" t="e">
        <f t="array" ref="L187">IF(STROŠKI_01!#REF!="","",STROŠKI_01!#REF!)</f>
        <v>#REF!</v>
      </c>
      <c r="M187" s="316" t="e">
        <f t="array" ref="M187">IF(STROŠKI_01!#REF!="","",STROŠKI_01!#REF!)</f>
        <v>#REF!</v>
      </c>
      <c r="N187" s="316" t="e">
        <f t="array" ref="N187">IF(STROŠKI_01!#REF!="","",STROŠKI_01!#REF!)</f>
        <v>#REF!</v>
      </c>
      <c r="O187" s="316" t="e">
        <f t="array" ref="O187">IF(STROŠKI_01!#REF!="","",STROŠKI_01!#REF!)</f>
        <v>#REF!</v>
      </c>
      <c r="P187" s="316" t="e">
        <f t="array" ref="P187">IF(STROŠKI_01!#REF!="","",STROŠKI_01!#REF!)</f>
        <v>#REF!</v>
      </c>
      <c r="Q187" s="316" t="e">
        <f t="array" ref="Q187">IF(STROŠKI_01!#REF!="","",STROŠKI_01!#REF!)</f>
        <v>#REF!</v>
      </c>
      <c r="R187" s="316" t="e">
        <f t="array" ref="R187">IF(STROŠKI_01!#REF!="","",STROŠKI_01!#REF!)</f>
        <v>#REF!</v>
      </c>
      <c r="S187" s="316" t="e">
        <f t="array" ref="S187">IF(STROŠKI_01!#REF!="","",STROŠKI_01!#REF!)</f>
        <v>#REF!</v>
      </c>
      <c r="T187" s="316" t="e">
        <f t="array" ref="T187">IF(STROŠKI_01!#REF!="","",STROŠKI_01!#REF!)</f>
        <v>#REF!</v>
      </c>
    </row>
    <row r="188" spans="1:22" x14ac:dyDescent="0.25">
      <c r="A188" s="322">
        <v>5</v>
      </c>
      <c r="B188" s="316" t="e">
        <f t="array" ref="B188">IF(STROŠKI_01!#REF!="","",STROŠKI_01!#REF!)</f>
        <v>#REF!</v>
      </c>
      <c r="C188" s="316" t="e">
        <f t="array" ref="C188">IF(STROŠKI_01!#REF!="","",STROŠKI_01!#REF!)</f>
        <v>#REF!</v>
      </c>
      <c r="D188" s="316" t="e">
        <f t="array" ref="D188">IF(STROŠKI_01!#REF!="","",STROŠKI_01!#REF!)</f>
        <v>#REF!</v>
      </c>
      <c r="E188" s="316" t="e">
        <f t="array" ref="E188">IF(STROŠKI_01!#REF!="","",STROŠKI_01!#REF!)</f>
        <v>#REF!</v>
      </c>
      <c r="F188" s="316" t="e">
        <f t="array" ref="F188">IF(STROŠKI_01!#REF!="","",STROŠKI_01!#REF!)</f>
        <v>#REF!</v>
      </c>
      <c r="G188" s="316" t="e">
        <f t="array" ref="G188">IF(STROŠKI_01!#REF!="","",STROŠKI_01!#REF!)</f>
        <v>#REF!</v>
      </c>
      <c r="H188" s="316" t="e">
        <f t="array" ref="H188">IF(STROŠKI_01!#REF!="","",STROŠKI_01!#REF!)</f>
        <v>#REF!</v>
      </c>
      <c r="I188" s="316" t="e">
        <f t="array" ref="I188">IF(STROŠKI_01!#REF!="","",STROŠKI_01!#REF!)</f>
        <v>#REF!</v>
      </c>
      <c r="J188" s="316" t="e">
        <f t="array" ref="J188">IF(STROŠKI_01!#REF!="","",STROŠKI_01!#REF!)</f>
        <v>#REF!</v>
      </c>
      <c r="K188" s="316" t="e">
        <f t="array" ref="K188">IF(STROŠKI_01!#REF!="","",STROŠKI_01!#REF!)</f>
        <v>#REF!</v>
      </c>
      <c r="L188" s="316" t="e">
        <f t="array" ref="L188">IF(STROŠKI_01!#REF!="","",STROŠKI_01!#REF!)</f>
        <v>#REF!</v>
      </c>
      <c r="M188" s="316" t="e">
        <f t="array" ref="M188">IF(STROŠKI_01!#REF!="","",STROŠKI_01!#REF!)</f>
        <v>#REF!</v>
      </c>
      <c r="N188" s="316" t="e">
        <f t="array" ref="N188">IF(STROŠKI_01!#REF!="","",STROŠKI_01!#REF!)</f>
        <v>#REF!</v>
      </c>
      <c r="O188" s="316" t="e">
        <f t="array" ref="O188">IF(STROŠKI_01!#REF!="","",STROŠKI_01!#REF!)</f>
        <v>#REF!</v>
      </c>
      <c r="P188" s="316" t="e">
        <f t="array" ref="P188">IF(STROŠKI_01!#REF!="","",STROŠKI_01!#REF!)</f>
        <v>#REF!</v>
      </c>
      <c r="Q188" s="316" t="e">
        <f t="array" ref="Q188">IF(STROŠKI_01!#REF!="","",STROŠKI_01!#REF!)</f>
        <v>#REF!</v>
      </c>
      <c r="R188" s="316" t="e">
        <f t="array" ref="R188">IF(STROŠKI_01!#REF!="","",STROŠKI_01!#REF!)</f>
        <v>#REF!</v>
      </c>
      <c r="S188" s="316" t="e">
        <f t="array" ref="S188">IF(STROŠKI_01!#REF!="","",STROŠKI_01!#REF!)</f>
        <v>#REF!</v>
      </c>
      <c r="T188" s="316" t="e">
        <f t="array" ref="T188">IF(STROŠKI_01!#REF!="","",STROŠKI_01!#REF!)</f>
        <v>#REF!</v>
      </c>
    </row>
    <row r="189" spans="1:22" x14ac:dyDescent="0.25">
      <c r="A189" s="322">
        <v>5</v>
      </c>
      <c r="B189" s="316" t="e">
        <f t="array" ref="B189">IF(STROŠKI_01!#REF!="","",STROŠKI_01!#REF!)</f>
        <v>#REF!</v>
      </c>
      <c r="C189" s="316" t="e">
        <f t="array" ref="C189">IF(STROŠKI_01!#REF!="","",STROŠKI_01!#REF!)</f>
        <v>#REF!</v>
      </c>
      <c r="D189" s="316" t="e">
        <f t="array" ref="D189">IF(STROŠKI_01!#REF!="","",STROŠKI_01!#REF!)</f>
        <v>#REF!</v>
      </c>
      <c r="E189" s="316" t="e">
        <f t="array" ref="E189">IF(STROŠKI_01!#REF!="","",STROŠKI_01!#REF!)</f>
        <v>#REF!</v>
      </c>
      <c r="F189" s="316" t="e">
        <f t="array" ref="F189">IF(STROŠKI_01!#REF!="","",STROŠKI_01!#REF!)</f>
        <v>#REF!</v>
      </c>
      <c r="G189" s="316" t="e">
        <f t="array" ref="G189">IF(STROŠKI_01!#REF!="","",STROŠKI_01!#REF!)</f>
        <v>#REF!</v>
      </c>
      <c r="H189" s="316" t="e">
        <f t="array" ref="H189">IF(STROŠKI_01!#REF!="","",STROŠKI_01!#REF!)</f>
        <v>#REF!</v>
      </c>
      <c r="I189" s="316" t="e">
        <f t="array" ref="I189">IF(STROŠKI_01!#REF!="","",STROŠKI_01!#REF!)</f>
        <v>#REF!</v>
      </c>
      <c r="J189" s="316" t="e">
        <f t="array" ref="J189">IF(STROŠKI_01!#REF!="","",STROŠKI_01!#REF!)</f>
        <v>#REF!</v>
      </c>
      <c r="K189" s="316" t="e">
        <f t="array" ref="K189">IF(STROŠKI_01!#REF!="","",STROŠKI_01!#REF!)</f>
        <v>#REF!</v>
      </c>
      <c r="L189" s="316" t="e">
        <f t="array" ref="L189">IF(STROŠKI_01!#REF!="","",STROŠKI_01!#REF!)</f>
        <v>#REF!</v>
      </c>
      <c r="M189" s="316" t="e">
        <f t="array" ref="M189">IF(STROŠKI_01!#REF!="","",STROŠKI_01!#REF!)</f>
        <v>#REF!</v>
      </c>
      <c r="N189" s="316" t="e">
        <f t="array" ref="N189">IF(STROŠKI_01!#REF!="","",STROŠKI_01!#REF!)</f>
        <v>#REF!</v>
      </c>
      <c r="O189" s="316" t="e">
        <f t="array" ref="O189">IF(STROŠKI_01!#REF!="","",STROŠKI_01!#REF!)</f>
        <v>#REF!</v>
      </c>
      <c r="P189" s="316" t="e">
        <f t="array" ref="P189">IF(STROŠKI_01!#REF!="","",STROŠKI_01!#REF!)</f>
        <v>#REF!</v>
      </c>
      <c r="Q189" s="316" t="e">
        <f t="array" ref="Q189">IF(STROŠKI_01!#REF!="","",STROŠKI_01!#REF!)</f>
        <v>#REF!</v>
      </c>
      <c r="R189" s="316" t="e">
        <f t="array" ref="R189">IF(STROŠKI_01!#REF!="","",STROŠKI_01!#REF!)</f>
        <v>#REF!</v>
      </c>
      <c r="S189" s="316" t="e">
        <f t="array" ref="S189">IF(STROŠKI_01!#REF!="","",STROŠKI_01!#REF!)</f>
        <v>#REF!</v>
      </c>
      <c r="T189" s="316" t="e">
        <f t="array" ref="T189">IF(STROŠKI_01!#REF!="","",STROŠKI_01!#REF!)</f>
        <v>#REF!</v>
      </c>
    </row>
    <row r="190" spans="1:22" x14ac:dyDescent="0.25">
      <c r="A190" s="322">
        <v>5</v>
      </c>
      <c r="B190" s="316" t="e">
        <f t="array" ref="B190">IF(STROŠKI_01!#REF!="","",STROŠKI_01!#REF!)</f>
        <v>#REF!</v>
      </c>
      <c r="C190" s="316" t="e">
        <f t="array" ref="C190">IF(STROŠKI_01!#REF!="","",STROŠKI_01!#REF!)</f>
        <v>#REF!</v>
      </c>
      <c r="D190" s="316" t="e">
        <f t="array" ref="D190">IF(STROŠKI_01!#REF!="","",STROŠKI_01!#REF!)</f>
        <v>#REF!</v>
      </c>
      <c r="E190" s="316" t="e">
        <f t="array" ref="E190">IF(STROŠKI_01!#REF!="","",STROŠKI_01!#REF!)</f>
        <v>#REF!</v>
      </c>
      <c r="F190" s="316" t="e">
        <f t="array" ref="F190">IF(STROŠKI_01!#REF!="","",STROŠKI_01!#REF!)</f>
        <v>#REF!</v>
      </c>
      <c r="G190" s="316" t="e">
        <f t="array" ref="G190">IF(STROŠKI_01!#REF!="","",STROŠKI_01!#REF!)</f>
        <v>#REF!</v>
      </c>
      <c r="H190" s="316" t="e">
        <f t="array" ref="H190">IF(STROŠKI_01!#REF!="","",STROŠKI_01!#REF!)</f>
        <v>#REF!</v>
      </c>
      <c r="I190" s="316" t="e">
        <f t="array" ref="I190">IF(STROŠKI_01!#REF!="","",STROŠKI_01!#REF!)</f>
        <v>#REF!</v>
      </c>
      <c r="J190" s="316" t="e">
        <f t="array" ref="J190">IF(STROŠKI_01!#REF!="","",STROŠKI_01!#REF!)</f>
        <v>#REF!</v>
      </c>
      <c r="K190" s="316" t="e">
        <f t="array" ref="K190">IF(STROŠKI_01!#REF!="","",STROŠKI_01!#REF!)</f>
        <v>#REF!</v>
      </c>
      <c r="L190" s="316" t="e">
        <f t="array" ref="L190">IF(STROŠKI_01!#REF!="","",STROŠKI_01!#REF!)</f>
        <v>#REF!</v>
      </c>
      <c r="M190" s="316" t="e">
        <f t="array" ref="M190">IF(STROŠKI_01!#REF!="","",STROŠKI_01!#REF!)</f>
        <v>#REF!</v>
      </c>
      <c r="N190" s="316" t="e">
        <f t="array" ref="N190">IF(STROŠKI_01!#REF!="","",STROŠKI_01!#REF!)</f>
        <v>#REF!</v>
      </c>
      <c r="O190" s="316" t="e">
        <f t="array" ref="O190">IF(STROŠKI_01!#REF!="","",STROŠKI_01!#REF!)</f>
        <v>#REF!</v>
      </c>
      <c r="P190" s="316" t="e">
        <f t="array" ref="P190">IF(STROŠKI_01!#REF!="","",STROŠKI_01!#REF!)</f>
        <v>#REF!</v>
      </c>
      <c r="Q190" s="316" t="e">
        <f t="array" ref="Q190">IF(STROŠKI_01!#REF!="","",STROŠKI_01!#REF!)</f>
        <v>#REF!</v>
      </c>
      <c r="R190" s="316" t="e">
        <f t="array" ref="R190">IF(STROŠKI_01!#REF!="","",STROŠKI_01!#REF!)</f>
        <v>#REF!</v>
      </c>
      <c r="S190" s="316" t="e">
        <f t="array" ref="S190">IF(STROŠKI_01!#REF!="","",STROŠKI_01!#REF!)</f>
        <v>#REF!</v>
      </c>
      <c r="T190" s="316" t="e">
        <f t="array" ref="T190">IF(STROŠKI_01!#REF!="","",STROŠKI_01!#REF!)</f>
        <v>#REF!</v>
      </c>
    </row>
    <row r="191" spans="1:22" x14ac:dyDescent="0.25">
      <c r="A191" s="322">
        <v>5</v>
      </c>
      <c r="B191" s="316" t="e">
        <f t="array" ref="B191">IF(STROŠKI_01!#REF!="","",STROŠKI_01!#REF!)</f>
        <v>#REF!</v>
      </c>
      <c r="C191" s="316" t="e">
        <f t="array" ref="C191">IF(STROŠKI_01!#REF!="","",STROŠKI_01!#REF!)</f>
        <v>#REF!</v>
      </c>
      <c r="D191" s="316" t="e">
        <f t="array" ref="D191">IF(STROŠKI_01!#REF!="","",STROŠKI_01!#REF!)</f>
        <v>#REF!</v>
      </c>
      <c r="E191" s="316" t="e">
        <f t="array" ref="E191">IF(STROŠKI_01!#REF!="","",STROŠKI_01!#REF!)</f>
        <v>#REF!</v>
      </c>
      <c r="F191" s="316" t="e">
        <f t="array" ref="F191">IF(STROŠKI_01!#REF!="","",STROŠKI_01!#REF!)</f>
        <v>#REF!</v>
      </c>
      <c r="G191" s="316" t="e">
        <f t="array" ref="G191">IF(STROŠKI_01!#REF!="","",STROŠKI_01!#REF!)</f>
        <v>#REF!</v>
      </c>
      <c r="H191" s="316" t="e">
        <f t="array" ref="H191">IF(STROŠKI_01!#REF!="","",STROŠKI_01!#REF!)</f>
        <v>#REF!</v>
      </c>
      <c r="I191" s="316" t="e">
        <f t="array" ref="I191">IF(STROŠKI_01!#REF!="","",STROŠKI_01!#REF!)</f>
        <v>#REF!</v>
      </c>
      <c r="J191" s="316" t="e">
        <f t="array" ref="J191">IF(STROŠKI_01!#REF!="","",STROŠKI_01!#REF!)</f>
        <v>#REF!</v>
      </c>
      <c r="K191" s="316" t="e">
        <f t="array" ref="K191">IF(STROŠKI_01!#REF!="","",STROŠKI_01!#REF!)</f>
        <v>#REF!</v>
      </c>
      <c r="L191" s="316" t="e">
        <f t="array" ref="L191">IF(STROŠKI_01!#REF!="","",STROŠKI_01!#REF!)</f>
        <v>#REF!</v>
      </c>
      <c r="M191" s="316" t="e">
        <f t="array" ref="M191">IF(STROŠKI_01!#REF!="","",STROŠKI_01!#REF!)</f>
        <v>#REF!</v>
      </c>
      <c r="N191" s="316" t="e">
        <f t="array" ref="N191">IF(STROŠKI_01!#REF!="","",STROŠKI_01!#REF!)</f>
        <v>#REF!</v>
      </c>
      <c r="O191" s="316" t="e">
        <f t="array" ref="O191">IF(STROŠKI_01!#REF!="","",STROŠKI_01!#REF!)</f>
        <v>#REF!</v>
      </c>
      <c r="P191" s="316" t="e">
        <f t="array" ref="P191">IF(STROŠKI_01!#REF!="","",STROŠKI_01!#REF!)</f>
        <v>#REF!</v>
      </c>
      <c r="Q191" s="316" t="e">
        <f t="array" ref="Q191">IF(STROŠKI_01!#REF!="","",STROŠKI_01!#REF!)</f>
        <v>#REF!</v>
      </c>
      <c r="R191" s="316" t="e">
        <f t="array" ref="R191">IF(STROŠKI_01!#REF!="","",STROŠKI_01!#REF!)</f>
        <v>#REF!</v>
      </c>
      <c r="S191" s="316" t="e">
        <f t="array" ref="S191">IF(STROŠKI_01!#REF!="","",STROŠKI_01!#REF!)</f>
        <v>#REF!</v>
      </c>
      <c r="T191" s="316" t="e">
        <f t="array" ref="T191">IF(STROŠKI_01!#REF!="","",STROŠKI_01!#REF!)</f>
        <v>#REF!</v>
      </c>
    </row>
    <row r="192" spans="1:22" x14ac:dyDescent="0.25">
      <c r="A192" s="322">
        <v>5</v>
      </c>
      <c r="B192" s="316" t="e">
        <f t="array" ref="B192">IF(STROŠKI_01!#REF!="","",STROŠKI_01!#REF!)</f>
        <v>#REF!</v>
      </c>
      <c r="C192" s="316" t="e">
        <f t="array" ref="C192">IF(STROŠKI_01!#REF!="","",STROŠKI_01!#REF!)</f>
        <v>#REF!</v>
      </c>
      <c r="D192" s="316" t="e">
        <f t="array" ref="D192">IF(STROŠKI_01!#REF!="","",STROŠKI_01!#REF!)</f>
        <v>#REF!</v>
      </c>
      <c r="E192" s="316" t="e">
        <f t="array" ref="E192">IF(STROŠKI_01!#REF!="","",STROŠKI_01!#REF!)</f>
        <v>#REF!</v>
      </c>
      <c r="F192" s="316" t="e">
        <f t="array" ref="F192">IF(STROŠKI_01!#REF!="","",STROŠKI_01!#REF!)</f>
        <v>#REF!</v>
      </c>
      <c r="G192" s="316" t="e">
        <f t="array" ref="G192">IF(STROŠKI_01!#REF!="","",STROŠKI_01!#REF!)</f>
        <v>#REF!</v>
      </c>
      <c r="H192" s="316" t="e">
        <f t="array" ref="H192">IF(STROŠKI_01!#REF!="","",STROŠKI_01!#REF!)</f>
        <v>#REF!</v>
      </c>
      <c r="I192" s="316" t="e">
        <f t="array" ref="I192">IF(STROŠKI_01!#REF!="","",STROŠKI_01!#REF!)</f>
        <v>#REF!</v>
      </c>
      <c r="J192" s="316" t="e">
        <f t="array" ref="J192">IF(STROŠKI_01!#REF!="","",STROŠKI_01!#REF!)</f>
        <v>#REF!</v>
      </c>
      <c r="K192" s="316" t="e">
        <f t="array" ref="K192">IF(STROŠKI_01!#REF!="","",STROŠKI_01!#REF!)</f>
        <v>#REF!</v>
      </c>
      <c r="L192" s="316" t="e">
        <f t="array" ref="L192">IF(STROŠKI_01!#REF!="","",STROŠKI_01!#REF!)</f>
        <v>#REF!</v>
      </c>
      <c r="M192" s="316" t="e">
        <f t="array" ref="M192">IF(STROŠKI_01!#REF!="","",STROŠKI_01!#REF!)</f>
        <v>#REF!</v>
      </c>
      <c r="N192" s="316" t="e">
        <f t="array" ref="N192">IF(STROŠKI_01!#REF!="","",STROŠKI_01!#REF!)</f>
        <v>#REF!</v>
      </c>
      <c r="O192" s="316" t="e">
        <f t="array" ref="O192">IF(STROŠKI_01!#REF!="","",STROŠKI_01!#REF!)</f>
        <v>#REF!</v>
      </c>
      <c r="P192" s="316" t="e">
        <f t="array" ref="P192">IF(STROŠKI_01!#REF!="","",STROŠKI_01!#REF!)</f>
        <v>#REF!</v>
      </c>
      <c r="Q192" s="316" t="e">
        <f t="array" ref="Q192">IF(STROŠKI_01!#REF!="","",STROŠKI_01!#REF!)</f>
        <v>#REF!</v>
      </c>
      <c r="R192" s="316" t="e">
        <f t="array" ref="R192">IF(STROŠKI_01!#REF!="","",STROŠKI_01!#REF!)</f>
        <v>#REF!</v>
      </c>
      <c r="S192" s="316" t="e">
        <f t="array" ref="S192">IF(STROŠKI_01!#REF!="","",STROŠKI_01!#REF!)</f>
        <v>#REF!</v>
      </c>
      <c r="T192" s="316" t="e">
        <f t="array" ref="T192">IF(STROŠKI_01!#REF!="","",STROŠKI_01!#REF!)</f>
        <v>#REF!</v>
      </c>
    </row>
    <row r="193" spans="1:20" x14ac:dyDescent="0.25">
      <c r="A193" s="322">
        <v>5</v>
      </c>
      <c r="B193" s="316" t="e">
        <f t="array" ref="B193">IF(STROŠKI_01!#REF!="","",STROŠKI_01!#REF!)</f>
        <v>#REF!</v>
      </c>
      <c r="C193" s="316" t="e">
        <f t="array" ref="C193">IF(STROŠKI_01!#REF!="","",STROŠKI_01!#REF!)</f>
        <v>#REF!</v>
      </c>
      <c r="D193" s="316" t="e">
        <f t="array" ref="D193">IF(STROŠKI_01!#REF!="","",STROŠKI_01!#REF!)</f>
        <v>#REF!</v>
      </c>
      <c r="E193" s="316" t="e">
        <f t="array" ref="E193">IF(STROŠKI_01!#REF!="","",STROŠKI_01!#REF!)</f>
        <v>#REF!</v>
      </c>
      <c r="F193" s="316" t="e">
        <f t="array" ref="F193">IF(STROŠKI_01!#REF!="","",STROŠKI_01!#REF!)</f>
        <v>#REF!</v>
      </c>
      <c r="G193" s="316" t="e">
        <f t="array" ref="G193">IF(STROŠKI_01!#REF!="","",STROŠKI_01!#REF!)</f>
        <v>#REF!</v>
      </c>
      <c r="H193" s="316" t="e">
        <f t="array" ref="H193">IF(STROŠKI_01!#REF!="","",STROŠKI_01!#REF!)</f>
        <v>#REF!</v>
      </c>
      <c r="I193" s="316" t="e">
        <f t="array" ref="I193">IF(STROŠKI_01!#REF!="","",STROŠKI_01!#REF!)</f>
        <v>#REF!</v>
      </c>
      <c r="J193" s="316" t="e">
        <f t="array" ref="J193">IF(STROŠKI_01!#REF!="","",STROŠKI_01!#REF!)</f>
        <v>#REF!</v>
      </c>
      <c r="K193" s="316" t="e">
        <f t="array" ref="K193">IF(STROŠKI_01!#REF!="","",STROŠKI_01!#REF!)</f>
        <v>#REF!</v>
      </c>
      <c r="L193" s="316" t="e">
        <f t="array" ref="L193">IF(STROŠKI_01!#REF!="","",STROŠKI_01!#REF!)</f>
        <v>#REF!</v>
      </c>
      <c r="M193" s="316" t="e">
        <f t="array" ref="M193">IF(STROŠKI_01!#REF!="","",STROŠKI_01!#REF!)</f>
        <v>#REF!</v>
      </c>
      <c r="N193" s="316" t="e">
        <f t="array" ref="N193">IF(STROŠKI_01!#REF!="","",STROŠKI_01!#REF!)</f>
        <v>#REF!</v>
      </c>
      <c r="O193" s="316" t="e">
        <f t="array" ref="O193">IF(STROŠKI_01!#REF!="","",STROŠKI_01!#REF!)</f>
        <v>#REF!</v>
      </c>
      <c r="P193" s="316" t="e">
        <f t="array" ref="P193">IF(STROŠKI_01!#REF!="","",STROŠKI_01!#REF!)</f>
        <v>#REF!</v>
      </c>
      <c r="Q193" s="316" t="e">
        <f t="array" ref="Q193">IF(STROŠKI_01!#REF!="","",STROŠKI_01!#REF!)</f>
        <v>#REF!</v>
      </c>
      <c r="R193" s="316" t="e">
        <f t="array" ref="R193">IF(STROŠKI_01!#REF!="","",STROŠKI_01!#REF!)</f>
        <v>#REF!</v>
      </c>
      <c r="S193" s="316" t="e">
        <f t="array" ref="S193">IF(STROŠKI_01!#REF!="","",STROŠKI_01!#REF!)</f>
        <v>#REF!</v>
      </c>
      <c r="T193" s="316" t="e">
        <f t="array" ref="T193">IF(STROŠKI_01!#REF!="","",STROŠKI_01!#REF!)</f>
        <v>#REF!</v>
      </c>
    </row>
    <row r="194" spans="1:20" x14ac:dyDescent="0.25">
      <c r="A194" s="322">
        <v>5</v>
      </c>
      <c r="B194" s="316" t="e">
        <f t="array" ref="B194">IF(STROŠKI_01!#REF!="","",STROŠKI_01!#REF!)</f>
        <v>#REF!</v>
      </c>
      <c r="C194" s="316" t="e">
        <f t="array" ref="C194">IF(STROŠKI_01!#REF!="","",STROŠKI_01!#REF!)</f>
        <v>#REF!</v>
      </c>
      <c r="D194" s="316" t="e">
        <f t="array" ref="D194">IF(STROŠKI_01!#REF!="","",STROŠKI_01!#REF!)</f>
        <v>#REF!</v>
      </c>
      <c r="E194" s="316" t="e">
        <f t="array" ref="E194">IF(STROŠKI_01!#REF!="","",STROŠKI_01!#REF!)</f>
        <v>#REF!</v>
      </c>
      <c r="F194" s="316" t="e">
        <f t="array" ref="F194">IF(STROŠKI_01!#REF!="","",STROŠKI_01!#REF!)</f>
        <v>#REF!</v>
      </c>
      <c r="G194" s="316" t="e">
        <f t="array" ref="G194">IF(STROŠKI_01!#REF!="","",STROŠKI_01!#REF!)</f>
        <v>#REF!</v>
      </c>
      <c r="H194" s="316" t="e">
        <f t="array" ref="H194">IF(STROŠKI_01!#REF!="","",STROŠKI_01!#REF!)</f>
        <v>#REF!</v>
      </c>
      <c r="I194" s="316" t="e">
        <f t="array" ref="I194">IF(STROŠKI_01!#REF!="","",STROŠKI_01!#REF!)</f>
        <v>#REF!</v>
      </c>
      <c r="J194" s="316" t="e">
        <f t="array" ref="J194">IF(STROŠKI_01!#REF!="","",STROŠKI_01!#REF!)</f>
        <v>#REF!</v>
      </c>
      <c r="K194" s="316" t="e">
        <f t="array" ref="K194">IF(STROŠKI_01!#REF!="","",STROŠKI_01!#REF!)</f>
        <v>#REF!</v>
      </c>
      <c r="L194" s="316" t="e">
        <f t="array" ref="L194">IF(STROŠKI_01!#REF!="","",STROŠKI_01!#REF!)</f>
        <v>#REF!</v>
      </c>
      <c r="M194" s="316" t="e">
        <f t="array" ref="M194">IF(STROŠKI_01!#REF!="","",STROŠKI_01!#REF!)</f>
        <v>#REF!</v>
      </c>
      <c r="N194" s="316" t="e">
        <f t="array" ref="N194">IF(STROŠKI_01!#REF!="","",STROŠKI_01!#REF!)</f>
        <v>#REF!</v>
      </c>
      <c r="O194" s="316" t="e">
        <f t="array" ref="O194">IF(STROŠKI_01!#REF!="","",STROŠKI_01!#REF!)</f>
        <v>#REF!</v>
      </c>
      <c r="P194" s="316" t="e">
        <f t="array" ref="P194">IF(STROŠKI_01!#REF!="","",STROŠKI_01!#REF!)</f>
        <v>#REF!</v>
      </c>
      <c r="Q194" s="316" t="e">
        <f t="array" ref="Q194">IF(STROŠKI_01!#REF!="","",STROŠKI_01!#REF!)</f>
        <v>#REF!</v>
      </c>
      <c r="R194" s="316" t="e">
        <f t="array" ref="R194">IF(STROŠKI_01!#REF!="","",STROŠKI_01!#REF!)</f>
        <v>#REF!</v>
      </c>
      <c r="S194" s="316" t="e">
        <f t="array" ref="S194">IF(STROŠKI_01!#REF!="","",STROŠKI_01!#REF!)</f>
        <v>#REF!</v>
      </c>
      <c r="T194" s="316" t="e">
        <f t="array" ref="T194">IF(STROŠKI_01!#REF!="","",STROŠKI_01!#REF!)</f>
        <v>#REF!</v>
      </c>
    </row>
    <row r="195" spans="1:20" x14ac:dyDescent="0.25">
      <c r="A195" s="322">
        <v>5</v>
      </c>
      <c r="B195" s="316" t="e">
        <f t="array" ref="B195">IF(STROŠKI_01!#REF!="","",STROŠKI_01!#REF!)</f>
        <v>#REF!</v>
      </c>
      <c r="C195" s="316" t="e">
        <f t="array" ref="C195">IF(STROŠKI_01!#REF!="","",STROŠKI_01!#REF!)</f>
        <v>#REF!</v>
      </c>
      <c r="D195" s="316" t="e">
        <f t="array" ref="D195">IF(STROŠKI_01!#REF!="","",STROŠKI_01!#REF!)</f>
        <v>#REF!</v>
      </c>
      <c r="E195" s="316" t="e">
        <f t="array" ref="E195">IF(STROŠKI_01!#REF!="","",STROŠKI_01!#REF!)</f>
        <v>#REF!</v>
      </c>
      <c r="F195" s="316" t="e">
        <f t="array" ref="F195">IF(STROŠKI_01!#REF!="","",STROŠKI_01!#REF!)</f>
        <v>#REF!</v>
      </c>
      <c r="G195" s="316" t="e">
        <f t="array" ref="G195">IF(STROŠKI_01!#REF!="","",STROŠKI_01!#REF!)</f>
        <v>#REF!</v>
      </c>
      <c r="H195" s="316" t="e">
        <f t="array" ref="H195">IF(STROŠKI_01!#REF!="","",STROŠKI_01!#REF!)</f>
        <v>#REF!</v>
      </c>
      <c r="I195" s="316" t="e">
        <f t="array" ref="I195">IF(STROŠKI_01!#REF!="","",STROŠKI_01!#REF!)</f>
        <v>#REF!</v>
      </c>
      <c r="J195" s="316" t="e">
        <f t="array" ref="J195">IF(STROŠKI_01!#REF!="","",STROŠKI_01!#REF!)</f>
        <v>#REF!</v>
      </c>
      <c r="K195" s="316" t="e">
        <f t="array" ref="K195">IF(STROŠKI_01!#REF!="","",STROŠKI_01!#REF!)</f>
        <v>#REF!</v>
      </c>
      <c r="L195" s="316" t="e">
        <f t="array" ref="L195">IF(STROŠKI_01!#REF!="","",STROŠKI_01!#REF!)</f>
        <v>#REF!</v>
      </c>
      <c r="M195" s="316" t="e">
        <f t="array" ref="M195">IF(STROŠKI_01!#REF!="","",STROŠKI_01!#REF!)</f>
        <v>#REF!</v>
      </c>
      <c r="N195" s="316" t="e">
        <f t="array" ref="N195">IF(STROŠKI_01!#REF!="","",STROŠKI_01!#REF!)</f>
        <v>#REF!</v>
      </c>
      <c r="O195" s="316" t="e">
        <f t="array" ref="O195">IF(STROŠKI_01!#REF!="","",STROŠKI_01!#REF!)</f>
        <v>#REF!</v>
      </c>
      <c r="P195" s="316" t="e">
        <f t="array" ref="P195">IF(STROŠKI_01!#REF!="","",STROŠKI_01!#REF!)</f>
        <v>#REF!</v>
      </c>
      <c r="Q195" s="316" t="e">
        <f t="array" ref="Q195">IF(STROŠKI_01!#REF!="","",STROŠKI_01!#REF!)</f>
        <v>#REF!</v>
      </c>
      <c r="R195" s="316" t="e">
        <f t="array" ref="R195">IF(STROŠKI_01!#REF!="","",STROŠKI_01!#REF!)</f>
        <v>#REF!</v>
      </c>
      <c r="S195" s="316" t="e">
        <f t="array" ref="S195">IF(STROŠKI_01!#REF!="","",STROŠKI_01!#REF!)</f>
        <v>#REF!</v>
      </c>
      <c r="T195" s="316" t="e">
        <f t="array" ref="T195">IF(STROŠKI_01!#REF!="","",STROŠKI_01!#REF!)</f>
        <v>#REF!</v>
      </c>
    </row>
    <row r="196" spans="1:20" x14ac:dyDescent="0.25">
      <c r="A196" s="322">
        <v>5</v>
      </c>
      <c r="B196" s="316" t="e">
        <f t="array" ref="B196">IF(STROŠKI_01!#REF!="","",STROŠKI_01!#REF!)</f>
        <v>#REF!</v>
      </c>
      <c r="C196" s="316" t="e">
        <f t="array" ref="C196">IF(STROŠKI_01!#REF!="","",STROŠKI_01!#REF!)</f>
        <v>#REF!</v>
      </c>
      <c r="D196" s="316" t="e">
        <f t="array" ref="D196">IF(STROŠKI_01!#REF!="","",STROŠKI_01!#REF!)</f>
        <v>#REF!</v>
      </c>
      <c r="E196" s="316" t="e">
        <f t="array" ref="E196">IF(STROŠKI_01!#REF!="","",STROŠKI_01!#REF!)</f>
        <v>#REF!</v>
      </c>
      <c r="F196" s="316" t="e">
        <f t="array" ref="F196">IF(STROŠKI_01!#REF!="","",STROŠKI_01!#REF!)</f>
        <v>#REF!</v>
      </c>
      <c r="G196" s="316" t="e">
        <f t="array" ref="G196">IF(STROŠKI_01!#REF!="","",STROŠKI_01!#REF!)</f>
        <v>#REF!</v>
      </c>
      <c r="H196" s="316" t="e">
        <f t="array" ref="H196">IF(STROŠKI_01!#REF!="","",STROŠKI_01!#REF!)</f>
        <v>#REF!</v>
      </c>
      <c r="I196" s="316" t="e">
        <f t="array" ref="I196">IF(STROŠKI_01!#REF!="","",STROŠKI_01!#REF!)</f>
        <v>#REF!</v>
      </c>
      <c r="J196" s="316" t="e">
        <f t="array" ref="J196">IF(STROŠKI_01!#REF!="","",STROŠKI_01!#REF!)</f>
        <v>#REF!</v>
      </c>
      <c r="K196" s="316" t="e">
        <f t="array" ref="K196">IF(STROŠKI_01!#REF!="","",STROŠKI_01!#REF!)</f>
        <v>#REF!</v>
      </c>
      <c r="L196" s="316" t="e">
        <f t="array" ref="L196">IF(STROŠKI_01!#REF!="","",STROŠKI_01!#REF!)</f>
        <v>#REF!</v>
      </c>
      <c r="M196" s="316" t="e">
        <f t="array" ref="M196">IF(STROŠKI_01!#REF!="","",STROŠKI_01!#REF!)</f>
        <v>#REF!</v>
      </c>
      <c r="N196" s="316" t="e">
        <f t="array" ref="N196">IF(STROŠKI_01!#REF!="","",STROŠKI_01!#REF!)</f>
        <v>#REF!</v>
      </c>
      <c r="O196" s="316" t="e">
        <f t="array" ref="O196">IF(STROŠKI_01!#REF!="","",STROŠKI_01!#REF!)</f>
        <v>#REF!</v>
      </c>
      <c r="P196" s="316" t="e">
        <f t="array" ref="P196">IF(STROŠKI_01!#REF!="","",STROŠKI_01!#REF!)</f>
        <v>#REF!</v>
      </c>
      <c r="Q196" s="316" t="e">
        <f t="array" ref="Q196">IF(STROŠKI_01!#REF!="","",STROŠKI_01!#REF!)</f>
        <v>#REF!</v>
      </c>
      <c r="R196" s="316" t="e">
        <f t="array" ref="R196">IF(STROŠKI_01!#REF!="","",STROŠKI_01!#REF!)</f>
        <v>#REF!</v>
      </c>
      <c r="S196" s="316" t="e">
        <f t="array" ref="S196">IF(STROŠKI_01!#REF!="","",STROŠKI_01!#REF!)</f>
        <v>#REF!</v>
      </c>
      <c r="T196" s="316" t="e">
        <f t="array" ref="T196">IF(STROŠKI_01!#REF!="","",STROŠKI_01!#REF!)</f>
        <v>#REF!</v>
      </c>
    </row>
    <row r="197" spans="1:20" x14ac:dyDescent="0.25">
      <c r="A197" s="322">
        <v>5</v>
      </c>
      <c r="B197" s="316" t="e">
        <f t="array" ref="B197">IF(STROŠKI_01!#REF!="","",STROŠKI_01!#REF!)</f>
        <v>#REF!</v>
      </c>
      <c r="C197" s="316" t="e">
        <f t="array" ref="C197">IF(STROŠKI_01!#REF!="","",STROŠKI_01!#REF!)</f>
        <v>#REF!</v>
      </c>
      <c r="D197" s="316" t="e">
        <f t="array" ref="D197">IF(STROŠKI_01!#REF!="","",STROŠKI_01!#REF!)</f>
        <v>#REF!</v>
      </c>
      <c r="E197" s="316" t="e">
        <f t="array" ref="E197">IF(STROŠKI_01!#REF!="","",STROŠKI_01!#REF!)</f>
        <v>#REF!</v>
      </c>
      <c r="F197" s="316" t="e">
        <f t="array" ref="F197">IF(STROŠKI_01!#REF!="","",STROŠKI_01!#REF!)</f>
        <v>#REF!</v>
      </c>
      <c r="G197" s="316" t="e">
        <f t="array" ref="G197">IF(STROŠKI_01!#REF!="","",STROŠKI_01!#REF!)</f>
        <v>#REF!</v>
      </c>
      <c r="H197" s="316" t="e">
        <f t="array" ref="H197">IF(STROŠKI_01!#REF!="","",STROŠKI_01!#REF!)</f>
        <v>#REF!</v>
      </c>
      <c r="I197" s="316" t="e">
        <f t="array" ref="I197">IF(STROŠKI_01!#REF!="","",STROŠKI_01!#REF!)</f>
        <v>#REF!</v>
      </c>
      <c r="J197" s="316" t="e">
        <f t="array" ref="J197">IF(STROŠKI_01!#REF!="","",STROŠKI_01!#REF!)</f>
        <v>#REF!</v>
      </c>
      <c r="K197" s="316" t="e">
        <f t="array" ref="K197">IF(STROŠKI_01!#REF!="","",STROŠKI_01!#REF!)</f>
        <v>#REF!</v>
      </c>
      <c r="L197" s="316" t="e">
        <f t="array" ref="L197">IF(STROŠKI_01!#REF!="","",STROŠKI_01!#REF!)</f>
        <v>#REF!</v>
      </c>
      <c r="M197" s="316" t="e">
        <f t="array" ref="M197">IF(STROŠKI_01!#REF!="","",STROŠKI_01!#REF!)</f>
        <v>#REF!</v>
      </c>
      <c r="N197" s="316" t="e">
        <f t="array" ref="N197">IF(STROŠKI_01!#REF!="","",STROŠKI_01!#REF!)</f>
        <v>#REF!</v>
      </c>
      <c r="O197" s="316" t="e">
        <f t="array" ref="O197">IF(STROŠKI_01!#REF!="","",STROŠKI_01!#REF!)</f>
        <v>#REF!</v>
      </c>
      <c r="P197" s="316" t="e">
        <f t="array" ref="P197">IF(STROŠKI_01!#REF!="","",STROŠKI_01!#REF!)</f>
        <v>#REF!</v>
      </c>
      <c r="Q197" s="316" t="e">
        <f t="array" ref="Q197">IF(STROŠKI_01!#REF!="","",STROŠKI_01!#REF!)</f>
        <v>#REF!</v>
      </c>
      <c r="R197" s="316" t="e">
        <f t="array" ref="R197">IF(STROŠKI_01!#REF!="","",STROŠKI_01!#REF!)</f>
        <v>#REF!</v>
      </c>
      <c r="S197" s="316" t="e">
        <f t="array" ref="S197">IF(STROŠKI_01!#REF!="","",STROŠKI_01!#REF!)</f>
        <v>#REF!</v>
      </c>
      <c r="T197" s="316" t="e">
        <f t="array" ref="T197">IF(STROŠKI_01!#REF!="","",STROŠKI_01!#REF!)</f>
        <v>#REF!</v>
      </c>
    </row>
    <row r="198" spans="1:20" x14ac:dyDescent="0.25">
      <c r="A198" s="322">
        <v>5</v>
      </c>
      <c r="B198" s="316" t="e">
        <f t="array" ref="B198">IF(STROŠKI_01!#REF!="","",STROŠKI_01!#REF!)</f>
        <v>#REF!</v>
      </c>
      <c r="C198" s="316" t="e">
        <f t="array" ref="C198">IF(STROŠKI_01!#REF!="","",STROŠKI_01!#REF!)</f>
        <v>#REF!</v>
      </c>
      <c r="D198" s="316" t="e">
        <f t="array" ref="D198">IF(STROŠKI_01!#REF!="","",STROŠKI_01!#REF!)</f>
        <v>#REF!</v>
      </c>
      <c r="E198" s="316" t="e">
        <f t="array" ref="E198">IF(STROŠKI_01!#REF!="","",STROŠKI_01!#REF!)</f>
        <v>#REF!</v>
      </c>
      <c r="F198" s="316" t="e">
        <f t="array" ref="F198">IF(STROŠKI_01!#REF!="","",STROŠKI_01!#REF!)</f>
        <v>#REF!</v>
      </c>
      <c r="G198" s="316" t="e">
        <f t="array" ref="G198">IF(STROŠKI_01!#REF!="","",STROŠKI_01!#REF!)</f>
        <v>#REF!</v>
      </c>
      <c r="H198" s="316" t="e">
        <f t="array" ref="H198">IF(STROŠKI_01!#REF!="","",STROŠKI_01!#REF!)</f>
        <v>#REF!</v>
      </c>
      <c r="I198" s="316" t="e">
        <f t="array" ref="I198">IF(STROŠKI_01!#REF!="","",STROŠKI_01!#REF!)</f>
        <v>#REF!</v>
      </c>
      <c r="J198" s="316" t="e">
        <f t="array" ref="J198">IF(STROŠKI_01!#REF!="","",STROŠKI_01!#REF!)</f>
        <v>#REF!</v>
      </c>
      <c r="K198" s="316" t="e">
        <f t="array" ref="K198">IF(STROŠKI_01!#REF!="","",STROŠKI_01!#REF!)</f>
        <v>#REF!</v>
      </c>
      <c r="L198" s="316" t="e">
        <f t="array" ref="L198">IF(STROŠKI_01!#REF!="","",STROŠKI_01!#REF!)</f>
        <v>#REF!</v>
      </c>
      <c r="M198" s="316" t="e">
        <f t="array" ref="M198">IF(STROŠKI_01!#REF!="","",STROŠKI_01!#REF!)</f>
        <v>#REF!</v>
      </c>
      <c r="N198" s="316" t="e">
        <f t="array" ref="N198">IF(STROŠKI_01!#REF!="","",STROŠKI_01!#REF!)</f>
        <v>#REF!</v>
      </c>
      <c r="O198" s="316" t="e">
        <f t="array" ref="O198">IF(STROŠKI_01!#REF!="","",STROŠKI_01!#REF!)</f>
        <v>#REF!</v>
      </c>
      <c r="P198" s="316" t="e">
        <f t="array" ref="P198">IF(STROŠKI_01!#REF!="","",STROŠKI_01!#REF!)</f>
        <v>#REF!</v>
      </c>
      <c r="Q198" s="316" t="e">
        <f t="array" ref="Q198">IF(STROŠKI_01!#REF!="","",STROŠKI_01!#REF!)</f>
        <v>#REF!</v>
      </c>
      <c r="R198" s="316" t="e">
        <f t="array" ref="R198">IF(STROŠKI_01!#REF!="","",STROŠKI_01!#REF!)</f>
        <v>#REF!</v>
      </c>
      <c r="S198" s="316" t="e">
        <f t="array" ref="S198">IF(STROŠKI_01!#REF!="","",STROŠKI_01!#REF!)</f>
        <v>#REF!</v>
      </c>
      <c r="T198" s="316" t="e">
        <f t="array" ref="T198">IF(STROŠKI_01!#REF!="","",STROŠKI_01!#REF!)</f>
        <v>#REF!</v>
      </c>
    </row>
    <row r="199" spans="1:20" x14ac:dyDescent="0.25">
      <c r="A199" s="322">
        <v>5</v>
      </c>
      <c r="B199" s="316" t="e">
        <f t="array" ref="B199">IF(STROŠKI_01!#REF!="","",STROŠKI_01!#REF!)</f>
        <v>#REF!</v>
      </c>
      <c r="C199" s="316" t="e">
        <f t="array" ref="C199">IF(STROŠKI_01!#REF!="","",STROŠKI_01!#REF!)</f>
        <v>#REF!</v>
      </c>
      <c r="D199" s="316" t="e">
        <f t="array" ref="D199">IF(STROŠKI_01!#REF!="","",STROŠKI_01!#REF!)</f>
        <v>#REF!</v>
      </c>
      <c r="E199" s="316" t="e">
        <f t="array" ref="E199">IF(STROŠKI_01!#REF!="","",STROŠKI_01!#REF!)</f>
        <v>#REF!</v>
      </c>
      <c r="F199" s="316" t="e">
        <f t="array" ref="F199">IF(STROŠKI_01!#REF!="","",STROŠKI_01!#REF!)</f>
        <v>#REF!</v>
      </c>
      <c r="G199" s="316" t="e">
        <f t="array" ref="G199">IF(STROŠKI_01!#REF!="","",STROŠKI_01!#REF!)</f>
        <v>#REF!</v>
      </c>
      <c r="H199" s="316" t="e">
        <f t="array" ref="H199">IF(STROŠKI_01!#REF!="","",STROŠKI_01!#REF!)</f>
        <v>#REF!</v>
      </c>
      <c r="I199" s="316" t="e">
        <f t="array" ref="I199">IF(STROŠKI_01!#REF!="","",STROŠKI_01!#REF!)</f>
        <v>#REF!</v>
      </c>
      <c r="J199" s="316" t="e">
        <f t="array" ref="J199">IF(STROŠKI_01!#REF!="","",STROŠKI_01!#REF!)</f>
        <v>#REF!</v>
      </c>
      <c r="K199" s="316" t="e">
        <f t="array" ref="K199">IF(STROŠKI_01!#REF!="","",STROŠKI_01!#REF!)</f>
        <v>#REF!</v>
      </c>
      <c r="L199" s="316" t="e">
        <f t="array" ref="L199">IF(STROŠKI_01!#REF!="","",STROŠKI_01!#REF!)</f>
        <v>#REF!</v>
      </c>
      <c r="M199" s="316" t="e">
        <f t="array" ref="M199">IF(STROŠKI_01!#REF!="","",STROŠKI_01!#REF!)</f>
        <v>#REF!</v>
      </c>
      <c r="N199" s="316" t="e">
        <f t="array" ref="N199">IF(STROŠKI_01!#REF!="","",STROŠKI_01!#REF!)</f>
        <v>#REF!</v>
      </c>
      <c r="O199" s="316" t="e">
        <f t="array" ref="O199">IF(STROŠKI_01!#REF!="","",STROŠKI_01!#REF!)</f>
        <v>#REF!</v>
      </c>
      <c r="P199" s="316" t="e">
        <f t="array" ref="P199">IF(STROŠKI_01!#REF!="","",STROŠKI_01!#REF!)</f>
        <v>#REF!</v>
      </c>
      <c r="Q199" s="316" t="e">
        <f t="array" ref="Q199">IF(STROŠKI_01!#REF!="","",STROŠKI_01!#REF!)</f>
        <v>#REF!</v>
      </c>
      <c r="R199" s="316" t="e">
        <f t="array" ref="R199">IF(STROŠKI_01!#REF!="","",STROŠKI_01!#REF!)</f>
        <v>#REF!</v>
      </c>
      <c r="S199" s="316" t="e">
        <f t="array" ref="S199">IF(STROŠKI_01!#REF!="","",STROŠKI_01!#REF!)</f>
        <v>#REF!</v>
      </c>
      <c r="T199" s="316" t="e">
        <f t="array" ref="T199">IF(STROŠKI_01!#REF!="","",STROŠKI_01!#REF!)</f>
        <v>#REF!</v>
      </c>
    </row>
    <row r="200" spans="1:20" x14ac:dyDescent="0.25">
      <c r="A200" s="322">
        <v>5</v>
      </c>
      <c r="B200" s="316" t="e">
        <f t="array" ref="B200">IF(STROŠKI_01!#REF!="","",STROŠKI_01!#REF!)</f>
        <v>#REF!</v>
      </c>
      <c r="C200" s="316" t="e">
        <f t="array" ref="C200">IF(STROŠKI_01!#REF!="","",STROŠKI_01!#REF!)</f>
        <v>#REF!</v>
      </c>
      <c r="D200" s="316" t="e">
        <f t="array" ref="D200">IF(STROŠKI_01!#REF!="","",STROŠKI_01!#REF!)</f>
        <v>#REF!</v>
      </c>
      <c r="E200" s="316" t="e">
        <f t="array" ref="E200">IF(STROŠKI_01!#REF!="","",STROŠKI_01!#REF!)</f>
        <v>#REF!</v>
      </c>
      <c r="F200" s="316" t="e">
        <f t="array" ref="F200">IF(STROŠKI_01!#REF!="","",STROŠKI_01!#REF!)</f>
        <v>#REF!</v>
      </c>
      <c r="G200" s="316" t="e">
        <f t="array" ref="G200">IF(STROŠKI_01!#REF!="","",STROŠKI_01!#REF!)</f>
        <v>#REF!</v>
      </c>
      <c r="H200" s="316" t="e">
        <f t="array" ref="H200">IF(STROŠKI_01!#REF!="","",STROŠKI_01!#REF!)</f>
        <v>#REF!</v>
      </c>
      <c r="I200" s="316" t="e">
        <f t="array" ref="I200">IF(STROŠKI_01!#REF!="","",STROŠKI_01!#REF!)</f>
        <v>#REF!</v>
      </c>
      <c r="J200" s="316" t="e">
        <f t="array" ref="J200">IF(STROŠKI_01!#REF!="","",STROŠKI_01!#REF!)</f>
        <v>#REF!</v>
      </c>
      <c r="K200" s="316" t="e">
        <f t="array" ref="K200">IF(STROŠKI_01!#REF!="","",STROŠKI_01!#REF!)</f>
        <v>#REF!</v>
      </c>
      <c r="L200" s="316" t="e">
        <f t="array" ref="L200">IF(STROŠKI_01!#REF!="","",STROŠKI_01!#REF!)</f>
        <v>#REF!</v>
      </c>
      <c r="M200" s="316" t="e">
        <f t="array" ref="M200">IF(STROŠKI_01!#REF!="","",STROŠKI_01!#REF!)</f>
        <v>#REF!</v>
      </c>
      <c r="N200" s="316" t="e">
        <f t="array" ref="N200">IF(STROŠKI_01!#REF!="","",STROŠKI_01!#REF!)</f>
        <v>#REF!</v>
      </c>
      <c r="O200" s="316" t="e">
        <f t="array" ref="O200">IF(STROŠKI_01!#REF!="","",STROŠKI_01!#REF!)</f>
        <v>#REF!</v>
      </c>
      <c r="P200" s="316" t="e">
        <f t="array" ref="P200">IF(STROŠKI_01!#REF!="","",STROŠKI_01!#REF!)</f>
        <v>#REF!</v>
      </c>
      <c r="Q200" s="316" t="e">
        <f t="array" ref="Q200">IF(STROŠKI_01!#REF!="","",STROŠKI_01!#REF!)</f>
        <v>#REF!</v>
      </c>
      <c r="R200" s="316" t="e">
        <f t="array" ref="R200">IF(STROŠKI_01!#REF!="","",STROŠKI_01!#REF!)</f>
        <v>#REF!</v>
      </c>
      <c r="S200" s="316" t="e">
        <f t="array" ref="S200">IF(STROŠKI_01!#REF!="","",STROŠKI_01!#REF!)</f>
        <v>#REF!</v>
      </c>
      <c r="T200" s="316" t="e">
        <f t="array" ref="T200">IF(STROŠKI_01!#REF!="","",STROŠKI_01!#REF!)</f>
        <v>#REF!</v>
      </c>
    </row>
    <row r="201" spans="1:20" x14ac:dyDescent="0.25">
      <c r="A201" s="322">
        <v>5</v>
      </c>
      <c r="B201" s="316" t="e">
        <f t="array" ref="B201">IF(STROŠKI_01!#REF!="","",STROŠKI_01!#REF!)</f>
        <v>#REF!</v>
      </c>
      <c r="C201" s="316" t="e">
        <f t="array" ref="C201">IF(STROŠKI_01!#REF!="","",STROŠKI_01!#REF!)</f>
        <v>#REF!</v>
      </c>
      <c r="D201" s="316" t="e">
        <f t="array" ref="D201">IF(STROŠKI_01!#REF!="","",STROŠKI_01!#REF!)</f>
        <v>#REF!</v>
      </c>
      <c r="E201" s="316" t="e">
        <f t="array" ref="E201">IF(STROŠKI_01!#REF!="","",STROŠKI_01!#REF!)</f>
        <v>#REF!</v>
      </c>
      <c r="F201" s="316" t="e">
        <f t="array" ref="F201">IF(STROŠKI_01!#REF!="","",STROŠKI_01!#REF!)</f>
        <v>#REF!</v>
      </c>
      <c r="G201" s="316" t="e">
        <f t="array" ref="G201">IF(STROŠKI_01!#REF!="","",STROŠKI_01!#REF!)</f>
        <v>#REF!</v>
      </c>
      <c r="H201" s="316" t="e">
        <f t="array" ref="H201">IF(STROŠKI_01!#REF!="","",STROŠKI_01!#REF!)</f>
        <v>#REF!</v>
      </c>
      <c r="I201" s="316" t="e">
        <f t="array" ref="I201">IF(STROŠKI_01!#REF!="","",STROŠKI_01!#REF!)</f>
        <v>#REF!</v>
      </c>
      <c r="J201" s="316" t="e">
        <f t="array" ref="J201">IF(STROŠKI_01!#REF!="","",STROŠKI_01!#REF!)</f>
        <v>#REF!</v>
      </c>
      <c r="K201" s="316" t="e">
        <f t="array" ref="K201">IF(STROŠKI_01!#REF!="","",STROŠKI_01!#REF!)</f>
        <v>#REF!</v>
      </c>
      <c r="L201" s="316" t="e">
        <f t="array" ref="L201">IF(STROŠKI_01!#REF!="","",STROŠKI_01!#REF!)</f>
        <v>#REF!</v>
      </c>
      <c r="M201" s="316" t="e">
        <f t="array" ref="M201">IF(STROŠKI_01!#REF!="","",STROŠKI_01!#REF!)</f>
        <v>#REF!</v>
      </c>
      <c r="N201" s="316" t="e">
        <f t="array" ref="N201">IF(STROŠKI_01!#REF!="","",STROŠKI_01!#REF!)</f>
        <v>#REF!</v>
      </c>
      <c r="O201" s="316" t="e">
        <f t="array" ref="O201">IF(STROŠKI_01!#REF!="","",STROŠKI_01!#REF!)</f>
        <v>#REF!</v>
      </c>
      <c r="P201" s="316" t="e">
        <f t="array" ref="P201">IF(STROŠKI_01!#REF!="","",STROŠKI_01!#REF!)</f>
        <v>#REF!</v>
      </c>
      <c r="Q201" s="316" t="e">
        <f t="array" ref="Q201">IF(STROŠKI_01!#REF!="","",STROŠKI_01!#REF!)</f>
        <v>#REF!</v>
      </c>
      <c r="R201" s="316" t="e">
        <f t="array" ref="R201">IF(STROŠKI_01!#REF!="","",STROŠKI_01!#REF!)</f>
        <v>#REF!</v>
      </c>
      <c r="S201" s="316" t="e">
        <f t="array" ref="S201">IF(STROŠKI_01!#REF!="","",STROŠKI_01!#REF!)</f>
        <v>#REF!</v>
      </c>
      <c r="T201" s="316" t="e">
        <f t="array" ref="T201">IF(STROŠKI_01!#REF!="","",STROŠKI_01!#REF!)</f>
        <v>#REF!</v>
      </c>
    </row>
    <row r="202" spans="1:20" x14ac:dyDescent="0.25">
      <c r="A202" s="322">
        <v>5</v>
      </c>
      <c r="B202" s="316" t="e">
        <f t="array" ref="B202">IF(STROŠKI_01!#REF!="","",STROŠKI_01!#REF!)</f>
        <v>#REF!</v>
      </c>
      <c r="C202" s="316" t="e">
        <f t="array" ref="C202">IF(STROŠKI_01!#REF!="","",STROŠKI_01!#REF!)</f>
        <v>#REF!</v>
      </c>
      <c r="D202" s="316" t="e">
        <f t="array" ref="D202">IF(STROŠKI_01!#REF!="","",STROŠKI_01!#REF!)</f>
        <v>#REF!</v>
      </c>
      <c r="E202" s="316" t="e">
        <f t="array" ref="E202">IF(STROŠKI_01!#REF!="","",STROŠKI_01!#REF!)</f>
        <v>#REF!</v>
      </c>
      <c r="F202" s="316" t="e">
        <f t="array" ref="F202">IF(STROŠKI_01!#REF!="","",STROŠKI_01!#REF!)</f>
        <v>#REF!</v>
      </c>
      <c r="G202" s="316" t="e">
        <f t="array" ref="G202">IF(STROŠKI_01!#REF!="","",STROŠKI_01!#REF!)</f>
        <v>#REF!</v>
      </c>
      <c r="H202" s="316" t="e">
        <f t="array" ref="H202">IF(STROŠKI_01!#REF!="","",STROŠKI_01!#REF!)</f>
        <v>#REF!</v>
      </c>
      <c r="I202" s="316" t="e">
        <f t="array" ref="I202">IF(STROŠKI_01!#REF!="","",STROŠKI_01!#REF!)</f>
        <v>#REF!</v>
      </c>
      <c r="J202" s="316" t="e">
        <f t="array" ref="J202">IF(STROŠKI_01!#REF!="","",STROŠKI_01!#REF!)</f>
        <v>#REF!</v>
      </c>
      <c r="K202" s="316" t="e">
        <f t="array" ref="K202">IF(STROŠKI_01!#REF!="","",STROŠKI_01!#REF!)</f>
        <v>#REF!</v>
      </c>
      <c r="L202" s="316" t="e">
        <f t="array" ref="L202">IF(STROŠKI_01!#REF!="","",STROŠKI_01!#REF!)</f>
        <v>#REF!</v>
      </c>
      <c r="M202" s="316" t="e">
        <f t="array" ref="M202">IF(STROŠKI_01!#REF!="","",STROŠKI_01!#REF!)</f>
        <v>#REF!</v>
      </c>
      <c r="N202" s="316" t="e">
        <f t="array" ref="N202">IF(STROŠKI_01!#REF!="","",STROŠKI_01!#REF!)</f>
        <v>#REF!</v>
      </c>
      <c r="O202" s="316" t="e">
        <f t="array" ref="O202">IF(STROŠKI_01!#REF!="","",STROŠKI_01!#REF!)</f>
        <v>#REF!</v>
      </c>
      <c r="P202" s="316" t="e">
        <f t="array" ref="P202">IF(STROŠKI_01!#REF!="","",STROŠKI_01!#REF!)</f>
        <v>#REF!</v>
      </c>
      <c r="Q202" s="316" t="e">
        <f t="array" ref="Q202">IF(STROŠKI_01!#REF!="","",STROŠKI_01!#REF!)</f>
        <v>#REF!</v>
      </c>
      <c r="R202" s="316" t="e">
        <f t="array" ref="R202">IF(STROŠKI_01!#REF!="","",STROŠKI_01!#REF!)</f>
        <v>#REF!</v>
      </c>
      <c r="S202" s="316" t="e">
        <f t="array" ref="S202">IF(STROŠKI_01!#REF!="","",STROŠKI_01!#REF!)</f>
        <v>#REF!</v>
      </c>
      <c r="T202" s="316" t="e">
        <f t="array" ref="T202">IF(STROŠKI_01!#REF!="","",STROŠKI_01!#REF!)</f>
        <v>#REF!</v>
      </c>
    </row>
    <row r="203" spans="1:20" x14ac:dyDescent="0.25">
      <c r="A203" s="322">
        <v>5</v>
      </c>
      <c r="B203" s="316" t="e">
        <f t="array" ref="B203">IF(STROŠKI_01!#REF!="","",STROŠKI_01!#REF!)</f>
        <v>#REF!</v>
      </c>
      <c r="C203" s="316" t="e">
        <f t="array" ref="C203">IF(STROŠKI_01!#REF!="","",STROŠKI_01!#REF!)</f>
        <v>#REF!</v>
      </c>
      <c r="D203" s="316" t="e">
        <f t="array" ref="D203">IF(STROŠKI_01!#REF!="","",STROŠKI_01!#REF!)</f>
        <v>#REF!</v>
      </c>
      <c r="E203" s="316" t="e">
        <f t="array" ref="E203">IF(STROŠKI_01!#REF!="","",STROŠKI_01!#REF!)</f>
        <v>#REF!</v>
      </c>
      <c r="F203" s="316" t="e">
        <f t="array" ref="F203">IF(STROŠKI_01!#REF!="","",STROŠKI_01!#REF!)</f>
        <v>#REF!</v>
      </c>
      <c r="G203" s="316" t="e">
        <f t="array" ref="G203">IF(STROŠKI_01!#REF!="","",STROŠKI_01!#REF!)</f>
        <v>#REF!</v>
      </c>
      <c r="H203" s="316" t="e">
        <f t="array" ref="H203">IF(STROŠKI_01!#REF!="","",STROŠKI_01!#REF!)</f>
        <v>#REF!</v>
      </c>
      <c r="I203" s="316" t="e">
        <f t="array" ref="I203">IF(STROŠKI_01!#REF!="","",STROŠKI_01!#REF!)</f>
        <v>#REF!</v>
      </c>
      <c r="J203" s="316" t="e">
        <f t="array" ref="J203">IF(STROŠKI_01!#REF!="","",STROŠKI_01!#REF!)</f>
        <v>#REF!</v>
      </c>
      <c r="K203" s="316" t="e">
        <f t="array" ref="K203">IF(STROŠKI_01!#REF!="","",STROŠKI_01!#REF!)</f>
        <v>#REF!</v>
      </c>
      <c r="L203" s="316" t="e">
        <f t="array" ref="L203">IF(STROŠKI_01!#REF!="","",STROŠKI_01!#REF!)</f>
        <v>#REF!</v>
      </c>
      <c r="M203" s="316" t="e">
        <f t="array" ref="M203">IF(STROŠKI_01!#REF!="","",STROŠKI_01!#REF!)</f>
        <v>#REF!</v>
      </c>
      <c r="N203" s="316" t="e">
        <f t="array" ref="N203">IF(STROŠKI_01!#REF!="","",STROŠKI_01!#REF!)</f>
        <v>#REF!</v>
      </c>
      <c r="O203" s="316" t="e">
        <f t="array" ref="O203">IF(STROŠKI_01!#REF!="","",STROŠKI_01!#REF!)</f>
        <v>#REF!</v>
      </c>
      <c r="P203" s="316" t="e">
        <f t="array" ref="P203">IF(STROŠKI_01!#REF!="","",STROŠKI_01!#REF!)</f>
        <v>#REF!</v>
      </c>
      <c r="Q203" s="316" t="e">
        <f t="array" ref="Q203">IF(STROŠKI_01!#REF!="","",STROŠKI_01!#REF!)</f>
        <v>#REF!</v>
      </c>
      <c r="R203" s="316" t="e">
        <f t="array" ref="R203">IF(STROŠKI_01!#REF!="","",STROŠKI_01!#REF!)</f>
        <v>#REF!</v>
      </c>
      <c r="S203" s="316" t="e">
        <f t="array" ref="S203">IF(STROŠKI_01!#REF!="","",STROŠKI_01!#REF!)</f>
        <v>#REF!</v>
      </c>
      <c r="T203" s="316" t="e">
        <f t="array" ref="T203">IF(STROŠKI_01!#REF!="","",STROŠKI_01!#REF!)</f>
        <v>#REF!</v>
      </c>
    </row>
    <row r="204" spans="1:20" x14ac:dyDescent="0.25">
      <c r="A204" s="322">
        <v>5</v>
      </c>
      <c r="B204" s="316" t="e">
        <f t="array" ref="B204">IF(STROŠKI_01!#REF!="","",STROŠKI_01!#REF!)</f>
        <v>#REF!</v>
      </c>
      <c r="C204" s="316" t="e">
        <f t="array" ref="C204">IF(STROŠKI_01!#REF!="","",STROŠKI_01!#REF!)</f>
        <v>#REF!</v>
      </c>
      <c r="D204" s="316" t="e">
        <f t="array" ref="D204">IF(STROŠKI_01!#REF!="","",STROŠKI_01!#REF!)</f>
        <v>#REF!</v>
      </c>
      <c r="E204" s="316" t="e">
        <f t="array" ref="E204">IF(STROŠKI_01!#REF!="","",STROŠKI_01!#REF!)</f>
        <v>#REF!</v>
      </c>
      <c r="F204" s="316" t="e">
        <f t="array" ref="F204">IF(STROŠKI_01!#REF!="","",STROŠKI_01!#REF!)</f>
        <v>#REF!</v>
      </c>
      <c r="G204" s="316" t="e">
        <f t="array" ref="G204">IF(STROŠKI_01!#REF!="","",STROŠKI_01!#REF!)</f>
        <v>#REF!</v>
      </c>
      <c r="H204" s="316" t="e">
        <f t="array" ref="H204">IF(STROŠKI_01!#REF!="","",STROŠKI_01!#REF!)</f>
        <v>#REF!</v>
      </c>
      <c r="I204" s="316" t="e">
        <f t="array" ref="I204">IF(STROŠKI_01!#REF!="","",STROŠKI_01!#REF!)</f>
        <v>#REF!</v>
      </c>
      <c r="J204" s="316" t="e">
        <f t="array" ref="J204">IF(STROŠKI_01!#REF!="","",STROŠKI_01!#REF!)</f>
        <v>#REF!</v>
      </c>
      <c r="K204" s="316" t="e">
        <f t="array" ref="K204">IF(STROŠKI_01!#REF!="","",STROŠKI_01!#REF!)</f>
        <v>#REF!</v>
      </c>
      <c r="L204" s="316" t="e">
        <f t="array" ref="L204">IF(STROŠKI_01!#REF!="","",STROŠKI_01!#REF!)</f>
        <v>#REF!</v>
      </c>
      <c r="M204" s="316" t="e">
        <f t="array" ref="M204">IF(STROŠKI_01!#REF!="","",STROŠKI_01!#REF!)</f>
        <v>#REF!</v>
      </c>
      <c r="N204" s="316" t="e">
        <f t="array" ref="N204">IF(STROŠKI_01!#REF!="","",STROŠKI_01!#REF!)</f>
        <v>#REF!</v>
      </c>
      <c r="O204" s="316" t="e">
        <f t="array" ref="O204">IF(STROŠKI_01!#REF!="","",STROŠKI_01!#REF!)</f>
        <v>#REF!</v>
      </c>
      <c r="P204" s="316" t="e">
        <f t="array" ref="P204">IF(STROŠKI_01!#REF!="","",STROŠKI_01!#REF!)</f>
        <v>#REF!</v>
      </c>
      <c r="Q204" s="316" t="e">
        <f t="array" ref="Q204">IF(STROŠKI_01!#REF!="","",STROŠKI_01!#REF!)</f>
        <v>#REF!</v>
      </c>
      <c r="R204" s="316" t="e">
        <f t="array" ref="R204">IF(STROŠKI_01!#REF!="","",STROŠKI_01!#REF!)</f>
        <v>#REF!</v>
      </c>
      <c r="S204" s="316" t="e">
        <f t="array" ref="S204">IF(STROŠKI_01!#REF!="","",STROŠKI_01!#REF!)</f>
        <v>#REF!</v>
      </c>
      <c r="T204" s="316" t="e">
        <f t="array" ref="T204">IF(STROŠKI_01!#REF!="","",STROŠKI_01!#REF!)</f>
        <v>#REF!</v>
      </c>
    </row>
    <row r="205" spans="1:20" x14ac:dyDescent="0.25">
      <c r="A205" s="322">
        <v>5</v>
      </c>
      <c r="B205" s="316" t="e">
        <f t="array" ref="B205">IF(STROŠKI_01!#REF!="","",STROŠKI_01!#REF!)</f>
        <v>#REF!</v>
      </c>
      <c r="C205" s="316" t="e">
        <f t="array" ref="C205">IF(STROŠKI_01!#REF!="","",STROŠKI_01!#REF!)</f>
        <v>#REF!</v>
      </c>
      <c r="D205" s="316" t="e">
        <f t="array" ref="D205">IF(STROŠKI_01!#REF!="","",STROŠKI_01!#REF!)</f>
        <v>#REF!</v>
      </c>
      <c r="E205" s="316" t="e">
        <f t="array" ref="E205">IF(STROŠKI_01!#REF!="","",STROŠKI_01!#REF!)</f>
        <v>#REF!</v>
      </c>
      <c r="F205" s="316" t="e">
        <f t="array" ref="F205">IF(STROŠKI_01!#REF!="","",STROŠKI_01!#REF!)</f>
        <v>#REF!</v>
      </c>
      <c r="G205" s="316" t="e">
        <f t="array" ref="G205">IF(STROŠKI_01!#REF!="","",STROŠKI_01!#REF!)</f>
        <v>#REF!</v>
      </c>
      <c r="H205" s="316" t="e">
        <f t="array" ref="H205">IF(STROŠKI_01!#REF!="","",STROŠKI_01!#REF!)</f>
        <v>#REF!</v>
      </c>
      <c r="I205" s="316" t="e">
        <f t="array" ref="I205">IF(STROŠKI_01!#REF!="","",STROŠKI_01!#REF!)</f>
        <v>#REF!</v>
      </c>
      <c r="J205" s="316" t="e">
        <f t="array" ref="J205">IF(STROŠKI_01!#REF!="","",STROŠKI_01!#REF!)</f>
        <v>#REF!</v>
      </c>
      <c r="K205" s="316" t="e">
        <f t="array" ref="K205">IF(STROŠKI_01!#REF!="","",STROŠKI_01!#REF!)</f>
        <v>#REF!</v>
      </c>
      <c r="L205" s="316" t="e">
        <f t="array" ref="L205">IF(STROŠKI_01!#REF!="","",STROŠKI_01!#REF!)</f>
        <v>#REF!</v>
      </c>
      <c r="M205" s="316" t="e">
        <f t="array" ref="M205">IF(STROŠKI_01!#REF!="","",STROŠKI_01!#REF!)</f>
        <v>#REF!</v>
      </c>
      <c r="N205" s="316" t="e">
        <f t="array" ref="N205">IF(STROŠKI_01!#REF!="","",STROŠKI_01!#REF!)</f>
        <v>#REF!</v>
      </c>
      <c r="O205" s="316" t="e">
        <f t="array" ref="O205">IF(STROŠKI_01!#REF!="","",STROŠKI_01!#REF!)</f>
        <v>#REF!</v>
      </c>
      <c r="P205" s="316" t="e">
        <f t="array" ref="P205">IF(STROŠKI_01!#REF!="","",STROŠKI_01!#REF!)</f>
        <v>#REF!</v>
      </c>
      <c r="Q205" s="316" t="e">
        <f t="array" ref="Q205">IF(STROŠKI_01!#REF!="","",STROŠKI_01!#REF!)</f>
        <v>#REF!</v>
      </c>
      <c r="R205" s="316" t="e">
        <f t="array" ref="R205">IF(STROŠKI_01!#REF!="","",STROŠKI_01!#REF!)</f>
        <v>#REF!</v>
      </c>
      <c r="S205" s="316" t="e">
        <f t="array" ref="S205">IF(STROŠKI_01!#REF!="","",STROŠKI_01!#REF!)</f>
        <v>#REF!</v>
      </c>
      <c r="T205" s="316" t="e">
        <f t="array" ref="T205">IF(STROŠKI_01!#REF!="","",STROŠKI_01!#REF!)</f>
        <v>#REF!</v>
      </c>
    </row>
    <row r="206" spans="1:20" x14ac:dyDescent="0.25">
      <c r="A206" s="322">
        <v>5</v>
      </c>
      <c r="B206" s="316" t="e">
        <f t="array" ref="B206">IF(STROŠKI_01!#REF!="","",STROŠKI_01!#REF!)</f>
        <v>#REF!</v>
      </c>
      <c r="C206" s="316" t="e">
        <f t="array" ref="C206">IF(STROŠKI_01!#REF!="","",STROŠKI_01!#REF!)</f>
        <v>#REF!</v>
      </c>
      <c r="D206" s="316" t="e">
        <f t="array" ref="D206">IF(STROŠKI_01!#REF!="","",STROŠKI_01!#REF!)</f>
        <v>#REF!</v>
      </c>
      <c r="E206" s="316" t="e">
        <f t="array" ref="E206">IF(STROŠKI_01!#REF!="","",STROŠKI_01!#REF!)</f>
        <v>#REF!</v>
      </c>
      <c r="F206" s="316" t="e">
        <f t="array" ref="F206">IF(STROŠKI_01!#REF!="","",STROŠKI_01!#REF!)</f>
        <v>#REF!</v>
      </c>
      <c r="G206" s="316" t="e">
        <f t="array" ref="G206">IF(STROŠKI_01!#REF!="","",STROŠKI_01!#REF!)</f>
        <v>#REF!</v>
      </c>
      <c r="H206" s="316" t="e">
        <f t="array" ref="H206">IF(STROŠKI_01!#REF!="","",STROŠKI_01!#REF!)</f>
        <v>#REF!</v>
      </c>
      <c r="I206" s="316" t="e">
        <f t="array" ref="I206">IF(STROŠKI_01!#REF!="","",STROŠKI_01!#REF!)</f>
        <v>#REF!</v>
      </c>
      <c r="J206" s="316" t="e">
        <f t="array" ref="J206">IF(STROŠKI_01!#REF!="","",STROŠKI_01!#REF!)</f>
        <v>#REF!</v>
      </c>
      <c r="K206" s="316" t="e">
        <f t="array" ref="K206">IF(STROŠKI_01!#REF!="","",STROŠKI_01!#REF!)</f>
        <v>#REF!</v>
      </c>
      <c r="L206" s="316" t="e">
        <f t="array" ref="L206">IF(STROŠKI_01!#REF!="","",STROŠKI_01!#REF!)</f>
        <v>#REF!</v>
      </c>
      <c r="M206" s="316" t="e">
        <f t="array" ref="M206">IF(STROŠKI_01!#REF!="","",STROŠKI_01!#REF!)</f>
        <v>#REF!</v>
      </c>
      <c r="N206" s="316" t="e">
        <f t="array" ref="N206">IF(STROŠKI_01!#REF!="","",STROŠKI_01!#REF!)</f>
        <v>#REF!</v>
      </c>
      <c r="O206" s="316" t="e">
        <f t="array" ref="O206">IF(STROŠKI_01!#REF!="","",STROŠKI_01!#REF!)</f>
        <v>#REF!</v>
      </c>
      <c r="P206" s="316" t="e">
        <f t="array" ref="P206">IF(STROŠKI_01!#REF!="","",STROŠKI_01!#REF!)</f>
        <v>#REF!</v>
      </c>
      <c r="Q206" s="316" t="e">
        <f t="array" ref="Q206">IF(STROŠKI_01!#REF!="","",STROŠKI_01!#REF!)</f>
        <v>#REF!</v>
      </c>
      <c r="R206" s="316" t="e">
        <f t="array" ref="R206">IF(STROŠKI_01!#REF!="","",STROŠKI_01!#REF!)</f>
        <v>#REF!</v>
      </c>
      <c r="S206" s="316" t="e">
        <f t="array" ref="S206">IF(STROŠKI_01!#REF!="","",STROŠKI_01!#REF!)</f>
        <v>#REF!</v>
      </c>
      <c r="T206" s="316" t="e">
        <f t="array" ref="T206">IF(STROŠKI_01!#REF!="","",STROŠKI_01!#REF!)</f>
        <v>#REF!</v>
      </c>
    </row>
    <row r="207" spans="1:20" x14ac:dyDescent="0.25">
      <c r="A207" s="322">
        <v>5</v>
      </c>
      <c r="B207" s="316" t="e">
        <f t="array" ref="B207">IF(STROŠKI_01!#REF!="","",STROŠKI_01!#REF!)</f>
        <v>#REF!</v>
      </c>
      <c r="C207" s="316" t="e">
        <f t="array" ref="C207">IF(STROŠKI_01!#REF!="","",STROŠKI_01!#REF!)</f>
        <v>#REF!</v>
      </c>
      <c r="D207" s="316" t="e">
        <f t="array" ref="D207">IF(STROŠKI_01!#REF!="","",STROŠKI_01!#REF!)</f>
        <v>#REF!</v>
      </c>
      <c r="E207" s="316" t="e">
        <f t="array" ref="E207">IF(STROŠKI_01!#REF!="","",STROŠKI_01!#REF!)</f>
        <v>#REF!</v>
      </c>
      <c r="F207" s="316" t="e">
        <f t="array" ref="F207">IF(STROŠKI_01!#REF!="","",STROŠKI_01!#REF!)</f>
        <v>#REF!</v>
      </c>
      <c r="G207" s="316" t="e">
        <f t="array" ref="G207">IF(STROŠKI_01!#REF!="","",STROŠKI_01!#REF!)</f>
        <v>#REF!</v>
      </c>
      <c r="H207" s="316" t="e">
        <f t="array" ref="H207">IF(STROŠKI_01!#REF!="","",STROŠKI_01!#REF!)</f>
        <v>#REF!</v>
      </c>
      <c r="I207" s="316" t="e">
        <f t="array" ref="I207">IF(STROŠKI_01!#REF!="","",STROŠKI_01!#REF!)</f>
        <v>#REF!</v>
      </c>
      <c r="J207" s="316" t="e">
        <f t="array" ref="J207">IF(STROŠKI_01!#REF!="","",STROŠKI_01!#REF!)</f>
        <v>#REF!</v>
      </c>
      <c r="K207" s="316" t="e">
        <f t="array" ref="K207">IF(STROŠKI_01!#REF!="","",STROŠKI_01!#REF!)</f>
        <v>#REF!</v>
      </c>
      <c r="L207" s="316" t="e">
        <f t="array" ref="L207">IF(STROŠKI_01!#REF!="","",STROŠKI_01!#REF!)</f>
        <v>#REF!</v>
      </c>
      <c r="M207" s="316" t="e">
        <f t="array" ref="M207">IF(STROŠKI_01!#REF!="","",STROŠKI_01!#REF!)</f>
        <v>#REF!</v>
      </c>
      <c r="N207" s="316" t="e">
        <f t="array" ref="N207">IF(STROŠKI_01!#REF!="","",STROŠKI_01!#REF!)</f>
        <v>#REF!</v>
      </c>
      <c r="O207" s="316" t="e">
        <f t="array" ref="O207">IF(STROŠKI_01!#REF!="","",STROŠKI_01!#REF!)</f>
        <v>#REF!</v>
      </c>
      <c r="P207" s="316" t="e">
        <f t="array" ref="P207">IF(STROŠKI_01!#REF!="","",STROŠKI_01!#REF!)</f>
        <v>#REF!</v>
      </c>
      <c r="Q207" s="316" t="e">
        <f t="array" ref="Q207">IF(STROŠKI_01!#REF!="","",STROŠKI_01!#REF!)</f>
        <v>#REF!</v>
      </c>
      <c r="R207" s="316" t="e">
        <f t="array" ref="R207">IF(STROŠKI_01!#REF!="","",STROŠKI_01!#REF!)</f>
        <v>#REF!</v>
      </c>
      <c r="S207" s="316" t="e">
        <f t="array" ref="S207">IF(STROŠKI_01!#REF!="","",STROŠKI_01!#REF!)</f>
        <v>#REF!</v>
      </c>
      <c r="T207" s="316" t="e">
        <f t="array" ref="T207">IF(STROŠKI_01!#REF!="","",STROŠKI_01!#REF!)</f>
        <v>#REF!</v>
      </c>
    </row>
    <row r="208" spans="1:20" x14ac:dyDescent="0.25">
      <c r="A208" s="322">
        <v>5</v>
      </c>
      <c r="B208" s="316" t="e">
        <f t="array" ref="B208">IF(STROŠKI_01!#REF!="","",STROŠKI_01!#REF!)</f>
        <v>#REF!</v>
      </c>
      <c r="C208" s="316" t="e">
        <f t="array" ref="C208">IF(STROŠKI_01!#REF!="","",STROŠKI_01!#REF!)</f>
        <v>#REF!</v>
      </c>
      <c r="D208" s="316" t="e">
        <f t="array" ref="D208">IF(STROŠKI_01!#REF!="","",STROŠKI_01!#REF!)</f>
        <v>#REF!</v>
      </c>
      <c r="E208" s="316" t="e">
        <f t="array" ref="E208">IF(STROŠKI_01!#REF!="","",STROŠKI_01!#REF!)</f>
        <v>#REF!</v>
      </c>
      <c r="F208" s="316" t="e">
        <f t="array" ref="F208">IF(STROŠKI_01!#REF!="","",STROŠKI_01!#REF!)</f>
        <v>#REF!</v>
      </c>
      <c r="G208" s="316" t="e">
        <f t="array" ref="G208">IF(STROŠKI_01!#REF!="","",STROŠKI_01!#REF!)</f>
        <v>#REF!</v>
      </c>
      <c r="H208" s="316" t="e">
        <f t="array" ref="H208">IF(STROŠKI_01!#REF!="","",STROŠKI_01!#REF!)</f>
        <v>#REF!</v>
      </c>
      <c r="I208" s="316" t="e">
        <f t="array" ref="I208">IF(STROŠKI_01!#REF!="","",STROŠKI_01!#REF!)</f>
        <v>#REF!</v>
      </c>
      <c r="J208" s="316" t="e">
        <f t="array" ref="J208">IF(STROŠKI_01!#REF!="","",STROŠKI_01!#REF!)</f>
        <v>#REF!</v>
      </c>
      <c r="K208" s="316" t="e">
        <f t="array" ref="K208">IF(STROŠKI_01!#REF!="","",STROŠKI_01!#REF!)</f>
        <v>#REF!</v>
      </c>
      <c r="L208" s="316" t="e">
        <f t="array" ref="L208">IF(STROŠKI_01!#REF!="","",STROŠKI_01!#REF!)</f>
        <v>#REF!</v>
      </c>
      <c r="M208" s="316" t="e">
        <f t="array" ref="M208">IF(STROŠKI_01!#REF!="","",STROŠKI_01!#REF!)</f>
        <v>#REF!</v>
      </c>
      <c r="N208" s="316" t="e">
        <f t="array" ref="N208">IF(STROŠKI_01!#REF!="","",STROŠKI_01!#REF!)</f>
        <v>#REF!</v>
      </c>
      <c r="O208" s="316" t="e">
        <f t="array" ref="O208">IF(STROŠKI_01!#REF!="","",STROŠKI_01!#REF!)</f>
        <v>#REF!</v>
      </c>
      <c r="P208" s="316" t="e">
        <f t="array" ref="P208">IF(STROŠKI_01!#REF!="","",STROŠKI_01!#REF!)</f>
        <v>#REF!</v>
      </c>
      <c r="Q208" s="316" t="e">
        <f t="array" ref="Q208">IF(STROŠKI_01!#REF!="","",STROŠKI_01!#REF!)</f>
        <v>#REF!</v>
      </c>
      <c r="R208" s="316" t="e">
        <f t="array" ref="R208">IF(STROŠKI_01!#REF!="","",STROŠKI_01!#REF!)</f>
        <v>#REF!</v>
      </c>
      <c r="S208" s="316" t="e">
        <f t="array" ref="S208">IF(STROŠKI_01!#REF!="","",STROŠKI_01!#REF!)</f>
        <v>#REF!</v>
      </c>
      <c r="T208" s="316" t="e">
        <f t="array" ref="T208">IF(STROŠKI_01!#REF!="","",STROŠKI_01!#REF!)</f>
        <v>#REF!</v>
      </c>
    </row>
    <row r="209" spans="1:20" x14ac:dyDescent="0.25">
      <c r="A209" s="322">
        <v>5</v>
      </c>
      <c r="B209" s="316" t="e">
        <f t="array" ref="B209">IF(STROŠKI_01!#REF!="","",STROŠKI_01!#REF!)</f>
        <v>#REF!</v>
      </c>
      <c r="C209" s="316" t="e">
        <f t="array" ref="C209">IF(STROŠKI_01!#REF!="","",STROŠKI_01!#REF!)</f>
        <v>#REF!</v>
      </c>
      <c r="D209" s="316" t="e">
        <f t="array" ref="D209">IF(STROŠKI_01!#REF!="","",STROŠKI_01!#REF!)</f>
        <v>#REF!</v>
      </c>
      <c r="E209" s="316" t="e">
        <f t="array" ref="E209">IF(STROŠKI_01!#REF!="","",STROŠKI_01!#REF!)</f>
        <v>#REF!</v>
      </c>
      <c r="F209" s="316" t="e">
        <f t="array" ref="F209">IF(STROŠKI_01!#REF!="","",STROŠKI_01!#REF!)</f>
        <v>#REF!</v>
      </c>
      <c r="G209" s="316" t="e">
        <f t="array" ref="G209">IF(STROŠKI_01!#REF!="","",STROŠKI_01!#REF!)</f>
        <v>#REF!</v>
      </c>
      <c r="H209" s="316" t="e">
        <f t="array" ref="H209">IF(STROŠKI_01!#REF!="","",STROŠKI_01!#REF!)</f>
        <v>#REF!</v>
      </c>
      <c r="I209" s="316" t="e">
        <f t="array" ref="I209">IF(STROŠKI_01!#REF!="","",STROŠKI_01!#REF!)</f>
        <v>#REF!</v>
      </c>
      <c r="J209" s="316" t="e">
        <f t="array" ref="J209">IF(STROŠKI_01!#REF!="","",STROŠKI_01!#REF!)</f>
        <v>#REF!</v>
      </c>
      <c r="K209" s="316" t="e">
        <f t="array" ref="K209">IF(STROŠKI_01!#REF!="","",STROŠKI_01!#REF!)</f>
        <v>#REF!</v>
      </c>
      <c r="L209" s="316" t="e">
        <f t="array" ref="L209">IF(STROŠKI_01!#REF!="","",STROŠKI_01!#REF!)</f>
        <v>#REF!</v>
      </c>
      <c r="M209" s="316" t="e">
        <f t="array" ref="M209">IF(STROŠKI_01!#REF!="","",STROŠKI_01!#REF!)</f>
        <v>#REF!</v>
      </c>
      <c r="N209" s="316" t="e">
        <f t="array" ref="N209">IF(STROŠKI_01!#REF!="","",STROŠKI_01!#REF!)</f>
        <v>#REF!</v>
      </c>
      <c r="O209" s="316" t="e">
        <f t="array" ref="O209">IF(STROŠKI_01!#REF!="","",STROŠKI_01!#REF!)</f>
        <v>#REF!</v>
      </c>
      <c r="P209" s="316" t="e">
        <f t="array" ref="P209">IF(STROŠKI_01!#REF!="","",STROŠKI_01!#REF!)</f>
        <v>#REF!</v>
      </c>
      <c r="Q209" s="316" t="e">
        <f t="array" ref="Q209">IF(STROŠKI_01!#REF!="","",STROŠKI_01!#REF!)</f>
        <v>#REF!</v>
      </c>
      <c r="R209" s="316" t="e">
        <f t="array" ref="R209">IF(STROŠKI_01!#REF!="","",STROŠKI_01!#REF!)</f>
        <v>#REF!</v>
      </c>
      <c r="S209" s="316" t="e">
        <f t="array" ref="S209">IF(STROŠKI_01!#REF!="","",STROŠKI_01!#REF!)</f>
        <v>#REF!</v>
      </c>
      <c r="T209" s="316" t="e">
        <f t="array" ref="T209">IF(STROŠKI_01!#REF!="","",STROŠKI_01!#REF!)</f>
        <v>#REF!</v>
      </c>
    </row>
    <row r="210" spans="1:20" x14ac:dyDescent="0.25">
      <c r="A210" s="322">
        <v>5</v>
      </c>
      <c r="B210" s="316" t="e">
        <f t="array" ref="B210">IF(STROŠKI_01!#REF!="","",STROŠKI_01!#REF!)</f>
        <v>#REF!</v>
      </c>
      <c r="C210" s="316" t="e">
        <f t="array" ref="C210">IF(STROŠKI_01!#REF!="","",STROŠKI_01!#REF!)</f>
        <v>#REF!</v>
      </c>
      <c r="D210" s="316" t="e">
        <f t="array" ref="D210">IF(STROŠKI_01!#REF!="","",STROŠKI_01!#REF!)</f>
        <v>#REF!</v>
      </c>
      <c r="E210" s="316" t="e">
        <f t="array" ref="E210">IF(STROŠKI_01!#REF!="","",STROŠKI_01!#REF!)</f>
        <v>#REF!</v>
      </c>
      <c r="F210" s="316" t="e">
        <f t="array" ref="F210">IF(STROŠKI_01!#REF!="","",STROŠKI_01!#REF!)</f>
        <v>#REF!</v>
      </c>
      <c r="G210" s="316" t="e">
        <f t="array" ref="G210">IF(STROŠKI_01!#REF!="","",STROŠKI_01!#REF!)</f>
        <v>#REF!</v>
      </c>
      <c r="H210" s="316" t="e">
        <f t="array" ref="H210">IF(STROŠKI_01!#REF!="","",STROŠKI_01!#REF!)</f>
        <v>#REF!</v>
      </c>
      <c r="I210" s="316" t="e">
        <f t="array" ref="I210">IF(STROŠKI_01!#REF!="","",STROŠKI_01!#REF!)</f>
        <v>#REF!</v>
      </c>
      <c r="J210" s="316" t="e">
        <f t="array" ref="J210">IF(STROŠKI_01!#REF!="","",STROŠKI_01!#REF!)</f>
        <v>#REF!</v>
      </c>
      <c r="K210" s="316" t="e">
        <f t="array" ref="K210">IF(STROŠKI_01!#REF!="","",STROŠKI_01!#REF!)</f>
        <v>#REF!</v>
      </c>
      <c r="L210" s="316" t="e">
        <f t="array" ref="L210">IF(STROŠKI_01!#REF!="","",STROŠKI_01!#REF!)</f>
        <v>#REF!</v>
      </c>
      <c r="M210" s="316" t="e">
        <f t="array" ref="M210">IF(STROŠKI_01!#REF!="","",STROŠKI_01!#REF!)</f>
        <v>#REF!</v>
      </c>
      <c r="N210" s="316" t="e">
        <f t="array" ref="N210">IF(STROŠKI_01!#REF!="","",STROŠKI_01!#REF!)</f>
        <v>#REF!</v>
      </c>
      <c r="O210" s="316" t="e">
        <f t="array" ref="O210">IF(STROŠKI_01!#REF!="","",STROŠKI_01!#REF!)</f>
        <v>#REF!</v>
      </c>
      <c r="P210" s="316" t="e">
        <f t="array" ref="P210">IF(STROŠKI_01!#REF!="","",STROŠKI_01!#REF!)</f>
        <v>#REF!</v>
      </c>
      <c r="Q210" s="316" t="e">
        <f t="array" ref="Q210">IF(STROŠKI_01!#REF!="","",STROŠKI_01!#REF!)</f>
        <v>#REF!</v>
      </c>
      <c r="R210" s="316" t="e">
        <f t="array" ref="R210">IF(STROŠKI_01!#REF!="","",STROŠKI_01!#REF!)</f>
        <v>#REF!</v>
      </c>
      <c r="S210" s="316" t="e">
        <f t="array" ref="S210">IF(STROŠKI_01!#REF!="","",STROŠKI_01!#REF!)</f>
        <v>#REF!</v>
      </c>
      <c r="T210" s="316" t="e">
        <f t="array" ref="T210">IF(STROŠKI_01!#REF!="","",STROŠKI_01!#REF!)</f>
        <v>#REF!</v>
      </c>
    </row>
    <row r="211" spans="1:20" x14ac:dyDescent="0.25">
      <c r="A211" s="322">
        <v>5</v>
      </c>
      <c r="B211" s="316" t="e">
        <f t="array" ref="B211">IF(STROŠKI_01!#REF!="","",STROŠKI_01!#REF!)</f>
        <v>#REF!</v>
      </c>
      <c r="C211" s="316" t="e">
        <f t="array" ref="C211">IF(STROŠKI_01!#REF!="","",STROŠKI_01!#REF!)</f>
        <v>#REF!</v>
      </c>
      <c r="D211" s="316" t="e">
        <f t="array" ref="D211">IF(STROŠKI_01!#REF!="","",STROŠKI_01!#REF!)</f>
        <v>#REF!</v>
      </c>
      <c r="E211" s="316" t="e">
        <f t="array" ref="E211">IF(STROŠKI_01!#REF!="","",STROŠKI_01!#REF!)</f>
        <v>#REF!</v>
      </c>
      <c r="F211" s="316" t="e">
        <f t="array" ref="F211">IF(STROŠKI_01!#REF!="","",STROŠKI_01!#REF!)</f>
        <v>#REF!</v>
      </c>
      <c r="G211" s="316" t="e">
        <f t="array" ref="G211">IF(STROŠKI_01!#REF!="","",STROŠKI_01!#REF!)</f>
        <v>#REF!</v>
      </c>
      <c r="H211" s="316" t="e">
        <f t="array" ref="H211">IF(STROŠKI_01!#REF!="","",STROŠKI_01!#REF!)</f>
        <v>#REF!</v>
      </c>
      <c r="I211" s="316" t="e">
        <f t="array" ref="I211">IF(STROŠKI_01!#REF!="","",STROŠKI_01!#REF!)</f>
        <v>#REF!</v>
      </c>
      <c r="J211" s="316" t="e">
        <f t="array" ref="J211">IF(STROŠKI_01!#REF!="","",STROŠKI_01!#REF!)</f>
        <v>#REF!</v>
      </c>
      <c r="K211" s="316" t="e">
        <f t="array" ref="K211">IF(STROŠKI_01!#REF!="","",STROŠKI_01!#REF!)</f>
        <v>#REF!</v>
      </c>
      <c r="L211" s="316" t="e">
        <f t="array" ref="L211">IF(STROŠKI_01!#REF!="","",STROŠKI_01!#REF!)</f>
        <v>#REF!</v>
      </c>
      <c r="M211" s="316" t="e">
        <f t="array" ref="M211">IF(STROŠKI_01!#REF!="","",STROŠKI_01!#REF!)</f>
        <v>#REF!</v>
      </c>
      <c r="N211" s="316" t="e">
        <f t="array" ref="N211">IF(STROŠKI_01!#REF!="","",STROŠKI_01!#REF!)</f>
        <v>#REF!</v>
      </c>
      <c r="O211" s="316" t="e">
        <f t="array" ref="O211">IF(STROŠKI_01!#REF!="","",STROŠKI_01!#REF!)</f>
        <v>#REF!</v>
      </c>
      <c r="P211" s="316" t="e">
        <f t="array" ref="P211">IF(STROŠKI_01!#REF!="","",STROŠKI_01!#REF!)</f>
        <v>#REF!</v>
      </c>
      <c r="Q211" s="316" t="e">
        <f t="array" ref="Q211">IF(STROŠKI_01!#REF!="","",STROŠKI_01!#REF!)</f>
        <v>#REF!</v>
      </c>
      <c r="R211" s="316" t="e">
        <f t="array" ref="R211">IF(STROŠKI_01!#REF!="","",STROŠKI_01!#REF!)</f>
        <v>#REF!</v>
      </c>
      <c r="S211" s="316" t="e">
        <f t="array" ref="S211">IF(STROŠKI_01!#REF!="","",STROŠKI_01!#REF!)</f>
        <v>#REF!</v>
      </c>
      <c r="T211" s="316" t="e">
        <f t="array" ref="T211">IF(STROŠKI_01!#REF!="","",STROŠKI_01!#REF!)</f>
        <v>#REF!</v>
      </c>
    </row>
    <row r="212" spans="1:20" x14ac:dyDescent="0.25">
      <c r="A212" s="322">
        <v>5</v>
      </c>
      <c r="B212" s="316" t="e">
        <f t="array" ref="B212">IF(STROŠKI_01!#REF!="","",STROŠKI_01!#REF!)</f>
        <v>#REF!</v>
      </c>
      <c r="C212" s="316" t="e">
        <f t="array" ref="C212">IF(STROŠKI_01!#REF!="","",STROŠKI_01!#REF!)</f>
        <v>#REF!</v>
      </c>
      <c r="D212" s="316" t="e">
        <f t="array" ref="D212">IF(STROŠKI_01!#REF!="","",STROŠKI_01!#REF!)</f>
        <v>#REF!</v>
      </c>
      <c r="E212" s="316" t="e">
        <f t="array" ref="E212">IF(STROŠKI_01!#REF!="","",STROŠKI_01!#REF!)</f>
        <v>#REF!</v>
      </c>
      <c r="F212" s="316" t="e">
        <f t="array" ref="F212">IF(STROŠKI_01!#REF!="","",STROŠKI_01!#REF!)</f>
        <v>#REF!</v>
      </c>
      <c r="G212" s="316" t="e">
        <f t="array" ref="G212">IF(STROŠKI_01!#REF!="","",STROŠKI_01!#REF!)</f>
        <v>#REF!</v>
      </c>
      <c r="H212" s="316" t="e">
        <f t="array" ref="H212">IF(STROŠKI_01!#REF!="","",STROŠKI_01!#REF!)</f>
        <v>#REF!</v>
      </c>
      <c r="I212" s="316" t="e">
        <f t="array" ref="I212">IF(STROŠKI_01!#REF!="","",STROŠKI_01!#REF!)</f>
        <v>#REF!</v>
      </c>
      <c r="J212" s="316" t="e">
        <f t="array" ref="J212">IF(STROŠKI_01!#REF!="","",STROŠKI_01!#REF!)</f>
        <v>#REF!</v>
      </c>
      <c r="K212" s="316" t="e">
        <f t="array" ref="K212">IF(STROŠKI_01!#REF!="","",STROŠKI_01!#REF!)</f>
        <v>#REF!</v>
      </c>
      <c r="L212" s="316" t="e">
        <f t="array" ref="L212">IF(STROŠKI_01!#REF!="","",STROŠKI_01!#REF!)</f>
        <v>#REF!</v>
      </c>
      <c r="M212" s="316" t="e">
        <f t="array" ref="M212">IF(STROŠKI_01!#REF!="","",STROŠKI_01!#REF!)</f>
        <v>#REF!</v>
      </c>
      <c r="N212" s="316" t="e">
        <f t="array" ref="N212">IF(STROŠKI_01!#REF!="","",STROŠKI_01!#REF!)</f>
        <v>#REF!</v>
      </c>
      <c r="O212" s="316" t="e">
        <f t="array" ref="O212">IF(STROŠKI_01!#REF!="","",STROŠKI_01!#REF!)</f>
        <v>#REF!</v>
      </c>
      <c r="P212" s="316" t="e">
        <f t="array" ref="P212">IF(STROŠKI_01!#REF!="","",STROŠKI_01!#REF!)</f>
        <v>#REF!</v>
      </c>
      <c r="Q212" s="316" t="e">
        <f t="array" ref="Q212">IF(STROŠKI_01!#REF!="","",STROŠKI_01!#REF!)</f>
        <v>#REF!</v>
      </c>
      <c r="R212" s="316" t="e">
        <f t="array" ref="R212">IF(STROŠKI_01!#REF!="","",STROŠKI_01!#REF!)</f>
        <v>#REF!</v>
      </c>
      <c r="S212" s="316" t="e">
        <f t="array" ref="S212">IF(STROŠKI_01!#REF!="","",STROŠKI_01!#REF!)</f>
        <v>#REF!</v>
      </c>
      <c r="T212" s="316" t="e">
        <f t="array" ref="T212">IF(STROŠKI_01!#REF!="","",STROŠKI_01!#REF!)</f>
        <v>#REF!</v>
      </c>
    </row>
    <row r="213" spans="1:20" x14ac:dyDescent="0.25">
      <c r="A213" s="322">
        <v>5</v>
      </c>
      <c r="B213" s="316" t="e">
        <f t="array" ref="B213">IF(STROŠKI_01!#REF!="","",STROŠKI_01!#REF!)</f>
        <v>#REF!</v>
      </c>
      <c r="C213" s="316" t="e">
        <f t="array" ref="C213">IF(STROŠKI_01!#REF!="","",STROŠKI_01!#REF!)</f>
        <v>#REF!</v>
      </c>
      <c r="D213" s="316" t="e">
        <f t="array" ref="D213">IF(STROŠKI_01!#REF!="","",STROŠKI_01!#REF!)</f>
        <v>#REF!</v>
      </c>
      <c r="E213" s="316" t="e">
        <f t="array" ref="E213">IF(STROŠKI_01!#REF!="","",STROŠKI_01!#REF!)</f>
        <v>#REF!</v>
      </c>
      <c r="F213" s="316" t="e">
        <f t="array" ref="F213">IF(STROŠKI_01!#REF!="","",STROŠKI_01!#REF!)</f>
        <v>#REF!</v>
      </c>
      <c r="G213" s="316" t="e">
        <f t="array" ref="G213">IF(STROŠKI_01!#REF!="","",STROŠKI_01!#REF!)</f>
        <v>#REF!</v>
      </c>
      <c r="H213" s="316" t="e">
        <f t="array" ref="H213">IF(STROŠKI_01!#REF!="","",STROŠKI_01!#REF!)</f>
        <v>#REF!</v>
      </c>
      <c r="I213" s="316" t="e">
        <f t="array" ref="I213">IF(STROŠKI_01!#REF!="","",STROŠKI_01!#REF!)</f>
        <v>#REF!</v>
      </c>
      <c r="J213" s="316" t="e">
        <f t="array" ref="J213">IF(STROŠKI_01!#REF!="","",STROŠKI_01!#REF!)</f>
        <v>#REF!</v>
      </c>
      <c r="K213" s="316" t="e">
        <f t="array" ref="K213">IF(STROŠKI_01!#REF!="","",STROŠKI_01!#REF!)</f>
        <v>#REF!</v>
      </c>
      <c r="L213" s="316" t="e">
        <f t="array" ref="L213">IF(STROŠKI_01!#REF!="","",STROŠKI_01!#REF!)</f>
        <v>#REF!</v>
      </c>
      <c r="M213" s="316" t="e">
        <f t="array" ref="M213">IF(STROŠKI_01!#REF!="","",STROŠKI_01!#REF!)</f>
        <v>#REF!</v>
      </c>
      <c r="N213" s="316" t="e">
        <f t="array" ref="N213">IF(STROŠKI_01!#REF!="","",STROŠKI_01!#REF!)</f>
        <v>#REF!</v>
      </c>
      <c r="O213" s="316" t="e">
        <f t="array" ref="O213">IF(STROŠKI_01!#REF!="","",STROŠKI_01!#REF!)</f>
        <v>#REF!</v>
      </c>
      <c r="P213" s="316" t="e">
        <f t="array" ref="P213">IF(STROŠKI_01!#REF!="","",STROŠKI_01!#REF!)</f>
        <v>#REF!</v>
      </c>
      <c r="Q213" s="316" t="e">
        <f t="array" ref="Q213">IF(STROŠKI_01!#REF!="","",STROŠKI_01!#REF!)</f>
        <v>#REF!</v>
      </c>
      <c r="R213" s="316" t="e">
        <f t="array" ref="R213">IF(STROŠKI_01!#REF!="","",STROŠKI_01!#REF!)</f>
        <v>#REF!</v>
      </c>
      <c r="S213" s="316" t="e">
        <f t="array" ref="S213">IF(STROŠKI_01!#REF!="","",STROŠKI_01!#REF!)</f>
        <v>#REF!</v>
      </c>
      <c r="T213" s="316" t="e">
        <f t="array" ref="T213">IF(STROŠKI_01!#REF!="","",STROŠKI_01!#REF!)</f>
        <v>#REF!</v>
      </c>
    </row>
    <row r="214" spans="1:20" x14ac:dyDescent="0.25">
      <c r="A214" s="322">
        <v>5</v>
      </c>
      <c r="B214" s="316" t="e">
        <f t="array" ref="B214">IF(STROŠKI_01!#REF!="","",STROŠKI_01!#REF!)</f>
        <v>#REF!</v>
      </c>
      <c r="C214" s="316" t="e">
        <f t="array" ref="C214">IF(STROŠKI_01!#REF!="","",STROŠKI_01!#REF!)</f>
        <v>#REF!</v>
      </c>
      <c r="D214" s="316" t="e">
        <f t="array" ref="D214">IF(STROŠKI_01!#REF!="","",STROŠKI_01!#REF!)</f>
        <v>#REF!</v>
      </c>
      <c r="E214" s="316" t="e">
        <f t="array" ref="E214">IF(STROŠKI_01!#REF!="","",STROŠKI_01!#REF!)</f>
        <v>#REF!</v>
      </c>
      <c r="F214" s="316" t="e">
        <f t="array" ref="F214">IF(STROŠKI_01!#REF!="","",STROŠKI_01!#REF!)</f>
        <v>#REF!</v>
      </c>
      <c r="G214" s="316" t="e">
        <f t="array" ref="G214">IF(STROŠKI_01!#REF!="","",STROŠKI_01!#REF!)</f>
        <v>#REF!</v>
      </c>
      <c r="H214" s="316" t="e">
        <f t="array" ref="H214">IF(STROŠKI_01!#REF!="","",STROŠKI_01!#REF!)</f>
        <v>#REF!</v>
      </c>
      <c r="I214" s="316" t="e">
        <f t="array" ref="I214">IF(STROŠKI_01!#REF!="","",STROŠKI_01!#REF!)</f>
        <v>#REF!</v>
      </c>
      <c r="J214" s="316" t="e">
        <f t="array" ref="J214">IF(STROŠKI_01!#REF!="","",STROŠKI_01!#REF!)</f>
        <v>#REF!</v>
      </c>
      <c r="K214" s="316" t="e">
        <f t="array" ref="K214">IF(STROŠKI_01!#REF!="","",STROŠKI_01!#REF!)</f>
        <v>#REF!</v>
      </c>
      <c r="L214" s="316" t="e">
        <f t="array" ref="L214">IF(STROŠKI_01!#REF!="","",STROŠKI_01!#REF!)</f>
        <v>#REF!</v>
      </c>
      <c r="M214" s="316" t="e">
        <f t="array" ref="M214">IF(STROŠKI_01!#REF!="","",STROŠKI_01!#REF!)</f>
        <v>#REF!</v>
      </c>
      <c r="N214" s="316" t="e">
        <f t="array" ref="N214">IF(STROŠKI_01!#REF!="","",STROŠKI_01!#REF!)</f>
        <v>#REF!</v>
      </c>
      <c r="O214" s="316" t="e">
        <f t="array" ref="O214">IF(STROŠKI_01!#REF!="","",STROŠKI_01!#REF!)</f>
        <v>#REF!</v>
      </c>
      <c r="P214" s="316" t="e">
        <f t="array" ref="P214">IF(STROŠKI_01!#REF!="","",STROŠKI_01!#REF!)</f>
        <v>#REF!</v>
      </c>
      <c r="Q214" s="316" t="e">
        <f t="array" ref="Q214">IF(STROŠKI_01!#REF!="","",STROŠKI_01!#REF!)</f>
        <v>#REF!</v>
      </c>
      <c r="R214" s="316" t="e">
        <f t="array" ref="R214">IF(STROŠKI_01!#REF!="","",STROŠKI_01!#REF!)</f>
        <v>#REF!</v>
      </c>
      <c r="S214" s="316" t="e">
        <f t="array" ref="S214">IF(STROŠKI_01!#REF!="","",STROŠKI_01!#REF!)</f>
        <v>#REF!</v>
      </c>
      <c r="T214" s="316" t="e">
        <f t="array" ref="T214">IF(STROŠKI_01!#REF!="","",STROŠKI_01!#REF!)</f>
        <v>#REF!</v>
      </c>
    </row>
    <row r="215" spans="1:20" x14ac:dyDescent="0.25">
      <c r="A215" s="322">
        <v>5</v>
      </c>
      <c r="B215" s="316" t="e">
        <f t="array" ref="B215">IF(STROŠKI_01!#REF!="","",STROŠKI_01!#REF!)</f>
        <v>#REF!</v>
      </c>
      <c r="C215" s="316" t="e">
        <f t="array" ref="C215">IF(STROŠKI_01!#REF!="","",STROŠKI_01!#REF!)</f>
        <v>#REF!</v>
      </c>
      <c r="D215" s="316" t="e">
        <f t="array" ref="D215">IF(STROŠKI_01!#REF!="","",STROŠKI_01!#REF!)</f>
        <v>#REF!</v>
      </c>
      <c r="E215" s="316" t="e">
        <f t="array" ref="E215">IF(STROŠKI_01!#REF!="","",STROŠKI_01!#REF!)</f>
        <v>#REF!</v>
      </c>
      <c r="F215" s="316" t="e">
        <f t="array" ref="F215">IF(STROŠKI_01!#REF!="","",STROŠKI_01!#REF!)</f>
        <v>#REF!</v>
      </c>
      <c r="G215" s="316" t="e">
        <f t="array" ref="G215">IF(STROŠKI_01!#REF!="","",STROŠKI_01!#REF!)</f>
        <v>#REF!</v>
      </c>
      <c r="H215" s="316" t="e">
        <f t="array" ref="H215">IF(STROŠKI_01!#REF!="","",STROŠKI_01!#REF!)</f>
        <v>#REF!</v>
      </c>
      <c r="I215" s="316" t="e">
        <f t="array" ref="I215">IF(STROŠKI_01!#REF!="","",STROŠKI_01!#REF!)</f>
        <v>#REF!</v>
      </c>
      <c r="J215" s="316" t="e">
        <f t="array" ref="J215">IF(STROŠKI_01!#REF!="","",STROŠKI_01!#REF!)</f>
        <v>#REF!</v>
      </c>
      <c r="K215" s="316" t="e">
        <f t="array" ref="K215">IF(STROŠKI_01!#REF!="","",STROŠKI_01!#REF!)</f>
        <v>#REF!</v>
      </c>
      <c r="L215" s="316" t="e">
        <f t="array" ref="L215">IF(STROŠKI_01!#REF!="","",STROŠKI_01!#REF!)</f>
        <v>#REF!</v>
      </c>
      <c r="M215" s="316" t="e">
        <f t="array" ref="M215">IF(STROŠKI_01!#REF!="","",STROŠKI_01!#REF!)</f>
        <v>#REF!</v>
      </c>
      <c r="N215" s="316" t="e">
        <f t="array" ref="N215">IF(STROŠKI_01!#REF!="","",STROŠKI_01!#REF!)</f>
        <v>#REF!</v>
      </c>
      <c r="O215" s="316" t="e">
        <f t="array" ref="O215">IF(STROŠKI_01!#REF!="","",STROŠKI_01!#REF!)</f>
        <v>#REF!</v>
      </c>
      <c r="P215" s="316" t="e">
        <f t="array" ref="P215">IF(STROŠKI_01!#REF!="","",STROŠKI_01!#REF!)</f>
        <v>#REF!</v>
      </c>
      <c r="Q215" s="316" t="e">
        <f t="array" ref="Q215">IF(STROŠKI_01!#REF!="","",STROŠKI_01!#REF!)</f>
        <v>#REF!</v>
      </c>
      <c r="R215" s="316" t="e">
        <f t="array" ref="R215">IF(STROŠKI_01!#REF!="","",STROŠKI_01!#REF!)</f>
        <v>#REF!</v>
      </c>
      <c r="S215" s="316" t="e">
        <f t="array" ref="S215">IF(STROŠKI_01!#REF!="","",STROŠKI_01!#REF!)</f>
        <v>#REF!</v>
      </c>
      <c r="T215" s="316" t="e">
        <f t="array" ref="T215">IF(STROŠKI_01!#REF!="","",STROŠKI_01!#REF!)</f>
        <v>#REF!</v>
      </c>
    </row>
    <row r="216" spans="1:20" x14ac:dyDescent="0.25">
      <c r="A216" s="322">
        <v>5</v>
      </c>
      <c r="B216" s="316" t="e">
        <f t="array" ref="B216">IF(STROŠKI_01!#REF!="","",STROŠKI_01!#REF!)</f>
        <v>#REF!</v>
      </c>
      <c r="C216" s="316" t="e">
        <f t="array" ref="C216">IF(STROŠKI_01!#REF!="","",STROŠKI_01!#REF!)</f>
        <v>#REF!</v>
      </c>
      <c r="D216" s="316" t="e">
        <f t="array" ref="D216">IF(STROŠKI_01!#REF!="","",STROŠKI_01!#REF!)</f>
        <v>#REF!</v>
      </c>
      <c r="E216" s="316" t="e">
        <f t="array" ref="E216">IF(STROŠKI_01!#REF!="","",STROŠKI_01!#REF!)</f>
        <v>#REF!</v>
      </c>
      <c r="F216" s="316" t="e">
        <f t="array" ref="F216">IF(STROŠKI_01!#REF!="","",STROŠKI_01!#REF!)</f>
        <v>#REF!</v>
      </c>
      <c r="G216" s="316" t="e">
        <f t="array" ref="G216">IF(STROŠKI_01!#REF!="","",STROŠKI_01!#REF!)</f>
        <v>#REF!</v>
      </c>
      <c r="H216" s="316" t="e">
        <f t="array" ref="H216">IF(STROŠKI_01!#REF!="","",STROŠKI_01!#REF!)</f>
        <v>#REF!</v>
      </c>
      <c r="I216" s="316" t="e">
        <f t="array" ref="I216">IF(STROŠKI_01!#REF!="","",STROŠKI_01!#REF!)</f>
        <v>#REF!</v>
      </c>
      <c r="J216" s="316" t="e">
        <f t="array" ref="J216">IF(STROŠKI_01!#REF!="","",STROŠKI_01!#REF!)</f>
        <v>#REF!</v>
      </c>
      <c r="K216" s="316" t="e">
        <f t="array" ref="K216">IF(STROŠKI_01!#REF!="","",STROŠKI_01!#REF!)</f>
        <v>#REF!</v>
      </c>
      <c r="L216" s="316" t="e">
        <f t="array" ref="L216">IF(STROŠKI_01!#REF!="","",STROŠKI_01!#REF!)</f>
        <v>#REF!</v>
      </c>
      <c r="M216" s="316" t="e">
        <f t="array" ref="M216">IF(STROŠKI_01!#REF!="","",STROŠKI_01!#REF!)</f>
        <v>#REF!</v>
      </c>
      <c r="N216" s="316" t="e">
        <f t="array" ref="N216">IF(STROŠKI_01!#REF!="","",STROŠKI_01!#REF!)</f>
        <v>#REF!</v>
      </c>
      <c r="O216" s="316" t="e">
        <f t="array" ref="O216">IF(STROŠKI_01!#REF!="","",STROŠKI_01!#REF!)</f>
        <v>#REF!</v>
      </c>
      <c r="P216" s="316" t="e">
        <f t="array" ref="P216">IF(STROŠKI_01!#REF!="","",STROŠKI_01!#REF!)</f>
        <v>#REF!</v>
      </c>
      <c r="Q216" s="316" t="e">
        <f t="array" ref="Q216">IF(STROŠKI_01!#REF!="","",STROŠKI_01!#REF!)</f>
        <v>#REF!</v>
      </c>
      <c r="R216" s="316" t="e">
        <f t="array" ref="R216">IF(STROŠKI_01!#REF!="","",STROŠKI_01!#REF!)</f>
        <v>#REF!</v>
      </c>
      <c r="S216" s="316" t="e">
        <f t="array" ref="S216">IF(STROŠKI_01!#REF!="","",STROŠKI_01!#REF!)</f>
        <v>#REF!</v>
      </c>
      <c r="T216" s="316" t="e">
        <f t="array" ref="T216">IF(STROŠKI_01!#REF!="","",STROŠKI_01!#REF!)</f>
        <v>#REF!</v>
      </c>
    </row>
    <row r="217" spans="1:20" x14ac:dyDescent="0.25">
      <c r="A217" s="322">
        <v>5</v>
      </c>
      <c r="B217" s="316" t="e">
        <f t="array" ref="B217">IF(STROŠKI_01!#REF!="","",STROŠKI_01!#REF!)</f>
        <v>#REF!</v>
      </c>
      <c r="C217" s="316" t="e">
        <f t="array" ref="C217">IF(STROŠKI_01!#REF!="","",STROŠKI_01!#REF!)</f>
        <v>#REF!</v>
      </c>
      <c r="D217" s="316" t="e">
        <f t="array" ref="D217">IF(STROŠKI_01!#REF!="","",STROŠKI_01!#REF!)</f>
        <v>#REF!</v>
      </c>
      <c r="E217" s="316" t="e">
        <f t="array" ref="E217">IF(STROŠKI_01!#REF!="","",STROŠKI_01!#REF!)</f>
        <v>#REF!</v>
      </c>
      <c r="F217" s="316" t="e">
        <f t="array" ref="F217">IF(STROŠKI_01!#REF!="","",STROŠKI_01!#REF!)</f>
        <v>#REF!</v>
      </c>
      <c r="G217" s="316" t="e">
        <f t="array" ref="G217">IF(STROŠKI_01!#REF!="","",STROŠKI_01!#REF!)</f>
        <v>#REF!</v>
      </c>
      <c r="H217" s="316" t="e">
        <f t="array" ref="H217">IF(STROŠKI_01!#REF!="","",STROŠKI_01!#REF!)</f>
        <v>#REF!</v>
      </c>
      <c r="I217" s="316" t="e">
        <f t="array" ref="I217">IF(STROŠKI_01!#REF!="","",STROŠKI_01!#REF!)</f>
        <v>#REF!</v>
      </c>
      <c r="J217" s="316" t="e">
        <f t="array" ref="J217">IF(STROŠKI_01!#REF!="","",STROŠKI_01!#REF!)</f>
        <v>#REF!</v>
      </c>
      <c r="K217" s="316" t="e">
        <f t="array" ref="K217">IF(STROŠKI_01!#REF!="","",STROŠKI_01!#REF!)</f>
        <v>#REF!</v>
      </c>
      <c r="L217" s="316" t="e">
        <f t="array" ref="L217">IF(STROŠKI_01!#REF!="","",STROŠKI_01!#REF!)</f>
        <v>#REF!</v>
      </c>
      <c r="M217" s="316" t="e">
        <f t="array" ref="M217">IF(STROŠKI_01!#REF!="","",STROŠKI_01!#REF!)</f>
        <v>#REF!</v>
      </c>
      <c r="N217" s="316" t="e">
        <f t="array" ref="N217">IF(STROŠKI_01!#REF!="","",STROŠKI_01!#REF!)</f>
        <v>#REF!</v>
      </c>
      <c r="O217" s="316" t="e">
        <f t="array" ref="O217">IF(STROŠKI_01!#REF!="","",STROŠKI_01!#REF!)</f>
        <v>#REF!</v>
      </c>
      <c r="P217" s="316" t="e">
        <f t="array" ref="P217">IF(STROŠKI_01!#REF!="","",STROŠKI_01!#REF!)</f>
        <v>#REF!</v>
      </c>
      <c r="Q217" s="316" t="e">
        <f t="array" ref="Q217">IF(STROŠKI_01!#REF!="","",STROŠKI_01!#REF!)</f>
        <v>#REF!</v>
      </c>
      <c r="R217" s="316" t="e">
        <f t="array" ref="R217">IF(STROŠKI_01!#REF!="","",STROŠKI_01!#REF!)</f>
        <v>#REF!</v>
      </c>
      <c r="S217" s="316" t="e">
        <f t="array" ref="S217">IF(STROŠKI_01!#REF!="","",STROŠKI_01!#REF!)</f>
        <v>#REF!</v>
      </c>
      <c r="T217" s="316" t="e">
        <f t="array" ref="T217">IF(STROŠKI_01!#REF!="","",STROŠKI_01!#REF!)</f>
        <v>#REF!</v>
      </c>
    </row>
    <row r="218" spans="1:20" x14ac:dyDescent="0.25">
      <c r="A218" s="322">
        <v>5</v>
      </c>
      <c r="B218" s="316" t="e">
        <f t="array" ref="B218">IF(STROŠKI_01!#REF!="","",STROŠKI_01!#REF!)</f>
        <v>#REF!</v>
      </c>
      <c r="C218" s="316" t="e">
        <f t="array" ref="C218">IF(STROŠKI_01!#REF!="","",STROŠKI_01!#REF!)</f>
        <v>#REF!</v>
      </c>
      <c r="D218" s="316" t="e">
        <f t="array" ref="D218">IF(STROŠKI_01!#REF!="","",STROŠKI_01!#REF!)</f>
        <v>#REF!</v>
      </c>
      <c r="E218" s="316" t="e">
        <f t="array" ref="E218">IF(STROŠKI_01!#REF!="","",STROŠKI_01!#REF!)</f>
        <v>#REF!</v>
      </c>
      <c r="F218" s="316" t="e">
        <f t="array" ref="F218">IF(STROŠKI_01!#REF!="","",STROŠKI_01!#REF!)</f>
        <v>#REF!</v>
      </c>
      <c r="G218" s="316" t="e">
        <f t="array" ref="G218">IF(STROŠKI_01!#REF!="","",STROŠKI_01!#REF!)</f>
        <v>#REF!</v>
      </c>
      <c r="H218" s="316" t="e">
        <f t="array" ref="H218">IF(STROŠKI_01!#REF!="","",STROŠKI_01!#REF!)</f>
        <v>#REF!</v>
      </c>
      <c r="I218" s="316" t="e">
        <f t="array" ref="I218">IF(STROŠKI_01!#REF!="","",STROŠKI_01!#REF!)</f>
        <v>#REF!</v>
      </c>
      <c r="J218" s="316" t="e">
        <f t="array" ref="J218">IF(STROŠKI_01!#REF!="","",STROŠKI_01!#REF!)</f>
        <v>#REF!</v>
      </c>
      <c r="K218" s="316" t="e">
        <f t="array" ref="K218">IF(STROŠKI_01!#REF!="","",STROŠKI_01!#REF!)</f>
        <v>#REF!</v>
      </c>
      <c r="L218" s="316" t="e">
        <f t="array" ref="L218">IF(STROŠKI_01!#REF!="","",STROŠKI_01!#REF!)</f>
        <v>#REF!</v>
      </c>
      <c r="M218" s="316" t="e">
        <f t="array" ref="M218">IF(STROŠKI_01!#REF!="","",STROŠKI_01!#REF!)</f>
        <v>#REF!</v>
      </c>
      <c r="N218" s="316" t="e">
        <f t="array" ref="N218">IF(STROŠKI_01!#REF!="","",STROŠKI_01!#REF!)</f>
        <v>#REF!</v>
      </c>
      <c r="O218" s="316" t="e">
        <f t="array" ref="O218">IF(STROŠKI_01!#REF!="","",STROŠKI_01!#REF!)</f>
        <v>#REF!</v>
      </c>
      <c r="P218" s="316" t="e">
        <f t="array" ref="P218">IF(STROŠKI_01!#REF!="","",STROŠKI_01!#REF!)</f>
        <v>#REF!</v>
      </c>
      <c r="Q218" s="316" t="e">
        <f t="array" ref="Q218">IF(STROŠKI_01!#REF!="","",STROŠKI_01!#REF!)</f>
        <v>#REF!</v>
      </c>
      <c r="R218" s="316" t="e">
        <f t="array" ref="R218">IF(STROŠKI_01!#REF!="","",STROŠKI_01!#REF!)</f>
        <v>#REF!</v>
      </c>
      <c r="S218" s="316" t="e">
        <f t="array" ref="S218">IF(STROŠKI_01!#REF!="","",STROŠKI_01!#REF!)</f>
        <v>#REF!</v>
      </c>
      <c r="T218" s="316" t="e">
        <f t="array" ref="T218">IF(STROŠKI_01!#REF!="","",STROŠKI_01!#REF!)</f>
        <v>#REF!</v>
      </c>
    </row>
    <row r="219" spans="1:20" x14ac:dyDescent="0.25">
      <c r="A219" s="322">
        <v>5</v>
      </c>
      <c r="B219" s="316" t="e">
        <f t="array" ref="B219">IF(STROŠKI_01!#REF!="","",STROŠKI_01!#REF!)</f>
        <v>#REF!</v>
      </c>
      <c r="C219" s="316" t="e">
        <f t="array" ref="C219">IF(STROŠKI_01!#REF!="","",STROŠKI_01!#REF!)</f>
        <v>#REF!</v>
      </c>
      <c r="D219" s="316" t="e">
        <f t="array" ref="D219">IF(STROŠKI_01!#REF!="","",STROŠKI_01!#REF!)</f>
        <v>#REF!</v>
      </c>
      <c r="E219" s="316" t="e">
        <f t="array" ref="E219">IF(STROŠKI_01!#REF!="","",STROŠKI_01!#REF!)</f>
        <v>#REF!</v>
      </c>
      <c r="F219" s="316" t="e">
        <f t="array" ref="F219">IF(STROŠKI_01!#REF!="","",STROŠKI_01!#REF!)</f>
        <v>#REF!</v>
      </c>
      <c r="G219" s="316" t="e">
        <f t="array" ref="G219">IF(STROŠKI_01!#REF!="","",STROŠKI_01!#REF!)</f>
        <v>#REF!</v>
      </c>
      <c r="H219" s="316" t="e">
        <f t="array" ref="H219">IF(STROŠKI_01!#REF!="","",STROŠKI_01!#REF!)</f>
        <v>#REF!</v>
      </c>
      <c r="I219" s="316" t="e">
        <f t="array" ref="I219">IF(STROŠKI_01!#REF!="","",STROŠKI_01!#REF!)</f>
        <v>#REF!</v>
      </c>
      <c r="J219" s="316" t="e">
        <f t="array" ref="J219">IF(STROŠKI_01!#REF!="","",STROŠKI_01!#REF!)</f>
        <v>#REF!</v>
      </c>
      <c r="K219" s="316" t="e">
        <f t="array" ref="K219">IF(STROŠKI_01!#REF!="","",STROŠKI_01!#REF!)</f>
        <v>#REF!</v>
      </c>
      <c r="L219" s="316" t="e">
        <f t="array" ref="L219">IF(STROŠKI_01!#REF!="","",STROŠKI_01!#REF!)</f>
        <v>#REF!</v>
      </c>
      <c r="M219" s="316" t="e">
        <f t="array" ref="M219">IF(STROŠKI_01!#REF!="","",STROŠKI_01!#REF!)</f>
        <v>#REF!</v>
      </c>
      <c r="N219" s="316" t="e">
        <f t="array" ref="N219">IF(STROŠKI_01!#REF!="","",STROŠKI_01!#REF!)</f>
        <v>#REF!</v>
      </c>
      <c r="O219" s="316" t="e">
        <f t="array" ref="O219">IF(STROŠKI_01!#REF!="","",STROŠKI_01!#REF!)</f>
        <v>#REF!</v>
      </c>
      <c r="P219" s="316" t="e">
        <f t="array" ref="P219">IF(STROŠKI_01!#REF!="","",STROŠKI_01!#REF!)</f>
        <v>#REF!</v>
      </c>
      <c r="Q219" s="316" t="e">
        <f t="array" ref="Q219">IF(STROŠKI_01!#REF!="","",STROŠKI_01!#REF!)</f>
        <v>#REF!</v>
      </c>
      <c r="R219" s="316" t="e">
        <f t="array" ref="R219">IF(STROŠKI_01!#REF!="","",STROŠKI_01!#REF!)</f>
        <v>#REF!</v>
      </c>
      <c r="S219" s="316" t="e">
        <f t="array" ref="S219">IF(STROŠKI_01!#REF!="","",STROŠKI_01!#REF!)</f>
        <v>#REF!</v>
      </c>
      <c r="T219" s="316" t="e">
        <f t="array" ref="T219">IF(STROŠKI_01!#REF!="","",STROŠKI_01!#REF!)</f>
        <v>#REF!</v>
      </c>
    </row>
    <row r="220" spans="1:20" x14ac:dyDescent="0.25">
      <c r="A220" s="322">
        <v>5</v>
      </c>
      <c r="B220" s="316" t="e">
        <f t="array" ref="B220">IF(STROŠKI_01!#REF!="","",STROŠKI_01!#REF!)</f>
        <v>#REF!</v>
      </c>
      <c r="C220" s="316" t="e">
        <f t="array" ref="C220">IF(STROŠKI_01!#REF!="","",STROŠKI_01!#REF!)</f>
        <v>#REF!</v>
      </c>
      <c r="D220" s="316" t="e">
        <f t="array" ref="D220">IF(STROŠKI_01!#REF!="","",STROŠKI_01!#REF!)</f>
        <v>#REF!</v>
      </c>
      <c r="E220" s="316" t="e">
        <f t="array" ref="E220">IF(STROŠKI_01!#REF!="","",STROŠKI_01!#REF!)</f>
        <v>#REF!</v>
      </c>
      <c r="F220" s="316" t="e">
        <f t="array" ref="F220">IF(STROŠKI_01!#REF!="","",STROŠKI_01!#REF!)</f>
        <v>#REF!</v>
      </c>
      <c r="G220" s="316" t="e">
        <f t="array" ref="G220">IF(STROŠKI_01!#REF!="","",STROŠKI_01!#REF!)</f>
        <v>#REF!</v>
      </c>
      <c r="H220" s="316" t="e">
        <f t="array" ref="H220">IF(STROŠKI_01!#REF!="","",STROŠKI_01!#REF!)</f>
        <v>#REF!</v>
      </c>
      <c r="I220" s="316" t="e">
        <f t="array" ref="I220">IF(STROŠKI_01!#REF!="","",STROŠKI_01!#REF!)</f>
        <v>#REF!</v>
      </c>
      <c r="J220" s="316" t="e">
        <f t="array" ref="J220">IF(STROŠKI_01!#REF!="","",STROŠKI_01!#REF!)</f>
        <v>#REF!</v>
      </c>
      <c r="K220" s="316" t="e">
        <f t="array" ref="K220">IF(STROŠKI_01!#REF!="","",STROŠKI_01!#REF!)</f>
        <v>#REF!</v>
      </c>
      <c r="L220" s="316" t="e">
        <f t="array" ref="L220">IF(STROŠKI_01!#REF!="","",STROŠKI_01!#REF!)</f>
        <v>#REF!</v>
      </c>
      <c r="M220" s="316" t="e">
        <f t="array" ref="M220">IF(STROŠKI_01!#REF!="","",STROŠKI_01!#REF!)</f>
        <v>#REF!</v>
      </c>
      <c r="N220" s="316" t="e">
        <f t="array" ref="N220">IF(STROŠKI_01!#REF!="","",STROŠKI_01!#REF!)</f>
        <v>#REF!</v>
      </c>
      <c r="O220" s="316" t="e">
        <f t="array" ref="O220">IF(STROŠKI_01!#REF!="","",STROŠKI_01!#REF!)</f>
        <v>#REF!</v>
      </c>
      <c r="P220" s="316" t="e">
        <f t="array" ref="P220">IF(STROŠKI_01!#REF!="","",STROŠKI_01!#REF!)</f>
        <v>#REF!</v>
      </c>
      <c r="Q220" s="316" t="e">
        <f t="array" ref="Q220">IF(STROŠKI_01!#REF!="","",STROŠKI_01!#REF!)</f>
        <v>#REF!</v>
      </c>
      <c r="R220" s="316" t="e">
        <f t="array" ref="R220">IF(STROŠKI_01!#REF!="","",STROŠKI_01!#REF!)</f>
        <v>#REF!</v>
      </c>
      <c r="S220" s="316" t="e">
        <f t="array" ref="S220">IF(STROŠKI_01!#REF!="","",STROŠKI_01!#REF!)</f>
        <v>#REF!</v>
      </c>
      <c r="T220" s="316" t="e">
        <f t="array" ref="T220">IF(STROŠKI_01!#REF!="","",STROŠKI_01!#REF!)</f>
        <v>#REF!</v>
      </c>
    </row>
    <row r="221" spans="1:20" x14ac:dyDescent="0.25">
      <c r="A221" s="322">
        <v>5</v>
      </c>
      <c r="B221" s="316" t="e">
        <f t="array" ref="B221">IF(STROŠKI_01!#REF!="","",STROŠKI_01!#REF!)</f>
        <v>#REF!</v>
      </c>
      <c r="C221" s="316" t="e">
        <f t="array" ref="C221">IF(STROŠKI_01!#REF!="","",STROŠKI_01!#REF!)</f>
        <v>#REF!</v>
      </c>
      <c r="D221" s="316" t="e">
        <f t="array" ref="D221">IF(STROŠKI_01!#REF!="","",STROŠKI_01!#REF!)</f>
        <v>#REF!</v>
      </c>
      <c r="E221" s="316" t="e">
        <f t="array" ref="E221">IF(STROŠKI_01!#REF!="","",STROŠKI_01!#REF!)</f>
        <v>#REF!</v>
      </c>
      <c r="F221" s="316" t="e">
        <f t="array" ref="F221">IF(STROŠKI_01!#REF!="","",STROŠKI_01!#REF!)</f>
        <v>#REF!</v>
      </c>
      <c r="G221" s="316" t="e">
        <f t="array" ref="G221">IF(STROŠKI_01!#REF!="","",STROŠKI_01!#REF!)</f>
        <v>#REF!</v>
      </c>
      <c r="H221" s="316" t="e">
        <f t="array" ref="H221">IF(STROŠKI_01!#REF!="","",STROŠKI_01!#REF!)</f>
        <v>#REF!</v>
      </c>
      <c r="I221" s="316" t="e">
        <f t="array" ref="I221">IF(STROŠKI_01!#REF!="","",STROŠKI_01!#REF!)</f>
        <v>#REF!</v>
      </c>
      <c r="J221" s="316" t="e">
        <f t="array" ref="J221">IF(STROŠKI_01!#REF!="","",STROŠKI_01!#REF!)</f>
        <v>#REF!</v>
      </c>
      <c r="K221" s="316" t="e">
        <f t="array" ref="K221">IF(STROŠKI_01!#REF!="","",STROŠKI_01!#REF!)</f>
        <v>#REF!</v>
      </c>
      <c r="L221" s="316" t="e">
        <f t="array" ref="L221">IF(STROŠKI_01!#REF!="","",STROŠKI_01!#REF!)</f>
        <v>#REF!</v>
      </c>
      <c r="M221" s="316" t="e">
        <f t="array" ref="M221">IF(STROŠKI_01!#REF!="","",STROŠKI_01!#REF!)</f>
        <v>#REF!</v>
      </c>
      <c r="N221" s="316" t="e">
        <f t="array" ref="N221">IF(STROŠKI_01!#REF!="","",STROŠKI_01!#REF!)</f>
        <v>#REF!</v>
      </c>
      <c r="O221" s="316" t="e">
        <f t="array" ref="O221">IF(STROŠKI_01!#REF!="","",STROŠKI_01!#REF!)</f>
        <v>#REF!</v>
      </c>
      <c r="P221" s="316" t="e">
        <f t="array" ref="P221">IF(STROŠKI_01!#REF!="","",STROŠKI_01!#REF!)</f>
        <v>#REF!</v>
      </c>
      <c r="Q221" s="316" t="e">
        <f t="array" ref="Q221">IF(STROŠKI_01!#REF!="","",STROŠKI_01!#REF!)</f>
        <v>#REF!</v>
      </c>
      <c r="R221" s="316" t="e">
        <f t="array" ref="R221">IF(STROŠKI_01!#REF!="","",STROŠKI_01!#REF!)</f>
        <v>#REF!</v>
      </c>
      <c r="S221" s="316" t="e">
        <f t="array" ref="S221">IF(STROŠKI_01!#REF!="","",STROŠKI_01!#REF!)</f>
        <v>#REF!</v>
      </c>
      <c r="T221" s="316" t="e">
        <f t="array" ref="T221">IF(STROŠKI_01!#REF!="","",STROŠKI_01!#REF!)</f>
        <v>#REF!</v>
      </c>
    </row>
    <row r="222" spans="1:20" x14ac:dyDescent="0.25">
      <c r="A222" s="322">
        <v>5</v>
      </c>
      <c r="B222" s="316" t="e">
        <f t="array" ref="B222">IF(STROŠKI_01!#REF!="","",STROŠKI_01!#REF!)</f>
        <v>#REF!</v>
      </c>
      <c r="C222" s="316" t="e">
        <f t="array" ref="C222">IF(STROŠKI_01!#REF!="","",STROŠKI_01!#REF!)</f>
        <v>#REF!</v>
      </c>
      <c r="D222" s="316" t="e">
        <f t="array" ref="D222">IF(STROŠKI_01!#REF!="","",STROŠKI_01!#REF!)</f>
        <v>#REF!</v>
      </c>
      <c r="E222" s="316" t="e">
        <f t="array" ref="E222">IF(STROŠKI_01!#REF!="","",STROŠKI_01!#REF!)</f>
        <v>#REF!</v>
      </c>
      <c r="F222" s="316" t="e">
        <f t="array" ref="F222">IF(STROŠKI_01!#REF!="","",STROŠKI_01!#REF!)</f>
        <v>#REF!</v>
      </c>
      <c r="G222" s="316" t="e">
        <f t="array" ref="G222">IF(STROŠKI_01!#REF!="","",STROŠKI_01!#REF!)</f>
        <v>#REF!</v>
      </c>
      <c r="H222" s="316" t="e">
        <f t="array" ref="H222">IF(STROŠKI_01!#REF!="","",STROŠKI_01!#REF!)</f>
        <v>#REF!</v>
      </c>
      <c r="I222" s="316" t="e">
        <f t="array" ref="I222">IF(STROŠKI_01!#REF!="","",STROŠKI_01!#REF!)</f>
        <v>#REF!</v>
      </c>
      <c r="J222" s="316" t="e">
        <f t="array" ref="J222">IF(STROŠKI_01!#REF!="","",STROŠKI_01!#REF!)</f>
        <v>#REF!</v>
      </c>
      <c r="K222" s="316" t="e">
        <f t="array" ref="K222">IF(STROŠKI_01!#REF!="","",STROŠKI_01!#REF!)</f>
        <v>#REF!</v>
      </c>
      <c r="L222" s="316" t="e">
        <f t="array" ref="L222">IF(STROŠKI_01!#REF!="","",STROŠKI_01!#REF!)</f>
        <v>#REF!</v>
      </c>
      <c r="M222" s="316" t="e">
        <f t="array" ref="M222">IF(STROŠKI_01!#REF!="","",STROŠKI_01!#REF!)</f>
        <v>#REF!</v>
      </c>
      <c r="N222" s="316" t="e">
        <f t="array" ref="N222">IF(STROŠKI_01!#REF!="","",STROŠKI_01!#REF!)</f>
        <v>#REF!</v>
      </c>
      <c r="O222" s="316" t="e">
        <f t="array" ref="O222">IF(STROŠKI_01!#REF!="","",STROŠKI_01!#REF!)</f>
        <v>#REF!</v>
      </c>
      <c r="P222" s="316" t="e">
        <f t="array" ref="P222">IF(STROŠKI_01!#REF!="","",STROŠKI_01!#REF!)</f>
        <v>#REF!</v>
      </c>
      <c r="Q222" s="316" t="e">
        <f t="array" ref="Q222">IF(STROŠKI_01!#REF!="","",STROŠKI_01!#REF!)</f>
        <v>#REF!</v>
      </c>
      <c r="R222" s="316" t="e">
        <f t="array" ref="R222">IF(STROŠKI_01!#REF!="","",STROŠKI_01!#REF!)</f>
        <v>#REF!</v>
      </c>
      <c r="S222" s="316" t="e">
        <f t="array" ref="S222">IF(STROŠKI_01!#REF!="","",STROŠKI_01!#REF!)</f>
        <v>#REF!</v>
      </c>
      <c r="T222" s="316" t="e">
        <f t="array" ref="T222">IF(STROŠKI_01!#REF!="","",STROŠKI_01!#REF!)</f>
        <v>#REF!</v>
      </c>
    </row>
    <row r="223" spans="1:20" x14ac:dyDescent="0.25">
      <c r="A223" s="322">
        <v>5</v>
      </c>
      <c r="B223" s="316" t="e">
        <f t="array" ref="B223">IF(STROŠKI_01!#REF!="","",STROŠKI_01!#REF!)</f>
        <v>#REF!</v>
      </c>
      <c r="C223" s="316" t="e">
        <f t="array" ref="C223">IF(STROŠKI_01!#REF!="","",STROŠKI_01!#REF!)</f>
        <v>#REF!</v>
      </c>
      <c r="D223" s="316" t="e">
        <f t="array" ref="D223">IF(STROŠKI_01!#REF!="","",STROŠKI_01!#REF!)</f>
        <v>#REF!</v>
      </c>
      <c r="E223" s="316" t="e">
        <f t="array" ref="E223">IF(STROŠKI_01!#REF!="","",STROŠKI_01!#REF!)</f>
        <v>#REF!</v>
      </c>
      <c r="F223" s="316" t="e">
        <f t="array" ref="F223">IF(STROŠKI_01!#REF!="","",STROŠKI_01!#REF!)</f>
        <v>#REF!</v>
      </c>
      <c r="G223" s="316" t="e">
        <f t="array" ref="G223">IF(STROŠKI_01!#REF!="","",STROŠKI_01!#REF!)</f>
        <v>#REF!</v>
      </c>
      <c r="H223" s="316" t="e">
        <f t="array" ref="H223">IF(STROŠKI_01!#REF!="","",STROŠKI_01!#REF!)</f>
        <v>#REF!</v>
      </c>
      <c r="I223" s="316" t="e">
        <f t="array" ref="I223">IF(STROŠKI_01!#REF!="","",STROŠKI_01!#REF!)</f>
        <v>#REF!</v>
      </c>
      <c r="J223" s="316" t="e">
        <f t="array" ref="J223">IF(STROŠKI_01!#REF!="","",STROŠKI_01!#REF!)</f>
        <v>#REF!</v>
      </c>
      <c r="K223" s="316" t="e">
        <f t="array" ref="K223">IF(STROŠKI_01!#REF!="","",STROŠKI_01!#REF!)</f>
        <v>#REF!</v>
      </c>
      <c r="L223" s="316" t="e">
        <f t="array" ref="L223">IF(STROŠKI_01!#REF!="","",STROŠKI_01!#REF!)</f>
        <v>#REF!</v>
      </c>
      <c r="M223" s="316" t="e">
        <f t="array" ref="M223">IF(STROŠKI_01!#REF!="","",STROŠKI_01!#REF!)</f>
        <v>#REF!</v>
      </c>
      <c r="N223" s="316" t="e">
        <f t="array" ref="N223">IF(STROŠKI_01!#REF!="","",STROŠKI_01!#REF!)</f>
        <v>#REF!</v>
      </c>
      <c r="O223" s="316" t="e">
        <f t="array" ref="O223">IF(STROŠKI_01!#REF!="","",STROŠKI_01!#REF!)</f>
        <v>#REF!</v>
      </c>
      <c r="P223" s="316" t="e">
        <f t="array" ref="P223">IF(STROŠKI_01!#REF!="","",STROŠKI_01!#REF!)</f>
        <v>#REF!</v>
      </c>
      <c r="Q223" s="316" t="e">
        <f t="array" ref="Q223">IF(STROŠKI_01!#REF!="","",STROŠKI_01!#REF!)</f>
        <v>#REF!</v>
      </c>
      <c r="R223" s="316" t="e">
        <f t="array" ref="R223">IF(STROŠKI_01!#REF!="","",STROŠKI_01!#REF!)</f>
        <v>#REF!</v>
      </c>
      <c r="S223" s="316" t="e">
        <f t="array" ref="S223">IF(STROŠKI_01!#REF!="","",STROŠKI_01!#REF!)</f>
        <v>#REF!</v>
      </c>
      <c r="T223" s="316" t="e">
        <f t="array" ref="T223">IF(STROŠKI_01!#REF!="","",STROŠKI_01!#REF!)</f>
        <v>#REF!</v>
      </c>
    </row>
    <row r="224" spans="1:20" x14ac:dyDescent="0.25">
      <c r="A224" s="322">
        <v>5</v>
      </c>
      <c r="B224" s="316" t="e">
        <f t="array" ref="B224">IF(STROŠKI_01!#REF!="","",STROŠKI_01!#REF!)</f>
        <v>#REF!</v>
      </c>
      <c r="C224" s="316" t="e">
        <f t="array" ref="C224">IF(STROŠKI_01!#REF!="","",STROŠKI_01!#REF!)</f>
        <v>#REF!</v>
      </c>
      <c r="D224" s="316" t="e">
        <f t="array" ref="D224">IF(STROŠKI_01!#REF!="","",STROŠKI_01!#REF!)</f>
        <v>#REF!</v>
      </c>
      <c r="E224" s="316" t="e">
        <f t="array" ref="E224">IF(STROŠKI_01!#REF!="","",STROŠKI_01!#REF!)</f>
        <v>#REF!</v>
      </c>
      <c r="F224" s="316" t="e">
        <f t="array" ref="F224">IF(STROŠKI_01!#REF!="","",STROŠKI_01!#REF!)</f>
        <v>#REF!</v>
      </c>
      <c r="G224" s="316" t="e">
        <f t="array" ref="G224">IF(STROŠKI_01!#REF!="","",STROŠKI_01!#REF!)</f>
        <v>#REF!</v>
      </c>
      <c r="H224" s="316" t="e">
        <f t="array" ref="H224">IF(STROŠKI_01!#REF!="","",STROŠKI_01!#REF!)</f>
        <v>#REF!</v>
      </c>
      <c r="I224" s="316" t="e">
        <f t="array" ref="I224">IF(STROŠKI_01!#REF!="","",STROŠKI_01!#REF!)</f>
        <v>#REF!</v>
      </c>
      <c r="J224" s="316" t="e">
        <f t="array" ref="J224">IF(STROŠKI_01!#REF!="","",STROŠKI_01!#REF!)</f>
        <v>#REF!</v>
      </c>
      <c r="K224" s="316" t="e">
        <f t="array" ref="K224">IF(STROŠKI_01!#REF!="","",STROŠKI_01!#REF!)</f>
        <v>#REF!</v>
      </c>
      <c r="L224" s="316" t="e">
        <f t="array" ref="L224">IF(STROŠKI_01!#REF!="","",STROŠKI_01!#REF!)</f>
        <v>#REF!</v>
      </c>
      <c r="M224" s="316" t="e">
        <f t="array" ref="M224">IF(STROŠKI_01!#REF!="","",STROŠKI_01!#REF!)</f>
        <v>#REF!</v>
      </c>
      <c r="N224" s="316" t="e">
        <f t="array" ref="N224">IF(STROŠKI_01!#REF!="","",STROŠKI_01!#REF!)</f>
        <v>#REF!</v>
      </c>
      <c r="O224" s="316" t="e">
        <f t="array" ref="O224">IF(STROŠKI_01!#REF!="","",STROŠKI_01!#REF!)</f>
        <v>#REF!</v>
      </c>
      <c r="P224" s="316" t="e">
        <f t="array" ref="P224">IF(STROŠKI_01!#REF!="","",STROŠKI_01!#REF!)</f>
        <v>#REF!</v>
      </c>
      <c r="Q224" s="316" t="e">
        <f t="array" ref="Q224">IF(STROŠKI_01!#REF!="","",STROŠKI_01!#REF!)</f>
        <v>#REF!</v>
      </c>
      <c r="R224" s="316" t="e">
        <f t="array" ref="R224">IF(STROŠKI_01!#REF!="","",STROŠKI_01!#REF!)</f>
        <v>#REF!</v>
      </c>
      <c r="S224" s="316" t="e">
        <f t="array" ref="S224">IF(STROŠKI_01!#REF!="","",STROŠKI_01!#REF!)</f>
        <v>#REF!</v>
      </c>
      <c r="T224" s="316" t="e">
        <f t="array" ref="T224">IF(STROŠKI_01!#REF!="","",STROŠKI_01!#REF!)</f>
        <v>#REF!</v>
      </c>
    </row>
    <row r="225" spans="1:22" x14ac:dyDescent="0.25">
      <c r="A225" s="322">
        <v>5</v>
      </c>
      <c r="B225" s="316" t="e">
        <f t="array" ref="B225">IF(STROŠKI_01!#REF!="","",STROŠKI_01!#REF!)</f>
        <v>#REF!</v>
      </c>
      <c r="C225" s="316" t="e">
        <f t="array" ref="C225">IF(STROŠKI_01!#REF!="","",STROŠKI_01!#REF!)</f>
        <v>#REF!</v>
      </c>
      <c r="D225" s="316" t="e">
        <f t="array" ref="D225">IF(STROŠKI_01!#REF!="","",STROŠKI_01!#REF!)</f>
        <v>#REF!</v>
      </c>
      <c r="E225" s="316" t="e">
        <f t="array" ref="E225">IF(STROŠKI_01!#REF!="","",STROŠKI_01!#REF!)</f>
        <v>#REF!</v>
      </c>
      <c r="F225" s="316" t="e">
        <f t="array" ref="F225">IF(STROŠKI_01!#REF!="","",STROŠKI_01!#REF!)</f>
        <v>#REF!</v>
      </c>
      <c r="G225" s="316" t="e">
        <f t="array" ref="G225">IF(STROŠKI_01!#REF!="","",STROŠKI_01!#REF!)</f>
        <v>#REF!</v>
      </c>
      <c r="H225" s="316" t="e">
        <f t="array" ref="H225">IF(STROŠKI_01!#REF!="","",STROŠKI_01!#REF!)</f>
        <v>#REF!</v>
      </c>
      <c r="I225" s="316" t="e">
        <f t="array" ref="I225">IF(STROŠKI_01!#REF!="","",STROŠKI_01!#REF!)</f>
        <v>#REF!</v>
      </c>
      <c r="J225" s="316" t="e">
        <f t="array" ref="J225">IF(STROŠKI_01!#REF!="","",STROŠKI_01!#REF!)</f>
        <v>#REF!</v>
      </c>
      <c r="K225" s="316" t="e">
        <f t="array" ref="K225">IF(STROŠKI_01!#REF!="","",STROŠKI_01!#REF!)</f>
        <v>#REF!</v>
      </c>
      <c r="L225" s="316" t="e">
        <f t="array" ref="L225">IF(STROŠKI_01!#REF!="","",STROŠKI_01!#REF!)</f>
        <v>#REF!</v>
      </c>
      <c r="M225" s="316" t="e">
        <f t="array" ref="M225">IF(STROŠKI_01!#REF!="","",STROŠKI_01!#REF!)</f>
        <v>#REF!</v>
      </c>
      <c r="N225" s="316" t="e">
        <f t="array" ref="N225">IF(STROŠKI_01!#REF!="","",STROŠKI_01!#REF!)</f>
        <v>#REF!</v>
      </c>
      <c r="O225" s="316" t="e">
        <f t="array" ref="O225">IF(STROŠKI_01!#REF!="","",STROŠKI_01!#REF!)</f>
        <v>#REF!</v>
      </c>
      <c r="P225" s="316" t="e">
        <f t="array" ref="P225">IF(STROŠKI_01!#REF!="","",STROŠKI_01!#REF!)</f>
        <v>#REF!</v>
      </c>
      <c r="Q225" s="316" t="e">
        <f t="array" ref="Q225">IF(STROŠKI_01!#REF!="","",STROŠKI_01!#REF!)</f>
        <v>#REF!</v>
      </c>
      <c r="R225" s="316" t="e">
        <f t="array" ref="R225">IF(STROŠKI_01!#REF!="","",STROŠKI_01!#REF!)</f>
        <v>#REF!</v>
      </c>
      <c r="S225" s="316" t="e">
        <f t="array" ref="S225">IF(STROŠKI_01!#REF!="","",STROŠKI_01!#REF!)</f>
        <v>#REF!</v>
      </c>
      <c r="T225" s="316" t="e">
        <f t="array" ref="T225">IF(STROŠKI_01!#REF!="","",STROŠKI_01!#REF!)</f>
        <v>#REF!</v>
      </c>
    </row>
    <row r="226" spans="1:22" x14ac:dyDescent="0.25">
      <c r="A226" s="322">
        <v>5</v>
      </c>
      <c r="B226" s="316" t="e">
        <f t="array" ref="B226">IF(STROŠKI_01!#REF!="","",STROŠKI_01!#REF!)</f>
        <v>#REF!</v>
      </c>
      <c r="C226" s="316" t="e">
        <f t="array" ref="C226">IF(STROŠKI_01!#REF!="","",STROŠKI_01!#REF!)</f>
        <v>#REF!</v>
      </c>
      <c r="D226" s="316" t="e">
        <f t="array" ref="D226">IF(STROŠKI_01!#REF!="","",STROŠKI_01!#REF!)</f>
        <v>#REF!</v>
      </c>
      <c r="E226" s="316" t="e">
        <f t="array" ref="E226">IF(STROŠKI_01!#REF!="","",STROŠKI_01!#REF!)</f>
        <v>#REF!</v>
      </c>
      <c r="F226" s="316" t="e">
        <f t="array" ref="F226">IF(STROŠKI_01!#REF!="","",STROŠKI_01!#REF!)</f>
        <v>#REF!</v>
      </c>
      <c r="G226" s="316" t="e">
        <f t="array" ref="G226">IF(STROŠKI_01!#REF!="","",STROŠKI_01!#REF!)</f>
        <v>#REF!</v>
      </c>
      <c r="H226" s="316" t="e">
        <f t="array" ref="H226">IF(STROŠKI_01!#REF!="","",STROŠKI_01!#REF!)</f>
        <v>#REF!</v>
      </c>
      <c r="I226" s="316" t="e">
        <f t="array" ref="I226">IF(STROŠKI_01!#REF!="","",STROŠKI_01!#REF!)</f>
        <v>#REF!</v>
      </c>
      <c r="J226" s="316" t="e">
        <f t="array" ref="J226">IF(STROŠKI_01!#REF!="","",STROŠKI_01!#REF!)</f>
        <v>#REF!</v>
      </c>
      <c r="K226" s="316" t="e">
        <f t="array" ref="K226">IF(STROŠKI_01!#REF!="","",STROŠKI_01!#REF!)</f>
        <v>#REF!</v>
      </c>
      <c r="L226" s="316" t="e">
        <f t="array" ref="L226">IF(STROŠKI_01!#REF!="","",STROŠKI_01!#REF!)</f>
        <v>#REF!</v>
      </c>
      <c r="M226" s="316" t="e">
        <f t="array" ref="M226">IF(STROŠKI_01!#REF!="","",STROŠKI_01!#REF!)</f>
        <v>#REF!</v>
      </c>
      <c r="N226" s="316" t="e">
        <f t="array" ref="N226">IF(STROŠKI_01!#REF!="","",STROŠKI_01!#REF!)</f>
        <v>#REF!</v>
      </c>
      <c r="O226" s="316" t="e">
        <f t="array" ref="O226">IF(STROŠKI_01!#REF!="","",STROŠKI_01!#REF!)</f>
        <v>#REF!</v>
      </c>
      <c r="P226" s="316" t="e">
        <f t="array" ref="P226">IF(STROŠKI_01!#REF!="","",STROŠKI_01!#REF!)</f>
        <v>#REF!</v>
      </c>
      <c r="Q226" s="316" t="e">
        <f t="array" ref="Q226">IF(STROŠKI_01!#REF!="","",STROŠKI_01!#REF!)</f>
        <v>#REF!</v>
      </c>
      <c r="R226" s="316" t="e">
        <f t="array" ref="R226">IF(STROŠKI_01!#REF!="","",STROŠKI_01!#REF!)</f>
        <v>#REF!</v>
      </c>
      <c r="S226" s="316" t="e">
        <f t="array" ref="S226">IF(STROŠKI_01!#REF!="","",STROŠKI_01!#REF!)</f>
        <v>#REF!</v>
      </c>
      <c r="T226" s="316" t="e">
        <f t="array" ref="T226">IF(STROŠKI_01!#REF!="","",STROŠKI_01!#REF!)</f>
        <v>#REF!</v>
      </c>
    </row>
    <row r="227" spans="1:22" x14ac:dyDescent="0.25">
      <c r="A227" s="354">
        <v>6</v>
      </c>
      <c r="B227" s="316" t="e">
        <f t="array" ref="B227">IF(STROŠKI_01!#REF!="","",STROŠKI_01!#REF!)</f>
        <v>#REF!</v>
      </c>
      <c r="C227" s="316" t="e">
        <f t="array" ref="C227">IF(STROŠKI_01!#REF!="","",STROŠKI_01!#REF!)</f>
        <v>#REF!</v>
      </c>
      <c r="D227" s="316" t="e">
        <f t="array" ref="D227">IF(STROŠKI_01!#REF!="","",STROŠKI_01!#REF!)</f>
        <v>#REF!</v>
      </c>
      <c r="E227" s="316" t="e">
        <f t="array" ref="E227">IF(STROŠKI_01!#REF!="","",STROŠKI_01!#REF!)</f>
        <v>#REF!</v>
      </c>
      <c r="F227" s="316" t="e">
        <f t="array" ref="F227">IF(STROŠKI_01!#REF!="","",STROŠKI_01!#REF!)</f>
        <v>#REF!</v>
      </c>
      <c r="G227" s="316" t="e">
        <f t="array" ref="G227">IF(STROŠKI_01!#REF!="","",STROŠKI_01!#REF!)</f>
        <v>#REF!</v>
      </c>
      <c r="H227" s="316" t="e">
        <f t="array" ref="H227">IF(STROŠKI_01!#REF!="","",STROŠKI_01!#REF!)</f>
        <v>#REF!</v>
      </c>
      <c r="I227" s="316" t="e">
        <f t="array" ref="I227">IF(STROŠKI_01!#REF!="","",STROŠKI_01!#REF!)</f>
        <v>#REF!</v>
      </c>
      <c r="J227" s="316" t="e">
        <f t="array" ref="J227">IF(STROŠKI_01!#REF!="","",STROŠKI_01!#REF!)</f>
        <v>#REF!</v>
      </c>
      <c r="K227" s="316" t="e">
        <f t="array" ref="K227">IF(STROŠKI_01!#REF!="","",STROŠKI_01!#REF!)</f>
        <v>#REF!</v>
      </c>
      <c r="L227" s="316" t="e">
        <f t="array" ref="L227">IF(STROŠKI_01!#REF!="","",STROŠKI_01!#REF!)</f>
        <v>#REF!</v>
      </c>
      <c r="M227" s="316" t="e">
        <f t="array" ref="M227">IF(STROŠKI_01!#REF!="","",STROŠKI_01!#REF!)</f>
        <v>#REF!</v>
      </c>
      <c r="N227" s="316" t="e">
        <f t="array" ref="N227">IF(STROŠKI_01!#REF!="","",STROŠKI_01!#REF!)</f>
        <v>#REF!</v>
      </c>
      <c r="O227" s="316" t="e">
        <f t="array" ref="O227">IF(STROŠKI_01!#REF!="","",STROŠKI_01!#REF!)</f>
        <v>#REF!</v>
      </c>
      <c r="P227" s="316" t="e">
        <f t="array" ref="P227">IF(STROŠKI_01!#REF!="","",STROŠKI_01!#REF!)</f>
        <v>#REF!</v>
      </c>
      <c r="Q227" s="316" t="e">
        <f t="array" ref="Q227">IF(STROŠKI_01!#REF!="","",STROŠKI_01!#REF!)</f>
        <v>#REF!</v>
      </c>
      <c r="R227" s="316" t="e">
        <f t="array" ref="R227">IF(STROŠKI_01!#REF!="","",STROŠKI_01!#REF!)</f>
        <v>#REF!</v>
      </c>
      <c r="S227" s="316" t="e">
        <f t="array" ref="S227">IF(STROŠKI_01!#REF!="","",STROŠKI_01!#REF!)</f>
        <v>#REF!</v>
      </c>
      <c r="T227" s="316" t="e">
        <f t="array" ref="T227">IF(STROŠKI_01!#REF!="","",STROŠKI_01!#REF!)</f>
        <v>#REF!</v>
      </c>
      <c r="U227" s="448" t="e">
        <f t="array" ref="U227">IF(STROŠKI_01!#REF!="","",STROŠKI_01!#REF!)</f>
        <v>#REF!</v>
      </c>
      <c r="V227" t="e">
        <f t="array" ref="V227">IF(STROŠKI_01!#REF!="","",STROŠKI_01!#REF!)</f>
        <v>#REF!</v>
      </c>
    </row>
    <row r="228" spans="1:22" x14ac:dyDescent="0.25">
      <c r="A228" s="354">
        <v>6</v>
      </c>
      <c r="B228" s="316" t="e">
        <f t="array" ref="B228">IF(STROŠKI_01!#REF!="","",STROŠKI_01!#REF!)</f>
        <v>#REF!</v>
      </c>
      <c r="C228" s="316" t="e">
        <f t="array" ref="C228">IF(STROŠKI_01!#REF!="","",STROŠKI_01!#REF!)</f>
        <v>#REF!</v>
      </c>
      <c r="D228" s="316" t="e">
        <f t="array" ref="D228">IF(STROŠKI_01!#REF!="","",STROŠKI_01!#REF!)</f>
        <v>#REF!</v>
      </c>
      <c r="E228" s="316" t="e">
        <f t="array" ref="E228">IF(STROŠKI_01!#REF!="","",STROŠKI_01!#REF!)</f>
        <v>#REF!</v>
      </c>
      <c r="F228" s="316" t="e">
        <f t="array" ref="F228">IF(STROŠKI_01!#REF!="","",STROŠKI_01!#REF!)</f>
        <v>#REF!</v>
      </c>
      <c r="G228" s="316" t="e">
        <f t="array" ref="G228">IF(STROŠKI_01!#REF!="","",STROŠKI_01!#REF!)</f>
        <v>#REF!</v>
      </c>
      <c r="H228" s="316" t="e">
        <f t="array" ref="H228">IF(STROŠKI_01!#REF!="","",STROŠKI_01!#REF!)</f>
        <v>#REF!</v>
      </c>
      <c r="I228" s="316" t="e">
        <f t="array" ref="I228">IF(STROŠKI_01!#REF!="","",STROŠKI_01!#REF!)</f>
        <v>#REF!</v>
      </c>
      <c r="J228" s="316" t="e">
        <f t="array" ref="J228">IF(STROŠKI_01!#REF!="","",STROŠKI_01!#REF!)</f>
        <v>#REF!</v>
      </c>
      <c r="K228" s="316" t="e">
        <f t="array" ref="K228">IF(STROŠKI_01!#REF!="","",STROŠKI_01!#REF!)</f>
        <v>#REF!</v>
      </c>
      <c r="L228" s="316" t="e">
        <f t="array" ref="L228">IF(STROŠKI_01!#REF!="","",STROŠKI_01!#REF!)</f>
        <v>#REF!</v>
      </c>
      <c r="M228" s="316" t="e">
        <f t="array" ref="M228">IF(STROŠKI_01!#REF!="","",STROŠKI_01!#REF!)</f>
        <v>#REF!</v>
      </c>
      <c r="N228" s="316" t="e">
        <f t="array" ref="N228">IF(STROŠKI_01!#REF!="","",STROŠKI_01!#REF!)</f>
        <v>#REF!</v>
      </c>
      <c r="O228" s="316" t="e">
        <f t="array" ref="O228">IF(STROŠKI_01!#REF!="","",STROŠKI_01!#REF!)</f>
        <v>#REF!</v>
      </c>
      <c r="P228" s="316" t="e">
        <f t="array" ref="P228">IF(STROŠKI_01!#REF!="","",STROŠKI_01!#REF!)</f>
        <v>#REF!</v>
      </c>
      <c r="Q228" s="316" t="e">
        <f t="array" ref="Q228">IF(STROŠKI_01!#REF!="","",STROŠKI_01!#REF!)</f>
        <v>#REF!</v>
      </c>
      <c r="R228" s="316" t="e">
        <f t="array" ref="R228">IF(STROŠKI_01!#REF!="","",STROŠKI_01!#REF!)</f>
        <v>#REF!</v>
      </c>
      <c r="S228" s="316" t="e">
        <f t="array" ref="S228">IF(STROŠKI_01!#REF!="","",STROŠKI_01!#REF!)</f>
        <v>#REF!</v>
      </c>
      <c r="T228" s="316" t="e">
        <f t="array" ref="T228">IF(STROŠKI_01!#REF!="","",STROŠKI_01!#REF!)</f>
        <v>#REF!</v>
      </c>
      <c r="U228" s="448" t="e">
        <f t="array" ref="U228">IF(STROŠKI_01!#REF!="","",STROŠKI_01!#REF!)</f>
        <v>#REF!</v>
      </c>
      <c r="V228" t="e">
        <f t="array" ref="V228">IF(STROŠKI_01!#REF!="","",STROŠKI_01!#REF!)</f>
        <v>#REF!</v>
      </c>
    </row>
    <row r="229" spans="1:22" x14ac:dyDescent="0.25">
      <c r="A229" s="354">
        <v>6</v>
      </c>
      <c r="B229" s="316" t="e">
        <f t="array" ref="B229">IF(STROŠKI_01!#REF!="","",STROŠKI_01!#REF!)</f>
        <v>#REF!</v>
      </c>
      <c r="C229" s="316" t="e">
        <f t="array" ref="C229">IF(STROŠKI_01!#REF!="","",STROŠKI_01!#REF!)</f>
        <v>#REF!</v>
      </c>
      <c r="D229" s="316" t="e">
        <f t="array" ref="D229">IF(STROŠKI_01!#REF!="","",STROŠKI_01!#REF!)</f>
        <v>#REF!</v>
      </c>
      <c r="E229" s="316" t="e">
        <f t="array" ref="E229">IF(STROŠKI_01!#REF!="","",STROŠKI_01!#REF!)</f>
        <v>#REF!</v>
      </c>
      <c r="F229" s="316" t="e">
        <f t="array" ref="F229">IF(STROŠKI_01!#REF!="","",STROŠKI_01!#REF!)</f>
        <v>#REF!</v>
      </c>
      <c r="G229" s="316" t="e">
        <f t="array" ref="G229">IF(STROŠKI_01!#REF!="","",STROŠKI_01!#REF!)</f>
        <v>#REF!</v>
      </c>
      <c r="H229" s="316" t="e">
        <f t="array" ref="H229">IF(STROŠKI_01!#REF!="","",STROŠKI_01!#REF!)</f>
        <v>#REF!</v>
      </c>
      <c r="I229" s="316" t="e">
        <f t="array" ref="I229">IF(STROŠKI_01!#REF!="","",STROŠKI_01!#REF!)</f>
        <v>#REF!</v>
      </c>
      <c r="J229" s="316" t="e">
        <f t="array" ref="J229">IF(STROŠKI_01!#REF!="","",STROŠKI_01!#REF!)</f>
        <v>#REF!</v>
      </c>
      <c r="K229" s="316" t="e">
        <f t="array" ref="K229">IF(STROŠKI_01!#REF!="","",STROŠKI_01!#REF!)</f>
        <v>#REF!</v>
      </c>
      <c r="L229" s="316" t="e">
        <f t="array" ref="L229">IF(STROŠKI_01!#REF!="","",STROŠKI_01!#REF!)</f>
        <v>#REF!</v>
      </c>
      <c r="M229" s="316" t="e">
        <f t="array" ref="M229">IF(STROŠKI_01!#REF!="","",STROŠKI_01!#REF!)</f>
        <v>#REF!</v>
      </c>
      <c r="N229" s="316" t="e">
        <f t="array" ref="N229">IF(STROŠKI_01!#REF!="","",STROŠKI_01!#REF!)</f>
        <v>#REF!</v>
      </c>
      <c r="O229" s="316" t="e">
        <f t="array" ref="O229">IF(STROŠKI_01!#REF!="","",STROŠKI_01!#REF!)</f>
        <v>#REF!</v>
      </c>
      <c r="P229" s="316" t="e">
        <f t="array" ref="P229">IF(STROŠKI_01!#REF!="","",STROŠKI_01!#REF!)</f>
        <v>#REF!</v>
      </c>
      <c r="Q229" s="316" t="e">
        <f t="array" ref="Q229">IF(STROŠKI_01!#REF!="","",STROŠKI_01!#REF!)</f>
        <v>#REF!</v>
      </c>
      <c r="R229" s="316" t="e">
        <f t="array" ref="R229">IF(STROŠKI_01!#REF!="","",STROŠKI_01!#REF!)</f>
        <v>#REF!</v>
      </c>
      <c r="S229" s="316" t="e">
        <f t="array" ref="S229">IF(STROŠKI_01!#REF!="","",STROŠKI_01!#REF!)</f>
        <v>#REF!</v>
      </c>
      <c r="T229" s="316" t="e">
        <f t="array" ref="T229">IF(STROŠKI_01!#REF!="","",STROŠKI_01!#REF!)</f>
        <v>#REF!</v>
      </c>
      <c r="U229" s="448" t="e">
        <f t="array" ref="U229">IF(STROŠKI_01!#REF!="","",STROŠKI_01!#REF!)</f>
        <v>#REF!</v>
      </c>
      <c r="V229" t="e">
        <f t="array" ref="V229">IF(STROŠKI_01!#REF!="","",STROŠKI_01!#REF!)</f>
        <v>#REF!</v>
      </c>
    </row>
    <row r="230" spans="1:22" x14ac:dyDescent="0.25">
      <c r="A230" s="354">
        <v>6</v>
      </c>
      <c r="B230" s="316" t="e">
        <f t="array" ref="B230">IF(STROŠKI_01!#REF!="","",STROŠKI_01!#REF!)</f>
        <v>#REF!</v>
      </c>
      <c r="C230" s="316" t="e">
        <f t="array" ref="C230">IF(STROŠKI_01!#REF!="","",STROŠKI_01!#REF!)</f>
        <v>#REF!</v>
      </c>
      <c r="D230" s="316" t="e">
        <f t="array" ref="D230">IF(STROŠKI_01!#REF!="","",STROŠKI_01!#REF!)</f>
        <v>#REF!</v>
      </c>
      <c r="E230" s="316" t="e">
        <f t="array" ref="E230">IF(STROŠKI_01!#REF!="","",STROŠKI_01!#REF!)</f>
        <v>#REF!</v>
      </c>
      <c r="F230" s="316" t="e">
        <f t="array" ref="F230">IF(STROŠKI_01!#REF!="","",STROŠKI_01!#REF!)</f>
        <v>#REF!</v>
      </c>
      <c r="G230" s="316" t="e">
        <f t="array" ref="G230">IF(STROŠKI_01!#REF!="","",STROŠKI_01!#REF!)</f>
        <v>#REF!</v>
      </c>
      <c r="H230" s="316" t="e">
        <f t="array" ref="H230">IF(STROŠKI_01!#REF!="","",STROŠKI_01!#REF!)</f>
        <v>#REF!</v>
      </c>
      <c r="I230" s="316" t="e">
        <f t="array" ref="I230">IF(STROŠKI_01!#REF!="","",STROŠKI_01!#REF!)</f>
        <v>#REF!</v>
      </c>
      <c r="J230" s="316" t="e">
        <f t="array" ref="J230">IF(STROŠKI_01!#REF!="","",STROŠKI_01!#REF!)</f>
        <v>#REF!</v>
      </c>
      <c r="K230" s="316" t="e">
        <f t="array" ref="K230">IF(STROŠKI_01!#REF!="","",STROŠKI_01!#REF!)</f>
        <v>#REF!</v>
      </c>
      <c r="L230" s="316" t="e">
        <f t="array" ref="L230">IF(STROŠKI_01!#REF!="","",STROŠKI_01!#REF!)</f>
        <v>#REF!</v>
      </c>
      <c r="M230" s="316" t="e">
        <f t="array" ref="M230">IF(STROŠKI_01!#REF!="","",STROŠKI_01!#REF!)</f>
        <v>#REF!</v>
      </c>
      <c r="N230" s="316" t="e">
        <f t="array" ref="N230">IF(STROŠKI_01!#REF!="","",STROŠKI_01!#REF!)</f>
        <v>#REF!</v>
      </c>
      <c r="O230" s="316" t="e">
        <f t="array" ref="O230">IF(STROŠKI_01!#REF!="","",STROŠKI_01!#REF!)</f>
        <v>#REF!</v>
      </c>
      <c r="P230" s="316" t="e">
        <f t="array" ref="P230">IF(STROŠKI_01!#REF!="","",STROŠKI_01!#REF!)</f>
        <v>#REF!</v>
      </c>
      <c r="Q230" s="316" t="e">
        <f t="array" ref="Q230">IF(STROŠKI_01!#REF!="","",STROŠKI_01!#REF!)</f>
        <v>#REF!</v>
      </c>
      <c r="R230" s="316" t="e">
        <f t="array" ref="R230">IF(STROŠKI_01!#REF!="","",STROŠKI_01!#REF!)</f>
        <v>#REF!</v>
      </c>
      <c r="S230" s="316" t="e">
        <f t="array" ref="S230">IF(STROŠKI_01!#REF!="","",STROŠKI_01!#REF!)</f>
        <v>#REF!</v>
      </c>
      <c r="T230" s="316" t="e">
        <f t="array" ref="T230">IF(STROŠKI_01!#REF!="","",STROŠKI_01!#REF!)</f>
        <v>#REF!</v>
      </c>
    </row>
    <row r="231" spans="1:22" x14ac:dyDescent="0.25">
      <c r="A231" s="354">
        <v>6</v>
      </c>
      <c r="B231" s="316" t="e">
        <f t="array" ref="B231">IF(STROŠKI_01!#REF!="","",STROŠKI_01!#REF!)</f>
        <v>#REF!</v>
      </c>
      <c r="C231" s="316" t="e">
        <f t="array" ref="C231">IF(STROŠKI_01!#REF!="","",STROŠKI_01!#REF!)</f>
        <v>#REF!</v>
      </c>
      <c r="D231" s="316" t="e">
        <f t="array" ref="D231">IF(STROŠKI_01!#REF!="","",STROŠKI_01!#REF!)</f>
        <v>#REF!</v>
      </c>
      <c r="E231" s="316" t="e">
        <f t="array" ref="E231">IF(STROŠKI_01!#REF!="","",STROŠKI_01!#REF!)</f>
        <v>#REF!</v>
      </c>
      <c r="F231" s="316" t="e">
        <f t="array" ref="F231">IF(STROŠKI_01!#REF!="","",STROŠKI_01!#REF!)</f>
        <v>#REF!</v>
      </c>
      <c r="G231" s="316" t="e">
        <f t="array" ref="G231">IF(STROŠKI_01!#REF!="","",STROŠKI_01!#REF!)</f>
        <v>#REF!</v>
      </c>
      <c r="H231" s="316" t="e">
        <f t="array" ref="H231">IF(STROŠKI_01!#REF!="","",STROŠKI_01!#REF!)</f>
        <v>#REF!</v>
      </c>
      <c r="I231" s="316" t="e">
        <f t="array" ref="I231">IF(STROŠKI_01!#REF!="","",STROŠKI_01!#REF!)</f>
        <v>#REF!</v>
      </c>
      <c r="J231" s="316" t="e">
        <f t="array" ref="J231">IF(STROŠKI_01!#REF!="","",STROŠKI_01!#REF!)</f>
        <v>#REF!</v>
      </c>
      <c r="K231" s="316" t="e">
        <f t="array" ref="K231">IF(STROŠKI_01!#REF!="","",STROŠKI_01!#REF!)</f>
        <v>#REF!</v>
      </c>
      <c r="L231" s="316" t="e">
        <f t="array" ref="L231">IF(STROŠKI_01!#REF!="","",STROŠKI_01!#REF!)</f>
        <v>#REF!</v>
      </c>
      <c r="M231" s="316" t="e">
        <f t="array" ref="M231">IF(STROŠKI_01!#REF!="","",STROŠKI_01!#REF!)</f>
        <v>#REF!</v>
      </c>
      <c r="N231" s="316" t="e">
        <f t="array" ref="N231">IF(STROŠKI_01!#REF!="","",STROŠKI_01!#REF!)</f>
        <v>#REF!</v>
      </c>
      <c r="O231" s="316" t="e">
        <f t="array" ref="O231">IF(STROŠKI_01!#REF!="","",STROŠKI_01!#REF!)</f>
        <v>#REF!</v>
      </c>
      <c r="P231" s="316" t="e">
        <f t="array" ref="P231">IF(STROŠKI_01!#REF!="","",STROŠKI_01!#REF!)</f>
        <v>#REF!</v>
      </c>
      <c r="Q231" s="316" t="e">
        <f t="array" ref="Q231">IF(STROŠKI_01!#REF!="","",STROŠKI_01!#REF!)</f>
        <v>#REF!</v>
      </c>
      <c r="R231" s="316" t="e">
        <f t="array" ref="R231">IF(STROŠKI_01!#REF!="","",STROŠKI_01!#REF!)</f>
        <v>#REF!</v>
      </c>
      <c r="S231" s="316" t="e">
        <f t="array" ref="S231">IF(STROŠKI_01!#REF!="","",STROŠKI_01!#REF!)</f>
        <v>#REF!</v>
      </c>
      <c r="T231" s="316" t="e">
        <f t="array" ref="T231">IF(STROŠKI_01!#REF!="","",STROŠKI_01!#REF!)</f>
        <v>#REF!</v>
      </c>
    </row>
    <row r="232" spans="1:22" x14ac:dyDescent="0.25">
      <c r="A232" s="354">
        <v>6</v>
      </c>
      <c r="B232" s="316" t="e">
        <f t="array" ref="B232">IF(STROŠKI_01!#REF!="","",STROŠKI_01!#REF!)</f>
        <v>#REF!</v>
      </c>
      <c r="C232" s="316" t="e">
        <f t="array" ref="C232">IF(STROŠKI_01!#REF!="","",STROŠKI_01!#REF!)</f>
        <v>#REF!</v>
      </c>
      <c r="D232" s="316" t="e">
        <f t="array" ref="D232">IF(STROŠKI_01!#REF!="","",STROŠKI_01!#REF!)</f>
        <v>#REF!</v>
      </c>
      <c r="E232" s="316" t="e">
        <f t="array" ref="E232">IF(STROŠKI_01!#REF!="","",STROŠKI_01!#REF!)</f>
        <v>#REF!</v>
      </c>
      <c r="F232" s="316" t="e">
        <f t="array" ref="F232">IF(STROŠKI_01!#REF!="","",STROŠKI_01!#REF!)</f>
        <v>#REF!</v>
      </c>
      <c r="G232" s="316" t="e">
        <f t="array" ref="G232">IF(STROŠKI_01!#REF!="","",STROŠKI_01!#REF!)</f>
        <v>#REF!</v>
      </c>
      <c r="H232" s="316" t="e">
        <f t="array" ref="H232">IF(STROŠKI_01!#REF!="","",STROŠKI_01!#REF!)</f>
        <v>#REF!</v>
      </c>
      <c r="I232" s="316" t="e">
        <f t="array" ref="I232">IF(STROŠKI_01!#REF!="","",STROŠKI_01!#REF!)</f>
        <v>#REF!</v>
      </c>
      <c r="J232" s="316" t="e">
        <f t="array" ref="J232">IF(STROŠKI_01!#REF!="","",STROŠKI_01!#REF!)</f>
        <v>#REF!</v>
      </c>
      <c r="K232" s="316" t="e">
        <f t="array" ref="K232">IF(STROŠKI_01!#REF!="","",STROŠKI_01!#REF!)</f>
        <v>#REF!</v>
      </c>
      <c r="L232" s="316" t="e">
        <f t="array" ref="L232">IF(STROŠKI_01!#REF!="","",STROŠKI_01!#REF!)</f>
        <v>#REF!</v>
      </c>
      <c r="M232" s="316" t="e">
        <f t="array" ref="M232">IF(STROŠKI_01!#REF!="","",STROŠKI_01!#REF!)</f>
        <v>#REF!</v>
      </c>
      <c r="N232" s="316" t="e">
        <f t="array" ref="N232">IF(STROŠKI_01!#REF!="","",STROŠKI_01!#REF!)</f>
        <v>#REF!</v>
      </c>
      <c r="O232" s="316" t="e">
        <f t="array" ref="O232">IF(STROŠKI_01!#REF!="","",STROŠKI_01!#REF!)</f>
        <v>#REF!</v>
      </c>
      <c r="P232" s="316" t="e">
        <f t="array" ref="P232">IF(STROŠKI_01!#REF!="","",STROŠKI_01!#REF!)</f>
        <v>#REF!</v>
      </c>
      <c r="Q232" s="316" t="e">
        <f t="array" ref="Q232">IF(STROŠKI_01!#REF!="","",STROŠKI_01!#REF!)</f>
        <v>#REF!</v>
      </c>
      <c r="R232" s="316" t="e">
        <f t="array" ref="R232">IF(STROŠKI_01!#REF!="","",STROŠKI_01!#REF!)</f>
        <v>#REF!</v>
      </c>
      <c r="S232" s="316" t="e">
        <f t="array" ref="S232">IF(STROŠKI_01!#REF!="","",STROŠKI_01!#REF!)</f>
        <v>#REF!</v>
      </c>
      <c r="T232" s="316" t="e">
        <f t="array" ref="T232">IF(STROŠKI_01!#REF!="","",STROŠKI_01!#REF!)</f>
        <v>#REF!</v>
      </c>
    </row>
    <row r="233" spans="1:22" x14ac:dyDescent="0.25">
      <c r="A233" s="354">
        <v>6</v>
      </c>
      <c r="B233" s="316" t="e">
        <f t="array" ref="B233">IF(STROŠKI_01!#REF!="","",STROŠKI_01!#REF!)</f>
        <v>#REF!</v>
      </c>
      <c r="C233" s="316" t="e">
        <f t="array" ref="C233">IF(STROŠKI_01!#REF!="","",STROŠKI_01!#REF!)</f>
        <v>#REF!</v>
      </c>
      <c r="D233" s="316" t="e">
        <f t="array" ref="D233">IF(STROŠKI_01!#REF!="","",STROŠKI_01!#REF!)</f>
        <v>#REF!</v>
      </c>
      <c r="E233" s="316" t="e">
        <f t="array" ref="E233">IF(STROŠKI_01!#REF!="","",STROŠKI_01!#REF!)</f>
        <v>#REF!</v>
      </c>
      <c r="F233" s="316" t="e">
        <f t="array" ref="F233">IF(STROŠKI_01!#REF!="","",STROŠKI_01!#REF!)</f>
        <v>#REF!</v>
      </c>
      <c r="G233" s="316" t="e">
        <f t="array" ref="G233">IF(STROŠKI_01!#REF!="","",STROŠKI_01!#REF!)</f>
        <v>#REF!</v>
      </c>
      <c r="H233" s="316" t="e">
        <f t="array" ref="H233">IF(STROŠKI_01!#REF!="","",STROŠKI_01!#REF!)</f>
        <v>#REF!</v>
      </c>
      <c r="I233" s="316" t="e">
        <f t="array" ref="I233">IF(STROŠKI_01!#REF!="","",STROŠKI_01!#REF!)</f>
        <v>#REF!</v>
      </c>
      <c r="J233" s="316" t="e">
        <f t="array" ref="J233">IF(STROŠKI_01!#REF!="","",STROŠKI_01!#REF!)</f>
        <v>#REF!</v>
      </c>
      <c r="K233" s="316" t="e">
        <f t="array" ref="K233">IF(STROŠKI_01!#REF!="","",STROŠKI_01!#REF!)</f>
        <v>#REF!</v>
      </c>
      <c r="L233" s="316" t="e">
        <f t="array" ref="L233">IF(STROŠKI_01!#REF!="","",STROŠKI_01!#REF!)</f>
        <v>#REF!</v>
      </c>
      <c r="M233" s="316" t="e">
        <f t="array" ref="M233">IF(STROŠKI_01!#REF!="","",STROŠKI_01!#REF!)</f>
        <v>#REF!</v>
      </c>
      <c r="N233" s="316" t="e">
        <f t="array" ref="N233">IF(STROŠKI_01!#REF!="","",STROŠKI_01!#REF!)</f>
        <v>#REF!</v>
      </c>
      <c r="O233" s="316" t="e">
        <f t="array" ref="O233">IF(STROŠKI_01!#REF!="","",STROŠKI_01!#REF!)</f>
        <v>#REF!</v>
      </c>
      <c r="P233" s="316" t="e">
        <f t="array" ref="P233">IF(STROŠKI_01!#REF!="","",STROŠKI_01!#REF!)</f>
        <v>#REF!</v>
      </c>
      <c r="Q233" s="316" t="e">
        <f t="array" ref="Q233">IF(STROŠKI_01!#REF!="","",STROŠKI_01!#REF!)</f>
        <v>#REF!</v>
      </c>
      <c r="R233" s="316" t="e">
        <f t="array" ref="R233">IF(STROŠKI_01!#REF!="","",STROŠKI_01!#REF!)</f>
        <v>#REF!</v>
      </c>
      <c r="S233" s="316" t="e">
        <f t="array" ref="S233">IF(STROŠKI_01!#REF!="","",STROŠKI_01!#REF!)</f>
        <v>#REF!</v>
      </c>
      <c r="T233" s="316" t="e">
        <f t="array" ref="T233">IF(STROŠKI_01!#REF!="","",STROŠKI_01!#REF!)</f>
        <v>#REF!</v>
      </c>
    </row>
    <row r="234" spans="1:22" x14ac:dyDescent="0.25">
      <c r="A234" s="354">
        <v>6</v>
      </c>
      <c r="B234" s="316" t="e">
        <f t="array" ref="B234">IF(STROŠKI_01!#REF!="","",STROŠKI_01!#REF!)</f>
        <v>#REF!</v>
      </c>
      <c r="C234" s="316" t="e">
        <f t="array" ref="C234">IF(STROŠKI_01!#REF!="","",STROŠKI_01!#REF!)</f>
        <v>#REF!</v>
      </c>
      <c r="D234" s="316" t="e">
        <f t="array" ref="D234">IF(STROŠKI_01!#REF!="","",STROŠKI_01!#REF!)</f>
        <v>#REF!</v>
      </c>
      <c r="E234" s="316" t="e">
        <f t="array" ref="E234">IF(STROŠKI_01!#REF!="","",STROŠKI_01!#REF!)</f>
        <v>#REF!</v>
      </c>
      <c r="F234" s="316" t="e">
        <f t="array" ref="F234">IF(STROŠKI_01!#REF!="","",STROŠKI_01!#REF!)</f>
        <v>#REF!</v>
      </c>
      <c r="G234" s="316" t="e">
        <f t="array" ref="G234">IF(STROŠKI_01!#REF!="","",STROŠKI_01!#REF!)</f>
        <v>#REF!</v>
      </c>
      <c r="H234" s="316" t="e">
        <f t="array" ref="H234">IF(STROŠKI_01!#REF!="","",STROŠKI_01!#REF!)</f>
        <v>#REF!</v>
      </c>
      <c r="I234" s="316" t="e">
        <f t="array" ref="I234">IF(STROŠKI_01!#REF!="","",STROŠKI_01!#REF!)</f>
        <v>#REF!</v>
      </c>
      <c r="J234" s="316" t="e">
        <f t="array" ref="J234">IF(STROŠKI_01!#REF!="","",STROŠKI_01!#REF!)</f>
        <v>#REF!</v>
      </c>
      <c r="K234" s="316" t="e">
        <f t="array" ref="K234">IF(STROŠKI_01!#REF!="","",STROŠKI_01!#REF!)</f>
        <v>#REF!</v>
      </c>
      <c r="L234" s="316" t="e">
        <f t="array" ref="L234">IF(STROŠKI_01!#REF!="","",STROŠKI_01!#REF!)</f>
        <v>#REF!</v>
      </c>
      <c r="M234" s="316" t="e">
        <f t="array" ref="M234">IF(STROŠKI_01!#REF!="","",STROŠKI_01!#REF!)</f>
        <v>#REF!</v>
      </c>
      <c r="N234" s="316" t="e">
        <f t="array" ref="N234">IF(STROŠKI_01!#REF!="","",STROŠKI_01!#REF!)</f>
        <v>#REF!</v>
      </c>
      <c r="O234" s="316" t="e">
        <f t="array" ref="O234">IF(STROŠKI_01!#REF!="","",STROŠKI_01!#REF!)</f>
        <v>#REF!</v>
      </c>
      <c r="P234" s="316" t="e">
        <f t="array" ref="P234">IF(STROŠKI_01!#REF!="","",STROŠKI_01!#REF!)</f>
        <v>#REF!</v>
      </c>
      <c r="Q234" s="316" t="e">
        <f t="array" ref="Q234">IF(STROŠKI_01!#REF!="","",STROŠKI_01!#REF!)</f>
        <v>#REF!</v>
      </c>
      <c r="R234" s="316" t="e">
        <f t="array" ref="R234">IF(STROŠKI_01!#REF!="","",STROŠKI_01!#REF!)</f>
        <v>#REF!</v>
      </c>
      <c r="S234" s="316" t="e">
        <f t="array" ref="S234">IF(STROŠKI_01!#REF!="","",STROŠKI_01!#REF!)</f>
        <v>#REF!</v>
      </c>
      <c r="T234" s="316" t="e">
        <f t="array" ref="T234">IF(STROŠKI_01!#REF!="","",STROŠKI_01!#REF!)</f>
        <v>#REF!</v>
      </c>
    </row>
    <row r="235" spans="1:22" x14ac:dyDescent="0.25">
      <c r="A235" s="354">
        <v>6</v>
      </c>
      <c r="B235" s="316" t="e">
        <f t="array" ref="B235">IF(STROŠKI_01!#REF!="","",STROŠKI_01!#REF!)</f>
        <v>#REF!</v>
      </c>
      <c r="C235" s="316" t="e">
        <f t="array" ref="C235">IF(STROŠKI_01!#REF!="","",STROŠKI_01!#REF!)</f>
        <v>#REF!</v>
      </c>
      <c r="D235" s="316" t="e">
        <f t="array" ref="D235">IF(STROŠKI_01!#REF!="","",STROŠKI_01!#REF!)</f>
        <v>#REF!</v>
      </c>
      <c r="E235" s="316" t="e">
        <f t="array" ref="E235">IF(STROŠKI_01!#REF!="","",STROŠKI_01!#REF!)</f>
        <v>#REF!</v>
      </c>
      <c r="F235" s="316" t="e">
        <f t="array" ref="F235">IF(STROŠKI_01!#REF!="","",STROŠKI_01!#REF!)</f>
        <v>#REF!</v>
      </c>
      <c r="G235" s="316" t="e">
        <f t="array" ref="G235">IF(STROŠKI_01!#REF!="","",STROŠKI_01!#REF!)</f>
        <v>#REF!</v>
      </c>
      <c r="H235" s="316" t="e">
        <f t="array" ref="H235">IF(STROŠKI_01!#REF!="","",STROŠKI_01!#REF!)</f>
        <v>#REF!</v>
      </c>
      <c r="I235" s="316" t="e">
        <f t="array" ref="I235">IF(STROŠKI_01!#REF!="","",STROŠKI_01!#REF!)</f>
        <v>#REF!</v>
      </c>
      <c r="J235" s="316" t="e">
        <f t="array" ref="J235">IF(STROŠKI_01!#REF!="","",STROŠKI_01!#REF!)</f>
        <v>#REF!</v>
      </c>
      <c r="K235" s="316" t="e">
        <f t="array" ref="K235">IF(STROŠKI_01!#REF!="","",STROŠKI_01!#REF!)</f>
        <v>#REF!</v>
      </c>
      <c r="L235" s="316" t="e">
        <f t="array" ref="L235">IF(STROŠKI_01!#REF!="","",STROŠKI_01!#REF!)</f>
        <v>#REF!</v>
      </c>
      <c r="M235" s="316" t="e">
        <f t="array" ref="M235">IF(STROŠKI_01!#REF!="","",STROŠKI_01!#REF!)</f>
        <v>#REF!</v>
      </c>
      <c r="N235" s="316" t="e">
        <f t="array" ref="N235">IF(STROŠKI_01!#REF!="","",STROŠKI_01!#REF!)</f>
        <v>#REF!</v>
      </c>
      <c r="O235" s="316" t="e">
        <f t="array" ref="O235">IF(STROŠKI_01!#REF!="","",STROŠKI_01!#REF!)</f>
        <v>#REF!</v>
      </c>
      <c r="P235" s="316" t="e">
        <f t="array" ref="P235">IF(STROŠKI_01!#REF!="","",STROŠKI_01!#REF!)</f>
        <v>#REF!</v>
      </c>
      <c r="Q235" s="316" t="e">
        <f t="array" ref="Q235">IF(STROŠKI_01!#REF!="","",STROŠKI_01!#REF!)</f>
        <v>#REF!</v>
      </c>
      <c r="R235" s="316" t="e">
        <f t="array" ref="R235">IF(STROŠKI_01!#REF!="","",STROŠKI_01!#REF!)</f>
        <v>#REF!</v>
      </c>
      <c r="S235" s="316" t="e">
        <f t="array" ref="S235">IF(STROŠKI_01!#REF!="","",STROŠKI_01!#REF!)</f>
        <v>#REF!</v>
      </c>
      <c r="T235" s="316" t="e">
        <f t="array" ref="T235">IF(STROŠKI_01!#REF!="","",STROŠKI_01!#REF!)</f>
        <v>#REF!</v>
      </c>
    </row>
    <row r="236" spans="1:22" x14ac:dyDescent="0.25">
      <c r="A236" s="354">
        <v>6</v>
      </c>
      <c r="B236" s="316" t="e">
        <f t="array" ref="B236">IF(STROŠKI_01!#REF!="","",STROŠKI_01!#REF!)</f>
        <v>#REF!</v>
      </c>
      <c r="C236" s="316" t="e">
        <f t="array" ref="C236">IF(STROŠKI_01!#REF!="","",STROŠKI_01!#REF!)</f>
        <v>#REF!</v>
      </c>
      <c r="D236" s="316" t="e">
        <f t="array" ref="D236">IF(STROŠKI_01!#REF!="","",STROŠKI_01!#REF!)</f>
        <v>#REF!</v>
      </c>
      <c r="E236" s="316" t="e">
        <f t="array" ref="E236">IF(STROŠKI_01!#REF!="","",STROŠKI_01!#REF!)</f>
        <v>#REF!</v>
      </c>
      <c r="F236" s="316" t="e">
        <f t="array" ref="F236">IF(STROŠKI_01!#REF!="","",STROŠKI_01!#REF!)</f>
        <v>#REF!</v>
      </c>
      <c r="G236" s="316" t="e">
        <f t="array" ref="G236">IF(STROŠKI_01!#REF!="","",STROŠKI_01!#REF!)</f>
        <v>#REF!</v>
      </c>
      <c r="H236" s="316" t="e">
        <f t="array" ref="H236">IF(STROŠKI_01!#REF!="","",STROŠKI_01!#REF!)</f>
        <v>#REF!</v>
      </c>
      <c r="I236" s="316" t="e">
        <f t="array" ref="I236">IF(STROŠKI_01!#REF!="","",STROŠKI_01!#REF!)</f>
        <v>#REF!</v>
      </c>
      <c r="J236" s="316" t="e">
        <f t="array" ref="J236">IF(STROŠKI_01!#REF!="","",STROŠKI_01!#REF!)</f>
        <v>#REF!</v>
      </c>
      <c r="K236" s="316" t="e">
        <f t="array" ref="K236">IF(STROŠKI_01!#REF!="","",STROŠKI_01!#REF!)</f>
        <v>#REF!</v>
      </c>
      <c r="L236" s="316" t="e">
        <f t="array" ref="L236">IF(STROŠKI_01!#REF!="","",STROŠKI_01!#REF!)</f>
        <v>#REF!</v>
      </c>
      <c r="M236" s="316" t="e">
        <f t="array" ref="M236">IF(STROŠKI_01!#REF!="","",STROŠKI_01!#REF!)</f>
        <v>#REF!</v>
      </c>
      <c r="N236" s="316" t="e">
        <f t="array" ref="N236">IF(STROŠKI_01!#REF!="","",STROŠKI_01!#REF!)</f>
        <v>#REF!</v>
      </c>
      <c r="O236" s="316" t="e">
        <f t="array" ref="O236">IF(STROŠKI_01!#REF!="","",STROŠKI_01!#REF!)</f>
        <v>#REF!</v>
      </c>
      <c r="P236" s="316" t="e">
        <f t="array" ref="P236">IF(STROŠKI_01!#REF!="","",STROŠKI_01!#REF!)</f>
        <v>#REF!</v>
      </c>
      <c r="Q236" s="316" t="e">
        <f t="array" ref="Q236">IF(STROŠKI_01!#REF!="","",STROŠKI_01!#REF!)</f>
        <v>#REF!</v>
      </c>
      <c r="R236" s="316" t="e">
        <f t="array" ref="R236">IF(STROŠKI_01!#REF!="","",STROŠKI_01!#REF!)</f>
        <v>#REF!</v>
      </c>
      <c r="S236" s="316" t="e">
        <f t="array" ref="S236">IF(STROŠKI_01!#REF!="","",STROŠKI_01!#REF!)</f>
        <v>#REF!</v>
      </c>
      <c r="T236" s="316" t="e">
        <f t="array" ref="T236">IF(STROŠKI_01!#REF!="","",STROŠKI_01!#REF!)</f>
        <v>#REF!</v>
      </c>
    </row>
    <row r="237" spans="1:22" x14ac:dyDescent="0.25">
      <c r="A237" s="354">
        <v>6</v>
      </c>
      <c r="B237" s="316" t="e">
        <f t="array" ref="B237">IF(STROŠKI_01!#REF!="","",STROŠKI_01!#REF!)</f>
        <v>#REF!</v>
      </c>
      <c r="C237" s="316" t="e">
        <f t="array" ref="C237">IF(STROŠKI_01!#REF!="","",STROŠKI_01!#REF!)</f>
        <v>#REF!</v>
      </c>
      <c r="D237" s="316" t="e">
        <f t="array" ref="D237">IF(STROŠKI_01!#REF!="","",STROŠKI_01!#REF!)</f>
        <v>#REF!</v>
      </c>
      <c r="E237" s="316" t="e">
        <f t="array" ref="E237">IF(STROŠKI_01!#REF!="","",STROŠKI_01!#REF!)</f>
        <v>#REF!</v>
      </c>
      <c r="F237" s="316" t="e">
        <f t="array" ref="F237">IF(STROŠKI_01!#REF!="","",STROŠKI_01!#REF!)</f>
        <v>#REF!</v>
      </c>
      <c r="G237" s="316" t="e">
        <f t="array" ref="G237">IF(STROŠKI_01!#REF!="","",STROŠKI_01!#REF!)</f>
        <v>#REF!</v>
      </c>
      <c r="H237" s="316" t="e">
        <f t="array" ref="H237">IF(STROŠKI_01!#REF!="","",STROŠKI_01!#REF!)</f>
        <v>#REF!</v>
      </c>
      <c r="I237" s="316" t="e">
        <f t="array" ref="I237">IF(STROŠKI_01!#REF!="","",STROŠKI_01!#REF!)</f>
        <v>#REF!</v>
      </c>
      <c r="J237" s="316" t="e">
        <f t="array" ref="J237">IF(STROŠKI_01!#REF!="","",STROŠKI_01!#REF!)</f>
        <v>#REF!</v>
      </c>
      <c r="K237" s="316" t="e">
        <f t="array" ref="K237">IF(STROŠKI_01!#REF!="","",STROŠKI_01!#REF!)</f>
        <v>#REF!</v>
      </c>
      <c r="L237" s="316" t="e">
        <f t="array" ref="L237">IF(STROŠKI_01!#REF!="","",STROŠKI_01!#REF!)</f>
        <v>#REF!</v>
      </c>
      <c r="M237" s="316" t="e">
        <f t="array" ref="M237">IF(STROŠKI_01!#REF!="","",STROŠKI_01!#REF!)</f>
        <v>#REF!</v>
      </c>
      <c r="N237" s="316" t="e">
        <f t="array" ref="N237">IF(STROŠKI_01!#REF!="","",STROŠKI_01!#REF!)</f>
        <v>#REF!</v>
      </c>
      <c r="O237" s="316" t="e">
        <f t="array" ref="O237">IF(STROŠKI_01!#REF!="","",STROŠKI_01!#REF!)</f>
        <v>#REF!</v>
      </c>
      <c r="P237" s="316" t="e">
        <f t="array" ref="P237">IF(STROŠKI_01!#REF!="","",STROŠKI_01!#REF!)</f>
        <v>#REF!</v>
      </c>
      <c r="Q237" s="316" t="e">
        <f t="array" ref="Q237">IF(STROŠKI_01!#REF!="","",STROŠKI_01!#REF!)</f>
        <v>#REF!</v>
      </c>
      <c r="R237" s="316" t="e">
        <f t="array" ref="R237">IF(STROŠKI_01!#REF!="","",STROŠKI_01!#REF!)</f>
        <v>#REF!</v>
      </c>
      <c r="S237" s="316" t="e">
        <f t="array" ref="S237">IF(STROŠKI_01!#REF!="","",STROŠKI_01!#REF!)</f>
        <v>#REF!</v>
      </c>
      <c r="T237" s="316" t="e">
        <f t="array" ref="T237">IF(STROŠKI_01!#REF!="","",STROŠKI_01!#REF!)</f>
        <v>#REF!</v>
      </c>
    </row>
    <row r="238" spans="1:22" x14ac:dyDescent="0.25">
      <c r="A238" s="354">
        <v>6</v>
      </c>
      <c r="B238" s="316" t="e">
        <f t="array" ref="B238">IF(STROŠKI_01!#REF!="","",STROŠKI_01!#REF!)</f>
        <v>#REF!</v>
      </c>
      <c r="C238" s="316" t="e">
        <f t="array" ref="C238">IF(STROŠKI_01!#REF!="","",STROŠKI_01!#REF!)</f>
        <v>#REF!</v>
      </c>
      <c r="D238" s="316" t="e">
        <f t="array" ref="D238">IF(STROŠKI_01!#REF!="","",STROŠKI_01!#REF!)</f>
        <v>#REF!</v>
      </c>
      <c r="E238" s="316" t="e">
        <f t="array" ref="E238">IF(STROŠKI_01!#REF!="","",STROŠKI_01!#REF!)</f>
        <v>#REF!</v>
      </c>
      <c r="F238" s="316" t="e">
        <f t="array" ref="F238">IF(STROŠKI_01!#REF!="","",STROŠKI_01!#REF!)</f>
        <v>#REF!</v>
      </c>
      <c r="G238" s="316" t="e">
        <f t="array" ref="G238">IF(STROŠKI_01!#REF!="","",STROŠKI_01!#REF!)</f>
        <v>#REF!</v>
      </c>
      <c r="H238" s="316" t="e">
        <f t="array" ref="H238">IF(STROŠKI_01!#REF!="","",STROŠKI_01!#REF!)</f>
        <v>#REF!</v>
      </c>
      <c r="I238" s="316" t="e">
        <f t="array" ref="I238">IF(STROŠKI_01!#REF!="","",STROŠKI_01!#REF!)</f>
        <v>#REF!</v>
      </c>
      <c r="J238" s="316" t="e">
        <f t="array" ref="J238">IF(STROŠKI_01!#REF!="","",STROŠKI_01!#REF!)</f>
        <v>#REF!</v>
      </c>
      <c r="K238" s="316" t="e">
        <f t="array" ref="K238">IF(STROŠKI_01!#REF!="","",STROŠKI_01!#REF!)</f>
        <v>#REF!</v>
      </c>
      <c r="L238" s="316" t="e">
        <f t="array" ref="L238">IF(STROŠKI_01!#REF!="","",STROŠKI_01!#REF!)</f>
        <v>#REF!</v>
      </c>
      <c r="M238" s="316" t="e">
        <f t="array" ref="M238">IF(STROŠKI_01!#REF!="","",STROŠKI_01!#REF!)</f>
        <v>#REF!</v>
      </c>
      <c r="N238" s="316" t="e">
        <f t="array" ref="N238">IF(STROŠKI_01!#REF!="","",STROŠKI_01!#REF!)</f>
        <v>#REF!</v>
      </c>
      <c r="O238" s="316" t="e">
        <f t="array" ref="O238">IF(STROŠKI_01!#REF!="","",STROŠKI_01!#REF!)</f>
        <v>#REF!</v>
      </c>
      <c r="P238" s="316" t="e">
        <f t="array" ref="P238">IF(STROŠKI_01!#REF!="","",STROŠKI_01!#REF!)</f>
        <v>#REF!</v>
      </c>
      <c r="Q238" s="316" t="e">
        <f t="array" ref="Q238">IF(STROŠKI_01!#REF!="","",STROŠKI_01!#REF!)</f>
        <v>#REF!</v>
      </c>
      <c r="R238" s="316" t="e">
        <f t="array" ref="R238">IF(STROŠKI_01!#REF!="","",STROŠKI_01!#REF!)</f>
        <v>#REF!</v>
      </c>
      <c r="S238" s="316" t="e">
        <f t="array" ref="S238">IF(STROŠKI_01!#REF!="","",STROŠKI_01!#REF!)</f>
        <v>#REF!</v>
      </c>
      <c r="T238" s="316" t="e">
        <f t="array" ref="T238">IF(STROŠKI_01!#REF!="","",STROŠKI_01!#REF!)</f>
        <v>#REF!</v>
      </c>
    </row>
    <row r="239" spans="1:22" x14ac:dyDescent="0.25">
      <c r="A239" s="354">
        <v>6</v>
      </c>
      <c r="B239" s="316" t="e">
        <f t="array" ref="B239">IF(STROŠKI_01!#REF!="","",STROŠKI_01!#REF!)</f>
        <v>#REF!</v>
      </c>
      <c r="C239" s="316" t="e">
        <f t="array" ref="C239">IF(STROŠKI_01!#REF!="","",STROŠKI_01!#REF!)</f>
        <v>#REF!</v>
      </c>
      <c r="D239" s="316" t="e">
        <f t="array" ref="D239">IF(STROŠKI_01!#REF!="","",STROŠKI_01!#REF!)</f>
        <v>#REF!</v>
      </c>
      <c r="E239" s="316" t="e">
        <f t="array" ref="E239">IF(STROŠKI_01!#REF!="","",STROŠKI_01!#REF!)</f>
        <v>#REF!</v>
      </c>
      <c r="F239" s="316" t="e">
        <f t="array" ref="F239">IF(STROŠKI_01!#REF!="","",STROŠKI_01!#REF!)</f>
        <v>#REF!</v>
      </c>
      <c r="G239" s="316" t="e">
        <f t="array" ref="G239">IF(STROŠKI_01!#REF!="","",STROŠKI_01!#REF!)</f>
        <v>#REF!</v>
      </c>
      <c r="H239" s="316" t="e">
        <f t="array" ref="H239">IF(STROŠKI_01!#REF!="","",STROŠKI_01!#REF!)</f>
        <v>#REF!</v>
      </c>
      <c r="I239" s="316" t="e">
        <f t="array" ref="I239">IF(STROŠKI_01!#REF!="","",STROŠKI_01!#REF!)</f>
        <v>#REF!</v>
      </c>
      <c r="J239" s="316" t="e">
        <f t="array" ref="J239">IF(STROŠKI_01!#REF!="","",STROŠKI_01!#REF!)</f>
        <v>#REF!</v>
      </c>
      <c r="K239" s="316" t="e">
        <f t="array" ref="K239">IF(STROŠKI_01!#REF!="","",STROŠKI_01!#REF!)</f>
        <v>#REF!</v>
      </c>
      <c r="L239" s="316" t="e">
        <f t="array" ref="L239">IF(STROŠKI_01!#REF!="","",STROŠKI_01!#REF!)</f>
        <v>#REF!</v>
      </c>
      <c r="M239" s="316" t="e">
        <f t="array" ref="M239">IF(STROŠKI_01!#REF!="","",STROŠKI_01!#REF!)</f>
        <v>#REF!</v>
      </c>
      <c r="N239" s="316" t="e">
        <f t="array" ref="N239">IF(STROŠKI_01!#REF!="","",STROŠKI_01!#REF!)</f>
        <v>#REF!</v>
      </c>
      <c r="O239" s="316" t="e">
        <f t="array" ref="O239">IF(STROŠKI_01!#REF!="","",STROŠKI_01!#REF!)</f>
        <v>#REF!</v>
      </c>
      <c r="P239" s="316" t="e">
        <f t="array" ref="P239">IF(STROŠKI_01!#REF!="","",STROŠKI_01!#REF!)</f>
        <v>#REF!</v>
      </c>
      <c r="Q239" s="316" t="e">
        <f t="array" ref="Q239">IF(STROŠKI_01!#REF!="","",STROŠKI_01!#REF!)</f>
        <v>#REF!</v>
      </c>
      <c r="R239" s="316" t="e">
        <f t="array" ref="R239">IF(STROŠKI_01!#REF!="","",STROŠKI_01!#REF!)</f>
        <v>#REF!</v>
      </c>
      <c r="S239" s="316" t="e">
        <f t="array" ref="S239">IF(STROŠKI_01!#REF!="","",STROŠKI_01!#REF!)</f>
        <v>#REF!</v>
      </c>
      <c r="T239" s="316" t="e">
        <f t="array" ref="T239">IF(STROŠKI_01!#REF!="","",STROŠKI_01!#REF!)</f>
        <v>#REF!</v>
      </c>
    </row>
    <row r="240" spans="1:22" x14ac:dyDescent="0.25">
      <c r="A240" s="354">
        <v>6</v>
      </c>
      <c r="B240" s="316" t="e">
        <f t="array" ref="B240">IF(STROŠKI_01!#REF!="","",STROŠKI_01!#REF!)</f>
        <v>#REF!</v>
      </c>
      <c r="C240" s="316" t="e">
        <f t="array" ref="C240">IF(STROŠKI_01!#REF!="","",STROŠKI_01!#REF!)</f>
        <v>#REF!</v>
      </c>
      <c r="D240" s="316" t="e">
        <f t="array" ref="D240">IF(STROŠKI_01!#REF!="","",STROŠKI_01!#REF!)</f>
        <v>#REF!</v>
      </c>
      <c r="E240" s="316" t="e">
        <f t="array" ref="E240">IF(STROŠKI_01!#REF!="","",STROŠKI_01!#REF!)</f>
        <v>#REF!</v>
      </c>
      <c r="F240" s="316" t="e">
        <f t="array" ref="F240">IF(STROŠKI_01!#REF!="","",STROŠKI_01!#REF!)</f>
        <v>#REF!</v>
      </c>
      <c r="G240" s="316" t="e">
        <f t="array" ref="G240">IF(STROŠKI_01!#REF!="","",STROŠKI_01!#REF!)</f>
        <v>#REF!</v>
      </c>
      <c r="H240" s="316" t="e">
        <f t="array" ref="H240">IF(STROŠKI_01!#REF!="","",STROŠKI_01!#REF!)</f>
        <v>#REF!</v>
      </c>
      <c r="I240" s="316" t="e">
        <f t="array" ref="I240">IF(STROŠKI_01!#REF!="","",STROŠKI_01!#REF!)</f>
        <v>#REF!</v>
      </c>
      <c r="J240" s="316" t="e">
        <f t="array" ref="J240">IF(STROŠKI_01!#REF!="","",STROŠKI_01!#REF!)</f>
        <v>#REF!</v>
      </c>
      <c r="K240" s="316" t="e">
        <f t="array" ref="K240">IF(STROŠKI_01!#REF!="","",STROŠKI_01!#REF!)</f>
        <v>#REF!</v>
      </c>
      <c r="L240" s="316" t="e">
        <f t="array" ref="L240">IF(STROŠKI_01!#REF!="","",STROŠKI_01!#REF!)</f>
        <v>#REF!</v>
      </c>
      <c r="M240" s="316" t="e">
        <f t="array" ref="M240">IF(STROŠKI_01!#REF!="","",STROŠKI_01!#REF!)</f>
        <v>#REF!</v>
      </c>
      <c r="N240" s="316" t="e">
        <f t="array" ref="N240">IF(STROŠKI_01!#REF!="","",STROŠKI_01!#REF!)</f>
        <v>#REF!</v>
      </c>
      <c r="O240" s="316" t="e">
        <f t="array" ref="O240">IF(STROŠKI_01!#REF!="","",STROŠKI_01!#REF!)</f>
        <v>#REF!</v>
      </c>
      <c r="P240" s="316" t="e">
        <f t="array" ref="P240">IF(STROŠKI_01!#REF!="","",STROŠKI_01!#REF!)</f>
        <v>#REF!</v>
      </c>
      <c r="Q240" s="316" t="e">
        <f t="array" ref="Q240">IF(STROŠKI_01!#REF!="","",STROŠKI_01!#REF!)</f>
        <v>#REF!</v>
      </c>
      <c r="R240" s="316" t="e">
        <f t="array" ref="R240">IF(STROŠKI_01!#REF!="","",STROŠKI_01!#REF!)</f>
        <v>#REF!</v>
      </c>
      <c r="S240" s="316" t="e">
        <f t="array" ref="S240">IF(STROŠKI_01!#REF!="","",STROŠKI_01!#REF!)</f>
        <v>#REF!</v>
      </c>
      <c r="T240" s="316" t="e">
        <f t="array" ref="T240">IF(STROŠKI_01!#REF!="","",STROŠKI_01!#REF!)</f>
        <v>#REF!</v>
      </c>
    </row>
    <row r="241" spans="1:20" x14ac:dyDescent="0.25">
      <c r="A241" s="354">
        <v>6</v>
      </c>
      <c r="B241" s="316" t="e">
        <f t="array" ref="B241">IF(STROŠKI_01!#REF!="","",STROŠKI_01!#REF!)</f>
        <v>#REF!</v>
      </c>
      <c r="C241" s="316" t="e">
        <f t="array" ref="C241">IF(STROŠKI_01!#REF!="","",STROŠKI_01!#REF!)</f>
        <v>#REF!</v>
      </c>
      <c r="D241" s="316" t="e">
        <f t="array" ref="D241">IF(STROŠKI_01!#REF!="","",STROŠKI_01!#REF!)</f>
        <v>#REF!</v>
      </c>
      <c r="E241" s="316" t="e">
        <f t="array" ref="E241">IF(STROŠKI_01!#REF!="","",STROŠKI_01!#REF!)</f>
        <v>#REF!</v>
      </c>
      <c r="F241" s="316" t="e">
        <f t="array" ref="F241">IF(STROŠKI_01!#REF!="","",STROŠKI_01!#REF!)</f>
        <v>#REF!</v>
      </c>
      <c r="G241" s="316" t="e">
        <f t="array" ref="G241">IF(STROŠKI_01!#REF!="","",STROŠKI_01!#REF!)</f>
        <v>#REF!</v>
      </c>
      <c r="H241" s="316" t="e">
        <f t="array" ref="H241">IF(STROŠKI_01!#REF!="","",STROŠKI_01!#REF!)</f>
        <v>#REF!</v>
      </c>
      <c r="I241" s="316" t="e">
        <f t="array" ref="I241">IF(STROŠKI_01!#REF!="","",STROŠKI_01!#REF!)</f>
        <v>#REF!</v>
      </c>
      <c r="J241" s="316" t="e">
        <f t="array" ref="J241">IF(STROŠKI_01!#REF!="","",STROŠKI_01!#REF!)</f>
        <v>#REF!</v>
      </c>
      <c r="K241" s="316" t="e">
        <f t="array" ref="K241">IF(STROŠKI_01!#REF!="","",STROŠKI_01!#REF!)</f>
        <v>#REF!</v>
      </c>
      <c r="L241" s="316" t="e">
        <f t="array" ref="L241">IF(STROŠKI_01!#REF!="","",STROŠKI_01!#REF!)</f>
        <v>#REF!</v>
      </c>
      <c r="M241" s="316" t="e">
        <f t="array" ref="M241">IF(STROŠKI_01!#REF!="","",STROŠKI_01!#REF!)</f>
        <v>#REF!</v>
      </c>
      <c r="N241" s="316" t="e">
        <f t="array" ref="N241">IF(STROŠKI_01!#REF!="","",STROŠKI_01!#REF!)</f>
        <v>#REF!</v>
      </c>
      <c r="O241" s="316" t="e">
        <f t="array" ref="O241">IF(STROŠKI_01!#REF!="","",STROŠKI_01!#REF!)</f>
        <v>#REF!</v>
      </c>
      <c r="P241" s="316" t="e">
        <f t="array" ref="P241">IF(STROŠKI_01!#REF!="","",STROŠKI_01!#REF!)</f>
        <v>#REF!</v>
      </c>
      <c r="Q241" s="316" t="e">
        <f t="array" ref="Q241">IF(STROŠKI_01!#REF!="","",STROŠKI_01!#REF!)</f>
        <v>#REF!</v>
      </c>
      <c r="R241" s="316" t="e">
        <f t="array" ref="R241">IF(STROŠKI_01!#REF!="","",STROŠKI_01!#REF!)</f>
        <v>#REF!</v>
      </c>
      <c r="S241" s="316" t="e">
        <f t="array" ref="S241">IF(STROŠKI_01!#REF!="","",STROŠKI_01!#REF!)</f>
        <v>#REF!</v>
      </c>
      <c r="T241" s="316" t="e">
        <f t="array" ref="T241">IF(STROŠKI_01!#REF!="","",STROŠKI_01!#REF!)</f>
        <v>#REF!</v>
      </c>
    </row>
    <row r="242" spans="1:20" x14ac:dyDescent="0.25">
      <c r="A242" s="354">
        <v>6</v>
      </c>
      <c r="B242" s="316" t="e">
        <f t="array" ref="B242">IF(STROŠKI_01!#REF!="","",STROŠKI_01!#REF!)</f>
        <v>#REF!</v>
      </c>
      <c r="C242" s="316" t="e">
        <f t="array" ref="C242">IF(STROŠKI_01!#REF!="","",STROŠKI_01!#REF!)</f>
        <v>#REF!</v>
      </c>
      <c r="D242" s="316" t="e">
        <f t="array" ref="D242">IF(STROŠKI_01!#REF!="","",STROŠKI_01!#REF!)</f>
        <v>#REF!</v>
      </c>
      <c r="E242" s="316" t="e">
        <f t="array" ref="E242">IF(STROŠKI_01!#REF!="","",STROŠKI_01!#REF!)</f>
        <v>#REF!</v>
      </c>
      <c r="F242" s="316" t="e">
        <f t="array" ref="F242">IF(STROŠKI_01!#REF!="","",STROŠKI_01!#REF!)</f>
        <v>#REF!</v>
      </c>
      <c r="G242" s="316" t="e">
        <f t="array" ref="G242">IF(STROŠKI_01!#REF!="","",STROŠKI_01!#REF!)</f>
        <v>#REF!</v>
      </c>
      <c r="H242" s="316" t="e">
        <f t="array" ref="H242">IF(STROŠKI_01!#REF!="","",STROŠKI_01!#REF!)</f>
        <v>#REF!</v>
      </c>
      <c r="I242" s="316" t="e">
        <f t="array" ref="I242">IF(STROŠKI_01!#REF!="","",STROŠKI_01!#REF!)</f>
        <v>#REF!</v>
      </c>
      <c r="J242" s="316" t="e">
        <f t="array" ref="J242">IF(STROŠKI_01!#REF!="","",STROŠKI_01!#REF!)</f>
        <v>#REF!</v>
      </c>
      <c r="K242" s="316" t="e">
        <f t="array" ref="K242">IF(STROŠKI_01!#REF!="","",STROŠKI_01!#REF!)</f>
        <v>#REF!</v>
      </c>
      <c r="L242" s="316" t="e">
        <f t="array" ref="L242">IF(STROŠKI_01!#REF!="","",STROŠKI_01!#REF!)</f>
        <v>#REF!</v>
      </c>
      <c r="M242" s="316" t="e">
        <f t="array" ref="M242">IF(STROŠKI_01!#REF!="","",STROŠKI_01!#REF!)</f>
        <v>#REF!</v>
      </c>
      <c r="N242" s="316" t="e">
        <f t="array" ref="N242">IF(STROŠKI_01!#REF!="","",STROŠKI_01!#REF!)</f>
        <v>#REF!</v>
      </c>
      <c r="O242" s="316" t="e">
        <f t="array" ref="O242">IF(STROŠKI_01!#REF!="","",STROŠKI_01!#REF!)</f>
        <v>#REF!</v>
      </c>
      <c r="P242" s="316" t="e">
        <f t="array" ref="P242">IF(STROŠKI_01!#REF!="","",STROŠKI_01!#REF!)</f>
        <v>#REF!</v>
      </c>
      <c r="Q242" s="316" t="e">
        <f t="array" ref="Q242">IF(STROŠKI_01!#REF!="","",STROŠKI_01!#REF!)</f>
        <v>#REF!</v>
      </c>
      <c r="R242" s="316" t="e">
        <f t="array" ref="R242">IF(STROŠKI_01!#REF!="","",STROŠKI_01!#REF!)</f>
        <v>#REF!</v>
      </c>
      <c r="S242" s="316" t="e">
        <f t="array" ref="S242">IF(STROŠKI_01!#REF!="","",STROŠKI_01!#REF!)</f>
        <v>#REF!</v>
      </c>
      <c r="T242" s="316" t="e">
        <f t="array" ref="T242">IF(STROŠKI_01!#REF!="","",STROŠKI_01!#REF!)</f>
        <v>#REF!</v>
      </c>
    </row>
    <row r="243" spans="1:20" x14ac:dyDescent="0.25">
      <c r="A243" s="354">
        <v>6</v>
      </c>
      <c r="B243" s="316" t="e">
        <f t="array" ref="B243">IF(STROŠKI_01!#REF!="","",STROŠKI_01!#REF!)</f>
        <v>#REF!</v>
      </c>
      <c r="C243" s="316" t="e">
        <f t="array" ref="C243">IF(STROŠKI_01!#REF!="","",STROŠKI_01!#REF!)</f>
        <v>#REF!</v>
      </c>
      <c r="D243" s="316" t="e">
        <f t="array" ref="D243">IF(STROŠKI_01!#REF!="","",STROŠKI_01!#REF!)</f>
        <v>#REF!</v>
      </c>
      <c r="E243" s="316" t="e">
        <f t="array" ref="E243">IF(STROŠKI_01!#REF!="","",STROŠKI_01!#REF!)</f>
        <v>#REF!</v>
      </c>
      <c r="F243" s="316" t="e">
        <f t="array" ref="F243">IF(STROŠKI_01!#REF!="","",STROŠKI_01!#REF!)</f>
        <v>#REF!</v>
      </c>
      <c r="G243" s="316" t="e">
        <f t="array" ref="G243">IF(STROŠKI_01!#REF!="","",STROŠKI_01!#REF!)</f>
        <v>#REF!</v>
      </c>
      <c r="H243" s="316" t="e">
        <f t="array" ref="H243">IF(STROŠKI_01!#REF!="","",STROŠKI_01!#REF!)</f>
        <v>#REF!</v>
      </c>
      <c r="I243" s="316" t="e">
        <f t="array" ref="I243">IF(STROŠKI_01!#REF!="","",STROŠKI_01!#REF!)</f>
        <v>#REF!</v>
      </c>
      <c r="J243" s="316" t="e">
        <f t="array" ref="J243">IF(STROŠKI_01!#REF!="","",STROŠKI_01!#REF!)</f>
        <v>#REF!</v>
      </c>
      <c r="K243" s="316" t="e">
        <f t="array" ref="K243">IF(STROŠKI_01!#REF!="","",STROŠKI_01!#REF!)</f>
        <v>#REF!</v>
      </c>
      <c r="L243" s="316" t="e">
        <f t="array" ref="L243">IF(STROŠKI_01!#REF!="","",STROŠKI_01!#REF!)</f>
        <v>#REF!</v>
      </c>
      <c r="M243" s="316" t="e">
        <f t="array" ref="M243">IF(STROŠKI_01!#REF!="","",STROŠKI_01!#REF!)</f>
        <v>#REF!</v>
      </c>
      <c r="N243" s="316" t="e">
        <f t="array" ref="N243">IF(STROŠKI_01!#REF!="","",STROŠKI_01!#REF!)</f>
        <v>#REF!</v>
      </c>
      <c r="O243" s="316" t="e">
        <f t="array" ref="O243">IF(STROŠKI_01!#REF!="","",STROŠKI_01!#REF!)</f>
        <v>#REF!</v>
      </c>
      <c r="P243" s="316" t="e">
        <f t="array" ref="P243">IF(STROŠKI_01!#REF!="","",STROŠKI_01!#REF!)</f>
        <v>#REF!</v>
      </c>
      <c r="Q243" s="316" t="e">
        <f t="array" ref="Q243">IF(STROŠKI_01!#REF!="","",STROŠKI_01!#REF!)</f>
        <v>#REF!</v>
      </c>
      <c r="R243" s="316" t="e">
        <f t="array" ref="R243">IF(STROŠKI_01!#REF!="","",STROŠKI_01!#REF!)</f>
        <v>#REF!</v>
      </c>
      <c r="S243" s="316" t="e">
        <f t="array" ref="S243">IF(STROŠKI_01!#REF!="","",STROŠKI_01!#REF!)</f>
        <v>#REF!</v>
      </c>
      <c r="T243" s="316" t="e">
        <f t="array" ref="T243">IF(STROŠKI_01!#REF!="","",STROŠKI_01!#REF!)</f>
        <v>#REF!</v>
      </c>
    </row>
    <row r="244" spans="1:20" x14ac:dyDescent="0.25">
      <c r="A244" s="354">
        <v>6</v>
      </c>
      <c r="B244" s="316" t="e">
        <f t="array" ref="B244">IF(STROŠKI_01!#REF!="","",STROŠKI_01!#REF!)</f>
        <v>#REF!</v>
      </c>
      <c r="C244" s="316" t="e">
        <f t="array" ref="C244">IF(STROŠKI_01!#REF!="","",STROŠKI_01!#REF!)</f>
        <v>#REF!</v>
      </c>
      <c r="D244" s="316" t="e">
        <f t="array" ref="D244">IF(STROŠKI_01!#REF!="","",STROŠKI_01!#REF!)</f>
        <v>#REF!</v>
      </c>
      <c r="E244" s="316" t="e">
        <f t="array" ref="E244">IF(STROŠKI_01!#REF!="","",STROŠKI_01!#REF!)</f>
        <v>#REF!</v>
      </c>
      <c r="F244" s="316" t="e">
        <f t="array" ref="F244">IF(STROŠKI_01!#REF!="","",STROŠKI_01!#REF!)</f>
        <v>#REF!</v>
      </c>
      <c r="G244" s="316" t="e">
        <f t="array" ref="G244">IF(STROŠKI_01!#REF!="","",STROŠKI_01!#REF!)</f>
        <v>#REF!</v>
      </c>
      <c r="H244" s="316" t="e">
        <f t="array" ref="H244">IF(STROŠKI_01!#REF!="","",STROŠKI_01!#REF!)</f>
        <v>#REF!</v>
      </c>
      <c r="I244" s="316" t="e">
        <f t="array" ref="I244">IF(STROŠKI_01!#REF!="","",STROŠKI_01!#REF!)</f>
        <v>#REF!</v>
      </c>
      <c r="J244" s="316" t="e">
        <f t="array" ref="J244">IF(STROŠKI_01!#REF!="","",STROŠKI_01!#REF!)</f>
        <v>#REF!</v>
      </c>
      <c r="K244" s="316" t="e">
        <f t="array" ref="K244">IF(STROŠKI_01!#REF!="","",STROŠKI_01!#REF!)</f>
        <v>#REF!</v>
      </c>
      <c r="L244" s="316" t="e">
        <f t="array" ref="L244">IF(STROŠKI_01!#REF!="","",STROŠKI_01!#REF!)</f>
        <v>#REF!</v>
      </c>
      <c r="M244" s="316" t="e">
        <f t="array" ref="M244">IF(STROŠKI_01!#REF!="","",STROŠKI_01!#REF!)</f>
        <v>#REF!</v>
      </c>
      <c r="N244" s="316" t="e">
        <f t="array" ref="N244">IF(STROŠKI_01!#REF!="","",STROŠKI_01!#REF!)</f>
        <v>#REF!</v>
      </c>
      <c r="O244" s="316" t="e">
        <f t="array" ref="O244">IF(STROŠKI_01!#REF!="","",STROŠKI_01!#REF!)</f>
        <v>#REF!</v>
      </c>
      <c r="P244" s="316" t="e">
        <f t="array" ref="P244">IF(STROŠKI_01!#REF!="","",STROŠKI_01!#REF!)</f>
        <v>#REF!</v>
      </c>
      <c r="Q244" s="316" t="e">
        <f t="array" ref="Q244">IF(STROŠKI_01!#REF!="","",STROŠKI_01!#REF!)</f>
        <v>#REF!</v>
      </c>
      <c r="R244" s="316" t="e">
        <f t="array" ref="R244">IF(STROŠKI_01!#REF!="","",STROŠKI_01!#REF!)</f>
        <v>#REF!</v>
      </c>
      <c r="S244" s="316" t="e">
        <f t="array" ref="S244">IF(STROŠKI_01!#REF!="","",STROŠKI_01!#REF!)</f>
        <v>#REF!</v>
      </c>
      <c r="T244" s="316" t="e">
        <f t="array" ref="T244">IF(STROŠKI_01!#REF!="","",STROŠKI_01!#REF!)</f>
        <v>#REF!</v>
      </c>
    </row>
    <row r="245" spans="1:20" x14ac:dyDescent="0.25">
      <c r="A245" s="354">
        <v>6</v>
      </c>
      <c r="B245" s="316" t="e">
        <f t="array" ref="B245">IF(STROŠKI_01!#REF!="","",STROŠKI_01!#REF!)</f>
        <v>#REF!</v>
      </c>
      <c r="C245" s="316" t="e">
        <f t="array" ref="C245">IF(STROŠKI_01!#REF!="","",STROŠKI_01!#REF!)</f>
        <v>#REF!</v>
      </c>
      <c r="D245" s="316" t="e">
        <f t="array" ref="D245">IF(STROŠKI_01!#REF!="","",STROŠKI_01!#REF!)</f>
        <v>#REF!</v>
      </c>
      <c r="E245" s="316" t="e">
        <f t="array" ref="E245">IF(STROŠKI_01!#REF!="","",STROŠKI_01!#REF!)</f>
        <v>#REF!</v>
      </c>
      <c r="F245" s="316" t="e">
        <f t="array" ref="F245">IF(STROŠKI_01!#REF!="","",STROŠKI_01!#REF!)</f>
        <v>#REF!</v>
      </c>
      <c r="G245" s="316" t="e">
        <f t="array" ref="G245">IF(STROŠKI_01!#REF!="","",STROŠKI_01!#REF!)</f>
        <v>#REF!</v>
      </c>
      <c r="H245" s="316" t="e">
        <f t="array" ref="H245">IF(STROŠKI_01!#REF!="","",STROŠKI_01!#REF!)</f>
        <v>#REF!</v>
      </c>
      <c r="I245" s="316" t="e">
        <f t="array" ref="I245">IF(STROŠKI_01!#REF!="","",STROŠKI_01!#REF!)</f>
        <v>#REF!</v>
      </c>
      <c r="J245" s="316" t="e">
        <f t="array" ref="J245">IF(STROŠKI_01!#REF!="","",STROŠKI_01!#REF!)</f>
        <v>#REF!</v>
      </c>
      <c r="K245" s="316" t="e">
        <f t="array" ref="K245">IF(STROŠKI_01!#REF!="","",STROŠKI_01!#REF!)</f>
        <v>#REF!</v>
      </c>
      <c r="L245" s="316" t="e">
        <f t="array" ref="L245">IF(STROŠKI_01!#REF!="","",STROŠKI_01!#REF!)</f>
        <v>#REF!</v>
      </c>
      <c r="M245" s="316" t="e">
        <f t="array" ref="M245">IF(STROŠKI_01!#REF!="","",STROŠKI_01!#REF!)</f>
        <v>#REF!</v>
      </c>
      <c r="N245" s="316" t="e">
        <f t="array" ref="N245">IF(STROŠKI_01!#REF!="","",STROŠKI_01!#REF!)</f>
        <v>#REF!</v>
      </c>
      <c r="O245" s="316" t="e">
        <f t="array" ref="O245">IF(STROŠKI_01!#REF!="","",STROŠKI_01!#REF!)</f>
        <v>#REF!</v>
      </c>
      <c r="P245" s="316" t="e">
        <f t="array" ref="P245">IF(STROŠKI_01!#REF!="","",STROŠKI_01!#REF!)</f>
        <v>#REF!</v>
      </c>
      <c r="Q245" s="316" t="e">
        <f t="array" ref="Q245">IF(STROŠKI_01!#REF!="","",STROŠKI_01!#REF!)</f>
        <v>#REF!</v>
      </c>
      <c r="R245" s="316" t="e">
        <f t="array" ref="R245">IF(STROŠKI_01!#REF!="","",STROŠKI_01!#REF!)</f>
        <v>#REF!</v>
      </c>
      <c r="S245" s="316" t="e">
        <f t="array" ref="S245">IF(STROŠKI_01!#REF!="","",STROŠKI_01!#REF!)</f>
        <v>#REF!</v>
      </c>
      <c r="T245" s="316" t="e">
        <f t="array" ref="T245">IF(STROŠKI_01!#REF!="","",STROŠKI_01!#REF!)</f>
        <v>#REF!</v>
      </c>
    </row>
    <row r="246" spans="1:20" x14ac:dyDescent="0.25">
      <c r="A246" s="354">
        <v>6</v>
      </c>
      <c r="B246" s="316" t="e">
        <f t="array" ref="B246">IF(STROŠKI_01!#REF!="","",STROŠKI_01!#REF!)</f>
        <v>#REF!</v>
      </c>
      <c r="C246" s="316" t="e">
        <f t="array" ref="C246">IF(STROŠKI_01!#REF!="","",STROŠKI_01!#REF!)</f>
        <v>#REF!</v>
      </c>
      <c r="D246" s="316" t="e">
        <f t="array" ref="D246">IF(STROŠKI_01!#REF!="","",STROŠKI_01!#REF!)</f>
        <v>#REF!</v>
      </c>
      <c r="E246" s="316" t="e">
        <f t="array" ref="E246">IF(STROŠKI_01!#REF!="","",STROŠKI_01!#REF!)</f>
        <v>#REF!</v>
      </c>
      <c r="F246" s="316" t="e">
        <f t="array" ref="F246">IF(STROŠKI_01!#REF!="","",STROŠKI_01!#REF!)</f>
        <v>#REF!</v>
      </c>
      <c r="G246" s="316" t="e">
        <f t="array" ref="G246">IF(STROŠKI_01!#REF!="","",STROŠKI_01!#REF!)</f>
        <v>#REF!</v>
      </c>
      <c r="H246" s="316" t="e">
        <f t="array" ref="H246">IF(STROŠKI_01!#REF!="","",STROŠKI_01!#REF!)</f>
        <v>#REF!</v>
      </c>
      <c r="I246" s="316" t="e">
        <f t="array" ref="I246">IF(STROŠKI_01!#REF!="","",STROŠKI_01!#REF!)</f>
        <v>#REF!</v>
      </c>
      <c r="J246" s="316" t="e">
        <f t="array" ref="J246">IF(STROŠKI_01!#REF!="","",STROŠKI_01!#REF!)</f>
        <v>#REF!</v>
      </c>
      <c r="K246" s="316" t="e">
        <f t="array" ref="K246">IF(STROŠKI_01!#REF!="","",STROŠKI_01!#REF!)</f>
        <v>#REF!</v>
      </c>
      <c r="L246" s="316" t="e">
        <f t="array" ref="L246">IF(STROŠKI_01!#REF!="","",STROŠKI_01!#REF!)</f>
        <v>#REF!</v>
      </c>
      <c r="M246" s="316" t="e">
        <f t="array" ref="M246">IF(STROŠKI_01!#REF!="","",STROŠKI_01!#REF!)</f>
        <v>#REF!</v>
      </c>
      <c r="N246" s="316" t="e">
        <f t="array" ref="N246">IF(STROŠKI_01!#REF!="","",STROŠKI_01!#REF!)</f>
        <v>#REF!</v>
      </c>
      <c r="O246" s="316" t="e">
        <f t="array" ref="O246">IF(STROŠKI_01!#REF!="","",STROŠKI_01!#REF!)</f>
        <v>#REF!</v>
      </c>
      <c r="P246" s="316" t="e">
        <f t="array" ref="P246">IF(STROŠKI_01!#REF!="","",STROŠKI_01!#REF!)</f>
        <v>#REF!</v>
      </c>
      <c r="Q246" s="316" t="e">
        <f t="array" ref="Q246">IF(STROŠKI_01!#REF!="","",STROŠKI_01!#REF!)</f>
        <v>#REF!</v>
      </c>
      <c r="R246" s="316" t="e">
        <f t="array" ref="R246">IF(STROŠKI_01!#REF!="","",STROŠKI_01!#REF!)</f>
        <v>#REF!</v>
      </c>
      <c r="S246" s="316" t="e">
        <f t="array" ref="S246">IF(STROŠKI_01!#REF!="","",STROŠKI_01!#REF!)</f>
        <v>#REF!</v>
      </c>
      <c r="T246" s="316" t="e">
        <f t="array" ref="T246">IF(STROŠKI_01!#REF!="","",STROŠKI_01!#REF!)</f>
        <v>#REF!</v>
      </c>
    </row>
    <row r="247" spans="1:20" x14ac:dyDescent="0.25">
      <c r="A247" s="354">
        <v>6</v>
      </c>
      <c r="B247" s="316" t="e">
        <f t="array" ref="B247">IF(STROŠKI_01!#REF!="","",STROŠKI_01!#REF!)</f>
        <v>#REF!</v>
      </c>
      <c r="C247" s="316" t="e">
        <f t="array" ref="C247">IF(STROŠKI_01!#REF!="","",STROŠKI_01!#REF!)</f>
        <v>#REF!</v>
      </c>
      <c r="D247" s="316" t="e">
        <f t="array" ref="D247">IF(STROŠKI_01!#REF!="","",STROŠKI_01!#REF!)</f>
        <v>#REF!</v>
      </c>
      <c r="E247" s="316" t="e">
        <f t="array" ref="E247">IF(STROŠKI_01!#REF!="","",STROŠKI_01!#REF!)</f>
        <v>#REF!</v>
      </c>
      <c r="F247" s="316" t="e">
        <f t="array" ref="F247">IF(STROŠKI_01!#REF!="","",STROŠKI_01!#REF!)</f>
        <v>#REF!</v>
      </c>
      <c r="G247" s="316" t="e">
        <f t="array" ref="G247">IF(STROŠKI_01!#REF!="","",STROŠKI_01!#REF!)</f>
        <v>#REF!</v>
      </c>
      <c r="H247" s="316" t="e">
        <f t="array" ref="H247">IF(STROŠKI_01!#REF!="","",STROŠKI_01!#REF!)</f>
        <v>#REF!</v>
      </c>
      <c r="I247" s="316" t="e">
        <f t="array" ref="I247">IF(STROŠKI_01!#REF!="","",STROŠKI_01!#REF!)</f>
        <v>#REF!</v>
      </c>
      <c r="J247" s="316" t="e">
        <f t="array" ref="J247">IF(STROŠKI_01!#REF!="","",STROŠKI_01!#REF!)</f>
        <v>#REF!</v>
      </c>
      <c r="K247" s="316" t="e">
        <f t="array" ref="K247">IF(STROŠKI_01!#REF!="","",STROŠKI_01!#REF!)</f>
        <v>#REF!</v>
      </c>
      <c r="L247" s="316" t="e">
        <f t="array" ref="L247">IF(STROŠKI_01!#REF!="","",STROŠKI_01!#REF!)</f>
        <v>#REF!</v>
      </c>
      <c r="M247" s="316" t="e">
        <f t="array" ref="M247">IF(STROŠKI_01!#REF!="","",STROŠKI_01!#REF!)</f>
        <v>#REF!</v>
      </c>
      <c r="N247" s="316" t="e">
        <f t="array" ref="N247">IF(STROŠKI_01!#REF!="","",STROŠKI_01!#REF!)</f>
        <v>#REF!</v>
      </c>
      <c r="O247" s="316" t="e">
        <f t="array" ref="O247">IF(STROŠKI_01!#REF!="","",STROŠKI_01!#REF!)</f>
        <v>#REF!</v>
      </c>
      <c r="P247" s="316" t="e">
        <f t="array" ref="P247">IF(STROŠKI_01!#REF!="","",STROŠKI_01!#REF!)</f>
        <v>#REF!</v>
      </c>
      <c r="Q247" s="316" t="e">
        <f t="array" ref="Q247">IF(STROŠKI_01!#REF!="","",STROŠKI_01!#REF!)</f>
        <v>#REF!</v>
      </c>
      <c r="R247" s="316" t="e">
        <f t="array" ref="R247">IF(STROŠKI_01!#REF!="","",STROŠKI_01!#REF!)</f>
        <v>#REF!</v>
      </c>
      <c r="S247" s="316" t="e">
        <f t="array" ref="S247">IF(STROŠKI_01!#REF!="","",STROŠKI_01!#REF!)</f>
        <v>#REF!</v>
      </c>
      <c r="T247" s="316" t="e">
        <f t="array" ref="T247">IF(STROŠKI_01!#REF!="","",STROŠKI_01!#REF!)</f>
        <v>#REF!</v>
      </c>
    </row>
    <row r="248" spans="1:20" x14ac:dyDescent="0.25">
      <c r="A248" s="354">
        <v>6</v>
      </c>
      <c r="B248" s="316" t="e">
        <f t="array" ref="B248">IF(STROŠKI_01!#REF!="","",STROŠKI_01!#REF!)</f>
        <v>#REF!</v>
      </c>
      <c r="C248" s="316" t="e">
        <f t="array" ref="C248">IF(STROŠKI_01!#REF!="","",STROŠKI_01!#REF!)</f>
        <v>#REF!</v>
      </c>
      <c r="D248" s="316" t="e">
        <f t="array" ref="D248">IF(STROŠKI_01!#REF!="","",STROŠKI_01!#REF!)</f>
        <v>#REF!</v>
      </c>
      <c r="E248" s="316" t="e">
        <f t="array" ref="E248">IF(STROŠKI_01!#REF!="","",STROŠKI_01!#REF!)</f>
        <v>#REF!</v>
      </c>
      <c r="F248" s="316" t="e">
        <f t="array" ref="F248">IF(STROŠKI_01!#REF!="","",STROŠKI_01!#REF!)</f>
        <v>#REF!</v>
      </c>
      <c r="G248" s="316" t="e">
        <f t="array" ref="G248">IF(STROŠKI_01!#REF!="","",STROŠKI_01!#REF!)</f>
        <v>#REF!</v>
      </c>
      <c r="H248" s="316" t="e">
        <f t="array" ref="H248">IF(STROŠKI_01!#REF!="","",STROŠKI_01!#REF!)</f>
        <v>#REF!</v>
      </c>
      <c r="I248" s="316" t="e">
        <f t="array" ref="I248">IF(STROŠKI_01!#REF!="","",STROŠKI_01!#REF!)</f>
        <v>#REF!</v>
      </c>
      <c r="J248" s="316" t="e">
        <f t="array" ref="J248">IF(STROŠKI_01!#REF!="","",STROŠKI_01!#REF!)</f>
        <v>#REF!</v>
      </c>
      <c r="K248" s="316" t="e">
        <f t="array" ref="K248">IF(STROŠKI_01!#REF!="","",STROŠKI_01!#REF!)</f>
        <v>#REF!</v>
      </c>
      <c r="L248" s="316" t="e">
        <f t="array" ref="L248">IF(STROŠKI_01!#REF!="","",STROŠKI_01!#REF!)</f>
        <v>#REF!</v>
      </c>
      <c r="M248" s="316" t="e">
        <f t="array" ref="M248">IF(STROŠKI_01!#REF!="","",STROŠKI_01!#REF!)</f>
        <v>#REF!</v>
      </c>
      <c r="N248" s="316" t="e">
        <f t="array" ref="N248">IF(STROŠKI_01!#REF!="","",STROŠKI_01!#REF!)</f>
        <v>#REF!</v>
      </c>
      <c r="O248" s="316" t="e">
        <f t="array" ref="O248">IF(STROŠKI_01!#REF!="","",STROŠKI_01!#REF!)</f>
        <v>#REF!</v>
      </c>
      <c r="P248" s="316" t="e">
        <f t="array" ref="P248">IF(STROŠKI_01!#REF!="","",STROŠKI_01!#REF!)</f>
        <v>#REF!</v>
      </c>
      <c r="Q248" s="316" t="e">
        <f t="array" ref="Q248">IF(STROŠKI_01!#REF!="","",STROŠKI_01!#REF!)</f>
        <v>#REF!</v>
      </c>
      <c r="R248" s="316" t="e">
        <f t="array" ref="R248">IF(STROŠKI_01!#REF!="","",STROŠKI_01!#REF!)</f>
        <v>#REF!</v>
      </c>
      <c r="S248" s="316" t="e">
        <f t="array" ref="S248">IF(STROŠKI_01!#REF!="","",STROŠKI_01!#REF!)</f>
        <v>#REF!</v>
      </c>
      <c r="T248" s="316" t="e">
        <f t="array" ref="T248">IF(STROŠKI_01!#REF!="","",STROŠKI_01!#REF!)</f>
        <v>#REF!</v>
      </c>
    </row>
    <row r="249" spans="1:20" x14ac:dyDescent="0.25">
      <c r="A249" s="354">
        <v>6</v>
      </c>
      <c r="B249" s="316" t="e">
        <f t="array" ref="B249">IF(STROŠKI_01!#REF!="","",STROŠKI_01!#REF!)</f>
        <v>#REF!</v>
      </c>
      <c r="C249" s="316" t="e">
        <f t="array" ref="C249">IF(STROŠKI_01!#REF!="","",STROŠKI_01!#REF!)</f>
        <v>#REF!</v>
      </c>
      <c r="D249" s="316" t="e">
        <f t="array" ref="D249">IF(STROŠKI_01!#REF!="","",STROŠKI_01!#REF!)</f>
        <v>#REF!</v>
      </c>
      <c r="E249" s="316" t="e">
        <f t="array" ref="E249">IF(STROŠKI_01!#REF!="","",STROŠKI_01!#REF!)</f>
        <v>#REF!</v>
      </c>
      <c r="F249" s="316" t="e">
        <f t="array" ref="F249">IF(STROŠKI_01!#REF!="","",STROŠKI_01!#REF!)</f>
        <v>#REF!</v>
      </c>
      <c r="G249" s="316" t="e">
        <f t="array" ref="G249">IF(STROŠKI_01!#REF!="","",STROŠKI_01!#REF!)</f>
        <v>#REF!</v>
      </c>
      <c r="H249" s="316" t="e">
        <f t="array" ref="H249">IF(STROŠKI_01!#REF!="","",STROŠKI_01!#REF!)</f>
        <v>#REF!</v>
      </c>
      <c r="I249" s="316" t="e">
        <f t="array" ref="I249">IF(STROŠKI_01!#REF!="","",STROŠKI_01!#REF!)</f>
        <v>#REF!</v>
      </c>
      <c r="J249" s="316" t="e">
        <f t="array" ref="J249">IF(STROŠKI_01!#REF!="","",STROŠKI_01!#REF!)</f>
        <v>#REF!</v>
      </c>
      <c r="K249" s="316" t="e">
        <f t="array" ref="K249">IF(STROŠKI_01!#REF!="","",STROŠKI_01!#REF!)</f>
        <v>#REF!</v>
      </c>
      <c r="L249" s="316" t="e">
        <f t="array" ref="L249">IF(STROŠKI_01!#REF!="","",STROŠKI_01!#REF!)</f>
        <v>#REF!</v>
      </c>
      <c r="M249" s="316" t="e">
        <f t="array" ref="M249">IF(STROŠKI_01!#REF!="","",STROŠKI_01!#REF!)</f>
        <v>#REF!</v>
      </c>
      <c r="N249" s="316" t="e">
        <f t="array" ref="N249">IF(STROŠKI_01!#REF!="","",STROŠKI_01!#REF!)</f>
        <v>#REF!</v>
      </c>
      <c r="O249" s="316" t="e">
        <f t="array" ref="O249">IF(STROŠKI_01!#REF!="","",STROŠKI_01!#REF!)</f>
        <v>#REF!</v>
      </c>
      <c r="P249" s="316" t="e">
        <f t="array" ref="P249">IF(STROŠKI_01!#REF!="","",STROŠKI_01!#REF!)</f>
        <v>#REF!</v>
      </c>
      <c r="Q249" s="316" t="e">
        <f t="array" ref="Q249">IF(STROŠKI_01!#REF!="","",STROŠKI_01!#REF!)</f>
        <v>#REF!</v>
      </c>
      <c r="R249" s="316" t="e">
        <f t="array" ref="R249">IF(STROŠKI_01!#REF!="","",STROŠKI_01!#REF!)</f>
        <v>#REF!</v>
      </c>
      <c r="S249" s="316" t="e">
        <f t="array" ref="S249">IF(STROŠKI_01!#REF!="","",STROŠKI_01!#REF!)</f>
        <v>#REF!</v>
      </c>
      <c r="T249" s="316" t="e">
        <f t="array" ref="T249">IF(STROŠKI_01!#REF!="","",STROŠKI_01!#REF!)</f>
        <v>#REF!</v>
      </c>
    </row>
    <row r="250" spans="1:20" x14ac:dyDescent="0.25">
      <c r="A250" s="354">
        <v>6</v>
      </c>
      <c r="B250" s="316" t="e">
        <f t="array" ref="B250">IF(STROŠKI_01!#REF!="","",STROŠKI_01!#REF!)</f>
        <v>#REF!</v>
      </c>
      <c r="C250" s="316" t="e">
        <f t="array" ref="C250">IF(STROŠKI_01!#REF!="","",STROŠKI_01!#REF!)</f>
        <v>#REF!</v>
      </c>
      <c r="D250" s="316" t="e">
        <f t="array" ref="D250">IF(STROŠKI_01!#REF!="","",STROŠKI_01!#REF!)</f>
        <v>#REF!</v>
      </c>
      <c r="E250" s="316" t="e">
        <f t="array" ref="E250">IF(STROŠKI_01!#REF!="","",STROŠKI_01!#REF!)</f>
        <v>#REF!</v>
      </c>
      <c r="F250" s="316" t="e">
        <f t="array" ref="F250">IF(STROŠKI_01!#REF!="","",STROŠKI_01!#REF!)</f>
        <v>#REF!</v>
      </c>
      <c r="G250" s="316" t="e">
        <f t="array" ref="G250">IF(STROŠKI_01!#REF!="","",STROŠKI_01!#REF!)</f>
        <v>#REF!</v>
      </c>
      <c r="H250" s="316" t="e">
        <f t="array" ref="H250">IF(STROŠKI_01!#REF!="","",STROŠKI_01!#REF!)</f>
        <v>#REF!</v>
      </c>
      <c r="I250" s="316" t="e">
        <f t="array" ref="I250">IF(STROŠKI_01!#REF!="","",STROŠKI_01!#REF!)</f>
        <v>#REF!</v>
      </c>
      <c r="J250" s="316" t="e">
        <f t="array" ref="J250">IF(STROŠKI_01!#REF!="","",STROŠKI_01!#REF!)</f>
        <v>#REF!</v>
      </c>
      <c r="K250" s="316" t="e">
        <f t="array" ref="K250">IF(STROŠKI_01!#REF!="","",STROŠKI_01!#REF!)</f>
        <v>#REF!</v>
      </c>
      <c r="L250" s="316" t="e">
        <f t="array" ref="L250">IF(STROŠKI_01!#REF!="","",STROŠKI_01!#REF!)</f>
        <v>#REF!</v>
      </c>
      <c r="M250" s="316" t="e">
        <f t="array" ref="M250">IF(STROŠKI_01!#REF!="","",STROŠKI_01!#REF!)</f>
        <v>#REF!</v>
      </c>
      <c r="N250" s="316" t="e">
        <f t="array" ref="N250">IF(STROŠKI_01!#REF!="","",STROŠKI_01!#REF!)</f>
        <v>#REF!</v>
      </c>
      <c r="O250" s="316" t="e">
        <f t="array" ref="O250">IF(STROŠKI_01!#REF!="","",STROŠKI_01!#REF!)</f>
        <v>#REF!</v>
      </c>
      <c r="P250" s="316" t="e">
        <f t="array" ref="P250">IF(STROŠKI_01!#REF!="","",STROŠKI_01!#REF!)</f>
        <v>#REF!</v>
      </c>
      <c r="Q250" s="316" t="e">
        <f t="array" ref="Q250">IF(STROŠKI_01!#REF!="","",STROŠKI_01!#REF!)</f>
        <v>#REF!</v>
      </c>
      <c r="R250" s="316" t="e">
        <f t="array" ref="R250">IF(STROŠKI_01!#REF!="","",STROŠKI_01!#REF!)</f>
        <v>#REF!</v>
      </c>
      <c r="S250" s="316" t="e">
        <f t="array" ref="S250">IF(STROŠKI_01!#REF!="","",STROŠKI_01!#REF!)</f>
        <v>#REF!</v>
      </c>
      <c r="T250" s="316" t="e">
        <f t="array" ref="T250">IF(STROŠKI_01!#REF!="","",STROŠKI_01!#REF!)</f>
        <v>#REF!</v>
      </c>
    </row>
    <row r="251" spans="1:20" x14ac:dyDescent="0.25">
      <c r="A251" s="354">
        <v>6</v>
      </c>
      <c r="B251" s="316" t="e">
        <f t="array" ref="B251">IF(STROŠKI_01!#REF!="","",STROŠKI_01!#REF!)</f>
        <v>#REF!</v>
      </c>
      <c r="C251" s="316" t="e">
        <f t="array" ref="C251">IF(STROŠKI_01!#REF!="","",STROŠKI_01!#REF!)</f>
        <v>#REF!</v>
      </c>
      <c r="D251" s="316" t="e">
        <f t="array" ref="D251">IF(STROŠKI_01!#REF!="","",STROŠKI_01!#REF!)</f>
        <v>#REF!</v>
      </c>
      <c r="E251" s="316" t="e">
        <f t="array" ref="E251">IF(STROŠKI_01!#REF!="","",STROŠKI_01!#REF!)</f>
        <v>#REF!</v>
      </c>
      <c r="F251" s="316" t="e">
        <f t="array" ref="F251">IF(STROŠKI_01!#REF!="","",STROŠKI_01!#REF!)</f>
        <v>#REF!</v>
      </c>
      <c r="G251" s="316" t="e">
        <f t="array" ref="G251">IF(STROŠKI_01!#REF!="","",STROŠKI_01!#REF!)</f>
        <v>#REF!</v>
      </c>
      <c r="H251" s="316" t="e">
        <f t="array" ref="H251">IF(STROŠKI_01!#REF!="","",STROŠKI_01!#REF!)</f>
        <v>#REF!</v>
      </c>
      <c r="I251" s="316" t="e">
        <f t="array" ref="I251">IF(STROŠKI_01!#REF!="","",STROŠKI_01!#REF!)</f>
        <v>#REF!</v>
      </c>
      <c r="J251" s="316" t="e">
        <f t="array" ref="J251">IF(STROŠKI_01!#REF!="","",STROŠKI_01!#REF!)</f>
        <v>#REF!</v>
      </c>
      <c r="K251" s="316" t="e">
        <f t="array" ref="K251">IF(STROŠKI_01!#REF!="","",STROŠKI_01!#REF!)</f>
        <v>#REF!</v>
      </c>
      <c r="L251" s="316" t="e">
        <f t="array" ref="L251">IF(STROŠKI_01!#REF!="","",STROŠKI_01!#REF!)</f>
        <v>#REF!</v>
      </c>
      <c r="M251" s="316" t="e">
        <f t="array" ref="M251">IF(STROŠKI_01!#REF!="","",STROŠKI_01!#REF!)</f>
        <v>#REF!</v>
      </c>
      <c r="N251" s="316" t="e">
        <f t="array" ref="N251">IF(STROŠKI_01!#REF!="","",STROŠKI_01!#REF!)</f>
        <v>#REF!</v>
      </c>
      <c r="O251" s="316" t="e">
        <f t="array" ref="O251">IF(STROŠKI_01!#REF!="","",STROŠKI_01!#REF!)</f>
        <v>#REF!</v>
      </c>
      <c r="P251" s="316" t="e">
        <f t="array" ref="P251">IF(STROŠKI_01!#REF!="","",STROŠKI_01!#REF!)</f>
        <v>#REF!</v>
      </c>
      <c r="Q251" s="316" t="e">
        <f t="array" ref="Q251">IF(STROŠKI_01!#REF!="","",STROŠKI_01!#REF!)</f>
        <v>#REF!</v>
      </c>
      <c r="R251" s="316" t="e">
        <f t="array" ref="R251">IF(STROŠKI_01!#REF!="","",STROŠKI_01!#REF!)</f>
        <v>#REF!</v>
      </c>
      <c r="S251" s="316" t="e">
        <f t="array" ref="S251">IF(STROŠKI_01!#REF!="","",STROŠKI_01!#REF!)</f>
        <v>#REF!</v>
      </c>
      <c r="T251" s="316" t="e">
        <f t="array" ref="T251">IF(STROŠKI_01!#REF!="","",STROŠKI_01!#REF!)</f>
        <v>#REF!</v>
      </c>
    </row>
    <row r="252" spans="1:20" x14ac:dyDescent="0.25">
      <c r="A252" s="354">
        <v>6</v>
      </c>
      <c r="B252" s="316" t="e">
        <f t="array" ref="B252">IF(STROŠKI_01!#REF!="","",STROŠKI_01!#REF!)</f>
        <v>#REF!</v>
      </c>
      <c r="C252" s="316" t="e">
        <f t="array" ref="C252">IF(STROŠKI_01!#REF!="","",STROŠKI_01!#REF!)</f>
        <v>#REF!</v>
      </c>
      <c r="D252" s="316" t="e">
        <f t="array" ref="D252">IF(STROŠKI_01!#REF!="","",STROŠKI_01!#REF!)</f>
        <v>#REF!</v>
      </c>
      <c r="E252" s="316" t="e">
        <f t="array" ref="E252">IF(STROŠKI_01!#REF!="","",STROŠKI_01!#REF!)</f>
        <v>#REF!</v>
      </c>
      <c r="F252" s="316" t="e">
        <f t="array" ref="F252">IF(STROŠKI_01!#REF!="","",STROŠKI_01!#REF!)</f>
        <v>#REF!</v>
      </c>
      <c r="G252" s="316" t="e">
        <f t="array" ref="G252">IF(STROŠKI_01!#REF!="","",STROŠKI_01!#REF!)</f>
        <v>#REF!</v>
      </c>
      <c r="H252" s="316" t="e">
        <f t="array" ref="H252">IF(STROŠKI_01!#REF!="","",STROŠKI_01!#REF!)</f>
        <v>#REF!</v>
      </c>
      <c r="I252" s="316" t="e">
        <f t="array" ref="I252">IF(STROŠKI_01!#REF!="","",STROŠKI_01!#REF!)</f>
        <v>#REF!</v>
      </c>
      <c r="J252" s="316" t="e">
        <f t="array" ref="J252">IF(STROŠKI_01!#REF!="","",STROŠKI_01!#REF!)</f>
        <v>#REF!</v>
      </c>
      <c r="K252" s="316" t="e">
        <f t="array" ref="K252">IF(STROŠKI_01!#REF!="","",STROŠKI_01!#REF!)</f>
        <v>#REF!</v>
      </c>
      <c r="L252" s="316" t="e">
        <f t="array" ref="L252">IF(STROŠKI_01!#REF!="","",STROŠKI_01!#REF!)</f>
        <v>#REF!</v>
      </c>
      <c r="M252" s="316" t="e">
        <f t="array" ref="M252">IF(STROŠKI_01!#REF!="","",STROŠKI_01!#REF!)</f>
        <v>#REF!</v>
      </c>
      <c r="N252" s="316" t="e">
        <f t="array" ref="N252">IF(STROŠKI_01!#REF!="","",STROŠKI_01!#REF!)</f>
        <v>#REF!</v>
      </c>
      <c r="O252" s="316" t="e">
        <f t="array" ref="O252">IF(STROŠKI_01!#REF!="","",STROŠKI_01!#REF!)</f>
        <v>#REF!</v>
      </c>
      <c r="P252" s="316" t="e">
        <f t="array" ref="P252">IF(STROŠKI_01!#REF!="","",STROŠKI_01!#REF!)</f>
        <v>#REF!</v>
      </c>
      <c r="Q252" s="316" t="e">
        <f t="array" ref="Q252">IF(STROŠKI_01!#REF!="","",STROŠKI_01!#REF!)</f>
        <v>#REF!</v>
      </c>
      <c r="R252" s="316" t="e">
        <f t="array" ref="R252">IF(STROŠKI_01!#REF!="","",STROŠKI_01!#REF!)</f>
        <v>#REF!</v>
      </c>
      <c r="S252" s="316" t="e">
        <f t="array" ref="S252">IF(STROŠKI_01!#REF!="","",STROŠKI_01!#REF!)</f>
        <v>#REF!</v>
      </c>
      <c r="T252" s="316" t="e">
        <f t="array" ref="T252">IF(STROŠKI_01!#REF!="","",STROŠKI_01!#REF!)</f>
        <v>#REF!</v>
      </c>
    </row>
    <row r="253" spans="1:20" x14ac:dyDescent="0.25">
      <c r="A253" s="354">
        <v>6</v>
      </c>
      <c r="B253" s="316" t="e">
        <f t="array" ref="B253">IF(STROŠKI_01!#REF!="","",STROŠKI_01!#REF!)</f>
        <v>#REF!</v>
      </c>
      <c r="C253" s="316" t="e">
        <f t="array" ref="C253">IF(STROŠKI_01!#REF!="","",STROŠKI_01!#REF!)</f>
        <v>#REF!</v>
      </c>
      <c r="D253" s="316" t="e">
        <f t="array" ref="D253">IF(STROŠKI_01!#REF!="","",STROŠKI_01!#REF!)</f>
        <v>#REF!</v>
      </c>
      <c r="E253" s="316" t="e">
        <f t="array" ref="E253">IF(STROŠKI_01!#REF!="","",STROŠKI_01!#REF!)</f>
        <v>#REF!</v>
      </c>
      <c r="F253" s="316" t="e">
        <f t="array" ref="F253">IF(STROŠKI_01!#REF!="","",STROŠKI_01!#REF!)</f>
        <v>#REF!</v>
      </c>
      <c r="G253" s="316" t="e">
        <f t="array" ref="G253">IF(STROŠKI_01!#REF!="","",STROŠKI_01!#REF!)</f>
        <v>#REF!</v>
      </c>
      <c r="H253" s="316" t="e">
        <f t="array" ref="H253">IF(STROŠKI_01!#REF!="","",STROŠKI_01!#REF!)</f>
        <v>#REF!</v>
      </c>
      <c r="I253" s="316" t="e">
        <f t="array" ref="I253">IF(STROŠKI_01!#REF!="","",STROŠKI_01!#REF!)</f>
        <v>#REF!</v>
      </c>
      <c r="J253" s="316" t="e">
        <f t="array" ref="J253">IF(STROŠKI_01!#REF!="","",STROŠKI_01!#REF!)</f>
        <v>#REF!</v>
      </c>
      <c r="K253" s="316" t="e">
        <f t="array" ref="K253">IF(STROŠKI_01!#REF!="","",STROŠKI_01!#REF!)</f>
        <v>#REF!</v>
      </c>
      <c r="L253" s="316" t="e">
        <f t="array" ref="L253">IF(STROŠKI_01!#REF!="","",STROŠKI_01!#REF!)</f>
        <v>#REF!</v>
      </c>
      <c r="M253" s="316" t="e">
        <f t="array" ref="M253">IF(STROŠKI_01!#REF!="","",STROŠKI_01!#REF!)</f>
        <v>#REF!</v>
      </c>
      <c r="N253" s="316" t="e">
        <f t="array" ref="N253">IF(STROŠKI_01!#REF!="","",STROŠKI_01!#REF!)</f>
        <v>#REF!</v>
      </c>
      <c r="O253" s="316" t="e">
        <f t="array" ref="O253">IF(STROŠKI_01!#REF!="","",STROŠKI_01!#REF!)</f>
        <v>#REF!</v>
      </c>
      <c r="P253" s="316" t="e">
        <f t="array" ref="P253">IF(STROŠKI_01!#REF!="","",STROŠKI_01!#REF!)</f>
        <v>#REF!</v>
      </c>
      <c r="Q253" s="316" t="e">
        <f t="array" ref="Q253">IF(STROŠKI_01!#REF!="","",STROŠKI_01!#REF!)</f>
        <v>#REF!</v>
      </c>
      <c r="R253" s="316" t="e">
        <f t="array" ref="R253">IF(STROŠKI_01!#REF!="","",STROŠKI_01!#REF!)</f>
        <v>#REF!</v>
      </c>
      <c r="S253" s="316" t="e">
        <f t="array" ref="S253">IF(STROŠKI_01!#REF!="","",STROŠKI_01!#REF!)</f>
        <v>#REF!</v>
      </c>
      <c r="T253" s="316" t="e">
        <f t="array" ref="T253">IF(STROŠKI_01!#REF!="","",STROŠKI_01!#REF!)</f>
        <v>#REF!</v>
      </c>
    </row>
    <row r="254" spans="1:20" x14ac:dyDescent="0.25">
      <c r="A254" s="354">
        <v>6</v>
      </c>
      <c r="B254" s="316" t="e">
        <f t="array" ref="B254">IF(STROŠKI_01!#REF!="","",STROŠKI_01!#REF!)</f>
        <v>#REF!</v>
      </c>
      <c r="C254" s="316" t="e">
        <f t="array" ref="C254">IF(STROŠKI_01!#REF!="","",STROŠKI_01!#REF!)</f>
        <v>#REF!</v>
      </c>
      <c r="D254" s="316" t="e">
        <f t="array" ref="D254">IF(STROŠKI_01!#REF!="","",STROŠKI_01!#REF!)</f>
        <v>#REF!</v>
      </c>
      <c r="E254" s="316" t="e">
        <f t="array" ref="E254">IF(STROŠKI_01!#REF!="","",STROŠKI_01!#REF!)</f>
        <v>#REF!</v>
      </c>
      <c r="F254" s="316" t="e">
        <f t="array" ref="F254">IF(STROŠKI_01!#REF!="","",STROŠKI_01!#REF!)</f>
        <v>#REF!</v>
      </c>
      <c r="G254" s="316" t="e">
        <f t="array" ref="G254">IF(STROŠKI_01!#REF!="","",STROŠKI_01!#REF!)</f>
        <v>#REF!</v>
      </c>
      <c r="H254" s="316" t="e">
        <f t="array" ref="H254">IF(STROŠKI_01!#REF!="","",STROŠKI_01!#REF!)</f>
        <v>#REF!</v>
      </c>
      <c r="I254" s="316" t="e">
        <f t="array" ref="I254">IF(STROŠKI_01!#REF!="","",STROŠKI_01!#REF!)</f>
        <v>#REF!</v>
      </c>
      <c r="J254" s="316" t="e">
        <f t="array" ref="J254">IF(STROŠKI_01!#REF!="","",STROŠKI_01!#REF!)</f>
        <v>#REF!</v>
      </c>
      <c r="K254" s="316" t="e">
        <f t="array" ref="K254">IF(STROŠKI_01!#REF!="","",STROŠKI_01!#REF!)</f>
        <v>#REF!</v>
      </c>
      <c r="L254" s="316" t="e">
        <f t="array" ref="L254">IF(STROŠKI_01!#REF!="","",STROŠKI_01!#REF!)</f>
        <v>#REF!</v>
      </c>
      <c r="M254" s="316" t="e">
        <f t="array" ref="M254">IF(STROŠKI_01!#REF!="","",STROŠKI_01!#REF!)</f>
        <v>#REF!</v>
      </c>
      <c r="N254" s="316" t="e">
        <f t="array" ref="N254">IF(STROŠKI_01!#REF!="","",STROŠKI_01!#REF!)</f>
        <v>#REF!</v>
      </c>
      <c r="O254" s="316" t="e">
        <f t="array" ref="O254">IF(STROŠKI_01!#REF!="","",STROŠKI_01!#REF!)</f>
        <v>#REF!</v>
      </c>
      <c r="P254" s="316" t="e">
        <f t="array" ref="P254">IF(STROŠKI_01!#REF!="","",STROŠKI_01!#REF!)</f>
        <v>#REF!</v>
      </c>
      <c r="Q254" s="316" t="e">
        <f t="array" ref="Q254">IF(STROŠKI_01!#REF!="","",STROŠKI_01!#REF!)</f>
        <v>#REF!</v>
      </c>
      <c r="R254" s="316" t="e">
        <f t="array" ref="R254">IF(STROŠKI_01!#REF!="","",STROŠKI_01!#REF!)</f>
        <v>#REF!</v>
      </c>
      <c r="S254" s="316" t="e">
        <f t="array" ref="S254">IF(STROŠKI_01!#REF!="","",STROŠKI_01!#REF!)</f>
        <v>#REF!</v>
      </c>
      <c r="T254" s="316" t="e">
        <f t="array" ref="T254">IF(STROŠKI_01!#REF!="","",STROŠKI_01!#REF!)</f>
        <v>#REF!</v>
      </c>
    </row>
    <row r="255" spans="1:20" x14ac:dyDescent="0.25">
      <c r="A255" s="354">
        <v>6</v>
      </c>
      <c r="B255" s="316" t="e">
        <f t="array" ref="B255">IF(STROŠKI_01!#REF!="","",STROŠKI_01!#REF!)</f>
        <v>#REF!</v>
      </c>
      <c r="C255" s="316" t="e">
        <f t="array" ref="C255">IF(STROŠKI_01!#REF!="","",STROŠKI_01!#REF!)</f>
        <v>#REF!</v>
      </c>
      <c r="D255" s="316" t="e">
        <f t="array" ref="D255">IF(STROŠKI_01!#REF!="","",STROŠKI_01!#REF!)</f>
        <v>#REF!</v>
      </c>
      <c r="E255" s="316" t="e">
        <f t="array" ref="E255">IF(STROŠKI_01!#REF!="","",STROŠKI_01!#REF!)</f>
        <v>#REF!</v>
      </c>
      <c r="F255" s="316" t="e">
        <f t="array" ref="F255">IF(STROŠKI_01!#REF!="","",STROŠKI_01!#REF!)</f>
        <v>#REF!</v>
      </c>
      <c r="G255" s="316" t="e">
        <f t="array" ref="G255">IF(STROŠKI_01!#REF!="","",STROŠKI_01!#REF!)</f>
        <v>#REF!</v>
      </c>
      <c r="H255" s="316" t="e">
        <f t="array" ref="H255">IF(STROŠKI_01!#REF!="","",STROŠKI_01!#REF!)</f>
        <v>#REF!</v>
      </c>
      <c r="I255" s="316" t="e">
        <f t="array" ref="I255">IF(STROŠKI_01!#REF!="","",STROŠKI_01!#REF!)</f>
        <v>#REF!</v>
      </c>
      <c r="J255" s="316" t="e">
        <f t="array" ref="J255">IF(STROŠKI_01!#REF!="","",STROŠKI_01!#REF!)</f>
        <v>#REF!</v>
      </c>
      <c r="K255" s="316" t="e">
        <f t="array" ref="K255">IF(STROŠKI_01!#REF!="","",STROŠKI_01!#REF!)</f>
        <v>#REF!</v>
      </c>
      <c r="L255" s="316" t="e">
        <f t="array" ref="L255">IF(STROŠKI_01!#REF!="","",STROŠKI_01!#REF!)</f>
        <v>#REF!</v>
      </c>
      <c r="M255" s="316" t="e">
        <f t="array" ref="M255">IF(STROŠKI_01!#REF!="","",STROŠKI_01!#REF!)</f>
        <v>#REF!</v>
      </c>
      <c r="N255" s="316" t="e">
        <f t="array" ref="N255">IF(STROŠKI_01!#REF!="","",STROŠKI_01!#REF!)</f>
        <v>#REF!</v>
      </c>
      <c r="O255" s="316" t="e">
        <f t="array" ref="O255">IF(STROŠKI_01!#REF!="","",STROŠKI_01!#REF!)</f>
        <v>#REF!</v>
      </c>
      <c r="P255" s="316" t="e">
        <f t="array" ref="P255">IF(STROŠKI_01!#REF!="","",STROŠKI_01!#REF!)</f>
        <v>#REF!</v>
      </c>
      <c r="Q255" s="316" t="e">
        <f t="array" ref="Q255">IF(STROŠKI_01!#REF!="","",STROŠKI_01!#REF!)</f>
        <v>#REF!</v>
      </c>
      <c r="R255" s="316" t="e">
        <f t="array" ref="R255">IF(STROŠKI_01!#REF!="","",STROŠKI_01!#REF!)</f>
        <v>#REF!</v>
      </c>
      <c r="S255" s="316" t="e">
        <f t="array" ref="S255">IF(STROŠKI_01!#REF!="","",STROŠKI_01!#REF!)</f>
        <v>#REF!</v>
      </c>
      <c r="T255" s="316" t="e">
        <f t="array" ref="T255">IF(STROŠKI_01!#REF!="","",STROŠKI_01!#REF!)</f>
        <v>#REF!</v>
      </c>
    </row>
    <row r="256" spans="1:20" x14ac:dyDescent="0.25">
      <c r="A256" s="354">
        <v>6</v>
      </c>
      <c r="B256" s="316" t="e">
        <f t="array" ref="B256">IF(STROŠKI_01!#REF!="","",STROŠKI_01!#REF!)</f>
        <v>#REF!</v>
      </c>
      <c r="C256" s="316" t="e">
        <f t="array" ref="C256">IF(STROŠKI_01!#REF!="","",STROŠKI_01!#REF!)</f>
        <v>#REF!</v>
      </c>
      <c r="D256" s="316" t="e">
        <f t="array" ref="D256">IF(STROŠKI_01!#REF!="","",STROŠKI_01!#REF!)</f>
        <v>#REF!</v>
      </c>
      <c r="E256" s="316" t="e">
        <f t="array" ref="E256">IF(STROŠKI_01!#REF!="","",STROŠKI_01!#REF!)</f>
        <v>#REF!</v>
      </c>
      <c r="F256" s="316" t="e">
        <f t="array" ref="F256">IF(STROŠKI_01!#REF!="","",STROŠKI_01!#REF!)</f>
        <v>#REF!</v>
      </c>
      <c r="G256" s="316" t="e">
        <f t="array" ref="G256">IF(STROŠKI_01!#REF!="","",STROŠKI_01!#REF!)</f>
        <v>#REF!</v>
      </c>
      <c r="H256" s="316" t="e">
        <f t="array" ref="H256">IF(STROŠKI_01!#REF!="","",STROŠKI_01!#REF!)</f>
        <v>#REF!</v>
      </c>
      <c r="I256" s="316" t="e">
        <f t="array" ref="I256">IF(STROŠKI_01!#REF!="","",STROŠKI_01!#REF!)</f>
        <v>#REF!</v>
      </c>
      <c r="J256" s="316" t="e">
        <f t="array" ref="J256">IF(STROŠKI_01!#REF!="","",STROŠKI_01!#REF!)</f>
        <v>#REF!</v>
      </c>
      <c r="K256" s="316" t="e">
        <f t="array" ref="K256">IF(STROŠKI_01!#REF!="","",STROŠKI_01!#REF!)</f>
        <v>#REF!</v>
      </c>
      <c r="L256" s="316" t="e">
        <f t="array" ref="L256">IF(STROŠKI_01!#REF!="","",STROŠKI_01!#REF!)</f>
        <v>#REF!</v>
      </c>
      <c r="M256" s="316" t="e">
        <f t="array" ref="M256">IF(STROŠKI_01!#REF!="","",STROŠKI_01!#REF!)</f>
        <v>#REF!</v>
      </c>
      <c r="N256" s="316" t="e">
        <f t="array" ref="N256">IF(STROŠKI_01!#REF!="","",STROŠKI_01!#REF!)</f>
        <v>#REF!</v>
      </c>
      <c r="O256" s="316" t="e">
        <f t="array" ref="O256">IF(STROŠKI_01!#REF!="","",STROŠKI_01!#REF!)</f>
        <v>#REF!</v>
      </c>
      <c r="P256" s="316" t="e">
        <f t="array" ref="P256">IF(STROŠKI_01!#REF!="","",STROŠKI_01!#REF!)</f>
        <v>#REF!</v>
      </c>
      <c r="Q256" s="316" t="e">
        <f t="array" ref="Q256">IF(STROŠKI_01!#REF!="","",STROŠKI_01!#REF!)</f>
        <v>#REF!</v>
      </c>
      <c r="R256" s="316" t="e">
        <f t="array" ref="R256">IF(STROŠKI_01!#REF!="","",STROŠKI_01!#REF!)</f>
        <v>#REF!</v>
      </c>
      <c r="S256" s="316" t="e">
        <f t="array" ref="S256">IF(STROŠKI_01!#REF!="","",STROŠKI_01!#REF!)</f>
        <v>#REF!</v>
      </c>
      <c r="T256" s="316" t="e">
        <f t="array" ref="T256">IF(STROŠKI_01!#REF!="","",STROŠKI_01!#REF!)</f>
        <v>#REF!</v>
      </c>
    </row>
    <row r="257" spans="1:22" x14ac:dyDescent="0.25">
      <c r="A257" s="354">
        <v>6</v>
      </c>
      <c r="B257" s="316" t="e">
        <f t="array" ref="B257">IF(STROŠKI_01!#REF!="","",STROŠKI_01!#REF!)</f>
        <v>#REF!</v>
      </c>
      <c r="C257" s="316" t="e">
        <f t="array" ref="C257">IF(STROŠKI_01!#REF!="","",STROŠKI_01!#REF!)</f>
        <v>#REF!</v>
      </c>
      <c r="D257" s="316" t="e">
        <f t="array" ref="D257">IF(STROŠKI_01!#REF!="","",STROŠKI_01!#REF!)</f>
        <v>#REF!</v>
      </c>
      <c r="E257" s="316" t="e">
        <f t="array" ref="E257">IF(STROŠKI_01!#REF!="","",STROŠKI_01!#REF!)</f>
        <v>#REF!</v>
      </c>
      <c r="F257" s="316" t="e">
        <f t="array" ref="F257">IF(STROŠKI_01!#REF!="","",STROŠKI_01!#REF!)</f>
        <v>#REF!</v>
      </c>
      <c r="G257" s="316" t="e">
        <f t="array" ref="G257">IF(STROŠKI_01!#REF!="","",STROŠKI_01!#REF!)</f>
        <v>#REF!</v>
      </c>
      <c r="H257" s="316" t="e">
        <f t="array" ref="H257">IF(STROŠKI_01!#REF!="","",STROŠKI_01!#REF!)</f>
        <v>#REF!</v>
      </c>
      <c r="I257" s="316" t="e">
        <f t="array" ref="I257">IF(STROŠKI_01!#REF!="","",STROŠKI_01!#REF!)</f>
        <v>#REF!</v>
      </c>
      <c r="J257" s="316" t="e">
        <f t="array" ref="J257">IF(STROŠKI_01!#REF!="","",STROŠKI_01!#REF!)</f>
        <v>#REF!</v>
      </c>
      <c r="K257" s="316" t="e">
        <f t="array" ref="K257">IF(STROŠKI_01!#REF!="","",STROŠKI_01!#REF!)</f>
        <v>#REF!</v>
      </c>
      <c r="L257" s="316" t="e">
        <f t="array" ref="L257">IF(STROŠKI_01!#REF!="","",STROŠKI_01!#REF!)</f>
        <v>#REF!</v>
      </c>
      <c r="M257" s="316" t="e">
        <f t="array" ref="M257">IF(STROŠKI_01!#REF!="","",STROŠKI_01!#REF!)</f>
        <v>#REF!</v>
      </c>
      <c r="N257" s="316" t="e">
        <f t="array" ref="N257">IF(STROŠKI_01!#REF!="","",STROŠKI_01!#REF!)</f>
        <v>#REF!</v>
      </c>
      <c r="O257" s="316" t="e">
        <f t="array" ref="O257">IF(STROŠKI_01!#REF!="","",STROŠKI_01!#REF!)</f>
        <v>#REF!</v>
      </c>
      <c r="P257" s="316" t="e">
        <f t="array" ref="P257">IF(STROŠKI_01!#REF!="","",STROŠKI_01!#REF!)</f>
        <v>#REF!</v>
      </c>
      <c r="Q257" s="316" t="e">
        <f t="array" ref="Q257">IF(STROŠKI_01!#REF!="","",STROŠKI_01!#REF!)</f>
        <v>#REF!</v>
      </c>
      <c r="R257" s="316" t="e">
        <f t="array" ref="R257">IF(STROŠKI_01!#REF!="","",STROŠKI_01!#REF!)</f>
        <v>#REF!</v>
      </c>
      <c r="S257" s="316" t="e">
        <f t="array" ref="S257">IF(STROŠKI_01!#REF!="","",STROŠKI_01!#REF!)</f>
        <v>#REF!</v>
      </c>
      <c r="T257" s="316" t="e">
        <f t="array" ref="T257">IF(STROŠKI_01!#REF!="","",STROŠKI_01!#REF!)</f>
        <v>#REF!</v>
      </c>
    </row>
    <row r="258" spans="1:22" x14ac:dyDescent="0.25">
      <c r="A258" s="354">
        <v>6</v>
      </c>
      <c r="B258" s="316" t="e">
        <f t="array" ref="B258">IF(STROŠKI_01!#REF!="","",STROŠKI_01!#REF!)</f>
        <v>#REF!</v>
      </c>
      <c r="C258" s="316" t="e">
        <f t="array" ref="C258">IF(STROŠKI_01!#REF!="","",STROŠKI_01!#REF!)</f>
        <v>#REF!</v>
      </c>
      <c r="D258" s="316" t="e">
        <f t="array" ref="D258">IF(STROŠKI_01!#REF!="","",STROŠKI_01!#REF!)</f>
        <v>#REF!</v>
      </c>
      <c r="E258" s="316" t="e">
        <f t="array" ref="E258">IF(STROŠKI_01!#REF!="","",STROŠKI_01!#REF!)</f>
        <v>#REF!</v>
      </c>
      <c r="F258" s="316" t="e">
        <f t="array" ref="F258">IF(STROŠKI_01!#REF!="","",STROŠKI_01!#REF!)</f>
        <v>#REF!</v>
      </c>
      <c r="G258" s="316" t="e">
        <f t="array" ref="G258">IF(STROŠKI_01!#REF!="","",STROŠKI_01!#REF!)</f>
        <v>#REF!</v>
      </c>
      <c r="H258" s="316" t="e">
        <f t="array" ref="H258">IF(STROŠKI_01!#REF!="","",STROŠKI_01!#REF!)</f>
        <v>#REF!</v>
      </c>
      <c r="I258" s="316" t="e">
        <f t="array" ref="I258">IF(STROŠKI_01!#REF!="","",STROŠKI_01!#REF!)</f>
        <v>#REF!</v>
      </c>
      <c r="J258" s="316" t="e">
        <f t="array" ref="J258">IF(STROŠKI_01!#REF!="","",STROŠKI_01!#REF!)</f>
        <v>#REF!</v>
      </c>
      <c r="K258" s="316" t="e">
        <f t="array" ref="K258">IF(STROŠKI_01!#REF!="","",STROŠKI_01!#REF!)</f>
        <v>#REF!</v>
      </c>
      <c r="L258" s="316" t="e">
        <f t="array" ref="L258">IF(STROŠKI_01!#REF!="","",STROŠKI_01!#REF!)</f>
        <v>#REF!</v>
      </c>
      <c r="M258" s="316" t="e">
        <f t="array" ref="M258">IF(STROŠKI_01!#REF!="","",STROŠKI_01!#REF!)</f>
        <v>#REF!</v>
      </c>
      <c r="N258" s="316" t="e">
        <f t="array" ref="N258">IF(STROŠKI_01!#REF!="","",STROŠKI_01!#REF!)</f>
        <v>#REF!</v>
      </c>
      <c r="O258" s="316" t="e">
        <f t="array" ref="O258">IF(STROŠKI_01!#REF!="","",STROŠKI_01!#REF!)</f>
        <v>#REF!</v>
      </c>
      <c r="P258" s="316" t="e">
        <f t="array" ref="P258">IF(STROŠKI_01!#REF!="","",STROŠKI_01!#REF!)</f>
        <v>#REF!</v>
      </c>
      <c r="Q258" s="316" t="e">
        <f t="array" ref="Q258">IF(STROŠKI_01!#REF!="","",STROŠKI_01!#REF!)</f>
        <v>#REF!</v>
      </c>
      <c r="R258" s="316" t="e">
        <f t="array" ref="R258">IF(STROŠKI_01!#REF!="","",STROŠKI_01!#REF!)</f>
        <v>#REF!</v>
      </c>
      <c r="S258" s="316" t="e">
        <f t="array" ref="S258">IF(STROŠKI_01!#REF!="","",STROŠKI_01!#REF!)</f>
        <v>#REF!</v>
      </c>
      <c r="T258" s="316" t="e">
        <f t="array" ref="T258">IF(STROŠKI_01!#REF!="","",STROŠKI_01!#REF!)</f>
        <v>#REF!</v>
      </c>
    </row>
    <row r="259" spans="1:22" x14ac:dyDescent="0.25">
      <c r="A259" s="354">
        <v>6</v>
      </c>
      <c r="B259" s="316" t="e">
        <f t="array" ref="B259">IF(STROŠKI_01!#REF!="","",STROŠKI_01!#REF!)</f>
        <v>#REF!</v>
      </c>
      <c r="C259" s="316" t="e">
        <f t="array" ref="C259">IF(STROŠKI_01!#REF!="","",STROŠKI_01!#REF!)</f>
        <v>#REF!</v>
      </c>
      <c r="D259" s="316" t="e">
        <f t="array" ref="D259">IF(STROŠKI_01!#REF!="","",STROŠKI_01!#REF!)</f>
        <v>#REF!</v>
      </c>
      <c r="E259" s="316" t="e">
        <f t="array" ref="E259">IF(STROŠKI_01!#REF!="","",STROŠKI_01!#REF!)</f>
        <v>#REF!</v>
      </c>
      <c r="F259" s="316" t="e">
        <f t="array" ref="F259">IF(STROŠKI_01!#REF!="","",STROŠKI_01!#REF!)</f>
        <v>#REF!</v>
      </c>
      <c r="G259" s="316" t="e">
        <f t="array" ref="G259">IF(STROŠKI_01!#REF!="","",STROŠKI_01!#REF!)</f>
        <v>#REF!</v>
      </c>
      <c r="H259" s="316" t="e">
        <f t="array" ref="H259">IF(STROŠKI_01!#REF!="","",STROŠKI_01!#REF!)</f>
        <v>#REF!</v>
      </c>
      <c r="I259" s="316" t="e">
        <f t="array" ref="I259">IF(STROŠKI_01!#REF!="","",STROŠKI_01!#REF!)</f>
        <v>#REF!</v>
      </c>
      <c r="J259" s="316" t="e">
        <f t="array" ref="J259">IF(STROŠKI_01!#REF!="","",STROŠKI_01!#REF!)</f>
        <v>#REF!</v>
      </c>
      <c r="K259" s="316" t="e">
        <f t="array" ref="K259">IF(STROŠKI_01!#REF!="","",STROŠKI_01!#REF!)</f>
        <v>#REF!</v>
      </c>
      <c r="L259" s="316" t="e">
        <f t="array" ref="L259">IF(STROŠKI_01!#REF!="","",STROŠKI_01!#REF!)</f>
        <v>#REF!</v>
      </c>
      <c r="M259" s="316" t="e">
        <f t="array" ref="M259">IF(STROŠKI_01!#REF!="","",STROŠKI_01!#REF!)</f>
        <v>#REF!</v>
      </c>
      <c r="N259" s="316" t="e">
        <f t="array" ref="N259">IF(STROŠKI_01!#REF!="","",STROŠKI_01!#REF!)</f>
        <v>#REF!</v>
      </c>
      <c r="O259" s="316" t="e">
        <f t="array" ref="O259">IF(STROŠKI_01!#REF!="","",STROŠKI_01!#REF!)</f>
        <v>#REF!</v>
      </c>
      <c r="P259" s="316" t="e">
        <f t="array" ref="P259">IF(STROŠKI_01!#REF!="","",STROŠKI_01!#REF!)</f>
        <v>#REF!</v>
      </c>
      <c r="Q259" s="316" t="e">
        <f t="array" ref="Q259">IF(STROŠKI_01!#REF!="","",STROŠKI_01!#REF!)</f>
        <v>#REF!</v>
      </c>
      <c r="R259" s="316" t="e">
        <f t="array" ref="R259">IF(STROŠKI_01!#REF!="","",STROŠKI_01!#REF!)</f>
        <v>#REF!</v>
      </c>
      <c r="S259" s="316" t="e">
        <f t="array" ref="S259">IF(STROŠKI_01!#REF!="","",STROŠKI_01!#REF!)</f>
        <v>#REF!</v>
      </c>
      <c r="T259" s="316" t="e">
        <f t="array" ref="T259">IF(STROŠKI_01!#REF!="","",STROŠKI_01!#REF!)</f>
        <v>#REF!</v>
      </c>
    </row>
    <row r="260" spans="1:22" x14ac:dyDescent="0.25">
      <c r="A260" s="354">
        <v>6</v>
      </c>
      <c r="B260" s="316" t="e">
        <f t="array" ref="B260">IF(STROŠKI_01!#REF!="","",STROŠKI_01!#REF!)</f>
        <v>#REF!</v>
      </c>
      <c r="C260" s="316" t="e">
        <f t="array" ref="C260">IF(STROŠKI_01!#REF!="","",STROŠKI_01!#REF!)</f>
        <v>#REF!</v>
      </c>
      <c r="D260" s="316" t="e">
        <f t="array" ref="D260">IF(STROŠKI_01!#REF!="","",STROŠKI_01!#REF!)</f>
        <v>#REF!</v>
      </c>
      <c r="E260" s="316" t="e">
        <f t="array" ref="E260">IF(STROŠKI_01!#REF!="","",STROŠKI_01!#REF!)</f>
        <v>#REF!</v>
      </c>
      <c r="F260" s="316" t="e">
        <f t="array" ref="F260">IF(STROŠKI_01!#REF!="","",STROŠKI_01!#REF!)</f>
        <v>#REF!</v>
      </c>
      <c r="G260" s="316" t="e">
        <f t="array" ref="G260">IF(STROŠKI_01!#REF!="","",STROŠKI_01!#REF!)</f>
        <v>#REF!</v>
      </c>
      <c r="H260" s="316" t="e">
        <f t="array" ref="H260">IF(STROŠKI_01!#REF!="","",STROŠKI_01!#REF!)</f>
        <v>#REF!</v>
      </c>
      <c r="I260" s="316" t="e">
        <f t="array" ref="I260">IF(STROŠKI_01!#REF!="","",STROŠKI_01!#REF!)</f>
        <v>#REF!</v>
      </c>
      <c r="J260" s="316" t="e">
        <f t="array" ref="J260">IF(STROŠKI_01!#REF!="","",STROŠKI_01!#REF!)</f>
        <v>#REF!</v>
      </c>
      <c r="K260" s="316" t="e">
        <f t="array" ref="K260">IF(STROŠKI_01!#REF!="","",STROŠKI_01!#REF!)</f>
        <v>#REF!</v>
      </c>
      <c r="L260" s="316" t="e">
        <f t="array" ref="L260">IF(STROŠKI_01!#REF!="","",STROŠKI_01!#REF!)</f>
        <v>#REF!</v>
      </c>
      <c r="M260" s="316" t="e">
        <f t="array" ref="M260">IF(STROŠKI_01!#REF!="","",STROŠKI_01!#REF!)</f>
        <v>#REF!</v>
      </c>
      <c r="N260" s="316" t="e">
        <f t="array" ref="N260">IF(STROŠKI_01!#REF!="","",STROŠKI_01!#REF!)</f>
        <v>#REF!</v>
      </c>
      <c r="O260" s="316" t="e">
        <f t="array" ref="O260">IF(STROŠKI_01!#REF!="","",STROŠKI_01!#REF!)</f>
        <v>#REF!</v>
      </c>
      <c r="P260" s="316" t="e">
        <f t="array" ref="P260">IF(STROŠKI_01!#REF!="","",STROŠKI_01!#REF!)</f>
        <v>#REF!</v>
      </c>
      <c r="Q260" s="316" t="e">
        <f t="array" ref="Q260">IF(STROŠKI_01!#REF!="","",STROŠKI_01!#REF!)</f>
        <v>#REF!</v>
      </c>
      <c r="R260" s="316" t="e">
        <f t="array" ref="R260">IF(STROŠKI_01!#REF!="","",STROŠKI_01!#REF!)</f>
        <v>#REF!</v>
      </c>
      <c r="S260" s="316" t="e">
        <f t="array" ref="S260">IF(STROŠKI_01!#REF!="","",STROŠKI_01!#REF!)</f>
        <v>#REF!</v>
      </c>
      <c r="T260" s="316" t="e">
        <f t="array" ref="T260">IF(STROŠKI_01!#REF!="","",STROŠKI_01!#REF!)</f>
        <v>#REF!</v>
      </c>
    </row>
    <row r="261" spans="1:22" x14ac:dyDescent="0.25">
      <c r="A261" s="354">
        <v>6</v>
      </c>
      <c r="B261" s="316" t="e">
        <f t="array" ref="B261">IF(STROŠKI_01!#REF!="","",STROŠKI_01!#REF!)</f>
        <v>#REF!</v>
      </c>
      <c r="C261" s="316" t="e">
        <f t="array" ref="C261">IF(STROŠKI_01!#REF!="","",STROŠKI_01!#REF!)</f>
        <v>#REF!</v>
      </c>
      <c r="D261" s="316" t="e">
        <f t="array" ref="D261">IF(STROŠKI_01!#REF!="","",STROŠKI_01!#REF!)</f>
        <v>#REF!</v>
      </c>
      <c r="E261" s="316" t="e">
        <f t="array" ref="E261">IF(STROŠKI_01!#REF!="","",STROŠKI_01!#REF!)</f>
        <v>#REF!</v>
      </c>
      <c r="F261" s="316" t="e">
        <f t="array" ref="F261">IF(STROŠKI_01!#REF!="","",STROŠKI_01!#REF!)</f>
        <v>#REF!</v>
      </c>
      <c r="G261" s="316" t="e">
        <f t="array" ref="G261">IF(STROŠKI_01!#REF!="","",STROŠKI_01!#REF!)</f>
        <v>#REF!</v>
      </c>
      <c r="H261" s="316" t="e">
        <f t="array" ref="H261">IF(STROŠKI_01!#REF!="","",STROŠKI_01!#REF!)</f>
        <v>#REF!</v>
      </c>
      <c r="I261" s="316" t="e">
        <f t="array" ref="I261">IF(STROŠKI_01!#REF!="","",STROŠKI_01!#REF!)</f>
        <v>#REF!</v>
      </c>
      <c r="J261" s="316" t="e">
        <f t="array" ref="J261">IF(STROŠKI_01!#REF!="","",STROŠKI_01!#REF!)</f>
        <v>#REF!</v>
      </c>
      <c r="K261" s="316" t="e">
        <f t="array" ref="K261">IF(STROŠKI_01!#REF!="","",STROŠKI_01!#REF!)</f>
        <v>#REF!</v>
      </c>
      <c r="L261" s="316" t="e">
        <f t="array" ref="L261">IF(STROŠKI_01!#REF!="","",STROŠKI_01!#REF!)</f>
        <v>#REF!</v>
      </c>
      <c r="M261" s="316" t="e">
        <f t="array" ref="M261">IF(STROŠKI_01!#REF!="","",STROŠKI_01!#REF!)</f>
        <v>#REF!</v>
      </c>
      <c r="N261" s="316" t="e">
        <f t="array" ref="N261">IF(STROŠKI_01!#REF!="","",STROŠKI_01!#REF!)</f>
        <v>#REF!</v>
      </c>
      <c r="O261" s="316" t="e">
        <f t="array" ref="O261">IF(STROŠKI_01!#REF!="","",STROŠKI_01!#REF!)</f>
        <v>#REF!</v>
      </c>
      <c r="P261" s="316" t="e">
        <f t="array" ref="P261">IF(STROŠKI_01!#REF!="","",STROŠKI_01!#REF!)</f>
        <v>#REF!</v>
      </c>
      <c r="Q261" s="316" t="e">
        <f t="array" ref="Q261">IF(STROŠKI_01!#REF!="","",STROŠKI_01!#REF!)</f>
        <v>#REF!</v>
      </c>
      <c r="R261" s="316" t="e">
        <f t="array" ref="R261">IF(STROŠKI_01!#REF!="","",STROŠKI_01!#REF!)</f>
        <v>#REF!</v>
      </c>
      <c r="S261" s="316" t="e">
        <f t="array" ref="S261">IF(STROŠKI_01!#REF!="","",STROŠKI_01!#REF!)</f>
        <v>#REF!</v>
      </c>
      <c r="T261" s="316" t="e">
        <f t="array" ref="T261">IF(STROŠKI_01!#REF!="","",STROŠKI_01!#REF!)</f>
        <v>#REF!</v>
      </c>
    </row>
    <row r="262" spans="1:22" x14ac:dyDescent="0.25">
      <c r="A262" s="354">
        <v>6</v>
      </c>
      <c r="B262" s="316" t="e">
        <f t="array" ref="B262">IF(STROŠKI_01!#REF!="","",STROŠKI_01!#REF!)</f>
        <v>#REF!</v>
      </c>
      <c r="C262" s="316" t="e">
        <f t="array" ref="C262">IF(STROŠKI_01!#REF!="","",STROŠKI_01!#REF!)</f>
        <v>#REF!</v>
      </c>
      <c r="D262" s="316" t="e">
        <f t="array" ref="D262">IF(STROŠKI_01!#REF!="","",STROŠKI_01!#REF!)</f>
        <v>#REF!</v>
      </c>
      <c r="E262" s="316" t="e">
        <f t="array" ref="E262">IF(STROŠKI_01!#REF!="","",STROŠKI_01!#REF!)</f>
        <v>#REF!</v>
      </c>
      <c r="F262" s="316" t="e">
        <f t="array" ref="F262">IF(STROŠKI_01!#REF!="","",STROŠKI_01!#REF!)</f>
        <v>#REF!</v>
      </c>
      <c r="G262" s="316" t="e">
        <f t="array" ref="G262">IF(STROŠKI_01!#REF!="","",STROŠKI_01!#REF!)</f>
        <v>#REF!</v>
      </c>
      <c r="H262" s="316" t="e">
        <f t="array" ref="H262">IF(STROŠKI_01!#REF!="","",STROŠKI_01!#REF!)</f>
        <v>#REF!</v>
      </c>
      <c r="I262" s="316" t="e">
        <f t="array" ref="I262">IF(STROŠKI_01!#REF!="","",STROŠKI_01!#REF!)</f>
        <v>#REF!</v>
      </c>
      <c r="J262" s="316" t="e">
        <f t="array" ref="J262">IF(STROŠKI_01!#REF!="","",STROŠKI_01!#REF!)</f>
        <v>#REF!</v>
      </c>
      <c r="K262" s="316" t="e">
        <f t="array" ref="K262">IF(STROŠKI_01!#REF!="","",STROŠKI_01!#REF!)</f>
        <v>#REF!</v>
      </c>
      <c r="L262" s="316" t="e">
        <f t="array" ref="L262">IF(STROŠKI_01!#REF!="","",STROŠKI_01!#REF!)</f>
        <v>#REF!</v>
      </c>
      <c r="M262" s="316" t="e">
        <f t="array" ref="M262">IF(STROŠKI_01!#REF!="","",STROŠKI_01!#REF!)</f>
        <v>#REF!</v>
      </c>
      <c r="N262" s="316" t="e">
        <f t="array" ref="N262">IF(STROŠKI_01!#REF!="","",STROŠKI_01!#REF!)</f>
        <v>#REF!</v>
      </c>
      <c r="O262" s="316" t="e">
        <f t="array" ref="O262">IF(STROŠKI_01!#REF!="","",STROŠKI_01!#REF!)</f>
        <v>#REF!</v>
      </c>
      <c r="P262" s="316" t="e">
        <f t="array" ref="P262">IF(STROŠKI_01!#REF!="","",STROŠKI_01!#REF!)</f>
        <v>#REF!</v>
      </c>
      <c r="Q262" s="316" t="e">
        <f t="array" ref="Q262">IF(STROŠKI_01!#REF!="","",STROŠKI_01!#REF!)</f>
        <v>#REF!</v>
      </c>
      <c r="R262" s="316" t="e">
        <f t="array" ref="R262">IF(STROŠKI_01!#REF!="","",STROŠKI_01!#REF!)</f>
        <v>#REF!</v>
      </c>
      <c r="S262" s="316" t="e">
        <f t="array" ref="S262">IF(STROŠKI_01!#REF!="","",STROŠKI_01!#REF!)</f>
        <v>#REF!</v>
      </c>
      <c r="T262" s="316" t="e">
        <f t="array" ref="T262">IF(STROŠKI_01!#REF!="","",STROŠKI_01!#REF!)</f>
        <v>#REF!</v>
      </c>
    </row>
    <row r="263" spans="1:22" x14ac:dyDescent="0.25">
      <c r="A263" s="354">
        <v>6</v>
      </c>
      <c r="B263" s="316" t="e">
        <f t="array" ref="B263">IF(STROŠKI_01!#REF!="","",STROŠKI_01!#REF!)</f>
        <v>#REF!</v>
      </c>
      <c r="C263" s="316" t="e">
        <f t="array" ref="C263">IF(STROŠKI_01!#REF!="","",STROŠKI_01!#REF!)</f>
        <v>#REF!</v>
      </c>
      <c r="D263" s="316" t="e">
        <f t="array" ref="D263">IF(STROŠKI_01!#REF!="","",STROŠKI_01!#REF!)</f>
        <v>#REF!</v>
      </c>
      <c r="E263" s="316" t="e">
        <f t="array" ref="E263">IF(STROŠKI_01!#REF!="","",STROŠKI_01!#REF!)</f>
        <v>#REF!</v>
      </c>
      <c r="F263" s="316" t="e">
        <f t="array" ref="F263">IF(STROŠKI_01!#REF!="","",STROŠKI_01!#REF!)</f>
        <v>#REF!</v>
      </c>
      <c r="G263" s="316" t="e">
        <f t="array" ref="G263">IF(STROŠKI_01!#REF!="","",STROŠKI_01!#REF!)</f>
        <v>#REF!</v>
      </c>
      <c r="H263" s="316" t="e">
        <f t="array" ref="H263">IF(STROŠKI_01!#REF!="","",STROŠKI_01!#REF!)</f>
        <v>#REF!</v>
      </c>
      <c r="I263" s="316" t="e">
        <f t="array" ref="I263">IF(STROŠKI_01!#REF!="","",STROŠKI_01!#REF!)</f>
        <v>#REF!</v>
      </c>
      <c r="J263" s="316" t="e">
        <f t="array" ref="J263">IF(STROŠKI_01!#REF!="","",STROŠKI_01!#REF!)</f>
        <v>#REF!</v>
      </c>
      <c r="K263" s="316" t="e">
        <f t="array" ref="K263">IF(STROŠKI_01!#REF!="","",STROŠKI_01!#REF!)</f>
        <v>#REF!</v>
      </c>
      <c r="L263" s="316" t="e">
        <f t="array" ref="L263">IF(STROŠKI_01!#REF!="","",STROŠKI_01!#REF!)</f>
        <v>#REF!</v>
      </c>
      <c r="M263" s="316" t="e">
        <f t="array" ref="M263">IF(STROŠKI_01!#REF!="","",STROŠKI_01!#REF!)</f>
        <v>#REF!</v>
      </c>
      <c r="N263" s="316" t="e">
        <f t="array" ref="N263">IF(STROŠKI_01!#REF!="","",STROŠKI_01!#REF!)</f>
        <v>#REF!</v>
      </c>
      <c r="O263" s="316" t="e">
        <f t="array" ref="O263">IF(STROŠKI_01!#REF!="","",STROŠKI_01!#REF!)</f>
        <v>#REF!</v>
      </c>
      <c r="P263" s="316" t="e">
        <f t="array" ref="P263">IF(STROŠKI_01!#REF!="","",STROŠKI_01!#REF!)</f>
        <v>#REF!</v>
      </c>
      <c r="Q263" s="316" t="e">
        <f t="array" ref="Q263">IF(STROŠKI_01!#REF!="","",STROŠKI_01!#REF!)</f>
        <v>#REF!</v>
      </c>
      <c r="R263" s="316" t="e">
        <f t="array" ref="R263">IF(STROŠKI_01!#REF!="","",STROŠKI_01!#REF!)</f>
        <v>#REF!</v>
      </c>
      <c r="S263" s="316" t="e">
        <f t="array" ref="S263">IF(STROŠKI_01!#REF!="","",STROŠKI_01!#REF!)</f>
        <v>#REF!</v>
      </c>
      <c r="T263" s="316" t="e">
        <f t="array" ref="T263">IF(STROŠKI_01!#REF!="","",STROŠKI_01!#REF!)</f>
        <v>#REF!</v>
      </c>
    </row>
    <row r="264" spans="1:22" x14ac:dyDescent="0.25">
      <c r="A264" s="354">
        <v>6</v>
      </c>
      <c r="B264" s="316" t="e">
        <f t="array" ref="B264">IF(STROŠKI_01!#REF!="","",STROŠKI_01!#REF!)</f>
        <v>#REF!</v>
      </c>
      <c r="C264" s="316" t="e">
        <f t="array" ref="C264">IF(STROŠKI_01!#REF!="","",STROŠKI_01!#REF!)</f>
        <v>#REF!</v>
      </c>
      <c r="D264" s="316" t="e">
        <f t="array" ref="D264">IF(STROŠKI_01!#REF!="","",STROŠKI_01!#REF!)</f>
        <v>#REF!</v>
      </c>
      <c r="E264" s="316" t="e">
        <f t="array" ref="E264">IF(STROŠKI_01!#REF!="","",STROŠKI_01!#REF!)</f>
        <v>#REF!</v>
      </c>
      <c r="F264" s="316" t="e">
        <f t="array" ref="F264">IF(STROŠKI_01!#REF!="","",STROŠKI_01!#REF!)</f>
        <v>#REF!</v>
      </c>
      <c r="G264" s="316" t="e">
        <f t="array" ref="G264">IF(STROŠKI_01!#REF!="","",STROŠKI_01!#REF!)</f>
        <v>#REF!</v>
      </c>
      <c r="H264" s="316" t="e">
        <f t="array" ref="H264">IF(STROŠKI_01!#REF!="","",STROŠKI_01!#REF!)</f>
        <v>#REF!</v>
      </c>
      <c r="I264" s="316" t="e">
        <f t="array" ref="I264">IF(STROŠKI_01!#REF!="","",STROŠKI_01!#REF!)</f>
        <v>#REF!</v>
      </c>
      <c r="J264" s="316" t="e">
        <f t="array" ref="J264">IF(STROŠKI_01!#REF!="","",STROŠKI_01!#REF!)</f>
        <v>#REF!</v>
      </c>
      <c r="K264" s="316" t="e">
        <f t="array" ref="K264">IF(STROŠKI_01!#REF!="","",STROŠKI_01!#REF!)</f>
        <v>#REF!</v>
      </c>
      <c r="L264" s="316" t="e">
        <f t="array" ref="L264">IF(STROŠKI_01!#REF!="","",STROŠKI_01!#REF!)</f>
        <v>#REF!</v>
      </c>
      <c r="M264" s="316" t="e">
        <f t="array" ref="M264">IF(STROŠKI_01!#REF!="","",STROŠKI_01!#REF!)</f>
        <v>#REF!</v>
      </c>
      <c r="N264" s="316" t="e">
        <f t="array" ref="N264">IF(STROŠKI_01!#REF!="","",STROŠKI_01!#REF!)</f>
        <v>#REF!</v>
      </c>
      <c r="O264" s="316" t="e">
        <f t="array" ref="O264">IF(STROŠKI_01!#REF!="","",STROŠKI_01!#REF!)</f>
        <v>#REF!</v>
      </c>
      <c r="P264" s="316" t="e">
        <f t="array" ref="P264">IF(STROŠKI_01!#REF!="","",STROŠKI_01!#REF!)</f>
        <v>#REF!</v>
      </c>
      <c r="Q264" s="316" t="e">
        <f t="array" ref="Q264">IF(STROŠKI_01!#REF!="","",STROŠKI_01!#REF!)</f>
        <v>#REF!</v>
      </c>
      <c r="R264" s="316" t="e">
        <f t="array" ref="R264">IF(STROŠKI_01!#REF!="","",STROŠKI_01!#REF!)</f>
        <v>#REF!</v>
      </c>
      <c r="S264" s="316" t="e">
        <f t="array" ref="S264">IF(STROŠKI_01!#REF!="","",STROŠKI_01!#REF!)</f>
        <v>#REF!</v>
      </c>
      <c r="T264" s="316" t="e">
        <f t="array" ref="T264">IF(STROŠKI_01!#REF!="","",STROŠKI_01!#REF!)</f>
        <v>#REF!</v>
      </c>
    </row>
    <row r="265" spans="1:22" x14ac:dyDescent="0.25">
      <c r="A265" s="354">
        <v>6</v>
      </c>
      <c r="B265" s="316" t="e">
        <f t="array" ref="B265">IF(STROŠKI_01!#REF!="","",STROŠKI_01!#REF!)</f>
        <v>#REF!</v>
      </c>
      <c r="C265" s="316" t="e">
        <f t="array" ref="C265">IF(STROŠKI_01!#REF!="","",STROŠKI_01!#REF!)</f>
        <v>#REF!</v>
      </c>
      <c r="D265" s="316" t="e">
        <f t="array" ref="D265">IF(STROŠKI_01!#REF!="","",STROŠKI_01!#REF!)</f>
        <v>#REF!</v>
      </c>
      <c r="E265" s="316" t="e">
        <f t="array" ref="E265">IF(STROŠKI_01!#REF!="","",STROŠKI_01!#REF!)</f>
        <v>#REF!</v>
      </c>
      <c r="F265" s="316" t="e">
        <f t="array" ref="F265">IF(STROŠKI_01!#REF!="","",STROŠKI_01!#REF!)</f>
        <v>#REF!</v>
      </c>
      <c r="G265" s="316" t="e">
        <f t="array" ref="G265">IF(STROŠKI_01!#REF!="","",STROŠKI_01!#REF!)</f>
        <v>#REF!</v>
      </c>
      <c r="H265" s="316" t="e">
        <f t="array" ref="H265">IF(STROŠKI_01!#REF!="","",STROŠKI_01!#REF!)</f>
        <v>#REF!</v>
      </c>
      <c r="I265" s="316" t="e">
        <f t="array" ref="I265">IF(STROŠKI_01!#REF!="","",STROŠKI_01!#REF!)</f>
        <v>#REF!</v>
      </c>
      <c r="J265" s="316" t="e">
        <f t="array" ref="J265">IF(STROŠKI_01!#REF!="","",STROŠKI_01!#REF!)</f>
        <v>#REF!</v>
      </c>
      <c r="K265" s="316" t="e">
        <f t="array" ref="K265">IF(STROŠKI_01!#REF!="","",STROŠKI_01!#REF!)</f>
        <v>#REF!</v>
      </c>
      <c r="L265" s="316" t="e">
        <f t="array" ref="L265">IF(STROŠKI_01!#REF!="","",STROŠKI_01!#REF!)</f>
        <v>#REF!</v>
      </c>
      <c r="M265" s="316" t="e">
        <f t="array" ref="M265">IF(STROŠKI_01!#REF!="","",STROŠKI_01!#REF!)</f>
        <v>#REF!</v>
      </c>
      <c r="N265" s="316" t="e">
        <f t="array" ref="N265">IF(STROŠKI_01!#REF!="","",STROŠKI_01!#REF!)</f>
        <v>#REF!</v>
      </c>
      <c r="O265" s="316" t="e">
        <f t="array" ref="O265">IF(STROŠKI_01!#REF!="","",STROŠKI_01!#REF!)</f>
        <v>#REF!</v>
      </c>
      <c r="P265" s="316" t="e">
        <f t="array" ref="P265">IF(STROŠKI_01!#REF!="","",STROŠKI_01!#REF!)</f>
        <v>#REF!</v>
      </c>
      <c r="Q265" s="316" t="e">
        <f t="array" ref="Q265">IF(STROŠKI_01!#REF!="","",STROŠKI_01!#REF!)</f>
        <v>#REF!</v>
      </c>
      <c r="R265" s="316" t="e">
        <f t="array" ref="R265">IF(STROŠKI_01!#REF!="","",STROŠKI_01!#REF!)</f>
        <v>#REF!</v>
      </c>
      <c r="S265" s="316" t="e">
        <f t="array" ref="S265">IF(STROŠKI_01!#REF!="","",STROŠKI_01!#REF!)</f>
        <v>#REF!</v>
      </c>
      <c r="T265" s="316" t="e">
        <f t="array" ref="T265">IF(STROŠKI_01!#REF!="","",STROŠKI_01!#REF!)</f>
        <v>#REF!</v>
      </c>
    </row>
    <row r="266" spans="1:22" x14ac:dyDescent="0.25">
      <c r="A266" s="354">
        <v>6</v>
      </c>
      <c r="B266" s="316" t="e">
        <f t="array" ref="B266">IF(STROŠKI_01!#REF!="","",STROŠKI_01!#REF!)</f>
        <v>#REF!</v>
      </c>
      <c r="C266" s="316" t="e">
        <f t="array" ref="C266">IF(STROŠKI_01!#REF!="","",STROŠKI_01!#REF!)</f>
        <v>#REF!</v>
      </c>
      <c r="D266" s="316" t="e">
        <f t="array" ref="D266">IF(STROŠKI_01!#REF!="","",STROŠKI_01!#REF!)</f>
        <v>#REF!</v>
      </c>
      <c r="E266" s="316" t="e">
        <f t="array" ref="E266">IF(STROŠKI_01!#REF!="","",STROŠKI_01!#REF!)</f>
        <v>#REF!</v>
      </c>
      <c r="F266" s="316" t="e">
        <f t="array" ref="F266">IF(STROŠKI_01!#REF!="","",STROŠKI_01!#REF!)</f>
        <v>#REF!</v>
      </c>
      <c r="G266" s="316" t="e">
        <f t="array" ref="G266">IF(STROŠKI_01!#REF!="","",STROŠKI_01!#REF!)</f>
        <v>#REF!</v>
      </c>
      <c r="H266" s="316" t="e">
        <f t="array" ref="H266">IF(STROŠKI_01!#REF!="","",STROŠKI_01!#REF!)</f>
        <v>#REF!</v>
      </c>
      <c r="I266" s="316" t="e">
        <f t="array" ref="I266">IF(STROŠKI_01!#REF!="","",STROŠKI_01!#REF!)</f>
        <v>#REF!</v>
      </c>
      <c r="J266" s="316" t="e">
        <f t="array" ref="J266">IF(STROŠKI_01!#REF!="","",STROŠKI_01!#REF!)</f>
        <v>#REF!</v>
      </c>
      <c r="K266" s="316" t="e">
        <f t="array" ref="K266">IF(STROŠKI_01!#REF!="","",STROŠKI_01!#REF!)</f>
        <v>#REF!</v>
      </c>
      <c r="L266" s="316" t="e">
        <f t="array" ref="L266">IF(STROŠKI_01!#REF!="","",STROŠKI_01!#REF!)</f>
        <v>#REF!</v>
      </c>
      <c r="M266" s="316" t="e">
        <f t="array" ref="M266">IF(STROŠKI_01!#REF!="","",STROŠKI_01!#REF!)</f>
        <v>#REF!</v>
      </c>
      <c r="N266" s="316" t="e">
        <f t="array" ref="N266">IF(STROŠKI_01!#REF!="","",STROŠKI_01!#REF!)</f>
        <v>#REF!</v>
      </c>
      <c r="O266" s="316" t="e">
        <f t="array" ref="O266">IF(STROŠKI_01!#REF!="","",STROŠKI_01!#REF!)</f>
        <v>#REF!</v>
      </c>
      <c r="P266" s="316" t="e">
        <f t="array" ref="P266">IF(STROŠKI_01!#REF!="","",STROŠKI_01!#REF!)</f>
        <v>#REF!</v>
      </c>
      <c r="Q266" s="316" t="e">
        <f t="array" ref="Q266">IF(STROŠKI_01!#REF!="","",STROŠKI_01!#REF!)</f>
        <v>#REF!</v>
      </c>
      <c r="R266" s="316" t="e">
        <f t="array" ref="R266">IF(STROŠKI_01!#REF!="","",STROŠKI_01!#REF!)</f>
        <v>#REF!</v>
      </c>
      <c r="S266" s="316" t="e">
        <f t="array" ref="S266">IF(STROŠKI_01!#REF!="","",STROŠKI_01!#REF!)</f>
        <v>#REF!</v>
      </c>
      <c r="T266" s="316" t="e">
        <f t="array" ref="T266">IF(STROŠKI_01!#REF!="","",STROŠKI_01!#REF!)</f>
        <v>#REF!</v>
      </c>
    </row>
    <row r="267" spans="1:22" x14ac:dyDescent="0.25">
      <c r="A267" s="354">
        <v>6</v>
      </c>
      <c r="B267" s="316" t="e">
        <f t="array" ref="B267">IF(STROŠKI_01!#REF!="","",STROŠKI_01!#REF!)</f>
        <v>#REF!</v>
      </c>
      <c r="C267" s="316" t="e">
        <f t="array" ref="C267">IF(STROŠKI_01!#REF!="","",STROŠKI_01!#REF!)</f>
        <v>#REF!</v>
      </c>
      <c r="D267" s="316" t="e">
        <f t="array" ref="D267">IF(STROŠKI_01!#REF!="","",STROŠKI_01!#REF!)</f>
        <v>#REF!</v>
      </c>
      <c r="E267" s="316" t="e">
        <f t="array" ref="E267">IF(STROŠKI_01!#REF!="","",STROŠKI_01!#REF!)</f>
        <v>#REF!</v>
      </c>
      <c r="F267" s="316" t="e">
        <f t="array" ref="F267">IF(STROŠKI_01!#REF!="","",STROŠKI_01!#REF!)</f>
        <v>#REF!</v>
      </c>
      <c r="G267" s="316" t="e">
        <f t="array" ref="G267">IF(STROŠKI_01!#REF!="","",STROŠKI_01!#REF!)</f>
        <v>#REF!</v>
      </c>
      <c r="H267" s="316" t="e">
        <f t="array" ref="H267">IF(STROŠKI_01!#REF!="","",STROŠKI_01!#REF!)</f>
        <v>#REF!</v>
      </c>
      <c r="I267" s="316" t="e">
        <f t="array" ref="I267">IF(STROŠKI_01!#REF!="","",STROŠKI_01!#REF!)</f>
        <v>#REF!</v>
      </c>
      <c r="J267" s="316" t="e">
        <f t="array" ref="J267">IF(STROŠKI_01!#REF!="","",STROŠKI_01!#REF!)</f>
        <v>#REF!</v>
      </c>
      <c r="K267" s="316" t="e">
        <f t="array" ref="K267">IF(STROŠKI_01!#REF!="","",STROŠKI_01!#REF!)</f>
        <v>#REF!</v>
      </c>
      <c r="L267" s="316" t="e">
        <f t="array" ref="L267">IF(STROŠKI_01!#REF!="","",STROŠKI_01!#REF!)</f>
        <v>#REF!</v>
      </c>
      <c r="M267" s="316" t="e">
        <f t="array" ref="M267">IF(STROŠKI_01!#REF!="","",STROŠKI_01!#REF!)</f>
        <v>#REF!</v>
      </c>
      <c r="N267" s="316" t="e">
        <f t="array" ref="N267">IF(STROŠKI_01!#REF!="","",STROŠKI_01!#REF!)</f>
        <v>#REF!</v>
      </c>
      <c r="O267" s="316" t="e">
        <f t="array" ref="O267">IF(STROŠKI_01!#REF!="","",STROŠKI_01!#REF!)</f>
        <v>#REF!</v>
      </c>
      <c r="P267" s="316" t="e">
        <f t="array" ref="P267">IF(STROŠKI_01!#REF!="","",STROŠKI_01!#REF!)</f>
        <v>#REF!</v>
      </c>
      <c r="Q267" s="316" t="e">
        <f t="array" ref="Q267">IF(STROŠKI_01!#REF!="","",STROŠKI_01!#REF!)</f>
        <v>#REF!</v>
      </c>
      <c r="R267" s="316" t="e">
        <f t="array" ref="R267">IF(STROŠKI_01!#REF!="","",STROŠKI_01!#REF!)</f>
        <v>#REF!</v>
      </c>
      <c r="S267" s="316" t="e">
        <f t="array" ref="S267">IF(STROŠKI_01!#REF!="","",STROŠKI_01!#REF!)</f>
        <v>#REF!</v>
      </c>
      <c r="T267" s="316" t="e">
        <f t="array" ref="T267">IF(STROŠKI_01!#REF!="","",STROŠKI_01!#REF!)</f>
        <v>#REF!</v>
      </c>
    </row>
    <row r="268" spans="1:22" x14ac:dyDescent="0.25">
      <c r="A268" s="354">
        <v>6</v>
      </c>
      <c r="B268" s="316" t="e">
        <f t="array" ref="B268">IF(STROŠKI_01!#REF!="","",STROŠKI_01!#REF!)</f>
        <v>#REF!</v>
      </c>
      <c r="C268" s="316" t="e">
        <f t="array" ref="C268">IF(STROŠKI_01!#REF!="","",STROŠKI_01!#REF!)</f>
        <v>#REF!</v>
      </c>
      <c r="D268" s="316" t="e">
        <f t="array" ref="D268">IF(STROŠKI_01!#REF!="","",STROŠKI_01!#REF!)</f>
        <v>#REF!</v>
      </c>
      <c r="E268" s="316" t="e">
        <f t="array" ref="E268">IF(STROŠKI_01!#REF!="","",STROŠKI_01!#REF!)</f>
        <v>#REF!</v>
      </c>
      <c r="F268" s="316" t="e">
        <f t="array" ref="F268">IF(STROŠKI_01!#REF!="","",STROŠKI_01!#REF!)</f>
        <v>#REF!</v>
      </c>
      <c r="G268" s="316" t="e">
        <f t="array" ref="G268">IF(STROŠKI_01!#REF!="","",STROŠKI_01!#REF!)</f>
        <v>#REF!</v>
      </c>
      <c r="H268" s="316" t="e">
        <f t="array" ref="H268">IF(STROŠKI_01!#REF!="","",STROŠKI_01!#REF!)</f>
        <v>#REF!</v>
      </c>
      <c r="I268" s="316" t="e">
        <f t="array" ref="I268">IF(STROŠKI_01!#REF!="","",STROŠKI_01!#REF!)</f>
        <v>#REF!</v>
      </c>
      <c r="J268" s="316" t="e">
        <f t="array" ref="J268">IF(STROŠKI_01!#REF!="","",STROŠKI_01!#REF!)</f>
        <v>#REF!</v>
      </c>
      <c r="K268" s="316" t="e">
        <f t="array" ref="K268">IF(STROŠKI_01!#REF!="","",STROŠKI_01!#REF!)</f>
        <v>#REF!</v>
      </c>
      <c r="L268" s="316" t="e">
        <f t="array" ref="L268">IF(STROŠKI_01!#REF!="","",STROŠKI_01!#REF!)</f>
        <v>#REF!</v>
      </c>
      <c r="M268" s="316" t="e">
        <f t="array" ref="M268">IF(STROŠKI_01!#REF!="","",STROŠKI_01!#REF!)</f>
        <v>#REF!</v>
      </c>
      <c r="N268" s="316" t="e">
        <f t="array" ref="N268">IF(STROŠKI_01!#REF!="","",STROŠKI_01!#REF!)</f>
        <v>#REF!</v>
      </c>
      <c r="O268" s="316" t="e">
        <f t="array" ref="O268">IF(STROŠKI_01!#REF!="","",STROŠKI_01!#REF!)</f>
        <v>#REF!</v>
      </c>
      <c r="P268" s="316" t="e">
        <f t="array" ref="P268">IF(STROŠKI_01!#REF!="","",STROŠKI_01!#REF!)</f>
        <v>#REF!</v>
      </c>
      <c r="Q268" s="316" t="e">
        <f t="array" ref="Q268">IF(STROŠKI_01!#REF!="","",STROŠKI_01!#REF!)</f>
        <v>#REF!</v>
      </c>
      <c r="R268" s="316" t="e">
        <f t="array" ref="R268">IF(STROŠKI_01!#REF!="","",STROŠKI_01!#REF!)</f>
        <v>#REF!</v>
      </c>
      <c r="S268" s="316" t="e">
        <f t="array" ref="S268">IF(STROŠKI_01!#REF!="","",STROŠKI_01!#REF!)</f>
        <v>#REF!</v>
      </c>
      <c r="T268" s="316" t="e">
        <f t="array" ref="T268">IF(STROŠKI_01!#REF!="","",STROŠKI_01!#REF!)</f>
        <v>#REF!</v>
      </c>
    </row>
    <row r="269" spans="1:22" x14ac:dyDescent="0.25">
      <c r="A269" s="354">
        <v>6</v>
      </c>
      <c r="B269" s="316" t="e">
        <f t="array" ref="B269">IF(STROŠKI_01!#REF!="","",STROŠKI_01!#REF!)</f>
        <v>#REF!</v>
      </c>
      <c r="C269" s="316" t="e">
        <f t="array" ref="C269">IF(STROŠKI_01!#REF!="","",STROŠKI_01!#REF!)</f>
        <v>#REF!</v>
      </c>
      <c r="D269" s="316" t="e">
        <f t="array" ref="D269">IF(STROŠKI_01!#REF!="","",STROŠKI_01!#REF!)</f>
        <v>#REF!</v>
      </c>
      <c r="E269" s="316" t="e">
        <f t="array" ref="E269">IF(STROŠKI_01!#REF!="","",STROŠKI_01!#REF!)</f>
        <v>#REF!</v>
      </c>
      <c r="F269" s="316" t="e">
        <f t="array" ref="F269">IF(STROŠKI_01!#REF!="","",STROŠKI_01!#REF!)</f>
        <v>#REF!</v>
      </c>
      <c r="G269" s="316" t="e">
        <f t="array" ref="G269">IF(STROŠKI_01!#REF!="","",STROŠKI_01!#REF!)</f>
        <v>#REF!</v>
      </c>
      <c r="H269" s="316" t="e">
        <f t="array" ref="H269">IF(STROŠKI_01!#REF!="","",STROŠKI_01!#REF!)</f>
        <v>#REF!</v>
      </c>
      <c r="I269" s="316" t="e">
        <f t="array" ref="I269">IF(STROŠKI_01!#REF!="","",STROŠKI_01!#REF!)</f>
        <v>#REF!</v>
      </c>
      <c r="J269" s="316" t="e">
        <f t="array" ref="J269">IF(STROŠKI_01!#REF!="","",STROŠKI_01!#REF!)</f>
        <v>#REF!</v>
      </c>
      <c r="K269" s="316" t="e">
        <f t="array" ref="K269">IF(STROŠKI_01!#REF!="","",STROŠKI_01!#REF!)</f>
        <v>#REF!</v>
      </c>
      <c r="L269" s="316" t="e">
        <f t="array" ref="L269">IF(STROŠKI_01!#REF!="","",STROŠKI_01!#REF!)</f>
        <v>#REF!</v>
      </c>
      <c r="M269" s="316" t="e">
        <f t="array" ref="M269">IF(STROŠKI_01!#REF!="","",STROŠKI_01!#REF!)</f>
        <v>#REF!</v>
      </c>
      <c r="N269" s="316" t="e">
        <f t="array" ref="N269">IF(STROŠKI_01!#REF!="","",STROŠKI_01!#REF!)</f>
        <v>#REF!</v>
      </c>
      <c r="O269" s="316" t="e">
        <f t="array" ref="O269">IF(STROŠKI_01!#REF!="","",STROŠKI_01!#REF!)</f>
        <v>#REF!</v>
      </c>
      <c r="P269" s="316" t="e">
        <f t="array" ref="P269">IF(STROŠKI_01!#REF!="","",STROŠKI_01!#REF!)</f>
        <v>#REF!</v>
      </c>
      <c r="Q269" s="316" t="e">
        <f t="array" ref="Q269">IF(STROŠKI_01!#REF!="","",STROŠKI_01!#REF!)</f>
        <v>#REF!</v>
      </c>
      <c r="R269" s="316" t="e">
        <f t="array" ref="R269">IF(STROŠKI_01!#REF!="","",STROŠKI_01!#REF!)</f>
        <v>#REF!</v>
      </c>
      <c r="S269" s="316" t="e">
        <f t="array" ref="S269">IF(STROŠKI_01!#REF!="","",STROŠKI_01!#REF!)</f>
        <v>#REF!</v>
      </c>
      <c r="T269" s="316" t="e">
        <f t="array" ref="T269">IF(STROŠKI_01!#REF!="","",STROŠKI_01!#REF!)</f>
        <v>#REF!</v>
      </c>
    </row>
    <row r="270" spans="1:22" x14ac:dyDescent="0.25">
      <c r="A270" s="354">
        <v>6</v>
      </c>
      <c r="B270" s="316" t="e">
        <f t="array" ref="B270">IF(STROŠKI_01!#REF!="","",STROŠKI_01!#REF!)</f>
        <v>#REF!</v>
      </c>
      <c r="C270" s="316" t="e">
        <f t="array" ref="C270">IF(STROŠKI_01!#REF!="","",STROŠKI_01!#REF!)</f>
        <v>#REF!</v>
      </c>
      <c r="D270" s="316" t="e">
        <f t="array" ref="D270">IF(STROŠKI_01!#REF!="","",STROŠKI_01!#REF!)</f>
        <v>#REF!</v>
      </c>
      <c r="E270" s="316" t="e">
        <f t="array" ref="E270">IF(STROŠKI_01!#REF!="","",STROŠKI_01!#REF!)</f>
        <v>#REF!</v>
      </c>
      <c r="F270" s="316" t="e">
        <f t="array" ref="F270">IF(STROŠKI_01!#REF!="","",STROŠKI_01!#REF!)</f>
        <v>#REF!</v>
      </c>
      <c r="G270" s="316" t="e">
        <f t="array" ref="G270">IF(STROŠKI_01!#REF!="","",STROŠKI_01!#REF!)</f>
        <v>#REF!</v>
      </c>
      <c r="H270" s="316" t="e">
        <f t="array" ref="H270">IF(STROŠKI_01!#REF!="","",STROŠKI_01!#REF!)</f>
        <v>#REF!</v>
      </c>
      <c r="I270" s="316" t="e">
        <f t="array" ref="I270">IF(STROŠKI_01!#REF!="","",STROŠKI_01!#REF!)</f>
        <v>#REF!</v>
      </c>
      <c r="J270" s="316" t="e">
        <f t="array" ref="J270">IF(STROŠKI_01!#REF!="","",STROŠKI_01!#REF!)</f>
        <v>#REF!</v>
      </c>
      <c r="K270" s="316" t="e">
        <f t="array" ref="K270">IF(STROŠKI_01!#REF!="","",STROŠKI_01!#REF!)</f>
        <v>#REF!</v>
      </c>
      <c r="L270" s="316" t="e">
        <f t="array" ref="L270">IF(STROŠKI_01!#REF!="","",STROŠKI_01!#REF!)</f>
        <v>#REF!</v>
      </c>
      <c r="M270" s="316" t="e">
        <f t="array" ref="M270">IF(STROŠKI_01!#REF!="","",STROŠKI_01!#REF!)</f>
        <v>#REF!</v>
      </c>
      <c r="N270" s="316" t="e">
        <f t="array" ref="N270">IF(STROŠKI_01!#REF!="","",STROŠKI_01!#REF!)</f>
        <v>#REF!</v>
      </c>
      <c r="O270" s="316" t="e">
        <f t="array" ref="O270">IF(STROŠKI_01!#REF!="","",STROŠKI_01!#REF!)</f>
        <v>#REF!</v>
      </c>
      <c r="P270" s="316" t="e">
        <f t="array" ref="P270">IF(STROŠKI_01!#REF!="","",STROŠKI_01!#REF!)</f>
        <v>#REF!</v>
      </c>
      <c r="Q270" s="316" t="e">
        <f t="array" ref="Q270">IF(STROŠKI_01!#REF!="","",STROŠKI_01!#REF!)</f>
        <v>#REF!</v>
      </c>
      <c r="R270" s="316" t="e">
        <f t="array" ref="R270">IF(STROŠKI_01!#REF!="","",STROŠKI_01!#REF!)</f>
        <v>#REF!</v>
      </c>
      <c r="S270" s="316" t="e">
        <f t="array" ref="S270">IF(STROŠKI_01!#REF!="","",STROŠKI_01!#REF!)</f>
        <v>#REF!</v>
      </c>
      <c r="T270" s="316" t="e">
        <f t="array" ref="T270">IF(STROŠKI_01!#REF!="","",STROŠKI_01!#REF!)</f>
        <v>#REF!</v>
      </c>
    </row>
    <row r="271" spans="1:22" x14ac:dyDescent="0.25">
      <c r="A271" s="354">
        <v>6</v>
      </c>
      <c r="B271" s="316" t="e">
        <f t="array" ref="B271">IF(STROŠKI_01!#REF!="","",STROŠKI_01!#REF!)</f>
        <v>#REF!</v>
      </c>
      <c r="C271" s="316" t="e">
        <f t="array" ref="C271">IF(STROŠKI_01!#REF!="","",STROŠKI_01!#REF!)</f>
        <v>#REF!</v>
      </c>
      <c r="D271" s="316" t="e">
        <f t="array" ref="D271">IF(STROŠKI_01!#REF!="","",STROŠKI_01!#REF!)</f>
        <v>#REF!</v>
      </c>
      <c r="E271" s="316" t="e">
        <f t="array" ref="E271">IF(STROŠKI_01!#REF!="","",STROŠKI_01!#REF!)</f>
        <v>#REF!</v>
      </c>
      <c r="F271" s="316" t="e">
        <f t="array" ref="F271">IF(STROŠKI_01!#REF!="","",STROŠKI_01!#REF!)</f>
        <v>#REF!</v>
      </c>
      <c r="G271" s="316" t="e">
        <f t="array" ref="G271">IF(STROŠKI_01!#REF!="","",STROŠKI_01!#REF!)</f>
        <v>#REF!</v>
      </c>
      <c r="H271" s="316" t="e">
        <f t="array" ref="H271">IF(STROŠKI_01!#REF!="","",STROŠKI_01!#REF!)</f>
        <v>#REF!</v>
      </c>
      <c r="I271" s="316" t="e">
        <f t="array" ref="I271">IF(STROŠKI_01!#REF!="","",STROŠKI_01!#REF!)</f>
        <v>#REF!</v>
      </c>
      <c r="J271" s="316" t="e">
        <f t="array" ref="J271">IF(STROŠKI_01!#REF!="","",STROŠKI_01!#REF!)</f>
        <v>#REF!</v>
      </c>
      <c r="K271" s="316" t="e">
        <f t="array" ref="K271">IF(STROŠKI_01!#REF!="","",STROŠKI_01!#REF!)</f>
        <v>#REF!</v>
      </c>
      <c r="L271" s="316" t="e">
        <f t="array" ref="L271">IF(STROŠKI_01!#REF!="","",STROŠKI_01!#REF!)</f>
        <v>#REF!</v>
      </c>
      <c r="M271" s="316" t="e">
        <f t="array" ref="M271">IF(STROŠKI_01!#REF!="","",STROŠKI_01!#REF!)</f>
        <v>#REF!</v>
      </c>
      <c r="N271" s="316" t="e">
        <f t="array" ref="N271">IF(STROŠKI_01!#REF!="","",STROŠKI_01!#REF!)</f>
        <v>#REF!</v>
      </c>
      <c r="O271" s="316" t="e">
        <f t="array" ref="O271">IF(STROŠKI_01!#REF!="","",STROŠKI_01!#REF!)</f>
        <v>#REF!</v>
      </c>
      <c r="P271" s="316" t="e">
        <f t="array" ref="P271">IF(STROŠKI_01!#REF!="","",STROŠKI_01!#REF!)</f>
        <v>#REF!</v>
      </c>
      <c r="Q271" s="316" t="e">
        <f t="array" ref="Q271">IF(STROŠKI_01!#REF!="","",STROŠKI_01!#REF!)</f>
        <v>#REF!</v>
      </c>
      <c r="R271" s="316" t="e">
        <f t="array" ref="R271">IF(STROŠKI_01!#REF!="","",STROŠKI_01!#REF!)</f>
        <v>#REF!</v>
      </c>
      <c r="S271" s="316" t="e">
        <f t="array" ref="S271">IF(STROŠKI_01!#REF!="","",STROŠKI_01!#REF!)</f>
        <v>#REF!</v>
      </c>
      <c r="T271" s="316" t="e">
        <f t="array" ref="T271">IF(STROŠKI_01!#REF!="","",STROŠKI_01!#REF!)</f>
        <v>#REF!</v>
      </c>
    </row>
    <row r="272" spans="1:22" x14ac:dyDescent="0.25">
      <c r="A272" s="322">
        <v>7</v>
      </c>
      <c r="B272" s="316" t="e">
        <f t="array" ref="B272">IF(STROŠKI_01!#REF!="","",STROŠKI_01!#REF!)</f>
        <v>#REF!</v>
      </c>
      <c r="C272" s="316" t="e">
        <f t="array" ref="C272">IF(STROŠKI_01!#REF!="","",STROŠKI_01!#REF!)</f>
        <v>#REF!</v>
      </c>
      <c r="D272" s="316" t="e">
        <f t="array" ref="D272">IF(STROŠKI_01!#REF!="","",STROŠKI_01!#REF!)</f>
        <v>#REF!</v>
      </c>
      <c r="E272" s="316" t="e">
        <f t="array" ref="E272">IF(STROŠKI_01!#REF!="","",STROŠKI_01!#REF!)</f>
        <v>#REF!</v>
      </c>
      <c r="F272" s="316" t="e">
        <f t="array" ref="F272">IF(STROŠKI_01!#REF!="","",STROŠKI_01!#REF!)</f>
        <v>#REF!</v>
      </c>
      <c r="G272" s="316" t="e">
        <f t="array" ref="G272">IF(STROŠKI_01!#REF!="","",STROŠKI_01!#REF!)</f>
        <v>#REF!</v>
      </c>
      <c r="H272" s="316" t="e">
        <f t="array" ref="H272">IF(STROŠKI_01!#REF!="","",STROŠKI_01!#REF!)</f>
        <v>#REF!</v>
      </c>
      <c r="I272" s="316" t="e">
        <f t="array" ref="I272">IF(STROŠKI_01!#REF!="","",STROŠKI_01!#REF!)</f>
        <v>#REF!</v>
      </c>
      <c r="J272" s="316" t="e">
        <f t="array" ref="J272">IF(STROŠKI_01!#REF!="","",STROŠKI_01!#REF!)</f>
        <v>#REF!</v>
      </c>
      <c r="K272" s="316" t="e">
        <f t="array" ref="K272">IF(STROŠKI_01!#REF!="","",STROŠKI_01!#REF!)</f>
        <v>#REF!</v>
      </c>
      <c r="L272" s="316" t="e">
        <f t="array" ref="L272">IF(STROŠKI_01!#REF!="","",STROŠKI_01!#REF!)</f>
        <v>#REF!</v>
      </c>
      <c r="M272" s="316" t="e">
        <f t="array" ref="M272">IF(STROŠKI_01!#REF!="","",STROŠKI_01!#REF!)</f>
        <v>#REF!</v>
      </c>
      <c r="N272" s="316" t="e">
        <f t="array" ref="N272">IF(STROŠKI_01!#REF!="","",STROŠKI_01!#REF!)</f>
        <v>#REF!</v>
      </c>
      <c r="O272" s="316" t="e">
        <f t="array" ref="O272">IF(STROŠKI_01!#REF!="","",STROŠKI_01!#REF!)</f>
        <v>#REF!</v>
      </c>
      <c r="P272" s="316" t="e">
        <f t="array" ref="P272">IF(STROŠKI_01!#REF!="","",STROŠKI_01!#REF!)</f>
        <v>#REF!</v>
      </c>
      <c r="Q272" s="316" t="e">
        <f t="array" ref="Q272">IF(STROŠKI_01!#REF!="","",STROŠKI_01!#REF!)</f>
        <v>#REF!</v>
      </c>
      <c r="R272" s="316" t="e">
        <f t="array" ref="R272">IF(STROŠKI_01!#REF!="","",STROŠKI_01!#REF!)</f>
        <v>#REF!</v>
      </c>
      <c r="S272" s="316" t="e">
        <f t="array" ref="S272">IF(STROŠKI_01!#REF!="","",STROŠKI_01!#REF!)</f>
        <v>#REF!</v>
      </c>
      <c r="T272" s="316" t="e">
        <f t="array" ref="T272">IF(STROŠKI_01!#REF!="","",STROŠKI_01!#REF!)</f>
        <v>#REF!</v>
      </c>
      <c r="U272" s="448" t="e">
        <f t="array" ref="U272">IF(STROŠKI_01!#REF!="","",STROŠKI_01!#REF!)</f>
        <v>#REF!</v>
      </c>
      <c r="V272" t="e">
        <f t="array" ref="V272">IF(STROŠKI_01!#REF!="","",STROŠKI_01!#REF!)</f>
        <v>#REF!</v>
      </c>
    </row>
    <row r="273" spans="1:22" x14ac:dyDescent="0.25">
      <c r="A273" s="322">
        <v>7</v>
      </c>
      <c r="B273" s="316" t="e">
        <f t="array" ref="B273">IF(STROŠKI_01!#REF!="","",STROŠKI_01!#REF!)</f>
        <v>#REF!</v>
      </c>
      <c r="C273" s="316" t="e">
        <f t="array" ref="C273">IF(STROŠKI_01!#REF!="","",STROŠKI_01!#REF!)</f>
        <v>#REF!</v>
      </c>
      <c r="D273" s="316" t="e">
        <f t="array" ref="D273">IF(STROŠKI_01!#REF!="","",STROŠKI_01!#REF!)</f>
        <v>#REF!</v>
      </c>
      <c r="E273" s="316" t="e">
        <f t="array" ref="E273">IF(STROŠKI_01!#REF!="","",STROŠKI_01!#REF!)</f>
        <v>#REF!</v>
      </c>
      <c r="F273" s="316" t="e">
        <f t="array" ref="F273">IF(STROŠKI_01!#REF!="","",STROŠKI_01!#REF!)</f>
        <v>#REF!</v>
      </c>
      <c r="G273" s="316" t="e">
        <f t="array" ref="G273">IF(STROŠKI_01!#REF!="","",STROŠKI_01!#REF!)</f>
        <v>#REF!</v>
      </c>
      <c r="H273" s="316" t="e">
        <f t="array" ref="H273">IF(STROŠKI_01!#REF!="","",STROŠKI_01!#REF!)</f>
        <v>#REF!</v>
      </c>
      <c r="I273" s="316" t="e">
        <f t="array" ref="I273">IF(STROŠKI_01!#REF!="","",STROŠKI_01!#REF!)</f>
        <v>#REF!</v>
      </c>
      <c r="J273" s="316" t="e">
        <f t="array" ref="J273">IF(STROŠKI_01!#REF!="","",STROŠKI_01!#REF!)</f>
        <v>#REF!</v>
      </c>
      <c r="K273" s="316" t="e">
        <f t="array" ref="K273">IF(STROŠKI_01!#REF!="","",STROŠKI_01!#REF!)</f>
        <v>#REF!</v>
      </c>
      <c r="L273" s="316" t="e">
        <f t="array" ref="L273">IF(STROŠKI_01!#REF!="","",STROŠKI_01!#REF!)</f>
        <v>#REF!</v>
      </c>
      <c r="M273" s="316" t="e">
        <f t="array" ref="M273">IF(STROŠKI_01!#REF!="","",STROŠKI_01!#REF!)</f>
        <v>#REF!</v>
      </c>
      <c r="N273" s="316" t="e">
        <f t="array" ref="N273">IF(STROŠKI_01!#REF!="","",STROŠKI_01!#REF!)</f>
        <v>#REF!</v>
      </c>
      <c r="O273" s="316" t="e">
        <f t="array" ref="O273">IF(STROŠKI_01!#REF!="","",STROŠKI_01!#REF!)</f>
        <v>#REF!</v>
      </c>
      <c r="P273" s="316" t="e">
        <f t="array" ref="P273">IF(STROŠKI_01!#REF!="","",STROŠKI_01!#REF!)</f>
        <v>#REF!</v>
      </c>
      <c r="Q273" s="316" t="e">
        <f t="array" ref="Q273">IF(STROŠKI_01!#REF!="","",STROŠKI_01!#REF!)</f>
        <v>#REF!</v>
      </c>
      <c r="R273" s="316" t="e">
        <f t="array" ref="R273">IF(STROŠKI_01!#REF!="","",STROŠKI_01!#REF!)</f>
        <v>#REF!</v>
      </c>
      <c r="S273" s="316" t="e">
        <f t="array" ref="S273">IF(STROŠKI_01!#REF!="","",STROŠKI_01!#REF!)</f>
        <v>#REF!</v>
      </c>
      <c r="T273" s="316" t="e">
        <f t="array" ref="T273">IF(STROŠKI_01!#REF!="","",STROŠKI_01!#REF!)</f>
        <v>#REF!</v>
      </c>
      <c r="U273" s="448" t="e">
        <f t="array" ref="U273">IF(STROŠKI_01!#REF!="","",STROŠKI_01!#REF!)</f>
        <v>#REF!</v>
      </c>
      <c r="V273" t="e">
        <f t="array" ref="V273">IF(STROŠKI_01!#REF!="","",STROŠKI_01!#REF!)</f>
        <v>#REF!</v>
      </c>
    </row>
    <row r="274" spans="1:22" x14ac:dyDescent="0.25">
      <c r="A274" s="322">
        <v>7</v>
      </c>
      <c r="B274" s="316" t="e">
        <f t="array" ref="B274">IF(STROŠKI_01!#REF!="","",STROŠKI_01!#REF!)</f>
        <v>#REF!</v>
      </c>
      <c r="C274" s="316" t="e">
        <f t="array" ref="C274">IF(STROŠKI_01!#REF!="","",STROŠKI_01!#REF!)</f>
        <v>#REF!</v>
      </c>
      <c r="D274" s="316" t="e">
        <f t="array" ref="D274">IF(STROŠKI_01!#REF!="","",STROŠKI_01!#REF!)</f>
        <v>#REF!</v>
      </c>
      <c r="E274" s="316" t="e">
        <f t="array" ref="E274">IF(STROŠKI_01!#REF!="","",STROŠKI_01!#REF!)</f>
        <v>#REF!</v>
      </c>
      <c r="F274" s="316" t="e">
        <f t="array" ref="F274">IF(STROŠKI_01!#REF!="","",STROŠKI_01!#REF!)</f>
        <v>#REF!</v>
      </c>
      <c r="G274" s="316" t="e">
        <f t="array" ref="G274">IF(STROŠKI_01!#REF!="","",STROŠKI_01!#REF!)</f>
        <v>#REF!</v>
      </c>
      <c r="H274" s="316" t="e">
        <f t="array" ref="H274">IF(STROŠKI_01!#REF!="","",STROŠKI_01!#REF!)</f>
        <v>#REF!</v>
      </c>
      <c r="I274" s="316" t="e">
        <f t="array" ref="I274">IF(STROŠKI_01!#REF!="","",STROŠKI_01!#REF!)</f>
        <v>#REF!</v>
      </c>
      <c r="J274" s="316" t="e">
        <f t="array" ref="J274">IF(STROŠKI_01!#REF!="","",STROŠKI_01!#REF!)</f>
        <v>#REF!</v>
      </c>
      <c r="K274" s="316" t="e">
        <f t="array" ref="K274">IF(STROŠKI_01!#REF!="","",STROŠKI_01!#REF!)</f>
        <v>#REF!</v>
      </c>
      <c r="L274" s="316" t="e">
        <f t="array" ref="L274">IF(STROŠKI_01!#REF!="","",STROŠKI_01!#REF!)</f>
        <v>#REF!</v>
      </c>
      <c r="M274" s="316" t="e">
        <f t="array" ref="M274">IF(STROŠKI_01!#REF!="","",STROŠKI_01!#REF!)</f>
        <v>#REF!</v>
      </c>
      <c r="N274" s="316" t="e">
        <f t="array" ref="N274">IF(STROŠKI_01!#REF!="","",STROŠKI_01!#REF!)</f>
        <v>#REF!</v>
      </c>
      <c r="O274" s="316" t="e">
        <f t="array" ref="O274">IF(STROŠKI_01!#REF!="","",STROŠKI_01!#REF!)</f>
        <v>#REF!</v>
      </c>
      <c r="P274" s="316" t="e">
        <f t="array" ref="P274">IF(STROŠKI_01!#REF!="","",STROŠKI_01!#REF!)</f>
        <v>#REF!</v>
      </c>
      <c r="Q274" s="316" t="e">
        <f t="array" ref="Q274">IF(STROŠKI_01!#REF!="","",STROŠKI_01!#REF!)</f>
        <v>#REF!</v>
      </c>
      <c r="R274" s="316" t="e">
        <f t="array" ref="R274">IF(STROŠKI_01!#REF!="","",STROŠKI_01!#REF!)</f>
        <v>#REF!</v>
      </c>
      <c r="S274" s="316" t="e">
        <f t="array" ref="S274">IF(STROŠKI_01!#REF!="","",STROŠKI_01!#REF!)</f>
        <v>#REF!</v>
      </c>
      <c r="T274" s="316" t="e">
        <f t="array" ref="T274">IF(STROŠKI_01!#REF!="","",STROŠKI_01!#REF!)</f>
        <v>#REF!</v>
      </c>
      <c r="U274" s="448" t="e">
        <f t="array" ref="U274">IF(STROŠKI_01!#REF!="","",STROŠKI_01!#REF!)</f>
        <v>#REF!</v>
      </c>
      <c r="V274" t="e">
        <f t="array" ref="V274">IF(STROŠKI_01!#REF!="","",STROŠKI_01!#REF!)</f>
        <v>#REF!</v>
      </c>
    </row>
    <row r="275" spans="1:22" x14ac:dyDescent="0.25">
      <c r="A275" s="322">
        <v>7</v>
      </c>
      <c r="B275" s="316" t="e">
        <f t="array" ref="B275">IF(STROŠKI_01!#REF!="","",STROŠKI_01!#REF!)</f>
        <v>#REF!</v>
      </c>
      <c r="C275" s="316" t="e">
        <f t="array" ref="C275">IF(STROŠKI_01!#REF!="","",STROŠKI_01!#REF!)</f>
        <v>#REF!</v>
      </c>
      <c r="D275" s="316" t="e">
        <f t="array" ref="D275">IF(STROŠKI_01!#REF!="","",STROŠKI_01!#REF!)</f>
        <v>#REF!</v>
      </c>
      <c r="E275" s="316" t="e">
        <f t="array" ref="E275">IF(STROŠKI_01!#REF!="","",STROŠKI_01!#REF!)</f>
        <v>#REF!</v>
      </c>
      <c r="F275" s="316" t="e">
        <f t="array" ref="F275">IF(STROŠKI_01!#REF!="","",STROŠKI_01!#REF!)</f>
        <v>#REF!</v>
      </c>
      <c r="G275" s="316" t="e">
        <f t="array" ref="G275">IF(STROŠKI_01!#REF!="","",STROŠKI_01!#REF!)</f>
        <v>#REF!</v>
      </c>
      <c r="H275" s="316" t="e">
        <f t="array" ref="H275">IF(STROŠKI_01!#REF!="","",STROŠKI_01!#REF!)</f>
        <v>#REF!</v>
      </c>
      <c r="I275" s="316" t="e">
        <f t="array" ref="I275">IF(STROŠKI_01!#REF!="","",STROŠKI_01!#REF!)</f>
        <v>#REF!</v>
      </c>
      <c r="J275" s="316" t="e">
        <f t="array" ref="J275">IF(STROŠKI_01!#REF!="","",STROŠKI_01!#REF!)</f>
        <v>#REF!</v>
      </c>
      <c r="K275" s="316" t="e">
        <f t="array" ref="K275">IF(STROŠKI_01!#REF!="","",STROŠKI_01!#REF!)</f>
        <v>#REF!</v>
      </c>
      <c r="L275" s="316" t="e">
        <f t="array" ref="L275">IF(STROŠKI_01!#REF!="","",STROŠKI_01!#REF!)</f>
        <v>#REF!</v>
      </c>
      <c r="M275" s="316" t="e">
        <f t="array" ref="M275">IF(STROŠKI_01!#REF!="","",STROŠKI_01!#REF!)</f>
        <v>#REF!</v>
      </c>
      <c r="N275" s="316" t="e">
        <f t="array" ref="N275">IF(STROŠKI_01!#REF!="","",STROŠKI_01!#REF!)</f>
        <v>#REF!</v>
      </c>
      <c r="O275" s="316" t="e">
        <f t="array" ref="O275">IF(STROŠKI_01!#REF!="","",STROŠKI_01!#REF!)</f>
        <v>#REF!</v>
      </c>
      <c r="P275" s="316" t="e">
        <f t="array" ref="P275">IF(STROŠKI_01!#REF!="","",STROŠKI_01!#REF!)</f>
        <v>#REF!</v>
      </c>
      <c r="Q275" s="316" t="e">
        <f t="array" ref="Q275">IF(STROŠKI_01!#REF!="","",STROŠKI_01!#REF!)</f>
        <v>#REF!</v>
      </c>
      <c r="R275" s="316" t="e">
        <f t="array" ref="R275">IF(STROŠKI_01!#REF!="","",STROŠKI_01!#REF!)</f>
        <v>#REF!</v>
      </c>
      <c r="S275" s="316" t="e">
        <f t="array" ref="S275">IF(STROŠKI_01!#REF!="","",STROŠKI_01!#REF!)</f>
        <v>#REF!</v>
      </c>
      <c r="T275" s="316" t="e">
        <f t="array" ref="T275">IF(STROŠKI_01!#REF!="","",STROŠKI_01!#REF!)</f>
        <v>#REF!</v>
      </c>
    </row>
    <row r="276" spans="1:22" x14ac:dyDescent="0.25">
      <c r="A276" s="322">
        <v>7</v>
      </c>
      <c r="B276" s="316" t="e">
        <f t="array" ref="B276">IF(STROŠKI_01!#REF!="","",STROŠKI_01!#REF!)</f>
        <v>#REF!</v>
      </c>
      <c r="C276" s="316" t="e">
        <f t="array" ref="C276">IF(STROŠKI_01!#REF!="","",STROŠKI_01!#REF!)</f>
        <v>#REF!</v>
      </c>
      <c r="D276" s="316" t="e">
        <f t="array" ref="D276">IF(STROŠKI_01!#REF!="","",STROŠKI_01!#REF!)</f>
        <v>#REF!</v>
      </c>
      <c r="E276" s="316" t="e">
        <f t="array" ref="E276">IF(STROŠKI_01!#REF!="","",STROŠKI_01!#REF!)</f>
        <v>#REF!</v>
      </c>
      <c r="F276" s="316" t="e">
        <f t="array" ref="F276">IF(STROŠKI_01!#REF!="","",STROŠKI_01!#REF!)</f>
        <v>#REF!</v>
      </c>
      <c r="G276" s="316" t="e">
        <f t="array" ref="G276">IF(STROŠKI_01!#REF!="","",STROŠKI_01!#REF!)</f>
        <v>#REF!</v>
      </c>
      <c r="H276" s="316" t="e">
        <f t="array" ref="H276">IF(STROŠKI_01!#REF!="","",STROŠKI_01!#REF!)</f>
        <v>#REF!</v>
      </c>
      <c r="I276" s="316" t="e">
        <f t="array" ref="I276">IF(STROŠKI_01!#REF!="","",STROŠKI_01!#REF!)</f>
        <v>#REF!</v>
      </c>
      <c r="J276" s="316" t="e">
        <f t="array" ref="J276">IF(STROŠKI_01!#REF!="","",STROŠKI_01!#REF!)</f>
        <v>#REF!</v>
      </c>
      <c r="K276" s="316" t="e">
        <f t="array" ref="K276">IF(STROŠKI_01!#REF!="","",STROŠKI_01!#REF!)</f>
        <v>#REF!</v>
      </c>
      <c r="L276" s="316" t="e">
        <f t="array" ref="L276">IF(STROŠKI_01!#REF!="","",STROŠKI_01!#REF!)</f>
        <v>#REF!</v>
      </c>
      <c r="M276" s="316" t="e">
        <f t="array" ref="M276">IF(STROŠKI_01!#REF!="","",STROŠKI_01!#REF!)</f>
        <v>#REF!</v>
      </c>
      <c r="N276" s="316" t="e">
        <f t="array" ref="N276">IF(STROŠKI_01!#REF!="","",STROŠKI_01!#REF!)</f>
        <v>#REF!</v>
      </c>
      <c r="O276" s="316" t="e">
        <f t="array" ref="O276">IF(STROŠKI_01!#REF!="","",STROŠKI_01!#REF!)</f>
        <v>#REF!</v>
      </c>
      <c r="P276" s="316" t="e">
        <f t="array" ref="P276">IF(STROŠKI_01!#REF!="","",STROŠKI_01!#REF!)</f>
        <v>#REF!</v>
      </c>
      <c r="Q276" s="316" t="e">
        <f t="array" ref="Q276">IF(STROŠKI_01!#REF!="","",STROŠKI_01!#REF!)</f>
        <v>#REF!</v>
      </c>
      <c r="R276" s="316" t="e">
        <f t="array" ref="R276">IF(STROŠKI_01!#REF!="","",STROŠKI_01!#REF!)</f>
        <v>#REF!</v>
      </c>
      <c r="S276" s="316" t="e">
        <f t="array" ref="S276">IF(STROŠKI_01!#REF!="","",STROŠKI_01!#REF!)</f>
        <v>#REF!</v>
      </c>
      <c r="T276" s="316" t="e">
        <f t="array" ref="T276">IF(STROŠKI_01!#REF!="","",STROŠKI_01!#REF!)</f>
        <v>#REF!</v>
      </c>
    </row>
    <row r="277" spans="1:22" x14ac:dyDescent="0.25">
      <c r="A277" s="322">
        <v>7</v>
      </c>
      <c r="B277" s="316" t="e">
        <f t="array" ref="B277">IF(STROŠKI_01!#REF!="","",STROŠKI_01!#REF!)</f>
        <v>#REF!</v>
      </c>
      <c r="C277" s="316" t="e">
        <f t="array" ref="C277">IF(STROŠKI_01!#REF!="","",STROŠKI_01!#REF!)</f>
        <v>#REF!</v>
      </c>
      <c r="D277" s="316" t="e">
        <f t="array" ref="D277">IF(STROŠKI_01!#REF!="","",STROŠKI_01!#REF!)</f>
        <v>#REF!</v>
      </c>
      <c r="E277" s="316" t="e">
        <f t="array" ref="E277">IF(STROŠKI_01!#REF!="","",STROŠKI_01!#REF!)</f>
        <v>#REF!</v>
      </c>
      <c r="F277" s="316" t="e">
        <f t="array" ref="F277">IF(STROŠKI_01!#REF!="","",STROŠKI_01!#REF!)</f>
        <v>#REF!</v>
      </c>
      <c r="G277" s="316" t="e">
        <f t="array" ref="G277">IF(STROŠKI_01!#REF!="","",STROŠKI_01!#REF!)</f>
        <v>#REF!</v>
      </c>
      <c r="H277" s="316" t="e">
        <f t="array" ref="H277">IF(STROŠKI_01!#REF!="","",STROŠKI_01!#REF!)</f>
        <v>#REF!</v>
      </c>
      <c r="I277" s="316" t="e">
        <f t="array" ref="I277">IF(STROŠKI_01!#REF!="","",STROŠKI_01!#REF!)</f>
        <v>#REF!</v>
      </c>
      <c r="J277" s="316" t="e">
        <f t="array" ref="J277">IF(STROŠKI_01!#REF!="","",STROŠKI_01!#REF!)</f>
        <v>#REF!</v>
      </c>
      <c r="K277" s="316" t="e">
        <f t="array" ref="K277">IF(STROŠKI_01!#REF!="","",STROŠKI_01!#REF!)</f>
        <v>#REF!</v>
      </c>
      <c r="L277" s="316" t="e">
        <f t="array" ref="L277">IF(STROŠKI_01!#REF!="","",STROŠKI_01!#REF!)</f>
        <v>#REF!</v>
      </c>
      <c r="M277" s="316" t="e">
        <f t="array" ref="M277">IF(STROŠKI_01!#REF!="","",STROŠKI_01!#REF!)</f>
        <v>#REF!</v>
      </c>
      <c r="N277" s="316" t="e">
        <f t="array" ref="N277">IF(STROŠKI_01!#REF!="","",STROŠKI_01!#REF!)</f>
        <v>#REF!</v>
      </c>
      <c r="O277" s="316" t="e">
        <f t="array" ref="O277">IF(STROŠKI_01!#REF!="","",STROŠKI_01!#REF!)</f>
        <v>#REF!</v>
      </c>
      <c r="P277" s="316" t="e">
        <f t="array" ref="P277">IF(STROŠKI_01!#REF!="","",STROŠKI_01!#REF!)</f>
        <v>#REF!</v>
      </c>
      <c r="Q277" s="316" t="e">
        <f t="array" ref="Q277">IF(STROŠKI_01!#REF!="","",STROŠKI_01!#REF!)</f>
        <v>#REF!</v>
      </c>
      <c r="R277" s="316" t="e">
        <f t="array" ref="R277">IF(STROŠKI_01!#REF!="","",STROŠKI_01!#REF!)</f>
        <v>#REF!</v>
      </c>
      <c r="S277" s="316" t="e">
        <f t="array" ref="S277">IF(STROŠKI_01!#REF!="","",STROŠKI_01!#REF!)</f>
        <v>#REF!</v>
      </c>
      <c r="T277" s="316" t="e">
        <f t="array" ref="T277">IF(STROŠKI_01!#REF!="","",STROŠKI_01!#REF!)</f>
        <v>#REF!</v>
      </c>
    </row>
    <row r="278" spans="1:22" x14ac:dyDescent="0.25">
      <c r="A278" s="322">
        <v>7</v>
      </c>
      <c r="B278" s="316" t="e">
        <f t="array" ref="B278">IF(STROŠKI_01!#REF!="","",STROŠKI_01!#REF!)</f>
        <v>#REF!</v>
      </c>
      <c r="C278" s="316" t="e">
        <f t="array" ref="C278">IF(STROŠKI_01!#REF!="","",STROŠKI_01!#REF!)</f>
        <v>#REF!</v>
      </c>
      <c r="D278" s="316" t="e">
        <f t="array" ref="D278">IF(STROŠKI_01!#REF!="","",STROŠKI_01!#REF!)</f>
        <v>#REF!</v>
      </c>
      <c r="E278" s="316" t="e">
        <f t="array" ref="E278">IF(STROŠKI_01!#REF!="","",STROŠKI_01!#REF!)</f>
        <v>#REF!</v>
      </c>
      <c r="F278" s="316" t="e">
        <f t="array" ref="F278">IF(STROŠKI_01!#REF!="","",STROŠKI_01!#REF!)</f>
        <v>#REF!</v>
      </c>
      <c r="G278" s="316" t="e">
        <f t="array" ref="G278">IF(STROŠKI_01!#REF!="","",STROŠKI_01!#REF!)</f>
        <v>#REF!</v>
      </c>
      <c r="H278" s="316" t="e">
        <f t="array" ref="H278">IF(STROŠKI_01!#REF!="","",STROŠKI_01!#REF!)</f>
        <v>#REF!</v>
      </c>
      <c r="I278" s="316" t="e">
        <f t="array" ref="I278">IF(STROŠKI_01!#REF!="","",STROŠKI_01!#REF!)</f>
        <v>#REF!</v>
      </c>
      <c r="J278" s="316" t="e">
        <f t="array" ref="J278">IF(STROŠKI_01!#REF!="","",STROŠKI_01!#REF!)</f>
        <v>#REF!</v>
      </c>
      <c r="K278" s="316" t="e">
        <f t="array" ref="K278">IF(STROŠKI_01!#REF!="","",STROŠKI_01!#REF!)</f>
        <v>#REF!</v>
      </c>
      <c r="L278" s="316" t="e">
        <f t="array" ref="L278">IF(STROŠKI_01!#REF!="","",STROŠKI_01!#REF!)</f>
        <v>#REF!</v>
      </c>
      <c r="M278" s="316" t="e">
        <f t="array" ref="M278">IF(STROŠKI_01!#REF!="","",STROŠKI_01!#REF!)</f>
        <v>#REF!</v>
      </c>
      <c r="N278" s="316" t="e">
        <f t="array" ref="N278">IF(STROŠKI_01!#REF!="","",STROŠKI_01!#REF!)</f>
        <v>#REF!</v>
      </c>
      <c r="O278" s="316" t="e">
        <f t="array" ref="O278">IF(STROŠKI_01!#REF!="","",STROŠKI_01!#REF!)</f>
        <v>#REF!</v>
      </c>
      <c r="P278" s="316" t="e">
        <f t="array" ref="P278">IF(STROŠKI_01!#REF!="","",STROŠKI_01!#REF!)</f>
        <v>#REF!</v>
      </c>
      <c r="Q278" s="316" t="e">
        <f t="array" ref="Q278">IF(STROŠKI_01!#REF!="","",STROŠKI_01!#REF!)</f>
        <v>#REF!</v>
      </c>
      <c r="R278" s="316" t="e">
        <f t="array" ref="R278">IF(STROŠKI_01!#REF!="","",STROŠKI_01!#REF!)</f>
        <v>#REF!</v>
      </c>
      <c r="S278" s="316" t="e">
        <f t="array" ref="S278">IF(STROŠKI_01!#REF!="","",STROŠKI_01!#REF!)</f>
        <v>#REF!</v>
      </c>
      <c r="T278" s="316" t="e">
        <f t="array" ref="T278">IF(STROŠKI_01!#REF!="","",STROŠKI_01!#REF!)</f>
        <v>#REF!</v>
      </c>
    </row>
    <row r="279" spans="1:22" x14ac:dyDescent="0.25">
      <c r="A279" s="322">
        <v>7</v>
      </c>
      <c r="B279" s="316" t="e">
        <f t="array" ref="B279">IF(STROŠKI_01!#REF!="","",STROŠKI_01!#REF!)</f>
        <v>#REF!</v>
      </c>
      <c r="C279" s="316" t="e">
        <f t="array" ref="C279">IF(STROŠKI_01!#REF!="","",STROŠKI_01!#REF!)</f>
        <v>#REF!</v>
      </c>
      <c r="D279" s="316" t="e">
        <f t="array" ref="D279">IF(STROŠKI_01!#REF!="","",STROŠKI_01!#REF!)</f>
        <v>#REF!</v>
      </c>
      <c r="E279" s="316" t="e">
        <f t="array" ref="E279">IF(STROŠKI_01!#REF!="","",STROŠKI_01!#REF!)</f>
        <v>#REF!</v>
      </c>
      <c r="F279" s="316" t="e">
        <f t="array" ref="F279">IF(STROŠKI_01!#REF!="","",STROŠKI_01!#REF!)</f>
        <v>#REF!</v>
      </c>
      <c r="G279" s="316" t="e">
        <f t="array" ref="G279">IF(STROŠKI_01!#REF!="","",STROŠKI_01!#REF!)</f>
        <v>#REF!</v>
      </c>
      <c r="H279" s="316" t="e">
        <f t="array" ref="H279">IF(STROŠKI_01!#REF!="","",STROŠKI_01!#REF!)</f>
        <v>#REF!</v>
      </c>
      <c r="I279" s="316" t="e">
        <f t="array" ref="I279">IF(STROŠKI_01!#REF!="","",STROŠKI_01!#REF!)</f>
        <v>#REF!</v>
      </c>
      <c r="J279" s="316" t="e">
        <f t="array" ref="J279">IF(STROŠKI_01!#REF!="","",STROŠKI_01!#REF!)</f>
        <v>#REF!</v>
      </c>
      <c r="K279" s="316" t="e">
        <f t="array" ref="K279">IF(STROŠKI_01!#REF!="","",STROŠKI_01!#REF!)</f>
        <v>#REF!</v>
      </c>
      <c r="L279" s="316" t="e">
        <f t="array" ref="L279">IF(STROŠKI_01!#REF!="","",STROŠKI_01!#REF!)</f>
        <v>#REF!</v>
      </c>
      <c r="M279" s="316" t="e">
        <f t="array" ref="M279">IF(STROŠKI_01!#REF!="","",STROŠKI_01!#REF!)</f>
        <v>#REF!</v>
      </c>
      <c r="N279" s="316" t="e">
        <f t="array" ref="N279">IF(STROŠKI_01!#REF!="","",STROŠKI_01!#REF!)</f>
        <v>#REF!</v>
      </c>
      <c r="O279" s="316" t="e">
        <f t="array" ref="O279">IF(STROŠKI_01!#REF!="","",STROŠKI_01!#REF!)</f>
        <v>#REF!</v>
      </c>
      <c r="P279" s="316" t="e">
        <f t="array" ref="P279">IF(STROŠKI_01!#REF!="","",STROŠKI_01!#REF!)</f>
        <v>#REF!</v>
      </c>
      <c r="Q279" s="316" t="e">
        <f t="array" ref="Q279">IF(STROŠKI_01!#REF!="","",STROŠKI_01!#REF!)</f>
        <v>#REF!</v>
      </c>
      <c r="R279" s="316" t="e">
        <f t="array" ref="R279">IF(STROŠKI_01!#REF!="","",STROŠKI_01!#REF!)</f>
        <v>#REF!</v>
      </c>
      <c r="S279" s="316" t="e">
        <f t="array" ref="S279">IF(STROŠKI_01!#REF!="","",STROŠKI_01!#REF!)</f>
        <v>#REF!</v>
      </c>
      <c r="T279" s="316" t="e">
        <f t="array" ref="T279">IF(STROŠKI_01!#REF!="","",STROŠKI_01!#REF!)</f>
        <v>#REF!</v>
      </c>
    </row>
    <row r="280" spans="1:22" x14ac:dyDescent="0.25">
      <c r="A280" s="322">
        <v>7</v>
      </c>
      <c r="B280" s="316" t="e">
        <f t="array" ref="B280">IF(STROŠKI_01!#REF!="","",STROŠKI_01!#REF!)</f>
        <v>#REF!</v>
      </c>
      <c r="C280" s="316" t="e">
        <f t="array" ref="C280">IF(STROŠKI_01!#REF!="","",STROŠKI_01!#REF!)</f>
        <v>#REF!</v>
      </c>
      <c r="D280" s="316" t="e">
        <f t="array" ref="D280">IF(STROŠKI_01!#REF!="","",STROŠKI_01!#REF!)</f>
        <v>#REF!</v>
      </c>
      <c r="E280" s="316" t="e">
        <f t="array" ref="E280">IF(STROŠKI_01!#REF!="","",STROŠKI_01!#REF!)</f>
        <v>#REF!</v>
      </c>
      <c r="F280" s="316" t="e">
        <f t="array" ref="F280">IF(STROŠKI_01!#REF!="","",STROŠKI_01!#REF!)</f>
        <v>#REF!</v>
      </c>
      <c r="G280" s="316" t="e">
        <f t="array" ref="G280">IF(STROŠKI_01!#REF!="","",STROŠKI_01!#REF!)</f>
        <v>#REF!</v>
      </c>
      <c r="H280" s="316" t="e">
        <f t="array" ref="H280">IF(STROŠKI_01!#REF!="","",STROŠKI_01!#REF!)</f>
        <v>#REF!</v>
      </c>
      <c r="I280" s="316" t="e">
        <f t="array" ref="I280">IF(STROŠKI_01!#REF!="","",STROŠKI_01!#REF!)</f>
        <v>#REF!</v>
      </c>
      <c r="J280" s="316" t="e">
        <f t="array" ref="J280">IF(STROŠKI_01!#REF!="","",STROŠKI_01!#REF!)</f>
        <v>#REF!</v>
      </c>
      <c r="K280" s="316" t="e">
        <f t="array" ref="K280">IF(STROŠKI_01!#REF!="","",STROŠKI_01!#REF!)</f>
        <v>#REF!</v>
      </c>
      <c r="L280" s="316" t="e">
        <f t="array" ref="L280">IF(STROŠKI_01!#REF!="","",STROŠKI_01!#REF!)</f>
        <v>#REF!</v>
      </c>
      <c r="M280" s="316" t="e">
        <f t="array" ref="M280">IF(STROŠKI_01!#REF!="","",STROŠKI_01!#REF!)</f>
        <v>#REF!</v>
      </c>
      <c r="N280" s="316" t="e">
        <f t="array" ref="N280">IF(STROŠKI_01!#REF!="","",STROŠKI_01!#REF!)</f>
        <v>#REF!</v>
      </c>
      <c r="O280" s="316" t="e">
        <f t="array" ref="O280">IF(STROŠKI_01!#REF!="","",STROŠKI_01!#REF!)</f>
        <v>#REF!</v>
      </c>
      <c r="P280" s="316" t="e">
        <f t="array" ref="P280">IF(STROŠKI_01!#REF!="","",STROŠKI_01!#REF!)</f>
        <v>#REF!</v>
      </c>
      <c r="Q280" s="316" t="e">
        <f t="array" ref="Q280">IF(STROŠKI_01!#REF!="","",STROŠKI_01!#REF!)</f>
        <v>#REF!</v>
      </c>
      <c r="R280" s="316" t="e">
        <f t="array" ref="R280">IF(STROŠKI_01!#REF!="","",STROŠKI_01!#REF!)</f>
        <v>#REF!</v>
      </c>
      <c r="S280" s="316" t="e">
        <f t="array" ref="S280">IF(STROŠKI_01!#REF!="","",STROŠKI_01!#REF!)</f>
        <v>#REF!</v>
      </c>
      <c r="T280" s="316" t="e">
        <f t="array" ref="T280">IF(STROŠKI_01!#REF!="","",STROŠKI_01!#REF!)</f>
        <v>#REF!</v>
      </c>
    </row>
    <row r="281" spans="1:22" x14ac:dyDescent="0.25">
      <c r="A281" s="322">
        <v>7</v>
      </c>
      <c r="B281" s="316" t="e">
        <f t="array" ref="B281">IF(STROŠKI_01!#REF!="","",STROŠKI_01!#REF!)</f>
        <v>#REF!</v>
      </c>
      <c r="C281" s="316" t="e">
        <f t="array" ref="C281">IF(STROŠKI_01!#REF!="","",STROŠKI_01!#REF!)</f>
        <v>#REF!</v>
      </c>
      <c r="D281" s="316" t="e">
        <f t="array" ref="D281">IF(STROŠKI_01!#REF!="","",STROŠKI_01!#REF!)</f>
        <v>#REF!</v>
      </c>
      <c r="E281" s="316" t="e">
        <f t="array" ref="E281">IF(STROŠKI_01!#REF!="","",STROŠKI_01!#REF!)</f>
        <v>#REF!</v>
      </c>
      <c r="F281" s="316" t="e">
        <f t="array" ref="F281">IF(STROŠKI_01!#REF!="","",STROŠKI_01!#REF!)</f>
        <v>#REF!</v>
      </c>
      <c r="G281" s="316" t="e">
        <f t="array" ref="G281">IF(STROŠKI_01!#REF!="","",STROŠKI_01!#REF!)</f>
        <v>#REF!</v>
      </c>
      <c r="H281" s="316" t="e">
        <f t="array" ref="H281">IF(STROŠKI_01!#REF!="","",STROŠKI_01!#REF!)</f>
        <v>#REF!</v>
      </c>
      <c r="I281" s="316" t="e">
        <f t="array" ref="I281">IF(STROŠKI_01!#REF!="","",STROŠKI_01!#REF!)</f>
        <v>#REF!</v>
      </c>
      <c r="J281" s="316" t="e">
        <f t="array" ref="J281">IF(STROŠKI_01!#REF!="","",STROŠKI_01!#REF!)</f>
        <v>#REF!</v>
      </c>
      <c r="K281" s="316" t="e">
        <f t="array" ref="K281">IF(STROŠKI_01!#REF!="","",STROŠKI_01!#REF!)</f>
        <v>#REF!</v>
      </c>
      <c r="L281" s="316" t="e">
        <f t="array" ref="L281">IF(STROŠKI_01!#REF!="","",STROŠKI_01!#REF!)</f>
        <v>#REF!</v>
      </c>
      <c r="M281" s="316" t="e">
        <f t="array" ref="M281">IF(STROŠKI_01!#REF!="","",STROŠKI_01!#REF!)</f>
        <v>#REF!</v>
      </c>
      <c r="N281" s="316" t="e">
        <f t="array" ref="N281">IF(STROŠKI_01!#REF!="","",STROŠKI_01!#REF!)</f>
        <v>#REF!</v>
      </c>
      <c r="O281" s="316" t="e">
        <f t="array" ref="O281">IF(STROŠKI_01!#REF!="","",STROŠKI_01!#REF!)</f>
        <v>#REF!</v>
      </c>
      <c r="P281" s="316" t="e">
        <f t="array" ref="P281">IF(STROŠKI_01!#REF!="","",STROŠKI_01!#REF!)</f>
        <v>#REF!</v>
      </c>
      <c r="Q281" s="316" t="e">
        <f t="array" ref="Q281">IF(STROŠKI_01!#REF!="","",STROŠKI_01!#REF!)</f>
        <v>#REF!</v>
      </c>
      <c r="R281" s="316" t="e">
        <f t="array" ref="R281">IF(STROŠKI_01!#REF!="","",STROŠKI_01!#REF!)</f>
        <v>#REF!</v>
      </c>
      <c r="S281" s="316" t="e">
        <f t="array" ref="S281">IF(STROŠKI_01!#REF!="","",STROŠKI_01!#REF!)</f>
        <v>#REF!</v>
      </c>
      <c r="T281" s="316" t="e">
        <f t="array" ref="T281">IF(STROŠKI_01!#REF!="","",STROŠKI_01!#REF!)</f>
        <v>#REF!</v>
      </c>
    </row>
    <row r="282" spans="1:22" x14ac:dyDescent="0.25">
      <c r="A282" s="322">
        <v>7</v>
      </c>
      <c r="B282" s="316" t="e">
        <f t="array" ref="B282">IF(STROŠKI_01!#REF!="","",STROŠKI_01!#REF!)</f>
        <v>#REF!</v>
      </c>
      <c r="C282" s="316" t="e">
        <f t="array" ref="C282">IF(STROŠKI_01!#REF!="","",STROŠKI_01!#REF!)</f>
        <v>#REF!</v>
      </c>
      <c r="D282" s="316" t="e">
        <f t="array" ref="D282">IF(STROŠKI_01!#REF!="","",STROŠKI_01!#REF!)</f>
        <v>#REF!</v>
      </c>
      <c r="E282" s="316" t="e">
        <f t="array" ref="E282">IF(STROŠKI_01!#REF!="","",STROŠKI_01!#REF!)</f>
        <v>#REF!</v>
      </c>
      <c r="F282" s="316" t="e">
        <f t="array" ref="F282">IF(STROŠKI_01!#REF!="","",STROŠKI_01!#REF!)</f>
        <v>#REF!</v>
      </c>
      <c r="G282" s="316" t="e">
        <f t="array" ref="G282">IF(STROŠKI_01!#REF!="","",STROŠKI_01!#REF!)</f>
        <v>#REF!</v>
      </c>
      <c r="H282" s="316" t="e">
        <f t="array" ref="H282">IF(STROŠKI_01!#REF!="","",STROŠKI_01!#REF!)</f>
        <v>#REF!</v>
      </c>
      <c r="I282" s="316" t="e">
        <f t="array" ref="I282">IF(STROŠKI_01!#REF!="","",STROŠKI_01!#REF!)</f>
        <v>#REF!</v>
      </c>
      <c r="J282" s="316" t="e">
        <f t="array" ref="J282">IF(STROŠKI_01!#REF!="","",STROŠKI_01!#REF!)</f>
        <v>#REF!</v>
      </c>
      <c r="K282" s="316" t="e">
        <f t="array" ref="K282">IF(STROŠKI_01!#REF!="","",STROŠKI_01!#REF!)</f>
        <v>#REF!</v>
      </c>
      <c r="L282" s="316" t="e">
        <f t="array" ref="L282">IF(STROŠKI_01!#REF!="","",STROŠKI_01!#REF!)</f>
        <v>#REF!</v>
      </c>
      <c r="M282" s="316" t="e">
        <f t="array" ref="M282">IF(STROŠKI_01!#REF!="","",STROŠKI_01!#REF!)</f>
        <v>#REF!</v>
      </c>
      <c r="N282" s="316" t="e">
        <f t="array" ref="N282">IF(STROŠKI_01!#REF!="","",STROŠKI_01!#REF!)</f>
        <v>#REF!</v>
      </c>
      <c r="O282" s="316" t="e">
        <f t="array" ref="O282">IF(STROŠKI_01!#REF!="","",STROŠKI_01!#REF!)</f>
        <v>#REF!</v>
      </c>
      <c r="P282" s="316" t="e">
        <f t="array" ref="P282">IF(STROŠKI_01!#REF!="","",STROŠKI_01!#REF!)</f>
        <v>#REF!</v>
      </c>
      <c r="Q282" s="316" t="e">
        <f t="array" ref="Q282">IF(STROŠKI_01!#REF!="","",STROŠKI_01!#REF!)</f>
        <v>#REF!</v>
      </c>
      <c r="R282" s="316" t="e">
        <f t="array" ref="R282">IF(STROŠKI_01!#REF!="","",STROŠKI_01!#REF!)</f>
        <v>#REF!</v>
      </c>
      <c r="S282" s="316" t="e">
        <f t="array" ref="S282">IF(STROŠKI_01!#REF!="","",STROŠKI_01!#REF!)</f>
        <v>#REF!</v>
      </c>
      <c r="T282" s="316" t="e">
        <f t="array" ref="T282">IF(STROŠKI_01!#REF!="","",STROŠKI_01!#REF!)</f>
        <v>#REF!</v>
      </c>
    </row>
    <row r="283" spans="1:22" x14ac:dyDescent="0.25">
      <c r="A283" s="322">
        <v>7</v>
      </c>
      <c r="B283" s="316" t="e">
        <f t="array" ref="B283">IF(STROŠKI_01!#REF!="","",STROŠKI_01!#REF!)</f>
        <v>#REF!</v>
      </c>
      <c r="C283" s="316" t="e">
        <f t="array" ref="C283">IF(STROŠKI_01!#REF!="","",STROŠKI_01!#REF!)</f>
        <v>#REF!</v>
      </c>
      <c r="D283" s="316" t="e">
        <f t="array" ref="D283">IF(STROŠKI_01!#REF!="","",STROŠKI_01!#REF!)</f>
        <v>#REF!</v>
      </c>
      <c r="E283" s="316" t="e">
        <f t="array" ref="E283">IF(STROŠKI_01!#REF!="","",STROŠKI_01!#REF!)</f>
        <v>#REF!</v>
      </c>
      <c r="F283" s="316" t="e">
        <f t="array" ref="F283">IF(STROŠKI_01!#REF!="","",STROŠKI_01!#REF!)</f>
        <v>#REF!</v>
      </c>
      <c r="G283" s="316" t="e">
        <f t="array" ref="G283">IF(STROŠKI_01!#REF!="","",STROŠKI_01!#REF!)</f>
        <v>#REF!</v>
      </c>
      <c r="H283" s="316" t="e">
        <f t="array" ref="H283">IF(STROŠKI_01!#REF!="","",STROŠKI_01!#REF!)</f>
        <v>#REF!</v>
      </c>
      <c r="I283" s="316" t="e">
        <f t="array" ref="I283">IF(STROŠKI_01!#REF!="","",STROŠKI_01!#REF!)</f>
        <v>#REF!</v>
      </c>
      <c r="J283" s="316" t="e">
        <f t="array" ref="J283">IF(STROŠKI_01!#REF!="","",STROŠKI_01!#REF!)</f>
        <v>#REF!</v>
      </c>
      <c r="K283" s="316" t="e">
        <f t="array" ref="K283">IF(STROŠKI_01!#REF!="","",STROŠKI_01!#REF!)</f>
        <v>#REF!</v>
      </c>
      <c r="L283" s="316" t="e">
        <f t="array" ref="L283">IF(STROŠKI_01!#REF!="","",STROŠKI_01!#REF!)</f>
        <v>#REF!</v>
      </c>
      <c r="M283" s="316" t="e">
        <f t="array" ref="M283">IF(STROŠKI_01!#REF!="","",STROŠKI_01!#REF!)</f>
        <v>#REF!</v>
      </c>
      <c r="N283" s="316" t="e">
        <f t="array" ref="N283">IF(STROŠKI_01!#REF!="","",STROŠKI_01!#REF!)</f>
        <v>#REF!</v>
      </c>
      <c r="O283" s="316" t="e">
        <f t="array" ref="O283">IF(STROŠKI_01!#REF!="","",STROŠKI_01!#REF!)</f>
        <v>#REF!</v>
      </c>
      <c r="P283" s="316" t="e">
        <f t="array" ref="P283">IF(STROŠKI_01!#REF!="","",STROŠKI_01!#REF!)</f>
        <v>#REF!</v>
      </c>
      <c r="Q283" s="316" t="e">
        <f t="array" ref="Q283">IF(STROŠKI_01!#REF!="","",STROŠKI_01!#REF!)</f>
        <v>#REF!</v>
      </c>
      <c r="R283" s="316" t="e">
        <f t="array" ref="R283">IF(STROŠKI_01!#REF!="","",STROŠKI_01!#REF!)</f>
        <v>#REF!</v>
      </c>
      <c r="S283" s="316" t="e">
        <f t="array" ref="S283">IF(STROŠKI_01!#REF!="","",STROŠKI_01!#REF!)</f>
        <v>#REF!</v>
      </c>
      <c r="T283" s="316" t="e">
        <f t="array" ref="T283">IF(STROŠKI_01!#REF!="","",STROŠKI_01!#REF!)</f>
        <v>#REF!</v>
      </c>
    </row>
    <row r="284" spans="1:22" x14ac:dyDescent="0.25">
      <c r="A284" s="322">
        <v>7</v>
      </c>
      <c r="B284" s="316" t="e">
        <f t="array" ref="B284">IF(STROŠKI_01!#REF!="","",STROŠKI_01!#REF!)</f>
        <v>#REF!</v>
      </c>
      <c r="C284" s="316" t="e">
        <f t="array" ref="C284">IF(STROŠKI_01!#REF!="","",STROŠKI_01!#REF!)</f>
        <v>#REF!</v>
      </c>
      <c r="D284" s="316" t="e">
        <f t="array" ref="D284">IF(STROŠKI_01!#REF!="","",STROŠKI_01!#REF!)</f>
        <v>#REF!</v>
      </c>
      <c r="E284" s="316" t="e">
        <f t="array" ref="E284">IF(STROŠKI_01!#REF!="","",STROŠKI_01!#REF!)</f>
        <v>#REF!</v>
      </c>
      <c r="F284" s="316" t="e">
        <f t="array" ref="F284">IF(STROŠKI_01!#REF!="","",STROŠKI_01!#REF!)</f>
        <v>#REF!</v>
      </c>
      <c r="G284" s="316" t="e">
        <f t="array" ref="G284">IF(STROŠKI_01!#REF!="","",STROŠKI_01!#REF!)</f>
        <v>#REF!</v>
      </c>
      <c r="H284" s="316" t="e">
        <f t="array" ref="H284">IF(STROŠKI_01!#REF!="","",STROŠKI_01!#REF!)</f>
        <v>#REF!</v>
      </c>
      <c r="I284" s="316" t="e">
        <f t="array" ref="I284">IF(STROŠKI_01!#REF!="","",STROŠKI_01!#REF!)</f>
        <v>#REF!</v>
      </c>
      <c r="J284" s="316" t="e">
        <f t="array" ref="J284">IF(STROŠKI_01!#REF!="","",STROŠKI_01!#REF!)</f>
        <v>#REF!</v>
      </c>
      <c r="K284" s="316" t="e">
        <f t="array" ref="K284">IF(STROŠKI_01!#REF!="","",STROŠKI_01!#REF!)</f>
        <v>#REF!</v>
      </c>
      <c r="L284" s="316" t="e">
        <f t="array" ref="L284">IF(STROŠKI_01!#REF!="","",STROŠKI_01!#REF!)</f>
        <v>#REF!</v>
      </c>
      <c r="M284" s="316" t="e">
        <f t="array" ref="M284">IF(STROŠKI_01!#REF!="","",STROŠKI_01!#REF!)</f>
        <v>#REF!</v>
      </c>
      <c r="N284" s="316" t="e">
        <f t="array" ref="N284">IF(STROŠKI_01!#REF!="","",STROŠKI_01!#REF!)</f>
        <v>#REF!</v>
      </c>
      <c r="O284" s="316" t="e">
        <f t="array" ref="O284">IF(STROŠKI_01!#REF!="","",STROŠKI_01!#REF!)</f>
        <v>#REF!</v>
      </c>
      <c r="P284" s="316" t="e">
        <f t="array" ref="P284">IF(STROŠKI_01!#REF!="","",STROŠKI_01!#REF!)</f>
        <v>#REF!</v>
      </c>
      <c r="Q284" s="316" t="e">
        <f t="array" ref="Q284">IF(STROŠKI_01!#REF!="","",STROŠKI_01!#REF!)</f>
        <v>#REF!</v>
      </c>
      <c r="R284" s="316" t="e">
        <f t="array" ref="R284">IF(STROŠKI_01!#REF!="","",STROŠKI_01!#REF!)</f>
        <v>#REF!</v>
      </c>
      <c r="S284" s="316" t="e">
        <f t="array" ref="S284">IF(STROŠKI_01!#REF!="","",STROŠKI_01!#REF!)</f>
        <v>#REF!</v>
      </c>
      <c r="T284" s="316" t="e">
        <f t="array" ref="T284">IF(STROŠKI_01!#REF!="","",STROŠKI_01!#REF!)</f>
        <v>#REF!</v>
      </c>
    </row>
    <row r="285" spans="1:22" x14ac:dyDescent="0.25">
      <c r="A285" s="322">
        <v>7</v>
      </c>
      <c r="B285" s="316" t="e">
        <f t="array" ref="B285">IF(STROŠKI_01!#REF!="","",STROŠKI_01!#REF!)</f>
        <v>#REF!</v>
      </c>
      <c r="C285" s="316" t="e">
        <f t="array" ref="C285">IF(STROŠKI_01!#REF!="","",STROŠKI_01!#REF!)</f>
        <v>#REF!</v>
      </c>
      <c r="D285" s="316" t="e">
        <f t="array" ref="D285">IF(STROŠKI_01!#REF!="","",STROŠKI_01!#REF!)</f>
        <v>#REF!</v>
      </c>
      <c r="E285" s="316" t="e">
        <f t="array" ref="E285">IF(STROŠKI_01!#REF!="","",STROŠKI_01!#REF!)</f>
        <v>#REF!</v>
      </c>
      <c r="F285" s="316" t="e">
        <f t="array" ref="F285">IF(STROŠKI_01!#REF!="","",STROŠKI_01!#REF!)</f>
        <v>#REF!</v>
      </c>
      <c r="G285" s="316" t="e">
        <f t="array" ref="G285">IF(STROŠKI_01!#REF!="","",STROŠKI_01!#REF!)</f>
        <v>#REF!</v>
      </c>
      <c r="H285" s="316" t="e">
        <f t="array" ref="H285">IF(STROŠKI_01!#REF!="","",STROŠKI_01!#REF!)</f>
        <v>#REF!</v>
      </c>
      <c r="I285" s="316" t="e">
        <f t="array" ref="I285">IF(STROŠKI_01!#REF!="","",STROŠKI_01!#REF!)</f>
        <v>#REF!</v>
      </c>
      <c r="J285" s="316" t="e">
        <f t="array" ref="J285">IF(STROŠKI_01!#REF!="","",STROŠKI_01!#REF!)</f>
        <v>#REF!</v>
      </c>
      <c r="K285" s="316" t="e">
        <f t="array" ref="K285">IF(STROŠKI_01!#REF!="","",STROŠKI_01!#REF!)</f>
        <v>#REF!</v>
      </c>
      <c r="L285" s="316" t="e">
        <f t="array" ref="L285">IF(STROŠKI_01!#REF!="","",STROŠKI_01!#REF!)</f>
        <v>#REF!</v>
      </c>
      <c r="M285" s="316" t="e">
        <f t="array" ref="M285">IF(STROŠKI_01!#REF!="","",STROŠKI_01!#REF!)</f>
        <v>#REF!</v>
      </c>
      <c r="N285" s="316" t="e">
        <f t="array" ref="N285">IF(STROŠKI_01!#REF!="","",STROŠKI_01!#REF!)</f>
        <v>#REF!</v>
      </c>
      <c r="O285" s="316" t="e">
        <f t="array" ref="O285">IF(STROŠKI_01!#REF!="","",STROŠKI_01!#REF!)</f>
        <v>#REF!</v>
      </c>
      <c r="P285" s="316" t="e">
        <f t="array" ref="P285">IF(STROŠKI_01!#REF!="","",STROŠKI_01!#REF!)</f>
        <v>#REF!</v>
      </c>
      <c r="Q285" s="316" t="e">
        <f t="array" ref="Q285">IF(STROŠKI_01!#REF!="","",STROŠKI_01!#REF!)</f>
        <v>#REF!</v>
      </c>
      <c r="R285" s="316" t="e">
        <f t="array" ref="R285">IF(STROŠKI_01!#REF!="","",STROŠKI_01!#REF!)</f>
        <v>#REF!</v>
      </c>
      <c r="S285" s="316" t="e">
        <f t="array" ref="S285">IF(STROŠKI_01!#REF!="","",STROŠKI_01!#REF!)</f>
        <v>#REF!</v>
      </c>
      <c r="T285" s="316" t="e">
        <f t="array" ref="T285">IF(STROŠKI_01!#REF!="","",STROŠKI_01!#REF!)</f>
        <v>#REF!</v>
      </c>
    </row>
    <row r="286" spans="1:22" x14ac:dyDescent="0.25">
      <c r="A286" s="322">
        <v>7</v>
      </c>
      <c r="B286" s="316" t="e">
        <f t="array" ref="B286">IF(STROŠKI_01!#REF!="","",STROŠKI_01!#REF!)</f>
        <v>#REF!</v>
      </c>
      <c r="C286" s="316" t="e">
        <f t="array" ref="C286">IF(STROŠKI_01!#REF!="","",STROŠKI_01!#REF!)</f>
        <v>#REF!</v>
      </c>
      <c r="D286" s="316" t="e">
        <f t="array" ref="D286">IF(STROŠKI_01!#REF!="","",STROŠKI_01!#REF!)</f>
        <v>#REF!</v>
      </c>
      <c r="E286" s="316" t="e">
        <f t="array" ref="E286">IF(STROŠKI_01!#REF!="","",STROŠKI_01!#REF!)</f>
        <v>#REF!</v>
      </c>
      <c r="F286" s="316" t="e">
        <f t="array" ref="F286">IF(STROŠKI_01!#REF!="","",STROŠKI_01!#REF!)</f>
        <v>#REF!</v>
      </c>
      <c r="G286" s="316" t="e">
        <f t="array" ref="G286">IF(STROŠKI_01!#REF!="","",STROŠKI_01!#REF!)</f>
        <v>#REF!</v>
      </c>
      <c r="H286" s="316" t="e">
        <f t="array" ref="H286">IF(STROŠKI_01!#REF!="","",STROŠKI_01!#REF!)</f>
        <v>#REF!</v>
      </c>
      <c r="I286" s="316" t="e">
        <f t="array" ref="I286">IF(STROŠKI_01!#REF!="","",STROŠKI_01!#REF!)</f>
        <v>#REF!</v>
      </c>
      <c r="J286" s="316" t="e">
        <f t="array" ref="J286">IF(STROŠKI_01!#REF!="","",STROŠKI_01!#REF!)</f>
        <v>#REF!</v>
      </c>
      <c r="K286" s="316" t="e">
        <f t="array" ref="K286">IF(STROŠKI_01!#REF!="","",STROŠKI_01!#REF!)</f>
        <v>#REF!</v>
      </c>
      <c r="L286" s="316" t="e">
        <f t="array" ref="L286">IF(STROŠKI_01!#REF!="","",STROŠKI_01!#REF!)</f>
        <v>#REF!</v>
      </c>
      <c r="M286" s="316" t="e">
        <f t="array" ref="M286">IF(STROŠKI_01!#REF!="","",STROŠKI_01!#REF!)</f>
        <v>#REF!</v>
      </c>
      <c r="N286" s="316" t="e">
        <f t="array" ref="N286">IF(STROŠKI_01!#REF!="","",STROŠKI_01!#REF!)</f>
        <v>#REF!</v>
      </c>
      <c r="O286" s="316" t="e">
        <f t="array" ref="O286">IF(STROŠKI_01!#REF!="","",STROŠKI_01!#REF!)</f>
        <v>#REF!</v>
      </c>
      <c r="P286" s="316" t="e">
        <f t="array" ref="P286">IF(STROŠKI_01!#REF!="","",STROŠKI_01!#REF!)</f>
        <v>#REF!</v>
      </c>
      <c r="Q286" s="316" t="e">
        <f t="array" ref="Q286">IF(STROŠKI_01!#REF!="","",STROŠKI_01!#REF!)</f>
        <v>#REF!</v>
      </c>
      <c r="R286" s="316" t="e">
        <f t="array" ref="R286">IF(STROŠKI_01!#REF!="","",STROŠKI_01!#REF!)</f>
        <v>#REF!</v>
      </c>
      <c r="S286" s="316" t="e">
        <f t="array" ref="S286">IF(STROŠKI_01!#REF!="","",STROŠKI_01!#REF!)</f>
        <v>#REF!</v>
      </c>
      <c r="T286" s="316" t="e">
        <f t="array" ref="T286">IF(STROŠKI_01!#REF!="","",STROŠKI_01!#REF!)</f>
        <v>#REF!</v>
      </c>
    </row>
    <row r="287" spans="1:22" x14ac:dyDescent="0.25">
      <c r="A287" s="322">
        <v>7</v>
      </c>
      <c r="B287" s="316" t="e">
        <f t="array" ref="B287">IF(STROŠKI_01!#REF!="","",STROŠKI_01!#REF!)</f>
        <v>#REF!</v>
      </c>
      <c r="C287" s="316" t="e">
        <f t="array" ref="C287">IF(STROŠKI_01!#REF!="","",STROŠKI_01!#REF!)</f>
        <v>#REF!</v>
      </c>
      <c r="D287" s="316" t="e">
        <f t="array" ref="D287">IF(STROŠKI_01!#REF!="","",STROŠKI_01!#REF!)</f>
        <v>#REF!</v>
      </c>
      <c r="E287" s="316" t="e">
        <f t="array" ref="E287">IF(STROŠKI_01!#REF!="","",STROŠKI_01!#REF!)</f>
        <v>#REF!</v>
      </c>
      <c r="F287" s="316" t="e">
        <f t="array" ref="F287">IF(STROŠKI_01!#REF!="","",STROŠKI_01!#REF!)</f>
        <v>#REF!</v>
      </c>
      <c r="G287" s="316" t="e">
        <f t="array" ref="G287">IF(STROŠKI_01!#REF!="","",STROŠKI_01!#REF!)</f>
        <v>#REF!</v>
      </c>
      <c r="H287" s="316" t="e">
        <f t="array" ref="H287">IF(STROŠKI_01!#REF!="","",STROŠKI_01!#REF!)</f>
        <v>#REF!</v>
      </c>
      <c r="I287" s="316" t="e">
        <f t="array" ref="I287">IF(STROŠKI_01!#REF!="","",STROŠKI_01!#REF!)</f>
        <v>#REF!</v>
      </c>
      <c r="J287" s="316" t="e">
        <f t="array" ref="J287">IF(STROŠKI_01!#REF!="","",STROŠKI_01!#REF!)</f>
        <v>#REF!</v>
      </c>
      <c r="K287" s="316" t="e">
        <f t="array" ref="K287">IF(STROŠKI_01!#REF!="","",STROŠKI_01!#REF!)</f>
        <v>#REF!</v>
      </c>
      <c r="L287" s="316" t="e">
        <f t="array" ref="L287">IF(STROŠKI_01!#REF!="","",STROŠKI_01!#REF!)</f>
        <v>#REF!</v>
      </c>
      <c r="M287" s="316" t="e">
        <f t="array" ref="M287">IF(STROŠKI_01!#REF!="","",STROŠKI_01!#REF!)</f>
        <v>#REF!</v>
      </c>
      <c r="N287" s="316" t="e">
        <f t="array" ref="N287">IF(STROŠKI_01!#REF!="","",STROŠKI_01!#REF!)</f>
        <v>#REF!</v>
      </c>
      <c r="O287" s="316" t="e">
        <f t="array" ref="O287">IF(STROŠKI_01!#REF!="","",STROŠKI_01!#REF!)</f>
        <v>#REF!</v>
      </c>
      <c r="P287" s="316" t="e">
        <f t="array" ref="P287">IF(STROŠKI_01!#REF!="","",STROŠKI_01!#REF!)</f>
        <v>#REF!</v>
      </c>
      <c r="Q287" s="316" t="e">
        <f t="array" ref="Q287">IF(STROŠKI_01!#REF!="","",STROŠKI_01!#REF!)</f>
        <v>#REF!</v>
      </c>
      <c r="R287" s="316" t="e">
        <f t="array" ref="R287">IF(STROŠKI_01!#REF!="","",STROŠKI_01!#REF!)</f>
        <v>#REF!</v>
      </c>
      <c r="S287" s="316" t="e">
        <f t="array" ref="S287">IF(STROŠKI_01!#REF!="","",STROŠKI_01!#REF!)</f>
        <v>#REF!</v>
      </c>
      <c r="T287" s="316" t="e">
        <f t="array" ref="T287">IF(STROŠKI_01!#REF!="","",STROŠKI_01!#REF!)</f>
        <v>#REF!</v>
      </c>
    </row>
    <row r="288" spans="1:22" x14ac:dyDescent="0.25">
      <c r="A288" s="322">
        <v>7</v>
      </c>
      <c r="B288" s="316" t="e">
        <f t="array" ref="B288">IF(STROŠKI_01!#REF!="","",STROŠKI_01!#REF!)</f>
        <v>#REF!</v>
      </c>
      <c r="C288" s="316" t="e">
        <f t="array" ref="C288">IF(STROŠKI_01!#REF!="","",STROŠKI_01!#REF!)</f>
        <v>#REF!</v>
      </c>
      <c r="D288" s="316" t="e">
        <f t="array" ref="D288">IF(STROŠKI_01!#REF!="","",STROŠKI_01!#REF!)</f>
        <v>#REF!</v>
      </c>
      <c r="E288" s="316" t="e">
        <f t="array" ref="E288">IF(STROŠKI_01!#REF!="","",STROŠKI_01!#REF!)</f>
        <v>#REF!</v>
      </c>
      <c r="F288" s="316" t="e">
        <f t="array" ref="F288">IF(STROŠKI_01!#REF!="","",STROŠKI_01!#REF!)</f>
        <v>#REF!</v>
      </c>
      <c r="G288" s="316" t="e">
        <f t="array" ref="G288">IF(STROŠKI_01!#REF!="","",STROŠKI_01!#REF!)</f>
        <v>#REF!</v>
      </c>
      <c r="H288" s="316" t="e">
        <f t="array" ref="H288">IF(STROŠKI_01!#REF!="","",STROŠKI_01!#REF!)</f>
        <v>#REF!</v>
      </c>
      <c r="I288" s="316" t="e">
        <f t="array" ref="I288">IF(STROŠKI_01!#REF!="","",STROŠKI_01!#REF!)</f>
        <v>#REF!</v>
      </c>
      <c r="J288" s="316" t="e">
        <f t="array" ref="J288">IF(STROŠKI_01!#REF!="","",STROŠKI_01!#REF!)</f>
        <v>#REF!</v>
      </c>
      <c r="K288" s="316" t="e">
        <f t="array" ref="K288">IF(STROŠKI_01!#REF!="","",STROŠKI_01!#REF!)</f>
        <v>#REF!</v>
      </c>
      <c r="L288" s="316" t="e">
        <f t="array" ref="L288">IF(STROŠKI_01!#REF!="","",STROŠKI_01!#REF!)</f>
        <v>#REF!</v>
      </c>
      <c r="M288" s="316" t="e">
        <f t="array" ref="M288">IF(STROŠKI_01!#REF!="","",STROŠKI_01!#REF!)</f>
        <v>#REF!</v>
      </c>
      <c r="N288" s="316" t="e">
        <f t="array" ref="N288">IF(STROŠKI_01!#REF!="","",STROŠKI_01!#REF!)</f>
        <v>#REF!</v>
      </c>
      <c r="O288" s="316" t="e">
        <f t="array" ref="O288">IF(STROŠKI_01!#REF!="","",STROŠKI_01!#REF!)</f>
        <v>#REF!</v>
      </c>
      <c r="P288" s="316" t="e">
        <f t="array" ref="P288">IF(STROŠKI_01!#REF!="","",STROŠKI_01!#REF!)</f>
        <v>#REF!</v>
      </c>
      <c r="Q288" s="316" t="e">
        <f t="array" ref="Q288">IF(STROŠKI_01!#REF!="","",STROŠKI_01!#REF!)</f>
        <v>#REF!</v>
      </c>
      <c r="R288" s="316" t="e">
        <f t="array" ref="R288">IF(STROŠKI_01!#REF!="","",STROŠKI_01!#REF!)</f>
        <v>#REF!</v>
      </c>
      <c r="S288" s="316" t="e">
        <f t="array" ref="S288">IF(STROŠKI_01!#REF!="","",STROŠKI_01!#REF!)</f>
        <v>#REF!</v>
      </c>
      <c r="T288" s="316" t="e">
        <f t="array" ref="T288">IF(STROŠKI_01!#REF!="","",STROŠKI_01!#REF!)</f>
        <v>#REF!</v>
      </c>
    </row>
    <row r="289" spans="1:20" x14ac:dyDescent="0.25">
      <c r="A289" s="322">
        <v>7</v>
      </c>
      <c r="B289" s="316" t="e">
        <f t="array" ref="B289">IF(STROŠKI_01!#REF!="","",STROŠKI_01!#REF!)</f>
        <v>#REF!</v>
      </c>
      <c r="C289" s="316" t="e">
        <f t="array" ref="C289">IF(STROŠKI_01!#REF!="","",STROŠKI_01!#REF!)</f>
        <v>#REF!</v>
      </c>
      <c r="D289" s="316" t="e">
        <f t="array" ref="D289">IF(STROŠKI_01!#REF!="","",STROŠKI_01!#REF!)</f>
        <v>#REF!</v>
      </c>
      <c r="E289" s="316" t="e">
        <f t="array" ref="E289">IF(STROŠKI_01!#REF!="","",STROŠKI_01!#REF!)</f>
        <v>#REF!</v>
      </c>
      <c r="F289" s="316" t="e">
        <f t="array" ref="F289">IF(STROŠKI_01!#REF!="","",STROŠKI_01!#REF!)</f>
        <v>#REF!</v>
      </c>
      <c r="G289" s="316" t="e">
        <f t="array" ref="G289">IF(STROŠKI_01!#REF!="","",STROŠKI_01!#REF!)</f>
        <v>#REF!</v>
      </c>
      <c r="H289" s="316" t="e">
        <f t="array" ref="H289">IF(STROŠKI_01!#REF!="","",STROŠKI_01!#REF!)</f>
        <v>#REF!</v>
      </c>
      <c r="I289" s="316" t="e">
        <f t="array" ref="I289">IF(STROŠKI_01!#REF!="","",STROŠKI_01!#REF!)</f>
        <v>#REF!</v>
      </c>
      <c r="J289" s="316" t="e">
        <f t="array" ref="J289">IF(STROŠKI_01!#REF!="","",STROŠKI_01!#REF!)</f>
        <v>#REF!</v>
      </c>
      <c r="K289" s="316" t="e">
        <f t="array" ref="K289">IF(STROŠKI_01!#REF!="","",STROŠKI_01!#REF!)</f>
        <v>#REF!</v>
      </c>
      <c r="L289" s="316" t="e">
        <f t="array" ref="L289">IF(STROŠKI_01!#REF!="","",STROŠKI_01!#REF!)</f>
        <v>#REF!</v>
      </c>
      <c r="M289" s="316" t="e">
        <f t="array" ref="M289">IF(STROŠKI_01!#REF!="","",STROŠKI_01!#REF!)</f>
        <v>#REF!</v>
      </c>
      <c r="N289" s="316" t="e">
        <f t="array" ref="N289">IF(STROŠKI_01!#REF!="","",STROŠKI_01!#REF!)</f>
        <v>#REF!</v>
      </c>
      <c r="O289" s="316" t="e">
        <f t="array" ref="O289">IF(STROŠKI_01!#REF!="","",STROŠKI_01!#REF!)</f>
        <v>#REF!</v>
      </c>
      <c r="P289" s="316" t="e">
        <f t="array" ref="P289">IF(STROŠKI_01!#REF!="","",STROŠKI_01!#REF!)</f>
        <v>#REF!</v>
      </c>
      <c r="Q289" s="316" t="e">
        <f t="array" ref="Q289">IF(STROŠKI_01!#REF!="","",STROŠKI_01!#REF!)</f>
        <v>#REF!</v>
      </c>
      <c r="R289" s="316" t="e">
        <f t="array" ref="R289">IF(STROŠKI_01!#REF!="","",STROŠKI_01!#REF!)</f>
        <v>#REF!</v>
      </c>
      <c r="S289" s="316" t="e">
        <f t="array" ref="S289">IF(STROŠKI_01!#REF!="","",STROŠKI_01!#REF!)</f>
        <v>#REF!</v>
      </c>
      <c r="T289" s="316" t="e">
        <f t="array" ref="T289">IF(STROŠKI_01!#REF!="","",STROŠKI_01!#REF!)</f>
        <v>#REF!</v>
      </c>
    </row>
    <row r="290" spans="1:20" x14ac:dyDescent="0.25">
      <c r="A290" s="322">
        <v>7</v>
      </c>
      <c r="B290" s="316" t="e">
        <f t="array" ref="B290">IF(STROŠKI_01!#REF!="","",STROŠKI_01!#REF!)</f>
        <v>#REF!</v>
      </c>
      <c r="C290" s="316" t="e">
        <f t="array" ref="C290">IF(STROŠKI_01!#REF!="","",STROŠKI_01!#REF!)</f>
        <v>#REF!</v>
      </c>
      <c r="D290" s="316" t="e">
        <f t="array" ref="D290">IF(STROŠKI_01!#REF!="","",STROŠKI_01!#REF!)</f>
        <v>#REF!</v>
      </c>
      <c r="E290" s="316" t="e">
        <f t="array" ref="E290">IF(STROŠKI_01!#REF!="","",STROŠKI_01!#REF!)</f>
        <v>#REF!</v>
      </c>
      <c r="F290" s="316" t="e">
        <f t="array" ref="F290">IF(STROŠKI_01!#REF!="","",STROŠKI_01!#REF!)</f>
        <v>#REF!</v>
      </c>
      <c r="G290" s="316" t="e">
        <f t="array" ref="G290">IF(STROŠKI_01!#REF!="","",STROŠKI_01!#REF!)</f>
        <v>#REF!</v>
      </c>
      <c r="H290" s="316" t="e">
        <f t="array" ref="H290">IF(STROŠKI_01!#REF!="","",STROŠKI_01!#REF!)</f>
        <v>#REF!</v>
      </c>
      <c r="I290" s="316" t="e">
        <f t="array" ref="I290">IF(STROŠKI_01!#REF!="","",STROŠKI_01!#REF!)</f>
        <v>#REF!</v>
      </c>
      <c r="J290" s="316" t="e">
        <f t="array" ref="J290">IF(STROŠKI_01!#REF!="","",STROŠKI_01!#REF!)</f>
        <v>#REF!</v>
      </c>
      <c r="K290" s="316" t="e">
        <f t="array" ref="K290">IF(STROŠKI_01!#REF!="","",STROŠKI_01!#REF!)</f>
        <v>#REF!</v>
      </c>
      <c r="L290" s="316" t="e">
        <f t="array" ref="L290">IF(STROŠKI_01!#REF!="","",STROŠKI_01!#REF!)</f>
        <v>#REF!</v>
      </c>
      <c r="M290" s="316" t="e">
        <f t="array" ref="M290">IF(STROŠKI_01!#REF!="","",STROŠKI_01!#REF!)</f>
        <v>#REF!</v>
      </c>
      <c r="N290" s="316" t="e">
        <f t="array" ref="N290">IF(STROŠKI_01!#REF!="","",STROŠKI_01!#REF!)</f>
        <v>#REF!</v>
      </c>
      <c r="O290" s="316" t="e">
        <f t="array" ref="O290">IF(STROŠKI_01!#REF!="","",STROŠKI_01!#REF!)</f>
        <v>#REF!</v>
      </c>
      <c r="P290" s="316" t="e">
        <f t="array" ref="P290">IF(STROŠKI_01!#REF!="","",STROŠKI_01!#REF!)</f>
        <v>#REF!</v>
      </c>
      <c r="Q290" s="316" t="e">
        <f t="array" ref="Q290">IF(STROŠKI_01!#REF!="","",STROŠKI_01!#REF!)</f>
        <v>#REF!</v>
      </c>
      <c r="R290" s="316" t="e">
        <f t="array" ref="R290">IF(STROŠKI_01!#REF!="","",STROŠKI_01!#REF!)</f>
        <v>#REF!</v>
      </c>
      <c r="S290" s="316" t="e">
        <f t="array" ref="S290">IF(STROŠKI_01!#REF!="","",STROŠKI_01!#REF!)</f>
        <v>#REF!</v>
      </c>
      <c r="T290" s="316" t="e">
        <f t="array" ref="T290">IF(STROŠKI_01!#REF!="","",STROŠKI_01!#REF!)</f>
        <v>#REF!</v>
      </c>
    </row>
    <row r="291" spans="1:20" x14ac:dyDescent="0.25">
      <c r="A291" s="322">
        <v>7</v>
      </c>
      <c r="B291" s="316" t="e">
        <f t="array" ref="B291">IF(STROŠKI_01!#REF!="","",STROŠKI_01!#REF!)</f>
        <v>#REF!</v>
      </c>
      <c r="C291" s="316" t="e">
        <f t="array" ref="C291">IF(STROŠKI_01!#REF!="","",STROŠKI_01!#REF!)</f>
        <v>#REF!</v>
      </c>
      <c r="D291" s="316" t="e">
        <f t="array" ref="D291">IF(STROŠKI_01!#REF!="","",STROŠKI_01!#REF!)</f>
        <v>#REF!</v>
      </c>
      <c r="E291" s="316" t="e">
        <f t="array" ref="E291">IF(STROŠKI_01!#REF!="","",STROŠKI_01!#REF!)</f>
        <v>#REF!</v>
      </c>
      <c r="F291" s="316" t="e">
        <f t="array" ref="F291">IF(STROŠKI_01!#REF!="","",STROŠKI_01!#REF!)</f>
        <v>#REF!</v>
      </c>
      <c r="G291" s="316" t="e">
        <f t="array" ref="G291">IF(STROŠKI_01!#REF!="","",STROŠKI_01!#REF!)</f>
        <v>#REF!</v>
      </c>
      <c r="H291" s="316" t="e">
        <f t="array" ref="H291">IF(STROŠKI_01!#REF!="","",STROŠKI_01!#REF!)</f>
        <v>#REF!</v>
      </c>
      <c r="I291" s="316" t="e">
        <f t="array" ref="I291">IF(STROŠKI_01!#REF!="","",STROŠKI_01!#REF!)</f>
        <v>#REF!</v>
      </c>
      <c r="J291" s="316" t="e">
        <f t="array" ref="J291">IF(STROŠKI_01!#REF!="","",STROŠKI_01!#REF!)</f>
        <v>#REF!</v>
      </c>
      <c r="K291" s="316" t="e">
        <f t="array" ref="K291">IF(STROŠKI_01!#REF!="","",STROŠKI_01!#REF!)</f>
        <v>#REF!</v>
      </c>
      <c r="L291" s="316" t="e">
        <f t="array" ref="L291">IF(STROŠKI_01!#REF!="","",STROŠKI_01!#REF!)</f>
        <v>#REF!</v>
      </c>
      <c r="M291" s="316" t="e">
        <f t="array" ref="M291">IF(STROŠKI_01!#REF!="","",STROŠKI_01!#REF!)</f>
        <v>#REF!</v>
      </c>
      <c r="N291" s="316" t="e">
        <f t="array" ref="N291">IF(STROŠKI_01!#REF!="","",STROŠKI_01!#REF!)</f>
        <v>#REF!</v>
      </c>
      <c r="O291" s="316" t="e">
        <f t="array" ref="O291">IF(STROŠKI_01!#REF!="","",STROŠKI_01!#REF!)</f>
        <v>#REF!</v>
      </c>
      <c r="P291" s="316" t="e">
        <f t="array" ref="P291">IF(STROŠKI_01!#REF!="","",STROŠKI_01!#REF!)</f>
        <v>#REF!</v>
      </c>
      <c r="Q291" s="316" t="e">
        <f t="array" ref="Q291">IF(STROŠKI_01!#REF!="","",STROŠKI_01!#REF!)</f>
        <v>#REF!</v>
      </c>
      <c r="R291" s="316" t="e">
        <f t="array" ref="R291">IF(STROŠKI_01!#REF!="","",STROŠKI_01!#REF!)</f>
        <v>#REF!</v>
      </c>
      <c r="S291" s="316" t="e">
        <f t="array" ref="S291">IF(STROŠKI_01!#REF!="","",STROŠKI_01!#REF!)</f>
        <v>#REF!</v>
      </c>
      <c r="T291" s="316" t="e">
        <f t="array" ref="T291">IF(STROŠKI_01!#REF!="","",STROŠKI_01!#REF!)</f>
        <v>#REF!</v>
      </c>
    </row>
    <row r="292" spans="1:20" x14ac:dyDescent="0.25">
      <c r="A292" s="322">
        <v>7</v>
      </c>
      <c r="B292" s="316" t="e">
        <f t="array" ref="B292">IF(STROŠKI_01!#REF!="","",STROŠKI_01!#REF!)</f>
        <v>#REF!</v>
      </c>
      <c r="C292" s="316" t="e">
        <f t="array" ref="C292">IF(STROŠKI_01!#REF!="","",STROŠKI_01!#REF!)</f>
        <v>#REF!</v>
      </c>
      <c r="D292" s="316" t="e">
        <f t="array" ref="D292">IF(STROŠKI_01!#REF!="","",STROŠKI_01!#REF!)</f>
        <v>#REF!</v>
      </c>
      <c r="E292" s="316" t="e">
        <f t="array" ref="E292">IF(STROŠKI_01!#REF!="","",STROŠKI_01!#REF!)</f>
        <v>#REF!</v>
      </c>
      <c r="F292" s="316" t="e">
        <f t="array" ref="F292">IF(STROŠKI_01!#REF!="","",STROŠKI_01!#REF!)</f>
        <v>#REF!</v>
      </c>
      <c r="G292" s="316" t="e">
        <f t="array" ref="G292">IF(STROŠKI_01!#REF!="","",STROŠKI_01!#REF!)</f>
        <v>#REF!</v>
      </c>
      <c r="H292" s="316" t="e">
        <f t="array" ref="H292">IF(STROŠKI_01!#REF!="","",STROŠKI_01!#REF!)</f>
        <v>#REF!</v>
      </c>
      <c r="I292" s="316" t="e">
        <f t="array" ref="I292">IF(STROŠKI_01!#REF!="","",STROŠKI_01!#REF!)</f>
        <v>#REF!</v>
      </c>
      <c r="J292" s="316" t="e">
        <f t="array" ref="J292">IF(STROŠKI_01!#REF!="","",STROŠKI_01!#REF!)</f>
        <v>#REF!</v>
      </c>
      <c r="K292" s="316" t="e">
        <f t="array" ref="K292">IF(STROŠKI_01!#REF!="","",STROŠKI_01!#REF!)</f>
        <v>#REF!</v>
      </c>
      <c r="L292" s="316" t="e">
        <f t="array" ref="L292">IF(STROŠKI_01!#REF!="","",STROŠKI_01!#REF!)</f>
        <v>#REF!</v>
      </c>
      <c r="M292" s="316" t="e">
        <f t="array" ref="M292">IF(STROŠKI_01!#REF!="","",STROŠKI_01!#REF!)</f>
        <v>#REF!</v>
      </c>
      <c r="N292" s="316" t="e">
        <f t="array" ref="N292">IF(STROŠKI_01!#REF!="","",STROŠKI_01!#REF!)</f>
        <v>#REF!</v>
      </c>
      <c r="O292" s="316" t="e">
        <f t="array" ref="O292">IF(STROŠKI_01!#REF!="","",STROŠKI_01!#REF!)</f>
        <v>#REF!</v>
      </c>
      <c r="P292" s="316" t="e">
        <f t="array" ref="P292">IF(STROŠKI_01!#REF!="","",STROŠKI_01!#REF!)</f>
        <v>#REF!</v>
      </c>
      <c r="Q292" s="316" t="e">
        <f t="array" ref="Q292">IF(STROŠKI_01!#REF!="","",STROŠKI_01!#REF!)</f>
        <v>#REF!</v>
      </c>
      <c r="R292" s="316" t="e">
        <f t="array" ref="R292">IF(STROŠKI_01!#REF!="","",STROŠKI_01!#REF!)</f>
        <v>#REF!</v>
      </c>
      <c r="S292" s="316" t="e">
        <f t="array" ref="S292">IF(STROŠKI_01!#REF!="","",STROŠKI_01!#REF!)</f>
        <v>#REF!</v>
      </c>
      <c r="T292" s="316" t="e">
        <f t="array" ref="T292">IF(STROŠKI_01!#REF!="","",STROŠKI_01!#REF!)</f>
        <v>#REF!</v>
      </c>
    </row>
    <row r="293" spans="1:20" x14ac:dyDescent="0.25">
      <c r="A293" s="322">
        <v>7</v>
      </c>
      <c r="B293" s="316" t="e">
        <f t="array" ref="B293">IF(STROŠKI_01!#REF!="","",STROŠKI_01!#REF!)</f>
        <v>#REF!</v>
      </c>
      <c r="C293" s="316" t="e">
        <f t="array" ref="C293">IF(STROŠKI_01!#REF!="","",STROŠKI_01!#REF!)</f>
        <v>#REF!</v>
      </c>
      <c r="D293" s="316" t="e">
        <f t="array" ref="D293">IF(STROŠKI_01!#REF!="","",STROŠKI_01!#REF!)</f>
        <v>#REF!</v>
      </c>
      <c r="E293" s="316" t="e">
        <f t="array" ref="E293">IF(STROŠKI_01!#REF!="","",STROŠKI_01!#REF!)</f>
        <v>#REF!</v>
      </c>
      <c r="F293" s="316" t="e">
        <f t="array" ref="F293">IF(STROŠKI_01!#REF!="","",STROŠKI_01!#REF!)</f>
        <v>#REF!</v>
      </c>
      <c r="G293" s="316" t="e">
        <f t="array" ref="G293">IF(STROŠKI_01!#REF!="","",STROŠKI_01!#REF!)</f>
        <v>#REF!</v>
      </c>
      <c r="H293" s="316" t="e">
        <f t="array" ref="H293">IF(STROŠKI_01!#REF!="","",STROŠKI_01!#REF!)</f>
        <v>#REF!</v>
      </c>
      <c r="I293" s="316" t="e">
        <f t="array" ref="I293">IF(STROŠKI_01!#REF!="","",STROŠKI_01!#REF!)</f>
        <v>#REF!</v>
      </c>
      <c r="J293" s="316" t="e">
        <f t="array" ref="J293">IF(STROŠKI_01!#REF!="","",STROŠKI_01!#REF!)</f>
        <v>#REF!</v>
      </c>
      <c r="K293" s="316" t="e">
        <f t="array" ref="K293">IF(STROŠKI_01!#REF!="","",STROŠKI_01!#REF!)</f>
        <v>#REF!</v>
      </c>
      <c r="L293" s="316" t="e">
        <f t="array" ref="L293">IF(STROŠKI_01!#REF!="","",STROŠKI_01!#REF!)</f>
        <v>#REF!</v>
      </c>
      <c r="M293" s="316" t="e">
        <f t="array" ref="M293">IF(STROŠKI_01!#REF!="","",STROŠKI_01!#REF!)</f>
        <v>#REF!</v>
      </c>
      <c r="N293" s="316" t="e">
        <f t="array" ref="N293">IF(STROŠKI_01!#REF!="","",STROŠKI_01!#REF!)</f>
        <v>#REF!</v>
      </c>
      <c r="O293" s="316" t="e">
        <f t="array" ref="O293">IF(STROŠKI_01!#REF!="","",STROŠKI_01!#REF!)</f>
        <v>#REF!</v>
      </c>
      <c r="P293" s="316" t="e">
        <f t="array" ref="P293">IF(STROŠKI_01!#REF!="","",STROŠKI_01!#REF!)</f>
        <v>#REF!</v>
      </c>
      <c r="Q293" s="316" t="e">
        <f t="array" ref="Q293">IF(STROŠKI_01!#REF!="","",STROŠKI_01!#REF!)</f>
        <v>#REF!</v>
      </c>
      <c r="R293" s="316" t="e">
        <f t="array" ref="R293">IF(STROŠKI_01!#REF!="","",STROŠKI_01!#REF!)</f>
        <v>#REF!</v>
      </c>
      <c r="S293" s="316" t="e">
        <f t="array" ref="S293">IF(STROŠKI_01!#REF!="","",STROŠKI_01!#REF!)</f>
        <v>#REF!</v>
      </c>
      <c r="T293" s="316" t="e">
        <f t="array" ref="T293">IF(STROŠKI_01!#REF!="","",STROŠKI_01!#REF!)</f>
        <v>#REF!</v>
      </c>
    </row>
    <row r="294" spans="1:20" x14ac:dyDescent="0.25">
      <c r="A294" s="322">
        <v>7</v>
      </c>
      <c r="B294" s="316" t="e">
        <f t="array" ref="B294">IF(STROŠKI_01!#REF!="","",STROŠKI_01!#REF!)</f>
        <v>#REF!</v>
      </c>
      <c r="C294" s="316" t="e">
        <f t="array" ref="C294">IF(STROŠKI_01!#REF!="","",STROŠKI_01!#REF!)</f>
        <v>#REF!</v>
      </c>
      <c r="D294" s="316" t="e">
        <f t="array" ref="D294">IF(STROŠKI_01!#REF!="","",STROŠKI_01!#REF!)</f>
        <v>#REF!</v>
      </c>
      <c r="E294" s="316" t="e">
        <f t="array" ref="E294">IF(STROŠKI_01!#REF!="","",STROŠKI_01!#REF!)</f>
        <v>#REF!</v>
      </c>
      <c r="F294" s="316" t="e">
        <f t="array" ref="F294">IF(STROŠKI_01!#REF!="","",STROŠKI_01!#REF!)</f>
        <v>#REF!</v>
      </c>
      <c r="G294" s="316" t="e">
        <f t="array" ref="G294">IF(STROŠKI_01!#REF!="","",STROŠKI_01!#REF!)</f>
        <v>#REF!</v>
      </c>
      <c r="H294" s="316" t="e">
        <f t="array" ref="H294">IF(STROŠKI_01!#REF!="","",STROŠKI_01!#REF!)</f>
        <v>#REF!</v>
      </c>
      <c r="I294" s="316" t="e">
        <f t="array" ref="I294">IF(STROŠKI_01!#REF!="","",STROŠKI_01!#REF!)</f>
        <v>#REF!</v>
      </c>
      <c r="J294" s="316" t="e">
        <f t="array" ref="J294">IF(STROŠKI_01!#REF!="","",STROŠKI_01!#REF!)</f>
        <v>#REF!</v>
      </c>
      <c r="K294" s="316" t="e">
        <f t="array" ref="K294">IF(STROŠKI_01!#REF!="","",STROŠKI_01!#REF!)</f>
        <v>#REF!</v>
      </c>
      <c r="L294" s="316" t="e">
        <f t="array" ref="L294">IF(STROŠKI_01!#REF!="","",STROŠKI_01!#REF!)</f>
        <v>#REF!</v>
      </c>
      <c r="M294" s="316" t="e">
        <f t="array" ref="M294">IF(STROŠKI_01!#REF!="","",STROŠKI_01!#REF!)</f>
        <v>#REF!</v>
      </c>
      <c r="N294" s="316" t="e">
        <f t="array" ref="N294">IF(STROŠKI_01!#REF!="","",STROŠKI_01!#REF!)</f>
        <v>#REF!</v>
      </c>
      <c r="O294" s="316" t="e">
        <f t="array" ref="O294">IF(STROŠKI_01!#REF!="","",STROŠKI_01!#REF!)</f>
        <v>#REF!</v>
      </c>
      <c r="P294" s="316" t="e">
        <f t="array" ref="P294">IF(STROŠKI_01!#REF!="","",STROŠKI_01!#REF!)</f>
        <v>#REF!</v>
      </c>
      <c r="Q294" s="316" t="e">
        <f t="array" ref="Q294">IF(STROŠKI_01!#REF!="","",STROŠKI_01!#REF!)</f>
        <v>#REF!</v>
      </c>
      <c r="R294" s="316" t="e">
        <f t="array" ref="R294">IF(STROŠKI_01!#REF!="","",STROŠKI_01!#REF!)</f>
        <v>#REF!</v>
      </c>
      <c r="S294" s="316" t="e">
        <f t="array" ref="S294">IF(STROŠKI_01!#REF!="","",STROŠKI_01!#REF!)</f>
        <v>#REF!</v>
      </c>
      <c r="T294" s="316" t="e">
        <f t="array" ref="T294">IF(STROŠKI_01!#REF!="","",STROŠKI_01!#REF!)</f>
        <v>#REF!</v>
      </c>
    </row>
    <row r="295" spans="1:20" x14ac:dyDescent="0.25">
      <c r="A295" s="322">
        <v>7</v>
      </c>
      <c r="B295" s="316" t="e">
        <f t="array" ref="B295">IF(STROŠKI_01!#REF!="","",STROŠKI_01!#REF!)</f>
        <v>#REF!</v>
      </c>
      <c r="C295" s="316" t="e">
        <f t="array" ref="C295">IF(STROŠKI_01!#REF!="","",STROŠKI_01!#REF!)</f>
        <v>#REF!</v>
      </c>
      <c r="D295" s="316" t="e">
        <f t="array" ref="D295">IF(STROŠKI_01!#REF!="","",STROŠKI_01!#REF!)</f>
        <v>#REF!</v>
      </c>
      <c r="E295" s="316" t="e">
        <f t="array" ref="E295">IF(STROŠKI_01!#REF!="","",STROŠKI_01!#REF!)</f>
        <v>#REF!</v>
      </c>
      <c r="F295" s="316" t="e">
        <f t="array" ref="F295">IF(STROŠKI_01!#REF!="","",STROŠKI_01!#REF!)</f>
        <v>#REF!</v>
      </c>
      <c r="G295" s="316" t="e">
        <f t="array" ref="G295">IF(STROŠKI_01!#REF!="","",STROŠKI_01!#REF!)</f>
        <v>#REF!</v>
      </c>
      <c r="H295" s="316" t="e">
        <f t="array" ref="H295">IF(STROŠKI_01!#REF!="","",STROŠKI_01!#REF!)</f>
        <v>#REF!</v>
      </c>
      <c r="I295" s="316" t="e">
        <f t="array" ref="I295">IF(STROŠKI_01!#REF!="","",STROŠKI_01!#REF!)</f>
        <v>#REF!</v>
      </c>
      <c r="J295" s="316" t="e">
        <f t="array" ref="J295">IF(STROŠKI_01!#REF!="","",STROŠKI_01!#REF!)</f>
        <v>#REF!</v>
      </c>
      <c r="K295" s="316" t="e">
        <f t="array" ref="K295">IF(STROŠKI_01!#REF!="","",STROŠKI_01!#REF!)</f>
        <v>#REF!</v>
      </c>
      <c r="L295" s="316" t="e">
        <f t="array" ref="L295">IF(STROŠKI_01!#REF!="","",STROŠKI_01!#REF!)</f>
        <v>#REF!</v>
      </c>
      <c r="M295" s="316" t="e">
        <f t="array" ref="M295">IF(STROŠKI_01!#REF!="","",STROŠKI_01!#REF!)</f>
        <v>#REF!</v>
      </c>
      <c r="N295" s="316" t="e">
        <f t="array" ref="N295">IF(STROŠKI_01!#REF!="","",STROŠKI_01!#REF!)</f>
        <v>#REF!</v>
      </c>
      <c r="O295" s="316" t="e">
        <f t="array" ref="O295">IF(STROŠKI_01!#REF!="","",STROŠKI_01!#REF!)</f>
        <v>#REF!</v>
      </c>
      <c r="P295" s="316" t="e">
        <f t="array" ref="P295">IF(STROŠKI_01!#REF!="","",STROŠKI_01!#REF!)</f>
        <v>#REF!</v>
      </c>
      <c r="Q295" s="316" t="e">
        <f t="array" ref="Q295">IF(STROŠKI_01!#REF!="","",STROŠKI_01!#REF!)</f>
        <v>#REF!</v>
      </c>
      <c r="R295" s="316" t="e">
        <f t="array" ref="R295">IF(STROŠKI_01!#REF!="","",STROŠKI_01!#REF!)</f>
        <v>#REF!</v>
      </c>
      <c r="S295" s="316" t="e">
        <f t="array" ref="S295">IF(STROŠKI_01!#REF!="","",STROŠKI_01!#REF!)</f>
        <v>#REF!</v>
      </c>
      <c r="T295" s="316" t="e">
        <f t="array" ref="T295">IF(STROŠKI_01!#REF!="","",STROŠKI_01!#REF!)</f>
        <v>#REF!</v>
      </c>
    </row>
    <row r="296" spans="1:20" x14ac:dyDescent="0.25">
      <c r="A296" s="322">
        <v>7</v>
      </c>
      <c r="B296" s="316" t="e">
        <f t="array" ref="B296">IF(STROŠKI_01!#REF!="","",STROŠKI_01!#REF!)</f>
        <v>#REF!</v>
      </c>
      <c r="C296" s="316" t="e">
        <f t="array" ref="C296">IF(STROŠKI_01!#REF!="","",STROŠKI_01!#REF!)</f>
        <v>#REF!</v>
      </c>
      <c r="D296" s="316" t="e">
        <f t="array" ref="D296">IF(STROŠKI_01!#REF!="","",STROŠKI_01!#REF!)</f>
        <v>#REF!</v>
      </c>
      <c r="E296" s="316" t="e">
        <f t="array" ref="E296">IF(STROŠKI_01!#REF!="","",STROŠKI_01!#REF!)</f>
        <v>#REF!</v>
      </c>
      <c r="F296" s="316" t="e">
        <f t="array" ref="F296">IF(STROŠKI_01!#REF!="","",STROŠKI_01!#REF!)</f>
        <v>#REF!</v>
      </c>
      <c r="G296" s="316" t="e">
        <f t="array" ref="G296">IF(STROŠKI_01!#REF!="","",STROŠKI_01!#REF!)</f>
        <v>#REF!</v>
      </c>
      <c r="H296" s="316" t="e">
        <f t="array" ref="H296">IF(STROŠKI_01!#REF!="","",STROŠKI_01!#REF!)</f>
        <v>#REF!</v>
      </c>
      <c r="I296" s="316" t="e">
        <f t="array" ref="I296">IF(STROŠKI_01!#REF!="","",STROŠKI_01!#REF!)</f>
        <v>#REF!</v>
      </c>
      <c r="J296" s="316" t="e">
        <f t="array" ref="J296">IF(STROŠKI_01!#REF!="","",STROŠKI_01!#REF!)</f>
        <v>#REF!</v>
      </c>
      <c r="K296" s="316" t="e">
        <f t="array" ref="K296">IF(STROŠKI_01!#REF!="","",STROŠKI_01!#REF!)</f>
        <v>#REF!</v>
      </c>
      <c r="L296" s="316" t="e">
        <f t="array" ref="L296">IF(STROŠKI_01!#REF!="","",STROŠKI_01!#REF!)</f>
        <v>#REF!</v>
      </c>
      <c r="M296" s="316" t="e">
        <f t="array" ref="M296">IF(STROŠKI_01!#REF!="","",STROŠKI_01!#REF!)</f>
        <v>#REF!</v>
      </c>
      <c r="N296" s="316" t="e">
        <f t="array" ref="N296">IF(STROŠKI_01!#REF!="","",STROŠKI_01!#REF!)</f>
        <v>#REF!</v>
      </c>
      <c r="O296" s="316" t="e">
        <f t="array" ref="O296">IF(STROŠKI_01!#REF!="","",STROŠKI_01!#REF!)</f>
        <v>#REF!</v>
      </c>
      <c r="P296" s="316" t="e">
        <f t="array" ref="P296">IF(STROŠKI_01!#REF!="","",STROŠKI_01!#REF!)</f>
        <v>#REF!</v>
      </c>
      <c r="Q296" s="316" t="e">
        <f t="array" ref="Q296">IF(STROŠKI_01!#REF!="","",STROŠKI_01!#REF!)</f>
        <v>#REF!</v>
      </c>
      <c r="R296" s="316" t="e">
        <f t="array" ref="R296">IF(STROŠKI_01!#REF!="","",STROŠKI_01!#REF!)</f>
        <v>#REF!</v>
      </c>
      <c r="S296" s="316" t="e">
        <f t="array" ref="S296">IF(STROŠKI_01!#REF!="","",STROŠKI_01!#REF!)</f>
        <v>#REF!</v>
      </c>
      <c r="T296" s="316" t="e">
        <f t="array" ref="T296">IF(STROŠKI_01!#REF!="","",STROŠKI_01!#REF!)</f>
        <v>#REF!</v>
      </c>
    </row>
    <row r="297" spans="1:20" x14ac:dyDescent="0.25">
      <c r="A297" s="322">
        <v>7</v>
      </c>
      <c r="B297" s="316" t="e">
        <f t="array" ref="B297">IF(STROŠKI_01!#REF!="","",STROŠKI_01!#REF!)</f>
        <v>#REF!</v>
      </c>
      <c r="C297" s="316" t="e">
        <f t="array" ref="C297">IF(STROŠKI_01!#REF!="","",STROŠKI_01!#REF!)</f>
        <v>#REF!</v>
      </c>
      <c r="D297" s="316" t="e">
        <f t="array" ref="D297">IF(STROŠKI_01!#REF!="","",STROŠKI_01!#REF!)</f>
        <v>#REF!</v>
      </c>
      <c r="E297" s="316" t="e">
        <f t="array" ref="E297">IF(STROŠKI_01!#REF!="","",STROŠKI_01!#REF!)</f>
        <v>#REF!</v>
      </c>
      <c r="F297" s="316" t="e">
        <f t="array" ref="F297">IF(STROŠKI_01!#REF!="","",STROŠKI_01!#REF!)</f>
        <v>#REF!</v>
      </c>
      <c r="G297" s="316" t="e">
        <f t="array" ref="G297">IF(STROŠKI_01!#REF!="","",STROŠKI_01!#REF!)</f>
        <v>#REF!</v>
      </c>
      <c r="H297" s="316" t="e">
        <f t="array" ref="H297">IF(STROŠKI_01!#REF!="","",STROŠKI_01!#REF!)</f>
        <v>#REF!</v>
      </c>
      <c r="I297" s="316" t="e">
        <f t="array" ref="I297">IF(STROŠKI_01!#REF!="","",STROŠKI_01!#REF!)</f>
        <v>#REF!</v>
      </c>
      <c r="J297" s="316" t="e">
        <f t="array" ref="J297">IF(STROŠKI_01!#REF!="","",STROŠKI_01!#REF!)</f>
        <v>#REF!</v>
      </c>
      <c r="K297" s="316" t="e">
        <f t="array" ref="K297">IF(STROŠKI_01!#REF!="","",STROŠKI_01!#REF!)</f>
        <v>#REF!</v>
      </c>
      <c r="L297" s="316" t="e">
        <f t="array" ref="L297">IF(STROŠKI_01!#REF!="","",STROŠKI_01!#REF!)</f>
        <v>#REF!</v>
      </c>
      <c r="M297" s="316" t="e">
        <f t="array" ref="M297">IF(STROŠKI_01!#REF!="","",STROŠKI_01!#REF!)</f>
        <v>#REF!</v>
      </c>
      <c r="N297" s="316" t="e">
        <f t="array" ref="N297">IF(STROŠKI_01!#REF!="","",STROŠKI_01!#REF!)</f>
        <v>#REF!</v>
      </c>
      <c r="O297" s="316" t="e">
        <f t="array" ref="O297">IF(STROŠKI_01!#REF!="","",STROŠKI_01!#REF!)</f>
        <v>#REF!</v>
      </c>
      <c r="P297" s="316" t="e">
        <f t="array" ref="P297">IF(STROŠKI_01!#REF!="","",STROŠKI_01!#REF!)</f>
        <v>#REF!</v>
      </c>
      <c r="Q297" s="316" t="e">
        <f t="array" ref="Q297">IF(STROŠKI_01!#REF!="","",STROŠKI_01!#REF!)</f>
        <v>#REF!</v>
      </c>
      <c r="R297" s="316" t="e">
        <f t="array" ref="R297">IF(STROŠKI_01!#REF!="","",STROŠKI_01!#REF!)</f>
        <v>#REF!</v>
      </c>
      <c r="S297" s="316" t="e">
        <f t="array" ref="S297">IF(STROŠKI_01!#REF!="","",STROŠKI_01!#REF!)</f>
        <v>#REF!</v>
      </c>
      <c r="T297" s="316" t="e">
        <f t="array" ref="T297">IF(STROŠKI_01!#REF!="","",STROŠKI_01!#REF!)</f>
        <v>#REF!</v>
      </c>
    </row>
    <row r="298" spans="1:20" x14ac:dyDescent="0.25">
      <c r="A298" s="322">
        <v>7</v>
      </c>
      <c r="B298" s="316" t="e">
        <f t="array" ref="B298">IF(STROŠKI_01!#REF!="","",STROŠKI_01!#REF!)</f>
        <v>#REF!</v>
      </c>
      <c r="C298" s="316" t="e">
        <f t="array" ref="C298">IF(STROŠKI_01!#REF!="","",STROŠKI_01!#REF!)</f>
        <v>#REF!</v>
      </c>
      <c r="D298" s="316" t="e">
        <f t="array" ref="D298">IF(STROŠKI_01!#REF!="","",STROŠKI_01!#REF!)</f>
        <v>#REF!</v>
      </c>
      <c r="E298" s="316" t="e">
        <f t="array" ref="E298">IF(STROŠKI_01!#REF!="","",STROŠKI_01!#REF!)</f>
        <v>#REF!</v>
      </c>
      <c r="F298" s="316" t="e">
        <f t="array" ref="F298">IF(STROŠKI_01!#REF!="","",STROŠKI_01!#REF!)</f>
        <v>#REF!</v>
      </c>
      <c r="G298" s="316" t="e">
        <f t="array" ref="G298">IF(STROŠKI_01!#REF!="","",STROŠKI_01!#REF!)</f>
        <v>#REF!</v>
      </c>
      <c r="H298" s="316" t="e">
        <f t="array" ref="H298">IF(STROŠKI_01!#REF!="","",STROŠKI_01!#REF!)</f>
        <v>#REF!</v>
      </c>
      <c r="I298" s="316" t="e">
        <f t="array" ref="I298">IF(STROŠKI_01!#REF!="","",STROŠKI_01!#REF!)</f>
        <v>#REF!</v>
      </c>
      <c r="J298" s="316" t="e">
        <f t="array" ref="J298">IF(STROŠKI_01!#REF!="","",STROŠKI_01!#REF!)</f>
        <v>#REF!</v>
      </c>
      <c r="K298" s="316" t="e">
        <f t="array" ref="K298">IF(STROŠKI_01!#REF!="","",STROŠKI_01!#REF!)</f>
        <v>#REF!</v>
      </c>
      <c r="L298" s="316" t="e">
        <f t="array" ref="L298">IF(STROŠKI_01!#REF!="","",STROŠKI_01!#REF!)</f>
        <v>#REF!</v>
      </c>
      <c r="M298" s="316" t="e">
        <f t="array" ref="M298">IF(STROŠKI_01!#REF!="","",STROŠKI_01!#REF!)</f>
        <v>#REF!</v>
      </c>
      <c r="N298" s="316" t="e">
        <f t="array" ref="N298">IF(STROŠKI_01!#REF!="","",STROŠKI_01!#REF!)</f>
        <v>#REF!</v>
      </c>
      <c r="O298" s="316" t="e">
        <f t="array" ref="O298">IF(STROŠKI_01!#REF!="","",STROŠKI_01!#REF!)</f>
        <v>#REF!</v>
      </c>
      <c r="P298" s="316" t="e">
        <f t="array" ref="P298">IF(STROŠKI_01!#REF!="","",STROŠKI_01!#REF!)</f>
        <v>#REF!</v>
      </c>
      <c r="Q298" s="316" t="e">
        <f t="array" ref="Q298">IF(STROŠKI_01!#REF!="","",STROŠKI_01!#REF!)</f>
        <v>#REF!</v>
      </c>
      <c r="R298" s="316" t="e">
        <f t="array" ref="R298">IF(STROŠKI_01!#REF!="","",STROŠKI_01!#REF!)</f>
        <v>#REF!</v>
      </c>
      <c r="S298" s="316" t="e">
        <f t="array" ref="S298">IF(STROŠKI_01!#REF!="","",STROŠKI_01!#REF!)</f>
        <v>#REF!</v>
      </c>
      <c r="T298" s="316" t="e">
        <f t="array" ref="T298">IF(STROŠKI_01!#REF!="","",STROŠKI_01!#REF!)</f>
        <v>#REF!</v>
      </c>
    </row>
    <row r="299" spans="1:20" x14ac:dyDescent="0.25">
      <c r="A299" s="322">
        <v>7</v>
      </c>
      <c r="B299" s="316" t="e">
        <f t="array" ref="B299">IF(STROŠKI_01!#REF!="","",STROŠKI_01!#REF!)</f>
        <v>#REF!</v>
      </c>
      <c r="C299" s="316" t="e">
        <f t="array" ref="C299">IF(STROŠKI_01!#REF!="","",STROŠKI_01!#REF!)</f>
        <v>#REF!</v>
      </c>
      <c r="D299" s="316" t="e">
        <f t="array" ref="D299">IF(STROŠKI_01!#REF!="","",STROŠKI_01!#REF!)</f>
        <v>#REF!</v>
      </c>
      <c r="E299" s="316" t="e">
        <f t="array" ref="E299">IF(STROŠKI_01!#REF!="","",STROŠKI_01!#REF!)</f>
        <v>#REF!</v>
      </c>
      <c r="F299" s="316" t="e">
        <f t="array" ref="F299">IF(STROŠKI_01!#REF!="","",STROŠKI_01!#REF!)</f>
        <v>#REF!</v>
      </c>
      <c r="G299" s="316" t="e">
        <f t="array" ref="G299">IF(STROŠKI_01!#REF!="","",STROŠKI_01!#REF!)</f>
        <v>#REF!</v>
      </c>
      <c r="H299" s="316" t="e">
        <f t="array" ref="H299">IF(STROŠKI_01!#REF!="","",STROŠKI_01!#REF!)</f>
        <v>#REF!</v>
      </c>
      <c r="I299" s="316" t="e">
        <f t="array" ref="I299">IF(STROŠKI_01!#REF!="","",STROŠKI_01!#REF!)</f>
        <v>#REF!</v>
      </c>
      <c r="J299" s="316" t="e">
        <f t="array" ref="J299">IF(STROŠKI_01!#REF!="","",STROŠKI_01!#REF!)</f>
        <v>#REF!</v>
      </c>
      <c r="K299" s="316" t="e">
        <f t="array" ref="K299">IF(STROŠKI_01!#REF!="","",STROŠKI_01!#REF!)</f>
        <v>#REF!</v>
      </c>
      <c r="L299" s="316" t="e">
        <f t="array" ref="L299">IF(STROŠKI_01!#REF!="","",STROŠKI_01!#REF!)</f>
        <v>#REF!</v>
      </c>
      <c r="M299" s="316" t="e">
        <f t="array" ref="M299">IF(STROŠKI_01!#REF!="","",STROŠKI_01!#REF!)</f>
        <v>#REF!</v>
      </c>
      <c r="N299" s="316" t="e">
        <f t="array" ref="N299">IF(STROŠKI_01!#REF!="","",STROŠKI_01!#REF!)</f>
        <v>#REF!</v>
      </c>
      <c r="O299" s="316" t="e">
        <f t="array" ref="O299">IF(STROŠKI_01!#REF!="","",STROŠKI_01!#REF!)</f>
        <v>#REF!</v>
      </c>
      <c r="P299" s="316" t="e">
        <f t="array" ref="P299">IF(STROŠKI_01!#REF!="","",STROŠKI_01!#REF!)</f>
        <v>#REF!</v>
      </c>
      <c r="Q299" s="316" t="e">
        <f t="array" ref="Q299">IF(STROŠKI_01!#REF!="","",STROŠKI_01!#REF!)</f>
        <v>#REF!</v>
      </c>
      <c r="R299" s="316" t="e">
        <f t="array" ref="R299">IF(STROŠKI_01!#REF!="","",STROŠKI_01!#REF!)</f>
        <v>#REF!</v>
      </c>
      <c r="S299" s="316" t="e">
        <f t="array" ref="S299">IF(STROŠKI_01!#REF!="","",STROŠKI_01!#REF!)</f>
        <v>#REF!</v>
      </c>
      <c r="T299" s="316" t="e">
        <f t="array" ref="T299">IF(STROŠKI_01!#REF!="","",STROŠKI_01!#REF!)</f>
        <v>#REF!</v>
      </c>
    </row>
    <row r="300" spans="1:20" x14ac:dyDescent="0.25">
      <c r="A300" s="322">
        <v>7</v>
      </c>
      <c r="B300" s="316" t="e">
        <f t="array" ref="B300">IF(STROŠKI_01!#REF!="","",STROŠKI_01!#REF!)</f>
        <v>#REF!</v>
      </c>
      <c r="C300" s="316" t="e">
        <f t="array" ref="C300">IF(STROŠKI_01!#REF!="","",STROŠKI_01!#REF!)</f>
        <v>#REF!</v>
      </c>
      <c r="D300" s="316" t="e">
        <f t="array" ref="D300">IF(STROŠKI_01!#REF!="","",STROŠKI_01!#REF!)</f>
        <v>#REF!</v>
      </c>
      <c r="E300" s="316" t="e">
        <f t="array" ref="E300">IF(STROŠKI_01!#REF!="","",STROŠKI_01!#REF!)</f>
        <v>#REF!</v>
      </c>
      <c r="F300" s="316" t="e">
        <f t="array" ref="F300">IF(STROŠKI_01!#REF!="","",STROŠKI_01!#REF!)</f>
        <v>#REF!</v>
      </c>
      <c r="G300" s="316" t="e">
        <f t="array" ref="G300">IF(STROŠKI_01!#REF!="","",STROŠKI_01!#REF!)</f>
        <v>#REF!</v>
      </c>
      <c r="H300" s="316" t="e">
        <f t="array" ref="H300">IF(STROŠKI_01!#REF!="","",STROŠKI_01!#REF!)</f>
        <v>#REF!</v>
      </c>
      <c r="I300" s="316" t="e">
        <f t="array" ref="I300">IF(STROŠKI_01!#REF!="","",STROŠKI_01!#REF!)</f>
        <v>#REF!</v>
      </c>
      <c r="J300" s="316" t="e">
        <f t="array" ref="J300">IF(STROŠKI_01!#REF!="","",STROŠKI_01!#REF!)</f>
        <v>#REF!</v>
      </c>
      <c r="K300" s="316" t="e">
        <f t="array" ref="K300">IF(STROŠKI_01!#REF!="","",STROŠKI_01!#REF!)</f>
        <v>#REF!</v>
      </c>
      <c r="L300" s="316" t="e">
        <f t="array" ref="L300">IF(STROŠKI_01!#REF!="","",STROŠKI_01!#REF!)</f>
        <v>#REF!</v>
      </c>
      <c r="M300" s="316" t="e">
        <f t="array" ref="M300">IF(STROŠKI_01!#REF!="","",STROŠKI_01!#REF!)</f>
        <v>#REF!</v>
      </c>
      <c r="N300" s="316" t="e">
        <f t="array" ref="N300">IF(STROŠKI_01!#REF!="","",STROŠKI_01!#REF!)</f>
        <v>#REF!</v>
      </c>
      <c r="O300" s="316" t="e">
        <f t="array" ref="O300">IF(STROŠKI_01!#REF!="","",STROŠKI_01!#REF!)</f>
        <v>#REF!</v>
      </c>
      <c r="P300" s="316" t="e">
        <f t="array" ref="P300">IF(STROŠKI_01!#REF!="","",STROŠKI_01!#REF!)</f>
        <v>#REF!</v>
      </c>
      <c r="Q300" s="316" t="e">
        <f t="array" ref="Q300">IF(STROŠKI_01!#REF!="","",STROŠKI_01!#REF!)</f>
        <v>#REF!</v>
      </c>
      <c r="R300" s="316" t="e">
        <f t="array" ref="R300">IF(STROŠKI_01!#REF!="","",STROŠKI_01!#REF!)</f>
        <v>#REF!</v>
      </c>
      <c r="S300" s="316" t="e">
        <f t="array" ref="S300">IF(STROŠKI_01!#REF!="","",STROŠKI_01!#REF!)</f>
        <v>#REF!</v>
      </c>
      <c r="T300" s="316" t="e">
        <f t="array" ref="T300">IF(STROŠKI_01!#REF!="","",STROŠKI_01!#REF!)</f>
        <v>#REF!</v>
      </c>
    </row>
    <row r="301" spans="1:20" x14ac:dyDescent="0.25">
      <c r="A301" s="322">
        <v>7</v>
      </c>
      <c r="B301" s="316" t="e">
        <f t="array" ref="B301">IF(STROŠKI_01!#REF!="","",STROŠKI_01!#REF!)</f>
        <v>#REF!</v>
      </c>
      <c r="C301" s="316" t="e">
        <f t="array" ref="C301">IF(STROŠKI_01!#REF!="","",STROŠKI_01!#REF!)</f>
        <v>#REF!</v>
      </c>
      <c r="D301" s="316" t="e">
        <f t="array" ref="D301">IF(STROŠKI_01!#REF!="","",STROŠKI_01!#REF!)</f>
        <v>#REF!</v>
      </c>
      <c r="E301" s="316" t="e">
        <f t="array" ref="E301">IF(STROŠKI_01!#REF!="","",STROŠKI_01!#REF!)</f>
        <v>#REF!</v>
      </c>
      <c r="F301" s="316" t="e">
        <f t="array" ref="F301">IF(STROŠKI_01!#REF!="","",STROŠKI_01!#REF!)</f>
        <v>#REF!</v>
      </c>
      <c r="G301" s="316" t="e">
        <f t="array" ref="G301">IF(STROŠKI_01!#REF!="","",STROŠKI_01!#REF!)</f>
        <v>#REF!</v>
      </c>
      <c r="H301" s="316" t="e">
        <f t="array" ref="H301">IF(STROŠKI_01!#REF!="","",STROŠKI_01!#REF!)</f>
        <v>#REF!</v>
      </c>
      <c r="I301" s="316" t="e">
        <f t="array" ref="I301">IF(STROŠKI_01!#REF!="","",STROŠKI_01!#REF!)</f>
        <v>#REF!</v>
      </c>
      <c r="J301" s="316" t="e">
        <f t="array" ref="J301">IF(STROŠKI_01!#REF!="","",STROŠKI_01!#REF!)</f>
        <v>#REF!</v>
      </c>
      <c r="K301" s="316" t="e">
        <f t="array" ref="K301">IF(STROŠKI_01!#REF!="","",STROŠKI_01!#REF!)</f>
        <v>#REF!</v>
      </c>
      <c r="L301" s="316" t="e">
        <f t="array" ref="L301">IF(STROŠKI_01!#REF!="","",STROŠKI_01!#REF!)</f>
        <v>#REF!</v>
      </c>
      <c r="M301" s="316" t="e">
        <f t="array" ref="M301">IF(STROŠKI_01!#REF!="","",STROŠKI_01!#REF!)</f>
        <v>#REF!</v>
      </c>
      <c r="N301" s="316" t="e">
        <f t="array" ref="N301">IF(STROŠKI_01!#REF!="","",STROŠKI_01!#REF!)</f>
        <v>#REF!</v>
      </c>
      <c r="O301" s="316" t="e">
        <f t="array" ref="O301">IF(STROŠKI_01!#REF!="","",STROŠKI_01!#REF!)</f>
        <v>#REF!</v>
      </c>
      <c r="P301" s="316" t="e">
        <f t="array" ref="P301">IF(STROŠKI_01!#REF!="","",STROŠKI_01!#REF!)</f>
        <v>#REF!</v>
      </c>
      <c r="Q301" s="316" t="e">
        <f t="array" ref="Q301">IF(STROŠKI_01!#REF!="","",STROŠKI_01!#REF!)</f>
        <v>#REF!</v>
      </c>
      <c r="R301" s="316" t="e">
        <f t="array" ref="R301">IF(STROŠKI_01!#REF!="","",STROŠKI_01!#REF!)</f>
        <v>#REF!</v>
      </c>
      <c r="S301" s="316" t="e">
        <f t="array" ref="S301">IF(STROŠKI_01!#REF!="","",STROŠKI_01!#REF!)</f>
        <v>#REF!</v>
      </c>
      <c r="T301" s="316" t="e">
        <f t="array" ref="T301">IF(STROŠKI_01!#REF!="","",STROŠKI_01!#REF!)</f>
        <v>#REF!</v>
      </c>
    </row>
    <row r="302" spans="1:20" x14ac:dyDescent="0.25">
      <c r="A302" s="322">
        <v>7</v>
      </c>
      <c r="B302" s="316" t="e">
        <f t="array" ref="B302">IF(STROŠKI_01!#REF!="","",STROŠKI_01!#REF!)</f>
        <v>#REF!</v>
      </c>
      <c r="C302" s="316" t="e">
        <f t="array" ref="C302">IF(STROŠKI_01!#REF!="","",STROŠKI_01!#REF!)</f>
        <v>#REF!</v>
      </c>
      <c r="D302" s="316" t="e">
        <f t="array" ref="D302">IF(STROŠKI_01!#REF!="","",STROŠKI_01!#REF!)</f>
        <v>#REF!</v>
      </c>
      <c r="E302" s="316" t="e">
        <f t="array" ref="E302">IF(STROŠKI_01!#REF!="","",STROŠKI_01!#REF!)</f>
        <v>#REF!</v>
      </c>
      <c r="F302" s="316" t="e">
        <f t="array" ref="F302">IF(STROŠKI_01!#REF!="","",STROŠKI_01!#REF!)</f>
        <v>#REF!</v>
      </c>
      <c r="G302" s="316" t="e">
        <f t="array" ref="G302">IF(STROŠKI_01!#REF!="","",STROŠKI_01!#REF!)</f>
        <v>#REF!</v>
      </c>
      <c r="H302" s="316" t="e">
        <f t="array" ref="H302">IF(STROŠKI_01!#REF!="","",STROŠKI_01!#REF!)</f>
        <v>#REF!</v>
      </c>
      <c r="I302" s="316" t="e">
        <f t="array" ref="I302">IF(STROŠKI_01!#REF!="","",STROŠKI_01!#REF!)</f>
        <v>#REF!</v>
      </c>
      <c r="J302" s="316" t="e">
        <f t="array" ref="J302">IF(STROŠKI_01!#REF!="","",STROŠKI_01!#REF!)</f>
        <v>#REF!</v>
      </c>
      <c r="K302" s="316" t="e">
        <f t="array" ref="K302">IF(STROŠKI_01!#REF!="","",STROŠKI_01!#REF!)</f>
        <v>#REF!</v>
      </c>
      <c r="L302" s="316" t="e">
        <f t="array" ref="L302">IF(STROŠKI_01!#REF!="","",STROŠKI_01!#REF!)</f>
        <v>#REF!</v>
      </c>
      <c r="M302" s="316" t="e">
        <f t="array" ref="M302">IF(STROŠKI_01!#REF!="","",STROŠKI_01!#REF!)</f>
        <v>#REF!</v>
      </c>
      <c r="N302" s="316" t="e">
        <f t="array" ref="N302">IF(STROŠKI_01!#REF!="","",STROŠKI_01!#REF!)</f>
        <v>#REF!</v>
      </c>
      <c r="O302" s="316" t="e">
        <f t="array" ref="O302">IF(STROŠKI_01!#REF!="","",STROŠKI_01!#REF!)</f>
        <v>#REF!</v>
      </c>
      <c r="P302" s="316" t="e">
        <f t="array" ref="P302">IF(STROŠKI_01!#REF!="","",STROŠKI_01!#REF!)</f>
        <v>#REF!</v>
      </c>
      <c r="Q302" s="316" t="e">
        <f t="array" ref="Q302">IF(STROŠKI_01!#REF!="","",STROŠKI_01!#REF!)</f>
        <v>#REF!</v>
      </c>
      <c r="R302" s="316" t="e">
        <f t="array" ref="R302">IF(STROŠKI_01!#REF!="","",STROŠKI_01!#REF!)</f>
        <v>#REF!</v>
      </c>
      <c r="S302" s="316" t="e">
        <f t="array" ref="S302">IF(STROŠKI_01!#REF!="","",STROŠKI_01!#REF!)</f>
        <v>#REF!</v>
      </c>
      <c r="T302" s="316" t="e">
        <f t="array" ref="T302">IF(STROŠKI_01!#REF!="","",STROŠKI_01!#REF!)</f>
        <v>#REF!</v>
      </c>
    </row>
    <row r="303" spans="1:20" x14ac:dyDescent="0.25">
      <c r="A303" s="322">
        <v>7</v>
      </c>
      <c r="B303" s="316" t="e">
        <f t="array" ref="B303">IF(STROŠKI_01!#REF!="","",STROŠKI_01!#REF!)</f>
        <v>#REF!</v>
      </c>
      <c r="C303" s="316" t="e">
        <f t="array" ref="C303">IF(STROŠKI_01!#REF!="","",STROŠKI_01!#REF!)</f>
        <v>#REF!</v>
      </c>
      <c r="D303" s="316" t="e">
        <f t="array" ref="D303">IF(STROŠKI_01!#REF!="","",STROŠKI_01!#REF!)</f>
        <v>#REF!</v>
      </c>
      <c r="E303" s="316" t="e">
        <f t="array" ref="E303">IF(STROŠKI_01!#REF!="","",STROŠKI_01!#REF!)</f>
        <v>#REF!</v>
      </c>
      <c r="F303" s="316" t="e">
        <f t="array" ref="F303">IF(STROŠKI_01!#REF!="","",STROŠKI_01!#REF!)</f>
        <v>#REF!</v>
      </c>
      <c r="G303" s="316" t="e">
        <f t="array" ref="G303">IF(STROŠKI_01!#REF!="","",STROŠKI_01!#REF!)</f>
        <v>#REF!</v>
      </c>
      <c r="H303" s="316" t="e">
        <f t="array" ref="H303">IF(STROŠKI_01!#REF!="","",STROŠKI_01!#REF!)</f>
        <v>#REF!</v>
      </c>
      <c r="I303" s="316" t="e">
        <f t="array" ref="I303">IF(STROŠKI_01!#REF!="","",STROŠKI_01!#REF!)</f>
        <v>#REF!</v>
      </c>
      <c r="J303" s="316" t="e">
        <f t="array" ref="J303">IF(STROŠKI_01!#REF!="","",STROŠKI_01!#REF!)</f>
        <v>#REF!</v>
      </c>
      <c r="K303" s="316" t="e">
        <f t="array" ref="K303">IF(STROŠKI_01!#REF!="","",STROŠKI_01!#REF!)</f>
        <v>#REF!</v>
      </c>
      <c r="L303" s="316" t="e">
        <f t="array" ref="L303">IF(STROŠKI_01!#REF!="","",STROŠKI_01!#REF!)</f>
        <v>#REF!</v>
      </c>
      <c r="M303" s="316" t="e">
        <f t="array" ref="M303">IF(STROŠKI_01!#REF!="","",STROŠKI_01!#REF!)</f>
        <v>#REF!</v>
      </c>
      <c r="N303" s="316" t="e">
        <f t="array" ref="N303">IF(STROŠKI_01!#REF!="","",STROŠKI_01!#REF!)</f>
        <v>#REF!</v>
      </c>
      <c r="O303" s="316" t="e">
        <f t="array" ref="O303">IF(STROŠKI_01!#REF!="","",STROŠKI_01!#REF!)</f>
        <v>#REF!</v>
      </c>
      <c r="P303" s="316" t="e">
        <f t="array" ref="P303">IF(STROŠKI_01!#REF!="","",STROŠKI_01!#REF!)</f>
        <v>#REF!</v>
      </c>
      <c r="Q303" s="316" t="e">
        <f t="array" ref="Q303">IF(STROŠKI_01!#REF!="","",STROŠKI_01!#REF!)</f>
        <v>#REF!</v>
      </c>
      <c r="R303" s="316" t="e">
        <f t="array" ref="R303">IF(STROŠKI_01!#REF!="","",STROŠKI_01!#REF!)</f>
        <v>#REF!</v>
      </c>
      <c r="S303" s="316" t="e">
        <f t="array" ref="S303">IF(STROŠKI_01!#REF!="","",STROŠKI_01!#REF!)</f>
        <v>#REF!</v>
      </c>
      <c r="T303" s="316" t="e">
        <f t="array" ref="T303">IF(STROŠKI_01!#REF!="","",STROŠKI_01!#REF!)</f>
        <v>#REF!</v>
      </c>
    </row>
    <row r="304" spans="1:20" x14ac:dyDescent="0.25">
      <c r="A304" s="322">
        <v>7</v>
      </c>
      <c r="B304" s="316" t="e">
        <f t="array" ref="B304">IF(STROŠKI_01!#REF!="","",STROŠKI_01!#REF!)</f>
        <v>#REF!</v>
      </c>
      <c r="C304" s="316" t="e">
        <f t="array" ref="C304">IF(STROŠKI_01!#REF!="","",STROŠKI_01!#REF!)</f>
        <v>#REF!</v>
      </c>
      <c r="D304" s="316" t="e">
        <f t="array" ref="D304">IF(STROŠKI_01!#REF!="","",STROŠKI_01!#REF!)</f>
        <v>#REF!</v>
      </c>
      <c r="E304" s="316" t="e">
        <f t="array" ref="E304">IF(STROŠKI_01!#REF!="","",STROŠKI_01!#REF!)</f>
        <v>#REF!</v>
      </c>
      <c r="F304" s="316" t="e">
        <f t="array" ref="F304">IF(STROŠKI_01!#REF!="","",STROŠKI_01!#REF!)</f>
        <v>#REF!</v>
      </c>
      <c r="G304" s="316" t="e">
        <f t="array" ref="G304">IF(STROŠKI_01!#REF!="","",STROŠKI_01!#REF!)</f>
        <v>#REF!</v>
      </c>
      <c r="H304" s="316" t="e">
        <f t="array" ref="H304">IF(STROŠKI_01!#REF!="","",STROŠKI_01!#REF!)</f>
        <v>#REF!</v>
      </c>
      <c r="I304" s="316" t="e">
        <f t="array" ref="I304">IF(STROŠKI_01!#REF!="","",STROŠKI_01!#REF!)</f>
        <v>#REF!</v>
      </c>
      <c r="J304" s="316" t="e">
        <f t="array" ref="J304">IF(STROŠKI_01!#REF!="","",STROŠKI_01!#REF!)</f>
        <v>#REF!</v>
      </c>
      <c r="K304" s="316" t="e">
        <f t="array" ref="K304">IF(STROŠKI_01!#REF!="","",STROŠKI_01!#REF!)</f>
        <v>#REF!</v>
      </c>
      <c r="L304" s="316" t="e">
        <f t="array" ref="L304">IF(STROŠKI_01!#REF!="","",STROŠKI_01!#REF!)</f>
        <v>#REF!</v>
      </c>
      <c r="M304" s="316" t="e">
        <f t="array" ref="M304">IF(STROŠKI_01!#REF!="","",STROŠKI_01!#REF!)</f>
        <v>#REF!</v>
      </c>
      <c r="N304" s="316" t="e">
        <f t="array" ref="N304">IF(STROŠKI_01!#REF!="","",STROŠKI_01!#REF!)</f>
        <v>#REF!</v>
      </c>
      <c r="O304" s="316" t="e">
        <f t="array" ref="O304">IF(STROŠKI_01!#REF!="","",STROŠKI_01!#REF!)</f>
        <v>#REF!</v>
      </c>
      <c r="P304" s="316" t="e">
        <f t="array" ref="P304">IF(STROŠKI_01!#REF!="","",STROŠKI_01!#REF!)</f>
        <v>#REF!</v>
      </c>
      <c r="Q304" s="316" t="e">
        <f t="array" ref="Q304">IF(STROŠKI_01!#REF!="","",STROŠKI_01!#REF!)</f>
        <v>#REF!</v>
      </c>
      <c r="R304" s="316" t="e">
        <f t="array" ref="R304">IF(STROŠKI_01!#REF!="","",STROŠKI_01!#REF!)</f>
        <v>#REF!</v>
      </c>
      <c r="S304" s="316" t="e">
        <f t="array" ref="S304">IF(STROŠKI_01!#REF!="","",STROŠKI_01!#REF!)</f>
        <v>#REF!</v>
      </c>
      <c r="T304" s="316" t="e">
        <f t="array" ref="T304">IF(STROŠKI_01!#REF!="","",STROŠKI_01!#REF!)</f>
        <v>#REF!</v>
      </c>
    </row>
    <row r="305" spans="1:22" x14ac:dyDescent="0.25">
      <c r="A305" s="322">
        <v>7</v>
      </c>
      <c r="B305" s="316" t="e">
        <f t="array" ref="B305">IF(STROŠKI_01!#REF!="","",STROŠKI_01!#REF!)</f>
        <v>#REF!</v>
      </c>
      <c r="C305" s="316" t="e">
        <f t="array" ref="C305">IF(STROŠKI_01!#REF!="","",STROŠKI_01!#REF!)</f>
        <v>#REF!</v>
      </c>
      <c r="D305" s="316" t="e">
        <f t="array" ref="D305">IF(STROŠKI_01!#REF!="","",STROŠKI_01!#REF!)</f>
        <v>#REF!</v>
      </c>
      <c r="E305" s="316" t="e">
        <f t="array" ref="E305">IF(STROŠKI_01!#REF!="","",STROŠKI_01!#REF!)</f>
        <v>#REF!</v>
      </c>
      <c r="F305" s="316" t="e">
        <f t="array" ref="F305">IF(STROŠKI_01!#REF!="","",STROŠKI_01!#REF!)</f>
        <v>#REF!</v>
      </c>
      <c r="G305" s="316" t="e">
        <f t="array" ref="G305">IF(STROŠKI_01!#REF!="","",STROŠKI_01!#REF!)</f>
        <v>#REF!</v>
      </c>
      <c r="H305" s="316" t="e">
        <f t="array" ref="H305">IF(STROŠKI_01!#REF!="","",STROŠKI_01!#REF!)</f>
        <v>#REF!</v>
      </c>
      <c r="I305" s="316" t="e">
        <f t="array" ref="I305">IF(STROŠKI_01!#REF!="","",STROŠKI_01!#REF!)</f>
        <v>#REF!</v>
      </c>
      <c r="J305" s="316" t="e">
        <f t="array" ref="J305">IF(STROŠKI_01!#REF!="","",STROŠKI_01!#REF!)</f>
        <v>#REF!</v>
      </c>
      <c r="K305" s="316" t="e">
        <f t="array" ref="K305">IF(STROŠKI_01!#REF!="","",STROŠKI_01!#REF!)</f>
        <v>#REF!</v>
      </c>
      <c r="L305" s="316" t="e">
        <f t="array" ref="L305">IF(STROŠKI_01!#REF!="","",STROŠKI_01!#REF!)</f>
        <v>#REF!</v>
      </c>
      <c r="M305" s="316" t="e">
        <f t="array" ref="M305">IF(STROŠKI_01!#REF!="","",STROŠKI_01!#REF!)</f>
        <v>#REF!</v>
      </c>
      <c r="N305" s="316" t="e">
        <f t="array" ref="N305">IF(STROŠKI_01!#REF!="","",STROŠKI_01!#REF!)</f>
        <v>#REF!</v>
      </c>
      <c r="O305" s="316" t="e">
        <f t="array" ref="O305">IF(STROŠKI_01!#REF!="","",STROŠKI_01!#REF!)</f>
        <v>#REF!</v>
      </c>
      <c r="P305" s="316" t="e">
        <f t="array" ref="P305">IF(STROŠKI_01!#REF!="","",STROŠKI_01!#REF!)</f>
        <v>#REF!</v>
      </c>
      <c r="Q305" s="316" t="e">
        <f t="array" ref="Q305">IF(STROŠKI_01!#REF!="","",STROŠKI_01!#REF!)</f>
        <v>#REF!</v>
      </c>
      <c r="R305" s="316" t="e">
        <f t="array" ref="R305">IF(STROŠKI_01!#REF!="","",STROŠKI_01!#REF!)</f>
        <v>#REF!</v>
      </c>
      <c r="S305" s="316" t="e">
        <f t="array" ref="S305">IF(STROŠKI_01!#REF!="","",STROŠKI_01!#REF!)</f>
        <v>#REF!</v>
      </c>
      <c r="T305" s="316" t="e">
        <f t="array" ref="T305">IF(STROŠKI_01!#REF!="","",STROŠKI_01!#REF!)</f>
        <v>#REF!</v>
      </c>
    </row>
    <row r="306" spans="1:22" x14ac:dyDescent="0.25">
      <c r="A306" s="322">
        <v>7</v>
      </c>
      <c r="B306" s="316" t="e">
        <f t="array" ref="B306">IF(STROŠKI_01!#REF!="","",STROŠKI_01!#REF!)</f>
        <v>#REF!</v>
      </c>
      <c r="C306" s="316" t="e">
        <f t="array" ref="C306">IF(STROŠKI_01!#REF!="","",STROŠKI_01!#REF!)</f>
        <v>#REF!</v>
      </c>
      <c r="D306" s="316" t="e">
        <f t="array" ref="D306">IF(STROŠKI_01!#REF!="","",STROŠKI_01!#REF!)</f>
        <v>#REF!</v>
      </c>
      <c r="E306" s="316" t="e">
        <f t="array" ref="E306">IF(STROŠKI_01!#REF!="","",STROŠKI_01!#REF!)</f>
        <v>#REF!</v>
      </c>
      <c r="F306" s="316" t="e">
        <f t="array" ref="F306">IF(STROŠKI_01!#REF!="","",STROŠKI_01!#REF!)</f>
        <v>#REF!</v>
      </c>
      <c r="G306" s="316" t="e">
        <f t="array" ref="G306">IF(STROŠKI_01!#REF!="","",STROŠKI_01!#REF!)</f>
        <v>#REF!</v>
      </c>
      <c r="H306" s="316" t="e">
        <f t="array" ref="H306">IF(STROŠKI_01!#REF!="","",STROŠKI_01!#REF!)</f>
        <v>#REF!</v>
      </c>
      <c r="I306" s="316" t="e">
        <f t="array" ref="I306">IF(STROŠKI_01!#REF!="","",STROŠKI_01!#REF!)</f>
        <v>#REF!</v>
      </c>
      <c r="J306" s="316" t="e">
        <f t="array" ref="J306">IF(STROŠKI_01!#REF!="","",STROŠKI_01!#REF!)</f>
        <v>#REF!</v>
      </c>
      <c r="K306" s="316" t="e">
        <f t="array" ref="K306">IF(STROŠKI_01!#REF!="","",STROŠKI_01!#REF!)</f>
        <v>#REF!</v>
      </c>
      <c r="L306" s="316" t="e">
        <f t="array" ref="L306">IF(STROŠKI_01!#REF!="","",STROŠKI_01!#REF!)</f>
        <v>#REF!</v>
      </c>
      <c r="M306" s="316" t="e">
        <f t="array" ref="M306">IF(STROŠKI_01!#REF!="","",STROŠKI_01!#REF!)</f>
        <v>#REF!</v>
      </c>
      <c r="N306" s="316" t="e">
        <f t="array" ref="N306">IF(STROŠKI_01!#REF!="","",STROŠKI_01!#REF!)</f>
        <v>#REF!</v>
      </c>
      <c r="O306" s="316" t="e">
        <f t="array" ref="O306">IF(STROŠKI_01!#REF!="","",STROŠKI_01!#REF!)</f>
        <v>#REF!</v>
      </c>
      <c r="P306" s="316" t="e">
        <f t="array" ref="P306">IF(STROŠKI_01!#REF!="","",STROŠKI_01!#REF!)</f>
        <v>#REF!</v>
      </c>
      <c r="Q306" s="316" t="e">
        <f t="array" ref="Q306">IF(STROŠKI_01!#REF!="","",STROŠKI_01!#REF!)</f>
        <v>#REF!</v>
      </c>
      <c r="R306" s="316" t="e">
        <f t="array" ref="R306">IF(STROŠKI_01!#REF!="","",STROŠKI_01!#REF!)</f>
        <v>#REF!</v>
      </c>
      <c r="S306" s="316" t="e">
        <f t="array" ref="S306">IF(STROŠKI_01!#REF!="","",STROŠKI_01!#REF!)</f>
        <v>#REF!</v>
      </c>
      <c r="T306" s="316" t="e">
        <f t="array" ref="T306">IF(STROŠKI_01!#REF!="","",STROŠKI_01!#REF!)</f>
        <v>#REF!</v>
      </c>
    </row>
    <row r="307" spans="1:22" x14ac:dyDescent="0.25">
      <c r="A307" s="322">
        <v>7</v>
      </c>
      <c r="B307" s="316" t="e">
        <f t="array" ref="B307">IF(STROŠKI_01!#REF!="","",STROŠKI_01!#REF!)</f>
        <v>#REF!</v>
      </c>
      <c r="C307" s="316" t="e">
        <f t="array" ref="C307">IF(STROŠKI_01!#REF!="","",STROŠKI_01!#REF!)</f>
        <v>#REF!</v>
      </c>
      <c r="D307" s="316" t="e">
        <f t="array" ref="D307">IF(STROŠKI_01!#REF!="","",STROŠKI_01!#REF!)</f>
        <v>#REF!</v>
      </c>
      <c r="E307" s="316" t="e">
        <f t="array" ref="E307">IF(STROŠKI_01!#REF!="","",STROŠKI_01!#REF!)</f>
        <v>#REF!</v>
      </c>
      <c r="F307" s="316" t="e">
        <f t="array" ref="F307">IF(STROŠKI_01!#REF!="","",STROŠKI_01!#REF!)</f>
        <v>#REF!</v>
      </c>
      <c r="G307" s="316" t="e">
        <f t="array" ref="G307">IF(STROŠKI_01!#REF!="","",STROŠKI_01!#REF!)</f>
        <v>#REF!</v>
      </c>
      <c r="H307" s="316" t="e">
        <f t="array" ref="H307">IF(STROŠKI_01!#REF!="","",STROŠKI_01!#REF!)</f>
        <v>#REF!</v>
      </c>
      <c r="I307" s="316" t="e">
        <f t="array" ref="I307">IF(STROŠKI_01!#REF!="","",STROŠKI_01!#REF!)</f>
        <v>#REF!</v>
      </c>
      <c r="J307" s="316" t="e">
        <f t="array" ref="J307">IF(STROŠKI_01!#REF!="","",STROŠKI_01!#REF!)</f>
        <v>#REF!</v>
      </c>
      <c r="K307" s="316" t="e">
        <f t="array" ref="K307">IF(STROŠKI_01!#REF!="","",STROŠKI_01!#REF!)</f>
        <v>#REF!</v>
      </c>
      <c r="L307" s="316" t="e">
        <f t="array" ref="L307">IF(STROŠKI_01!#REF!="","",STROŠKI_01!#REF!)</f>
        <v>#REF!</v>
      </c>
      <c r="M307" s="316" t="e">
        <f t="array" ref="M307">IF(STROŠKI_01!#REF!="","",STROŠKI_01!#REF!)</f>
        <v>#REF!</v>
      </c>
      <c r="N307" s="316" t="e">
        <f t="array" ref="N307">IF(STROŠKI_01!#REF!="","",STROŠKI_01!#REF!)</f>
        <v>#REF!</v>
      </c>
      <c r="O307" s="316" t="e">
        <f t="array" ref="O307">IF(STROŠKI_01!#REF!="","",STROŠKI_01!#REF!)</f>
        <v>#REF!</v>
      </c>
      <c r="P307" s="316" t="e">
        <f t="array" ref="P307">IF(STROŠKI_01!#REF!="","",STROŠKI_01!#REF!)</f>
        <v>#REF!</v>
      </c>
      <c r="Q307" s="316" t="e">
        <f t="array" ref="Q307">IF(STROŠKI_01!#REF!="","",STROŠKI_01!#REF!)</f>
        <v>#REF!</v>
      </c>
      <c r="R307" s="316" t="e">
        <f t="array" ref="R307">IF(STROŠKI_01!#REF!="","",STROŠKI_01!#REF!)</f>
        <v>#REF!</v>
      </c>
      <c r="S307" s="316" t="e">
        <f t="array" ref="S307">IF(STROŠKI_01!#REF!="","",STROŠKI_01!#REF!)</f>
        <v>#REF!</v>
      </c>
      <c r="T307" s="316" t="e">
        <f t="array" ref="T307">IF(STROŠKI_01!#REF!="","",STROŠKI_01!#REF!)</f>
        <v>#REF!</v>
      </c>
    </row>
    <row r="308" spans="1:22" x14ac:dyDescent="0.25">
      <c r="A308" s="322">
        <v>7</v>
      </c>
      <c r="B308" s="316" t="e">
        <f t="array" ref="B308">IF(STROŠKI_01!#REF!="","",STROŠKI_01!#REF!)</f>
        <v>#REF!</v>
      </c>
      <c r="C308" s="316" t="e">
        <f t="array" ref="C308">IF(STROŠKI_01!#REF!="","",STROŠKI_01!#REF!)</f>
        <v>#REF!</v>
      </c>
      <c r="D308" s="316" t="e">
        <f t="array" ref="D308">IF(STROŠKI_01!#REF!="","",STROŠKI_01!#REF!)</f>
        <v>#REF!</v>
      </c>
      <c r="E308" s="316" t="e">
        <f t="array" ref="E308">IF(STROŠKI_01!#REF!="","",STROŠKI_01!#REF!)</f>
        <v>#REF!</v>
      </c>
      <c r="F308" s="316" t="e">
        <f t="array" ref="F308">IF(STROŠKI_01!#REF!="","",STROŠKI_01!#REF!)</f>
        <v>#REF!</v>
      </c>
      <c r="G308" s="316" t="e">
        <f t="array" ref="G308">IF(STROŠKI_01!#REF!="","",STROŠKI_01!#REF!)</f>
        <v>#REF!</v>
      </c>
      <c r="H308" s="316" t="e">
        <f t="array" ref="H308">IF(STROŠKI_01!#REF!="","",STROŠKI_01!#REF!)</f>
        <v>#REF!</v>
      </c>
      <c r="I308" s="316" t="e">
        <f t="array" ref="I308">IF(STROŠKI_01!#REF!="","",STROŠKI_01!#REF!)</f>
        <v>#REF!</v>
      </c>
      <c r="J308" s="316" t="e">
        <f t="array" ref="J308">IF(STROŠKI_01!#REF!="","",STROŠKI_01!#REF!)</f>
        <v>#REF!</v>
      </c>
      <c r="K308" s="316" t="e">
        <f t="array" ref="K308">IF(STROŠKI_01!#REF!="","",STROŠKI_01!#REF!)</f>
        <v>#REF!</v>
      </c>
      <c r="L308" s="316" t="e">
        <f t="array" ref="L308">IF(STROŠKI_01!#REF!="","",STROŠKI_01!#REF!)</f>
        <v>#REF!</v>
      </c>
      <c r="M308" s="316" t="e">
        <f t="array" ref="M308">IF(STROŠKI_01!#REF!="","",STROŠKI_01!#REF!)</f>
        <v>#REF!</v>
      </c>
      <c r="N308" s="316" t="e">
        <f t="array" ref="N308">IF(STROŠKI_01!#REF!="","",STROŠKI_01!#REF!)</f>
        <v>#REF!</v>
      </c>
      <c r="O308" s="316" t="e">
        <f t="array" ref="O308">IF(STROŠKI_01!#REF!="","",STROŠKI_01!#REF!)</f>
        <v>#REF!</v>
      </c>
      <c r="P308" s="316" t="e">
        <f t="array" ref="P308">IF(STROŠKI_01!#REF!="","",STROŠKI_01!#REF!)</f>
        <v>#REF!</v>
      </c>
      <c r="Q308" s="316" t="e">
        <f t="array" ref="Q308">IF(STROŠKI_01!#REF!="","",STROŠKI_01!#REF!)</f>
        <v>#REF!</v>
      </c>
      <c r="R308" s="316" t="e">
        <f t="array" ref="R308">IF(STROŠKI_01!#REF!="","",STROŠKI_01!#REF!)</f>
        <v>#REF!</v>
      </c>
      <c r="S308" s="316" t="e">
        <f t="array" ref="S308">IF(STROŠKI_01!#REF!="","",STROŠKI_01!#REF!)</f>
        <v>#REF!</v>
      </c>
      <c r="T308" s="316" t="e">
        <f t="array" ref="T308">IF(STROŠKI_01!#REF!="","",STROŠKI_01!#REF!)</f>
        <v>#REF!</v>
      </c>
    </row>
    <row r="309" spans="1:22" x14ac:dyDescent="0.25">
      <c r="A309" s="322">
        <v>7</v>
      </c>
      <c r="B309" s="316" t="e">
        <f t="array" ref="B309">IF(STROŠKI_01!#REF!="","",STROŠKI_01!#REF!)</f>
        <v>#REF!</v>
      </c>
      <c r="C309" s="316" t="e">
        <f t="array" ref="C309">IF(STROŠKI_01!#REF!="","",STROŠKI_01!#REF!)</f>
        <v>#REF!</v>
      </c>
      <c r="D309" s="316" t="e">
        <f t="array" ref="D309">IF(STROŠKI_01!#REF!="","",STROŠKI_01!#REF!)</f>
        <v>#REF!</v>
      </c>
      <c r="E309" s="316" t="e">
        <f t="array" ref="E309">IF(STROŠKI_01!#REF!="","",STROŠKI_01!#REF!)</f>
        <v>#REF!</v>
      </c>
      <c r="F309" s="316" t="e">
        <f t="array" ref="F309">IF(STROŠKI_01!#REF!="","",STROŠKI_01!#REF!)</f>
        <v>#REF!</v>
      </c>
      <c r="G309" s="316" t="e">
        <f t="array" ref="G309">IF(STROŠKI_01!#REF!="","",STROŠKI_01!#REF!)</f>
        <v>#REF!</v>
      </c>
      <c r="H309" s="316" t="e">
        <f t="array" ref="H309">IF(STROŠKI_01!#REF!="","",STROŠKI_01!#REF!)</f>
        <v>#REF!</v>
      </c>
      <c r="I309" s="316" t="e">
        <f t="array" ref="I309">IF(STROŠKI_01!#REF!="","",STROŠKI_01!#REF!)</f>
        <v>#REF!</v>
      </c>
      <c r="J309" s="316" t="e">
        <f t="array" ref="J309">IF(STROŠKI_01!#REF!="","",STROŠKI_01!#REF!)</f>
        <v>#REF!</v>
      </c>
      <c r="K309" s="316" t="e">
        <f t="array" ref="K309">IF(STROŠKI_01!#REF!="","",STROŠKI_01!#REF!)</f>
        <v>#REF!</v>
      </c>
      <c r="L309" s="316" t="e">
        <f t="array" ref="L309">IF(STROŠKI_01!#REF!="","",STROŠKI_01!#REF!)</f>
        <v>#REF!</v>
      </c>
      <c r="M309" s="316" t="e">
        <f t="array" ref="M309">IF(STROŠKI_01!#REF!="","",STROŠKI_01!#REF!)</f>
        <v>#REF!</v>
      </c>
      <c r="N309" s="316" t="e">
        <f t="array" ref="N309">IF(STROŠKI_01!#REF!="","",STROŠKI_01!#REF!)</f>
        <v>#REF!</v>
      </c>
      <c r="O309" s="316" t="e">
        <f t="array" ref="O309">IF(STROŠKI_01!#REF!="","",STROŠKI_01!#REF!)</f>
        <v>#REF!</v>
      </c>
      <c r="P309" s="316" t="e">
        <f t="array" ref="P309">IF(STROŠKI_01!#REF!="","",STROŠKI_01!#REF!)</f>
        <v>#REF!</v>
      </c>
      <c r="Q309" s="316" t="e">
        <f t="array" ref="Q309">IF(STROŠKI_01!#REF!="","",STROŠKI_01!#REF!)</f>
        <v>#REF!</v>
      </c>
      <c r="R309" s="316" t="e">
        <f t="array" ref="R309">IF(STROŠKI_01!#REF!="","",STROŠKI_01!#REF!)</f>
        <v>#REF!</v>
      </c>
      <c r="S309" s="316" t="e">
        <f t="array" ref="S309">IF(STROŠKI_01!#REF!="","",STROŠKI_01!#REF!)</f>
        <v>#REF!</v>
      </c>
      <c r="T309" s="316" t="e">
        <f t="array" ref="T309">IF(STROŠKI_01!#REF!="","",STROŠKI_01!#REF!)</f>
        <v>#REF!</v>
      </c>
    </row>
    <row r="310" spans="1:22" x14ac:dyDescent="0.25">
      <c r="A310" s="322">
        <v>7</v>
      </c>
      <c r="B310" s="316" t="e">
        <f t="array" ref="B310">IF(STROŠKI_01!#REF!="","",STROŠKI_01!#REF!)</f>
        <v>#REF!</v>
      </c>
      <c r="C310" s="316" t="e">
        <f t="array" ref="C310">IF(STROŠKI_01!#REF!="","",STROŠKI_01!#REF!)</f>
        <v>#REF!</v>
      </c>
      <c r="D310" s="316" t="e">
        <f t="array" ref="D310">IF(STROŠKI_01!#REF!="","",STROŠKI_01!#REF!)</f>
        <v>#REF!</v>
      </c>
      <c r="E310" s="316" t="e">
        <f t="array" ref="E310">IF(STROŠKI_01!#REF!="","",STROŠKI_01!#REF!)</f>
        <v>#REF!</v>
      </c>
      <c r="F310" s="316" t="e">
        <f t="array" ref="F310">IF(STROŠKI_01!#REF!="","",STROŠKI_01!#REF!)</f>
        <v>#REF!</v>
      </c>
      <c r="G310" s="316" t="e">
        <f t="array" ref="G310">IF(STROŠKI_01!#REF!="","",STROŠKI_01!#REF!)</f>
        <v>#REF!</v>
      </c>
      <c r="H310" s="316" t="e">
        <f t="array" ref="H310">IF(STROŠKI_01!#REF!="","",STROŠKI_01!#REF!)</f>
        <v>#REF!</v>
      </c>
      <c r="I310" s="316" t="e">
        <f t="array" ref="I310">IF(STROŠKI_01!#REF!="","",STROŠKI_01!#REF!)</f>
        <v>#REF!</v>
      </c>
      <c r="J310" s="316" t="e">
        <f t="array" ref="J310">IF(STROŠKI_01!#REF!="","",STROŠKI_01!#REF!)</f>
        <v>#REF!</v>
      </c>
      <c r="K310" s="316" t="e">
        <f t="array" ref="K310">IF(STROŠKI_01!#REF!="","",STROŠKI_01!#REF!)</f>
        <v>#REF!</v>
      </c>
      <c r="L310" s="316" t="e">
        <f t="array" ref="L310">IF(STROŠKI_01!#REF!="","",STROŠKI_01!#REF!)</f>
        <v>#REF!</v>
      </c>
      <c r="M310" s="316" t="e">
        <f t="array" ref="M310">IF(STROŠKI_01!#REF!="","",STROŠKI_01!#REF!)</f>
        <v>#REF!</v>
      </c>
      <c r="N310" s="316" t="e">
        <f t="array" ref="N310">IF(STROŠKI_01!#REF!="","",STROŠKI_01!#REF!)</f>
        <v>#REF!</v>
      </c>
      <c r="O310" s="316" t="e">
        <f t="array" ref="O310">IF(STROŠKI_01!#REF!="","",STROŠKI_01!#REF!)</f>
        <v>#REF!</v>
      </c>
      <c r="P310" s="316" t="e">
        <f t="array" ref="P310">IF(STROŠKI_01!#REF!="","",STROŠKI_01!#REF!)</f>
        <v>#REF!</v>
      </c>
      <c r="Q310" s="316" t="e">
        <f t="array" ref="Q310">IF(STROŠKI_01!#REF!="","",STROŠKI_01!#REF!)</f>
        <v>#REF!</v>
      </c>
      <c r="R310" s="316" t="e">
        <f t="array" ref="R310">IF(STROŠKI_01!#REF!="","",STROŠKI_01!#REF!)</f>
        <v>#REF!</v>
      </c>
      <c r="S310" s="316" t="e">
        <f t="array" ref="S310">IF(STROŠKI_01!#REF!="","",STROŠKI_01!#REF!)</f>
        <v>#REF!</v>
      </c>
      <c r="T310" s="316" t="e">
        <f t="array" ref="T310">IF(STROŠKI_01!#REF!="","",STROŠKI_01!#REF!)</f>
        <v>#REF!</v>
      </c>
    </row>
    <row r="311" spans="1:22" x14ac:dyDescent="0.25">
      <c r="A311" s="322">
        <v>7</v>
      </c>
      <c r="B311" s="316" t="e">
        <f t="array" ref="B311">IF(STROŠKI_01!#REF!="","",STROŠKI_01!#REF!)</f>
        <v>#REF!</v>
      </c>
      <c r="C311" s="316" t="e">
        <f t="array" ref="C311">IF(STROŠKI_01!#REF!="","",STROŠKI_01!#REF!)</f>
        <v>#REF!</v>
      </c>
      <c r="D311" s="316" t="e">
        <f t="array" ref="D311">IF(STROŠKI_01!#REF!="","",STROŠKI_01!#REF!)</f>
        <v>#REF!</v>
      </c>
      <c r="E311" s="316" t="e">
        <f t="array" ref="E311">IF(STROŠKI_01!#REF!="","",STROŠKI_01!#REF!)</f>
        <v>#REF!</v>
      </c>
      <c r="F311" s="316" t="e">
        <f t="array" ref="F311">IF(STROŠKI_01!#REF!="","",STROŠKI_01!#REF!)</f>
        <v>#REF!</v>
      </c>
      <c r="G311" s="316" t="e">
        <f t="array" ref="G311">IF(STROŠKI_01!#REF!="","",STROŠKI_01!#REF!)</f>
        <v>#REF!</v>
      </c>
      <c r="H311" s="316" t="e">
        <f t="array" ref="H311">IF(STROŠKI_01!#REF!="","",STROŠKI_01!#REF!)</f>
        <v>#REF!</v>
      </c>
      <c r="I311" s="316" t="e">
        <f t="array" ref="I311">IF(STROŠKI_01!#REF!="","",STROŠKI_01!#REF!)</f>
        <v>#REF!</v>
      </c>
      <c r="J311" s="316" t="e">
        <f t="array" ref="J311">IF(STROŠKI_01!#REF!="","",STROŠKI_01!#REF!)</f>
        <v>#REF!</v>
      </c>
      <c r="K311" s="316" t="e">
        <f t="array" ref="K311">IF(STROŠKI_01!#REF!="","",STROŠKI_01!#REF!)</f>
        <v>#REF!</v>
      </c>
      <c r="L311" s="316" t="e">
        <f t="array" ref="L311">IF(STROŠKI_01!#REF!="","",STROŠKI_01!#REF!)</f>
        <v>#REF!</v>
      </c>
      <c r="M311" s="316" t="e">
        <f t="array" ref="M311">IF(STROŠKI_01!#REF!="","",STROŠKI_01!#REF!)</f>
        <v>#REF!</v>
      </c>
      <c r="N311" s="316" t="e">
        <f t="array" ref="N311">IF(STROŠKI_01!#REF!="","",STROŠKI_01!#REF!)</f>
        <v>#REF!</v>
      </c>
      <c r="O311" s="316" t="e">
        <f t="array" ref="O311">IF(STROŠKI_01!#REF!="","",STROŠKI_01!#REF!)</f>
        <v>#REF!</v>
      </c>
      <c r="P311" s="316" t="e">
        <f t="array" ref="P311">IF(STROŠKI_01!#REF!="","",STROŠKI_01!#REF!)</f>
        <v>#REF!</v>
      </c>
      <c r="Q311" s="316" t="e">
        <f t="array" ref="Q311">IF(STROŠKI_01!#REF!="","",STROŠKI_01!#REF!)</f>
        <v>#REF!</v>
      </c>
      <c r="R311" s="316" t="e">
        <f t="array" ref="R311">IF(STROŠKI_01!#REF!="","",STROŠKI_01!#REF!)</f>
        <v>#REF!</v>
      </c>
      <c r="S311" s="316" t="e">
        <f t="array" ref="S311">IF(STROŠKI_01!#REF!="","",STROŠKI_01!#REF!)</f>
        <v>#REF!</v>
      </c>
      <c r="T311" s="316" t="e">
        <f t="array" ref="T311">IF(STROŠKI_01!#REF!="","",STROŠKI_01!#REF!)</f>
        <v>#REF!</v>
      </c>
    </row>
    <row r="312" spans="1:22" x14ac:dyDescent="0.25">
      <c r="A312" s="322">
        <v>7</v>
      </c>
      <c r="B312" s="316" t="e">
        <f t="array" ref="B312">IF(STROŠKI_01!#REF!="","",STROŠKI_01!#REF!)</f>
        <v>#REF!</v>
      </c>
      <c r="C312" s="316" t="e">
        <f t="array" ref="C312">IF(STROŠKI_01!#REF!="","",STROŠKI_01!#REF!)</f>
        <v>#REF!</v>
      </c>
      <c r="D312" s="316" t="e">
        <f t="array" ref="D312">IF(STROŠKI_01!#REF!="","",STROŠKI_01!#REF!)</f>
        <v>#REF!</v>
      </c>
      <c r="E312" s="316" t="e">
        <f t="array" ref="E312">IF(STROŠKI_01!#REF!="","",STROŠKI_01!#REF!)</f>
        <v>#REF!</v>
      </c>
      <c r="F312" s="316" t="e">
        <f t="array" ref="F312">IF(STROŠKI_01!#REF!="","",STROŠKI_01!#REF!)</f>
        <v>#REF!</v>
      </c>
      <c r="G312" s="316" t="e">
        <f t="array" ref="G312">IF(STROŠKI_01!#REF!="","",STROŠKI_01!#REF!)</f>
        <v>#REF!</v>
      </c>
      <c r="H312" s="316" t="e">
        <f t="array" ref="H312">IF(STROŠKI_01!#REF!="","",STROŠKI_01!#REF!)</f>
        <v>#REF!</v>
      </c>
      <c r="I312" s="316" t="e">
        <f t="array" ref="I312">IF(STROŠKI_01!#REF!="","",STROŠKI_01!#REF!)</f>
        <v>#REF!</v>
      </c>
      <c r="J312" s="316" t="e">
        <f t="array" ref="J312">IF(STROŠKI_01!#REF!="","",STROŠKI_01!#REF!)</f>
        <v>#REF!</v>
      </c>
      <c r="K312" s="316" t="e">
        <f t="array" ref="K312">IF(STROŠKI_01!#REF!="","",STROŠKI_01!#REF!)</f>
        <v>#REF!</v>
      </c>
      <c r="L312" s="316" t="e">
        <f t="array" ref="L312">IF(STROŠKI_01!#REF!="","",STROŠKI_01!#REF!)</f>
        <v>#REF!</v>
      </c>
      <c r="M312" s="316" t="e">
        <f t="array" ref="M312">IF(STROŠKI_01!#REF!="","",STROŠKI_01!#REF!)</f>
        <v>#REF!</v>
      </c>
      <c r="N312" s="316" t="e">
        <f t="array" ref="N312">IF(STROŠKI_01!#REF!="","",STROŠKI_01!#REF!)</f>
        <v>#REF!</v>
      </c>
      <c r="O312" s="316" t="e">
        <f t="array" ref="O312">IF(STROŠKI_01!#REF!="","",STROŠKI_01!#REF!)</f>
        <v>#REF!</v>
      </c>
      <c r="P312" s="316" t="e">
        <f t="array" ref="P312">IF(STROŠKI_01!#REF!="","",STROŠKI_01!#REF!)</f>
        <v>#REF!</v>
      </c>
      <c r="Q312" s="316" t="e">
        <f t="array" ref="Q312">IF(STROŠKI_01!#REF!="","",STROŠKI_01!#REF!)</f>
        <v>#REF!</v>
      </c>
      <c r="R312" s="316" t="e">
        <f t="array" ref="R312">IF(STROŠKI_01!#REF!="","",STROŠKI_01!#REF!)</f>
        <v>#REF!</v>
      </c>
      <c r="S312" s="316" t="e">
        <f t="array" ref="S312">IF(STROŠKI_01!#REF!="","",STROŠKI_01!#REF!)</f>
        <v>#REF!</v>
      </c>
      <c r="T312" s="316" t="e">
        <f t="array" ref="T312">IF(STROŠKI_01!#REF!="","",STROŠKI_01!#REF!)</f>
        <v>#REF!</v>
      </c>
    </row>
    <row r="313" spans="1:22" x14ac:dyDescent="0.25">
      <c r="A313" s="322">
        <v>7</v>
      </c>
      <c r="B313" s="316" t="e">
        <f t="array" ref="B313">IF(STROŠKI_01!#REF!="","",STROŠKI_01!#REF!)</f>
        <v>#REF!</v>
      </c>
      <c r="C313" s="316" t="e">
        <f t="array" ref="C313">IF(STROŠKI_01!#REF!="","",STROŠKI_01!#REF!)</f>
        <v>#REF!</v>
      </c>
      <c r="D313" s="316" t="e">
        <f t="array" ref="D313">IF(STROŠKI_01!#REF!="","",STROŠKI_01!#REF!)</f>
        <v>#REF!</v>
      </c>
      <c r="E313" s="316" t="e">
        <f t="array" ref="E313">IF(STROŠKI_01!#REF!="","",STROŠKI_01!#REF!)</f>
        <v>#REF!</v>
      </c>
      <c r="F313" s="316" t="e">
        <f t="array" ref="F313">IF(STROŠKI_01!#REF!="","",STROŠKI_01!#REF!)</f>
        <v>#REF!</v>
      </c>
      <c r="G313" s="316" t="e">
        <f t="array" ref="G313">IF(STROŠKI_01!#REF!="","",STROŠKI_01!#REF!)</f>
        <v>#REF!</v>
      </c>
      <c r="H313" s="316" t="e">
        <f t="array" ref="H313">IF(STROŠKI_01!#REF!="","",STROŠKI_01!#REF!)</f>
        <v>#REF!</v>
      </c>
      <c r="I313" s="316" t="e">
        <f t="array" ref="I313">IF(STROŠKI_01!#REF!="","",STROŠKI_01!#REF!)</f>
        <v>#REF!</v>
      </c>
      <c r="J313" s="316" t="e">
        <f t="array" ref="J313">IF(STROŠKI_01!#REF!="","",STROŠKI_01!#REF!)</f>
        <v>#REF!</v>
      </c>
      <c r="K313" s="316" t="e">
        <f t="array" ref="K313">IF(STROŠKI_01!#REF!="","",STROŠKI_01!#REF!)</f>
        <v>#REF!</v>
      </c>
      <c r="L313" s="316" t="e">
        <f t="array" ref="L313">IF(STROŠKI_01!#REF!="","",STROŠKI_01!#REF!)</f>
        <v>#REF!</v>
      </c>
      <c r="M313" s="316" t="e">
        <f t="array" ref="M313">IF(STROŠKI_01!#REF!="","",STROŠKI_01!#REF!)</f>
        <v>#REF!</v>
      </c>
      <c r="N313" s="316" t="e">
        <f t="array" ref="N313">IF(STROŠKI_01!#REF!="","",STROŠKI_01!#REF!)</f>
        <v>#REF!</v>
      </c>
      <c r="O313" s="316" t="e">
        <f t="array" ref="O313">IF(STROŠKI_01!#REF!="","",STROŠKI_01!#REF!)</f>
        <v>#REF!</v>
      </c>
      <c r="P313" s="316" t="e">
        <f t="array" ref="P313">IF(STROŠKI_01!#REF!="","",STROŠKI_01!#REF!)</f>
        <v>#REF!</v>
      </c>
      <c r="Q313" s="316" t="e">
        <f t="array" ref="Q313">IF(STROŠKI_01!#REF!="","",STROŠKI_01!#REF!)</f>
        <v>#REF!</v>
      </c>
      <c r="R313" s="316" t="e">
        <f t="array" ref="R313">IF(STROŠKI_01!#REF!="","",STROŠKI_01!#REF!)</f>
        <v>#REF!</v>
      </c>
      <c r="S313" s="316" t="e">
        <f t="array" ref="S313">IF(STROŠKI_01!#REF!="","",STROŠKI_01!#REF!)</f>
        <v>#REF!</v>
      </c>
      <c r="T313" s="316" t="e">
        <f t="array" ref="T313">IF(STROŠKI_01!#REF!="","",STROŠKI_01!#REF!)</f>
        <v>#REF!</v>
      </c>
    </row>
    <row r="314" spans="1:22" x14ac:dyDescent="0.25">
      <c r="A314" s="322">
        <v>7</v>
      </c>
      <c r="B314" s="316" t="e">
        <f t="array" ref="B314">IF(STROŠKI_01!#REF!="","",STROŠKI_01!#REF!)</f>
        <v>#REF!</v>
      </c>
      <c r="C314" s="316" t="e">
        <f t="array" ref="C314">IF(STROŠKI_01!#REF!="","",STROŠKI_01!#REF!)</f>
        <v>#REF!</v>
      </c>
      <c r="D314" s="316" t="e">
        <f t="array" ref="D314">IF(STROŠKI_01!#REF!="","",STROŠKI_01!#REF!)</f>
        <v>#REF!</v>
      </c>
      <c r="E314" s="316" t="e">
        <f t="array" ref="E314">IF(STROŠKI_01!#REF!="","",STROŠKI_01!#REF!)</f>
        <v>#REF!</v>
      </c>
      <c r="F314" s="316" t="e">
        <f t="array" ref="F314">IF(STROŠKI_01!#REF!="","",STROŠKI_01!#REF!)</f>
        <v>#REF!</v>
      </c>
      <c r="G314" s="316" t="e">
        <f t="array" ref="G314">IF(STROŠKI_01!#REF!="","",STROŠKI_01!#REF!)</f>
        <v>#REF!</v>
      </c>
      <c r="H314" s="316" t="e">
        <f t="array" ref="H314">IF(STROŠKI_01!#REF!="","",STROŠKI_01!#REF!)</f>
        <v>#REF!</v>
      </c>
      <c r="I314" s="316" t="e">
        <f t="array" ref="I314">IF(STROŠKI_01!#REF!="","",STROŠKI_01!#REF!)</f>
        <v>#REF!</v>
      </c>
      <c r="J314" s="316" t="e">
        <f t="array" ref="J314">IF(STROŠKI_01!#REF!="","",STROŠKI_01!#REF!)</f>
        <v>#REF!</v>
      </c>
      <c r="K314" s="316" t="e">
        <f t="array" ref="K314">IF(STROŠKI_01!#REF!="","",STROŠKI_01!#REF!)</f>
        <v>#REF!</v>
      </c>
      <c r="L314" s="316" t="e">
        <f t="array" ref="L314">IF(STROŠKI_01!#REF!="","",STROŠKI_01!#REF!)</f>
        <v>#REF!</v>
      </c>
      <c r="M314" s="316" t="e">
        <f t="array" ref="M314">IF(STROŠKI_01!#REF!="","",STROŠKI_01!#REF!)</f>
        <v>#REF!</v>
      </c>
      <c r="N314" s="316" t="e">
        <f t="array" ref="N314">IF(STROŠKI_01!#REF!="","",STROŠKI_01!#REF!)</f>
        <v>#REF!</v>
      </c>
      <c r="O314" s="316" t="e">
        <f t="array" ref="O314">IF(STROŠKI_01!#REF!="","",STROŠKI_01!#REF!)</f>
        <v>#REF!</v>
      </c>
      <c r="P314" s="316" t="e">
        <f t="array" ref="P314">IF(STROŠKI_01!#REF!="","",STROŠKI_01!#REF!)</f>
        <v>#REF!</v>
      </c>
      <c r="Q314" s="316" t="e">
        <f t="array" ref="Q314">IF(STROŠKI_01!#REF!="","",STROŠKI_01!#REF!)</f>
        <v>#REF!</v>
      </c>
      <c r="R314" s="316" t="e">
        <f t="array" ref="R314">IF(STROŠKI_01!#REF!="","",STROŠKI_01!#REF!)</f>
        <v>#REF!</v>
      </c>
      <c r="S314" s="316" t="e">
        <f t="array" ref="S314">IF(STROŠKI_01!#REF!="","",STROŠKI_01!#REF!)</f>
        <v>#REF!</v>
      </c>
      <c r="T314" s="316" t="e">
        <f t="array" ref="T314">IF(STROŠKI_01!#REF!="","",STROŠKI_01!#REF!)</f>
        <v>#REF!</v>
      </c>
    </row>
    <row r="315" spans="1:22" x14ac:dyDescent="0.25">
      <c r="A315" s="322">
        <v>7</v>
      </c>
      <c r="B315" s="316" t="e">
        <f t="array" ref="B315">IF(STROŠKI_01!#REF!="","",STROŠKI_01!#REF!)</f>
        <v>#REF!</v>
      </c>
      <c r="C315" s="316" t="e">
        <f t="array" ref="C315">IF(STROŠKI_01!#REF!="","",STROŠKI_01!#REF!)</f>
        <v>#REF!</v>
      </c>
      <c r="D315" s="316" t="e">
        <f t="array" ref="D315">IF(STROŠKI_01!#REF!="","",STROŠKI_01!#REF!)</f>
        <v>#REF!</v>
      </c>
      <c r="E315" s="316" t="e">
        <f t="array" ref="E315">IF(STROŠKI_01!#REF!="","",STROŠKI_01!#REF!)</f>
        <v>#REF!</v>
      </c>
      <c r="F315" s="316" t="e">
        <f t="array" ref="F315">IF(STROŠKI_01!#REF!="","",STROŠKI_01!#REF!)</f>
        <v>#REF!</v>
      </c>
      <c r="G315" s="316" t="e">
        <f t="array" ref="G315">IF(STROŠKI_01!#REF!="","",STROŠKI_01!#REF!)</f>
        <v>#REF!</v>
      </c>
      <c r="H315" s="316" t="e">
        <f t="array" ref="H315">IF(STROŠKI_01!#REF!="","",STROŠKI_01!#REF!)</f>
        <v>#REF!</v>
      </c>
      <c r="I315" s="316" t="e">
        <f t="array" ref="I315">IF(STROŠKI_01!#REF!="","",STROŠKI_01!#REF!)</f>
        <v>#REF!</v>
      </c>
      <c r="J315" s="316" t="e">
        <f t="array" ref="J315">IF(STROŠKI_01!#REF!="","",STROŠKI_01!#REF!)</f>
        <v>#REF!</v>
      </c>
      <c r="K315" s="316" t="e">
        <f t="array" ref="K315">IF(STROŠKI_01!#REF!="","",STROŠKI_01!#REF!)</f>
        <v>#REF!</v>
      </c>
      <c r="L315" s="316" t="e">
        <f t="array" ref="L315">IF(STROŠKI_01!#REF!="","",STROŠKI_01!#REF!)</f>
        <v>#REF!</v>
      </c>
      <c r="M315" s="316" t="e">
        <f t="array" ref="M315">IF(STROŠKI_01!#REF!="","",STROŠKI_01!#REF!)</f>
        <v>#REF!</v>
      </c>
      <c r="N315" s="316" t="e">
        <f t="array" ref="N315">IF(STROŠKI_01!#REF!="","",STROŠKI_01!#REF!)</f>
        <v>#REF!</v>
      </c>
      <c r="O315" s="316" t="e">
        <f t="array" ref="O315">IF(STROŠKI_01!#REF!="","",STROŠKI_01!#REF!)</f>
        <v>#REF!</v>
      </c>
      <c r="P315" s="316" t="e">
        <f t="array" ref="P315">IF(STROŠKI_01!#REF!="","",STROŠKI_01!#REF!)</f>
        <v>#REF!</v>
      </c>
      <c r="Q315" s="316" t="e">
        <f t="array" ref="Q315">IF(STROŠKI_01!#REF!="","",STROŠKI_01!#REF!)</f>
        <v>#REF!</v>
      </c>
      <c r="R315" s="316" t="e">
        <f t="array" ref="R315">IF(STROŠKI_01!#REF!="","",STROŠKI_01!#REF!)</f>
        <v>#REF!</v>
      </c>
      <c r="S315" s="316" t="e">
        <f t="array" ref="S315">IF(STROŠKI_01!#REF!="","",STROŠKI_01!#REF!)</f>
        <v>#REF!</v>
      </c>
      <c r="T315" s="316" t="e">
        <f t="array" ref="T315">IF(STROŠKI_01!#REF!="","",STROŠKI_01!#REF!)</f>
        <v>#REF!</v>
      </c>
    </row>
    <row r="316" spans="1:22" x14ac:dyDescent="0.25">
      <c r="A316" s="322">
        <v>7</v>
      </c>
      <c r="B316" s="316" t="e">
        <f t="array" ref="B316">IF(STROŠKI_01!#REF!="","",STROŠKI_01!#REF!)</f>
        <v>#REF!</v>
      </c>
      <c r="C316" s="316" t="e">
        <f t="array" ref="C316">IF(STROŠKI_01!#REF!="","",STROŠKI_01!#REF!)</f>
        <v>#REF!</v>
      </c>
      <c r="D316" s="316" t="e">
        <f t="array" ref="D316">IF(STROŠKI_01!#REF!="","",STROŠKI_01!#REF!)</f>
        <v>#REF!</v>
      </c>
      <c r="E316" s="316" t="e">
        <f t="array" ref="E316">IF(STROŠKI_01!#REF!="","",STROŠKI_01!#REF!)</f>
        <v>#REF!</v>
      </c>
      <c r="F316" s="316" t="e">
        <f t="array" ref="F316">IF(STROŠKI_01!#REF!="","",STROŠKI_01!#REF!)</f>
        <v>#REF!</v>
      </c>
      <c r="G316" s="316" t="e">
        <f t="array" ref="G316">IF(STROŠKI_01!#REF!="","",STROŠKI_01!#REF!)</f>
        <v>#REF!</v>
      </c>
      <c r="H316" s="316" t="e">
        <f t="array" ref="H316">IF(STROŠKI_01!#REF!="","",STROŠKI_01!#REF!)</f>
        <v>#REF!</v>
      </c>
      <c r="I316" s="316" t="e">
        <f t="array" ref="I316">IF(STROŠKI_01!#REF!="","",STROŠKI_01!#REF!)</f>
        <v>#REF!</v>
      </c>
      <c r="J316" s="316" t="e">
        <f t="array" ref="J316">IF(STROŠKI_01!#REF!="","",STROŠKI_01!#REF!)</f>
        <v>#REF!</v>
      </c>
      <c r="K316" s="316" t="e">
        <f t="array" ref="K316">IF(STROŠKI_01!#REF!="","",STROŠKI_01!#REF!)</f>
        <v>#REF!</v>
      </c>
      <c r="L316" s="316" t="e">
        <f t="array" ref="L316">IF(STROŠKI_01!#REF!="","",STROŠKI_01!#REF!)</f>
        <v>#REF!</v>
      </c>
      <c r="M316" s="316" t="e">
        <f t="array" ref="M316">IF(STROŠKI_01!#REF!="","",STROŠKI_01!#REF!)</f>
        <v>#REF!</v>
      </c>
      <c r="N316" s="316" t="e">
        <f t="array" ref="N316">IF(STROŠKI_01!#REF!="","",STROŠKI_01!#REF!)</f>
        <v>#REF!</v>
      </c>
      <c r="O316" s="316" t="e">
        <f t="array" ref="O316">IF(STROŠKI_01!#REF!="","",STROŠKI_01!#REF!)</f>
        <v>#REF!</v>
      </c>
      <c r="P316" s="316" t="e">
        <f t="array" ref="P316">IF(STROŠKI_01!#REF!="","",STROŠKI_01!#REF!)</f>
        <v>#REF!</v>
      </c>
      <c r="Q316" s="316" t="e">
        <f t="array" ref="Q316">IF(STROŠKI_01!#REF!="","",STROŠKI_01!#REF!)</f>
        <v>#REF!</v>
      </c>
      <c r="R316" s="316" t="e">
        <f t="array" ref="R316">IF(STROŠKI_01!#REF!="","",STROŠKI_01!#REF!)</f>
        <v>#REF!</v>
      </c>
      <c r="S316" s="316" t="e">
        <f t="array" ref="S316">IF(STROŠKI_01!#REF!="","",STROŠKI_01!#REF!)</f>
        <v>#REF!</v>
      </c>
      <c r="T316" s="316" t="e">
        <f t="array" ref="T316">IF(STROŠKI_01!#REF!="","",STROŠKI_01!#REF!)</f>
        <v>#REF!</v>
      </c>
    </row>
    <row r="317" spans="1:22" x14ac:dyDescent="0.25">
      <c r="A317" s="354">
        <v>8</v>
      </c>
      <c r="B317" s="316" t="e">
        <f t="array" ref="B317">IF(STROŠKI_01!#REF!="","",STROŠKI_01!#REF!)</f>
        <v>#REF!</v>
      </c>
      <c r="C317" s="316" t="e">
        <f t="array" ref="C317">IF(STROŠKI_01!#REF!="","",STROŠKI_01!#REF!)</f>
        <v>#REF!</v>
      </c>
      <c r="D317" s="316" t="e">
        <f t="array" ref="D317">IF(STROŠKI_01!#REF!="","",STROŠKI_01!#REF!)</f>
        <v>#REF!</v>
      </c>
      <c r="E317" s="316" t="e">
        <f t="array" ref="E317">IF(STROŠKI_01!#REF!="","",STROŠKI_01!#REF!)</f>
        <v>#REF!</v>
      </c>
      <c r="F317" s="316" t="e">
        <f t="array" ref="F317">IF(STROŠKI_01!#REF!="","",STROŠKI_01!#REF!)</f>
        <v>#REF!</v>
      </c>
      <c r="G317" s="316" t="e">
        <f t="array" ref="G317">IF(STROŠKI_01!#REF!="","",STROŠKI_01!#REF!)</f>
        <v>#REF!</v>
      </c>
      <c r="H317" s="316" t="e">
        <f t="array" ref="H317">IF(STROŠKI_01!#REF!="","",STROŠKI_01!#REF!)</f>
        <v>#REF!</v>
      </c>
      <c r="I317" s="316" t="e">
        <f t="array" ref="I317">IF(STROŠKI_01!#REF!="","",STROŠKI_01!#REF!)</f>
        <v>#REF!</v>
      </c>
      <c r="J317" s="316" t="e">
        <f t="array" ref="J317">IF(STROŠKI_01!#REF!="","",STROŠKI_01!#REF!)</f>
        <v>#REF!</v>
      </c>
      <c r="K317" s="316" t="e">
        <f t="array" ref="K317">IF(STROŠKI_01!#REF!="","",STROŠKI_01!#REF!)</f>
        <v>#REF!</v>
      </c>
      <c r="L317" s="316" t="e">
        <f t="array" ref="L317">IF(STROŠKI_01!#REF!="","",STROŠKI_01!#REF!)</f>
        <v>#REF!</v>
      </c>
      <c r="M317" s="316" t="e">
        <f t="array" ref="M317">IF(STROŠKI_01!#REF!="","",STROŠKI_01!#REF!)</f>
        <v>#REF!</v>
      </c>
      <c r="N317" s="316" t="e">
        <f t="array" ref="N317">IF(STROŠKI_01!#REF!="","",STROŠKI_01!#REF!)</f>
        <v>#REF!</v>
      </c>
      <c r="O317" s="316" t="e">
        <f t="array" ref="O317">IF(STROŠKI_01!#REF!="","",STROŠKI_01!#REF!)</f>
        <v>#REF!</v>
      </c>
      <c r="P317" s="316" t="e">
        <f t="array" ref="P317">IF(STROŠKI_01!#REF!="","",STROŠKI_01!#REF!)</f>
        <v>#REF!</v>
      </c>
      <c r="Q317" s="316" t="e">
        <f t="array" ref="Q317">IF(STROŠKI_01!#REF!="","",STROŠKI_01!#REF!)</f>
        <v>#REF!</v>
      </c>
      <c r="R317" s="316" t="e">
        <f t="array" ref="R317">IF(STROŠKI_01!#REF!="","",STROŠKI_01!#REF!)</f>
        <v>#REF!</v>
      </c>
      <c r="S317" s="316" t="e">
        <f t="array" ref="S317">IF(STROŠKI_01!#REF!="","",STROŠKI_01!#REF!)</f>
        <v>#REF!</v>
      </c>
      <c r="T317" s="316" t="e">
        <f t="array" ref="T317">IF(STROŠKI_01!#REF!="","",STROŠKI_01!#REF!)</f>
        <v>#REF!</v>
      </c>
      <c r="U317" s="448" t="e">
        <f t="array" ref="U317">IF(STROŠKI_01!#REF!="","",STROŠKI_01!#REF!)</f>
        <v>#REF!</v>
      </c>
      <c r="V317" t="e">
        <f t="array" ref="V317">IF(STROŠKI_01!#REF!="","",STROŠKI_01!#REF!)</f>
        <v>#REF!</v>
      </c>
    </row>
    <row r="318" spans="1:22" x14ac:dyDescent="0.25">
      <c r="A318" s="354">
        <v>8</v>
      </c>
      <c r="B318" s="316" t="e">
        <f t="array" ref="B318">IF(STROŠKI_01!#REF!="","",STROŠKI_01!#REF!)</f>
        <v>#REF!</v>
      </c>
      <c r="C318" s="316" t="e">
        <f t="array" ref="C318">IF(STROŠKI_01!#REF!="","",STROŠKI_01!#REF!)</f>
        <v>#REF!</v>
      </c>
      <c r="D318" s="316" t="e">
        <f t="array" ref="D318">IF(STROŠKI_01!#REF!="","",STROŠKI_01!#REF!)</f>
        <v>#REF!</v>
      </c>
      <c r="E318" s="316" t="e">
        <f t="array" ref="E318">IF(STROŠKI_01!#REF!="","",STROŠKI_01!#REF!)</f>
        <v>#REF!</v>
      </c>
      <c r="F318" s="316" t="e">
        <f t="array" ref="F318">IF(STROŠKI_01!#REF!="","",STROŠKI_01!#REF!)</f>
        <v>#REF!</v>
      </c>
      <c r="G318" s="316" t="e">
        <f t="array" ref="G318">IF(STROŠKI_01!#REF!="","",STROŠKI_01!#REF!)</f>
        <v>#REF!</v>
      </c>
      <c r="H318" s="316" t="e">
        <f t="array" ref="H318">IF(STROŠKI_01!#REF!="","",STROŠKI_01!#REF!)</f>
        <v>#REF!</v>
      </c>
      <c r="I318" s="316" t="e">
        <f t="array" ref="I318">IF(STROŠKI_01!#REF!="","",STROŠKI_01!#REF!)</f>
        <v>#REF!</v>
      </c>
      <c r="J318" s="316" t="e">
        <f t="array" ref="J318">IF(STROŠKI_01!#REF!="","",STROŠKI_01!#REF!)</f>
        <v>#REF!</v>
      </c>
      <c r="K318" s="316" t="e">
        <f t="array" ref="K318">IF(STROŠKI_01!#REF!="","",STROŠKI_01!#REF!)</f>
        <v>#REF!</v>
      </c>
      <c r="L318" s="316" t="e">
        <f t="array" ref="L318">IF(STROŠKI_01!#REF!="","",STROŠKI_01!#REF!)</f>
        <v>#REF!</v>
      </c>
      <c r="M318" s="316" t="e">
        <f t="array" ref="M318">IF(STROŠKI_01!#REF!="","",STROŠKI_01!#REF!)</f>
        <v>#REF!</v>
      </c>
      <c r="N318" s="316" t="e">
        <f t="array" ref="N318">IF(STROŠKI_01!#REF!="","",STROŠKI_01!#REF!)</f>
        <v>#REF!</v>
      </c>
      <c r="O318" s="316" t="e">
        <f t="array" ref="O318">IF(STROŠKI_01!#REF!="","",STROŠKI_01!#REF!)</f>
        <v>#REF!</v>
      </c>
      <c r="P318" s="316" t="e">
        <f t="array" ref="P318">IF(STROŠKI_01!#REF!="","",STROŠKI_01!#REF!)</f>
        <v>#REF!</v>
      </c>
      <c r="Q318" s="316" t="e">
        <f t="array" ref="Q318">IF(STROŠKI_01!#REF!="","",STROŠKI_01!#REF!)</f>
        <v>#REF!</v>
      </c>
      <c r="R318" s="316" t="e">
        <f t="array" ref="R318">IF(STROŠKI_01!#REF!="","",STROŠKI_01!#REF!)</f>
        <v>#REF!</v>
      </c>
      <c r="S318" s="316" t="e">
        <f t="array" ref="S318">IF(STROŠKI_01!#REF!="","",STROŠKI_01!#REF!)</f>
        <v>#REF!</v>
      </c>
      <c r="T318" s="316" t="e">
        <f t="array" ref="T318">IF(STROŠKI_01!#REF!="","",STROŠKI_01!#REF!)</f>
        <v>#REF!</v>
      </c>
      <c r="U318" s="448" t="e">
        <f t="array" ref="U318">IF(STROŠKI_01!#REF!="","",STROŠKI_01!#REF!)</f>
        <v>#REF!</v>
      </c>
      <c r="V318" t="e">
        <f t="array" ref="V318">IF(STROŠKI_01!#REF!="","",STROŠKI_01!#REF!)</f>
        <v>#REF!</v>
      </c>
    </row>
    <row r="319" spans="1:22" x14ac:dyDescent="0.25">
      <c r="A319" s="354">
        <v>8</v>
      </c>
      <c r="B319" s="316" t="e">
        <f t="array" ref="B319">IF(STROŠKI_01!#REF!="","",STROŠKI_01!#REF!)</f>
        <v>#REF!</v>
      </c>
      <c r="C319" s="316" t="e">
        <f t="array" ref="C319">IF(STROŠKI_01!#REF!="","",STROŠKI_01!#REF!)</f>
        <v>#REF!</v>
      </c>
      <c r="D319" s="316" t="e">
        <f t="array" ref="D319">IF(STROŠKI_01!#REF!="","",STROŠKI_01!#REF!)</f>
        <v>#REF!</v>
      </c>
      <c r="E319" s="316" t="e">
        <f t="array" ref="E319">IF(STROŠKI_01!#REF!="","",STROŠKI_01!#REF!)</f>
        <v>#REF!</v>
      </c>
      <c r="F319" s="316" t="e">
        <f t="array" ref="F319">IF(STROŠKI_01!#REF!="","",STROŠKI_01!#REF!)</f>
        <v>#REF!</v>
      </c>
      <c r="G319" s="316" t="e">
        <f t="array" ref="G319">IF(STROŠKI_01!#REF!="","",STROŠKI_01!#REF!)</f>
        <v>#REF!</v>
      </c>
      <c r="H319" s="316" t="e">
        <f t="array" ref="H319">IF(STROŠKI_01!#REF!="","",STROŠKI_01!#REF!)</f>
        <v>#REF!</v>
      </c>
      <c r="I319" s="316" t="e">
        <f t="array" ref="I319">IF(STROŠKI_01!#REF!="","",STROŠKI_01!#REF!)</f>
        <v>#REF!</v>
      </c>
      <c r="J319" s="316" t="e">
        <f t="array" ref="J319">IF(STROŠKI_01!#REF!="","",STROŠKI_01!#REF!)</f>
        <v>#REF!</v>
      </c>
      <c r="K319" s="316" t="e">
        <f t="array" ref="K319">IF(STROŠKI_01!#REF!="","",STROŠKI_01!#REF!)</f>
        <v>#REF!</v>
      </c>
      <c r="L319" s="316" t="e">
        <f t="array" ref="L319">IF(STROŠKI_01!#REF!="","",STROŠKI_01!#REF!)</f>
        <v>#REF!</v>
      </c>
      <c r="M319" s="316" t="e">
        <f t="array" ref="M319">IF(STROŠKI_01!#REF!="","",STROŠKI_01!#REF!)</f>
        <v>#REF!</v>
      </c>
      <c r="N319" s="316" t="e">
        <f t="array" ref="N319">IF(STROŠKI_01!#REF!="","",STROŠKI_01!#REF!)</f>
        <v>#REF!</v>
      </c>
      <c r="O319" s="316" t="e">
        <f t="array" ref="O319">IF(STROŠKI_01!#REF!="","",STROŠKI_01!#REF!)</f>
        <v>#REF!</v>
      </c>
      <c r="P319" s="316" t="e">
        <f t="array" ref="P319">IF(STROŠKI_01!#REF!="","",STROŠKI_01!#REF!)</f>
        <v>#REF!</v>
      </c>
      <c r="Q319" s="316" t="e">
        <f t="array" ref="Q319">IF(STROŠKI_01!#REF!="","",STROŠKI_01!#REF!)</f>
        <v>#REF!</v>
      </c>
      <c r="R319" s="316" t="e">
        <f t="array" ref="R319">IF(STROŠKI_01!#REF!="","",STROŠKI_01!#REF!)</f>
        <v>#REF!</v>
      </c>
      <c r="S319" s="316" t="e">
        <f t="array" ref="S319">IF(STROŠKI_01!#REF!="","",STROŠKI_01!#REF!)</f>
        <v>#REF!</v>
      </c>
      <c r="T319" s="316" t="e">
        <f t="array" ref="T319">IF(STROŠKI_01!#REF!="","",STROŠKI_01!#REF!)</f>
        <v>#REF!</v>
      </c>
      <c r="U319" s="448" t="e">
        <f t="array" ref="U319">IF(STROŠKI_01!#REF!="","",STROŠKI_01!#REF!)</f>
        <v>#REF!</v>
      </c>
      <c r="V319" t="e">
        <f t="array" ref="V319">IF(STROŠKI_01!#REF!="","",STROŠKI_01!#REF!)</f>
        <v>#REF!</v>
      </c>
    </row>
    <row r="320" spans="1:22" x14ac:dyDescent="0.25">
      <c r="A320" s="354">
        <v>8</v>
      </c>
      <c r="B320" s="316" t="e">
        <f t="array" ref="B320">IF(STROŠKI_01!#REF!="","",STROŠKI_01!#REF!)</f>
        <v>#REF!</v>
      </c>
      <c r="C320" s="316" t="e">
        <f t="array" ref="C320">IF(STROŠKI_01!#REF!="","",STROŠKI_01!#REF!)</f>
        <v>#REF!</v>
      </c>
      <c r="D320" s="316" t="e">
        <f t="array" ref="D320">IF(STROŠKI_01!#REF!="","",STROŠKI_01!#REF!)</f>
        <v>#REF!</v>
      </c>
      <c r="E320" s="316" t="e">
        <f t="array" ref="E320">IF(STROŠKI_01!#REF!="","",STROŠKI_01!#REF!)</f>
        <v>#REF!</v>
      </c>
      <c r="F320" s="316" t="e">
        <f t="array" ref="F320">IF(STROŠKI_01!#REF!="","",STROŠKI_01!#REF!)</f>
        <v>#REF!</v>
      </c>
      <c r="G320" s="316" t="e">
        <f t="array" ref="G320">IF(STROŠKI_01!#REF!="","",STROŠKI_01!#REF!)</f>
        <v>#REF!</v>
      </c>
      <c r="H320" s="316" t="e">
        <f t="array" ref="H320">IF(STROŠKI_01!#REF!="","",STROŠKI_01!#REF!)</f>
        <v>#REF!</v>
      </c>
      <c r="I320" s="316" t="e">
        <f t="array" ref="I320">IF(STROŠKI_01!#REF!="","",STROŠKI_01!#REF!)</f>
        <v>#REF!</v>
      </c>
      <c r="J320" s="316" t="e">
        <f t="array" ref="J320">IF(STROŠKI_01!#REF!="","",STROŠKI_01!#REF!)</f>
        <v>#REF!</v>
      </c>
      <c r="K320" s="316" t="e">
        <f t="array" ref="K320">IF(STROŠKI_01!#REF!="","",STROŠKI_01!#REF!)</f>
        <v>#REF!</v>
      </c>
      <c r="L320" s="316" t="e">
        <f t="array" ref="L320">IF(STROŠKI_01!#REF!="","",STROŠKI_01!#REF!)</f>
        <v>#REF!</v>
      </c>
      <c r="M320" s="316" t="e">
        <f t="array" ref="M320">IF(STROŠKI_01!#REF!="","",STROŠKI_01!#REF!)</f>
        <v>#REF!</v>
      </c>
      <c r="N320" s="316" t="e">
        <f t="array" ref="N320">IF(STROŠKI_01!#REF!="","",STROŠKI_01!#REF!)</f>
        <v>#REF!</v>
      </c>
      <c r="O320" s="316" t="e">
        <f t="array" ref="O320">IF(STROŠKI_01!#REF!="","",STROŠKI_01!#REF!)</f>
        <v>#REF!</v>
      </c>
      <c r="P320" s="316" t="e">
        <f t="array" ref="P320">IF(STROŠKI_01!#REF!="","",STROŠKI_01!#REF!)</f>
        <v>#REF!</v>
      </c>
      <c r="Q320" s="316" t="e">
        <f t="array" ref="Q320">IF(STROŠKI_01!#REF!="","",STROŠKI_01!#REF!)</f>
        <v>#REF!</v>
      </c>
      <c r="R320" s="316" t="e">
        <f t="array" ref="R320">IF(STROŠKI_01!#REF!="","",STROŠKI_01!#REF!)</f>
        <v>#REF!</v>
      </c>
      <c r="S320" s="316" t="e">
        <f t="array" ref="S320">IF(STROŠKI_01!#REF!="","",STROŠKI_01!#REF!)</f>
        <v>#REF!</v>
      </c>
      <c r="T320" s="316" t="e">
        <f t="array" ref="T320">IF(STROŠKI_01!#REF!="","",STROŠKI_01!#REF!)</f>
        <v>#REF!</v>
      </c>
    </row>
    <row r="321" spans="1:20" x14ac:dyDescent="0.25">
      <c r="A321" s="354">
        <v>8</v>
      </c>
      <c r="B321" s="316" t="e">
        <f t="array" ref="B321">IF(STROŠKI_01!#REF!="","",STROŠKI_01!#REF!)</f>
        <v>#REF!</v>
      </c>
      <c r="C321" s="316" t="e">
        <f t="array" ref="C321">IF(STROŠKI_01!#REF!="","",STROŠKI_01!#REF!)</f>
        <v>#REF!</v>
      </c>
      <c r="D321" s="316" t="e">
        <f t="array" ref="D321">IF(STROŠKI_01!#REF!="","",STROŠKI_01!#REF!)</f>
        <v>#REF!</v>
      </c>
      <c r="E321" s="316" t="e">
        <f t="array" ref="E321">IF(STROŠKI_01!#REF!="","",STROŠKI_01!#REF!)</f>
        <v>#REF!</v>
      </c>
      <c r="F321" s="316" t="e">
        <f t="array" ref="F321">IF(STROŠKI_01!#REF!="","",STROŠKI_01!#REF!)</f>
        <v>#REF!</v>
      </c>
      <c r="G321" s="316" t="e">
        <f t="array" ref="G321">IF(STROŠKI_01!#REF!="","",STROŠKI_01!#REF!)</f>
        <v>#REF!</v>
      </c>
      <c r="H321" s="316" t="e">
        <f t="array" ref="H321">IF(STROŠKI_01!#REF!="","",STROŠKI_01!#REF!)</f>
        <v>#REF!</v>
      </c>
      <c r="I321" s="316" t="e">
        <f t="array" ref="I321">IF(STROŠKI_01!#REF!="","",STROŠKI_01!#REF!)</f>
        <v>#REF!</v>
      </c>
      <c r="J321" s="316" t="e">
        <f t="array" ref="J321">IF(STROŠKI_01!#REF!="","",STROŠKI_01!#REF!)</f>
        <v>#REF!</v>
      </c>
      <c r="K321" s="316" t="e">
        <f t="array" ref="K321">IF(STROŠKI_01!#REF!="","",STROŠKI_01!#REF!)</f>
        <v>#REF!</v>
      </c>
      <c r="L321" s="316" t="e">
        <f t="array" ref="L321">IF(STROŠKI_01!#REF!="","",STROŠKI_01!#REF!)</f>
        <v>#REF!</v>
      </c>
      <c r="M321" s="316" t="e">
        <f t="array" ref="M321">IF(STROŠKI_01!#REF!="","",STROŠKI_01!#REF!)</f>
        <v>#REF!</v>
      </c>
      <c r="N321" s="316" t="e">
        <f t="array" ref="N321">IF(STROŠKI_01!#REF!="","",STROŠKI_01!#REF!)</f>
        <v>#REF!</v>
      </c>
      <c r="O321" s="316" t="e">
        <f t="array" ref="O321">IF(STROŠKI_01!#REF!="","",STROŠKI_01!#REF!)</f>
        <v>#REF!</v>
      </c>
      <c r="P321" s="316" t="e">
        <f t="array" ref="P321">IF(STROŠKI_01!#REF!="","",STROŠKI_01!#REF!)</f>
        <v>#REF!</v>
      </c>
      <c r="Q321" s="316" t="e">
        <f t="array" ref="Q321">IF(STROŠKI_01!#REF!="","",STROŠKI_01!#REF!)</f>
        <v>#REF!</v>
      </c>
      <c r="R321" s="316" t="e">
        <f t="array" ref="R321">IF(STROŠKI_01!#REF!="","",STROŠKI_01!#REF!)</f>
        <v>#REF!</v>
      </c>
      <c r="S321" s="316" t="e">
        <f t="array" ref="S321">IF(STROŠKI_01!#REF!="","",STROŠKI_01!#REF!)</f>
        <v>#REF!</v>
      </c>
      <c r="T321" s="316" t="e">
        <f t="array" ref="T321">IF(STROŠKI_01!#REF!="","",STROŠKI_01!#REF!)</f>
        <v>#REF!</v>
      </c>
    </row>
    <row r="322" spans="1:20" x14ac:dyDescent="0.25">
      <c r="A322" s="354">
        <v>8</v>
      </c>
      <c r="B322" s="316" t="e">
        <f t="array" ref="B322">IF(STROŠKI_01!#REF!="","",STROŠKI_01!#REF!)</f>
        <v>#REF!</v>
      </c>
      <c r="C322" s="316" t="e">
        <f t="array" ref="C322">IF(STROŠKI_01!#REF!="","",STROŠKI_01!#REF!)</f>
        <v>#REF!</v>
      </c>
      <c r="D322" s="316" t="e">
        <f t="array" ref="D322">IF(STROŠKI_01!#REF!="","",STROŠKI_01!#REF!)</f>
        <v>#REF!</v>
      </c>
      <c r="E322" s="316" t="e">
        <f t="array" ref="E322">IF(STROŠKI_01!#REF!="","",STROŠKI_01!#REF!)</f>
        <v>#REF!</v>
      </c>
      <c r="F322" s="316" t="e">
        <f t="array" ref="F322">IF(STROŠKI_01!#REF!="","",STROŠKI_01!#REF!)</f>
        <v>#REF!</v>
      </c>
      <c r="G322" s="316" t="e">
        <f t="array" ref="G322">IF(STROŠKI_01!#REF!="","",STROŠKI_01!#REF!)</f>
        <v>#REF!</v>
      </c>
      <c r="H322" s="316" t="e">
        <f t="array" ref="H322">IF(STROŠKI_01!#REF!="","",STROŠKI_01!#REF!)</f>
        <v>#REF!</v>
      </c>
      <c r="I322" s="316" t="e">
        <f t="array" ref="I322">IF(STROŠKI_01!#REF!="","",STROŠKI_01!#REF!)</f>
        <v>#REF!</v>
      </c>
      <c r="J322" s="316" t="e">
        <f t="array" ref="J322">IF(STROŠKI_01!#REF!="","",STROŠKI_01!#REF!)</f>
        <v>#REF!</v>
      </c>
      <c r="K322" s="316" t="e">
        <f t="array" ref="K322">IF(STROŠKI_01!#REF!="","",STROŠKI_01!#REF!)</f>
        <v>#REF!</v>
      </c>
      <c r="L322" s="316" t="e">
        <f t="array" ref="L322">IF(STROŠKI_01!#REF!="","",STROŠKI_01!#REF!)</f>
        <v>#REF!</v>
      </c>
      <c r="M322" s="316" t="e">
        <f t="array" ref="M322">IF(STROŠKI_01!#REF!="","",STROŠKI_01!#REF!)</f>
        <v>#REF!</v>
      </c>
      <c r="N322" s="316" t="e">
        <f t="array" ref="N322">IF(STROŠKI_01!#REF!="","",STROŠKI_01!#REF!)</f>
        <v>#REF!</v>
      </c>
      <c r="O322" s="316" t="e">
        <f t="array" ref="O322">IF(STROŠKI_01!#REF!="","",STROŠKI_01!#REF!)</f>
        <v>#REF!</v>
      </c>
      <c r="P322" s="316" t="e">
        <f t="array" ref="P322">IF(STROŠKI_01!#REF!="","",STROŠKI_01!#REF!)</f>
        <v>#REF!</v>
      </c>
      <c r="Q322" s="316" t="e">
        <f t="array" ref="Q322">IF(STROŠKI_01!#REF!="","",STROŠKI_01!#REF!)</f>
        <v>#REF!</v>
      </c>
      <c r="R322" s="316" t="e">
        <f t="array" ref="R322">IF(STROŠKI_01!#REF!="","",STROŠKI_01!#REF!)</f>
        <v>#REF!</v>
      </c>
      <c r="S322" s="316" t="e">
        <f t="array" ref="S322">IF(STROŠKI_01!#REF!="","",STROŠKI_01!#REF!)</f>
        <v>#REF!</v>
      </c>
      <c r="T322" s="316" t="e">
        <f t="array" ref="T322">IF(STROŠKI_01!#REF!="","",STROŠKI_01!#REF!)</f>
        <v>#REF!</v>
      </c>
    </row>
    <row r="323" spans="1:20" x14ac:dyDescent="0.25">
      <c r="A323" s="354">
        <v>8</v>
      </c>
      <c r="B323" s="316" t="e">
        <f t="array" ref="B323">IF(STROŠKI_01!#REF!="","",STROŠKI_01!#REF!)</f>
        <v>#REF!</v>
      </c>
      <c r="C323" s="316" t="e">
        <f t="array" ref="C323">IF(STROŠKI_01!#REF!="","",STROŠKI_01!#REF!)</f>
        <v>#REF!</v>
      </c>
      <c r="D323" s="316" t="e">
        <f t="array" ref="D323">IF(STROŠKI_01!#REF!="","",STROŠKI_01!#REF!)</f>
        <v>#REF!</v>
      </c>
      <c r="E323" s="316" t="e">
        <f t="array" ref="E323">IF(STROŠKI_01!#REF!="","",STROŠKI_01!#REF!)</f>
        <v>#REF!</v>
      </c>
      <c r="F323" s="316" t="e">
        <f t="array" ref="F323">IF(STROŠKI_01!#REF!="","",STROŠKI_01!#REF!)</f>
        <v>#REF!</v>
      </c>
      <c r="G323" s="316" t="e">
        <f t="array" ref="G323">IF(STROŠKI_01!#REF!="","",STROŠKI_01!#REF!)</f>
        <v>#REF!</v>
      </c>
      <c r="H323" s="316" t="e">
        <f t="array" ref="H323">IF(STROŠKI_01!#REF!="","",STROŠKI_01!#REF!)</f>
        <v>#REF!</v>
      </c>
      <c r="I323" s="316" t="e">
        <f t="array" ref="I323">IF(STROŠKI_01!#REF!="","",STROŠKI_01!#REF!)</f>
        <v>#REF!</v>
      </c>
      <c r="J323" s="316" t="e">
        <f t="array" ref="J323">IF(STROŠKI_01!#REF!="","",STROŠKI_01!#REF!)</f>
        <v>#REF!</v>
      </c>
      <c r="K323" s="316" t="e">
        <f t="array" ref="K323">IF(STROŠKI_01!#REF!="","",STROŠKI_01!#REF!)</f>
        <v>#REF!</v>
      </c>
      <c r="L323" s="316" t="e">
        <f t="array" ref="L323">IF(STROŠKI_01!#REF!="","",STROŠKI_01!#REF!)</f>
        <v>#REF!</v>
      </c>
      <c r="M323" s="316" t="e">
        <f t="array" ref="M323">IF(STROŠKI_01!#REF!="","",STROŠKI_01!#REF!)</f>
        <v>#REF!</v>
      </c>
      <c r="N323" s="316" t="e">
        <f t="array" ref="N323">IF(STROŠKI_01!#REF!="","",STROŠKI_01!#REF!)</f>
        <v>#REF!</v>
      </c>
      <c r="O323" s="316" t="e">
        <f t="array" ref="O323">IF(STROŠKI_01!#REF!="","",STROŠKI_01!#REF!)</f>
        <v>#REF!</v>
      </c>
      <c r="P323" s="316" t="e">
        <f t="array" ref="P323">IF(STROŠKI_01!#REF!="","",STROŠKI_01!#REF!)</f>
        <v>#REF!</v>
      </c>
      <c r="Q323" s="316" t="e">
        <f t="array" ref="Q323">IF(STROŠKI_01!#REF!="","",STROŠKI_01!#REF!)</f>
        <v>#REF!</v>
      </c>
      <c r="R323" s="316" t="e">
        <f t="array" ref="R323">IF(STROŠKI_01!#REF!="","",STROŠKI_01!#REF!)</f>
        <v>#REF!</v>
      </c>
      <c r="S323" s="316" t="e">
        <f t="array" ref="S323">IF(STROŠKI_01!#REF!="","",STROŠKI_01!#REF!)</f>
        <v>#REF!</v>
      </c>
      <c r="T323" s="316" t="e">
        <f t="array" ref="T323">IF(STROŠKI_01!#REF!="","",STROŠKI_01!#REF!)</f>
        <v>#REF!</v>
      </c>
    </row>
    <row r="324" spans="1:20" x14ac:dyDescent="0.25">
      <c r="A324" s="354">
        <v>8</v>
      </c>
      <c r="B324" s="316" t="e">
        <f t="array" ref="B324">IF(STROŠKI_01!#REF!="","",STROŠKI_01!#REF!)</f>
        <v>#REF!</v>
      </c>
      <c r="C324" s="316" t="e">
        <f t="array" ref="C324">IF(STROŠKI_01!#REF!="","",STROŠKI_01!#REF!)</f>
        <v>#REF!</v>
      </c>
      <c r="D324" s="316" t="e">
        <f t="array" ref="D324">IF(STROŠKI_01!#REF!="","",STROŠKI_01!#REF!)</f>
        <v>#REF!</v>
      </c>
      <c r="E324" s="316" t="e">
        <f t="array" ref="E324">IF(STROŠKI_01!#REF!="","",STROŠKI_01!#REF!)</f>
        <v>#REF!</v>
      </c>
      <c r="F324" s="316" t="e">
        <f t="array" ref="F324">IF(STROŠKI_01!#REF!="","",STROŠKI_01!#REF!)</f>
        <v>#REF!</v>
      </c>
      <c r="G324" s="316" t="e">
        <f t="array" ref="G324">IF(STROŠKI_01!#REF!="","",STROŠKI_01!#REF!)</f>
        <v>#REF!</v>
      </c>
      <c r="H324" s="316" t="e">
        <f t="array" ref="H324">IF(STROŠKI_01!#REF!="","",STROŠKI_01!#REF!)</f>
        <v>#REF!</v>
      </c>
      <c r="I324" s="316" t="e">
        <f t="array" ref="I324">IF(STROŠKI_01!#REF!="","",STROŠKI_01!#REF!)</f>
        <v>#REF!</v>
      </c>
      <c r="J324" s="316" t="e">
        <f t="array" ref="J324">IF(STROŠKI_01!#REF!="","",STROŠKI_01!#REF!)</f>
        <v>#REF!</v>
      </c>
      <c r="K324" s="316" t="e">
        <f t="array" ref="K324">IF(STROŠKI_01!#REF!="","",STROŠKI_01!#REF!)</f>
        <v>#REF!</v>
      </c>
      <c r="L324" s="316" t="e">
        <f t="array" ref="L324">IF(STROŠKI_01!#REF!="","",STROŠKI_01!#REF!)</f>
        <v>#REF!</v>
      </c>
      <c r="M324" s="316" t="e">
        <f t="array" ref="M324">IF(STROŠKI_01!#REF!="","",STROŠKI_01!#REF!)</f>
        <v>#REF!</v>
      </c>
      <c r="N324" s="316" t="e">
        <f t="array" ref="N324">IF(STROŠKI_01!#REF!="","",STROŠKI_01!#REF!)</f>
        <v>#REF!</v>
      </c>
      <c r="O324" s="316" t="e">
        <f t="array" ref="O324">IF(STROŠKI_01!#REF!="","",STROŠKI_01!#REF!)</f>
        <v>#REF!</v>
      </c>
      <c r="P324" s="316" t="e">
        <f t="array" ref="P324">IF(STROŠKI_01!#REF!="","",STROŠKI_01!#REF!)</f>
        <v>#REF!</v>
      </c>
      <c r="Q324" s="316" t="e">
        <f t="array" ref="Q324">IF(STROŠKI_01!#REF!="","",STROŠKI_01!#REF!)</f>
        <v>#REF!</v>
      </c>
      <c r="R324" s="316" t="e">
        <f t="array" ref="R324">IF(STROŠKI_01!#REF!="","",STROŠKI_01!#REF!)</f>
        <v>#REF!</v>
      </c>
      <c r="S324" s="316" t="e">
        <f t="array" ref="S324">IF(STROŠKI_01!#REF!="","",STROŠKI_01!#REF!)</f>
        <v>#REF!</v>
      </c>
      <c r="T324" s="316" t="e">
        <f t="array" ref="T324">IF(STROŠKI_01!#REF!="","",STROŠKI_01!#REF!)</f>
        <v>#REF!</v>
      </c>
    </row>
    <row r="325" spans="1:20" x14ac:dyDescent="0.25">
      <c r="A325" s="354">
        <v>8</v>
      </c>
      <c r="B325" s="316" t="e">
        <f t="array" ref="B325">IF(STROŠKI_01!#REF!="","",STROŠKI_01!#REF!)</f>
        <v>#REF!</v>
      </c>
      <c r="C325" s="316" t="e">
        <f t="array" ref="C325">IF(STROŠKI_01!#REF!="","",STROŠKI_01!#REF!)</f>
        <v>#REF!</v>
      </c>
      <c r="D325" s="316" t="e">
        <f t="array" ref="D325">IF(STROŠKI_01!#REF!="","",STROŠKI_01!#REF!)</f>
        <v>#REF!</v>
      </c>
      <c r="E325" s="316" t="e">
        <f t="array" ref="E325">IF(STROŠKI_01!#REF!="","",STROŠKI_01!#REF!)</f>
        <v>#REF!</v>
      </c>
      <c r="F325" s="316" t="e">
        <f t="array" ref="F325">IF(STROŠKI_01!#REF!="","",STROŠKI_01!#REF!)</f>
        <v>#REF!</v>
      </c>
      <c r="G325" s="316" t="e">
        <f t="array" ref="G325">IF(STROŠKI_01!#REF!="","",STROŠKI_01!#REF!)</f>
        <v>#REF!</v>
      </c>
      <c r="H325" s="316" t="e">
        <f t="array" ref="H325">IF(STROŠKI_01!#REF!="","",STROŠKI_01!#REF!)</f>
        <v>#REF!</v>
      </c>
      <c r="I325" s="316" t="e">
        <f t="array" ref="I325">IF(STROŠKI_01!#REF!="","",STROŠKI_01!#REF!)</f>
        <v>#REF!</v>
      </c>
      <c r="J325" s="316" t="e">
        <f t="array" ref="J325">IF(STROŠKI_01!#REF!="","",STROŠKI_01!#REF!)</f>
        <v>#REF!</v>
      </c>
      <c r="K325" s="316" t="e">
        <f t="array" ref="K325">IF(STROŠKI_01!#REF!="","",STROŠKI_01!#REF!)</f>
        <v>#REF!</v>
      </c>
      <c r="L325" s="316" t="e">
        <f t="array" ref="L325">IF(STROŠKI_01!#REF!="","",STROŠKI_01!#REF!)</f>
        <v>#REF!</v>
      </c>
      <c r="M325" s="316" t="e">
        <f t="array" ref="M325">IF(STROŠKI_01!#REF!="","",STROŠKI_01!#REF!)</f>
        <v>#REF!</v>
      </c>
      <c r="N325" s="316" t="e">
        <f t="array" ref="N325">IF(STROŠKI_01!#REF!="","",STROŠKI_01!#REF!)</f>
        <v>#REF!</v>
      </c>
      <c r="O325" s="316" t="e">
        <f t="array" ref="O325">IF(STROŠKI_01!#REF!="","",STROŠKI_01!#REF!)</f>
        <v>#REF!</v>
      </c>
      <c r="P325" s="316" t="e">
        <f t="array" ref="P325">IF(STROŠKI_01!#REF!="","",STROŠKI_01!#REF!)</f>
        <v>#REF!</v>
      </c>
      <c r="Q325" s="316" t="e">
        <f t="array" ref="Q325">IF(STROŠKI_01!#REF!="","",STROŠKI_01!#REF!)</f>
        <v>#REF!</v>
      </c>
      <c r="R325" s="316" t="e">
        <f t="array" ref="R325">IF(STROŠKI_01!#REF!="","",STROŠKI_01!#REF!)</f>
        <v>#REF!</v>
      </c>
      <c r="S325" s="316" t="e">
        <f t="array" ref="S325">IF(STROŠKI_01!#REF!="","",STROŠKI_01!#REF!)</f>
        <v>#REF!</v>
      </c>
      <c r="T325" s="316" t="e">
        <f t="array" ref="T325">IF(STROŠKI_01!#REF!="","",STROŠKI_01!#REF!)</f>
        <v>#REF!</v>
      </c>
    </row>
    <row r="326" spans="1:20" x14ac:dyDescent="0.25">
      <c r="A326" s="354">
        <v>8</v>
      </c>
      <c r="B326" s="316" t="e">
        <f t="array" ref="B326">IF(STROŠKI_01!#REF!="","",STROŠKI_01!#REF!)</f>
        <v>#REF!</v>
      </c>
      <c r="C326" s="316" t="e">
        <f t="array" ref="C326">IF(STROŠKI_01!#REF!="","",STROŠKI_01!#REF!)</f>
        <v>#REF!</v>
      </c>
      <c r="D326" s="316" t="e">
        <f t="array" ref="D326">IF(STROŠKI_01!#REF!="","",STROŠKI_01!#REF!)</f>
        <v>#REF!</v>
      </c>
      <c r="E326" s="316" t="e">
        <f t="array" ref="E326">IF(STROŠKI_01!#REF!="","",STROŠKI_01!#REF!)</f>
        <v>#REF!</v>
      </c>
      <c r="F326" s="316" t="e">
        <f t="array" ref="F326">IF(STROŠKI_01!#REF!="","",STROŠKI_01!#REF!)</f>
        <v>#REF!</v>
      </c>
      <c r="G326" s="316" t="e">
        <f t="array" ref="G326">IF(STROŠKI_01!#REF!="","",STROŠKI_01!#REF!)</f>
        <v>#REF!</v>
      </c>
      <c r="H326" s="316" t="e">
        <f t="array" ref="H326">IF(STROŠKI_01!#REF!="","",STROŠKI_01!#REF!)</f>
        <v>#REF!</v>
      </c>
      <c r="I326" s="316" t="e">
        <f t="array" ref="I326">IF(STROŠKI_01!#REF!="","",STROŠKI_01!#REF!)</f>
        <v>#REF!</v>
      </c>
      <c r="J326" s="316" t="e">
        <f t="array" ref="J326">IF(STROŠKI_01!#REF!="","",STROŠKI_01!#REF!)</f>
        <v>#REF!</v>
      </c>
      <c r="K326" s="316" t="e">
        <f t="array" ref="K326">IF(STROŠKI_01!#REF!="","",STROŠKI_01!#REF!)</f>
        <v>#REF!</v>
      </c>
      <c r="L326" s="316" t="e">
        <f t="array" ref="L326">IF(STROŠKI_01!#REF!="","",STROŠKI_01!#REF!)</f>
        <v>#REF!</v>
      </c>
      <c r="M326" s="316" t="e">
        <f t="array" ref="M326">IF(STROŠKI_01!#REF!="","",STROŠKI_01!#REF!)</f>
        <v>#REF!</v>
      </c>
      <c r="N326" s="316" t="e">
        <f t="array" ref="N326">IF(STROŠKI_01!#REF!="","",STROŠKI_01!#REF!)</f>
        <v>#REF!</v>
      </c>
      <c r="O326" s="316" t="e">
        <f t="array" ref="O326">IF(STROŠKI_01!#REF!="","",STROŠKI_01!#REF!)</f>
        <v>#REF!</v>
      </c>
      <c r="P326" s="316" t="e">
        <f t="array" ref="P326">IF(STROŠKI_01!#REF!="","",STROŠKI_01!#REF!)</f>
        <v>#REF!</v>
      </c>
      <c r="Q326" s="316" t="e">
        <f t="array" ref="Q326">IF(STROŠKI_01!#REF!="","",STROŠKI_01!#REF!)</f>
        <v>#REF!</v>
      </c>
      <c r="R326" s="316" t="e">
        <f t="array" ref="R326">IF(STROŠKI_01!#REF!="","",STROŠKI_01!#REF!)</f>
        <v>#REF!</v>
      </c>
      <c r="S326" s="316" t="e">
        <f t="array" ref="S326">IF(STROŠKI_01!#REF!="","",STROŠKI_01!#REF!)</f>
        <v>#REF!</v>
      </c>
      <c r="T326" s="316" t="e">
        <f t="array" ref="T326">IF(STROŠKI_01!#REF!="","",STROŠKI_01!#REF!)</f>
        <v>#REF!</v>
      </c>
    </row>
    <row r="327" spans="1:20" x14ac:dyDescent="0.25">
      <c r="A327" s="354">
        <v>8</v>
      </c>
      <c r="B327" s="316" t="e">
        <f t="array" ref="B327">IF(STROŠKI_01!#REF!="","",STROŠKI_01!#REF!)</f>
        <v>#REF!</v>
      </c>
      <c r="C327" s="316" t="e">
        <f t="array" ref="C327">IF(STROŠKI_01!#REF!="","",STROŠKI_01!#REF!)</f>
        <v>#REF!</v>
      </c>
      <c r="D327" s="316" t="e">
        <f t="array" ref="D327">IF(STROŠKI_01!#REF!="","",STROŠKI_01!#REF!)</f>
        <v>#REF!</v>
      </c>
      <c r="E327" s="316" t="e">
        <f t="array" ref="E327">IF(STROŠKI_01!#REF!="","",STROŠKI_01!#REF!)</f>
        <v>#REF!</v>
      </c>
      <c r="F327" s="316" t="e">
        <f t="array" ref="F327">IF(STROŠKI_01!#REF!="","",STROŠKI_01!#REF!)</f>
        <v>#REF!</v>
      </c>
      <c r="G327" s="316" t="e">
        <f t="array" ref="G327">IF(STROŠKI_01!#REF!="","",STROŠKI_01!#REF!)</f>
        <v>#REF!</v>
      </c>
      <c r="H327" s="316" t="e">
        <f t="array" ref="H327">IF(STROŠKI_01!#REF!="","",STROŠKI_01!#REF!)</f>
        <v>#REF!</v>
      </c>
      <c r="I327" s="316" t="e">
        <f t="array" ref="I327">IF(STROŠKI_01!#REF!="","",STROŠKI_01!#REF!)</f>
        <v>#REF!</v>
      </c>
      <c r="J327" s="316" t="e">
        <f t="array" ref="J327">IF(STROŠKI_01!#REF!="","",STROŠKI_01!#REF!)</f>
        <v>#REF!</v>
      </c>
      <c r="K327" s="316" t="e">
        <f t="array" ref="K327">IF(STROŠKI_01!#REF!="","",STROŠKI_01!#REF!)</f>
        <v>#REF!</v>
      </c>
      <c r="L327" s="316" t="e">
        <f t="array" ref="L327">IF(STROŠKI_01!#REF!="","",STROŠKI_01!#REF!)</f>
        <v>#REF!</v>
      </c>
      <c r="M327" s="316" t="e">
        <f t="array" ref="M327">IF(STROŠKI_01!#REF!="","",STROŠKI_01!#REF!)</f>
        <v>#REF!</v>
      </c>
      <c r="N327" s="316" t="e">
        <f t="array" ref="N327">IF(STROŠKI_01!#REF!="","",STROŠKI_01!#REF!)</f>
        <v>#REF!</v>
      </c>
      <c r="O327" s="316" t="e">
        <f t="array" ref="O327">IF(STROŠKI_01!#REF!="","",STROŠKI_01!#REF!)</f>
        <v>#REF!</v>
      </c>
      <c r="P327" s="316" t="e">
        <f t="array" ref="P327">IF(STROŠKI_01!#REF!="","",STROŠKI_01!#REF!)</f>
        <v>#REF!</v>
      </c>
      <c r="Q327" s="316" t="e">
        <f t="array" ref="Q327">IF(STROŠKI_01!#REF!="","",STROŠKI_01!#REF!)</f>
        <v>#REF!</v>
      </c>
      <c r="R327" s="316" t="e">
        <f t="array" ref="R327">IF(STROŠKI_01!#REF!="","",STROŠKI_01!#REF!)</f>
        <v>#REF!</v>
      </c>
      <c r="S327" s="316" t="e">
        <f t="array" ref="S327">IF(STROŠKI_01!#REF!="","",STROŠKI_01!#REF!)</f>
        <v>#REF!</v>
      </c>
      <c r="T327" s="316" t="e">
        <f t="array" ref="T327">IF(STROŠKI_01!#REF!="","",STROŠKI_01!#REF!)</f>
        <v>#REF!</v>
      </c>
    </row>
    <row r="328" spans="1:20" x14ac:dyDescent="0.25">
      <c r="A328" s="354">
        <v>8</v>
      </c>
      <c r="B328" s="316" t="e">
        <f t="array" ref="B328">IF(STROŠKI_01!#REF!="","",STROŠKI_01!#REF!)</f>
        <v>#REF!</v>
      </c>
      <c r="C328" s="316" t="e">
        <f t="array" ref="C328">IF(STROŠKI_01!#REF!="","",STROŠKI_01!#REF!)</f>
        <v>#REF!</v>
      </c>
      <c r="D328" s="316" t="e">
        <f t="array" ref="D328">IF(STROŠKI_01!#REF!="","",STROŠKI_01!#REF!)</f>
        <v>#REF!</v>
      </c>
      <c r="E328" s="316" t="e">
        <f t="array" ref="E328">IF(STROŠKI_01!#REF!="","",STROŠKI_01!#REF!)</f>
        <v>#REF!</v>
      </c>
      <c r="F328" s="316" t="e">
        <f t="array" ref="F328">IF(STROŠKI_01!#REF!="","",STROŠKI_01!#REF!)</f>
        <v>#REF!</v>
      </c>
      <c r="G328" s="316" t="e">
        <f t="array" ref="G328">IF(STROŠKI_01!#REF!="","",STROŠKI_01!#REF!)</f>
        <v>#REF!</v>
      </c>
      <c r="H328" s="316" t="e">
        <f t="array" ref="H328">IF(STROŠKI_01!#REF!="","",STROŠKI_01!#REF!)</f>
        <v>#REF!</v>
      </c>
      <c r="I328" s="316" t="e">
        <f t="array" ref="I328">IF(STROŠKI_01!#REF!="","",STROŠKI_01!#REF!)</f>
        <v>#REF!</v>
      </c>
      <c r="J328" s="316" t="e">
        <f t="array" ref="J328">IF(STROŠKI_01!#REF!="","",STROŠKI_01!#REF!)</f>
        <v>#REF!</v>
      </c>
      <c r="K328" s="316" t="e">
        <f t="array" ref="K328">IF(STROŠKI_01!#REF!="","",STROŠKI_01!#REF!)</f>
        <v>#REF!</v>
      </c>
      <c r="L328" s="316" t="e">
        <f t="array" ref="L328">IF(STROŠKI_01!#REF!="","",STROŠKI_01!#REF!)</f>
        <v>#REF!</v>
      </c>
      <c r="M328" s="316" t="e">
        <f t="array" ref="M328">IF(STROŠKI_01!#REF!="","",STROŠKI_01!#REF!)</f>
        <v>#REF!</v>
      </c>
      <c r="N328" s="316" t="e">
        <f t="array" ref="N328">IF(STROŠKI_01!#REF!="","",STROŠKI_01!#REF!)</f>
        <v>#REF!</v>
      </c>
      <c r="O328" s="316" t="e">
        <f t="array" ref="O328">IF(STROŠKI_01!#REF!="","",STROŠKI_01!#REF!)</f>
        <v>#REF!</v>
      </c>
      <c r="P328" s="316" t="e">
        <f t="array" ref="P328">IF(STROŠKI_01!#REF!="","",STROŠKI_01!#REF!)</f>
        <v>#REF!</v>
      </c>
      <c r="Q328" s="316" t="e">
        <f t="array" ref="Q328">IF(STROŠKI_01!#REF!="","",STROŠKI_01!#REF!)</f>
        <v>#REF!</v>
      </c>
      <c r="R328" s="316" t="e">
        <f t="array" ref="R328">IF(STROŠKI_01!#REF!="","",STROŠKI_01!#REF!)</f>
        <v>#REF!</v>
      </c>
      <c r="S328" s="316" t="e">
        <f t="array" ref="S328">IF(STROŠKI_01!#REF!="","",STROŠKI_01!#REF!)</f>
        <v>#REF!</v>
      </c>
      <c r="T328" s="316" t="e">
        <f t="array" ref="T328">IF(STROŠKI_01!#REF!="","",STROŠKI_01!#REF!)</f>
        <v>#REF!</v>
      </c>
    </row>
    <row r="329" spans="1:20" x14ac:dyDescent="0.25">
      <c r="A329" s="354">
        <v>8</v>
      </c>
      <c r="B329" s="316" t="e">
        <f t="array" ref="B329">IF(STROŠKI_01!#REF!="","",STROŠKI_01!#REF!)</f>
        <v>#REF!</v>
      </c>
      <c r="C329" s="316" t="e">
        <f t="array" ref="C329">IF(STROŠKI_01!#REF!="","",STROŠKI_01!#REF!)</f>
        <v>#REF!</v>
      </c>
      <c r="D329" s="316" t="e">
        <f t="array" ref="D329">IF(STROŠKI_01!#REF!="","",STROŠKI_01!#REF!)</f>
        <v>#REF!</v>
      </c>
      <c r="E329" s="316" t="e">
        <f t="array" ref="E329">IF(STROŠKI_01!#REF!="","",STROŠKI_01!#REF!)</f>
        <v>#REF!</v>
      </c>
      <c r="F329" s="316" t="e">
        <f t="array" ref="F329">IF(STROŠKI_01!#REF!="","",STROŠKI_01!#REF!)</f>
        <v>#REF!</v>
      </c>
      <c r="G329" s="316" t="e">
        <f t="array" ref="G329">IF(STROŠKI_01!#REF!="","",STROŠKI_01!#REF!)</f>
        <v>#REF!</v>
      </c>
      <c r="H329" s="316" t="e">
        <f t="array" ref="H329">IF(STROŠKI_01!#REF!="","",STROŠKI_01!#REF!)</f>
        <v>#REF!</v>
      </c>
      <c r="I329" s="316" t="e">
        <f t="array" ref="I329">IF(STROŠKI_01!#REF!="","",STROŠKI_01!#REF!)</f>
        <v>#REF!</v>
      </c>
      <c r="J329" s="316" t="e">
        <f t="array" ref="J329">IF(STROŠKI_01!#REF!="","",STROŠKI_01!#REF!)</f>
        <v>#REF!</v>
      </c>
      <c r="K329" s="316" t="e">
        <f t="array" ref="K329">IF(STROŠKI_01!#REF!="","",STROŠKI_01!#REF!)</f>
        <v>#REF!</v>
      </c>
      <c r="L329" s="316" t="e">
        <f t="array" ref="L329">IF(STROŠKI_01!#REF!="","",STROŠKI_01!#REF!)</f>
        <v>#REF!</v>
      </c>
      <c r="M329" s="316" t="e">
        <f t="array" ref="M329">IF(STROŠKI_01!#REF!="","",STROŠKI_01!#REF!)</f>
        <v>#REF!</v>
      </c>
      <c r="N329" s="316" t="e">
        <f t="array" ref="N329">IF(STROŠKI_01!#REF!="","",STROŠKI_01!#REF!)</f>
        <v>#REF!</v>
      </c>
      <c r="O329" s="316" t="e">
        <f t="array" ref="O329">IF(STROŠKI_01!#REF!="","",STROŠKI_01!#REF!)</f>
        <v>#REF!</v>
      </c>
      <c r="P329" s="316" t="e">
        <f t="array" ref="P329">IF(STROŠKI_01!#REF!="","",STROŠKI_01!#REF!)</f>
        <v>#REF!</v>
      </c>
      <c r="Q329" s="316" t="e">
        <f t="array" ref="Q329">IF(STROŠKI_01!#REF!="","",STROŠKI_01!#REF!)</f>
        <v>#REF!</v>
      </c>
      <c r="R329" s="316" t="e">
        <f t="array" ref="R329">IF(STROŠKI_01!#REF!="","",STROŠKI_01!#REF!)</f>
        <v>#REF!</v>
      </c>
      <c r="S329" s="316" t="e">
        <f t="array" ref="S329">IF(STROŠKI_01!#REF!="","",STROŠKI_01!#REF!)</f>
        <v>#REF!</v>
      </c>
      <c r="T329" s="316" t="e">
        <f t="array" ref="T329">IF(STROŠKI_01!#REF!="","",STROŠKI_01!#REF!)</f>
        <v>#REF!</v>
      </c>
    </row>
    <row r="330" spans="1:20" x14ac:dyDescent="0.25">
      <c r="A330" s="354">
        <v>8</v>
      </c>
      <c r="B330" s="316" t="e">
        <f t="array" ref="B330">IF(STROŠKI_01!#REF!="","",STROŠKI_01!#REF!)</f>
        <v>#REF!</v>
      </c>
      <c r="C330" s="316" t="e">
        <f t="array" ref="C330">IF(STROŠKI_01!#REF!="","",STROŠKI_01!#REF!)</f>
        <v>#REF!</v>
      </c>
      <c r="D330" s="316" t="e">
        <f t="array" ref="D330">IF(STROŠKI_01!#REF!="","",STROŠKI_01!#REF!)</f>
        <v>#REF!</v>
      </c>
      <c r="E330" s="316" t="e">
        <f t="array" ref="E330">IF(STROŠKI_01!#REF!="","",STROŠKI_01!#REF!)</f>
        <v>#REF!</v>
      </c>
      <c r="F330" s="316" t="e">
        <f t="array" ref="F330">IF(STROŠKI_01!#REF!="","",STROŠKI_01!#REF!)</f>
        <v>#REF!</v>
      </c>
      <c r="G330" s="316" t="e">
        <f t="array" ref="G330">IF(STROŠKI_01!#REF!="","",STROŠKI_01!#REF!)</f>
        <v>#REF!</v>
      </c>
      <c r="H330" s="316" t="e">
        <f t="array" ref="H330">IF(STROŠKI_01!#REF!="","",STROŠKI_01!#REF!)</f>
        <v>#REF!</v>
      </c>
      <c r="I330" s="316" t="e">
        <f t="array" ref="I330">IF(STROŠKI_01!#REF!="","",STROŠKI_01!#REF!)</f>
        <v>#REF!</v>
      </c>
      <c r="J330" s="316" t="e">
        <f t="array" ref="J330">IF(STROŠKI_01!#REF!="","",STROŠKI_01!#REF!)</f>
        <v>#REF!</v>
      </c>
      <c r="K330" s="316" t="e">
        <f t="array" ref="K330">IF(STROŠKI_01!#REF!="","",STROŠKI_01!#REF!)</f>
        <v>#REF!</v>
      </c>
      <c r="L330" s="316" t="e">
        <f t="array" ref="L330">IF(STROŠKI_01!#REF!="","",STROŠKI_01!#REF!)</f>
        <v>#REF!</v>
      </c>
      <c r="M330" s="316" t="e">
        <f t="array" ref="M330">IF(STROŠKI_01!#REF!="","",STROŠKI_01!#REF!)</f>
        <v>#REF!</v>
      </c>
      <c r="N330" s="316" t="e">
        <f t="array" ref="N330">IF(STROŠKI_01!#REF!="","",STROŠKI_01!#REF!)</f>
        <v>#REF!</v>
      </c>
      <c r="O330" s="316" t="e">
        <f t="array" ref="O330">IF(STROŠKI_01!#REF!="","",STROŠKI_01!#REF!)</f>
        <v>#REF!</v>
      </c>
      <c r="P330" s="316" t="e">
        <f t="array" ref="P330">IF(STROŠKI_01!#REF!="","",STROŠKI_01!#REF!)</f>
        <v>#REF!</v>
      </c>
      <c r="Q330" s="316" t="e">
        <f t="array" ref="Q330">IF(STROŠKI_01!#REF!="","",STROŠKI_01!#REF!)</f>
        <v>#REF!</v>
      </c>
      <c r="R330" s="316" t="e">
        <f t="array" ref="R330">IF(STROŠKI_01!#REF!="","",STROŠKI_01!#REF!)</f>
        <v>#REF!</v>
      </c>
      <c r="S330" s="316" t="e">
        <f t="array" ref="S330">IF(STROŠKI_01!#REF!="","",STROŠKI_01!#REF!)</f>
        <v>#REF!</v>
      </c>
      <c r="T330" s="316" t="e">
        <f t="array" ref="T330">IF(STROŠKI_01!#REF!="","",STROŠKI_01!#REF!)</f>
        <v>#REF!</v>
      </c>
    </row>
    <row r="331" spans="1:20" x14ac:dyDescent="0.25">
      <c r="A331" s="354">
        <v>8</v>
      </c>
      <c r="B331" s="316" t="e">
        <f t="array" ref="B331">IF(STROŠKI_01!#REF!="","",STROŠKI_01!#REF!)</f>
        <v>#REF!</v>
      </c>
      <c r="C331" s="316" t="e">
        <f t="array" ref="C331">IF(STROŠKI_01!#REF!="","",STROŠKI_01!#REF!)</f>
        <v>#REF!</v>
      </c>
      <c r="D331" s="316" t="e">
        <f t="array" ref="D331">IF(STROŠKI_01!#REF!="","",STROŠKI_01!#REF!)</f>
        <v>#REF!</v>
      </c>
      <c r="E331" s="316" t="e">
        <f t="array" ref="E331">IF(STROŠKI_01!#REF!="","",STROŠKI_01!#REF!)</f>
        <v>#REF!</v>
      </c>
      <c r="F331" s="316" t="e">
        <f t="array" ref="F331">IF(STROŠKI_01!#REF!="","",STROŠKI_01!#REF!)</f>
        <v>#REF!</v>
      </c>
      <c r="G331" s="316" t="e">
        <f t="array" ref="G331">IF(STROŠKI_01!#REF!="","",STROŠKI_01!#REF!)</f>
        <v>#REF!</v>
      </c>
      <c r="H331" s="316" t="e">
        <f t="array" ref="H331">IF(STROŠKI_01!#REF!="","",STROŠKI_01!#REF!)</f>
        <v>#REF!</v>
      </c>
      <c r="I331" s="316" t="e">
        <f t="array" ref="I331">IF(STROŠKI_01!#REF!="","",STROŠKI_01!#REF!)</f>
        <v>#REF!</v>
      </c>
      <c r="J331" s="316" t="e">
        <f t="array" ref="J331">IF(STROŠKI_01!#REF!="","",STROŠKI_01!#REF!)</f>
        <v>#REF!</v>
      </c>
      <c r="K331" s="316" t="e">
        <f t="array" ref="K331">IF(STROŠKI_01!#REF!="","",STROŠKI_01!#REF!)</f>
        <v>#REF!</v>
      </c>
      <c r="L331" s="316" t="e">
        <f t="array" ref="L331">IF(STROŠKI_01!#REF!="","",STROŠKI_01!#REF!)</f>
        <v>#REF!</v>
      </c>
      <c r="M331" s="316" t="e">
        <f t="array" ref="M331">IF(STROŠKI_01!#REF!="","",STROŠKI_01!#REF!)</f>
        <v>#REF!</v>
      </c>
      <c r="N331" s="316" t="e">
        <f t="array" ref="N331">IF(STROŠKI_01!#REF!="","",STROŠKI_01!#REF!)</f>
        <v>#REF!</v>
      </c>
      <c r="O331" s="316" t="e">
        <f t="array" ref="O331">IF(STROŠKI_01!#REF!="","",STROŠKI_01!#REF!)</f>
        <v>#REF!</v>
      </c>
      <c r="P331" s="316" t="e">
        <f t="array" ref="P331">IF(STROŠKI_01!#REF!="","",STROŠKI_01!#REF!)</f>
        <v>#REF!</v>
      </c>
      <c r="Q331" s="316" t="e">
        <f t="array" ref="Q331">IF(STROŠKI_01!#REF!="","",STROŠKI_01!#REF!)</f>
        <v>#REF!</v>
      </c>
      <c r="R331" s="316" t="e">
        <f t="array" ref="R331">IF(STROŠKI_01!#REF!="","",STROŠKI_01!#REF!)</f>
        <v>#REF!</v>
      </c>
      <c r="S331" s="316" t="e">
        <f t="array" ref="S331">IF(STROŠKI_01!#REF!="","",STROŠKI_01!#REF!)</f>
        <v>#REF!</v>
      </c>
      <c r="T331" s="316" t="e">
        <f t="array" ref="T331">IF(STROŠKI_01!#REF!="","",STROŠKI_01!#REF!)</f>
        <v>#REF!</v>
      </c>
    </row>
    <row r="332" spans="1:20" x14ac:dyDescent="0.25">
      <c r="A332" s="354">
        <v>8</v>
      </c>
      <c r="B332" s="316" t="e">
        <f t="array" ref="B332">IF(STROŠKI_01!#REF!="","",STROŠKI_01!#REF!)</f>
        <v>#REF!</v>
      </c>
      <c r="C332" s="316" t="e">
        <f t="array" ref="C332">IF(STROŠKI_01!#REF!="","",STROŠKI_01!#REF!)</f>
        <v>#REF!</v>
      </c>
      <c r="D332" s="316" t="e">
        <f t="array" ref="D332">IF(STROŠKI_01!#REF!="","",STROŠKI_01!#REF!)</f>
        <v>#REF!</v>
      </c>
      <c r="E332" s="316" t="e">
        <f t="array" ref="E332">IF(STROŠKI_01!#REF!="","",STROŠKI_01!#REF!)</f>
        <v>#REF!</v>
      </c>
      <c r="F332" s="316" t="e">
        <f t="array" ref="F332">IF(STROŠKI_01!#REF!="","",STROŠKI_01!#REF!)</f>
        <v>#REF!</v>
      </c>
      <c r="G332" s="316" t="e">
        <f t="array" ref="G332">IF(STROŠKI_01!#REF!="","",STROŠKI_01!#REF!)</f>
        <v>#REF!</v>
      </c>
      <c r="H332" s="316" t="e">
        <f t="array" ref="H332">IF(STROŠKI_01!#REF!="","",STROŠKI_01!#REF!)</f>
        <v>#REF!</v>
      </c>
      <c r="I332" s="316" t="e">
        <f t="array" ref="I332">IF(STROŠKI_01!#REF!="","",STROŠKI_01!#REF!)</f>
        <v>#REF!</v>
      </c>
      <c r="J332" s="316" t="e">
        <f t="array" ref="J332">IF(STROŠKI_01!#REF!="","",STROŠKI_01!#REF!)</f>
        <v>#REF!</v>
      </c>
      <c r="K332" s="316" t="e">
        <f t="array" ref="K332">IF(STROŠKI_01!#REF!="","",STROŠKI_01!#REF!)</f>
        <v>#REF!</v>
      </c>
      <c r="L332" s="316" t="e">
        <f t="array" ref="L332">IF(STROŠKI_01!#REF!="","",STROŠKI_01!#REF!)</f>
        <v>#REF!</v>
      </c>
      <c r="M332" s="316" t="e">
        <f t="array" ref="M332">IF(STROŠKI_01!#REF!="","",STROŠKI_01!#REF!)</f>
        <v>#REF!</v>
      </c>
      <c r="N332" s="316" t="e">
        <f t="array" ref="N332">IF(STROŠKI_01!#REF!="","",STROŠKI_01!#REF!)</f>
        <v>#REF!</v>
      </c>
      <c r="O332" s="316" t="e">
        <f t="array" ref="O332">IF(STROŠKI_01!#REF!="","",STROŠKI_01!#REF!)</f>
        <v>#REF!</v>
      </c>
      <c r="P332" s="316" t="e">
        <f t="array" ref="P332">IF(STROŠKI_01!#REF!="","",STROŠKI_01!#REF!)</f>
        <v>#REF!</v>
      </c>
      <c r="Q332" s="316" t="e">
        <f t="array" ref="Q332">IF(STROŠKI_01!#REF!="","",STROŠKI_01!#REF!)</f>
        <v>#REF!</v>
      </c>
      <c r="R332" s="316" t="e">
        <f t="array" ref="R332">IF(STROŠKI_01!#REF!="","",STROŠKI_01!#REF!)</f>
        <v>#REF!</v>
      </c>
      <c r="S332" s="316" t="e">
        <f t="array" ref="S332">IF(STROŠKI_01!#REF!="","",STROŠKI_01!#REF!)</f>
        <v>#REF!</v>
      </c>
      <c r="T332" s="316" t="e">
        <f t="array" ref="T332">IF(STROŠKI_01!#REF!="","",STROŠKI_01!#REF!)</f>
        <v>#REF!</v>
      </c>
    </row>
    <row r="333" spans="1:20" x14ac:dyDescent="0.25">
      <c r="A333" s="354">
        <v>8</v>
      </c>
      <c r="B333" s="316" t="e">
        <f t="array" ref="B333">IF(STROŠKI_01!#REF!="","",STROŠKI_01!#REF!)</f>
        <v>#REF!</v>
      </c>
      <c r="C333" s="316" t="e">
        <f t="array" ref="C333">IF(STROŠKI_01!#REF!="","",STROŠKI_01!#REF!)</f>
        <v>#REF!</v>
      </c>
      <c r="D333" s="316" t="e">
        <f t="array" ref="D333">IF(STROŠKI_01!#REF!="","",STROŠKI_01!#REF!)</f>
        <v>#REF!</v>
      </c>
      <c r="E333" s="316" t="e">
        <f t="array" ref="E333">IF(STROŠKI_01!#REF!="","",STROŠKI_01!#REF!)</f>
        <v>#REF!</v>
      </c>
      <c r="F333" s="316" t="e">
        <f t="array" ref="F333">IF(STROŠKI_01!#REF!="","",STROŠKI_01!#REF!)</f>
        <v>#REF!</v>
      </c>
      <c r="G333" s="316" t="e">
        <f t="array" ref="G333">IF(STROŠKI_01!#REF!="","",STROŠKI_01!#REF!)</f>
        <v>#REF!</v>
      </c>
      <c r="H333" s="316" t="e">
        <f t="array" ref="H333">IF(STROŠKI_01!#REF!="","",STROŠKI_01!#REF!)</f>
        <v>#REF!</v>
      </c>
      <c r="I333" s="316" t="e">
        <f t="array" ref="I333">IF(STROŠKI_01!#REF!="","",STROŠKI_01!#REF!)</f>
        <v>#REF!</v>
      </c>
      <c r="J333" s="316" t="e">
        <f t="array" ref="J333">IF(STROŠKI_01!#REF!="","",STROŠKI_01!#REF!)</f>
        <v>#REF!</v>
      </c>
      <c r="K333" s="316" t="e">
        <f t="array" ref="K333">IF(STROŠKI_01!#REF!="","",STROŠKI_01!#REF!)</f>
        <v>#REF!</v>
      </c>
      <c r="L333" s="316" t="e">
        <f t="array" ref="L333">IF(STROŠKI_01!#REF!="","",STROŠKI_01!#REF!)</f>
        <v>#REF!</v>
      </c>
      <c r="M333" s="316" t="e">
        <f t="array" ref="M333">IF(STROŠKI_01!#REF!="","",STROŠKI_01!#REF!)</f>
        <v>#REF!</v>
      </c>
      <c r="N333" s="316" t="e">
        <f t="array" ref="N333">IF(STROŠKI_01!#REF!="","",STROŠKI_01!#REF!)</f>
        <v>#REF!</v>
      </c>
      <c r="O333" s="316" t="e">
        <f t="array" ref="O333">IF(STROŠKI_01!#REF!="","",STROŠKI_01!#REF!)</f>
        <v>#REF!</v>
      </c>
      <c r="P333" s="316" t="e">
        <f t="array" ref="P333">IF(STROŠKI_01!#REF!="","",STROŠKI_01!#REF!)</f>
        <v>#REF!</v>
      </c>
      <c r="Q333" s="316" t="e">
        <f t="array" ref="Q333">IF(STROŠKI_01!#REF!="","",STROŠKI_01!#REF!)</f>
        <v>#REF!</v>
      </c>
      <c r="R333" s="316" t="e">
        <f t="array" ref="R333">IF(STROŠKI_01!#REF!="","",STROŠKI_01!#REF!)</f>
        <v>#REF!</v>
      </c>
      <c r="S333" s="316" t="e">
        <f t="array" ref="S333">IF(STROŠKI_01!#REF!="","",STROŠKI_01!#REF!)</f>
        <v>#REF!</v>
      </c>
      <c r="T333" s="316" t="e">
        <f t="array" ref="T333">IF(STROŠKI_01!#REF!="","",STROŠKI_01!#REF!)</f>
        <v>#REF!</v>
      </c>
    </row>
    <row r="334" spans="1:20" x14ac:dyDescent="0.25">
      <c r="A334" s="354">
        <v>8</v>
      </c>
      <c r="B334" s="316" t="e">
        <f t="array" ref="B334">IF(STROŠKI_01!#REF!="","",STROŠKI_01!#REF!)</f>
        <v>#REF!</v>
      </c>
      <c r="C334" s="316" t="e">
        <f t="array" ref="C334">IF(STROŠKI_01!#REF!="","",STROŠKI_01!#REF!)</f>
        <v>#REF!</v>
      </c>
      <c r="D334" s="316" t="e">
        <f t="array" ref="D334">IF(STROŠKI_01!#REF!="","",STROŠKI_01!#REF!)</f>
        <v>#REF!</v>
      </c>
      <c r="E334" s="316" t="e">
        <f t="array" ref="E334">IF(STROŠKI_01!#REF!="","",STROŠKI_01!#REF!)</f>
        <v>#REF!</v>
      </c>
      <c r="F334" s="316" t="e">
        <f t="array" ref="F334">IF(STROŠKI_01!#REF!="","",STROŠKI_01!#REF!)</f>
        <v>#REF!</v>
      </c>
      <c r="G334" s="316" t="e">
        <f t="array" ref="G334">IF(STROŠKI_01!#REF!="","",STROŠKI_01!#REF!)</f>
        <v>#REF!</v>
      </c>
      <c r="H334" s="316" t="e">
        <f t="array" ref="H334">IF(STROŠKI_01!#REF!="","",STROŠKI_01!#REF!)</f>
        <v>#REF!</v>
      </c>
      <c r="I334" s="316" t="e">
        <f t="array" ref="I334">IF(STROŠKI_01!#REF!="","",STROŠKI_01!#REF!)</f>
        <v>#REF!</v>
      </c>
      <c r="J334" s="316" t="e">
        <f t="array" ref="J334">IF(STROŠKI_01!#REF!="","",STROŠKI_01!#REF!)</f>
        <v>#REF!</v>
      </c>
      <c r="K334" s="316" t="e">
        <f t="array" ref="K334">IF(STROŠKI_01!#REF!="","",STROŠKI_01!#REF!)</f>
        <v>#REF!</v>
      </c>
      <c r="L334" s="316" t="e">
        <f t="array" ref="L334">IF(STROŠKI_01!#REF!="","",STROŠKI_01!#REF!)</f>
        <v>#REF!</v>
      </c>
      <c r="M334" s="316" t="e">
        <f t="array" ref="M334">IF(STROŠKI_01!#REF!="","",STROŠKI_01!#REF!)</f>
        <v>#REF!</v>
      </c>
      <c r="N334" s="316" t="e">
        <f t="array" ref="N334">IF(STROŠKI_01!#REF!="","",STROŠKI_01!#REF!)</f>
        <v>#REF!</v>
      </c>
      <c r="O334" s="316" t="e">
        <f t="array" ref="O334">IF(STROŠKI_01!#REF!="","",STROŠKI_01!#REF!)</f>
        <v>#REF!</v>
      </c>
      <c r="P334" s="316" t="e">
        <f t="array" ref="P334">IF(STROŠKI_01!#REF!="","",STROŠKI_01!#REF!)</f>
        <v>#REF!</v>
      </c>
      <c r="Q334" s="316" t="e">
        <f t="array" ref="Q334">IF(STROŠKI_01!#REF!="","",STROŠKI_01!#REF!)</f>
        <v>#REF!</v>
      </c>
      <c r="R334" s="316" t="e">
        <f t="array" ref="R334">IF(STROŠKI_01!#REF!="","",STROŠKI_01!#REF!)</f>
        <v>#REF!</v>
      </c>
      <c r="S334" s="316" t="e">
        <f t="array" ref="S334">IF(STROŠKI_01!#REF!="","",STROŠKI_01!#REF!)</f>
        <v>#REF!</v>
      </c>
      <c r="T334" s="316" t="e">
        <f t="array" ref="T334">IF(STROŠKI_01!#REF!="","",STROŠKI_01!#REF!)</f>
        <v>#REF!</v>
      </c>
    </row>
    <row r="335" spans="1:20" x14ac:dyDescent="0.25">
      <c r="A335" s="354">
        <v>8</v>
      </c>
      <c r="B335" s="316" t="e">
        <f t="array" ref="B335">IF(STROŠKI_01!#REF!="","",STROŠKI_01!#REF!)</f>
        <v>#REF!</v>
      </c>
      <c r="C335" s="316" t="e">
        <f t="array" ref="C335">IF(STROŠKI_01!#REF!="","",STROŠKI_01!#REF!)</f>
        <v>#REF!</v>
      </c>
      <c r="D335" s="316" t="e">
        <f t="array" ref="D335">IF(STROŠKI_01!#REF!="","",STROŠKI_01!#REF!)</f>
        <v>#REF!</v>
      </c>
      <c r="E335" s="316" t="e">
        <f t="array" ref="E335">IF(STROŠKI_01!#REF!="","",STROŠKI_01!#REF!)</f>
        <v>#REF!</v>
      </c>
      <c r="F335" s="316" t="e">
        <f t="array" ref="F335">IF(STROŠKI_01!#REF!="","",STROŠKI_01!#REF!)</f>
        <v>#REF!</v>
      </c>
      <c r="G335" s="316" t="e">
        <f t="array" ref="G335">IF(STROŠKI_01!#REF!="","",STROŠKI_01!#REF!)</f>
        <v>#REF!</v>
      </c>
      <c r="H335" s="316" t="e">
        <f t="array" ref="H335">IF(STROŠKI_01!#REF!="","",STROŠKI_01!#REF!)</f>
        <v>#REF!</v>
      </c>
      <c r="I335" s="316" t="e">
        <f t="array" ref="I335">IF(STROŠKI_01!#REF!="","",STROŠKI_01!#REF!)</f>
        <v>#REF!</v>
      </c>
      <c r="J335" s="316" t="e">
        <f t="array" ref="J335">IF(STROŠKI_01!#REF!="","",STROŠKI_01!#REF!)</f>
        <v>#REF!</v>
      </c>
      <c r="K335" s="316" t="e">
        <f t="array" ref="K335">IF(STROŠKI_01!#REF!="","",STROŠKI_01!#REF!)</f>
        <v>#REF!</v>
      </c>
      <c r="L335" s="316" t="e">
        <f t="array" ref="L335">IF(STROŠKI_01!#REF!="","",STROŠKI_01!#REF!)</f>
        <v>#REF!</v>
      </c>
      <c r="M335" s="316" t="e">
        <f t="array" ref="M335">IF(STROŠKI_01!#REF!="","",STROŠKI_01!#REF!)</f>
        <v>#REF!</v>
      </c>
      <c r="N335" s="316" t="e">
        <f t="array" ref="N335">IF(STROŠKI_01!#REF!="","",STROŠKI_01!#REF!)</f>
        <v>#REF!</v>
      </c>
      <c r="O335" s="316" t="e">
        <f t="array" ref="O335">IF(STROŠKI_01!#REF!="","",STROŠKI_01!#REF!)</f>
        <v>#REF!</v>
      </c>
      <c r="P335" s="316" t="e">
        <f t="array" ref="P335">IF(STROŠKI_01!#REF!="","",STROŠKI_01!#REF!)</f>
        <v>#REF!</v>
      </c>
      <c r="Q335" s="316" t="e">
        <f t="array" ref="Q335">IF(STROŠKI_01!#REF!="","",STROŠKI_01!#REF!)</f>
        <v>#REF!</v>
      </c>
      <c r="R335" s="316" t="e">
        <f t="array" ref="R335">IF(STROŠKI_01!#REF!="","",STROŠKI_01!#REF!)</f>
        <v>#REF!</v>
      </c>
      <c r="S335" s="316" t="e">
        <f t="array" ref="S335">IF(STROŠKI_01!#REF!="","",STROŠKI_01!#REF!)</f>
        <v>#REF!</v>
      </c>
      <c r="T335" s="316" t="e">
        <f t="array" ref="T335">IF(STROŠKI_01!#REF!="","",STROŠKI_01!#REF!)</f>
        <v>#REF!</v>
      </c>
    </row>
    <row r="336" spans="1:20" x14ac:dyDescent="0.25">
      <c r="A336" s="354">
        <v>8</v>
      </c>
      <c r="B336" s="316" t="e">
        <f t="array" ref="B336">IF(STROŠKI_01!#REF!="","",STROŠKI_01!#REF!)</f>
        <v>#REF!</v>
      </c>
      <c r="C336" s="316" t="e">
        <f t="array" ref="C336">IF(STROŠKI_01!#REF!="","",STROŠKI_01!#REF!)</f>
        <v>#REF!</v>
      </c>
      <c r="D336" s="316" t="e">
        <f t="array" ref="D336">IF(STROŠKI_01!#REF!="","",STROŠKI_01!#REF!)</f>
        <v>#REF!</v>
      </c>
      <c r="E336" s="316" t="e">
        <f t="array" ref="E336">IF(STROŠKI_01!#REF!="","",STROŠKI_01!#REF!)</f>
        <v>#REF!</v>
      </c>
      <c r="F336" s="316" t="e">
        <f t="array" ref="F336">IF(STROŠKI_01!#REF!="","",STROŠKI_01!#REF!)</f>
        <v>#REF!</v>
      </c>
      <c r="G336" s="316" t="e">
        <f t="array" ref="G336">IF(STROŠKI_01!#REF!="","",STROŠKI_01!#REF!)</f>
        <v>#REF!</v>
      </c>
      <c r="H336" s="316" t="e">
        <f t="array" ref="H336">IF(STROŠKI_01!#REF!="","",STROŠKI_01!#REF!)</f>
        <v>#REF!</v>
      </c>
      <c r="I336" s="316" t="e">
        <f t="array" ref="I336">IF(STROŠKI_01!#REF!="","",STROŠKI_01!#REF!)</f>
        <v>#REF!</v>
      </c>
      <c r="J336" s="316" t="e">
        <f t="array" ref="J336">IF(STROŠKI_01!#REF!="","",STROŠKI_01!#REF!)</f>
        <v>#REF!</v>
      </c>
      <c r="K336" s="316" t="e">
        <f t="array" ref="K336">IF(STROŠKI_01!#REF!="","",STROŠKI_01!#REF!)</f>
        <v>#REF!</v>
      </c>
      <c r="L336" s="316" t="e">
        <f t="array" ref="L336">IF(STROŠKI_01!#REF!="","",STROŠKI_01!#REF!)</f>
        <v>#REF!</v>
      </c>
      <c r="M336" s="316" t="e">
        <f t="array" ref="M336">IF(STROŠKI_01!#REF!="","",STROŠKI_01!#REF!)</f>
        <v>#REF!</v>
      </c>
      <c r="N336" s="316" t="e">
        <f t="array" ref="N336">IF(STROŠKI_01!#REF!="","",STROŠKI_01!#REF!)</f>
        <v>#REF!</v>
      </c>
      <c r="O336" s="316" t="e">
        <f t="array" ref="O336">IF(STROŠKI_01!#REF!="","",STROŠKI_01!#REF!)</f>
        <v>#REF!</v>
      </c>
      <c r="P336" s="316" t="e">
        <f t="array" ref="P336">IF(STROŠKI_01!#REF!="","",STROŠKI_01!#REF!)</f>
        <v>#REF!</v>
      </c>
      <c r="Q336" s="316" t="e">
        <f t="array" ref="Q336">IF(STROŠKI_01!#REF!="","",STROŠKI_01!#REF!)</f>
        <v>#REF!</v>
      </c>
      <c r="R336" s="316" t="e">
        <f t="array" ref="R336">IF(STROŠKI_01!#REF!="","",STROŠKI_01!#REF!)</f>
        <v>#REF!</v>
      </c>
      <c r="S336" s="316" t="e">
        <f t="array" ref="S336">IF(STROŠKI_01!#REF!="","",STROŠKI_01!#REF!)</f>
        <v>#REF!</v>
      </c>
      <c r="T336" s="316" t="e">
        <f t="array" ref="T336">IF(STROŠKI_01!#REF!="","",STROŠKI_01!#REF!)</f>
        <v>#REF!</v>
      </c>
    </row>
    <row r="337" spans="1:20" x14ac:dyDescent="0.25">
      <c r="A337" s="354">
        <v>8</v>
      </c>
      <c r="B337" s="316" t="e">
        <f t="array" ref="B337">IF(STROŠKI_01!#REF!="","",STROŠKI_01!#REF!)</f>
        <v>#REF!</v>
      </c>
      <c r="C337" s="316" t="e">
        <f t="array" ref="C337">IF(STROŠKI_01!#REF!="","",STROŠKI_01!#REF!)</f>
        <v>#REF!</v>
      </c>
      <c r="D337" s="316" t="e">
        <f t="array" ref="D337">IF(STROŠKI_01!#REF!="","",STROŠKI_01!#REF!)</f>
        <v>#REF!</v>
      </c>
      <c r="E337" s="316" t="e">
        <f t="array" ref="E337">IF(STROŠKI_01!#REF!="","",STROŠKI_01!#REF!)</f>
        <v>#REF!</v>
      </c>
      <c r="F337" s="316" t="e">
        <f t="array" ref="F337">IF(STROŠKI_01!#REF!="","",STROŠKI_01!#REF!)</f>
        <v>#REF!</v>
      </c>
      <c r="G337" s="316" t="e">
        <f t="array" ref="G337">IF(STROŠKI_01!#REF!="","",STROŠKI_01!#REF!)</f>
        <v>#REF!</v>
      </c>
      <c r="H337" s="316" t="e">
        <f t="array" ref="H337">IF(STROŠKI_01!#REF!="","",STROŠKI_01!#REF!)</f>
        <v>#REF!</v>
      </c>
      <c r="I337" s="316" t="e">
        <f t="array" ref="I337">IF(STROŠKI_01!#REF!="","",STROŠKI_01!#REF!)</f>
        <v>#REF!</v>
      </c>
      <c r="J337" s="316" t="e">
        <f t="array" ref="J337">IF(STROŠKI_01!#REF!="","",STROŠKI_01!#REF!)</f>
        <v>#REF!</v>
      </c>
      <c r="K337" s="316" t="e">
        <f t="array" ref="K337">IF(STROŠKI_01!#REF!="","",STROŠKI_01!#REF!)</f>
        <v>#REF!</v>
      </c>
      <c r="L337" s="316" t="e">
        <f t="array" ref="L337">IF(STROŠKI_01!#REF!="","",STROŠKI_01!#REF!)</f>
        <v>#REF!</v>
      </c>
      <c r="M337" s="316" t="e">
        <f t="array" ref="M337">IF(STROŠKI_01!#REF!="","",STROŠKI_01!#REF!)</f>
        <v>#REF!</v>
      </c>
      <c r="N337" s="316" t="e">
        <f t="array" ref="N337">IF(STROŠKI_01!#REF!="","",STROŠKI_01!#REF!)</f>
        <v>#REF!</v>
      </c>
      <c r="O337" s="316" t="e">
        <f t="array" ref="O337">IF(STROŠKI_01!#REF!="","",STROŠKI_01!#REF!)</f>
        <v>#REF!</v>
      </c>
      <c r="P337" s="316" t="e">
        <f t="array" ref="P337">IF(STROŠKI_01!#REF!="","",STROŠKI_01!#REF!)</f>
        <v>#REF!</v>
      </c>
      <c r="Q337" s="316" t="e">
        <f t="array" ref="Q337">IF(STROŠKI_01!#REF!="","",STROŠKI_01!#REF!)</f>
        <v>#REF!</v>
      </c>
      <c r="R337" s="316" t="e">
        <f t="array" ref="R337">IF(STROŠKI_01!#REF!="","",STROŠKI_01!#REF!)</f>
        <v>#REF!</v>
      </c>
      <c r="S337" s="316" t="e">
        <f t="array" ref="S337">IF(STROŠKI_01!#REF!="","",STROŠKI_01!#REF!)</f>
        <v>#REF!</v>
      </c>
      <c r="T337" s="316" t="e">
        <f t="array" ref="T337">IF(STROŠKI_01!#REF!="","",STROŠKI_01!#REF!)</f>
        <v>#REF!</v>
      </c>
    </row>
    <row r="338" spans="1:20" x14ac:dyDescent="0.25">
      <c r="A338" s="354">
        <v>8</v>
      </c>
      <c r="B338" s="316" t="e">
        <f t="array" ref="B338">IF(STROŠKI_01!#REF!="","",STROŠKI_01!#REF!)</f>
        <v>#REF!</v>
      </c>
      <c r="C338" s="316" t="e">
        <f t="array" ref="C338">IF(STROŠKI_01!#REF!="","",STROŠKI_01!#REF!)</f>
        <v>#REF!</v>
      </c>
      <c r="D338" s="316" t="e">
        <f t="array" ref="D338">IF(STROŠKI_01!#REF!="","",STROŠKI_01!#REF!)</f>
        <v>#REF!</v>
      </c>
      <c r="E338" s="316" t="e">
        <f t="array" ref="E338">IF(STROŠKI_01!#REF!="","",STROŠKI_01!#REF!)</f>
        <v>#REF!</v>
      </c>
      <c r="F338" s="316" t="e">
        <f t="array" ref="F338">IF(STROŠKI_01!#REF!="","",STROŠKI_01!#REF!)</f>
        <v>#REF!</v>
      </c>
      <c r="G338" s="316" t="e">
        <f t="array" ref="G338">IF(STROŠKI_01!#REF!="","",STROŠKI_01!#REF!)</f>
        <v>#REF!</v>
      </c>
      <c r="H338" s="316" t="e">
        <f t="array" ref="H338">IF(STROŠKI_01!#REF!="","",STROŠKI_01!#REF!)</f>
        <v>#REF!</v>
      </c>
      <c r="I338" s="316" t="e">
        <f t="array" ref="I338">IF(STROŠKI_01!#REF!="","",STROŠKI_01!#REF!)</f>
        <v>#REF!</v>
      </c>
      <c r="J338" s="316" t="e">
        <f t="array" ref="J338">IF(STROŠKI_01!#REF!="","",STROŠKI_01!#REF!)</f>
        <v>#REF!</v>
      </c>
      <c r="K338" s="316" t="e">
        <f t="array" ref="K338">IF(STROŠKI_01!#REF!="","",STROŠKI_01!#REF!)</f>
        <v>#REF!</v>
      </c>
      <c r="L338" s="316" t="e">
        <f t="array" ref="L338">IF(STROŠKI_01!#REF!="","",STROŠKI_01!#REF!)</f>
        <v>#REF!</v>
      </c>
      <c r="M338" s="316" t="e">
        <f t="array" ref="M338">IF(STROŠKI_01!#REF!="","",STROŠKI_01!#REF!)</f>
        <v>#REF!</v>
      </c>
      <c r="N338" s="316" t="e">
        <f t="array" ref="N338">IF(STROŠKI_01!#REF!="","",STROŠKI_01!#REF!)</f>
        <v>#REF!</v>
      </c>
      <c r="O338" s="316" t="e">
        <f t="array" ref="O338">IF(STROŠKI_01!#REF!="","",STROŠKI_01!#REF!)</f>
        <v>#REF!</v>
      </c>
      <c r="P338" s="316" t="e">
        <f t="array" ref="P338">IF(STROŠKI_01!#REF!="","",STROŠKI_01!#REF!)</f>
        <v>#REF!</v>
      </c>
      <c r="Q338" s="316" t="e">
        <f t="array" ref="Q338">IF(STROŠKI_01!#REF!="","",STROŠKI_01!#REF!)</f>
        <v>#REF!</v>
      </c>
      <c r="R338" s="316" t="e">
        <f t="array" ref="R338">IF(STROŠKI_01!#REF!="","",STROŠKI_01!#REF!)</f>
        <v>#REF!</v>
      </c>
      <c r="S338" s="316" t="e">
        <f t="array" ref="S338">IF(STROŠKI_01!#REF!="","",STROŠKI_01!#REF!)</f>
        <v>#REF!</v>
      </c>
      <c r="T338" s="316" t="e">
        <f t="array" ref="T338">IF(STROŠKI_01!#REF!="","",STROŠKI_01!#REF!)</f>
        <v>#REF!</v>
      </c>
    </row>
    <row r="339" spans="1:20" x14ac:dyDescent="0.25">
      <c r="A339" s="354">
        <v>8</v>
      </c>
      <c r="B339" s="316" t="e">
        <f t="array" ref="B339">IF(STROŠKI_01!#REF!="","",STROŠKI_01!#REF!)</f>
        <v>#REF!</v>
      </c>
      <c r="C339" s="316" t="e">
        <f t="array" ref="C339">IF(STROŠKI_01!#REF!="","",STROŠKI_01!#REF!)</f>
        <v>#REF!</v>
      </c>
      <c r="D339" s="316" t="e">
        <f t="array" ref="D339">IF(STROŠKI_01!#REF!="","",STROŠKI_01!#REF!)</f>
        <v>#REF!</v>
      </c>
      <c r="E339" s="316" t="e">
        <f t="array" ref="E339">IF(STROŠKI_01!#REF!="","",STROŠKI_01!#REF!)</f>
        <v>#REF!</v>
      </c>
      <c r="F339" s="316" t="e">
        <f t="array" ref="F339">IF(STROŠKI_01!#REF!="","",STROŠKI_01!#REF!)</f>
        <v>#REF!</v>
      </c>
      <c r="G339" s="316" t="e">
        <f t="array" ref="G339">IF(STROŠKI_01!#REF!="","",STROŠKI_01!#REF!)</f>
        <v>#REF!</v>
      </c>
      <c r="H339" s="316" t="e">
        <f t="array" ref="H339">IF(STROŠKI_01!#REF!="","",STROŠKI_01!#REF!)</f>
        <v>#REF!</v>
      </c>
      <c r="I339" s="316" t="e">
        <f t="array" ref="I339">IF(STROŠKI_01!#REF!="","",STROŠKI_01!#REF!)</f>
        <v>#REF!</v>
      </c>
      <c r="J339" s="316" t="e">
        <f t="array" ref="J339">IF(STROŠKI_01!#REF!="","",STROŠKI_01!#REF!)</f>
        <v>#REF!</v>
      </c>
      <c r="K339" s="316" t="e">
        <f t="array" ref="K339">IF(STROŠKI_01!#REF!="","",STROŠKI_01!#REF!)</f>
        <v>#REF!</v>
      </c>
      <c r="L339" s="316" t="e">
        <f t="array" ref="L339">IF(STROŠKI_01!#REF!="","",STROŠKI_01!#REF!)</f>
        <v>#REF!</v>
      </c>
      <c r="M339" s="316" t="e">
        <f t="array" ref="M339">IF(STROŠKI_01!#REF!="","",STROŠKI_01!#REF!)</f>
        <v>#REF!</v>
      </c>
      <c r="N339" s="316" t="e">
        <f t="array" ref="N339">IF(STROŠKI_01!#REF!="","",STROŠKI_01!#REF!)</f>
        <v>#REF!</v>
      </c>
      <c r="O339" s="316" t="e">
        <f t="array" ref="O339">IF(STROŠKI_01!#REF!="","",STROŠKI_01!#REF!)</f>
        <v>#REF!</v>
      </c>
      <c r="P339" s="316" t="e">
        <f t="array" ref="P339">IF(STROŠKI_01!#REF!="","",STROŠKI_01!#REF!)</f>
        <v>#REF!</v>
      </c>
      <c r="Q339" s="316" t="e">
        <f t="array" ref="Q339">IF(STROŠKI_01!#REF!="","",STROŠKI_01!#REF!)</f>
        <v>#REF!</v>
      </c>
      <c r="R339" s="316" t="e">
        <f t="array" ref="R339">IF(STROŠKI_01!#REF!="","",STROŠKI_01!#REF!)</f>
        <v>#REF!</v>
      </c>
      <c r="S339" s="316" t="e">
        <f t="array" ref="S339">IF(STROŠKI_01!#REF!="","",STROŠKI_01!#REF!)</f>
        <v>#REF!</v>
      </c>
      <c r="T339" s="316" t="e">
        <f t="array" ref="T339">IF(STROŠKI_01!#REF!="","",STROŠKI_01!#REF!)</f>
        <v>#REF!</v>
      </c>
    </row>
    <row r="340" spans="1:20" x14ac:dyDescent="0.25">
      <c r="A340" s="354">
        <v>8</v>
      </c>
      <c r="B340" s="316" t="e">
        <f t="array" ref="B340">IF(STROŠKI_01!#REF!="","",STROŠKI_01!#REF!)</f>
        <v>#REF!</v>
      </c>
      <c r="C340" s="316" t="e">
        <f t="array" ref="C340">IF(STROŠKI_01!#REF!="","",STROŠKI_01!#REF!)</f>
        <v>#REF!</v>
      </c>
      <c r="D340" s="316" t="e">
        <f t="array" ref="D340">IF(STROŠKI_01!#REF!="","",STROŠKI_01!#REF!)</f>
        <v>#REF!</v>
      </c>
      <c r="E340" s="316" t="e">
        <f t="array" ref="E340">IF(STROŠKI_01!#REF!="","",STROŠKI_01!#REF!)</f>
        <v>#REF!</v>
      </c>
      <c r="F340" s="316" t="e">
        <f t="array" ref="F340">IF(STROŠKI_01!#REF!="","",STROŠKI_01!#REF!)</f>
        <v>#REF!</v>
      </c>
      <c r="G340" s="316" t="e">
        <f t="array" ref="G340">IF(STROŠKI_01!#REF!="","",STROŠKI_01!#REF!)</f>
        <v>#REF!</v>
      </c>
      <c r="H340" s="316" t="e">
        <f t="array" ref="H340">IF(STROŠKI_01!#REF!="","",STROŠKI_01!#REF!)</f>
        <v>#REF!</v>
      </c>
      <c r="I340" s="316" t="e">
        <f t="array" ref="I340">IF(STROŠKI_01!#REF!="","",STROŠKI_01!#REF!)</f>
        <v>#REF!</v>
      </c>
      <c r="J340" s="316" t="e">
        <f t="array" ref="J340">IF(STROŠKI_01!#REF!="","",STROŠKI_01!#REF!)</f>
        <v>#REF!</v>
      </c>
      <c r="K340" s="316" t="e">
        <f t="array" ref="K340">IF(STROŠKI_01!#REF!="","",STROŠKI_01!#REF!)</f>
        <v>#REF!</v>
      </c>
      <c r="L340" s="316" t="e">
        <f t="array" ref="L340">IF(STROŠKI_01!#REF!="","",STROŠKI_01!#REF!)</f>
        <v>#REF!</v>
      </c>
      <c r="M340" s="316" t="e">
        <f t="array" ref="M340">IF(STROŠKI_01!#REF!="","",STROŠKI_01!#REF!)</f>
        <v>#REF!</v>
      </c>
      <c r="N340" s="316" t="e">
        <f t="array" ref="N340">IF(STROŠKI_01!#REF!="","",STROŠKI_01!#REF!)</f>
        <v>#REF!</v>
      </c>
      <c r="O340" s="316" t="e">
        <f t="array" ref="O340">IF(STROŠKI_01!#REF!="","",STROŠKI_01!#REF!)</f>
        <v>#REF!</v>
      </c>
      <c r="P340" s="316" t="e">
        <f t="array" ref="P340">IF(STROŠKI_01!#REF!="","",STROŠKI_01!#REF!)</f>
        <v>#REF!</v>
      </c>
      <c r="Q340" s="316" t="e">
        <f t="array" ref="Q340">IF(STROŠKI_01!#REF!="","",STROŠKI_01!#REF!)</f>
        <v>#REF!</v>
      </c>
      <c r="R340" s="316" t="e">
        <f t="array" ref="R340">IF(STROŠKI_01!#REF!="","",STROŠKI_01!#REF!)</f>
        <v>#REF!</v>
      </c>
      <c r="S340" s="316" t="e">
        <f t="array" ref="S340">IF(STROŠKI_01!#REF!="","",STROŠKI_01!#REF!)</f>
        <v>#REF!</v>
      </c>
      <c r="T340" s="316" t="e">
        <f t="array" ref="T340">IF(STROŠKI_01!#REF!="","",STROŠKI_01!#REF!)</f>
        <v>#REF!</v>
      </c>
    </row>
    <row r="341" spans="1:20" x14ac:dyDescent="0.25">
      <c r="A341" s="354">
        <v>8</v>
      </c>
      <c r="B341" s="316" t="e">
        <f t="array" ref="B341">IF(STROŠKI_01!#REF!="","",STROŠKI_01!#REF!)</f>
        <v>#REF!</v>
      </c>
      <c r="C341" s="316" t="e">
        <f t="array" ref="C341">IF(STROŠKI_01!#REF!="","",STROŠKI_01!#REF!)</f>
        <v>#REF!</v>
      </c>
      <c r="D341" s="316" t="e">
        <f t="array" ref="D341">IF(STROŠKI_01!#REF!="","",STROŠKI_01!#REF!)</f>
        <v>#REF!</v>
      </c>
      <c r="E341" s="316" t="e">
        <f t="array" ref="E341">IF(STROŠKI_01!#REF!="","",STROŠKI_01!#REF!)</f>
        <v>#REF!</v>
      </c>
      <c r="F341" s="316" t="e">
        <f t="array" ref="F341">IF(STROŠKI_01!#REF!="","",STROŠKI_01!#REF!)</f>
        <v>#REF!</v>
      </c>
      <c r="G341" s="316" t="e">
        <f t="array" ref="G341">IF(STROŠKI_01!#REF!="","",STROŠKI_01!#REF!)</f>
        <v>#REF!</v>
      </c>
      <c r="H341" s="316" t="e">
        <f t="array" ref="H341">IF(STROŠKI_01!#REF!="","",STROŠKI_01!#REF!)</f>
        <v>#REF!</v>
      </c>
      <c r="I341" s="316" t="e">
        <f t="array" ref="I341">IF(STROŠKI_01!#REF!="","",STROŠKI_01!#REF!)</f>
        <v>#REF!</v>
      </c>
      <c r="J341" s="316" t="e">
        <f t="array" ref="J341">IF(STROŠKI_01!#REF!="","",STROŠKI_01!#REF!)</f>
        <v>#REF!</v>
      </c>
      <c r="K341" s="316" t="e">
        <f t="array" ref="K341">IF(STROŠKI_01!#REF!="","",STROŠKI_01!#REF!)</f>
        <v>#REF!</v>
      </c>
      <c r="L341" s="316" t="e">
        <f t="array" ref="L341">IF(STROŠKI_01!#REF!="","",STROŠKI_01!#REF!)</f>
        <v>#REF!</v>
      </c>
      <c r="M341" s="316" t="e">
        <f t="array" ref="M341">IF(STROŠKI_01!#REF!="","",STROŠKI_01!#REF!)</f>
        <v>#REF!</v>
      </c>
      <c r="N341" s="316" t="e">
        <f t="array" ref="N341">IF(STROŠKI_01!#REF!="","",STROŠKI_01!#REF!)</f>
        <v>#REF!</v>
      </c>
      <c r="O341" s="316" t="e">
        <f t="array" ref="O341">IF(STROŠKI_01!#REF!="","",STROŠKI_01!#REF!)</f>
        <v>#REF!</v>
      </c>
      <c r="P341" s="316" t="e">
        <f t="array" ref="P341">IF(STROŠKI_01!#REF!="","",STROŠKI_01!#REF!)</f>
        <v>#REF!</v>
      </c>
      <c r="Q341" s="316" t="e">
        <f t="array" ref="Q341">IF(STROŠKI_01!#REF!="","",STROŠKI_01!#REF!)</f>
        <v>#REF!</v>
      </c>
      <c r="R341" s="316" t="e">
        <f t="array" ref="R341">IF(STROŠKI_01!#REF!="","",STROŠKI_01!#REF!)</f>
        <v>#REF!</v>
      </c>
      <c r="S341" s="316" t="e">
        <f t="array" ref="S341">IF(STROŠKI_01!#REF!="","",STROŠKI_01!#REF!)</f>
        <v>#REF!</v>
      </c>
      <c r="T341" s="316" t="e">
        <f t="array" ref="T341">IF(STROŠKI_01!#REF!="","",STROŠKI_01!#REF!)</f>
        <v>#REF!</v>
      </c>
    </row>
    <row r="342" spans="1:20" x14ac:dyDescent="0.25">
      <c r="A342" s="354">
        <v>8</v>
      </c>
      <c r="B342" s="316" t="e">
        <f t="array" ref="B342">IF(STROŠKI_01!#REF!="","",STROŠKI_01!#REF!)</f>
        <v>#REF!</v>
      </c>
      <c r="C342" s="316" t="e">
        <f t="array" ref="C342">IF(STROŠKI_01!#REF!="","",STROŠKI_01!#REF!)</f>
        <v>#REF!</v>
      </c>
      <c r="D342" s="316" t="e">
        <f t="array" ref="D342">IF(STROŠKI_01!#REF!="","",STROŠKI_01!#REF!)</f>
        <v>#REF!</v>
      </c>
      <c r="E342" s="316" t="e">
        <f t="array" ref="E342">IF(STROŠKI_01!#REF!="","",STROŠKI_01!#REF!)</f>
        <v>#REF!</v>
      </c>
      <c r="F342" s="316" t="e">
        <f t="array" ref="F342">IF(STROŠKI_01!#REF!="","",STROŠKI_01!#REF!)</f>
        <v>#REF!</v>
      </c>
      <c r="G342" s="316" t="e">
        <f t="array" ref="G342">IF(STROŠKI_01!#REF!="","",STROŠKI_01!#REF!)</f>
        <v>#REF!</v>
      </c>
      <c r="H342" s="316" t="e">
        <f t="array" ref="H342">IF(STROŠKI_01!#REF!="","",STROŠKI_01!#REF!)</f>
        <v>#REF!</v>
      </c>
      <c r="I342" s="316" t="e">
        <f t="array" ref="I342">IF(STROŠKI_01!#REF!="","",STROŠKI_01!#REF!)</f>
        <v>#REF!</v>
      </c>
      <c r="J342" s="316" t="e">
        <f t="array" ref="J342">IF(STROŠKI_01!#REF!="","",STROŠKI_01!#REF!)</f>
        <v>#REF!</v>
      </c>
      <c r="K342" s="316" t="e">
        <f t="array" ref="K342">IF(STROŠKI_01!#REF!="","",STROŠKI_01!#REF!)</f>
        <v>#REF!</v>
      </c>
      <c r="L342" s="316" t="e">
        <f t="array" ref="L342">IF(STROŠKI_01!#REF!="","",STROŠKI_01!#REF!)</f>
        <v>#REF!</v>
      </c>
      <c r="M342" s="316" t="e">
        <f t="array" ref="M342">IF(STROŠKI_01!#REF!="","",STROŠKI_01!#REF!)</f>
        <v>#REF!</v>
      </c>
      <c r="N342" s="316" t="e">
        <f t="array" ref="N342">IF(STROŠKI_01!#REF!="","",STROŠKI_01!#REF!)</f>
        <v>#REF!</v>
      </c>
      <c r="O342" s="316" t="e">
        <f t="array" ref="O342">IF(STROŠKI_01!#REF!="","",STROŠKI_01!#REF!)</f>
        <v>#REF!</v>
      </c>
      <c r="P342" s="316" t="e">
        <f t="array" ref="P342">IF(STROŠKI_01!#REF!="","",STROŠKI_01!#REF!)</f>
        <v>#REF!</v>
      </c>
      <c r="Q342" s="316" t="e">
        <f t="array" ref="Q342">IF(STROŠKI_01!#REF!="","",STROŠKI_01!#REF!)</f>
        <v>#REF!</v>
      </c>
      <c r="R342" s="316" t="e">
        <f t="array" ref="R342">IF(STROŠKI_01!#REF!="","",STROŠKI_01!#REF!)</f>
        <v>#REF!</v>
      </c>
      <c r="S342" s="316" t="e">
        <f t="array" ref="S342">IF(STROŠKI_01!#REF!="","",STROŠKI_01!#REF!)</f>
        <v>#REF!</v>
      </c>
      <c r="T342" s="316" t="e">
        <f t="array" ref="T342">IF(STROŠKI_01!#REF!="","",STROŠKI_01!#REF!)</f>
        <v>#REF!</v>
      </c>
    </row>
    <row r="343" spans="1:20" x14ac:dyDescent="0.25">
      <c r="A343" s="354">
        <v>8</v>
      </c>
      <c r="B343" s="316" t="e">
        <f t="array" ref="B343">IF(STROŠKI_01!#REF!="","",STROŠKI_01!#REF!)</f>
        <v>#REF!</v>
      </c>
      <c r="C343" s="316" t="e">
        <f t="array" ref="C343">IF(STROŠKI_01!#REF!="","",STROŠKI_01!#REF!)</f>
        <v>#REF!</v>
      </c>
      <c r="D343" s="316" t="e">
        <f t="array" ref="D343">IF(STROŠKI_01!#REF!="","",STROŠKI_01!#REF!)</f>
        <v>#REF!</v>
      </c>
      <c r="E343" s="316" t="e">
        <f t="array" ref="E343">IF(STROŠKI_01!#REF!="","",STROŠKI_01!#REF!)</f>
        <v>#REF!</v>
      </c>
      <c r="F343" s="316" t="e">
        <f t="array" ref="F343">IF(STROŠKI_01!#REF!="","",STROŠKI_01!#REF!)</f>
        <v>#REF!</v>
      </c>
      <c r="G343" s="316" t="e">
        <f t="array" ref="G343">IF(STROŠKI_01!#REF!="","",STROŠKI_01!#REF!)</f>
        <v>#REF!</v>
      </c>
      <c r="H343" s="316" t="e">
        <f t="array" ref="H343">IF(STROŠKI_01!#REF!="","",STROŠKI_01!#REF!)</f>
        <v>#REF!</v>
      </c>
      <c r="I343" s="316" t="e">
        <f t="array" ref="I343">IF(STROŠKI_01!#REF!="","",STROŠKI_01!#REF!)</f>
        <v>#REF!</v>
      </c>
      <c r="J343" s="316" t="e">
        <f t="array" ref="J343">IF(STROŠKI_01!#REF!="","",STROŠKI_01!#REF!)</f>
        <v>#REF!</v>
      </c>
      <c r="K343" s="316" t="e">
        <f t="array" ref="K343">IF(STROŠKI_01!#REF!="","",STROŠKI_01!#REF!)</f>
        <v>#REF!</v>
      </c>
      <c r="L343" s="316" t="e">
        <f t="array" ref="L343">IF(STROŠKI_01!#REF!="","",STROŠKI_01!#REF!)</f>
        <v>#REF!</v>
      </c>
      <c r="M343" s="316" t="e">
        <f t="array" ref="M343">IF(STROŠKI_01!#REF!="","",STROŠKI_01!#REF!)</f>
        <v>#REF!</v>
      </c>
      <c r="N343" s="316" t="e">
        <f t="array" ref="N343">IF(STROŠKI_01!#REF!="","",STROŠKI_01!#REF!)</f>
        <v>#REF!</v>
      </c>
      <c r="O343" s="316" t="e">
        <f t="array" ref="O343">IF(STROŠKI_01!#REF!="","",STROŠKI_01!#REF!)</f>
        <v>#REF!</v>
      </c>
      <c r="P343" s="316" t="e">
        <f t="array" ref="P343">IF(STROŠKI_01!#REF!="","",STROŠKI_01!#REF!)</f>
        <v>#REF!</v>
      </c>
      <c r="Q343" s="316" t="e">
        <f t="array" ref="Q343">IF(STROŠKI_01!#REF!="","",STROŠKI_01!#REF!)</f>
        <v>#REF!</v>
      </c>
      <c r="R343" s="316" t="e">
        <f t="array" ref="R343">IF(STROŠKI_01!#REF!="","",STROŠKI_01!#REF!)</f>
        <v>#REF!</v>
      </c>
      <c r="S343" s="316" t="e">
        <f t="array" ref="S343">IF(STROŠKI_01!#REF!="","",STROŠKI_01!#REF!)</f>
        <v>#REF!</v>
      </c>
      <c r="T343" s="316" t="e">
        <f t="array" ref="T343">IF(STROŠKI_01!#REF!="","",STROŠKI_01!#REF!)</f>
        <v>#REF!</v>
      </c>
    </row>
    <row r="344" spans="1:20" x14ac:dyDescent="0.25">
      <c r="A344" s="354">
        <v>8</v>
      </c>
      <c r="B344" s="316" t="e">
        <f t="array" ref="B344">IF(STROŠKI_01!#REF!="","",STROŠKI_01!#REF!)</f>
        <v>#REF!</v>
      </c>
      <c r="C344" s="316" t="e">
        <f t="array" ref="C344">IF(STROŠKI_01!#REF!="","",STROŠKI_01!#REF!)</f>
        <v>#REF!</v>
      </c>
      <c r="D344" s="316" t="e">
        <f t="array" ref="D344">IF(STROŠKI_01!#REF!="","",STROŠKI_01!#REF!)</f>
        <v>#REF!</v>
      </c>
      <c r="E344" s="316" t="e">
        <f t="array" ref="E344">IF(STROŠKI_01!#REF!="","",STROŠKI_01!#REF!)</f>
        <v>#REF!</v>
      </c>
      <c r="F344" s="316" t="e">
        <f t="array" ref="F344">IF(STROŠKI_01!#REF!="","",STROŠKI_01!#REF!)</f>
        <v>#REF!</v>
      </c>
      <c r="G344" s="316" t="e">
        <f t="array" ref="G344">IF(STROŠKI_01!#REF!="","",STROŠKI_01!#REF!)</f>
        <v>#REF!</v>
      </c>
      <c r="H344" s="316" t="e">
        <f t="array" ref="H344">IF(STROŠKI_01!#REF!="","",STROŠKI_01!#REF!)</f>
        <v>#REF!</v>
      </c>
      <c r="I344" s="316" t="e">
        <f t="array" ref="I344">IF(STROŠKI_01!#REF!="","",STROŠKI_01!#REF!)</f>
        <v>#REF!</v>
      </c>
      <c r="J344" s="316" t="e">
        <f t="array" ref="J344">IF(STROŠKI_01!#REF!="","",STROŠKI_01!#REF!)</f>
        <v>#REF!</v>
      </c>
      <c r="K344" s="316" t="e">
        <f t="array" ref="K344">IF(STROŠKI_01!#REF!="","",STROŠKI_01!#REF!)</f>
        <v>#REF!</v>
      </c>
      <c r="L344" s="316" t="e">
        <f t="array" ref="L344">IF(STROŠKI_01!#REF!="","",STROŠKI_01!#REF!)</f>
        <v>#REF!</v>
      </c>
      <c r="M344" s="316" t="e">
        <f t="array" ref="M344">IF(STROŠKI_01!#REF!="","",STROŠKI_01!#REF!)</f>
        <v>#REF!</v>
      </c>
      <c r="N344" s="316" t="e">
        <f t="array" ref="N344">IF(STROŠKI_01!#REF!="","",STROŠKI_01!#REF!)</f>
        <v>#REF!</v>
      </c>
      <c r="O344" s="316" t="e">
        <f t="array" ref="O344">IF(STROŠKI_01!#REF!="","",STROŠKI_01!#REF!)</f>
        <v>#REF!</v>
      </c>
      <c r="P344" s="316" t="e">
        <f t="array" ref="P344">IF(STROŠKI_01!#REF!="","",STROŠKI_01!#REF!)</f>
        <v>#REF!</v>
      </c>
      <c r="Q344" s="316" t="e">
        <f t="array" ref="Q344">IF(STROŠKI_01!#REF!="","",STROŠKI_01!#REF!)</f>
        <v>#REF!</v>
      </c>
      <c r="R344" s="316" t="e">
        <f t="array" ref="R344">IF(STROŠKI_01!#REF!="","",STROŠKI_01!#REF!)</f>
        <v>#REF!</v>
      </c>
      <c r="S344" s="316" t="e">
        <f t="array" ref="S344">IF(STROŠKI_01!#REF!="","",STROŠKI_01!#REF!)</f>
        <v>#REF!</v>
      </c>
      <c r="T344" s="316" t="e">
        <f t="array" ref="T344">IF(STROŠKI_01!#REF!="","",STROŠKI_01!#REF!)</f>
        <v>#REF!</v>
      </c>
    </row>
    <row r="345" spans="1:20" x14ac:dyDescent="0.25">
      <c r="A345" s="354">
        <v>8</v>
      </c>
      <c r="B345" s="316" t="e">
        <f t="array" ref="B345">IF(STROŠKI_01!#REF!="","",STROŠKI_01!#REF!)</f>
        <v>#REF!</v>
      </c>
      <c r="C345" s="316" t="e">
        <f t="array" ref="C345">IF(STROŠKI_01!#REF!="","",STROŠKI_01!#REF!)</f>
        <v>#REF!</v>
      </c>
      <c r="D345" s="316" t="e">
        <f t="array" ref="D345">IF(STROŠKI_01!#REF!="","",STROŠKI_01!#REF!)</f>
        <v>#REF!</v>
      </c>
      <c r="E345" s="316" t="e">
        <f t="array" ref="E345">IF(STROŠKI_01!#REF!="","",STROŠKI_01!#REF!)</f>
        <v>#REF!</v>
      </c>
      <c r="F345" s="316" t="e">
        <f t="array" ref="F345">IF(STROŠKI_01!#REF!="","",STROŠKI_01!#REF!)</f>
        <v>#REF!</v>
      </c>
      <c r="G345" s="316" t="e">
        <f t="array" ref="G345">IF(STROŠKI_01!#REF!="","",STROŠKI_01!#REF!)</f>
        <v>#REF!</v>
      </c>
      <c r="H345" s="316" t="e">
        <f t="array" ref="H345">IF(STROŠKI_01!#REF!="","",STROŠKI_01!#REF!)</f>
        <v>#REF!</v>
      </c>
      <c r="I345" s="316" t="e">
        <f t="array" ref="I345">IF(STROŠKI_01!#REF!="","",STROŠKI_01!#REF!)</f>
        <v>#REF!</v>
      </c>
      <c r="J345" s="316" t="e">
        <f t="array" ref="J345">IF(STROŠKI_01!#REF!="","",STROŠKI_01!#REF!)</f>
        <v>#REF!</v>
      </c>
      <c r="K345" s="316" t="e">
        <f t="array" ref="K345">IF(STROŠKI_01!#REF!="","",STROŠKI_01!#REF!)</f>
        <v>#REF!</v>
      </c>
      <c r="L345" s="316" t="e">
        <f t="array" ref="L345">IF(STROŠKI_01!#REF!="","",STROŠKI_01!#REF!)</f>
        <v>#REF!</v>
      </c>
      <c r="M345" s="316" t="e">
        <f t="array" ref="M345">IF(STROŠKI_01!#REF!="","",STROŠKI_01!#REF!)</f>
        <v>#REF!</v>
      </c>
      <c r="N345" s="316" t="e">
        <f t="array" ref="N345">IF(STROŠKI_01!#REF!="","",STROŠKI_01!#REF!)</f>
        <v>#REF!</v>
      </c>
      <c r="O345" s="316" t="e">
        <f t="array" ref="O345">IF(STROŠKI_01!#REF!="","",STROŠKI_01!#REF!)</f>
        <v>#REF!</v>
      </c>
      <c r="P345" s="316" t="e">
        <f t="array" ref="P345">IF(STROŠKI_01!#REF!="","",STROŠKI_01!#REF!)</f>
        <v>#REF!</v>
      </c>
      <c r="Q345" s="316" t="e">
        <f t="array" ref="Q345">IF(STROŠKI_01!#REF!="","",STROŠKI_01!#REF!)</f>
        <v>#REF!</v>
      </c>
      <c r="R345" s="316" t="e">
        <f t="array" ref="R345">IF(STROŠKI_01!#REF!="","",STROŠKI_01!#REF!)</f>
        <v>#REF!</v>
      </c>
      <c r="S345" s="316" t="e">
        <f t="array" ref="S345">IF(STROŠKI_01!#REF!="","",STROŠKI_01!#REF!)</f>
        <v>#REF!</v>
      </c>
      <c r="T345" s="316" t="e">
        <f t="array" ref="T345">IF(STROŠKI_01!#REF!="","",STROŠKI_01!#REF!)</f>
        <v>#REF!</v>
      </c>
    </row>
    <row r="346" spans="1:20" x14ac:dyDescent="0.25">
      <c r="A346" s="354">
        <v>8</v>
      </c>
      <c r="B346" s="316" t="e">
        <f t="array" ref="B346">IF(STROŠKI_01!#REF!="","",STROŠKI_01!#REF!)</f>
        <v>#REF!</v>
      </c>
      <c r="C346" s="316" t="e">
        <f t="array" ref="C346">IF(STROŠKI_01!#REF!="","",STROŠKI_01!#REF!)</f>
        <v>#REF!</v>
      </c>
      <c r="D346" s="316" t="e">
        <f t="array" ref="D346">IF(STROŠKI_01!#REF!="","",STROŠKI_01!#REF!)</f>
        <v>#REF!</v>
      </c>
      <c r="E346" s="316" t="e">
        <f t="array" ref="E346">IF(STROŠKI_01!#REF!="","",STROŠKI_01!#REF!)</f>
        <v>#REF!</v>
      </c>
      <c r="F346" s="316" t="e">
        <f t="array" ref="F346">IF(STROŠKI_01!#REF!="","",STROŠKI_01!#REF!)</f>
        <v>#REF!</v>
      </c>
      <c r="G346" s="316" t="e">
        <f t="array" ref="G346">IF(STROŠKI_01!#REF!="","",STROŠKI_01!#REF!)</f>
        <v>#REF!</v>
      </c>
      <c r="H346" s="316" t="e">
        <f t="array" ref="H346">IF(STROŠKI_01!#REF!="","",STROŠKI_01!#REF!)</f>
        <v>#REF!</v>
      </c>
      <c r="I346" s="316" t="e">
        <f t="array" ref="I346">IF(STROŠKI_01!#REF!="","",STROŠKI_01!#REF!)</f>
        <v>#REF!</v>
      </c>
      <c r="J346" s="316" t="e">
        <f t="array" ref="J346">IF(STROŠKI_01!#REF!="","",STROŠKI_01!#REF!)</f>
        <v>#REF!</v>
      </c>
      <c r="K346" s="316" t="e">
        <f t="array" ref="K346">IF(STROŠKI_01!#REF!="","",STROŠKI_01!#REF!)</f>
        <v>#REF!</v>
      </c>
      <c r="L346" s="316" t="e">
        <f t="array" ref="L346">IF(STROŠKI_01!#REF!="","",STROŠKI_01!#REF!)</f>
        <v>#REF!</v>
      </c>
      <c r="M346" s="316" t="e">
        <f t="array" ref="M346">IF(STROŠKI_01!#REF!="","",STROŠKI_01!#REF!)</f>
        <v>#REF!</v>
      </c>
      <c r="N346" s="316" t="e">
        <f t="array" ref="N346">IF(STROŠKI_01!#REF!="","",STROŠKI_01!#REF!)</f>
        <v>#REF!</v>
      </c>
      <c r="O346" s="316" t="e">
        <f t="array" ref="O346">IF(STROŠKI_01!#REF!="","",STROŠKI_01!#REF!)</f>
        <v>#REF!</v>
      </c>
      <c r="P346" s="316" t="e">
        <f t="array" ref="P346">IF(STROŠKI_01!#REF!="","",STROŠKI_01!#REF!)</f>
        <v>#REF!</v>
      </c>
      <c r="Q346" s="316" t="e">
        <f t="array" ref="Q346">IF(STROŠKI_01!#REF!="","",STROŠKI_01!#REF!)</f>
        <v>#REF!</v>
      </c>
      <c r="R346" s="316" t="e">
        <f t="array" ref="R346">IF(STROŠKI_01!#REF!="","",STROŠKI_01!#REF!)</f>
        <v>#REF!</v>
      </c>
      <c r="S346" s="316" t="e">
        <f t="array" ref="S346">IF(STROŠKI_01!#REF!="","",STROŠKI_01!#REF!)</f>
        <v>#REF!</v>
      </c>
      <c r="T346" s="316" t="e">
        <f t="array" ref="T346">IF(STROŠKI_01!#REF!="","",STROŠKI_01!#REF!)</f>
        <v>#REF!</v>
      </c>
    </row>
    <row r="347" spans="1:20" x14ac:dyDescent="0.25">
      <c r="A347" s="354">
        <v>8</v>
      </c>
      <c r="B347" s="316" t="e">
        <f t="array" ref="B347">IF(STROŠKI_01!#REF!="","",STROŠKI_01!#REF!)</f>
        <v>#REF!</v>
      </c>
      <c r="C347" s="316" t="e">
        <f t="array" ref="C347">IF(STROŠKI_01!#REF!="","",STROŠKI_01!#REF!)</f>
        <v>#REF!</v>
      </c>
      <c r="D347" s="316" t="e">
        <f t="array" ref="D347">IF(STROŠKI_01!#REF!="","",STROŠKI_01!#REF!)</f>
        <v>#REF!</v>
      </c>
      <c r="E347" s="316" t="e">
        <f t="array" ref="E347">IF(STROŠKI_01!#REF!="","",STROŠKI_01!#REF!)</f>
        <v>#REF!</v>
      </c>
      <c r="F347" s="316" t="e">
        <f t="array" ref="F347">IF(STROŠKI_01!#REF!="","",STROŠKI_01!#REF!)</f>
        <v>#REF!</v>
      </c>
      <c r="G347" s="316" t="e">
        <f t="array" ref="G347">IF(STROŠKI_01!#REF!="","",STROŠKI_01!#REF!)</f>
        <v>#REF!</v>
      </c>
      <c r="H347" s="316" t="e">
        <f t="array" ref="H347">IF(STROŠKI_01!#REF!="","",STROŠKI_01!#REF!)</f>
        <v>#REF!</v>
      </c>
      <c r="I347" s="316" t="e">
        <f t="array" ref="I347">IF(STROŠKI_01!#REF!="","",STROŠKI_01!#REF!)</f>
        <v>#REF!</v>
      </c>
      <c r="J347" s="316" t="e">
        <f t="array" ref="J347">IF(STROŠKI_01!#REF!="","",STROŠKI_01!#REF!)</f>
        <v>#REF!</v>
      </c>
      <c r="K347" s="316" t="e">
        <f t="array" ref="K347">IF(STROŠKI_01!#REF!="","",STROŠKI_01!#REF!)</f>
        <v>#REF!</v>
      </c>
      <c r="L347" s="316" t="e">
        <f t="array" ref="L347">IF(STROŠKI_01!#REF!="","",STROŠKI_01!#REF!)</f>
        <v>#REF!</v>
      </c>
      <c r="M347" s="316" t="e">
        <f t="array" ref="M347">IF(STROŠKI_01!#REF!="","",STROŠKI_01!#REF!)</f>
        <v>#REF!</v>
      </c>
      <c r="N347" s="316" t="e">
        <f t="array" ref="N347">IF(STROŠKI_01!#REF!="","",STROŠKI_01!#REF!)</f>
        <v>#REF!</v>
      </c>
      <c r="O347" s="316" t="e">
        <f t="array" ref="O347">IF(STROŠKI_01!#REF!="","",STROŠKI_01!#REF!)</f>
        <v>#REF!</v>
      </c>
      <c r="P347" s="316" t="e">
        <f t="array" ref="P347">IF(STROŠKI_01!#REF!="","",STROŠKI_01!#REF!)</f>
        <v>#REF!</v>
      </c>
      <c r="Q347" s="316" t="e">
        <f t="array" ref="Q347">IF(STROŠKI_01!#REF!="","",STROŠKI_01!#REF!)</f>
        <v>#REF!</v>
      </c>
      <c r="R347" s="316" t="e">
        <f t="array" ref="R347">IF(STROŠKI_01!#REF!="","",STROŠKI_01!#REF!)</f>
        <v>#REF!</v>
      </c>
      <c r="S347" s="316" t="e">
        <f t="array" ref="S347">IF(STROŠKI_01!#REF!="","",STROŠKI_01!#REF!)</f>
        <v>#REF!</v>
      </c>
      <c r="T347" s="316" t="e">
        <f t="array" ref="T347">IF(STROŠKI_01!#REF!="","",STROŠKI_01!#REF!)</f>
        <v>#REF!</v>
      </c>
    </row>
    <row r="348" spans="1:20" x14ac:dyDescent="0.25">
      <c r="A348" s="354">
        <v>8</v>
      </c>
      <c r="B348" s="316" t="e">
        <f t="array" ref="B348">IF(STROŠKI_01!#REF!="","",STROŠKI_01!#REF!)</f>
        <v>#REF!</v>
      </c>
      <c r="C348" s="316" t="e">
        <f t="array" ref="C348">IF(STROŠKI_01!#REF!="","",STROŠKI_01!#REF!)</f>
        <v>#REF!</v>
      </c>
      <c r="D348" s="316" t="e">
        <f t="array" ref="D348">IF(STROŠKI_01!#REF!="","",STROŠKI_01!#REF!)</f>
        <v>#REF!</v>
      </c>
      <c r="E348" s="316" t="e">
        <f t="array" ref="E348">IF(STROŠKI_01!#REF!="","",STROŠKI_01!#REF!)</f>
        <v>#REF!</v>
      </c>
      <c r="F348" s="316" t="e">
        <f t="array" ref="F348">IF(STROŠKI_01!#REF!="","",STROŠKI_01!#REF!)</f>
        <v>#REF!</v>
      </c>
      <c r="G348" s="316" t="e">
        <f t="array" ref="G348">IF(STROŠKI_01!#REF!="","",STROŠKI_01!#REF!)</f>
        <v>#REF!</v>
      </c>
      <c r="H348" s="316" t="e">
        <f t="array" ref="H348">IF(STROŠKI_01!#REF!="","",STROŠKI_01!#REF!)</f>
        <v>#REF!</v>
      </c>
      <c r="I348" s="316" t="e">
        <f t="array" ref="I348">IF(STROŠKI_01!#REF!="","",STROŠKI_01!#REF!)</f>
        <v>#REF!</v>
      </c>
      <c r="J348" s="316" t="e">
        <f t="array" ref="J348">IF(STROŠKI_01!#REF!="","",STROŠKI_01!#REF!)</f>
        <v>#REF!</v>
      </c>
      <c r="K348" s="316" t="e">
        <f t="array" ref="K348">IF(STROŠKI_01!#REF!="","",STROŠKI_01!#REF!)</f>
        <v>#REF!</v>
      </c>
      <c r="L348" s="316" t="e">
        <f t="array" ref="L348">IF(STROŠKI_01!#REF!="","",STROŠKI_01!#REF!)</f>
        <v>#REF!</v>
      </c>
      <c r="M348" s="316" t="e">
        <f t="array" ref="M348">IF(STROŠKI_01!#REF!="","",STROŠKI_01!#REF!)</f>
        <v>#REF!</v>
      </c>
      <c r="N348" s="316" t="e">
        <f t="array" ref="N348">IF(STROŠKI_01!#REF!="","",STROŠKI_01!#REF!)</f>
        <v>#REF!</v>
      </c>
      <c r="O348" s="316" t="e">
        <f t="array" ref="O348">IF(STROŠKI_01!#REF!="","",STROŠKI_01!#REF!)</f>
        <v>#REF!</v>
      </c>
      <c r="P348" s="316" t="e">
        <f t="array" ref="P348">IF(STROŠKI_01!#REF!="","",STROŠKI_01!#REF!)</f>
        <v>#REF!</v>
      </c>
      <c r="Q348" s="316" t="e">
        <f t="array" ref="Q348">IF(STROŠKI_01!#REF!="","",STROŠKI_01!#REF!)</f>
        <v>#REF!</v>
      </c>
      <c r="R348" s="316" t="e">
        <f t="array" ref="R348">IF(STROŠKI_01!#REF!="","",STROŠKI_01!#REF!)</f>
        <v>#REF!</v>
      </c>
      <c r="S348" s="316" t="e">
        <f t="array" ref="S348">IF(STROŠKI_01!#REF!="","",STROŠKI_01!#REF!)</f>
        <v>#REF!</v>
      </c>
      <c r="T348" s="316" t="e">
        <f t="array" ref="T348">IF(STROŠKI_01!#REF!="","",STROŠKI_01!#REF!)</f>
        <v>#REF!</v>
      </c>
    </row>
    <row r="349" spans="1:20" x14ac:dyDescent="0.25">
      <c r="A349" s="354">
        <v>8</v>
      </c>
      <c r="B349" s="316" t="e">
        <f t="array" ref="B349">IF(STROŠKI_01!#REF!="","",STROŠKI_01!#REF!)</f>
        <v>#REF!</v>
      </c>
      <c r="C349" s="316" t="e">
        <f t="array" ref="C349">IF(STROŠKI_01!#REF!="","",STROŠKI_01!#REF!)</f>
        <v>#REF!</v>
      </c>
      <c r="D349" s="316" t="e">
        <f t="array" ref="D349">IF(STROŠKI_01!#REF!="","",STROŠKI_01!#REF!)</f>
        <v>#REF!</v>
      </c>
      <c r="E349" s="316" t="e">
        <f t="array" ref="E349">IF(STROŠKI_01!#REF!="","",STROŠKI_01!#REF!)</f>
        <v>#REF!</v>
      </c>
      <c r="F349" s="316" t="e">
        <f t="array" ref="F349">IF(STROŠKI_01!#REF!="","",STROŠKI_01!#REF!)</f>
        <v>#REF!</v>
      </c>
      <c r="G349" s="316" t="e">
        <f t="array" ref="G349">IF(STROŠKI_01!#REF!="","",STROŠKI_01!#REF!)</f>
        <v>#REF!</v>
      </c>
      <c r="H349" s="316" t="e">
        <f t="array" ref="H349">IF(STROŠKI_01!#REF!="","",STROŠKI_01!#REF!)</f>
        <v>#REF!</v>
      </c>
      <c r="I349" s="316" t="e">
        <f t="array" ref="I349">IF(STROŠKI_01!#REF!="","",STROŠKI_01!#REF!)</f>
        <v>#REF!</v>
      </c>
      <c r="J349" s="316" t="e">
        <f t="array" ref="J349">IF(STROŠKI_01!#REF!="","",STROŠKI_01!#REF!)</f>
        <v>#REF!</v>
      </c>
      <c r="K349" s="316" t="e">
        <f t="array" ref="K349">IF(STROŠKI_01!#REF!="","",STROŠKI_01!#REF!)</f>
        <v>#REF!</v>
      </c>
      <c r="L349" s="316" t="e">
        <f t="array" ref="L349">IF(STROŠKI_01!#REF!="","",STROŠKI_01!#REF!)</f>
        <v>#REF!</v>
      </c>
      <c r="M349" s="316" t="e">
        <f t="array" ref="M349">IF(STROŠKI_01!#REF!="","",STROŠKI_01!#REF!)</f>
        <v>#REF!</v>
      </c>
      <c r="N349" s="316" t="e">
        <f t="array" ref="N349">IF(STROŠKI_01!#REF!="","",STROŠKI_01!#REF!)</f>
        <v>#REF!</v>
      </c>
      <c r="O349" s="316" t="e">
        <f t="array" ref="O349">IF(STROŠKI_01!#REF!="","",STROŠKI_01!#REF!)</f>
        <v>#REF!</v>
      </c>
      <c r="P349" s="316" t="e">
        <f t="array" ref="P349">IF(STROŠKI_01!#REF!="","",STROŠKI_01!#REF!)</f>
        <v>#REF!</v>
      </c>
      <c r="Q349" s="316" t="e">
        <f t="array" ref="Q349">IF(STROŠKI_01!#REF!="","",STROŠKI_01!#REF!)</f>
        <v>#REF!</v>
      </c>
      <c r="R349" s="316" t="e">
        <f t="array" ref="R349">IF(STROŠKI_01!#REF!="","",STROŠKI_01!#REF!)</f>
        <v>#REF!</v>
      </c>
      <c r="S349" s="316" t="e">
        <f t="array" ref="S349">IF(STROŠKI_01!#REF!="","",STROŠKI_01!#REF!)</f>
        <v>#REF!</v>
      </c>
      <c r="T349" s="316" t="e">
        <f t="array" ref="T349">IF(STROŠKI_01!#REF!="","",STROŠKI_01!#REF!)</f>
        <v>#REF!</v>
      </c>
    </row>
    <row r="350" spans="1:20" x14ac:dyDescent="0.25">
      <c r="A350" s="354">
        <v>8</v>
      </c>
      <c r="B350" s="316" t="e">
        <f t="array" ref="B350">IF(STROŠKI_01!#REF!="","",STROŠKI_01!#REF!)</f>
        <v>#REF!</v>
      </c>
      <c r="C350" s="316" t="e">
        <f t="array" ref="C350">IF(STROŠKI_01!#REF!="","",STROŠKI_01!#REF!)</f>
        <v>#REF!</v>
      </c>
      <c r="D350" s="316" t="e">
        <f t="array" ref="D350">IF(STROŠKI_01!#REF!="","",STROŠKI_01!#REF!)</f>
        <v>#REF!</v>
      </c>
      <c r="E350" s="316" t="e">
        <f t="array" ref="E350">IF(STROŠKI_01!#REF!="","",STROŠKI_01!#REF!)</f>
        <v>#REF!</v>
      </c>
      <c r="F350" s="316" t="e">
        <f t="array" ref="F350">IF(STROŠKI_01!#REF!="","",STROŠKI_01!#REF!)</f>
        <v>#REF!</v>
      </c>
      <c r="G350" s="316" t="e">
        <f t="array" ref="G350">IF(STROŠKI_01!#REF!="","",STROŠKI_01!#REF!)</f>
        <v>#REF!</v>
      </c>
      <c r="H350" s="316" t="e">
        <f t="array" ref="H350">IF(STROŠKI_01!#REF!="","",STROŠKI_01!#REF!)</f>
        <v>#REF!</v>
      </c>
      <c r="I350" s="316" t="e">
        <f t="array" ref="I350">IF(STROŠKI_01!#REF!="","",STROŠKI_01!#REF!)</f>
        <v>#REF!</v>
      </c>
      <c r="J350" s="316" t="e">
        <f t="array" ref="J350">IF(STROŠKI_01!#REF!="","",STROŠKI_01!#REF!)</f>
        <v>#REF!</v>
      </c>
      <c r="K350" s="316" t="e">
        <f t="array" ref="K350">IF(STROŠKI_01!#REF!="","",STROŠKI_01!#REF!)</f>
        <v>#REF!</v>
      </c>
      <c r="L350" s="316" t="e">
        <f t="array" ref="L350">IF(STROŠKI_01!#REF!="","",STROŠKI_01!#REF!)</f>
        <v>#REF!</v>
      </c>
      <c r="M350" s="316" t="e">
        <f t="array" ref="M350">IF(STROŠKI_01!#REF!="","",STROŠKI_01!#REF!)</f>
        <v>#REF!</v>
      </c>
      <c r="N350" s="316" t="e">
        <f t="array" ref="N350">IF(STROŠKI_01!#REF!="","",STROŠKI_01!#REF!)</f>
        <v>#REF!</v>
      </c>
      <c r="O350" s="316" t="e">
        <f t="array" ref="O350">IF(STROŠKI_01!#REF!="","",STROŠKI_01!#REF!)</f>
        <v>#REF!</v>
      </c>
      <c r="P350" s="316" t="e">
        <f t="array" ref="P350">IF(STROŠKI_01!#REF!="","",STROŠKI_01!#REF!)</f>
        <v>#REF!</v>
      </c>
      <c r="Q350" s="316" t="e">
        <f t="array" ref="Q350">IF(STROŠKI_01!#REF!="","",STROŠKI_01!#REF!)</f>
        <v>#REF!</v>
      </c>
      <c r="R350" s="316" t="e">
        <f t="array" ref="R350">IF(STROŠKI_01!#REF!="","",STROŠKI_01!#REF!)</f>
        <v>#REF!</v>
      </c>
      <c r="S350" s="316" t="e">
        <f t="array" ref="S350">IF(STROŠKI_01!#REF!="","",STROŠKI_01!#REF!)</f>
        <v>#REF!</v>
      </c>
      <c r="T350" s="316" t="e">
        <f t="array" ref="T350">IF(STROŠKI_01!#REF!="","",STROŠKI_01!#REF!)</f>
        <v>#REF!</v>
      </c>
    </row>
    <row r="351" spans="1:20" x14ac:dyDescent="0.25">
      <c r="A351" s="354">
        <v>8</v>
      </c>
      <c r="B351" s="316" t="e">
        <f t="array" ref="B351">IF(STROŠKI_01!#REF!="","",STROŠKI_01!#REF!)</f>
        <v>#REF!</v>
      </c>
      <c r="C351" s="316" t="e">
        <f t="array" ref="C351">IF(STROŠKI_01!#REF!="","",STROŠKI_01!#REF!)</f>
        <v>#REF!</v>
      </c>
      <c r="D351" s="316" t="e">
        <f t="array" ref="D351">IF(STROŠKI_01!#REF!="","",STROŠKI_01!#REF!)</f>
        <v>#REF!</v>
      </c>
      <c r="E351" s="316" t="e">
        <f t="array" ref="E351">IF(STROŠKI_01!#REF!="","",STROŠKI_01!#REF!)</f>
        <v>#REF!</v>
      </c>
      <c r="F351" s="316" t="e">
        <f t="array" ref="F351">IF(STROŠKI_01!#REF!="","",STROŠKI_01!#REF!)</f>
        <v>#REF!</v>
      </c>
      <c r="G351" s="316" t="e">
        <f t="array" ref="G351">IF(STROŠKI_01!#REF!="","",STROŠKI_01!#REF!)</f>
        <v>#REF!</v>
      </c>
      <c r="H351" s="316" t="e">
        <f t="array" ref="H351">IF(STROŠKI_01!#REF!="","",STROŠKI_01!#REF!)</f>
        <v>#REF!</v>
      </c>
      <c r="I351" s="316" t="e">
        <f t="array" ref="I351">IF(STROŠKI_01!#REF!="","",STROŠKI_01!#REF!)</f>
        <v>#REF!</v>
      </c>
      <c r="J351" s="316" t="e">
        <f t="array" ref="J351">IF(STROŠKI_01!#REF!="","",STROŠKI_01!#REF!)</f>
        <v>#REF!</v>
      </c>
      <c r="K351" s="316" t="e">
        <f t="array" ref="K351">IF(STROŠKI_01!#REF!="","",STROŠKI_01!#REF!)</f>
        <v>#REF!</v>
      </c>
      <c r="L351" s="316" t="e">
        <f t="array" ref="L351">IF(STROŠKI_01!#REF!="","",STROŠKI_01!#REF!)</f>
        <v>#REF!</v>
      </c>
      <c r="M351" s="316" t="e">
        <f t="array" ref="M351">IF(STROŠKI_01!#REF!="","",STROŠKI_01!#REF!)</f>
        <v>#REF!</v>
      </c>
      <c r="N351" s="316" t="e">
        <f t="array" ref="N351">IF(STROŠKI_01!#REF!="","",STROŠKI_01!#REF!)</f>
        <v>#REF!</v>
      </c>
      <c r="O351" s="316" t="e">
        <f t="array" ref="O351">IF(STROŠKI_01!#REF!="","",STROŠKI_01!#REF!)</f>
        <v>#REF!</v>
      </c>
      <c r="P351" s="316" t="e">
        <f t="array" ref="P351">IF(STROŠKI_01!#REF!="","",STROŠKI_01!#REF!)</f>
        <v>#REF!</v>
      </c>
      <c r="Q351" s="316" t="e">
        <f t="array" ref="Q351">IF(STROŠKI_01!#REF!="","",STROŠKI_01!#REF!)</f>
        <v>#REF!</v>
      </c>
      <c r="R351" s="316" t="e">
        <f t="array" ref="R351">IF(STROŠKI_01!#REF!="","",STROŠKI_01!#REF!)</f>
        <v>#REF!</v>
      </c>
      <c r="S351" s="316" t="e">
        <f t="array" ref="S351">IF(STROŠKI_01!#REF!="","",STROŠKI_01!#REF!)</f>
        <v>#REF!</v>
      </c>
      <c r="T351" s="316" t="e">
        <f t="array" ref="T351">IF(STROŠKI_01!#REF!="","",STROŠKI_01!#REF!)</f>
        <v>#REF!</v>
      </c>
    </row>
    <row r="352" spans="1:20" x14ac:dyDescent="0.25">
      <c r="A352" s="354">
        <v>8</v>
      </c>
      <c r="B352" s="316" t="e">
        <f t="array" ref="B352">IF(STROŠKI_01!#REF!="","",STROŠKI_01!#REF!)</f>
        <v>#REF!</v>
      </c>
      <c r="C352" s="316" t="e">
        <f t="array" ref="C352">IF(STROŠKI_01!#REF!="","",STROŠKI_01!#REF!)</f>
        <v>#REF!</v>
      </c>
      <c r="D352" s="316" t="e">
        <f t="array" ref="D352">IF(STROŠKI_01!#REF!="","",STROŠKI_01!#REF!)</f>
        <v>#REF!</v>
      </c>
      <c r="E352" s="316" t="e">
        <f t="array" ref="E352">IF(STROŠKI_01!#REF!="","",STROŠKI_01!#REF!)</f>
        <v>#REF!</v>
      </c>
      <c r="F352" s="316" t="e">
        <f t="array" ref="F352">IF(STROŠKI_01!#REF!="","",STROŠKI_01!#REF!)</f>
        <v>#REF!</v>
      </c>
      <c r="G352" s="316" t="e">
        <f t="array" ref="G352">IF(STROŠKI_01!#REF!="","",STROŠKI_01!#REF!)</f>
        <v>#REF!</v>
      </c>
      <c r="H352" s="316" t="e">
        <f t="array" ref="H352">IF(STROŠKI_01!#REF!="","",STROŠKI_01!#REF!)</f>
        <v>#REF!</v>
      </c>
      <c r="I352" s="316" t="e">
        <f t="array" ref="I352">IF(STROŠKI_01!#REF!="","",STROŠKI_01!#REF!)</f>
        <v>#REF!</v>
      </c>
      <c r="J352" s="316" t="e">
        <f t="array" ref="J352">IF(STROŠKI_01!#REF!="","",STROŠKI_01!#REF!)</f>
        <v>#REF!</v>
      </c>
      <c r="K352" s="316" t="e">
        <f t="array" ref="K352">IF(STROŠKI_01!#REF!="","",STROŠKI_01!#REF!)</f>
        <v>#REF!</v>
      </c>
      <c r="L352" s="316" t="e">
        <f t="array" ref="L352">IF(STROŠKI_01!#REF!="","",STROŠKI_01!#REF!)</f>
        <v>#REF!</v>
      </c>
      <c r="M352" s="316" t="e">
        <f t="array" ref="M352">IF(STROŠKI_01!#REF!="","",STROŠKI_01!#REF!)</f>
        <v>#REF!</v>
      </c>
      <c r="N352" s="316" t="e">
        <f t="array" ref="N352">IF(STROŠKI_01!#REF!="","",STROŠKI_01!#REF!)</f>
        <v>#REF!</v>
      </c>
      <c r="O352" s="316" t="e">
        <f t="array" ref="O352">IF(STROŠKI_01!#REF!="","",STROŠKI_01!#REF!)</f>
        <v>#REF!</v>
      </c>
      <c r="P352" s="316" t="e">
        <f t="array" ref="P352">IF(STROŠKI_01!#REF!="","",STROŠKI_01!#REF!)</f>
        <v>#REF!</v>
      </c>
      <c r="Q352" s="316" t="e">
        <f t="array" ref="Q352">IF(STROŠKI_01!#REF!="","",STROŠKI_01!#REF!)</f>
        <v>#REF!</v>
      </c>
      <c r="R352" s="316" t="e">
        <f t="array" ref="R352">IF(STROŠKI_01!#REF!="","",STROŠKI_01!#REF!)</f>
        <v>#REF!</v>
      </c>
      <c r="S352" s="316" t="e">
        <f t="array" ref="S352">IF(STROŠKI_01!#REF!="","",STROŠKI_01!#REF!)</f>
        <v>#REF!</v>
      </c>
      <c r="T352" s="316" t="e">
        <f t="array" ref="T352">IF(STROŠKI_01!#REF!="","",STROŠKI_01!#REF!)</f>
        <v>#REF!</v>
      </c>
    </row>
    <row r="353" spans="1:22" x14ac:dyDescent="0.25">
      <c r="A353" s="354">
        <v>8</v>
      </c>
      <c r="B353" s="316" t="e">
        <f t="array" ref="B353">IF(STROŠKI_01!#REF!="","",STROŠKI_01!#REF!)</f>
        <v>#REF!</v>
      </c>
      <c r="C353" s="316" t="e">
        <f t="array" ref="C353">IF(STROŠKI_01!#REF!="","",STROŠKI_01!#REF!)</f>
        <v>#REF!</v>
      </c>
      <c r="D353" s="316" t="e">
        <f t="array" ref="D353">IF(STROŠKI_01!#REF!="","",STROŠKI_01!#REF!)</f>
        <v>#REF!</v>
      </c>
      <c r="E353" s="316" t="e">
        <f t="array" ref="E353">IF(STROŠKI_01!#REF!="","",STROŠKI_01!#REF!)</f>
        <v>#REF!</v>
      </c>
      <c r="F353" s="316" t="e">
        <f t="array" ref="F353">IF(STROŠKI_01!#REF!="","",STROŠKI_01!#REF!)</f>
        <v>#REF!</v>
      </c>
      <c r="G353" s="316" t="e">
        <f t="array" ref="G353">IF(STROŠKI_01!#REF!="","",STROŠKI_01!#REF!)</f>
        <v>#REF!</v>
      </c>
      <c r="H353" s="316" t="e">
        <f t="array" ref="H353">IF(STROŠKI_01!#REF!="","",STROŠKI_01!#REF!)</f>
        <v>#REF!</v>
      </c>
      <c r="I353" s="316" t="e">
        <f t="array" ref="I353">IF(STROŠKI_01!#REF!="","",STROŠKI_01!#REF!)</f>
        <v>#REF!</v>
      </c>
      <c r="J353" s="316" t="e">
        <f t="array" ref="J353">IF(STROŠKI_01!#REF!="","",STROŠKI_01!#REF!)</f>
        <v>#REF!</v>
      </c>
      <c r="K353" s="316" t="e">
        <f t="array" ref="K353">IF(STROŠKI_01!#REF!="","",STROŠKI_01!#REF!)</f>
        <v>#REF!</v>
      </c>
      <c r="L353" s="316" t="e">
        <f t="array" ref="L353">IF(STROŠKI_01!#REF!="","",STROŠKI_01!#REF!)</f>
        <v>#REF!</v>
      </c>
      <c r="M353" s="316" t="e">
        <f t="array" ref="M353">IF(STROŠKI_01!#REF!="","",STROŠKI_01!#REF!)</f>
        <v>#REF!</v>
      </c>
      <c r="N353" s="316" t="e">
        <f t="array" ref="N353">IF(STROŠKI_01!#REF!="","",STROŠKI_01!#REF!)</f>
        <v>#REF!</v>
      </c>
      <c r="O353" s="316" t="e">
        <f t="array" ref="O353">IF(STROŠKI_01!#REF!="","",STROŠKI_01!#REF!)</f>
        <v>#REF!</v>
      </c>
      <c r="P353" s="316" t="e">
        <f t="array" ref="P353">IF(STROŠKI_01!#REF!="","",STROŠKI_01!#REF!)</f>
        <v>#REF!</v>
      </c>
      <c r="Q353" s="316" t="e">
        <f t="array" ref="Q353">IF(STROŠKI_01!#REF!="","",STROŠKI_01!#REF!)</f>
        <v>#REF!</v>
      </c>
      <c r="R353" s="316" t="e">
        <f t="array" ref="R353">IF(STROŠKI_01!#REF!="","",STROŠKI_01!#REF!)</f>
        <v>#REF!</v>
      </c>
      <c r="S353" s="316" t="e">
        <f t="array" ref="S353">IF(STROŠKI_01!#REF!="","",STROŠKI_01!#REF!)</f>
        <v>#REF!</v>
      </c>
      <c r="T353" s="316" t="e">
        <f t="array" ref="T353">IF(STROŠKI_01!#REF!="","",STROŠKI_01!#REF!)</f>
        <v>#REF!</v>
      </c>
    </row>
    <row r="354" spans="1:22" x14ac:dyDescent="0.25">
      <c r="A354" s="354">
        <v>8</v>
      </c>
      <c r="B354" s="316" t="e">
        <f t="array" ref="B354">IF(STROŠKI_01!#REF!="","",STROŠKI_01!#REF!)</f>
        <v>#REF!</v>
      </c>
      <c r="C354" s="316" t="e">
        <f t="array" ref="C354">IF(STROŠKI_01!#REF!="","",STROŠKI_01!#REF!)</f>
        <v>#REF!</v>
      </c>
      <c r="D354" s="316" t="e">
        <f t="array" ref="D354">IF(STROŠKI_01!#REF!="","",STROŠKI_01!#REF!)</f>
        <v>#REF!</v>
      </c>
      <c r="E354" s="316" t="e">
        <f t="array" ref="E354">IF(STROŠKI_01!#REF!="","",STROŠKI_01!#REF!)</f>
        <v>#REF!</v>
      </c>
      <c r="F354" s="316" t="e">
        <f t="array" ref="F354">IF(STROŠKI_01!#REF!="","",STROŠKI_01!#REF!)</f>
        <v>#REF!</v>
      </c>
      <c r="G354" s="316" t="e">
        <f t="array" ref="G354">IF(STROŠKI_01!#REF!="","",STROŠKI_01!#REF!)</f>
        <v>#REF!</v>
      </c>
      <c r="H354" s="316" t="e">
        <f t="array" ref="H354">IF(STROŠKI_01!#REF!="","",STROŠKI_01!#REF!)</f>
        <v>#REF!</v>
      </c>
      <c r="I354" s="316" t="e">
        <f t="array" ref="I354">IF(STROŠKI_01!#REF!="","",STROŠKI_01!#REF!)</f>
        <v>#REF!</v>
      </c>
      <c r="J354" s="316" t="e">
        <f t="array" ref="J354">IF(STROŠKI_01!#REF!="","",STROŠKI_01!#REF!)</f>
        <v>#REF!</v>
      </c>
      <c r="K354" s="316" t="e">
        <f t="array" ref="K354">IF(STROŠKI_01!#REF!="","",STROŠKI_01!#REF!)</f>
        <v>#REF!</v>
      </c>
      <c r="L354" s="316" t="e">
        <f t="array" ref="L354">IF(STROŠKI_01!#REF!="","",STROŠKI_01!#REF!)</f>
        <v>#REF!</v>
      </c>
      <c r="M354" s="316" t="e">
        <f t="array" ref="M354">IF(STROŠKI_01!#REF!="","",STROŠKI_01!#REF!)</f>
        <v>#REF!</v>
      </c>
      <c r="N354" s="316" t="e">
        <f t="array" ref="N354">IF(STROŠKI_01!#REF!="","",STROŠKI_01!#REF!)</f>
        <v>#REF!</v>
      </c>
      <c r="O354" s="316" t="e">
        <f t="array" ref="O354">IF(STROŠKI_01!#REF!="","",STROŠKI_01!#REF!)</f>
        <v>#REF!</v>
      </c>
      <c r="P354" s="316" t="e">
        <f t="array" ref="P354">IF(STROŠKI_01!#REF!="","",STROŠKI_01!#REF!)</f>
        <v>#REF!</v>
      </c>
      <c r="Q354" s="316" t="e">
        <f t="array" ref="Q354">IF(STROŠKI_01!#REF!="","",STROŠKI_01!#REF!)</f>
        <v>#REF!</v>
      </c>
      <c r="R354" s="316" t="e">
        <f t="array" ref="R354">IF(STROŠKI_01!#REF!="","",STROŠKI_01!#REF!)</f>
        <v>#REF!</v>
      </c>
      <c r="S354" s="316" t="e">
        <f t="array" ref="S354">IF(STROŠKI_01!#REF!="","",STROŠKI_01!#REF!)</f>
        <v>#REF!</v>
      </c>
      <c r="T354" s="316" t="e">
        <f t="array" ref="T354">IF(STROŠKI_01!#REF!="","",STROŠKI_01!#REF!)</f>
        <v>#REF!</v>
      </c>
    </row>
    <row r="355" spans="1:22" x14ac:dyDescent="0.25">
      <c r="A355" s="354">
        <v>8</v>
      </c>
      <c r="B355" s="316" t="e">
        <f t="array" ref="B355">IF(STROŠKI_01!#REF!="","",STROŠKI_01!#REF!)</f>
        <v>#REF!</v>
      </c>
      <c r="C355" s="316" t="e">
        <f t="array" ref="C355">IF(STROŠKI_01!#REF!="","",STROŠKI_01!#REF!)</f>
        <v>#REF!</v>
      </c>
      <c r="D355" s="316" t="e">
        <f t="array" ref="D355">IF(STROŠKI_01!#REF!="","",STROŠKI_01!#REF!)</f>
        <v>#REF!</v>
      </c>
      <c r="E355" s="316" t="e">
        <f t="array" ref="E355">IF(STROŠKI_01!#REF!="","",STROŠKI_01!#REF!)</f>
        <v>#REF!</v>
      </c>
      <c r="F355" s="316" t="e">
        <f t="array" ref="F355">IF(STROŠKI_01!#REF!="","",STROŠKI_01!#REF!)</f>
        <v>#REF!</v>
      </c>
      <c r="G355" s="316" t="e">
        <f t="array" ref="G355">IF(STROŠKI_01!#REF!="","",STROŠKI_01!#REF!)</f>
        <v>#REF!</v>
      </c>
      <c r="H355" s="316" t="e">
        <f t="array" ref="H355">IF(STROŠKI_01!#REF!="","",STROŠKI_01!#REF!)</f>
        <v>#REF!</v>
      </c>
      <c r="I355" s="316" t="e">
        <f t="array" ref="I355">IF(STROŠKI_01!#REF!="","",STROŠKI_01!#REF!)</f>
        <v>#REF!</v>
      </c>
      <c r="J355" s="316" t="e">
        <f t="array" ref="J355">IF(STROŠKI_01!#REF!="","",STROŠKI_01!#REF!)</f>
        <v>#REF!</v>
      </c>
      <c r="K355" s="316" t="e">
        <f t="array" ref="K355">IF(STROŠKI_01!#REF!="","",STROŠKI_01!#REF!)</f>
        <v>#REF!</v>
      </c>
      <c r="L355" s="316" t="e">
        <f t="array" ref="L355">IF(STROŠKI_01!#REF!="","",STROŠKI_01!#REF!)</f>
        <v>#REF!</v>
      </c>
      <c r="M355" s="316" t="e">
        <f t="array" ref="M355">IF(STROŠKI_01!#REF!="","",STROŠKI_01!#REF!)</f>
        <v>#REF!</v>
      </c>
      <c r="N355" s="316" t="e">
        <f t="array" ref="N355">IF(STROŠKI_01!#REF!="","",STROŠKI_01!#REF!)</f>
        <v>#REF!</v>
      </c>
      <c r="O355" s="316" t="e">
        <f t="array" ref="O355">IF(STROŠKI_01!#REF!="","",STROŠKI_01!#REF!)</f>
        <v>#REF!</v>
      </c>
      <c r="P355" s="316" t="e">
        <f t="array" ref="P355">IF(STROŠKI_01!#REF!="","",STROŠKI_01!#REF!)</f>
        <v>#REF!</v>
      </c>
      <c r="Q355" s="316" t="e">
        <f t="array" ref="Q355">IF(STROŠKI_01!#REF!="","",STROŠKI_01!#REF!)</f>
        <v>#REF!</v>
      </c>
      <c r="R355" s="316" t="e">
        <f t="array" ref="R355">IF(STROŠKI_01!#REF!="","",STROŠKI_01!#REF!)</f>
        <v>#REF!</v>
      </c>
      <c r="S355" s="316" t="e">
        <f t="array" ref="S355">IF(STROŠKI_01!#REF!="","",STROŠKI_01!#REF!)</f>
        <v>#REF!</v>
      </c>
      <c r="T355" s="316" t="e">
        <f t="array" ref="T355">IF(STROŠKI_01!#REF!="","",STROŠKI_01!#REF!)</f>
        <v>#REF!</v>
      </c>
    </row>
    <row r="356" spans="1:22" x14ac:dyDescent="0.25">
      <c r="A356" s="354">
        <v>8</v>
      </c>
      <c r="B356" s="316" t="e">
        <f t="array" ref="B356">IF(STROŠKI_01!#REF!="","",STROŠKI_01!#REF!)</f>
        <v>#REF!</v>
      </c>
      <c r="C356" s="316" t="e">
        <f t="array" ref="C356">IF(STROŠKI_01!#REF!="","",STROŠKI_01!#REF!)</f>
        <v>#REF!</v>
      </c>
      <c r="D356" s="316" t="e">
        <f t="array" ref="D356">IF(STROŠKI_01!#REF!="","",STROŠKI_01!#REF!)</f>
        <v>#REF!</v>
      </c>
      <c r="E356" s="316" t="e">
        <f t="array" ref="E356">IF(STROŠKI_01!#REF!="","",STROŠKI_01!#REF!)</f>
        <v>#REF!</v>
      </c>
      <c r="F356" s="316" t="e">
        <f t="array" ref="F356">IF(STROŠKI_01!#REF!="","",STROŠKI_01!#REF!)</f>
        <v>#REF!</v>
      </c>
      <c r="G356" s="316" t="e">
        <f t="array" ref="G356">IF(STROŠKI_01!#REF!="","",STROŠKI_01!#REF!)</f>
        <v>#REF!</v>
      </c>
      <c r="H356" s="316" t="e">
        <f t="array" ref="H356">IF(STROŠKI_01!#REF!="","",STROŠKI_01!#REF!)</f>
        <v>#REF!</v>
      </c>
      <c r="I356" s="316" t="e">
        <f t="array" ref="I356">IF(STROŠKI_01!#REF!="","",STROŠKI_01!#REF!)</f>
        <v>#REF!</v>
      </c>
      <c r="J356" s="316" t="e">
        <f t="array" ref="J356">IF(STROŠKI_01!#REF!="","",STROŠKI_01!#REF!)</f>
        <v>#REF!</v>
      </c>
      <c r="K356" s="316" t="e">
        <f t="array" ref="K356">IF(STROŠKI_01!#REF!="","",STROŠKI_01!#REF!)</f>
        <v>#REF!</v>
      </c>
      <c r="L356" s="316" t="e">
        <f t="array" ref="L356">IF(STROŠKI_01!#REF!="","",STROŠKI_01!#REF!)</f>
        <v>#REF!</v>
      </c>
      <c r="M356" s="316" t="e">
        <f t="array" ref="M356">IF(STROŠKI_01!#REF!="","",STROŠKI_01!#REF!)</f>
        <v>#REF!</v>
      </c>
      <c r="N356" s="316" t="e">
        <f t="array" ref="N356">IF(STROŠKI_01!#REF!="","",STROŠKI_01!#REF!)</f>
        <v>#REF!</v>
      </c>
      <c r="O356" s="316" t="e">
        <f t="array" ref="O356">IF(STROŠKI_01!#REF!="","",STROŠKI_01!#REF!)</f>
        <v>#REF!</v>
      </c>
      <c r="P356" s="316" t="e">
        <f t="array" ref="P356">IF(STROŠKI_01!#REF!="","",STROŠKI_01!#REF!)</f>
        <v>#REF!</v>
      </c>
      <c r="Q356" s="316" t="e">
        <f t="array" ref="Q356">IF(STROŠKI_01!#REF!="","",STROŠKI_01!#REF!)</f>
        <v>#REF!</v>
      </c>
      <c r="R356" s="316" t="e">
        <f t="array" ref="R356">IF(STROŠKI_01!#REF!="","",STROŠKI_01!#REF!)</f>
        <v>#REF!</v>
      </c>
      <c r="S356" s="316" t="e">
        <f t="array" ref="S356">IF(STROŠKI_01!#REF!="","",STROŠKI_01!#REF!)</f>
        <v>#REF!</v>
      </c>
      <c r="T356" s="316" t="e">
        <f t="array" ref="T356">IF(STROŠKI_01!#REF!="","",STROŠKI_01!#REF!)</f>
        <v>#REF!</v>
      </c>
    </row>
    <row r="357" spans="1:22" x14ac:dyDescent="0.25">
      <c r="A357" s="354">
        <v>8</v>
      </c>
      <c r="B357" s="316" t="e">
        <f t="array" ref="B357">IF(STROŠKI_01!#REF!="","",STROŠKI_01!#REF!)</f>
        <v>#REF!</v>
      </c>
      <c r="C357" s="316" t="e">
        <f t="array" ref="C357">IF(STROŠKI_01!#REF!="","",STROŠKI_01!#REF!)</f>
        <v>#REF!</v>
      </c>
      <c r="D357" s="316" t="e">
        <f t="array" ref="D357">IF(STROŠKI_01!#REF!="","",STROŠKI_01!#REF!)</f>
        <v>#REF!</v>
      </c>
      <c r="E357" s="316" t="e">
        <f t="array" ref="E357">IF(STROŠKI_01!#REF!="","",STROŠKI_01!#REF!)</f>
        <v>#REF!</v>
      </c>
      <c r="F357" s="316" t="e">
        <f t="array" ref="F357">IF(STROŠKI_01!#REF!="","",STROŠKI_01!#REF!)</f>
        <v>#REF!</v>
      </c>
      <c r="G357" s="316" t="e">
        <f t="array" ref="G357">IF(STROŠKI_01!#REF!="","",STROŠKI_01!#REF!)</f>
        <v>#REF!</v>
      </c>
      <c r="H357" s="316" t="e">
        <f t="array" ref="H357">IF(STROŠKI_01!#REF!="","",STROŠKI_01!#REF!)</f>
        <v>#REF!</v>
      </c>
      <c r="I357" s="316" t="e">
        <f t="array" ref="I357">IF(STROŠKI_01!#REF!="","",STROŠKI_01!#REF!)</f>
        <v>#REF!</v>
      </c>
      <c r="J357" s="316" t="e">
        <f t="array" ref="J357">IF(STROŠKI_01!#REF!="","",STROŠKI_01!#REF!)</f>
        <v>#REF!</v>
      </c>
      <c r="K357" s="316" t="e">
        <f t="array" ref="K357">IF(STROŠKI_01!#REF!="","",STROŠKI_01!#REF!)</f>
        <v>#REF!</v>
      </c>
      <c r="L357" s="316" t="e">
        <f t="array" ref="L357">IF(STROŠKI_01!#REF!="","",STROŠKI_01!#REF!)</f>
        <v>#REF!</v>
      </c>
      <c r="M357" s="316" t="e">
        <f t="array" ref="M357">IF(STROŠKI_01!#REF!="","",STROŠKI_01!#REF!)</f>
        <v>#REF!</v>
      </c>
      <c r="N357" s="316" t="e">
        <f t="array" ref="N357">IF(STROŠKI_01!#REF!="","",STROŠKI_01!#REF!)</f>
        <v>#REF!</v>
      </c>
      <c r="O357" s="316" t="e">
        <f t="array" ref="O357">IF(STROŠKI_01!#REF!="","",STROŠKI_01!#REF!)</f>
        <v>#REF!</v>
      </c>
      <c r="P357" s="316" t="e">
        <f t="array" ref="P357">IF(STROŠKI_01!#REF!="","",STROŠKI_01!#REF!)</f>
        <v>#REF!</v>
      </c>
      <c r="Q357" s="316" t="e">
        <f t="array" ref="Q357">IF(STROŠKI_01!#REF!="","",STROŠKI_01!#REF!)</f>
        <v>#REF!</v>
      </c>
      <c r="R357" s="316" t="e">
        <f t="array" ref="R357">IF(STROŠKI_01!#REF!="","",STROŠKI_01!#REF!)</f>
        <v>#REF!</v>
      </c>
      <c r="S357" s="316" t="e">
        <f t="array" ref="S357">IF(STROŠKI_01!#REF!="","",STROŠKI_01!#REF!)</f>
        <v>#REF!</v>
      </c>
      <c r="T357" s="316" t="e">
        <f t="array" ref="T357">IF(STROŠKI_01!#REF!="","",STROŠKI_01!#REF!)</f>
        <v>#REF!</v>
      </c>
    </row>
    <row r="358" spans="1:22" x14ac:dyDescent="0.25">
      <c r="A358" s="354">
        <v>8</v>
      </c>
      <c r="B358" s="316" t="e">
        <f t="array" ref="B358">IF(STROŠKI_01!#REF!="","",STROŠKI_01!#REF!)</f>
        <v>#REF!</v>
      </c>
      <c r="C358" s="316" t="e">
        <f t="array" ref="C358">IF(STROŠKI_01!#REF!="","",STROŠKI_01!#REF!)</f>
        <v>#REF!</v>
      </c>
      <c r="D358" s="316" t="e">
        <f t="array" ref="D358">IF(STROŠKI_01!#REF!="","",STROŠKI_01!#REF!)</f>
        <v>#REF!</v>
      </c>
      <c r="E358" s="316" t="e">
        <f t="array" ref="E358">IF(STROŠKI_01!#REF!="","",STROŠKI_01!#REF!)</f>
        <v>#REF!</v>
      </c>
      <c r="F358" s="316" t="e">
        <f t="array" ref="F358">IF(STROŠKI_01!#REF!="","",STROŠKI_01!#REF!)</f>
        <v>#REF!</v>
      </c>
      <c r="G358" s="316" t="e">
        <f t="array" ref="G358">IF(STROŠKI_01!#REF!="","",STROŠKI_01!#REF!)</f>
        <v>#REF!</v>
      </c>
      <c r="H358" s="316" t="e">
        <f t="array" ref="H358">IF(STROŠKI_01!#REF!="","",STROŠKI_01!#REF!)</f>
        <v>#REF!</v>
      </c>
      <c r="I358" s="316" t="e">
        <f t="array" ref="I358">IF(STROŠKI_01!#REF!="","",STROŠKI_01!#REF!)</f>
        <v>#REF!</v>
      </c>
      <c r="J358" s="316" t="e">
        <f t="array" ref="J358">IF(STROŠKI_01!#REF!="","",STROŠKI_01!#REF!)</f>
        <v>#REF!</v>
      </c>
      <c r="K358" s="316" t="e">
        <f t="array" ref="K358">IF(STROŠKI_01!#REF!="","",STROŠKI_01!#REF!)</f>
        <v>#REF!</v>
      </c>
      <c r="L358" s="316" t="e">
        <f t="array" ref="L358">IF(STROŠKI_01!#REF!="","",STROŠKI_01!#REF!)</f>
        <v>#REF!</v>
      </c>
      <c r="M358" s="316" t="e">
        <f t="array" ref="M358">IF(STROŠKI_01!#REF!="","",STROŠKI_01!#REF!)</f>
        <v>#REF!</v>
      </c>
      <c r="N358" s="316" t="e">
        <f t="array" ref="N358">IF(STROŠKI_01!#REF!="","",STROŠKI_01!#REF!)</f>
        <v>#REF!</v>
      </c>
      <c r="O358" s="316" t="e">
        <f t="array" ref="O358">IF(STROŠKI_01!#REF!="","",STROŠKI_01!#REF!)</f>
        <v>#REF!</v>
      </c>
      <c r="P358" s="316" t="e">
        <f t="array" ref="P358">IF(STROŠKI_01!#REF!="","",STROŠKI_01!#REF!)</f>
        <v>#REF!</v>
      </c>
      <c r="Q358" s="316" t="e">
        <f t="array" ref="Q358">IF(STROŠKI_01!#REF!="","",STROŠKI_01!#REF!)</f>
        <v>#REF!</v>
      </c>
      <c r="R358" s="316" t="e">
        <f t="array" ref="R358">IF(STROŠKI_01!#REF!="","",STROŠKI_01!#REF!)</f>
        <v>#REF!</v>
      </c>
      <c r="S358" s="316" t="e">
        <f t="array" ref="S358">IF(STROŠKI_01!#REF!="","",STROŠKI_01!#REF!)</f>
        <v>#REF!</v>
      </c>
      <c r="T358" s="316" t="e">
        <f t="array" ref="T358">IF(STROŠKI_01!#REF!="","",STROŠKI_01!#REF!)</f>
        <v>#REF!</v>
      </c>
    </row>
    <row r="359" spans="1:22" x14ac:dyDescent="0.25">
      <c r="A359" s="354">
        <v>8</v>
      </c>
      <c r="B359" s="316" t="e">
        <f t="array" ref="B359">IF(STROŠKI_01!#REF!="","",STROŠKI_01!#REF!)</f>
        <v>#REF!</v>
      </c>
      <c r="C359" s="316" t="e">
        <f t="array" ref="C359">IF(STROŠKI_01!#REF!="","",STROŠKI_01!#REF!)</f>
        <v>#REF!</v>
      </c>
      <c r="D359" s="316" t="e">
        <f t="array" ref="D359">IF(STROŠKI_01!#REF!="","",STROŠKI_01!#REF!)</f>
        <v>#REF!</v>
      </c>
      <c r="E359" s="316" t="e">
        <f t="array" ref="E359">IF(STROŠKI_01!#REF!="","",STROŠKI_01!#REF!)</f>
        <v>#REF!</v>
      </c>
      <c r="F359" s="316" t="e">
        <f t="array" ref="F359">IF(STROŠKI_01!#REF!="","",STROŠKI_01!#REF!)</f>
        <v>#REF!</v>
      </c>
      <c r="G359" s="316" t="e">
        <f t="array" ref="G359">IF(STROŠKI_01!#REF!="","",STROŠKI_01!#REF!)</f>
        <v>#REF!</v>
      </c>
      <c r="H359" s="316" t="e">
        <f t="array" ref="H359">IF(STROŠKI_01!#REF!="","",STROŠKI_01!#REF!)</f>
        <v>#REF!</v>
      </c>
      <c r="I359" s="316" t="e">
        <f t="array" ref="I359">IF(STROŠKI_01!#REF!="","",STROŠKI_01!#REF!)</f>
        <v>#REF!</v>
      </c>
      <c r="J359" s="316" t="e">
        <f t="array" ref="J359">IF(STROŠKI_01!#REF!="","",STROŠKI_01!#REF!)</f>
        <v>#REF!</v>
      </c>
      <c r="K359" s="316" t="e">
        <f t="array" ref="K359">IF(STROŠKI_01!#REF!="","",STROŠKI_01!#REF!)</f>
        <v>#REF!</v>
      </c>
      <c r="L359" s="316" t="e">
        <f t="array" ref="L359">IF(STROŠKI_01!#REF!="","",STROŠKI_01!#REF!)</f>
        <v>#REF!</v>
      </c>
      <c r="M359" s="316" t="e">
        <f t="array" ref="M359">IF(STROŠKI_01!#REF!="","",STROŠKI_01!#REF!)</f>
        <v>#REF!</v>
      </c>
      <c r="N359" s="316" t="e">
        <f t="array" ref="N359">IF(STROŠKI_01!#REF!="","",STROŠKI_01!#REF!)</f>
        <v>#REF!</v>
      </c>
      <c r="O359" s="316" t="e">
        <f t="array" ref="O359">IF(STROŠKI_01!#REF!="","",STROŠKI_01!#REF!)</f>
        <v>#REF!</v>
      </c>
      <c r="P359" s="316" t="e">
        <f t="array" ref="P359">IF(STROŠKI_01!#REF!="","",STROŠKI_01!#REF!)</f>
        <v>#REF!</v>
      </c>
      <c r="Q359" s="316" t="e">
        <f t="array" ref="Q359">IF(STROŠKI_01!#REF!="","",STROŠKI_01!#REF!)</f>
        <v>#REF!</v>
      </c>
      <c r="R359" s="316" t="e">
        <f t="array" ref="R359">IF(STROŠKI_01!#REF!="","",STROŠKI_01!#REF!)</f>
        <v>#REF!</v>
      </c>
      <c r="S359" s="316" t="e">
        <f t="array" ref="S359">IF(STROŠKI_01!#REF!="","",STROŠKI_01!#REF!)</f>
        <v>#REF!</v>
      </c>
      <c r="T359" s="316" t="e">
        <f t="array" ref="T359">IF(STROŠKI_01!#REF!="","",STROŠKI_01!#REF!)</f>
        <v>#REF!</v>
      </c>
    </row>
    <row r="360" spans="1:22" x14ac:dyDescent="0.25">
      <c r="A360" s="354">
        <v>8</v>
      </c>
      <c r="B360" s="316" t="e">
        <f t="array" ref="B360">IF(STROŠKI_01!#REF!="","",STROŠKI_01!#REF!)</f>
        <v>#REF!</v>
      </c>
      <c r="C360" s="316" t="e">
        <f t="array" ref="C360">IF(STROŠKI_01!#REF!="","",STROŠKI_01!#REF!)</f>
        <v>#REF!</v>
      </c>
      <c r="D360" s="316" t="e">
        <f t="array" ref="D360">IF(STROŠKI_01!#REF!="","",STROŠKI_01!#REF!)</f>
        <v>#REF!</v>
      </c>
      <c r="E360" s="316" t="e">
        <f t="array" ref="E360">IF(STROŠKI_01!#REF!="","",STROŠKI_01!#REF!)</f>
        <v>#REF!</v>
      </c>
      <c r="F360" s="316" t="e">
        <f t="array" ref="F360">IF(STROŠKI_01!#REF!="","",STROŠKI_01!#REF!)</f>
        <v>#REF!</v>
      </c>
      <c r="G360" s="316" t="e">
        <f t="array" ref="G360">IF(STROŠKI_01!#REF!="","",STROŠKI_01!#REF!)</f>
        <v>#REF!</v>
      </c>
      <c r="H360" s="316" t="e">
        <f t="array" ref="H360">IF(STROŠKI_01!#REF!="","",STROŠKI_01!#REF!)</f>
        <v>#REF!</v>
      </c>
      <c r="I360" s="316" t="e">
        <f t="array" ref="I360">IF(STROŠKI_01!#REF!="","",STROŠKI_01!#REF!)</f>
        <v>#REF!</v>
      </c>
      <c r="J360" s="316" t="e">
        <f t="array" ref="J360">IF(STROŠKI_01!#REF!="","",STROŠKI_01!#REF!)</f>
        <v>#REF!</v>
      </c>
      <c r="K360" s="316" t="e">
        <f t="array" ref="K360">IF(STROŠKI_01!#REF!="","",STROŠKI_01!#REF!)</f>
        <v>#REF!</v>
      </c>
      <c r="L360" s="316" t="e">
        <f t="array" ref="L360">IF(STROŠKI_01!#REF!="","",STROŠKI_01!#REF!)</f>
        <v>#REF!</v>
      </c>
      <c r="M360" s="316" t="e">
        <f t="array" ref="M360">IF(STROŠKI_01!#REF!="","",STROŠKI_01!#REF!)</f>
        <v>#REF!</v>
      </c>
      <c r="N360" s="316" t="e">
        <f t="array" ref="N360">IF(STROŠKI_01!#REF!="","",STROŠKI_01!#REF!)</f>
        <v>#REF!</v>
      </c>
      <c r="O360" s="316" t="e">
        <f t="array" ref="O360">IF(STROŠKI_01!#REF!="","",STROŠKI_01!#REF!)</f>
        <v>#REF!</v>
      </c>
      <c r="P360" s="316" t="e">
        <f t="array" ref="P360">IF(STROŠKI_01!#REF!="","",STROŠKI_01!#REF!)</f>
        <v>#REF!</v>
      </c>
      <c r="Q360" s="316" t="e">
        <f t="array" ref="Q360">IF(STROŠKI_01!#REF!="","",STROŠKI_01!#REF!)</f>
        <v>#REF!</v>
      </c>
      <c r="R360" s="316" t="e">
        <f t="array" ref="R360">IF(STROŠKI_01!#REF!="","",STROŠKI_01!#REF!)</f>
        <v>#REF!</v>
      </c>
      <c r="S360" s="316" t="e">
        <f t="array" ref="S360">IF(STROŠKI_01!#REF!="","",STROŠKI_01!#REF!)</f>
        <v>#REF!</v>
      </c>
      <c r="T360" s="316" t="e">
        <f t="array" ref="T360">IF(STROŠKI_01!#REF!="","",STROŠKI_01!#REF!)</f>
        <v>#REF!</v>
      </c>
    </row>
    <row r="361" spans="1:22" x14ac:dyDescent="0.25">
      <c r="A361" s="354">
        <v>8</v>
      </c>
      <c r="B361" s="316" t="e">
        <f t="array" ref="B361">IF(STROŠKI_01!#REF!="","",STROŠKI_01!#REF!)</f>
        <v>#REF!</v>
      </c>
      <c r="C361" s="316" t="e">
        <f t="array" ref="C361">IF(STROŠKI_01!#REF!="","",STROŠKI_01!#REF!)</f>
        <v>#REF!</v>
      </c>
      <c r="D361" s="316" t="e">
        <f t="array" ref="D361">IF(STROŠKI_01!#REF!="","",STROŠKI_01!#REF!)</f>
        <v>#REF!</v>
      </c>
      <c r="E361" s="316" t="e">
        <f t="array" ref="E361">IF(STROŠKI_01!#REF!="","",STROŠKI_01!#REF!)</f>
        <v>#REF!</v>
      </c>
      <c r="F361" s="316" t="e">
        <f t="array" ref="F361">IF(STROŠKI_01!#REF!="","",STROŠKI_01!#REF!)</f>
        <v>#REF!</v>
      </c>
      <c r="G361" s="316" t="e">
        <f t="array" ref="G361">IF(STROŠKI_01!#REF!="","",STROŠKI_01!#REF!)</f>
        <v>#REF!</v>
      </c>
      <c r="H361" s="316" t="e">
        <f t="array" ref="H361">IF(STROŠKI_01!#REF!="","",STROŠKI_01!#REF!)</f>
        <v>#REF!</v>
      </c>
      <c r="I361" s="316" t="e">
        <f t="array" ref="I361">IF(STROŠKI_01!#REF!="","",STROŠKI_01!#REF!)</f>
        <v>#REF!</v>
      </c>
      <c r="J361" s="316" t="e">
        <f t="array" ref="J361">IF(STROŠKI_01!#REF!="","",STROŠKI_01!#REF!)</f>
        <v>#REF!</v>
      </c>
      <c r="K361" s="316" t="e">
        <f t="array" ref="K361">IF(STROŠKI_01!#REF!="","",STROŠKI_01!#REF!)</f>
        <v>#REF!</v>
      </c>
      <c r="L361" s="316" t="e">
        <f t="array" ref="L361">IF(STROŠKI_01!#REF!="","",STROŠKI_01!#REF!)</f>
        <v>#REF!</v>
      </c>
      <c r="M361" s="316" t="e">
        <f t="array" ref="M361">IF(STROŠKI_01!#REF!="","",STROŠKI_01!#REF!)</f>
        <v>#REF!</v>
      </c>
      <c r="N361" s="316" t="e">
        <f t="array" ref="N361">IF(STROŠKI_01!#REF!="","",STROŠKI_01!#REF!)</f>
        <v>#REF!</v>
      </c>
      <c r="O361" s="316" t="e">
        <f t="array" ref="O361">IF(STROŠKI_01!#REF!="","",STROŠKI_01!#REF!)</f>
        <v>#REF!</v>
      </c>
      <c r="P361" s="316" t="e">
        <f t="array" ref="P361">IF(STROŠKI_01!#REF!="","",STROŠKI_01!#REF!)</f>
        <v>#REF!</v>
      </c>
      <c r="Q361" s="316" t="e">
        <f t="array" ref="Q361">IF(STROŠKI_01!#REF!="","",STROŠKI_01!#REF!)</f>
        <v>#REF!</v>
      </c>
      <c r="R361" s="316" t="e">
        <f t="array" ref="R361">IF(STROŠKI_01!#REF!="","",STROŠKI_01!#REF!)</f>
        <v>#REF!</v>
      </c>
      <c r="S361" s="316" t="e">
        <f t="array" ref="S361">IF(STROŠKI_01!#REF!="","",STROŠKI_01!#REF!)</f>
        <v>#REF!</v>
      </c>
      <c r="T361" s="316" t="e">
        <f t="array" ref="T361">IF(STROŠKI_01!#REF!="","",STROŠKI_01!#REF!)</f>
        <v>#REF!</v>
      </c>
    </row>
    <row r="362" spans="1:22" x14ac:dyDescent="0.25">
      <c r="A362" s="322">
        <v>9</v>
      </c>
      <c r="B362" s="316" t="e">
        <f t="array" ref="B362">IF(STROŠKI_01!#REF!="","",STROŠKI_01!#REF!)</f>
        <v>#REF!</v>
      </c>
      <c r="C362" s="316" t="e">
        <f t="array" ref="C362">IF(STROŠKI_01!#REF!="","",STROŠKI_01!#REF!)</f>
        <v>#REF!</v>
      </c>
      <c r="D362" s="316" t="e">
        <f t="array" ref="D362">IF(STROŠKI_01!#REF!="","",STROŠKI_01!#REF!)</f>
        <v>#REF!</v>
      </c>
      <c r="E362" s="316" t="e">
        <f t="array" ref="E362">IF(STROŠKI_01!#REF!="","",STROŠKI_01!#REF!)</f>
        <v>#REF!</v>
      </c>
      <c r="F362" s="316" t="e">
        <f t="array" ref="F362">IF(STROŠKI_01!#REF!="","",STROŠKI_01!#REF!)</f>
        <v>#REF!</v>
      </c>
      <c r="G362" s="316" t="e">
        <f t="array" ref="G362">IF(STROŠKI_01!#REF!="","",STROŠKI_01!#REF!)</f>
        <v>#REF!</v>
      </c>
      <c r="H362" s="316" t="e">
        <f t="array" ref="H362">IF(STROŠKI_01!#REF!="","",STROŠKI_01!#REF!)</f>
        <v>#REF!</v>
      </c>
      <c r="I362" s="316" t="e">
        <f t="array" ref="I362">IF(STROŠKI_01!#REF!="","",STROŠKI_01!#REF!)</f>
        <v>#REF!</v>
      </c>
      <c r="J362" s="316" t="e">
        <f t="array" ref="J362">IF(STROŠKI_01!#REF!="","",STROŠKI_01!#REF!)</f>
        <v>#REF!</v>
      </c>
      <c r="K362" s="316" t="e">
        <f t="array" ref="K362">IF(STROŠKI_01!#REF!="","",STROŠKI_01!#REF!)</f>
        <v>#REF!</v>
      </c>
      <c r="L362" s="316" t="e">
        <f t="array" ref="L362">IF(STROŠKI_01!#REF!="","",STROŠKI_01!#REF!)</f>
        <v>#REF!</v>
      </c>
      <c r="M362" s="316" t="e">
        <f t="array" ref="M362">IF(STROŠKI_01!#REF!="","",STROŠKI_01!#REF!)</f>
        <v>#REF!</v>
      </c>
      <c r="N362" s="316" t="e">
        <f t="array" ref="N362">IF(STROŠKI_01!#REF!="","",STROŠKI_01!#REF!)</f>
        <v>#REF!</v>
      </c>
      <c r="O362" s="316" t="e">
        <f t="array" ref="O362">IF(STROŠKI_01!#REF!="","",STROŠKI_01!#REF!)</f>
        <v>#REF!</v>
      </c>
      <c r="P362" s="316" t="e">
        <f t="array" ref="P362">IF(STROŠKI_01!#REF!="","",STROŠKI_01!#REF!)</f>
        <v>#REF!</v>
      </c>
      <c r="Q362" s="316" t="e">
        <f t="array" ref="Q362">IF(STROŠKI_01!#REF!="","",STROŠKI_01!#REF!)</f>
        <v>#REF!</v>
      </c>
      <c r="R362" s="316" t="e">
        <f t="array" ref="R362">IF(STROŠKI_01!#REF!="","",STROŠKI_01!#REF!)</f>
        <v>#REF!</v>
      </c>
      <c r="S362" s="316" t="e">
        <f t="array" ref="S362">IF(STROŠKI_01!#REF!="","",STROŠKI_01!#REF!)</f>
        <v>#REF!</v>
      </c>
      <c r="T362" s="316" t="e">
        <f t="array" ref="T362">IF(STROŠKI_01!#REF!="","",STROŠKI_01!#REF!)</f>
        <v>#REF!</v>
      </c>
      <c r="U362" s="448" t="e">
        <f t="array" ref="U362">IF(STROŠKI_01!#REF!="","",STROŠKI_01!#REF!)</f>
        <v>#REF!</v>
      </c>
      <c r="V362" t="e">
        <f t="array" ref="V362">IF(STROŠKI_01!#REF!="","",STROŠKI_01!#REF!)</f>
        <v>#REF!</v>
      </c>
    </row>
    <row r="363" spans="1:22" x14ac:dyDescent="0.25">
      <c r="A363" s="322">
        <v>9</v>
      </c>
      <c r="B363" s="316" t="e">
        <f t="array" ref="B363">IF(STROŠKI_01!#REF!="","",STROŠKI_01!#REF!)</f>
        <v>#REF!</v>
      </c>
      <c r="C363" s="316" t="e">
        <f t="array" ref="C363">IF(STROŠKI_01!#REF!="","",STROŠKI_01!#REF!)</f>
        <v>#REF!</v>
      </c>
      <c r="D363" s="316" t="e">
        <f t="array" ref="D363">IF(STROŠKI_01!#REF!="","",STROŠKI_01!#REF!)</f>
        <v>#REF!</v>
      </c>
      <c r="E363" s="316" t="e">
        <f t="array" ref="E363">IF(STROŠKI_01!#REF!="","",STROŠKI_01!#REF!)</f>
        <v>#REF!</v>
      </c>
      <c r="F363" s="316" t="e">
        <f t="array" ref="F363">IF(STROŠKI_01!#REF!="","",STROŠKI_01!#REF!)</f>
        <v>#REF!</v>
      </c>
      <c r="G363" s="316" t="e">
        <f t="array" ref="G363">IF(STROŠKI_01!#REF!="","",STROŠKI_01!#REF!)</f>
        <v>#REF!</v>
      </c>
      <c r="H363" s="316" t="e">
        <f t="array" ref="H363">IF(STROŠKI_01!#REF!="","",STROŠKI_01!#REF!)</f>
        <v>#REF!</v>
      </c>
      <c r="I363" s="316" t="e">
        <f t="array" ref="I363">IF(STROŠKI_01!#REF!="","",STROŠKI_01!#REF!)</f>
        <v>#REF!</v>
      </c>
      <c r="J363" s="316" t="e">
        <f t="array" ref="J363">IF(STROŠKI_01!#REF!="","",STROŠKI_01!#REF!)</f>
        <v>#REF!</v>
      </c>
      <c r="K363" s="316" t="e">
        <f t="array" ref="K363">IF(STROŠKI_01!#REF!="","",STROŠKI_01!#REF!)</f>
        <v>#REF!</v>
      </c>
      <c r="L363" s="316" t="e">
        <f t="array" ref="L363">IF(STROŠKI_01!#REF!="","",STROŠKI_01!#REF!)</f>
        <v>#REF!</v>
      </c>
      <c r="M363" s="316" t="e">
        <f t="array" ref="M363">IF(STROŠKI_01!#REF!="","",STROŠKI_01!#REF!)</f>
        <v>#REF!</v>
      </c>
      <c r="N363" s="316" t="e">
        <f t="array" ref="N363">IF(STROŠKI_01!#REF!="","",STROŠKI_01!#REF!)</f>
        <v>#REF!</v>
      </c>
      <c r="O363" s="316" t="e">
        <f t="array" ref="O363">IF(STROŠKI_01!#REF!="","",STROŠKI_01!#REF!)</f>
        <v>#REF!</v>
      </c>
      <c r="P363" s="316" t="e">
        <f t="array" ref="P363">IF(STROŠKI_01!#REF!="","",STROŠKI_01!#REF!)</f>
        <v>#REF!</v>
      </c>
      <c r="Q363" s="316" t="e">
        <f t="array" ref="Q363">IF(STROŠKI_01!#REF!="","",STROŠKI_01!#REF!)</f>
        <v>#REF!</v>
      </c>
      <c r="R363" s="316" t="e">
        <f t="array" ref="R363">IF(STROŠKI_01!#REF!="","",STROŠKI_01!#REF!)</f>
        <v>#REF!</v>
      </c>
      <c r="S363" s="316" t="e">
        <f t="array" ref="S363">IF(STROŠKI_01!#REF!="","",STROŠKI_01!#REF!)</f>
        <v>#REF!</v>
      </c>
      <c r="T363" s="316" t="e">
        <f t="array" ref="T363">IF(STROŠKI_01!#REF!="","",STROŠKI_01!#REF!)</f>
        <v>#REF!</v>
      </c>
      <c r="U363" s="448" t="e">
        <f t="array" ref="U363">IF(STROŠKI_01!#REF!="","",STROŠKI_01!#REF!)</f>
        <v>#REF!</v>
      </c>
      <c r="V363" t="e">
        <f t="array" ref="V363">IF(STROŠKI_01!#REF!="","",STROŠKI_01!#REF!)</f>
        <v>#REF!</v>
      </c>
    </row>
    <row r="364" spans="1:22" x14ac:dyDescent="0.25">
      <c r="A364" s="322">
        <v>9</v>
      </c>
      <c r="B364" s="316" t="e">
        <f t="array" ref="B364">IF(STROŠKI_01!#REF!="","",STROŠKI_01!#REF!)</f>
        <v>#REF!</v>
      </c>
      <c r="C364" s="316" t="e">
        <f t="array" ref="C364">IF(STROŠKI_01!#REF!="","",STROŠKI_01!#REF!)</f>
        <v>#REF!</v>
      </c>
      <c r="D364" s="316" t="e">
        <f t="array" ref="D364">IF(STROŠKI_01!#REF!="","",STROŠKI_01!#REF!)</f>
        <v>#REF!</v>
      </c>
      <c r="E364" s="316" t="e">
        <f t="array" ref="E364">IF(STROŠKI_01!#REF!="","",STROŠKI_01!#REF!)</f>
        <v>#REF!</v>
      </c>
      <c r="F364" s="316" t="e">
        <f t="array" ref="F364">IF(STROŠKI_01!#REF!="","",STROŠKI_01!#REF!)</f>
        <v>#REF!</v>
      </c>
      <c r="G364" s="316" t="e">
        <f t="array" ref="G364">IF(STROŠKI_01!#REF!="","",STROŠKI_01!#REF!)</f>
        <v>#REF!</v>
      </c>
      <c r="H364" s="316" t="e">
        <f t="array" ref="H364">IF(STROŠKI_01!#REF!="","",STROŠKI_01!#REF!)</f>
        <v>#REF!</v>
      </c>
      <c r="I364" s="316" t="e">
        <f t="array" ref="I364">IF(STROŠKI_01!#REF!="","",STROŠKI_01!#REF!)</f>
        <v>#REF!</v>
      </c>
      <c r="J364" s="316" t="e">
        <f t="array" ref="J364">IF(STROŠKI_01!#REF!="","",STROŠKI_01!#REF!)</f>
        <v>#REF!</v>
      </c>
      <c r="K364" s="316" t="e">
        <f t="array" ref="K364">IF(STROŠKI_01!#REF!="","",STROŠKI_01!#REF!)</f>
        <v>#REF!</v>
      </c>
      <c r="L364" s="316" t="e">
        <f t="array" ref="L364">IF(STROŠKI_01!#REF!="","",STROŠKI_01!#REF!)</f>
        <v>#REF!</v>
      </c>
      <c r="M364" s="316" t="e">
        <f t="array" ref="M364">IF(STROŠKI_01!#REF!="","",STROŠKI_01!#REF!)</f>
        <v>#REF!</v>
      </c>
      <c r="N364" s="316" t="e">
        <f t="array" ref="N364">IF(STROŠKI_01!#REF!="","",STROŠKI_01!#REF!)</f>
        <v>#REF!</v>
      </c>
      <c r="O364" s="316" t="e">
        <f t="array" ref="O364">IF(STROŠKI_01!#REF!="","",STROŠKI_01!#REF!)</f>
        <v>#REF!</v>
      </c>
      <c r="P364" s="316" t="e">
        <f t="array" ref="P364">IF(STROŠKI_01!#REF!="","",STROŠKI_01!#REF!)</f>
        <v>#REF!</v>
      </c>
      <c r="Q364" s="316" t="e">
        <f t="array" ref="Q364">IF(STROŠKI_01!#REF!="","",STROŠKI_01!#REF!)</f>
        <v>#REF!</v>
      </c>
      <c r="R364" s="316" t="e">
        <f t="array" ref="R364">IF(STROŠKI_01!#REF!="","",STROŠKI_01!#REF!)</f>
        <v>#REF!</v>
      </c>
      <c r="S364" s="316" t="e">
        <f t="array" ref="S364">IF(STROŠKI_01!#REF!="","",STROŠKI_01!#REF!)</f>
        <v>#REF!</v>
      </c>
      <c r="T364" s="316" t="e">
        <f t="array" ref="T364">IF(STROŠKI_01!#REF!="","",STROŠKI_01!#REF!)</f>
        <v>#REF!</v>
      </c>
      <c r="U364" s="448" t="e">
        <f t="array" ref="U364">IF(STROŠKI_01!#REF!="","",STROŠKI_01!#REF!)</f>
        <v>#REF!</v>
      </c>
      <c r="V364" t="e">
        <f t="array" ref="V364">IF(STROŠKI_01!#REF!="","",STROŠKI_01!#REF!)</f>
        <v>#REF!</v>
      </c>
    </row>
    <row r="365" spans="1:22" x14ac:dyDescent="0.25">
      <c r="A365" s="322">
        <v>9</v>
      </c>
      <c r="B365" s="316" t="e">
        <f t="array" ref="B365">IF(STROŠKI_01!#REF!="","",STROŠKI_01!#REF!)</f>
        <v>#REF!</v>
      </c>
      <c r="C365" s="316" t="e">
        <f t="array" ref="C365">IF(STROŠKI_01!#REF!="","",STROŠKI_01!#REF!)</f>
        <v>#REF!</v>
      </c>
      <c r="D365" s="316" t="e">
        <f t="array" ref="D365">IF(STROŠKI_01!#REF!="","",STROŠKI_01!#REF!)</f>
        <v>#REF!</v>
      </c>
      <c r="E365" s="316" t="e">
        <f t="array" ref="E365">IF(STROŠKI_01!#REF!="","",STROŠKI_01!#REF!)</f>
        <v>#REF!</v>
      </c>
      <c r="F365" s="316" t="e">
        <f t="array" ref="F365">IF(STROŠKI_01!#REF!="","",STROŠKI_01!#REF!)</f>
        <v>#REF!</v>
      </c>
      <c r="G365" s="316" t="e">
        <f t="array" ref="G365">IF(STROŠKI_01!#REF!="","",STROŠKI_01!#REF!)</f>
        <v>#REF!</v>
      </c>
      <c r="H365" s="316" t="e">
        <f t="array" ref="H365">IF(STROŠKI_01!#REF!="","",STROŠKI_01!#REF!)</f>
        <v>#REF!</v>
      </c>
      <c r="I365" s="316" t="e">
        <f t="array" ref="I365">IF(STROŠKI_01!#REF!="","",STROŠKI_01!#REF!)</f>
        <v>#REF!</v>
      </c>
      <c r="J365" s="316" t="e">
        <f t="array" ref="J365">IF(STROŠKI_01!#REF!="","",STROŠKI_01!#REF!)</f>
        <v>#REF!</v>
      </c>
      <c r="K365" s="316" t="e">
        <f t="array" ref="K365">IF(STROŠKI_01!#REF!="","",STROŠKI_01!#REF!)</f>
        <v>#REF!</v>
      </c>
      <c r="L365" s="316" t="e">
        <f t="array" ref="L365">IF(STROŠKI_01!#REF!="","",STROŠKI_01!#REF!)</f>
        <v>#REF!</v>
      </c>
      <c r="M365" s="316" t="e">
        <f t="array" ref="M365">IF(STROŠKI_01!#REF!="","",STROŠKI_01!#REF!)</f>
        <v>#REF!</v>
      </c>
      <c r="N365" s="316" t="e">
        <f t="array" ref="N365">IF(STROŠKI_01!#REF!="","",STROŠKI_01!#REF!)</f>
        <v>#REF!</v>
      </c>
      <c r="O365" s="316" t="e">
        <f t="array" ref="O365">IF(STROŠKI_01!#REF!="","",STROŠKI_01!#REF!)</f>
        <v>#REF!</v>
      </c>
      <c r="P365" s="316" t="e">
        <f t="array" ref="P365">IF(STROŠKI_01!#REF!="","",STROŠKI_01!#REF!)</f>
        <v>#REF!</v>
      </c>
      <c r="Q365" s="316" t="e">
        <f t="array" ref="Q365">IF(STROŠKI_01!#REF!="","",STROŠKI_01!#REF!)</f>
        <v>#REF!</v>
      </c>
      <c r="R365" s="316" t="e">
        <f t="array" ref="R365">IF(STROŠKI_01!#REF!="","",STROŠKI_01!#REF!)</f>
        <v>#REF!</v>
      </c>
      <c r="S365" s="316" t="e">
        <f t="array" ref="S365">IF(STROŠKI_01!#REF!="","",STROŠKI_01!#REF!)</f>
        <v>#REF!</v>
      </c>
      <c r="T365" s="316" t="e">
        <f t="array" ref="T365">IF(STROŠKI_01!#REF!="","",STROŠKI_01!#REF!)</f>
        <v>#REF!</v>
      </c>
    </row>
    <row r="366" spans="1:22" x14ac:dyDescent="0.25">
      <c r="A366" s="322">
        <v>9</v>
      </c>
      <c r="B366" s="316" t="e">
        <f t="array" ref="B366">IF(STROŠKI_01!#REF!="","",STROŠKI_01!#REF!)</f>
        <v>#REF!</v>
      </c>
      <c r="C366" s="316" t="e">
        <f t="array" ref="C366">IF(STROŠKI_01!#REF!="","",STROŠKI_01!#REF!)</f>
        <v>#REF!</v>
      </c>
      <c r="D366" s="316" t="e">
        <f t="array" ref="D366">IF(STROŠKI_01!#REF!="","",STROŠKI_01!#REF!)</f>
        <v>#REF!</v>
      </c>
      <c r="E366" s="316" t="e">
        <f t="array" ref="E366">IF(STROŠKI_01!#REF!="","",STROŠKI_01!#REF!)</f>
        <v>#REF!</v>
      </c>
      <c r="F366" s="316" t="e">
        <f t="array" ref="F366">IF(STROŠKI_01!#REF!="","",STROŠKI_01!#REF!)</f>
        <v>#REF!</v>
      </c>
      <c r="G366" s="316" t="e">
        <f t="array" ref="G366">IF(STROŠKI_01!#REF!="","",STROŠKI_01!#REF!)</f>
        <v>#REF!</v>
      </c>
      <c r="H366" s="316" t="e">
        <f t="array" ref="H366">IF(STROŠKI_01!#REF!="","",STROŠKI_01!#REF!)</f>
        <v>#REF!</v>
      </c>
      <c r="I366" s="316" t="e">
        <f t="array" ref="I366">IF(STROŠKI_01!#REF!="","",STROŠKI_01!#REF!)</f>
        <v>#REF!</v>
      </c>
      <c r="J366" s="316" t="e">
        <f t="array" ref="J366">IF(STROŠKI_01!#REF!="","",STROŠKI_01!#REF!)</f>
        <v>#REF!</v>
      </c>
      <c r="K366" s="316" t="e">
        <f t="array" ref="K366">IF(STROŠKI_01!#REF!="","",STROŠKI_01!#REF!)</f>
        <v>#REF!</v>
      </c>
      <c r="L366" s="316" t="e">
        <f t="array" ref="L366">IF(STROŠKI_01!#REF!="","",STROŠKI_01!#REF!)</f>
        <v>#REF!</v>
      </c>
      <c r="M366" s="316" t="e">
        <f t="array" ref="M366">IF(STROŠKI_01!#REF!="","",STROŠKI_01!#REF!)</f>
        <v>#REF!</v>
      </c>
      <c r="N366" s="316" t="e">
        <f t="array" ref="N366">IF(STROŠKI_01!#REF!="","",STROŠKI_01!#REF!)</f>
        <v>#REF!</v>
      </c>
      <c r="O366" s="316" t="e">
        <f t="array" ref="O366">IF(STROŠKI_01!#REF!="","",STROŠKI_01!#REF!)</f>
        <v>#REF!</v>
      </c>
      <c r="P366" s="316" t="e">
        <f t="array" ref="P366">IF(STROŠKI_01!#REF!="","",STROŠKI_01!#REF!)</f>
        <v>#REF!</v>
      </c>
      <c r="Q366" s="316" t="e">
        <f t="array" ref="Q366">IF(STROŠKI_01!#REF!="","",STROŠKI_01!#REF!)</f>
        <v>#REF!</v>
      </c>
      <c r="R366" s="316" t="e">
        <f t="array" ref="R366">IF(STROŠKI_01!#REF!="","",STROŠKI_01!#REF!)</f>
        <v>#REF!</v>
      </c>
      <c r="S366" s="316" t="e">
        <f t="array" ref="S366">IF(STROŠKI_01!#REF!="","",STROŠKI_01!#REF!)</f>
        <v>#REF!</v>
      </c>
      <c r="T366" s="316" t="e">
        <f t="array" ref="T366">IF(STROŠKI_01!#REF!="","",STROŠKI_01!#REF!)</f>
        <v>#REF!</v>
      </c>
    </row>
    <row r="367" spans="1:22" x14ac:dyDescent="0.25">
      <c r="A367" s="322">
        <v>9</v>
      </c>
      <c r="B367" s="316" t="e">
        <f t="array" ref="B367">IF(STROŠKI_01!#REF!="","",STROŠKI_01!#REF!)</f>
        <v>#REF!</v>
      </c>
      <c r="C367" s="316" t="e">
        <f t="array" ref="C367">IF(STROŠKI_01!#REF!="","",STROŠKI_01!#REF!)</f>
        <v>#REF!</v>
      </c>
      <c r="D367" s="316" t="e">
        <f t="array" ref="D367">IF(STROŠKI_01!#REF!="","",STROŠKI_01!#REF!)</f>
        <v>#REF!</v>
      </c>
      <c r="E367" s="316" t="e">
        <f t="array" ref="E367">IF(STROŠKI_01!#REF!="","",STROŠKI_01!#REF!)</f>
        <v>#REF!</v>
      </c>
      <c r="F367" s="316" t="e">
        <f t="array" ref="F367">IF(STROŠKI_01!#REF!="","",STROŠKI_01!#REF!)</f>
        <v>#REF!</v>
      </c>
      <c r="G367" s="316" t="e">
        <f t="array" ref="G367">IF(STROŠKI_01!#REF!="","",STROŠKI_01!#REF!)</f>
        <v>#REF!</v>
      </c>
      <c r="H367" s="316" t="e">
        <f t="array" ref="H367">IF(STROŠKI_01!#REF!="","",STROŠKI_01!#REF!)</f>
        <v>#REF!</v>
      </c>
      <c r="I367" s="316" t="e">
        <f t="array" ref="I367">IF(STROŠKI_01!#REF!="","",STROŠKI_01!#REF!)</f>
        <v>#REF!</v>
      </c>
      <c r="J367" s="316" t="e">
        <f t="array" ref="J367">IF(STROŠKI_01!#REF!="","",STROŠKI_01!#REF!)</f>
        <v>#REF!</v>
      </c>
      <c r="K367" s="316" t="e">
        <f t="array" ref="K367">IF(STROŠKI_01!#REF!="","",STROŠKI_01!#REF!)</f>
        <v>#REF!</v>
      </c>
      <c r="L367" s="316" t="e">
        <f t="array" ref="L367">IF(STROŠKI_01!#REF!="","",STROŠKI_01!#REF!)</f>
        <v>#REF!</v>
      </c>
      <c r="M367" s="316" t="e">
        <f t="array" ref="M367">IF(STROŠKI_01!#REF!="","",STROŠKI_01!#REF!)</f>
        <v>#REF!</v>
      </c>
      <c r="N367" s="316" t="e">
        <f t="array" ref="N367">IF(STROŠKI_01!#REF!="","",STROŠKI_01!#REF!)</f>
        <v>#REF!</v>
      </c>
      <c r="O367" s="316" t="e">
        <f t="array" ref="O367">IF(STROŠKI_01!#REF!="","",STROŠKI_01!#REF!)</f>
        <v>#REF!</v>
      </c>
      <c r="P367" s="316" t="e">
        <f t="array" ref="P367">IF(STROŠKI_01!#REF!="","",STROŠKI_01!#REF!)</f>
        <v>#REF!</v>
      </c>
      <c r="Q367" s="316" t="e">
        <f t="array" ref="Q367">IF(STROŠKI_01!#REF!="","",STROŠKI_01!#REF!)</f>
        <v>#REF!</v>
      </c>
      <c r="R367" s="316" t="e">
        <f t="array" ref="R367">IF(STROŠKI_01!#REF!="","",STROŠKI_01!#REF!)</f>
        <v>#REF!</v>
      </c>
      <c r="S367" s="316" t="e">
        <f t="array" ref="S367">IF(STROŠKI_01!#REF!="","",STROŠKI_01!#REF!)</f>
        <v>#REF!</v>
      </c>
      <c r="T367" s="316" t="e">
        <f t="array" ref="T367">IF(STROŠKI_01!#REF!="","",STROŠKI_01!#REF!)</f>
        <v>#REF!</v>
      </c>
    </row>
    <row r="368" spans="1:22" x14ac:dyDescent="0.25">
      <c r="A368" s="322">
        <v>9</v>
      </c>
      <c r="B368" s="316" t="e">
        <f t="array" ref="B368">IF(STROŠKI_01!#REF!="","",STROŠKI_01!#REF!)</f>
        <v>#REF!</v>
      </c>
      <c r="C368" s="316" t="e">
        <f t="array" ref="C368">IF(STROŠKI_01!#REF!="","",STROŠKI_01!#REF!)</f>
        <v>#REF!</v>
      </c>
      <c r="D368" s="316" t="e">
        <f t="array" ref="D368">IF(STROŠKI_01!#REF!="","",STROŠKI_01!#REF!)</f>
        <v>#REF!</v>
      </c>
      <c r="E368" s="316" t="e">
        <f t="array" ref="E368">IF(STROŠKI_01!#REF!="","",STROŠKI_01!#REF!)</f>
        <v>#REF!</v>
      </c>
      <c r="F368" s="316" t="e">
        <f t="array" ref="F368">IF(STROŠKI_01!#REF!="","",STROŠKI_01!#REF!)</f>
        <v>#REF!</v>
      </c>
      <c r="G368" s="316" t="e">
        <f t="array" ref="G368">IF(STROŠKI_01!#REF!="","",STROŠKI_01!#REF!)</f>
        <v>#REF!</v>
      </c>
      <c r="H368" s="316" t="e">
        <f t="array" ref="H368">IF(STROŠKI_01!#REF!="","",STROŠKI_01!#REF!)</f>
        <v>#REF!</v>
      </c>
      <c r="I368" s="316" t="e">
        <f t="array" ref="I368">IF(STROŠKI_01!#REF!="","",STROŠKI_01!#REF!)</f>
        <v>#REF!</v>
      </c>
      <c r="J368" s="316" t="e">
        <f t="array" ref="J368">IF(STROŠKI_01!#REF!="","",STROŠKI_01!#REF!)</f>
        <v>#REF!</v>
      </c>
      <c r="K368" s="316" t="e">
        <f t="array" ref="K368">IF(STROŠKI_01!#REF!="","",STROŠKI_01!#REF!)</f>
        <v>#REF!</v>
      </c>
      <c r="L368" s="316" t="e">
        <f t="array" ref="L368">IF(STROŠKI_01!#REF!="","",STROŠKI_01!#REF!)</f>
        <v>#REF!</v>
      </c>
      <c r="M368" s="316" t="e">
        <f t="array" ref="M368">IF(STROŠKI_01!#REF!="","",STROŠKI_01!#REF!)</f>
        <v>#REF!</v>
      </c>
      <c r="N368" s="316" t="e">
        <f t="array" ref="N368">IF(STROŠKI_01!#REF!="","",STROŠKI_01!#REF!)</f>
        <v>#REF!</v>
      </c>
      <c r="O368" s="316" t="e">
        <f t="array" ref="O368">IF(STROŠKI_01!#REF!="","",STROŠKI_01!#REF!)</f>
        <v>#REF!</v>
      </c>
      <c r="P368" s="316" t="e">
        <f t="array" ref="P368">IF(STROŠKI_01!#REF!="","",STROŠKI_01!#REF!)</f>
        <v>#REF!</v>
      </c>
      <c r="Q368" s="316" t="e">
        <f t="array" ref="Q368">IF(STROŠKI_01!#REF!="","",STROŠKI_01!#REF!)</f>
        <v>#REF!</v>
      </c>
      <c r="R368" s="316" t="e">
        <f t="array" ref="R368">IF(STROŠKI_01!#REF!="","",STROŠKI_01!#REF!)</f>
        <v>#REF!</v>
      </c>
      <c r="S368" s="316" t="e">
        <f t="array" ref="S368">IF(STROŠKI_01!#REF!="","",STROŠKI_01!#REF!)</f>
        <v>#REF!</v>
      </c>
      <c r="T368" s="316" t="e">
        <f t="array" ref="T368">IF(STROŠKI_01!#REF!="","",STROŠKI_01!#REF!)</f>
        <v>#REF!</v>
      </c>
    </row>
    <row r="369" spans="1:20" x14ac:dyDescent="0.25">
      <c r="A369" s="322">
        <v>9</v>
      </c>
      <c r="B369" s="316" t="e">
        <f t="array" ref="B369">IF(STROŠKI_01!#REF!="","",STROŠKI_01!#REF!)</f>
        <v>#REF!</v>
      </c>
      <c r="C369" s="316" t="e">
        <f t="array" ref="C369">IF(STROŠKI_01!#REF!="","",STROŠKI_01!#REF!)</f>
        <v>#REF!</v>
      </c>
      <c r="D369" s="316" t="e">
        <f t="array" ref="D369">IF(STROŠKI_01!#REF!="","",STROŠKI_01!#REF!)</f>
        <v>#REF!</v>
      </c>
      <c r="E369" s="316" t="e">
        <f t="array" ref="E369">IF(STROŠKI_01!#REF!="","",STROŠKI_01!#REF!)</f>
        <v>#REF!</v>
      </c>
      <c r="F369" s="316" t="e">
        <f t="array" ref="F369">IF(STROŠKI_01!#REF!="","",STROŠKI_01!#REF!)</f>
        <v>#REF!</v>
      </c>
      <c r="G369" s="316" t="e">
        <f t="array" ref="G369">IF(STROŠKI_01!#REF!="","",STROŠKI_01!#REF!)</f>
        <v>#REF!</v>
      </c>
      <c r="H369" s="316" t="e">
        <f t="array" ref="H369">IF(STROŠKI_01!#REF!="","",STROŠKI_01!#REF!)</f>
        <v>#REF!</v>
      </c>
      <c r="I369" s="316" t="e">
        <f t="array" ref="I369">IF(STROŠKI_01!#REF!="","",STROŠKI_01!#REF!)</f>
        <v>#REF!</v>
      </c>
      <c r="J369" s="316" t="e">
        <f t="array" ref="J369">IF(STROŠKI_01!#REF!="","",STROŠKI_01!#REF!)</f>
        <v>#REF!</v>
      </c>
      <c r="K369" s="316" t="e">
        <f t="array" ref="K369">IF(STROŠKI_01!#REF!="","",STROŠKI_01!#REF!)</f>
        <v>#REF!</v>
      </c>
      <c r="L369" s="316" t="e">
        <f t="array" ref="L369">IF(STROŠKI_01!#REF!="","",STROŠKI_01!#REF!)</f>
        <v>#REF!</v>
      </c>
      <c r="M369" s="316" t="e">
        <f t="array" ref="M369">IF(STROŠKI_01!#REF!="","",STROŠKI_01!#REF!)</f>
        <v>#REF!</v>
      </c>
      <c r="N369" s="316" t="e">
        <f t="array" ref="N369">IF(STROŠKI_01!#REF!="","",STROŠKI_01!#REF!)</f>
        <v>#REF!</v>
      </c>
      <c r="O369" s="316" t="e">
        <f t="array" ref="O369">IF(STROŠKI_01!#REF!="","",STROŠKI_01!#REF!)</f>
        <v>#REF!</v>
      </c>
      <c r="P369" s="316" t="e">
        <f t="array" ref="P369">IF(STROŠKI_01!#REF!="","",STROŠKI_01!#REF!)</f>
        <v>#REF!</v>
      </c>
      <c r="Q369" s="316" t="e">
        <f t="array" ref="Q369">IF(STROŠKI_01!#REF!="","",STROŠKI_01!#REF!)</f>
        <v>#REF!</v>
      </c>
      <c r="R369" s="316" t="e">
        <f t="array" ref="R369">IF(STROŠKI_01!#REF!="","",STROŠKI_01!#REF!)</f>
        <v>#REF!</v>
      </c>
      <c r="S369" s="316" t="e">
        <f t="array" ref="S369">IF(STROŠKI_01!#REF!="","",STROŠKI_01!#REF!)</f>
        <v>#REF!</v>
      </c>
      <c r="T369" s="316" t="e">
        <f t="array" ref="T369">IF(STROŠKI_01!#REF!="","",STROŠKI_01!#REF!)</f>
        <v>#REF!</v>
      </c>
    </row>
    <row r="370" spans="1:20" x14ac:dyDescent="0.25">
      <c r="A370" s="322">
        <v>9</v>
      </c>
      <c r="B370" s="316" t="e">
        <f t="array" ref="B370">IF(STROŠKI_01!#REF!="","",STROŠKI_01!#REF!)</f>
        <v>#REF!</v>
      </c>
      <c r="C370" s="316" t="e">
        <f t="array" ref="C370">IF(STROŠKI_01!#REF!="","",STROŠKI_01!#REF!)</f>
        <v>#REF!</v>
      </c>
      <c r="D370" s="316" t="e">
        <f t="array" ref="D370">IF(STROŠKI_01!#REF!="","",STROŠKI_01!#REF!)</f>
        <v>#REF!</v>
      </c>
      <c r="E370" s="316" t="e">
        <f t="array" ref="E370">IF(STROŠKI_01!#REF!="","",STROŠKI_01!#REF!)</f>
        <v>#REF!</v>
      </c>
      <c r="F370" s="316" t="e">
        <f t="array" ref="F370">IF(STROŠKI_01!#REF!="","",STROŠKI_01!#REF!)</f>
        <v>#REF!</v>
      </c>
      <c r="G370" s="316" t="e">
        <f t="array" ref="G370">IF(STROŠKI_01!#REF!="","",STROŠKI_01!#REF!)</f>
        <v>#REF!</v>
      </c>
      <c r="H370" s="316" t="e">
        <f t="array" ref="H370">IF(STROŠKI_01!#REF!="","",STROŠKI_01!#REF!)</f>
        <v>#REF!</v>
      </c>
      <c r="I370" s="316" t="e">
        <f t="array" ref="I370">IF(STROŠKI_01!#REF!="","",STROŠKI_01!#REF!)</f>
        <v>#REF!</v>
      </c>
      <c r="J370" s="316" t="e">
        <f t="array" ref="J370">IF(STROŠKI_01!#REF!="","",STROŠKI_01!#REF!)</f>
        <v>#REF!</v>
      </c>
      <c r="K370" s="316" t="e">
        <f t="array" ref="K370">IF(STROŠKI_01!#REF!="","",STROŠKI_01!#REF!)</f>
        <v>#REF!</v>
      </c>
      <c r="L370" s="316" t="e">
        <f t="array" ref="L370">IF(STROŠKI_01!#REF!="","",STROŠKI_01!#REF!)</f>
        <v>#REF!</v>
      </c>
      <c r="M370" s="316" t="e">
        <f t="array" ref="M370">IF(STROŠKI_01!#REF!="","",STROŠKI_01!#REF!)</f>
        <v>#REF!</v>
      </c>
      <c r="N370" s="316" t="e">
        <f t="array" ref="N370">IF(STROŠKI_01!#REF!="","",STROŠKI_01!#REF!)</f>
        <v>#REF!</v>
      </c>
      <c r="O370" s="316" t="e">
        <f t="array" ref="O370">IF(STROŠKI_01!#REF!="","",STROŠKI_01!#REF!)</f>
        <v>#REF!</v>
      </c>
      <c r="P370" s="316" t="e">
        <f t="array" ref="P370">IF(STROŠKI_01!#REF!="","",STROŠKI_01!#REF!)</f>
        <v>#REF!</v>
      </c>
      <c r="Q370" s="316" t="e">
        <f t="array" ref="Q370">IF(STROŠKI_01!#REF!="","",STROŠKI_01!#REF!)</f>
        <v>#REF!</v>
      </c>
      <c r="R370" s="316" t="e">
        <f t="array" ref="R370">IF(STROŠKI_01!#REF!="","",STROŠKI_01!#REF!)</f>
        <v>#REF!</v>
      </c>
      <c r="S370" s="316" t="e">
        <f t="array" ref="S370">IF(STROŠKI_01!#REF!="","",STROŠKI_01!#REF!)</f>
        <v>#REF!</v>
      </c>
      <c r="T370" s="316" t="e">
        <f t="array" ref="T370">IF(STROŠKI_01!#REF!="","",STROŠKI_01!#REF!)</f>
        <v>#REF!</v>
      </c>
    </row>
    <row r="371" spans="1:20" x14ac:dyDescent="0.25">
      <c r="A371" s="322">
        <v>9</v>
      </c>
      <c r="B371" s="316" t="e">
        <f t="array" ref="B371">IF(STROŠKI_01!#REF!="","",STROŠKI_01!#REF!)</f>
        <v>#REF!</v>
      </c>
      <c r="C371" s="316" t="e">
        <f t="array" ref="C371">IF(STROŠKI_01!#REF!="","",STROŠKI_01!#REF!)</f>
        <v>#REF!</v>
      </c>
      <c r="D371" s="316" t="e">
        <f t="array" ref="D371">IF(STROŠKI_01!#REF!="","",STROŠKI_01!#REF!)</f>
        <v>#REF!</v>
      </c>
      <c r="E371" s="316" t="e">
        <f t="array" ref="E371">IF(STROŠKI_01!#REF!="","",STROŠKI_01!#REF!)</f>
        <v>#REF!</v>
      </c>
      <c r="F371" s="316" t="e">
        <f t="array" ref="F371">IF(STROŠKI_01!#REF!="","",STROŠKI_01!#REF!)</f>
        <v>#REF!</v>
      </c>
      <c r="G371" s="316" t="e">
        <f t="array" ref="G371">IF(STROŠKI_01!#REF!="","",STROŠKI_01!#REF!)</f>
        <v>#REF!</v>
      </c>
      <c r="H371" s="316" t="e">
        <f t="array" ref="H371">IF(STROŠKI_01!#REF!="","",STROŠKI_01!#REF!)</f>
        <v>#REF!</v>
      </c>
      <c r="I371" s="316" t="e">
        <f t="array" ref="I371">IF(STROŠKI_01!#REF!="","",STROŠKI_01!#REF!)</f>
        <v>#REF!</v>
      </c>
      <c r="J371" s="316" t="e">
        <f t="array" ref="J371">IF(STROŠKI_01!#REF!="","",STROŠKI_01!#REF!)</f>
        <v>#REF!</v>
      </c>
      <c r="K371" s="316" t="e">
        <f t="array" ref="K371">IF(STROŠKI_01!#REF!="","",STROŠKI_01!#REF!)</f>
        <v>#REF!</v>
      </c>
      <c r="L371" s="316" t="e">
        <f t="array" ref="L371">IF(STROŠKI_01!#REF!="","",STROŠKI_01!#REF!)</f>
        <v>#REF!</v>
      </c>
      <c r="M371" s="316" t="e">
        <f t="array" ref="M371">IF(STROŠKI_01!#REF!="","",STROŠKI_01!#REF!)</f>
        <v>#REF!</v>
      </c>
      <c r="N371" s="316" t="e">
        <f t="array" ref="N371">IF(STROŠKI_01!#REF!="","",STROŠKI_01!#REF!)</f>
        <v>#REF!</v>
      </c>
      <c r="O371" s="316" t="e">
        <f t="array" ref="O371">IF(STROŠKI_01!#REF!="","",STROŠKI_01!#REF!)</f>
        <v>#REF!</v>
      </c>
      <c r="P371" s="316" t="e">
        <f t="array" ref="P371">IF(STROŠKI_01!#REF!="","",STROŠKI_01!#REF!)</f>
        <v>#REF!</v>
      </c>
      <c r="Q371" s="316" t="e">
        <f t="array" ref="Q371">IF(STROŠKI_01!#REF!="","",STROŠKI_01!#REF!)</f>
        <v>#REF!</v>
      </c>
      <c r="R371" s="316" t="e">
        <f t="array" ref="R371">IF(STROŠKI_01!#REF!="","",STROŠKI_01!#REF!)</f>
        <v>#REF!</v>
      </c>
      <c r="S371" s="316" t="e">
        <f t="array" ref="S371">IF(STROŠKI_01!#REF!="","",STROŠKI_01!#REF!)</f>
        <v>#REF!</v>
      </c>
      <c r="T371" s="316" t="e">
        <f t="array" ref="T371">IF(STROŠKI_01!#REF!="","",STROŠKI_01!#REF!)</f>
        <v>#REF!</v>
      </c>
    </row>
    <row r="372" spans="1:20" x14ac:dyDescent="0.25">
      <c r="A372" s="322">
        <v>9</v>
      </c>
      <c r="B372" s="316" t="e">
        <f t="array" ref="B372">IF(STROŠKI_01!#REF!="","",STROŠKI_01!#REF!)</f>
        <v>#REF!</v>
      </c>
      <c r="C372" s="316" t="e">
        <f t="array" ref="C372">IF(STROŠKI_01!#REF!="","",STROŠKI_01!#REF!)</f>
        <v>#REF!</v>
      </c>
      <c r="D372" s="316" t="e">
        <f t="array" ref="D372">IF(STROŠKI_01!#REF!="","",STROŠKI_01!#REF!)</f>
        <v>#REF!</v>
      </c>
      <c r="E372" s="316" t="e">
        <f t="array" ref="E372">IF(STROŠKI_01!#REF!="","",STROŠKI_01!#REF!)</f>
        <v>#REF!</v>
      </c>
      <c r="F372" s="316" t="e">
        <f t="array" ref="F372">IF(STROŠKI_01!#REF!="","",STROŠKI_01!#REF!)</f>
        <v>#REF!</v>
      </c>
      <c r="G372" s="316" t="e">
        <f t="array" ref="G372">IF(STROŠKI_01!#REF!="","",STROŠKI_01!#REF!)</f>
        <v>#REF!</v>
      </c>
      <c r="H372" s="316" t="e">
        <f t="array" ref="H372">IF(STROŠKI_01!#REF!="","",STROŠKI_01!#REF!)</f>
        <v>#REF!</v>
      </c>
      <c r="I372" s="316" t="e">
        <f t="array" ref="I372">IF(STROŠKI_01!#REF!="","",STROŠKI_01!#REF!)</f>
        <v>#REF!</v>
      </c>
      <c r="J372" s="316" t="e">
        <f t="array" ref="J372">IF(STROŠKI_01!#REF!="","",STROŠKI_01!#REF!)</f>
        <v>#REF!</v>
      </c>
      <c r="K372" s="316" t="e">
        <f t="array" ref="K372">IF(STROŠKI_01!#REF!="","",STROŠKI_01!#REF!)</f>
        <v>#REF!</v>
      </c>
      <c r="L372" s="316" t="e">
        <f t="array" ref="L372">IF(STROŠKI_01!#REF!="","",STROŠKI_01!#REF!)</f>
        <v>#REF!</v>
      </c>
      <c r="M372" s="316" t="e">
        <f t="array" ref="M372">IF(STROŠKI_01!#REF!="","",STROŠKI_01!#REF!)</f>
        <v>#REF!</v>
      </c>
      <c r="N372" s="316" t="e">
        <f t="array" ref="N372">IF(STROŠKI_01!#REF!="","",STROŠKI_01!#REF!)</f>
        <v>#REF!</v>
      </c>
      <c r="O372" s="316" t="e">
        <f t="array" ref="O372">IF(STROŠKI_01!#REF!="","",STROŠKI_01!#REF!)</f>
        <v>#REF!</v>
      </c>
      <c r="P372" s="316" t="e">
        <f t="array" ref="P372">IF(STROŠKI_01!#REF!="","",STROŠKI_01!#REF!)</f>
        <v>#REF!</v>
      </c>
      <c r="Q372" s="316" t="e">
        <f t="array" ref="Q372">IF(STROŠKI_01!#REF!="","",STROŠKI_01!#REF!)</f>
        <v>#REF!</v>
      </c>
      <c r="R372" s="316" t="e">
        <f t="array" ref="R372">IF(STROŠKI_01!#REF!="","",STROŠKI_01!#REF!)</f>
        <v>#REF!</v>
      </c>
      <c r="S372" s="316" t="e">
        <f t="array" ref="S372">IF(STROŠKI_01!#REF!="","",STROŠKI_01!#REF!)</f>
        <v>#REF!</v>
      </c>
      <c r="T372" s="316" t="e">
        <f t="array" ref="T372">IF(STROŠKI_01!#REF!="","",STROŠKI_01!#REF!)</f>
        <v>#REF!</v>
      </c>
    </row>
    <row r="373" spans="1:20" x14ac:dyDescent="0.25">
      <c r="A373" s="322">
        <v>9</v>
      </c>
      <c r="B373" s="316" t="e">
        <f t="array" ref="B373">IF(STROŠKI_01!#REF!="","",STROŠKI_01!#REF!)</f>
        <v>#REF!</v>
      </c>
      <c r="C373" s="316" t="e">
        <f t="array" ref="C373">IF(STROŠKI_01!#REF!="","",STROŠKI_01!#REF!)</f>
        <v>#REF!</v>
      </c>
      <c r="D373" s="316" t="e">
        <f t="array" ref="D373">IF(STROŠKI_01!#REF!="","",STROŠKI_01!#REF!)</f>
        <v>#REF!</v>
      </c>
      <c r="E373" s="316" t="e">
        <f t="array" ref="E373">IF(STROŠKI_01!#REF!="","",STROŠKI_01!#REF!)</f>
        <v>#REF!</v>
      </c>
      <c r="F373" s="316" t="e">
        <f t="array" ref="F373">IF(STROŠKI_01!#REF!="","",STROŠKI_01!#REF!)</f>
        <v>#REF!</v>
      </c>
      <c r="G373" s="316" t="e">
        <f t="array" ref="G373">IF(STROŠKI_01!#REF!="","",STROŠKI_01!#REF!)</f>
        <v>#REF!</v>
      </c>
      <c r="H373" s="316" t="e">
        <f t="array" ref="H373">IF(STROŠKI_01!#REF!="","",STROŠKI_01!#REF!)</f>
        <v>#REF!</v>
      </c>
      <c r="I373" s="316" t="e">
        <f t="array" ref="I373">IF(STROŠKI_01!#REF!="","",STROŠKI_01!#REF!)</f>
        <v>#REF!</v>
      </c>
      <c r="J373" s="316" t="e">
        <f t="array" ref="J373">IF(STROŠKI_01!#REF!="","",STROŠKI_01!#REF!)</f>
        <v>#REF!</v>
      </c>
      <c r="K373" s="316" t="e">
        <f t="array" ref="K373">IF(STROŠKI_01!#REF!="","",STROŠKI_01!#REF!)</f>
        <v>#REF!</v>
      </c>
      <c r="L373" s="316" t="e">
        <f t="array" ref="L373">IF(STROŠKI_01!#REF!="","",STROŠKI_01!#REF!)</f>
        <v>#REF!</v>
      </c>
      <c r="M373" s="316" t="e">
        <f t="array" ref="M373">IF(STROŠKI_01!#REF!="","",STROŠKI_01!#REF!)</f>
        <v>#REF!</v>
      </c>
      <c r="N373" s="316" t="e">
        <f t="array" ref="N373">IF(STROŠKI_01!#REF!="","",STROŠKI_01!#REF!)</f>
        <v>#REF!</v>
      </c>
      <c r="O373" s="316" t="e">
        <f t="array" ref="O373">IF(STROŠKI_01!#REF!="","",STROŠKI_01!#REF!)</f>
        <v>#REF!</v>
      </c>
      <c r="P373" s="316" t="e">
        <f t="array" ref="P373">IF(STROŠKI_01!#REF!="","",STROŠKI_01!#REF!)</f>
        <v>#REF!</v>
      </c>
      <c r="Q373" s="316" t="e">
        <f t="array" ref="Q373">IF(STROŠKI_01!#REF!="","",STROŠKI_01!#REF!)</f>
        <v>#REF!</v>
      </c>
      <c r="R373" s="316" t="e">
        <f t="array" ref="R373">IF(STROŠKI_01!#REF!="","",STROŠKI_01!#REF!)</f>
        <v>#REF!</v>
      </c>
      <c r="S373" s="316" t="e">
        <f t="array" ref="S373">IF(STROŠKI_01!#REF!="","",STROŠKI_01!#REF!)</f>
        <v>#REF!</v>
      </c>
      <c r="T373" s="316" t="e">
        <f t="array" ref="T373">IF(STROŠKI_01!#REF!="","",STROŠKI_01!#REF!)</f>
        <v>#REF!</v>
      </c>
    </row>
    <row r="374" spans="1:20" x14ac:dyDescent="0.25">
      <c r="A374" s="322">
        <v>9</v>
      </c>
      <c r="B374" s="316" t="e">
        <f t="array" ref="B374">IF(STROŠKI_01!#REF!="","",STROŠKI_01!#REF!)</f>
        <v>#REF!</v>
      </c>
      <c r="C374" s="316" t="e">
        <f t="array" ref="C374">IF(STROŠKI_01!#REF!="","",STROŠKI_01!#REF!)</f>
        <v>#REF!</v>
      </c>
      <c r="D374" s="316" t="e">
        <f t="array" ref="D374">IF(STROŠKI_01!#REF!="","",STROŠKI_01!#REF!)</f>
        <v>#REF!</v>
      </c>
      <c r="E374" s="316" t="e">
        <f t="array" ref="E374">IF(STROŠKI_01!#REF!="","",STROŠKI_01!#REF!)</f>
        <v>#REF!</v>
      </c>
      <c r="F374" s="316" t="e">
        <f t="array" ref="F374">IF(STROŠKI_01!#REF!="","",STROŠKI_01!#REF!)</f>
        <v>#REF!</v>
      </c>
      <c r="G374" s="316" t="e">
        <f t="array" ref="G374">IF(STROŠKI_01!#REF!="","",STROŠKI_01!#REF!)</f>
        <v>#REF!</v>
      </c>
      <c r="H374" s="316" t="e">
        <f t="array" ref="H374">IF(STROŠKI_01!#REF!="","",STROŠKI_01!#REF!)</f>
        <v>#REF!</v>
      </c>
      <c r="I374" s="316" t="e">
        <f t="array" ref="I374">IF(STROŠKI_01!#REF!="","",STROŠKI_01!#REF!)</f>
        <v>#REF!</v>
      </c>
      <c r="J374" s="316" t="e">
        <f t="array" ref="J374">IF(STROŠKI_01!#REF!="","",STROŠKI_01!#REF!)</f>
        <v>#REF!</v>
      </c>
      <c r="K374" s="316" t="e">
        <f t="array" ref="K374">IF(STROŠKI_01!#REF!="","",STROŠKI_01!#REF!)</f>
        <v>#REF!</v>
      </c>
      <c r="L374" s="316" t="e">
        <f t="array" ref="L374">IF(STROŠKI_01!#REF!="","",STROŠKI_01!#REF!)</f>
        <v>#REF!</v>
      </c>
      <c r="M374" s="316" t="e">
        <f t="array" ref="M374">IF(STROŠKI_01!#REF!="","",STROŠKI_01!#REF!)</f>
        <v>#REF!</v>
      </c>
      <c r="N374" s="316" t="e">
        <f t="array" ref="N374">IF(STROŠKI_01!#REF!="","",STROŠKI_01!#REF!)</f>
        <v>#REF!</v>
      </c>
      <c r="O374" s="316" t="e">
        <f t="array" ref="O374">IF(STROŠKI_01!#REF!="","",STROŠKI_01!#REF!)</f>
        <v>#REF!</v>
      </c>
      <c r="P374" s="316" t="e">
        <f t="array" ref="P374">IF(STROŠKI_01!#REF!="","",STROŠKI_01!#REF!)</f>
        <v>#REF!</v>
      </c>
      <c r="Q374" s="316" t="e">
        <f t="array" ref="Q374">IF(STROŠKI_01!#REF!="","",STROŠKI_01!#REF!)</f>
        <v>#REF!</v>
      </c>
      <c r="R374" s="316" t="e">
        <f t="array" ref="R374">IF(STROŠKI_01!#REF!="","",STROŠKI_01!#REF!)</f>
        <v>#REF!</v>
      </c>
      <c r="S374" s="316" t="e">
        <f t="array" ref="S374">IF(STROŠKI_01!#REF!="","",STROŠKI_01!#REF!)</f>
        <v>#REF!</v>
      </c>
      <c r="T374" s="316" t="e">
        <f t="array" ref="T374">IF(STROŠKI_01!#REF!="","",STROŠKI_01!#REF!)</f>
        <v>#REF!</v>
      </c>
    </row>
    <row r="375" spans="1:20" x14ac:dyDescent="0.25">
      <c r="A375" s="322">
        <v>9</v>
      </c>
      <c r="B375" s="316" t="e">
        <f t="array" ref="B375">IF(STROŠKI_01!#REF!="","",STROŠKI_01!#REF!)</f>
        <v>#REF!</v>
      </c>
      <c r="C375" s="316" t="e">
        <f t="array" ref="C375">IF(STROŠKI_01!#REF!="","",STROŠKI_01!#REF!)</f>
        <v>#REF!</v>
      </c>
      <c r="D375" s="316" t="e">
        <f t="array" ref="D375">IF(STROŠKI_01!#REF!="","",STROŠKI_01!#REF!)</f>
        <v>#REF!</v>
      </c>
      <c r="E375" s="316" t="e">
        <f t="array" ref="E375">IF(STROŠKI_01!#REF!="","",STROŠKI_01!#REF!)</f>
        <v>#REF!</v>
      </c>
      <c r="F375" s="316" t="e">
        <f t="array" ref="F375">IF(STROŠKI_01!#REF!="","",STROŠKI_01!#REF!)</f>
        <v>#REF!</v>
      </c>
      <c r="G375" s="316" t="e">
        <f t="array" ref="G375">IF(STROŠKI_01!#REF!="","",STROŠKI_01!#REF!)</f>
        <v>#REF!</v>
      </c>
      <c r="H375" s="316" t="e">
        <f t="array" ref="H375">IF(STROŠKI_01!#REF!="","",STROŠKI_01!#REF!)</f>
        <v>#REF!</v>
      </c>
      <c r="I375" s="316" t="e">
        <f t="array" ref="I375">IF(STROŠKI_01!#REF!="","",STROŠKI_01!#REF!)</f>
        <v>#REF!</v>
      </c>
      <c r="J375" s="316" t="e">
        <f t="array" ref="J375">IF(STROŠKI_01!#REF!="","",STROŠKI_01!#REF!)</f>
        <v>#REF!</v>
      </c>
      <c r="K375" s="316" t="e">
        <f t="array" ref="K375">IF(STROŠKI_01!#REF!="","",STROŠKI_01!#REF!)</f>
        <v>#REF!</v>
      </c>
      <c r="L375" s="316" t="e">
        <f t="array" ref="L375">IF(STROŠKI_01!#REF!="","",STROŠKI_01!#REF!)</f>
        <v>#REF!</v>
      </c>
      <c r="M375" s="316" t="e">
        <f t="array" ref="M375">IF(STROŠKI_01!#REF!="","",STROŠKI_01!#REF!)</f>
        <v>#REF!</v>
      </c>
      <c r="N375" s="316" t="e">
        <f t="array" ref="N375">IF(STROŠKI_01!#REF!="","",STROŠKI_01!#REF!)</f>
        <v>#REF!</v>
      </c>
      <c r="O375" s="316" t="e">
        <f t="array" ref="O375">IF(STROŠKI_01!#REF!="","",STROŠKI_01!#REF!)</f>
        <v>#REF!</v>
      </c>
      <c r="P375" s="316" t="e">
        <f t="array" ref="P375">IF(STROŠKI_01!#REF!="","",STROŠKI_01!#REF!)</f>
        <v>#REF!</v>
      </c>
      <c r="Q375" s="316" t="e">
        <f t="array" ref="Q375">IF(STROŠKI_01!#REF!="","",STROŠKI_01!#REF!)</f>
        <v>#REF!</v>
      </c>
      <c r="R375" s="316" t="e">
        <f t="array" ref="R375">IF(STROŠKI_01!#REF!="","",STROŠKI_01!#REF!)</f>
        <v>#REF!</v>
      </c>
      <c r="S375" s="316" t="e">
        <f t="array" ref="S375">IF(STROŠKI_01!#REF!="","",STROŠKI_01!#REF!)</f>
        <v>#REF!</v>
      </c>
      <c r="T375" s="316" t="e">
        <f t="array" ref="T375">IF(STROŠKI_01!#REF!="","",STROŠKI_01!#REF!)</f>
        <v>#REF!</v>
      </c>
    </row>
    <row r="376" spans="1:20" x14ac:dyDescent="0.25">
      <c r="A376" s="322">
        <v>9</v>
      </c>
      <c r="B376" s="316" t="e">
        <f t="array" ref="B376">IF(STROŠKI_01!#REF!="","",STROŠKI_01!#REF!)</f>
        <v>#REF!</v>
      </c>
      <c r="C376" s="316" t="e">
        <f t="array" ref="C376">IF(STROŠKI_01!#REF!="","",STROŠKI_01!#REF!)</f>
        <v>#REF!</v>
      </c>
      <c r="D376" s="316" t="e">
        <f t="array" ref="D376">IF(STROŠKI_01!#REF!="","",STROŠKI_01!#REF!)</f>
        <v>#REF!</v>
      </c>
      <c r="E376" s="316" t="e">
        <f t="array" ref="E376">IF(STROŠKI_01!#REF!="","",STROŠKI_01!#REF!)</f>
        <v>#REF!</v>
      </c>
      <c r="F376" s="316" t="e">
        <f t="array" ref="F376">IF(STROŠKI_01!#REF!="","",STROŠKI_01!#REF!)</f>
        <v>#REF!</v>
      </c>
      <c r="G376" s="316" t="e">
        <f t="array" ref="G376">IF(STROŠKI_01!#REF!="","",STROŠKI_01!#REF!)</f>
        <v>#REF!</v>
      </c>
      <c r="H376" s="316" t="e">
        <f t="array" ref="H376">IF(STROŠKI_01!#REF!="","",STROŠKI_01!#REF!)</f>
        <v>#REF!</v>
      </c>
      <c r="I376" s="316" t="e">
        <f t="array" ref="I376">IF(STROŠKI_01!#REF!="","",STROŠKI_01!#REF!)</f>
        <v>#REF!</v>
      </c>
      <c r="J376" s="316" t="e">
        <f t="array" ref="J376">IF(STROŠKI_01!#REF!="","",STROŠKI_01!#REF!)</f>
        <v>#REF!</v>
      </c>
      <c r="K376" s="316" t="e">
        <f t="array" ref="K376">IF(STROŠKI_01!#REF!="","",STROŠKI_01!#REF!)</f>
        <v>#REF!</v>
      </c>
      <c r="L376" s="316" t="e">
        <f t="array" ref="L376">IF(STROŠKI_01!#REF!="","",STROŠKI_01!#REF!)</f>
        <v>#REF!</v>
      </c>
      <c r="M376" s="316" t="e">
        <f t="array" ref="M376">IF(STROŠKI_01!#REF!="","",STROŠKI_01!#REF!)</f>
        <v>#REF!</v>
      </c>
      <c r="N376" s="316" t="e">
        <f t="array" ref="N376">IF(STROŠKI_01!#REF!="","",STROŠKI_01!#REF!)</f>
        <v>#REF!</v>
      </c>
      <c r="O376" s="316" t="e">
        <f t="array" ref="O376">IF(STROŠKI_01!#REF!="","",STROŠKI_01!#REF!)</f>
        <v>#REF!</v>
      </c>
      <c r="P376" s="316" t="e">
        <f t="array" ref="P376">IF(STROŠKI_01!#REF!="","",STROŠKI_01!#REF!)</f>
        <v>#REF!</v>
      </c>
      <c r="Q376" s="316" t="e">
        <f t="array" ref="Q376">IF(STROŠKI_01!#REF!="","",STROŠKI_01!#REF!)</f>
        <v>#REF!</v>
      </c>
      <c r="R376" s="316" t="e">
        <f t="array" ref="R376">IF(STROŠKI_01!#REF!="","",STROŠKI_01!#REF!)</f>
        <v>#REF!</v>
      </c>
      <c r="S376" s="316" t="e">
        <f t="array" ref="S376">IF(STROŠKI_01!#REF!="","",STROŠKI_01!#REF!)</f>
        <v>#REF!</v>
      </c>
      <c r="T376" s="316" t="e">
        <f t="array" ref="T376">IF(STROŠKI_01!#REF!="","",STROŠKI_01!#REF!)</f>
        <v>#REF!</v>
      </c>
    </row>
    <row r="377" spans="1:20" x14ac:dyDescent="0.25">
      <c r="A377" s="322">
        <v>9</v>
      </c>
      <c r="B377" s="316" t="e">
        <f t="array" ref="B377">IF(STROŠKI_01!#REF!="","",STROŠKI_01!#REF!)</f>
        <v>#REF!</v>
      </c>
      <c r="C377" s="316" t="e">
        <f t="array" ref="C377">IF(STROŠKI_01!#REF!="","",STROŠKI_01!#REF!)</f>
        <v>#REF!</v>
      </c>
      <c r="D377" s="316" t="e">
        <f t="array" ref="D377">IF(STROŠKI_01!#REF!="","",STROŠKI_01!#REF!)</f>
        <v>#REF!</v>
      </c>
      <c r="E377" s="316" t="e">
        <f t="array" ref="E377">IF(STROŠKI_01!#REF!="","",STROŠKI_01!#REF!)</f>
        <v>#REF!</v>
      </c>
      <c r="F377" s="316" t="e">
        <f t="array" ref="F377">IF(STROŠKI_01!#REF!="","",STROŠKI_01!#REF!)</f>
        <v>#REF!</v>
      </c>
      <c r="G377" s="316" t="e">
        <f t="array" ref="G377">IF(STROŠKI_01!#REF!="","",STROŠKI_01!#REF!)</f>
        <v>#REF!</v>
      </c>
      <c r="H377" s="316" t="e">
        <f t="array" ref="H377">IF(STROŠKI_01!#REF!="","",STROŠKI_01!#REF!)</f>
        <v>#REF!</v>
      </c>
      <c r="I377" s="316" t="e">
        <f t="array" ref="I377">IF(STROŠKI_01!#REF!="","",STROŠKI_01!#REF!)</f>
        <v>#REF!</v>
      </c>
      <c r="J377" s="316" t="e">
        <f t="array" ref="J377">IF(STROŠKI_01!#REF!="","",STROŠKI_01!#REF!)</f>
        <v>#REF!</v>
      </c>
      <c r="K377" s="316" t="e">
        <f t="array" ref="K377">IF(STROŠKI_01!#REF!="","",STROŠKI_01!#REF!)</f>
        <v>#REF!</v>
      </c>
      <c r="L377" s="316" t="e">
        <f t="array" ref="L377">IF(STROŠKI_01!#REF!="","",STROŠKI_01!#REF!)</f>
        <v>#REF!</v>
      </c>
      <c r="M377" s="316" t="e">
        <f t="array" ref="M377">IF(STROŠKI_01!#REF!="","",STROŠKI_01!#REF!)</f>
        <v>#REF!</v>
      </c>
      <c r="N377" s="316" t="e">
        <f t="array" ref="N377">IF(STROŠKI_01!#REF!="","",STROŠKI_01!#REF!)</f>
        <v>#REF!</v>
      </c>
      <c r="O377" s="316" t="e">
        <f t="array" ref="O377">IF(STROŠKI_01!#REF!="","",STROŠKI_01!#REF!)</f>
        <v>#REF!</v>
      </c>
      <c r="P377" s="316" t="e">
        <f t="array" ref="P377">IF(STROŠKI_01!#REF!="","",STROŠKI_01!#REF!)</f>
        <v>#REF!</v>
      </c>
      <c r="Q377" s="316" t="e">
        <f t="array" ref="Q377">IF(STROŠKI_01!#REF!="","",STROŠKI_01!#REF!)</f>
        <v>#REF!</v>
      </c>
      <c r="R377" s="316" t="e">
        <f t="array" ref="R377">IF(STROŠKI_01!#REF!="","",STROŠKI_01!#REF!)</f>
        <v>#REF!</v>
      </c>
      <c r="S377" s="316" t="e">
        <f t="array" ref="S377">IF(STROŠKI_01!#REF!="","",STROŠKI_01!#REF!)</f>
        <v>#REF!</v>
      </c>
      <c r="T377" s="316" t="e">
        <f t="array" ref="T377">IF(STROŠKI_01!#REF!="","",STROŠKI_01!#REF!)</f>
        <v>#REF!</v>
      </c>
    </row>
    <row r="378" spans="1:20" x14ac:dyDescent="0.25">
      <c r="A378" s="322">
        <v>9</v>
      </c>
      <c r="B378" s="316" t="e">
        <f t="array" ref="B378">IF(STROŠKI_01!#REF!="","",STROŠKI_01!#REF!)</f>
        <v>#REF!</v>
      </c>
      <c r="C378" s="316" t="e">
        <f t="array" ref="C378">IF(STROŠKI_01!#REF!="","",STROŠKI_01!#REF!)</f>
        <v>#REF!</v>
      </c>
      <c r="D378" s="316" t="e">
        <f t="array" ref="D378">IF(STROŠKI_01!#REF!="","",STROŠKI_01!#REF!)</f>
        <v>#REF!</v>
      </c>
      <c r="E378" s="316" t="e">
        <f t="array" ref="E378">IF(STROŠKI_01!#REF!="","",STROŠKI_01!#REF!)</f>
        <v>#REF!</v>
      </c>
      <c r="F378" s="316" t="e">
        <f t="array" ref="F378">IF(STROŠKI_01!#REF!="","",STROŠKI_01!#REF!)</f>
        <v>#REF!</v>
      </c>
      <c r="G378" s="316" t="e">
        <f t="array" ref="G378">IF(STROŠKI_01!#REF!="","",STROŠKI_01!#REF!)</f>
        <v>#REF!</v>
      </c>
      <c r="H378" s="316" t="e">
        <f t="array" ref="H378">IF(STROŠKI_01!#REF!="","",STROŠKI_01!#REF!)</f>
        <v>#REF!</v>
      </c>
      <c r="I378" s="316" t="e">
        <f t="array" ref="I378">IF(STROŠKI_01!#REF!="","",STROŠKI_01!#REF!)</f>
        <v>#REF!</v>
      </c>
      <c r="J378" s="316" t="e">
        <f t="array" ref="J378">IF(STROŠKI_01!#REF!="","",STROŠKI_01!#REF!)</f>
        <v>#REF!</v>
      </c>
      <c r="K378" s="316" t="e">
        <f t="array" ref="K378">IF(STROŠKI_01!#REF!="","",STROŠKI_01!#REF!)</f>
        <v>#REF!</v>
      </c>
      <c r="L378" s="316" t="e">
        <f t="array" ref="L378">IF(STROŠKI_01!#REF!="","",STROŠKI_01!#REF!)</f>
        <v>#REF!</v>
      </c>
      <c r="M378" s="316" t="e">
        <f t="array" ref="M378">IF(STROŠKI_01!#REF!="","",STROŠKI_01!#REF!)</f>
        <v>#REF!</v>
      </c>
      <c r="N378" s="316" t="e">
        <f t="array" ref="N378">IF(STROŠKI_01!#REF!="","",STROŠKI_01!#REF!)</f>
        <v>#REF!</v>
      </c>
      <c r="O378" s="316" t="e">
        <f t="array" ref="O378">IF(STROŠKI_01!#REF!="","",STROŠKI_01!#REF!)</f>
        <v>#REF!</v>
      </c>
      <c r="P378" s="316" t="e">
        <f t="array" ref="P378">IF(STROŠKI_01!#REF!="","",STROŠKI_01!#REF!)</f>
        <v>#REF!</v>
      </c>
      <c r="Q378" s="316" t="e">
        <f t="array" ref="Q378">IF(STROŠKI_01!#REF!="","",STROŠKI_01!#REF!)</f>
        <v>#REF!</v>
      </c>
      <c r="R378" s="316" t="e">
        <f t="array" ref="R378">IF(STROŠKI_01!#REF!="","",STROŠKI_01!#REF!)</f>
        <v>#REF!</v>
      </c>
      <c r="S378" s="316" t="e">
        <f t="array" ref="S378">IF(STROŠKI_01!#REF!="","",STROŠKI_01!#REF!)</f>
        <v>#REF!</v>
      </c>
      <c r="T378" s="316" t="e">
        <f t="array" ref="T378">IF(STROŠKI_01!#REF!="","",STROŠKI_01!#REF!)</f>
        <v>#REF!</v>
      </c>
    </row>
    <row r="379" spans="1:20" x14ac:dyDescent="0.25">
      <c r="A379" s="322">
        <v>9</v>
      </c>
      <c r="B379" s="316" t="e">
        <f t="array" ref="B379">IF(STROŠKI_01!#REF!="","",STROŠKI_01!#REF!)</f>
        <v>#REF!</v>
      </c>
      <c r="C379" s="316" t="e">
        <f t="array" ref="C379">IF(STROŠKI_01!#REF!="","",STROŠKI_01!#REF!)</f>
        <v>#REF!</v>
      </c>
      <c r="D379" s="316" t="e">
        <f t="array" ref="D379">IF(STROŠKI_01!#REF!="","",STROŠKI_01!#REF!)</f>
        <v>#REF!</v>
      </c>
      <c r="E379" s="316" t="e">
        <f t="array" ref="E379">IF(STROŠKI_01!#REF!="","",STROŠKI_01!#REF!)</f>
        <v>#REF!</v>
      </c>
      <c r="F379" s="316" t="e">
        <f t="array" ref="F379">IF(STROŠKI_01!#REF!="","",STROŠKI_01!#REF!)</f>
        <v>#REF!</v>
      </c>
      <c r="G379" s="316" t="e">
        <f t="array" ref="G379">IF(STROŠKI_01!#REF!="","",STROŠKI_01!#REF!)</f>
        <v>#REF!</v>
      </c>
      <c r="H379" s="316" t="e">
        <f t="array" ref="H379">IF(STROŠKI_01!#REF!="","",STROŠKI_01!#REF!)</f>
        <v>#REF!</v>
      </c>
      <c r="I379" s="316" t="e">
        <f t="array" ref="I379">IF(STROŠKI_01!#REF!="","",STROŠKI_01!#REF!)</f>
        <v>#REF!</v>
      </c>
      <c r="J379" s="316" t="e">
        <f t="array" ref="J379">IF(STROŠKI_01!#REF!="","",STROŠKI_01!#REF!)</f>
        <v>#REF!</v>
      </c>
      <c r="K379" s="316" t="e">
        <f t="array" ref="K379">IF(STROŠKI_01!#REF!="","",STROŠKI_01!#REF!)</f>
        <v>#REF!</v>
      </c>
      <c r="L379" s="316" t="e">
        <f t="array" ref="L379">IF(STROŠKI_01!#REF!="","",STROŠKI_01!#REF!)</f>
        <v>#REF!</v>
      </c>
      <c r="M379" s="316" t="e">
        <f t="array" ref="M379">IF(STROŠKI_01!#REF!="","",STROŠKI_01!#REF!)</f>
        <v>#REF!</v>
      </c>
      <c r="N379" s="316" t="e">
        <f t="array" ref="N379">IF(STROŠKI_01!#REF!="","",STROŠKI_01!#REF!)</f>
        <v>#REF!</v>
      </c>
      <c r="O379" s="316" t="e">
        <f t="array" ref="O379">IF(STROŠKI_01!#REF!="","",STROŠKI_01!#REF!)</f>
        <v>#REF!</v>
      </c>
      <c r="P379" s="316" t="e">
        <f t="array" ref="P379">IF(STROŠKI_01!#REF!="","",STROŠKI_01!#REF!)</f>
        <v>#REF!</v>
      </c>
      <c r="Q379" s="316" t="e">
        <f t="array" ref="Q379">IF(STROŠKI_01!#REF!="","",STROŠKI_01!#REF!)</f>
        <v>#REF!</v>
      </c>
      <c r="R379" s="316" t="e">
        <f t="array" ref="R379">IF(STROŠKI_01!#REF!="","",STROŠKI_01!#REF!)</f>
        <v>#REF!</v>
      </c>
      <c r="S379" s="316" t="e">
        <f t="array" ref="S379">IF(STROŠKI_01!#REF!="","",STROŠKI_01!#REF!)</f>
        <v>#REF!</v>
      </c>
      <c r="T379" s="316" t="e">
        <f t="array" ref="T379">IF(STROŠKI_01!#REF!="","",STROŠKI_01!#REF!)</f>
        <v>#REF!</v>
      </c>
    </row>
    <row r="380" spans="1:20" x14ac:dyDescent="0.25">
      <c r="A380" s="322">
        <v>9</v>
      </c>
      <c r="B380" s="316" t="e">
        <f t="array" ref="B380">IF(STROŠKI_01!#REF!="","",STROŠKI_01!#REF!)</f>
        <v>#REF!</v>
      </c>
      <c r="C380" s="316" t="e">
        <f t="array" ref="C380">IF(STROŠKI_01!#REF!="","",STROŠKI_01!#REF!)</f>
        <v>#REF!</v>
      </c>
      <c r="D380" s="316" t="e">
        <f t="array" ref="D380">IF(STROŠKI_01!#REF!="","",STROŠKI_01!#REF!)</f>
        <v>#REF!</v>
      </c>
      <c r="E380" s="316" t="e">
        <f t="array" ref="E380">IF(STROŠKI_01!#REF!="","",STROŠKI_01!#REF!)</f>
        <v>#REF!</v>
      </c>
      <c r="F380" s="316" t="e">
        <f t="array" ref="F380">IF(STROŠKI_01!#REF!="","",STROŠKI_01!#REF!)</f>
        <v>#REF!</v>
      </c>
      <c r="G380" s="316" t="e">
        <f t="array" ref="G380">IF(STROŠKI_01!#REF!="","",STROŠKI_01!#REF!)</f>
        <v>#REF!</v>
      </c>
      <c r="H380" s="316" t="e">
        <f t="array" ref="H380">IF(STROŠKI_01!#REF!="","",STROŠKI_01!#REF!)</f>
        <v>#REF!</v>
      </c>
      <c r="I380" s="316" t="e">
        <f t="array" ref="I380">IF(STROŠKI_01!#REF!="","",STROŠKI_01!#REF!)</f>
        <v>#REF!</v>
      </c>
      <c r="J380" s="316" t="e">
        <f t="array" ref="J380">IF(STROŠKI_01!#REF!="","",STROŠKI_01!#REF!)</f>
        <v>#REF!</v>
      </c>
      <c r="K380" s="316" t="e">
        <f t="array" ref="K380">IF(STROŠKI_01!#REF!="","",STROŠKI_01!#REF!)</f>
        <v>#REF!</v>
      </c>
      <c r="L380" s="316" t="e">
        <f t="array" ref="L380">IF(STROŠKI_01!#REF!="","",STROŠKI_01!#REF!)</f>
        <v>#REF!</v>
      </c>
      <c r="M380" s="316" t="e">
        <f t="array" ref="M380">IF(STROŠKI_01!#REF!="","",STROŠKI_01!#REF!)</f>
        <v>#REF!</v>
      </c>
      <c r="N380" s="316" t="e">
        <f t="array" ref="N380">IF(STROŠKI_01!#REF!="","",STROŠKI_01!#REF!)</f>
        <v>#REF!</v>
      </c>
      <c r="O380" s="316" t="e">
        <f t="array" ref="O380">IF(STROŠKI_01!#REF!="","",STROŠKI_01!#REF!)</f>
        <v>#REF!</v>
      </c>
      <c r="P380" s="316" t="e">
        <f t="array" ref="P380">IF(STROŠKI_01!#REF!="","",STROŠKI_01!#REF!)</f>
        <v>#REF!</v>
      </c>
      <c r="Q380" s="316" t="e">
        <f t="array" ref="Q380">IF(STROŠKI_01!#REF!="","",STROŠKI_01!#REF!)</f>
        <v>#REF!</v>
      </c>
      <c r="R380" s="316" t="e">
        <f t="array" ref="R380">IF(STROŠKI_01!#REF!="","",STROŠKI_01!#REF!)</f>
        <v>#REF!</v>
      </c>
      <c r="S380" s="316" t="e">
        <f t="array" ref="S380">IF(STROŠKI_01!#REF!="","",STROŠKI_01!#REF!)</f>
        <v>#REF!</v>
      </c>
      <c r="T380" s="316" t="e">
        <f t="array" ref="T380">IF(STROŠKI_01!#REF!="","",STROŠKI_01!#REF!)</f>
        <v>#REF!</v>
      </c>
    </row>
    <row r="381" spans="1:20" x14ac:dyDescent="0.25">
      <c r="A381" s="322">
        <v>9</v>
      </c>
      <c r="B381" s="316" t="e">
        <f t="array" ref="B381">IF(STROŠKI_01!#REF!="","",STROŠKI_01!#REF!)</f>
        <v>#REF!</v>
      </c>
      <c r="C381" s="316" t="e">
        <f t="array" ref="C381">IF(STROŠKI_01!#REF!="","",STROŠKI_01!#REF!)</f>
        <v>#REF!</v>
      </c>
      <c r="D381" s="316" t="e">
        <f t="array" ref="D381">IF(STROŠKI_01!#REF!="","",STROŠKI_01!#REF!)</f>
        <v>#REF!</v>
      </c>
      <c r="E381" s="316" t="e">
        <f t="array" ref="E381">IF(STROŠKI_01!#REF!="","",STROŠKI_01!#REF!)</f>
        <v>#REF!</v>
      </c>
      <c r="F381" s="316" t="e">
        <f t="array" ref="F381">IF(STROŠKI_01!#REF!="","",STROŠKI_01!#REF!)</f>
        <v>#REF!</v>
      </c>
      <c r="G381" s="316" t="e">
        <f t="array" ref="G381">IF(STROŠKI_01!#REF!="","",STROŠKI_01!#REF!)</f>
        <v>#REF!</v>
      </c>
      <c r="H381" s="316" t="e">
        <f t="array" ref="H381">IF(STROŠKI_01!#REF!="","",STROŠKI_01!#REF!)</f>
        <v>#REF!</v>
      </c>
      <c r="I381" s="316" t="e">
        <f t="array" ref="I381">IF(STROŠKI_01!#REF!="","",STROŠKI_01!#REF!)</f>
        <v>#REF!</v>
      </c>
      <c r="J381" s="316" t="e">
        <f t="array" ref="J381">IF(STROŠKI_01!#REF!="","",STROŠKI_01!#REF!)</f>
        <v>#REF!</v>
      </c>
      <c r="K381" s="316" t="e">
        <f t="array" ref="K381">IF(STROŠKI_01!#REF!="","",STROŠKI_01!#REF!)</f>
        <v>#REF!</v>
      </c>
      <c r="L381" s="316" t="e">
        <f t="array" ref="L381">IF(STROŠKI_01!#REF!="","",STROŠKI_01!#REF!)</f>
        <v>#REF!</v>
      </c>
      <c r="M381" s="316" t="e">
        <f t="array" ref="M381">IF(STROŠKI_01!#REF!="","",STROŠKI_01!#REF!)</f>
        <v>#REF!</v>
      </c>
      <c r="N381" s="316" t="e">
        <f t="array" ref="N381">IF(STROŠKI_01!#REF!="","",STROŠKI_01!#REF!)</f>
        <v>#REF!</v>
      </c>
      <c r="O381" s="316" t="e">
        <f t="array" ref="O381">IF(STROŠKI_01!#REF!="","",STROŠKI_01!#REF!)</f>
        <v>#REF!</v>
      </c>
      <c r="P381" s="316" t="e">
        <f t="array" ref="P381">IF(STROŠKI_01!#REF!="","",STROŠKI_01!#REF!)</f>
        <v>#REF!</v>
      </c>
      <c r="Q381" s="316" t="e">
        <f t="array" ref="Q381">IF(STROŠKI_01!#REF!="","",STROŠKI_01!#REF!)</f>
        <v>#REF!</v>
      </c>
      <c r="R381" s="316" t="e">
        <f t="array" ref="R381">IF(STROŠKI_01!#REF!="","",STROŠKI_01!#REF!)</f>
        <v>#REF!</v>
      </c>
      <c r="S381" s="316" t="e">
        <f t="array" ref="S381">IF(STROŠKI_01!#REF!="","",STROŠKI_01!#REF!)</f>
        <v>#REF!</v>
      </c>
      <c r="T381" s="316" t="e">
        <f t="array" ref="T381">IF(STROŠKI_01!#REF!="","",STROŠKI_01!#REF!)</f>
        <v>#REF!</v>
      </c>
    </row>
    <row r="382" spans="1:20" x14ac:dyDescent="0.25">
      <c r="A382" s="322">
        <v>9</v>
      </c>
      <c r="B382" s="316" t="e">
        <f t="array" ref="B382">IF(STROŠKI_01!#REF!="","",STROŠKI_01!#REF!)</f>
        <v>#REF!</v>
      </c>
      <c r="C382" s="316" t="e">
        <f t="array" ref="C382">IF(STROŠKI_01!#REF!="","",STROŠKI_01!#REF!)</f>
        <v>#REF!</v>
      </c>
      <c r="D382" s="316" t="e">
        <f t="array" ref="D382">IF(STROŠKI_01!#REF!="","",STROŠKI_01!#REF!)</f>
        <v>#REF!</v>
      </c>
      <c r="E382" s="316" t="e">
        <f t="array" ref="E382">IF(STROŠKI_01!#REF!="","",STROŠKI_01!#REF!)</f>
        <v>#REF!</v>
      </c>
      <c r="F382" s="316" t="e">
        <f t="array" ref="F382">IF(STROŠKI_01!#REF!="","",STROŠKI_01!#REF!)</f>
        <v>#REF!</v>
      </c>
      <c r="G382" s="316" t="e">
        <f t="array" ref="G382">IF(STROŠKI_01!#REF!="","",STROŠKI_01!#REF!)</f>
        <v>#REF!</v>
      </c>
      <c r="H382" s="316" t="e">
        <f t="array" ref="H382">IF(STROŠKI_01!#REF!="","",STROŠKI_01!#REF!)</f>
        <v>#REF!</v>
      </c>
      <c r="I382" s="316" t="e">
        <f t="array" ref="I382">IF(STROŠKI_01!#REF!="","",STROŠKI_01!#REF!)</f>
        <v>#REF!</v>
      </c>
      <c r="J382" s="316" t="e">
        <f t="array" ref="J382">IF(STROŠKI_01!#REF!="","",STROŠKI_01!#REF!)</f>
        <v>#REF!</v>
      </c>
      <c r="K382" s="316" t="e">
        <f t="array" ref="K382">IF(STROŠKI_01!#REF!="","",STROŠKI_01!#REF!)</f>
        <v>#REF!</v>
      </c>
      <c r="L382" s="316" t="e">
        <f t="array" ref="L382">IF(STROŠKI_01!#REF!="","",STROŠKI_01!#REF!)</f>
        <v>#REF!</v>
      </c>
      <c r="M382" s="316" t="e">
        <f t="array" ref="M382">IF(STROŠKI_01!#REF!="","",STROŠKI_01!#REF!)</f>
        <v>#REF!</v>
      </c>
      <c r="N382" s="316" t="e">
        <f t="array" ref="N382">IF(STROŠKI_01!#REF!="","",STROŠKI_01!#REF!)</f>
        <v>#REF!</v>
      </c>
      <c r="O382" s="316" t="e">
        <f t="array" ref="O382">IF(STROŠKI_01!#REF!="","",STROŠKI_01!#REF!)</f>
        <v>#REF!</v>
      </c>
      <c r="P382" s="316" t="e">
        <f t="array" ref="P382">IF(STROŠKI_01!#REF!="","",STROŠKI_01!#REF!)</f>
        <v>#REF!</v>
      </c>
      <c r="Q382" s="316" t="e">
        <f t="array" ref="Q382">IF(STROŠKI_01!#REF!="","",STROŠKI_01!#REF!)</f>
        <v>#REF!</v>
      </c>
      <c r="R382" s="316" t="e">
        <f t="array" ref="R382">IF(STROŠKI_01!#REF!="","",STROŠKI_01!#REF!)</f>
        <v>#REF!</v>
      </c>
      <c r="S382" s="316" t="e">
        <f t="array" ref="S382">IF(STROŠKI_01!#REF!="","",STROŠKI_01!#REF!)</f>
        <v>#REF!</v>
      </c>
      <c r="T382" s="316" t="e">
        <f t="array" ref="T382">IF(STROŠKI_01!#REF!="","",STROŠKI_01!#REF!)</f>
        <v>#REF!</v>
      </c>
    </row>
    <row r="383" spans="1:20" x14ac:dyDescent="0.25">
      <c r="A383" s="322">
        <v>9</v>
      </c>
      <c r="B383" s="316" t="e">
        <f t="array" ref="B383">IF(STROŠKI_01!#REF!="","",STROŠKI_01!#REF!)</f>
        <v>#REF!</v>
      </c>
      <c r="C383" s="316" t="e">
        <f t="array" ref="C383">IF(STROŠKI_01!#REF!="","",STROŠKI_01!#REF!)</f>
        <v>#REF!</v>
      </c>
      <c r="D383" s="316" t="e">
        <f t="array" ref="D383">IF(STROŠKI_01!#REF!="","",STROŠKI_01!#REF!)</f>
        <v>#REF!</v>
      </c>
      <c r="E383" s="316" t="e">
        <f t="array" ref="E383">IF(STROŠKI_01!#REF!="","",STROŠKI_01!#REF!)</f>
        <v>#REF!</v>
      </c>
      <c r="F383" s="316" t="e">
        <f t="array" ref="F383">IF(STROŠKI_01!#REF!="","",STROŠKI_01!#REF!)</f>
        <v>#REF!</v>
      </c>
      <c r="G383" s="316" t="e">
        <f t="array" ref="G383">IF(STROŠKI_01!#REF!="","",STROŠKI_01!#REF!)</f>
        <v>#REF!</v>
      </c>
      <c r="H383" s="316" t="e">
        <f t="array" ref="H383">IF(STROŠKI_01!#REF!="","",STROŠKI_01!#REF!)</f>
        <v>#REF!</v>
      </c>
      <c r="I383" s="316" t="e">
        <f t="array" ref="I383">IF(STROŠKI_01!#REF!="","",STROŠKI_01!#REF!)</f>
        <v>#REF!</v>
      </c>
      <c r="J383" s="316" t="e">
        <f t="array" ref="J383">IF(STROŠKI_01!#REF!="","",STROŠKI_01!#REF!)</f>
        <v>#REF!</v>
      </c>
      <c r="K383" s="316" t="e">
        <f t="array" ref="K383">IF(STROŠKI_01!#REF!="","",STROŠKI_01!#REF!)</f>
        <v>#REF!</v>
      </c>
      <c r="L383" s="316" t="e">
        <f t="array" ref="L383">IF(STROŠKI_01!#REF!="","",STROŠKI_01!#REF!)</f>
        <v>#REF!</v>
      </c>
      <c r="M383" s="316" t="e">
        <f t="array" ref="M383">IF(STROŠKI_01!#REF!="","",STROŠKI_01!#REF!)</f>
        <v>#REF!</v>
      </c>
      <c r="N383" s="316" t="e">
        <f t="array" ref="N383">IF(STROŠKI_01!#REF!="","",STROŠKI_01!#REF!)</f>
        <v>#REF!</v>
      </c>
      <c r="O383" s="316" t="e">
        <f t="array" ref="O383">IF(STROŠKI_01!#REF!="","",STROŠKI_01!#REF!)</f>
        <v>#REF!</v>
      </c>
      <c r="P383" s="316" t="e">
        <f t="array" ref="P383">IF(STROŠKI_01!#REF!="","",STROŠKI_01!#REF!)</f>
        <v>#REF!</v>
      </c>
      <c r="Q383" s="316" t="e">
        <f t="array" ref="Q383">IF(STROŠKI_01!#REF!="","",STROŠKI_01!#REF!)</f>
        <v>#REF!</v>
      </c>
      <c r="R383" s="316" t="e">
        <f t="array" ref="R383">IF(STROŠKI_01!#REF!="","",STROŠKI_01!#REF!)</f>
        <v>#REF!</v>
      </c>
      <c r="S383" s="316" t="e">
        <f t="array" ref="S383">IF(STROŠKI_01!#REF!="","",STROŠKI_01!#REF!)</f>
        <v>#REF!</v>
      </c>
      <c r="T383" s="316" t="e">
        <f t="array" ref="T383">IF(STROŠKI_01!#REF!="","",STROŠKI_01!#REF!)</f>
        <v>#REF!</v>
      </c>
    </row>
    <row r="384" spans="1:20" x14ac:dyDescent="0.25">
      <c r="A384" s="322">
        <v>9</v>
      </c>
      <c r="B384" s="316" t="e">
        <f t="array" ref="B384">IF(STROŠKI_01!#REF!="","",STROŠKI_01!#REF!)</f>
        <v>#REF!</v>
      </c>
      <c r="C384" s="316" t="e">
        <f t="array" ref="C384">IF(STROŠKI_01!#REF!="","",STROŠKI_01!#REF!)</f>
        <v>#REF!</v>
      </c>
      <c r="D384" s="316" t="e">
        <f t="array" ref="D384">IF(STROŠKI_01!#REF!="","",STROŠKI_01!#REF!)</f>
        <v>#REF!</v>
      </c>
      <c r="E384" s="316" t="e">
        <f t="array" ref="E384">IF(STROŠKI_01!#REF!="","",STROŠKI_01!#REF!)</f>
        <v>#REF!</v>
      </c>
      <c r="F384" s="316" t="e">
        <f t="array" ref="F384">IF(STROŠKI_01!#REF!="","",STROŠKI_01!#REF!)</f>
        <v>#REF!</v>
      </c>
      <c r="G384" s="316" t="e">
        <f t="array" ref="G384">IF(STROŠKI_01!#REF!="","",STROŠKI_01!#REF!)</f>
        <v>#REF!</v>
      </c>
      <c r="H384" s="316" t="e">
        <f t="array" ref="H384">IF(STROŠKI_01!#REF!="","",STROŠKI_01!#REF!)</f>
        <v>#REF!</v>
      </c>
      <c r="I384" s="316" t="e">
        <f t="array" ref="I384">IF(STROŠKI_01!#REF!="","",STROŠKI_01!#REF!)</f>
        <v>#REF!</v>
      </c>
      <c r="J384" s="316" t="e">
        <f t="array" ref="J384">IF(STROŠKI_01!#REF!="","",STROŠKI_01!#REF!)</f>
        <v>#REF!</v>
      </c>
      <c r="K384" s="316" t="e">
        <f t="array" ref="K384">IF(STROŠKI_01!#REF!="","",STROŠKI_01!#REF!)</f>
        <v>#REF!</v>
      </c>
      <c r="L384" s="316" t="e">
        <f t="array" ref="L384">IF(STROŠKI_01!#REF!="","",STROŠKI_01!#REF!)</f>
        <v>#REF!</v>
      </c>
      <c r="M384" s="316" t="e">
        <f t="array" ref="M384">IF(STROŠKI_01!#REF!="","",STROŠKI_01!#REF!)</f>
        <v>#REF!</v>
      </c>
      <c r="N384" s="316" t="e">
        <f t="array" ref="N384">IF(STROŠKI_01!#REF!="","",STROŠKI_01!#REF!)</f>
        <v>#REF!</v>
      </c>
      <c r="O384" s="316" t="e">
        <f t="array" ref="O384">IF(STROŠKI_01!#REF!="","",STROŠKI_01!#REF!)</f>
        <v>#REF!</v>
      </c>
      <c r="P384" s="316" t="e">
        <f t="array" ref="P384">IF(STROŠKI_01!#REF!="","",STROŠKI_01!#REF!)</f>
        <v>#REF!</v>
      </c>
      <c r="Q384" s="316" t="e">
        <f t="array" ref="Q384">IF(STROŠKI_01!#REF!="","",STROŠKI_01!#REF!)</f>
        <v>#REF!</v>
      </c>
      <c r="R384" s="316" t="e">
        <f t="array" ref="R384">IF(STROŠKI_01!#REF!="","",STROŠKI_01!#REF!)</f>
        <v>#REF!</v>
      </c>
      <c r="S384" s="316" t="e">
        <f t="array" ref="S384">IF(STROŠKI_01!#REF!="","",STROŠKI_01!#REF!)</f>
        <v>#REF!</v>
      </c>
      <c r="T384" s="316" t="e">
        <f t="array" ref="T384">IF(STROŠKI_01!#REF!="","",STROŠKI_01!#REF!)</f>
        <v>#REF!</v>
      </c>
    </row>
    <row r="385" spans="1:20" x14ac:dyDescent="0.25">
      <c r="A385" s="322">
        <v>9</v>
      </c>
      <c r="B385" s="316" t="e">
        <f t="array" ref="B385">IF(STROŠKI_01!#REF!="","",STROŠKI_01!#REF!)</f>
        <v>#REF!</v>
      </c>
      <c r="C385" s="316" t="e">
        <f t="array" ref="C385">IF(STROŠKI_01!#REF!="","",STROŠKI_01!#REF!)</f>
        <v>#REF!</v>
      </c>
      <c r="D385" s="316" t="e">
        <f t="array" ref="D385">IF(STROŠKI_01!#REF!="","",STROŠKI_01!#REF!)</f>
        <v>#REF!</v>
      </c>
      <c r="E385" s="316" t="e">
        <f t="array" ref="E385">IF(STROŠKI_01!#REF!="","",STROŠKI_01!#REF!)</f>
        <v>#REF!</v>
      </c>
      <c r="F385" s="316" t="e">
        <f t="array" ref="F385">IF(STROŠKI_01!#REF!="","",STROŠKI_01!#REF!)</f>
        <v>#REF!</v>
      </c>
      <c r="G385" s="316" t="e">
        <f t="array" ref="G385">IF(STROŠKI_01!#REF!="","",STROŠKI_01!#REF!)</f>
        <v>#REF!</v>
      </c>
      <c r="H385" s="316" t="e">
        <f t="array" ref="H385">IF(STROŠKI_01!#REF!="","",STROŠKI_01!#REF!)</f>
        <v>#REF!</v>
      </c>
      <c r="I385" s="316" t="e">
        <f t="array" ref="I385">IF(STROŠKI_01!#REF!="","",STROŠKI_01!#REF!)</f>
        <v>#REF!</v>
      </c>
      <c r="J385" s="316" t="e">
        <f t="array" ref="J385">IF(STROŠKI_01!#REF!="","",STROŠKI_01!#REF!)</f>
        <v>#REF!</v>
      </c>
      <c r="K385" s="316" t="e">
        <f t="array" ref="K385">IF(STROŠKI_01!#REF!="","",STROŠKI_01!#REF!)</f>
        <v>#REF!</v>
      </c>
      <c r="L385" s="316" t="e">
        <f t="array" ref="L385">IF(STROŠKI_01!#REF!="","",STROŠKI_01!#REF!)</f>
        <v>#REF!</v>
      </c>
      <c r="M385" s="316" t="e">
        <f t="array" ref="M385">IF(STROŠKI_01!#REF!="","",STROŠKI_01!#REF!)</f>
        <v>#REF!</v>
      </c>
      <c r="N385" s="316" t="e">
        <f t="array" ref="N385">IF(STROŠKI_01!#REF!="","",STROŠKI_01!#REF!)</f>
        <v>#REF!</v>
      </c>
      <c r="O385" s="316" t="e">
        <f t="array" ref="O385">IF(STROŠKI_01!#REF!="","",STROŠKI_01!#REF!)</f>
        <v>#REF!</v>
      </c>
      <c r="P385" s="316" t="e">
        <f t="array" ref="P385">IF(STROŠKI_01!#REF!="","",STROŠKI_01!#REF!)</f>
        <v>#REF!</v>
      </c>
      <c r="Q385" s="316" t="e">
        <f t="array" ref="Q385">IF(STROŠKI_01!#REF!="","",STROŠKI_01!#REF!)</f>
        <v>#REF!</v>
      </c>
      <c r="R385" s="316" t="e">
        <f t="array" ref="R385">IF(STROŠKI_01!#REF!="","",STROŠKI_01!#REF!)</f>
        <v>#REF!</v>
      </c>
      <c r="S385" s="316" t="e">
        <f t="array" ref="S385">IF(STROŠKI_01!#REF!="","",STROŠKI_01!#REF!)</f>
        <v>#REF!</v>
      </c>
      <c r="T385" s="316" t="e">
        <f t="array" ref="T385">IF(STROŠKI_01!#REF!="","",STROŠKI_01!#REF!)</f>
        <v>#REF!</v>
      </c>
    </row>
    <row r="386" spans="1:20" x14ac:dyDescent="0.25">
      <c r="A386" s="322">
        <v>9</v>
      </c>
      <c r="B386" s="316" t="e">
        <f t="array" ref="B386">IF(STROŠKI_01!#REF!="","",STROŠKI_01!#REF!)</f>
        <v>#REF!</v>
      </c>
      <c r="C386" s="316" t="e">
        <f t="array" ref="C386">IF(STROŠKI_01!#REF!="","",STROŠKI_01!#REF!)</f>
        <v>#REF!</v>
      </c>
      <c r="D386" s="316" t="e">
        <f t="array" ref="D386">IF(STROŠKI_01!#REF!="","",STROŠKI_01!#REF!)</f>
        <v>#REF!</v>
      </c>
      <c r="E386" s="316" t="e">
        <f t="array" ref="E386">IF(STROŠKI_01!#REF!="","",STROŠKI_01!#REF!)</f>
        <v>#REF!</v>
      </c>
      <c r="F386" s="316" t="e">
        <f t="array" ref="F386">IF(STROŠKI_01!#REF!="","",STROŠKI_01!#REF!)</f>
        <v>#REF!</v>
      </c>
      <c r="G386" s="316" t="e">
        <f t="array" ref="G386">IF(STROŠKI_01!#REF!="","",STROŠKI_01!#REF!)</f>
        <v>#REF!</v>
      </c>
      <c r="H386" s="316" t="e">
        <f t="array" ref="H386">IF(STROŠKI_01!#REF!="","",STROŠKI_01!#REF!)</f>
        <v>#REF!</v>
      </c>
      <c r="I386" s="316" t="e">
        <f t="array" ref="I386">IF(STROŠKI_01!#REF!="","",STROŠKI_01!#REF!)</f>
        <v>#REF!</v>
      </c>
      <c r="J386" s="316" t="e">
        <f t="array" ref="J386">IF(STROŠKI_01!#REF!="","",STROŠKI_01!#REF!)</f>
        <v>#REF!</v>
      </c>
      <c r="K386" s="316" t="e">
        <f t="array" ref="K386">IF(STROŠKI_01!#REF!="","",STROŠKI_01!#REF!)</f>
        <v>#REF!</v>
      </c>
      <c r="L386" s="316" t="e">
        <f t="array" ref="L386">IF(STROŠKI_01!#REF!="","",STROŠKI_01!#REF!)</f>
        <v>#REF!</v>
      </c>
      <c r="M386" s="316" t="e">
        <f t="array" ref="M386">IF(STROŠKI_01!#REF!="","",STROŠKI_01!#REF!)</f>
        <v>#REF!</v>
      </c>
      <c r="N386" s="316" t="e">
        <f t="array" ref="N386">IF(STROŠKI_01!#REF!="","",STROŠKI_01!#REF!)</f>
        <v>#REF!</v>
      </c>
      <c r="O386" s="316" t="e">
        <f t="array" ref="O386">IF(STROŠKI_01!#REF!="","",STROŠKI_01!#REF!)</f>
        <v>#REF!</v>
      </c>
      <c r="P386" s="316" t="e">
        <f t="array" ref="P386">IF(STROŠKI_01!#REF!="","",STROŠKI_01!#REF!)</f>
        <v>#REF!</v>
      </c>
      <c r="Q386" s="316" t="e">
        <f t="array" ref="Q386">IF(STROŠKI_01!#REF!="","",STROŠKI_01!#REF!)</f>
        <v>#REF!</v>
      </c>
      <c r="R386" s="316" t="e">
        <f t="array" ref="R386">IF(STROŠKI_01!#REF!="","",STROŠKI_01!#REF!)</f>
        <v>#REF!</v>
      </c>
      <c r="S386" s="316" t="e">
        <f t="array" ref="S386">IF(STROŠKI_01!#REF!="","",STROŠKI_01!#REF!)</f>
        <v>#REF!</v>
      </c>
      <c r="T386" s="316" t="e">
        <f t="array" ref="T386">IF(STROŠKI_01!#REF!="","",STROŠKI_01!#REF!)</f>
        <v>#REF!</v>
      </c>
    </row>
    <row r="387" spans="1:20" x14ac:dyDescent="0.25">
      <c r="A387" s="322">
        <v>9</v>
      </c>
      <c r="B387" s="316" t="e">
        <f t="array" ref="B387">IF(STROŠKI_01!#REF!="","",STROŠKI_01!#REF!)</f>
        <v>#REF!</v>
      </c>
      <c r="C387" s="316" t="e">
        <f t="array" ref="C387">IF(STROŠKI_01!#REF!="","",STROŠKI_01!#REF!)</f>
        <v>#REF!</v>
      </c>
      <c r="D387" s="316" t="e">
        <f t="array" ref="D387">IF(STROŠKI_01!#REF!="","",STROŠKI_01!#REF!)</f>
        <v>#REF!</v>
      </c>
      <c r="E387" s="316" t="e">
        <f t="array" ref="E387">IF(STROŠKI_01!#REF!="","",STROŠKI_01!#REF!)</f>
        <v>#REF!</v>
      </c>
      <c r="F387" s="316" t="e">
        <f t="array" ref="F387">IF(STROŠKI_01!#REF!="","",STROŠKI_01!#REF!)</f>
        <v>#REF!</v>
      </c>
      <c r="G387" s="316" t="e">
        <f t="array" ref="G387">IF(STROŠKI_01!#REF!="","",STROŠKI_01!#REF!)</f>
        <v>#REF!</v>
      </c>
      <c r="H387" s="316" t="e">
        <f t="array" ref="H387">IF(STROŠKI_01!#REF!="","",STROŠKI_01!#REF!)</f>
        <v>#REF!</v>
      </c>
      <c r="I387" s="316" t="e">
        <f t="array" ref="I387">IF(STROŠKI_01!#REF!="","",STROŠKI_01!#REF!)</f>
        <v>#REF!</v>
      </c>
      <c r="J387" s="316" t="e">
        <f t="array" ref="J387">IF(STROŠKI_01!#REF!="","",STROŠKI_01!#REF!)</f>
        <v>#REF!</v>
      </c>
      <c r="K387" s="316" t="e">
        <f t="array" ref="K387">IF(STROŠKI_01!#REF!="","",STROŠKI_01!#REF!)</f>
        <v>#REF!</v>
      </c>
      <c r="L387" s="316" t="e">
        <f t="array" ref="L387">IF(STROŠKI_01!#REF!="","",STROŠKI_01!#REF!)</f>
        <v>#REF!</v>
      </c>
      <c r="M387" s="316" t="e">
        <f t="array" ref="M387">IF(STROŠKI_01!#REF!="","",STROŠKI_01!#REF!)</f>
        <v>#REF!</v>
      </c>
      <c r="N387" s="316" t="e">
        <f t="array" ref="N387">IF(STROŠKI_01!#REF!="","",STROŠKI_01!#REF!)</f>
        <v>#REF!</v>
      </c>
      <c r="O387" s="316" t="e">
        <f t="array" ref="O387">IF(STROŠKI_01!#REF!="","",STROŠKI_01!#REF!)</f>
        <v>#REF!</v>
      </c>
      <c r="P387" s="316" t="e">
        <f t="array" ref="P387">IF(STROŠKI_01!#REF!="","",STROŠKI_01!#REF!)</f>
        <v>#REF!</v>
      </c>
      <c r="Q387" s="316" t="e">
        <f t="array" ref="Q387">IF(STROŠKI_01!#REF!="","",STROŠKI_01!#REF!)</f>
        <v>#REF!</v>
      </c>
      <c r="R387" s="316" t="e">
        <f t="array" ref="R387">IF(STROŠKI_01!#REF!="","",STROŠKI_01!#REF!)</f>
        <v>#REF!</v>
      </c>
      <c r="S387" s="316" t="e">
        <f t="array" ref="S387">IF(STROŠKI_01!#REF!="","",STROŠKI_01!#REF!)</f>
        <v>#REF!</v>
      </c>
      <c r="T387" s="316" t="e">
        <f t="array" ref="T387">IF(STROŠKI_01!#REF!="","",STROŠKI_01!#REF!)</f>
        <v>#REF!</v>
      </c>
    </row>
    <row r="388" spans="1:20" x14ac:dyDescent="0.25">
      <c r="A388" s="322">
        <v>9</v>
      </c>
      <c r="B388" s="316" t="e">
        <f t="array" ref="B388">IF(STROŠKI_01!#REF!="","",STROŠKI_01!#REF!)</f>
        <v>#REF!</v>
      </c>
      <c r="C388" s="316" t="e">
        <f t="array" ref="C388">IF(STROŠKI_01!#REF!="","",STROŠKI_01!#REF!)</f>
        <v>#REF!</v>
      </c>
      <c r="D388" s="316" t="e">
        <f t="array" ref="D388">IF(STROŠKI_01!#REF!="","",STROŠKI_01!#REF!)</f>
        <v>#REF!</v>
      </c>
      <c r="E388" s="316" t="e">
        <f t="array" ref="E388">IF(STROŠKI_01!#REF!="","",STROŠKI_01!#REF!)</f>
        <v>#REF!</v>
      </c>
      <c r="F388" s="316" t="e">
        <f t="array" ref="F388">IF(STROŠKI_01!#REF!="","",STROŠKI_01!#REF!)</f>
        <v>#REF!</v>
      </c>
      <c r="G388" s="316" t="e">
        <f t="array" ref="G388">IF(STROŠKI_01!#REF!="","",STROŠKI_01!#REF!)</f>
        <v>#REF!</v>
      </c>
      <c r="H388" s="316" t="e">
        <f t="array" ref="H388">IF(STROŠKI_01!#REF!="","",STROŠKI_01!#REF!)</f>
        <v>#REF!</v>
      </c>
      <c r="I388" s="316" t="e">
        <f t="array" ref="I388">IF(STROŠKI_01!#REF!="","",STROŠKI_01!#REF!)</f>
        <v>#REF!</v>
      </c>
      <c r="J388" s="316" t="e">
        <f t="array" ref="J388">IF(STROŠKI_01!#REF!="","",STROŠKI_01!#REF!)</f>
        <v>#REF!</v>
      </c>
      <c r="K388" s="316" t="e">
        <f t="array" ref="K388">IF(STROŠKI_01!#REF!="","",STROŠKI_01!#REF!)</f>
        <v>#REF!</v>
      </c>
      <c r="L388" s="316" t="e">
        <f t="array" ref="L388">IF(STROŠKI_01!#REF!="","",STROŠKI_01!#REF!)</f>
        <v>#REF!</v>
      </c>
      <c r="M388" s="316" t="e">
        <f t="array" ref="M388">IF(STROŠKI_01!#REF!="","",STROŠKI_01!#REF!)</f>
        <v>#REF!</v>
      </c>
      <c r="N388" s="316" t="e">
        <f t="array" ref="N388">IF(STROŠKI_01!#REF!="","",STROŠKI_01!#REF!)</f>
        <v>#REF!</v>
      </c>
      <c r="O388" s="316" t="e">
        <f t="array" ref="O388">IF(STROŠKI_01!#REF!="","",STROŠKI_01!#REF!)</f>
        <v>#REF!</v>
      </c>
      <c r="P388" s="316" t="e">
        <f t="array" ref="P388">IF(STROŠKI_01!#REF!="","",STROŠKI_01!#REF!)</f>
        <v>#REF!</v>
      </c>
      <c r="Q388" s="316" t="e">
        <f t="array" ref="Q388">IF(STROŠKI_01!#REF!="","",STROŠKI_01!#REF!)</f>
        <v>#REF!</v>
      </c>
      <c r="R388" s="316" t="e">
        <f t="array" ref="R388">IF(STROŠKI_01!#REF!="","",STROŠKI_01!#REF!)</f>
        <v>#REF!</v>
      </c>
      <c r="S388" s="316" t="e">
        <f t="array" ref="S388">IF(STROŠKI_01!#REF!="","",STROŠKI_01!#REF!)</f>
        <v>#REF!</v>
      </c>
      <c r="T388" s="316" t="e">
        <f t="array" ref="T388">IF(STROŠKI_01!#REF!="","",STROŠKI_01!#REF!)</f>
        <v>#REF!</v>
      </c>
    </row>
    <row r="389" spans="1:20" x14ac:dyDescent="0.25">
      <c r="A389" s="322">
        <v>9</v>
      </c>
      <c r="B389" s="316" t="e">
        <f t="array" ref="B389">IF(STROŠKI_01!#REF!="","",STROŠKI_01!#REF!)</f>
        <v>#REF!</v>
      </c>
      <c r="C389" s="316" t="e">
        <f t="array" ref="C389">IF(STROŠKI_01!#REF!="","",STROŠKI_01!#REF!)</f>
        <v>#REF!</v>
      </c>
      <c r="D389" s="316" t="e">
        <f t="array" ref="D389">IF(STROŠKI_01!#REF!="","",STROŠKI_01!#REF!)</f>
        <v>#REF!</v>
      </c>
      <c r="E389" s="316" t="e">
        <f t="array" ref="E389">IF(STROŠKI_01!#REF!="","",STROŠKI_01!#REF!)</f>
        <v>#REF!</v>
      </c>
      <c r="F389" s="316" t="e">
        <f t="array" ref="F389">IF(STROŠKI_01!#REF!="","",STROŠKI_01!#REF!)</f>
        <v>#REF!</v>
      </c>
      <c r="G389" s="316" t="e">
        <f t="array" ref="G389">IF(STROŠKI_01!#REF!="","",STROŠKI_01!#REF!)</f>
        <v>#REF!</v>
      </c>
      <c r="H389" s="316" t="e">
        <f t="array" ref="H389">IF(STROŠKI_01!#REF!="","",STROŠKI_01!#REF!)</f>
        <v>#REF!</v>
      </c>
      <c r="I389" s="316" t="e">
        <f t="array" ref="I389">IF(STROŠKI_01!#REF!="","",STROŠKI_01!#REF!)</f>
        <v>#REF!</v>
      </c>
      <c r="J389" s="316" t="e">
        <f t="array" ref="J389">IF(STROŠKI_01!#REF!="","",STROŠKI_01!#REF!)</f>
        <v>#REF!</v>
      </c>
      <c r="K389" s="316" t="e">
        <f t="array" ref="K389">IF(STROŠKI_01!#REF!="","",STROŠKI_01!#REF!)</f>
        <v>#REF!</v>
      </c>
      <c r="L389" s="316" t="e">
        <f t="array" ref="L389">IF(STROŠKI_01!#REF!="","",STROŠKI_01!#REF!)</f>
        <v>#REF!</v>
      </c>
      <c r="M389" s="316" t="e">
        <f t="array" ref="M389">IF(STROŠKI_01!#REF!="","",STROŠKI_01!#REF!)</f>
        <v>#REF!</v>
      </c>
      <c r="N389" s="316" t="e">
        <f t="array" ref="N389">IF(STROŠKI_01!#REF!="","",STROŠKI_01!#REF!)</f>
        <v>#REF!</v>
      </c>
      <c r="O389" s="316" t="e">
        <f t="array" ref="O389">IF(STROŠKI_01!#REF!="","",STROŠKI_01!#REF!)</f>
        <v>#REF!</v>
      </c>
      <c r="P389" s="316" t="e">
        <f t="array" ref="P389">IF(STROŠKI_01!#REF!="","",STROŠKI_01!#REF!)</f>
        <v>#REF!</v>
      </c>
      <c r="Q389" s="316" t="e">
        <f t="array" ref="Q389">IF(STROŠKI_01!#REF!="","",STROŠKI_01!#REF!)</f>
        <v>#REF!</v>
      </c>
      <c r="R389" s="316" t="e">
        <f t="array" ref="R389">IF(STROŠKI_01!#REF!="","",STROŠKI_01!#REF!)</f>
        <v>#REF!</v>
      </c>
      <c r="S389" s="316" t="e">
        <f t="array" ref="S389">IF(STROŠKI_01!#REF!="","",STROŠKI_01!#REF!)</f>
        <v>#REF!</v>
      </c>
      <c r="T389" s="316" t="e">
        <f t="array" ref="T389">IF(STROŠKI_01!#REF!="","",STROŠKI_01!#REF!)</f>
        <v>#REF!</v>
      </c>
    </row>
    <row r="390" spans="1:20" x14ac:dyDescent="0.25">
      <c r="A390" s="322">
        <v>9</v>
      </c>
      <c r="B390" s="316" t="e">
        <f t="array" ref="B390">IF(STROŠKI_01!#REF!="","",STROŠKI_01!#REF!)</f>
        <v>#REF!</v>
      </c>
      <c r="C390" s="316" t="e">
        <f t="array" ref="C390">IF(STROŠKI_01!#REF!="","",STROŠKI_01!#REF!)</f>
        <v>#REF!</v>
      </c>
      <c r="D390" s="316" t="e">
        <f t="array" ref="D390">IF(STROŠKI_01!#REF!="","",STROŠKI_01!#REF!)</f>
        <v>#REF!</v>
      </c>
      <c r="E390" s="316" t="e">
        <f t="array" ref="E390">IF(STROŠKI_01!#REF!="","",STROŠKI_01!#REF!)</f>
        <v>#REF!</v>
      </c>
      <c r="F390" s="316" t="e">
        <f t="array" ref="F390">IF(STROŠKI_01!#REF!="","",STROŠKI_01!#REF!)</f>
        <v>#REF!</v>
      </c>
      <c r="G390" s="316" t="e">
        <f t="array" ref="G390">IF(STROŠKI_01!#REF!="","",STROŠKI_01!#REF!)</f>
        <v>#REF!</v>
      </c>
      <c r="H390" s="316" t="e">
        <f t="array" ref="H390">IF(STROŠKI_01!#REF!="","",STROŠKI_01!#REF!)</f>
        <v>#REF!</v>
      </c>
      <c r="I390" s="316" t="e">
        <f t="array" ref="I390">IF(STROŠKI_01!#REF!="","",STROŠKI_01!#REF!)</f>
        <v>#REF!</v>
      </c>
      <c r="J390" s="316" t="e">
        <f t="array" ref="J390">IF(STROŠKI_01!#REF!="","",STROŠKI_01!#REF!)</f>
        <v>#REF!</v>
      </c>
      <c r="K390" s="316" t="e">
        <f t="array" ref="K390">IF(STROŠKI_01!#REF!="","",STROŠKI_01!#REF!)</f>
        <v>#REF!</v>
      </c>
      <c r="L390" s="316" t="e">
        <f t="array" ref="L390">IF(STROŠKI_01!#REF!="","",STROŠKI_01!#REF!)</f>
        <v>#REF!</v>
      </c>
      <c r="M390" s="316" t="e">
        <f t="array" ref="M390">IF(STROŠKI_01!#REF!="","",STROŠKI_01!#REF!)</f>
        <v>#REF!</v>
      </c>
      <c r="N390" s="316" t="e">
        <f t="array" ref="N390">IF(STROŠKI_01!#REF!="","",STROŠKI_01!#REF!)</f>
        <v>#REF!</v>
      </c>
      <c r="O390" s="316" t="e">
        <f t="array" ref="O390">IF(STROŠKI_01!#REF!="","",STROŠKI_01!#REF!)</f>
        <v>#REF!</v>
      </c>
      <c r="P390" s="316" t="e">
        <f t="array" ref="P390">IF(STROŠKI_01!#REF!="","",STROŠKI_01!#REF!)</f>
        <v>#REF!</v>
      </c>
      <c r="Q390" s="316" t="e">
        <f t="array" ref="Q390">IF(STROŠKI_01!#REF!="","",STROŠKI_01!#REF!)</f>
        <v>#REF!</v>
      </c>
      <c r="R390" s="316" t="e">
        <f t="array" ref="R390">IF(STROŠKI_01!#REF!="","",STROŠKI_01!#REF!)</f>
        <v>#REF!</v>
      </c>
      <c r="S390" s="316" t="e">
        <f t="array" ref="S390">IF(STROŠKI_01!#REF!="","",STROŠKI_01!#REF!)</f>
        <v>#REF!</v>
      </c>
      <c r="T390" s="316" t="e">
        <f t="array" ref="T390">IF(STROŠKI_01!#REF!="","",STROŠKI_01!#REF!)</f>
        <v>#REF!</v>
      </c>
    </row>
    <row r="391" spans="1:20" x14ac:dyDescent="0.25">
      <c r="A391" s="322">
        <v>9</v>
      </c>
      <c r="B391" s="316" t="e">
        <f t="array" ref="B391">IF(STROŠKI_01!#REF!="","",STROŠKI_01!#REF!)</f>
        <v>#REF!</v>
      </c>
      <c r="C391" s="316" t="e">
        <f t="array" ref="C391">IF(STROŠKI_01!#REF!="","",STROŠKI_01!#REF!)</f>
        <v>#REF!</v>
      </c>
      <c r="D391" s="316" t="e">
        <f t="array" ref="D391">IF(STROŠKI_01!#REF!="","",STROŠKI_01!#REF!)</f>
        <v>#REF!</v>
      </c>
      <c r="E391" s="316" t="e">
        <f t="array" ref="E391">IF(STROŠKI_01!#REF!="","",STROŠKI_01!#REF!)</f>
        <v>#REF!</v>
      </c>
      <c r="F391" s="316" t="e">
        <f t="array" ref="F391">IF(STROŠKI_01!#REF!="","",STROŠKI_01!#REF!)</f>
        <v>#REF!</v>
      </c>
      <c r="G391" s="316" t="e">
        <f t="array" ref="G391">IF(STROŠKI_01!#REF!="","",STROŠKI_01!#REF!)</f>
        <v>#REF!</v>
      </c>
      <c r="H391" s="316" t="e">
        <f t="array" ref="H391">IF(STROŠKI_01!#REF!="","",STROŠKI_01!#REF!)</f>
        <v>#REF!</v>
      </c>
      <c r="I391" s="316" t="e">
        <f t="array" ref="I391">IF(STROŠKI_01!#REF!="","",STROŠKI_01!#REF!)</f>
        <v>#REF!</v>
      </c>
      <c r="J391" s="316" t="e">
        <f t="array" ref="J391">IF(STROŠKI_01!#REF!="","",STROŠKI_01!#REF!)</f>
        <v>#REF!</v>
      </c>
      <c r="K391" s="316" t="e">
        <f t="array" ref="K391">IF(STROŠKI_01!#REF!="","",STROŠKI_01!#REF!)</f>
        <v>#REF!</v>
      </c>
      <c r="L391" s="316" t="e">
        <f t="array" ref="L391">IF(STROŠKI_01!#REF!="","",STROŠKI_01!#REF!)</f>
        <v>#REF!</v>
      </c>
      <c r="M391" s="316" t="e">
        <f t="array" ref="M391">IF(STROŠKI_01!#REF!="","",STROŠKI_01!#REF!)</f>
        <v>#REF!</v>
      </c>
      <c r="N391" s="316" t="e">
        <f t="array" ref="N391">IF(STROŠKI_01!#REF!="","",STROŠKI_01!#REF!)</f>
        <v>#REF!</v>
      </c>
      <c r="O391" s="316" t="e">
        <f t="array" ref="O391">IF(STROŠKI_01!#REF!="","",STROŠKI_01!#REF!)</f>
        <v>#REF!</v>
      </c>
      <c r="P391" s="316" t="e">
        <f t="array" ref="P391">IF(STROŠKI_01!#REF!="","",STROŠKI_01!#REF!)</f>
        <v>#REF!</v>
      </c>
      <c r="Q391" s="316" t="e">
        <f t="array" ref="Q391">IF(STROŠKI_01!#REF!="","",STROŠKI_01!#REF!)</f>
        <v>#REF!</v>
      </c>
      <c r="R391" s="316" t="e">
        <f t="array" ref="R391">IF(STROŠKI_01!#REF!="","",STROŠKI_01!#REF!)</f>
        <v>#REF!</v>
      </c>
      <c r="S391" s="316" t="e">
        <f t="array" ref="S391">IF(STROŠKI_01!#REF!="","",STROŠKI_01!#REF!)</f>
        <v>#REF!</v>
      </c>
      <c r="T391" s="316" t="e">
        <f t="array" ref="T391">IF(STROŠKI_01!#REF!="","",STROŠKI_01!#REF!)</f>
        <v>#REF!</v>
      </c>
    </row>
    <row r="392" spans="1:20" x14ac:dyDescent="0.25">
      <c r="A392" s="322">
        <v>9</v>
      </c>
      <c r="B392" s="316" t="e">
        <f t="array" ref="B392">IF(STROŠKI_01!#REF!="","",STROŠKI_01!#REF!)</f>
        <v>#REF!</v>
      </c>
      <c r="C392" s="316" t="e">
        <f t="array" ref="C392">IF(STROŠKI_01!#REF!="","",STROŠKI_01!#REF!)</f>
        <v>#REF!</v>
      </c>
      <c r="D392" s="316" t="e">
        <f t="array" ref="D392">IF(STROŠKI_01!#REF!="","",STROŠKI_01!#REF!)</f>
        <v>#REF!</v>
      </c>
      <c r="E392" s="316" t="e">
        <f t="array" ref="E392">IF(STROŠKI_01!#REF!="","",STROŠKI_01!#REF!)</f>
        <v>#REF!</v>
      </c>
      <c r="F392" s="316" t="e">
        <f t="array" ref="F392">IF(STROŠKI_01!#REF!="","",STROŠKI_01!#REF!)</f>
        <v>#REF!</v>
      </c>
      <c r="G392" s="316" t="e">
        <f t="array" ref="G392">IF(STROŠKI_01!#REF!="","",STROŠKI_01!#REF!)</f>
        <v>#REF!</v>
      </c>
      <c r="H392" s="316" t="e">
        <f t="array" ref="H392">IF(STROŠKI_01!#REF!="","",STROŠKI_01!#REF!)</f>
        <v>#REF!</v>
      </c>
      <c r="I392" s="316" t="e">
        <f t="array" ref="I392">IF(STROŠKI_01!#REF!="","",STROŠKI_01!#REF!)</f>
        <v>#REF!</v>
      </c>
      <c r="J392" s="316" t="e">
        <f t="array" ref="J392">IF(STROŠKI_01!#REF!="","",STROŠKI_01!#REF!)</f>
        <v>#REF!</v>
      </c>
      <c r="K392" s="316" t="e">
        <f t="array" ref="K392">IF(STROŠKI_01!#REF!="","",STROŠKI_01!#REF!)</f>
        <v>#REF!</v>
      </c>
      <c r="L392" s="316" t="e">
        <f t="array" ref="L392">IF(STROŠKI_01!#REF!="","",STROŠKI_01!#REF!)</f>
        <v>#REF!</v>
      </c>
      <c r="M392" s="316" t="e">
        <f t="array" ref="M392">IF(STROŠKI_01!#REF!="","",STROŠKI_01!#REF!)</f>
        <v>#REF!</v>
      </c>
      <c r="N392" s="316" t="e">
        <f t="array" ref="N392">IF(STROŠKI_01!#REF!="","",STROŠKI_01!#REF!)</f>
        <v>#REF!</v>
      </c>
      <c r="O392" s="316" t="e">
        <f t="array" ref="O392">IF(STROŠKI_01!#REF!="","",STROŠKI_01!#REF!)</f>
        <v>#REF!</v>
      </c>
      <c r="P392" s="316" t="e">
        <f t="array" ref="P392">IF(STROŠKI_01!#REF!="","",STROŠKI_01!#REF!)</f>
        <v>#REF!</v>
      </c>
      <c r="Q392" s="316" t="e">
        <f t="array" ref="Q392">IF(STROŠKI_01!#REF!="","",STROŠKI_01!#REF!)</f>
        <v>#REF!</v>
      </c>
      <c r="R392" s="316" t="e">
        <f t="array" ref="R392">IF(STROŠKI_01!#REF!="","",STROŠKI_01!#REF!)</f>
        <v>#REF!</v>
      </c>
      <c r="S392" s="316" t="e">
        <f t="array" ref="S392">IF(STROŠKI_01!#REF!="","",STROŠKI_01!#REF!)</f>
        <v>#REF!</v>
      </c>
      <c r="T392" s="316" t="e">
        <f t="array" ref="T392">IF(STROŠKI_01!#REF!="","",STROŠKI_01!#REF!)</f>
        <v>#REF!</v>
      </c>
    </row>
    <row r="393" spans="1:20" x14ac:dyDescent="0.25">
      <c r="A393" s="322">
        <v>9</v>
      </c>
      <c r="B393" s="316" t="e">
        <f t="array" ref="B393">IF(STROŠKI_01!#REF!="","",STROŠKI_01!#REF!)</f>
        <v>#REF!</v>
      </c>
      <c r="C393" s="316" t="e">
        <f t="array" ref="C393">IF(STROŠKI_01!#REF!="","",STROŠKI_01!#REF!)</f>
        <v>#REF!</v>
      </c>
      <c r="D393" s="316" t="e">
        <f t="array" ref="D393">IF(STROŠKI_01!#REF!="","",STROŠKI_01!#REF!)</f>
        <v>#REF!</v>
      </c>
      <c r="E393" s="316" t="e">
        <f t="array" ref="E393">IF(STROŠKI_01!#REF!="","",STROŠKI_01!#REF!)</f>
        <v>#REF!</v>
      </c>
      <c r="F393" s="316" t="e">
        <f t="array" ref="F393">IF(STROŠKI_01!#REF!="","",STROŠKI_01!#REF!)</f>
        <v>#REF!</v>
      </c>
      <c r="G393" s="316" t="e">
        <f t="array" ref="G393">IF(STROŠKI_01!#REF!="","",STROŠKI_01!#REF!)</f>
        <v>#REF!</v>
      </c>
      <c r="H393" s="316" t="e">
        <f t="array" ref="H393">IF(STROŠKI_01!#REF!="","",STROŠKI_01!#REF!)</f>
        <v>#REF!</v>
      </c>
      <c r="I393" s="316" t="e">
        <f t="array" ref="I393">IF(STROŠKI_01!#REF!="","",STROŠKI_01!#REF!)</f>
        <v>#REF!</v>
      </c>
      <c r="J393" s="316" t="e">
        <f t="array" ref="J393">IF(STROŠKI_01!#REF!="","",STROŠKI_01!#REF!)</f>
        <v>#REF!</v>
      </c>
      <c r="K393" s="316" t="e">
        <f t="array" ref="K393">IF(STROŠKI_01!#REF!="","",STROŠKI_01!#REF!)</f>
        <v>#REF!</v>
      </c>
      <c r="L393" s="316" t="e">
        <f t="array" ref="L393">IF(STROŠKI_01!#REF!="","",STROŠKI_01!#REF!)</f>
        <v>#REF!</v>
      </c>
      <c r="M393" s="316" t="e">
        <f t="array" ref="M393">IF(STROŠKI_01!#REF!="","",STROŠKI_01!#REF!)</f>
        <v>#REF!</v>
      </c>
      <c r="N393" s="316" t="e">
        <f t="array" ref="N393">IF(STROŠKI_01!#REF!="","",STROŠKI_01!#REF!)</f>
        <v>#REF!</v>
      </c>
      <c r="O393" s="316" t="e">
        <f t="array" ref="O393">IF(STROŠKI_01!#REF!="","",STROŠKI_01!#REF!)</f>
        <v>#REF!</v>
      </c>
      <c r="P393" s="316" t="e">
        <f t="array" ref="P393">IF(STROŠKI_01!#REF!="","",STROŠKI_01!#REF!)</f>
        <v>#REF!</v>
      </c>
      <c r="Q393" s="316" t="e">
        <f t="array" ref="Q393">IF(STROŠKI_01!#REF!="","",STROŠKI_01!#REF!)</f>
        <v>#REF!</v>
      </c>
      <c r="R393" s="316" t="e">
        <f t="array" ref="R393">IF(STROŠKI_01!#REF!="","",STROŠKI_01!#REF!)</f>
        <v>#REF!</v>
      </c>
      <c r="S393" s="316" t="e">
        <f t="array" ref="S393">IF(STROŠKI_01!#REF!="","",STROŠKI_01!#REF!)</f>
        <v>#REF!</v>
      </c>
      <c r="T393" s="316" t="e">
        <f t="array" ref="T393">IF(STROŠKI_01!#REF!="","",STROŠKI_01!#REF!)</f>
        <v>#REF!</v>
      </c>
    </row>
    <row r="394" spans="1:20" x14ac:dyDescent="0.25">
      <c r="A394" s="322">
        <v>9</v>
      </c>
      <c r="B394" s="316" t="e">
        <f t="array" ref="B394">IF(STROŠKI_01!#REF!="","",STROŠKI_01!#REF!)</f>
        <v>#REF!</v>
      </c>
      <c r="C394" s="316" t="e">
        <f t="array" ref="C394">IF(STROŠKI_01!#REF!="","",STROŠKI_01!#REF!)</f>
        <v>#REF!</v>
      </c>
      <c r="D394" s="316" t="e">
        <f t="array" ref="D394">IF(STROŠKI_01!#REF!="","",STROŠKI_01!#REF!)</f>
        <v>#REF!</v>
      </c>
      <c r="E394" s="316" t="e">
        <f t="array" ref="E394">IF(STROŠKI_01!#REF!="","",STROŠKI_01!#REF!)</f>
        <v>#REF!</v>
      </c>
      <c r="F394" s="316" t="e">
        <f t="array" ref="F394">IF(STROŠKI_01!#REF!="","",STROŠKI_01!#REF!)</f>
        <v>#REF!</v>
      </c>
      <c r="G394" s="316" t="e">
        <f t="array" ref="G394">IF(STROŠKI_01!#REF!="","",STROŠKI_01!#REF!)</f>
        <v>#REF!</v>
      </c>
      <c r="H394" s="316" t="e">
        <f t="array" ref="H394">IF(STROŠKI_01!#REF!="","",STROŠKI_01!#REF!)</f>
        <v>#REF!</v>
      </c>
      <c r="I394" s="316" t="e">
        <f t="array" ref="I394">IF(STROŠKI_01!#REF!="","",STROŠKI_01!#REF!)</f>
        <v>#REF!</v>
      </c>
      <c r="J394" s="316" t="e">
        <f t="array" ref="J394">IF(STROŠKI_01!#REF!="","",STROŠKI_01!#REF!)</f>
        <v>#REF!</v>
      </c>
      <c r="K394" s="316" t="e">
        <f t="array" ref="K394">IF(STROŠKI_01!#REF!="","",STROŠKI_01!#REF!)</f>
        <v>#REF!</v>
      </c>
      <c r="L394" s="316" t="e">
        <f t="array" ref="L394">IF(STROŠKI_01!#REF!="","",STROŠKI_01!#REF!)</f>
        <v>#REF!</v>
      </c>
      <c r="M394" s="316" t="e">
        <f t="array" ref="M394">IF(STROŠKI_01!#REF!="","",STROŠKI_01!#REF!)</f>
        <v>#REF!</v>
      </c>
      <c r="N394" s="316" t="e">
        <f t="array" ref="N394">IF(STROŠKI_01!#REF!="","",STROŠKI_01!#REF!)</f>
        <v>#REF!</v>
      </c>
      <c r="O394" s="316" t="e">
        <f t="array" ref="O394">IF(STROŠKI_01!#REF!="","",STROŠKI_01!#REF!)</f>
        <v>#REF!</v>
      </c>
      <c r="P394" s="316" t="e">
        <f t="array" ref="P394">IF(STROŠKI_01!#REF!="","",STROŠKI_01!#REF!)</f>
        <v>#REF!</v>
      </c>
      <c r="Q394" s="316" t="e">
        <f t="array" ref="Q394">IF(STROŠKI_01!#REF!="","",STROŠKI_01!#REF!)</f>
        <v>#REF!</v>
      </c>
      <c r="R394" s="316" t="e">
        <f t="array" ref="R394">IF(STROŠKI_01!#REF!="","",STROŠKI_01!#REF!)</f>
        <v>#REF!</v>
      </c>
      <c r="S394" s="316" t="e">
        <f t="array" ref="S394">IF(STROŠKI_01!#REF!="","",STROŠKI_01!#REF!)</f>
        <v>#REF!</v>
      </c>
      <c r="T394" s="316" t="e">
        <f t="array" ref="T394">IF(STROŠKI_01!#REF!="","",STROŠKI_01!#REF!)</f>
        <v>#REF!</v>
      </c>
    </row>
    <row r="395" spans="1:20" x14ac:dyDescent="0.25">
      <c r="A395" s="322">
        <v>9</v>
      </c>
      <c r="B395" s="316" t="e">
        <f t="array" ref="B395">IF(STROŠKI_01!#REF!="","",STROŠKI_01!#REF!)</f>
        <v>#REF!</v>
      </c>
      <c r="C395" s="316" t="e">
        <f t="array" ref="C395">IF(STROŠKI_01!#REF!="","",STROŠKI_01!#REF!)</f>
        <v>#REF!</v>
      </c>
      <c r="D395" s="316" t="e">
        <f t="array" ref="D395">IF(STROŠKI_01!#REF!="","",STROŠKI_01!#REF!)</f>
        <v>#REF!</v>
      </c>
      <c r="E395" s="316" t="e">
        <f t="array" ref="E395">IF(STROŠKI_01!#REF!="","",STROŠKI_01!#REF!)</f>
        <v>#REF!</v>
      </c>
      <c r="F395" s="316" t="e">
        <f t="array" ref="F395">IF(STROŠKI_01!#REF!="","",STROŠKI_01!#REF!)</f>
        <v>#REF!</v>
      </c>
      <c r="G395" s="316" t="e">
        <f t="array" ref="G395">IF(STROŠKI_01!#REF!="","",STROŠKI_01!#REF!)</f>
        <v>#REF!</v>
      </c>
      <c r="H395" s="316" t="e">
        <f t="array" ref="H395">IF(STROŠKI_01!#REF!="","",STROŠKI_01!#REF!)</f>
        <v>#REF!</v>
      </c>
      <c r="I395" s="316" t="e">
        <f t="array" ref="I395">IF(STROŠKI_01!#REF!="","",STROŠKI_01!#REF!)</f>
        <v>#REF!</v>
      </c>
      <c r="J395" s="316" t="e">
        <f t="array" ref="J395">IF(STROŠKI_01!#REF!="","",STROŠKI_01!#REF!)</f>
        <v>#REF!</v>
      </c>
      <c r="K395" s="316" t="e">
        <f t="array" ref="K395">IF(STROŠKI_01!#REF!="","",STROŠKI_01!#REF!)</f>
        <v>#REF!</v>
      </c>
      <c r="L395" s="316" t="e">
        <f t="array" ref="L395">IF(STROŠKI_01!#REF!="","",STROŠKI_01!#REF!)</f>
        <v>#REF!</v>
      </c>
      <c r="M395" s="316" t="e">
        <f t="array" ref="M395">IF(STROŠKI_01!#REF!="","",STROŠKI_01!#REF!)</f>
        <v>#REF!</v>
      </c>
      <c r="N395" s="316" t="e">
        <f t="array" ref="N395">IF(STROŠKI_01!#REF!="","",STROŠKI_01!#REF!)</f>
        <v>#REF!</v>
      </c>
      <c r="O395" s="316" t="e">
        <f t="array" ref="O395">IF(STROŠKI_01!#REF!="","",STROŠKI_01!#REF!)</f>
        <v>#REF!</v>
      </c>
      <c r="P395" s="316" t="e">
        <f t="array" ref="P395">IF(STROŠKI_01!#REF!="","",STROŠKI_01!#REF!)</f>
        <v>#REF!</v>
      </c>
      <c r="Q395" s="316" t="e">
        <f t="array" ref="Q395">IF(STROŠKI_01!#REF!="","",STROŠKI_01!#REF!)</f>
        <v>#REF!</v>
      </c>
      <c r="R395" s="316" t="e">
        <f t="array" ref="R395">IF(STROŠKI_01!#REF!="","",STROŠKI_01!#REF!)</f>
        <v>#REF!</v>
      </c>
      <c r="S395" s="316" t="e">
        <f t="array" ref="S395">IF(STROŠKI_01!#REF!="","",STROŠKI_01!#REF!)</f>
        <v>#REF!</v>
      </c>
      <c r="T395" s="316" t="e">
        <f t="array" ref="T395">IF(STROŠKI_01!#REF!="","",STROŠKI_01!#REF!)</f>
        <v>#REF!</v>
      </c>
    </row>
    <row r="396" spans="1:20" x14ac:dyDescent="0.25">
      <c r="A396" s="322">
        <v>9</v>
      </c>
      <c r="B396" s="316" t="e">
        <f t="array" ref="B396">IF(STROŠKI_01!#REF!="","",STROŠKI_01!#REF!)</f>
        <v>#REF!</v>
      </c>
      <c r="C396" s="316" t="e">
        <f t="array" ref="C396">IF(STROŠKI_01!#REF!="","",STROŠKI_01!#REF!)</f>
        <v>#REF!</v>
      </c>
      <c r="D396" s="316" t="e">
        <f t="array" ref="D396">IF(STROŠKI_01!#REF!="","",STROŠKI_01!#REF!)</f>
        <v>#REF!</v>
      </c>
      <c r="E396" s="316" t="e">
        <f t="array" ref="E396">IF(STROŠKI_01!#REF!="","",STROŠKI_01!#REF!)</f>
        <v>#REF!</v>
      </c>
      <c r="F396" s="316" t="e">
        <f t="array" ref="F396">IF(STROŠKI_01!#REF!="","",STROŠKI_01!#REF!)</f>
        <v>#REF!</v>
      </c>
      <c r="G396" s="316" t="e">
        <f t="array" ref="G396">IF(STROŠKI_01!#REF!="","",STROŠKI_01!#REF!)</f>
        <v>#REF!</v>
      </c>
      <c r="H396" s="316" t="e">
        <f t="array" ref="H396">IF(STROŠKI_01!#REF!="","",STROŠKI_01!#REF!)</f>
        <v>#REF!</v>
      </c>
      <c r="I396" s="316" t="e">
        <f t="array" ref="I396">IF(STROŠKI_01!#REF!="","",STROŠKI_01!#REF!)</f>
        <v>#REF!</v>
      </c>
      <c r="J396" s="316" t="e">
        <f t="array" ref="J396">IF(STROŠKI_01!#REF!="","",STROŠKI_01!#REF!)</f>
        <v>#REF!</v>
      </c>
      <c r="K396" s="316" t="e">
        <f t="array" ref="K396">IF(STROŠKI_01!#REF!="","",STROŠKI_01!#REF!)</f>
        <v>#REF!</v>
      </c>
      <c r="L396" s="316" t="e">
        <f t="array" ref="L396">IF(STROŠKI_01!#REF!="","",STROŠKI_01!#REF!)</f>
        <v>#REF!</v>
      </c>
      <c r="M396" s="316" t="e">
        <f t="array" ref="M396">IF(STROŠKI_01!#REF!="","",STROŠKI_01!#REF!)</f>
        <v>#REF!</v>
      </c>
      <c r="N396" s="316" t="e">
        <f t="array" ref="N396">IF(STROŠKI_01!#REF!="","",STROŠKI_01!#REF!)</f>
        <v>#REF!</v>
      </c>
      <c r="O396" s="316" t="e">
        <f t="array" ref="O396">IF(STROŠKI_01!#REF!="","",STROŠKI_01!#REF!)</f>
        <v>#REF!</v>
      </c>
      <c r="P396" s="316" t="e">
        <f t="array" ref="P396">IF(STROŠKI_01!#REF!="","",STROŠKI_01!#REF!)</f>
        <v>#REF!</v>
      </c>
      <c r="Q396" s="316" t="e">
        <f t="array" ref="Q396">IF(STROŠKI_01!#REF!="","",STROŠKI_01!#REF!)</f>
        <v>#REF!</v>
      </c>
      <c r="R396" s="316" t="e">
        <f t="array" ref="R396">IF(STROŠKI_01!#REF!="","",STROŠKI_01!#REF!)</f>
        <v>#REF!</v>
      </c>
      <c r="S396" s="316" t="e">
        <f t="array" ref="S396">IF(STROŠKI_01!#REF!="","",STROŠKI_01!#REF!)</f>
        <v>#REF!</v>
      </c>
      <c r="T396" s="316" t="e">
        <f t="array" ref="T396">IF(STROŠKI_01!#REF!="","",STROŠKI_01!#REF!)</f>
        <v>#REF!</v>
      </c>
    </row>
    <row r="397" spans="1:20" x14ac:dyDescent="0.25">
      <c r="A397" s="322">
        <v>9</v>
      </c>
      <c r="B397" s="316" t="e">
        <f t="array" ref="B397">IF(STROŠKI_01!#REF!="","",STROŠKI_01!#REF!)</f>
        <v>#REF!</v>
      </c>
      <c r="C397" s="316" t="e">
        <f t="array" ref="C397">IF(STROŠKI_01!#REF!="","",STROŠKI_01!#REF!)</f>
        <v>#REF!</v>
      </c>
      <c r="D397" s="316" t="e">
        <f t="array" ref="D397">IF(STROŠKI_01!#REF!="","",STROŠKI_01!#REF!)</f>
        <v>#REF!</v>
      </c>
      <c r="E397" s="316" t="e">
        <f t="array" ref="E397">IF(STROŠKI_01!#REF!="","",STROŠKI_01!#REF!)</f>
        <v>#REF!</v>
      </c>
      <c r="F397" s="316" t="e">
        <f t="array" ref="F397">IF(STROŠKI_01!#REF!="","",STROŠKI_01!#REF!)</f>
        <v>#REF!</v>
      </c>
      <c r="G397" s="316" t="e">
        <f t="array" ref="G397">IF(STROŠKI_01!#REF!="","",STROŠKI_01!#REF!)</f>
        <v>#REF!</v>
      </c>
      <c r="H397" s="316" t="e">
        <f t="array" ref="H397">IF(STROŠKI_01!#REF!="","",STROŠKI_01!#REF!)</f>
        <v>#REF!</v>
      </c>
      <c r="I397" s="316" t="e">
        <f t="array" ref="I397">IF(STROŠKI_01!#REF!="","",STROŠKI_01!#REF!)</f>
        <v>#REF!</v>
      </c>
      <c r="J397" s="316" t="e">
        <f t="array" ref="J397">IF(STROŠKI_01!#REF!="","",STROŠKI_01!#REF!)</f>
        <v>#REF!</v>
      </c>
      <c r="K397" s="316" t="e">
        <f t="array" ref="K397">IF(STROŠKI_01!#REF!="","",STROŠKI_01!#REF!)</f>
        <v>#REF!</v>
      </c>
      <c r="L397" s="316" t="e">
        <f t="array" ref="L397">IF(STROŠKI_01!#REF!="","",STROŠKI_01!#REF!)</f>
        <v>#REF!</v>
      </c>
      <c r="M397" s="316" t="e">
        <f t="array" ref="M397">IF(STROŠKI_01!#REF!="","",STROŠKI_01!#REF!)</f>
        <v>#REF!</v>
      </c>
      <c r="N397" s="316" t="e">
        <f t="array" ref="N397">IF(STROŠKI_01!#REF!="","",STROŠKI_01!#REF!)</f>
        <v>#REF!</v>
      </c>
      <c r="O397" s="316" t="e">
        <f t="array" ref="O397">IF(STROŠKI_01!#REF!="","",STROŠKI_01!#REF!)</f>
        <v>#REF!</v>
      </c>
      <c r="P397" s="316" t="e">
        <f t="array" ref="P397">IF(STROŠKI_01!#REF!="","",STROŠKI_01!#REF!)</f>
        <v>#REF!</v>
      </c>
      <c r="Q397" s="316" t="e">
        <f t="array" ref="Q397">IF(STROŠKI_01!#REF!="","",STROŠKI_01!#REF!)</f>
        <v>#REF!</v>
      </c>
      <c r="R397" s="316" t="e">
        <f t="array" ref="R397">IF(STROŠKI_01!#REF!="","",STROŠKI_01!#REF!)</f>
        <v>#REF!</v>
      </c>
      <c r="S397" s="316" t="e">
        <f t="array" ref="S397">IF(STROŠKI_01!#REF!="","",STROŠKI_01!#REF!)</f>
        <v>#REF!</v>
      </c>
      <c r="T397" s="316" t="e">
        <f t="array" ref="T397">IF(STROŠKI_01!#REF!="","",STROŠKI_01!#REF!)</f>
        <v>#REF!</v>
      </c>
    </row>
    <row r="398" spans="1:20" x14ac:dyDescent="0.25">
      <c r="A398" s="322">
        <v>9</v>
      </c>
      <c r="B398" s="316" t="e">
        <f t="array" ref="B398">IF(STROŠKI_01!#REF!="","",STROŠKI_01!#REF!)</f>
        <v>#REF!</v>
      </c>
      <c r="C398" s="316" t="e">
        <f t="array" ref="C398">IF(STROŠKI_01!#REF!="","",STROŠKI_01!#REF!)</f>
        <v>#REF!</v>
      </c>
      <c r="D398" s="316" t="e">
        <f t="array" ref="D398">IF(STROŠKI_01!#REF!="","",STROŠKI_01!#REF!)</f>
        <v>#REF!</v>
      </c>
      <c r="E398" s="316" t="e">
        <f t="array" ref="E398">IF(STROŠKI_01!#REF!="","",STROŠKI_01!#REF!)</f>
        <v>#REF!</v>
      </c>
      <c r="F398" s="316" t="e">
        <f t="array" ref="F398">IF(STROŠKI_01!#REF!="","",STROŠKI_01!#REF!)</f>
        <v>#REF!</v>
      </c>
      <c r="G398" s="316" t="e">
        <f t="array" ref="G398">IF(STROŠKI_01!#REF!="","",STROŠKI_01!#REF!)</f>
        <v>#REF!</v>
      </c>
      <c r="H398" s="316" t="e">
        <f t="array" ref="H398">IF(STROŠKI_01!#REF!="","",STROŠKI_01!#REF!)</f>
        <v>#REF!</v>
      </c>
      <c r="I398" s="316" t="e">
        <f t="array" ref="I398">IF(STROŠKI_01!#REF!="","",STROŠKI_01!#REF!)</f>
        <v>#REF!</v>
      </c>
      <c r="J398" s="316" t="e">
        <f t="array" ref="J398">IF(STROŠKI_01!#REF!="","",STROŠKI_01!#REF!)</f>
        <v>#REF!</v>
      </c>
      <c r="K398" s="316" t="e">
        <f t="array" ref="K398">IF(STROŠKI_01!#REF!="","",STROŠKI_01!#REF!)</f>
        <v>#REF!</v>
      </c>
      <c r="L398" s="316" t="e">
        <f t="array" ref="L398">IF(STROŠKI_01!#REF!="","",STROŠKI_01!#REF!)</f>
        <v>#REF!</v>
      </c>
      <c r="M398" s="316" t="e">
        <f t="array" ref="M398">IF(STROŠKI_01!#REF!="","",STROŠKI_01!#REF!)</f>
        <v>#REF!</v>
      </c>
      <c r="N398" s="316" t="e">
        <f t="array" ref="N398">IF(STROŠKI_01!#REF!="","",STROŠKI_01!#REF!)</f>
        <v>#REF!</v>
      </c>
      <c r="O398" s="316" t="e">
        <f t="array" ref="O398">IF(STROŠKI_01!#REF!="","",STROŠKI_01!#REF!)</f>
        <v>#REF!</v>
      </c>
      <c r="P398" s="316" t="e">
        <f t="array" ref="P398">IF(STROŠKI_01!#REF!="","",STROŠKI_01!#REF!)</f>
        <v>#REF!</v>
      </c>
      <c r="Q398" s="316" t="e">
        <f t="array" ref="Q398">IF(STROŠKI_01!#REF!="","",STROŠKI_01!#REF!)</f>
        <v>#REF!</v>
      </c>
      <c r="R398" s="316" t="e">
        <f t="array" ref="R398">IF(STROŠKI_01!#REF!="","",STROŠKI_01!#REF!)</f>
        <v>#REF!</v>
      </c>
      <c r="S398" s="316" t="e">
        <f t="array" ref="S398">IF(STROŠKI_01!#REF!="","",STROŠKI_01!#REF!)</f>
        <v>#REF!</v>
      </c>
      <c r="T398" s="316" t="e">
        <f t="array" ref="T398">IF(STROŠKI_01!#REF!="","",STROŠKI_01!#REF!)</f>
        <v>#REF!</v>
      </c>
    </row>
    <row r="399" spans="1:20" x14ac:dyDescent="0.25">
      <c r="A399" s="322">
        <v>9</v>
      </c>
      <c r="B399" s="316" t="e">
        <f t="array" ref="B399">IF(STROŠKI_01!#REF!="","",STROŠKI_01!#REF!)</f>
        <v>#REF!</v>
      </c>
      <c r="C399" s="316" t="e">
        <f t="array" ref="C399">IF(STROŠKI_01!#REF!="","",STROŠKI_01!#REF!)</f>
        <v>#REF!</v>
      </c>
      <c r="D399" s="316" t="e">
        <f t="array" ref="D399">IF(STROŠKI_01!#REF!="","",STROŠKI_01!#REF!)</f>
        <v>#REF!</v>
      </c>
      <c r="E399" s="316" t="e">
        <f t="array" ref="E399">IF(STROŠKI_01!#REF!="","",STROŠKI_01!#REF!)</f>
        <v>#REF!</v>
      </c>
      <c r="F399" s="316" t="e">
        <f t="array" ref="F399">IF(STROŠKI_01!#REF!="","",STROŠKI_01!#REF!)</f>
        <v>#REF!</v>
      </c>
      <c r="G399" s="316" t="e">
        <f t="array" ref="G399">IF(STROŠKI_01!#REF!="","",STROŠKI_01!#REF!)</f>
        <v>#REF!</v>
      </c>
      <c r="H399" s="316" t="e">
        <f t="array" ref="H399">IF(STROŠKI_01!#REF!="","",STROŠKI_01!#REF!)</f>
        <v>#REF!</v>
      </c>
      <c r="I399" s="316" t="e">
        <f t="array" ref="I399">IF(STROŠKI_01!#REF!="","",STROŠKI_01!#REF!)</f>
        <v>#REF!</v>
      </c>
      <c r="J399" s="316" t="e">
        <f t="array" ref="J399">IF(STROŠKI_01!#REF!="","",STROŠKI_01!#REF!)</f>
        <v>#REF!</v>
      </c>
      <c r="K399" s="316" t="e">
        <f t="array" ref="K399">IF(STROŠKI_01!#REF!="","",STROŠKI_01!#REF!)</f>
        <v>#REF!</v>
      </c>
      <c r="L399" s="316" t="e">
        <f t="array" ref="L399">IF(STROŠKI_01!#REF!="","",STROŠKI_01!#REF!)</f>
        <v>#REF!</v>
      </c>
      <c r="M399" s="316" t="e">
        <f t="array" ref="M399">IF(STROŠKI_01!#REF!="","",STROŠKI_01!#REF!)</f>
        <v>#REF!</v>
      </c>
      <c r="N399" s="316" t="e">
        <f t="array" ref="N399">IF(STROŠKI_01!#REF!="","",STROŠKI_01!#REF!)</f>
        <v>#REF!</v>
      </c>
      <c r="O399" s="316" t="e">
        <f t="array" ref="O399">IF(STROŠKI_01!#REF!="","",STROŠKI_01!#REF!)</f>
        <v>#REF!</v>
      </c>
      <c r="P399" s="316" t="e">
        <f t="array" ref="P399">IF(STROŠKI_01!#REF!="","",STROŠKI_01!#REF!)</f>
        <v>#REF!</v>
      </c>
      <c r="Q399" s="316" t="e">
        <f t="array" ref="Q399">IF(STROŠKI_01!#REF!="","",STROŠKI_01!#REF!)</f>
        <v>#REF!</v>
      </c>
      <c r="R399" s="316" t="e">
        <f t="array" ref="R399">IF(STROŠKI_01!#REF!="","",STROŠKI_01!#REF!)</f>
        <v>#REF!</v>
      </c>
      <c r="S399" s="316" t="e">
        <f t="array" ref="S399">IF(STROŠKI_01!#REF!="","",STROŠKI_01!#REF!)</f>
        <v>#REF!</v>
      </c>
      <c r="T399" s="316" t="e">
        <f t="array" ref="T399">IF(STROŠKI_01!#REF!="","",STROŠKI_01!#REF!)</f>
        <v>#REF!</v>
      </c>
    </row>
    <row r="400" spans="1:20" x14ac:dyDescent="0.25">
      <c r="A400" s="322">
        <v>9</v>
      </c>
      <c r="B400" s="316" t="e">
        <f t="array" ref="B400">IF(STROŠKI_01!#REF!="","",STROŠKI_01!#REF!)</f>
        <v>#REF!</v>
      </c>
      <c r="C400" s="316" t="e">
        <f t="array" ref="C400">IF(STROŠKI_01!#REF!="","",STROŠKI_01!#REF!)</f>
        <v>#REF!</v>
      </c>
      <c r="D400" s="316" t="e">
        <f t="array" ref="D400">IF(STROŠKI_01!#REF!="","",STROŠKI_01!#REF!)</f>
        <v>#REF!</v>
      </c>
      <c r="E400" s="316" t="e">
        <f t="array" ref="E400">IF(STROŠKI_01!#REF!="","",STROŠKI_01!#REF!)</f>
        <v>#REF!</v>
      </c>
      <c r="F400" s="316" t="e">
        <f t="array" ref="F400">IF(STROŠKI_01!#REF!="","",STROŠKI_01!#REF!)</f>
        <v>#REF!</v>
      </c>
      <c r="G400" s="316" t="e">
        <f t="array" ref="G400">IF(STROŠKI_01!#REF!="","",STROŠKI_01!#REF!)</f>
        <v>#REF!</v>
      </c>
      <c r="H400" s="316" t="e">
        <f t="array" ref="H400">IF(STROŠKI_01!#REF!="","",STROŠKI_01!#REF!)</f>
        <v>#REF!</v>
      </c>
      <c r="I400" s="316" t="e">
        <f t="array" ref="I400">IF(STROŠKI_01!#REF!="","",STROŠKI_01!#REF!)</f>
        <v>#REF!</v>
      </c>
      <c r="J400" s="316" t="e">
        <f t="array" ref="J400">IF(STROŠKI_01!#REF!="","",STROŠKI_01!#REF!)</f>
        <v>#REF!</v>
      </c>
      <c r="K400" s="316" t="e">
        <f t="array" ref="K400">IF(STROŠKI_01!#REF!="","",STROŠKI_01!#REF!)</f>
        <v>#REF!</v>
      </c>
      <c r="L400" s="316" t="e">
        <f t="array" ref="L400">IF(STROŠKI_01!#REF!="","",STROŠKI_01!#REF!)</f>
        <v>#REF!</v>
      </c>
      <c r="M400" s="316" t="e">
        <f t="array" ref="M400">IF(STROŠKI_01!#REF!="","",STROŠKI_01!#REF!)</f>
        <v>#REF!</v>
      </c>
      <c r="N400" s="316" t="e">
        <f t="array" ref="N400">IF(STROŠKI_01!#REF!="","",STROŠKI_01!#REF!)</f>
        <v>#REF!</v>
      </c>
      <c r="O400" s="316" t="e">
        <f t="array" ref="O400">IF(STROŠKI_01!#REF!="","",STROŠKI_01!#REF!)</f>
        <v>#REF!</v>
      </c>
      <c r="P400" s="316" t="e">
        <f t="array" ref="P400">IF(STROŠKI_01!#REF!="","",STROŠKI_01!#REF!)</f>
        <v>#REF!</v>
      </c>
      <c r="Q400" s="316" t="e">
        <f t="array" ref="Q400">IF(STROŠKI_01!#REF!="","",STROŠKI_01!#REF!)</f>
        <v>#REF!</v>
      </c>
      <c r="R400" s="316" t="e">
        <f t="array" ref="R400">IF(STROŠKI_01!#REF!="","",STROŠKI_01!#REF!)</f>
        <v>#REF!</v>
      </c>
      <c r="S400" s="316" t="e">
        <f t="array" ref="S400">IF(STROŠKI_01!#REF!="","",STROŠKI_01!#REF!)</f>
        <v>#REF!</v>
      </c>
      <c r="T400" s="316" t="e">
        <f t="array" ref="T400">IF(STROŠKI_01!#REF!="","",STROŠKI_01!#REF!)</f>
        <v>#REF!</v>
      </c>
    </row>
    <row r="401" spans="1:22" x14ac:dyDescent="0.25">
      <c r="A401" s="322">
        <v>9</v>
      </c>
      <c r="B401" s="316" t="e">
        <f t="array" ref="B401">IF(STROŠKI_01!#REF!="","",STROŠKI_01!#REF!)</f>
        <v>#REF!</v>
      </c>
      <c r="C401" s="316" t="e">
        <f t="array" ref="C401">IF(STROŠKI_01!#REF!="","",STROŠKI_01!#REF!)</f>
        <v>#REF!</v>
      </c>
      <c r="D401" s="316" t="e">
        <f t="array" ref="D401">IF(STROŠKI_01!#REF!="","",STROŠKI_01!#REF!)</f>
        <v>#REF!</v>
      </c>
      <c r="E401" s="316" t="e">
        <f t="array" ref="E401">IF(STROŠKI_01!#REF!="","",STROŠKI_01!#REF!)</f>
        <v>#REF!</v>
      </c>
      <c r="F401" s="316" t="e">
        <f t="array" ref="F401">IF(STROŠKI_01!#REF!="","",STROŠKI_01!#REF!)</f>
        <v>#REF!</v>
      </c>
      <c r="G401" s="316" t="e">
        <f t="array" ref="G401">IF(STROŠKI_01!#REF!="","",STROŠKI_01!#REF!)</f>
        <v>#REF!</v>
      </c>
      <c r="H401" s="316" t="e">
        <f t="array" ref="H401">IF(STROŠKI_01!#REF!="","",STROŠKI_01!#REF!)</f>
        <v>#REF!</v>
      </c>
      <c r="I401" s="316" t="e">
        <f t="array" ref="I401">IF(STROŠKI_01!#REF!="","",STROŠKI_01!#REF!)</f>
        <v>#REF!</v>
      </c>
      <c r="J401" s="316" t="e">
        <f t="array" ref="J401">IF(STROŠKI_01!#REF!="","",STROŠKI_01!#REF!)</f>
        <v>#REF!</v>
      </c>
      <c r="K401" s="316" t="e">
        <f t="array" ref="K401">IF(STROŠKI_01!#REF!="","",STROŠKI_01!#REF!)</f>
        <v>#REF!</v>
      </c>
      <c r="L401" s="316" t="e">
        <f t="array" ref="L401">IF(STROŠKI_01!#REF!="","",STROŠKI_01!#REF!)</f>
        <v>#REF!</v>
      </c>
      <c r="M401" s="316" t="e">
        <f t="array" ref="M401">IF(STROŠKI_01!#REF!="","",STROŠKI_01!#REF!)</f>
        <v>#REF!</v>
      </c>
      <c r="N401" s="316" t="e">
        <f t="array" ref="N401">IF(STROŠKI_01!#REF!="","",STROŠKI_01!#REF!)</f>
        <v>#REF!</v>
      </c>
      <c r="O401" s="316" t="e">
        <f t="array" ref="O401">IF(STROŠKI_01!#REF!="","",STROŠKI_01!#REF!)</f>
        <v>#REF!</v>
      </c>
      <c r="P401" s="316" t="e">
        <f t="array" ref="P401">IF(STROŠKI_01!#REF!="","",STROŠKI_01!#REF!)</f>
        <v>#REF!</v>
      </c>
      <c r="Q401" s="316" t="e">
        <f t="array" ref="Q401">IF(STROŠKI_01!#REF!="","",STROŠKI_01!#REF!)</f>
        <v>#REF!</v>
      </c>
      <c r="R401" s="316" t="e">
        <f t="array" ref="R401">IF(STROŠKI_01!#REF!="","",STROŠKI_01!#REF!)</f>
        <v>#REF!</v>
      </c>
      <c r="S401" s="316" t="e">
        <f t="array" ref="S401">IF(STROŠKI_01!#REF!="","",STROŠKI_01!#REF!)</f>
        <v>#REF!</v>
      </c>
      <c r="T401" s="316" t="e">
        <f t="array" ref="T401">IF(STROŠKI_01!#REF!="","",STROŠKI_01!#REF!)</f>
        <v>#REF!</v>
      </c>
    </row>
    <row r="402" spans="1:22" x14ac:dyDescent="0.25">
      <c r="A402" s="322">
        <v>9</v>
      </c>
      <c r="B402" s="316" t="e">
        <f t="array" ref="B402">IF(STROŠKI_01!#REF!="","",STROŠKI_01!#REF!)</f>
        <v>#REF!</v>
      </c>
      <c r="C402" s="316" t="e">
        <f t="array" ref="C402">IF(STROŠKI_01!#REF!="","",STROŠKI_01!#REF!)</f>
        <v>#REF!</v>
      </c>
      <c r="D402" s="316" t="e">
        <f t="array" ref="D402">IF(STROŠKI_01!#REF!="","",STROŠKI_01!#REF!)</f>
        <v>#REF!</v>
      </c>
      <c r="E402" s="316" t="e">
        <f t="array" ref="E402">IF(STROŠKI_01!#REF!="","",STROŠKI_01!#REF!)</f>
        <v>#REF!</v>
      </c>
      <c r="F402" s="316" t="e">
        <f t="array" ref="F402">IF(STROŠKI_01!#REF!="","",STROŠKI_01!#REF!)</f>
        <v>#REF!</v>
      </c>
      <c r="G402" s="316" t="e">
        <f t="array" ref="G402">IF(STROŠKI_01!#REF!="","",STROŠKI_01!#REF!)</f>
        <v>#REF!</v>
      </c>
      <c r="H402" s="316" t="e">
        <f t="array" ref="H402">IF(STROŠKI_01!#REF!="","",STROŠKI_01!#REF!)</f>
        <v>#REF!</v>
      </c>
      <c r="I402" s="316" t="e">
        <f t="array" ref="I402">IF(STROŠKI_01!#REF!="","",STROŠKI_01!#REF!)</f>
        <v>#REF!</v>
      </c>
      <c r="J402" s="316" t="e">
        <f t="array" ref="J402">IF(STROŠKI_01!#REF!="","",STROŠKI_01!#REF!)</f>
        <v>#REF!</v>
      </c>
      <c r="K402" s="316" t="e">
        <f t="array" ref="K402">IF(STROŠKI_01!#REF!="","",STROŠKI_01!#REF!)</f>
        <v>#REF!</v>
      </c>
      <c r="L402" s="316" t="e">
        <f t="array" ref="L402">IF(STROŠKI_01!#REF!="","",STROŠKI_01!#REF!)</f>
        <v>#REF!</v>
      </c>
      <c r="M402" s="316" t="e">
        <f t="array" ref="M402">IF(STROŠKI_01!#REF!="","",STROŠKI_01!#REF!)</f>
        <v>#REF!</v>
      </c>
      <c r="N402" s="316" t="e">
        <f t="array" ref="N402">IF(STROŠKI_01!#REF!="","",STROŠKI_01!#REF!)</f>
        <v>#REF!</v>
      </c>
      <c r="O402" s="316" t="e">
        <f t="array" ref="O402">IF(STROŠKI_01!#REF!="","",STROŠKI_01!#REF!)</f>
        <v>#REF!</v>
      </c>
      <c r="P402" s="316" t="e">
        <f t="array" ref="P402">IF(STROŠKI_01!#REF!="","",STROŠKI_01!#REF!)</f>
        <v>#REF!</v>
      </c>
      <c r="Q402" s="316" t="e">
        <f t="array" ref="Q402">IF(STROŠKI_01!#REF!="","",STROŠKI_01!#REF!)</f>
        <v>#REF!</v>
      </c>
      <c r="R402" s="316" t="e">
        <f t="array" ref="R402">IF(STROŠKI_01!#REF!="","",STROŠKI_01!#REF!)</f>
        <v>#REF!</v>
      </c>
      <c r="S402" s="316" t="e">
        <f t="array" ref="S402">IF(STROŠKI_01!#REF!="","",STROŠKI_01!#REF!)</f>
        <v>#REF!</v>
      </c>
      <c r="T402" s="316" t="e">
        <f t="array" ref="T402">IF(STROŠKI_01!#REF!="","",STROŠKI_01!#REF!)</f>
        <v>#REF!</v>
      </c>
    </row>
    <row r="403" spans="1:22" x14ac:dyDescent="0.25">
      <c r="A403" s="322">
        <v>9</v>
      </c>
      <c r="B403" s="316" t="e">
        <f t="array" ref="B403">IF(STROŠKI_01!#REF!="","",STROŠKI_01!#REF!)</f>
        <v>#REF!</v>
      </c>
      <c r="C403" s="316" t="e">
        <f t="array" ref="C403">IF(STROŠKI_01!#REF!="","",STROŠKI_01!#REF!)</f>
        <v>#REF!</v>
      </c>
      <c r="D403" s="316" t="e">
        <f t="array" ref="D403">IF(STROŠKI_01!#REF!="","",STROŠKI_01!#REF!)</f>
        <v>#REF!</v>
      </c>
      <c r="E403" s="316" t="e">
        <f t="array" ref="E403">IF(STROŠKI_01!#REF!="","",STROŠKI_01!#REF!)</f>
        <v>#REF!</v>
      </c>
      <c r="F403" s="316" t="e">
        <f t="array" ref="F403">IF(STROŠKI_01!#REF!="","",STROŠKI_01!#REF!)</f>
        <v>#REF!</v>
      </c>
      <c r="G403" s="316" t="e">
        <f t="array" ref="G403">IF(STROŠKI_01!#REF!="","",STROŠKI_01!#REF!)</f>
        <v>#REF!</v>
      </c>
      <c r="H403" s="316" t="e">
        <f t="array" ref="H403">IF(STROŠKI_01!#REF!="","",STROŠKI_01!#REF!)</f>
        <v>#REF!</v>
      </c>
      <c r="I403" s="316" t="e">
        <f t="array" ref="I403">IF(STROŠKI_01!#REF!="","",STROŠKI_01!#REF!)</f>
        <v>#REF!</v>
      </c>
      <c r="J403" s="316" t="e">
        <f t="array" ref="J403">IF(STROŠKI_01!#REF!="","",STROŠKI_01!#REF!)</f>
        <v>#REF!</v>
      </c>
      <c r="K403" s="316" t="e">
        <f t="array" ref="K403">IF(STROŠKI_01!#REF!="","",STROŠKI_01!#REF!)</f>
        <v>#REF!</v>
      </c>
      <c r="L403" s="316" t="e">
        <f t="array" ref="L403">IF(STROŠKI_01!#REF!="","",STROŠKI_01!#REF!)</f>
        <v>#REF!</v>
      </c>
      <c r="M403" s="316" t="e">
        <f t="array" ref="M403">IF(STROŠKI_01!#REF!="","",STROŠKI_01!#REF!)</f>
        <v>#REF!</v>
      </c>
      <c r="N403" s="316" t="e">
        <f t="array" ref="N403">IF(STROŠKI_01!#REF!="","",STROŠKI_01!#REF!)</f>
        <v>#REF!</v>
      </c>
      <c r="O403" s="316" t="e">
        <f t="array" ref="O403">IF(STROŠKI_01!#REF!="","",STROŠKI_01!#REF!)</f>
        <v>#REF!</v>
      </c>
      <c r="P403" s="316" t="e">
        <f t="array" ref="P403">IF(STROŠKI_01!#REF!="","",STROŠKI_01!#REF!)</f>
        <v>#REF!</v>
      </c>
      <c r="Q403" s="316" t="e">
        <f t="array" ref="Q403">IF(STROŠKI_01!#REF!="","",STROŠKI_01!#REF!)</f>
        <v>#REF!</v>
      </c>
      <c r="R403" s="316" t="e">
        <f t="array" ref="R403">IF(STROŠKI_01!#REF!="","",STROŠKI_01!#REF!)</f>
        <v>#REF!</v>
      </c>
      <c r="S403" s="316" t="e">
        <f t="array" ref="S403">IF(STROŠKI_01!#REF!="","",STROŠKI_01!#REF!)</f>
        <v>#REF!</v>
      </c>
      <c r="T403" s="316" t="e">
        <f t="array" ref="T403">IF(STROŠKI_01!#REF!="","",STROŠKI_01!#REF!)</f>
        <v>#REF!</v>
      </c>
    </row>
    <row r="404" spans="1:22" x14ac:dyDescent="0.25">
      <c r="A404" s="322">
        <v>9</v>
      </c>
      <c r="B404" s="316" t="e">
        <f t="array" ref="B404">IF(STROŠKI_01!#REF!="","",STROŠKI_01!#REF!)</f>
        <v>#REF!</v>
      </c>
      <c r="C404" s="316" t="e">
        <f t="array" ref="C404">IF(STROŠKI_01!#REF!="","",STROŠKI_01!#REF!)</f>
        <v>#REF!</v>
      </c>
      <c r="D404" s="316" t="e">
        <f t="array" ref="D404">IF(STROŠKI_01!#REF!="","",STROŠKI_01!#REF!)</f>
        <v>#REF!</v>
      </c>
      <c r="E404" s="316" t="e">
        <f t="array" ref="E404">IF(STROŠKI_01!#REF!="","",STROŠKI_01!#REF!)</f>
        <v>#REF!</v>
      </c>
      <c r="F404" s="316" t="e">
        <f t="array" ref="F404">IF(STROŠKI_01!#REF!="","",STROŠKI_01!#REF!)</f>
        <v>#REF!</v>
      </c>
      <c r="G404" s="316" t="e">
        <f t="array" ref="G404">IF(STROŠKI_01!#REF!="","",STROŠKI_01!#REF!)</f>
        <v>#REF!</v>
      </c>
      <c r="H404" s="316" t="e">
        <f t="array" ref="H404">IF(STROŠKI_01!#REF!="","",STROŠKI_01!#REF!)</f>
        <v>#REF!</v>
      </c>
      <c r="I404" s="316" t="e">
        <f t="array" ref="I404">IF(STROŠKI_01!#REF!="","",STROŠKI_01!#REF!)</f>
        <v>#REF!</v>
      </c>
      <c r="J404" s="316" t="e">
        <f t="array" ref="J404">IF(STROŠKI_01!#REF!="","",STROŠKI_01!#REF!)</f>
        <v>#REF!</v>
      </c>
      <c r="K404" s="316" t="e">
        <f t="array" ref="K404">IF(STROŠKI_01!#REF!="","",STROŠKI_01!#REF!)</f>
        <v>#REF!</v>
      </c>
      <c r="L404" s="316" t="e">
        <f t="array" ref="L404">IF(STROŠKI_01!#REF!="","",STROŠKI_01!#REF!)</f>
        <v>#REF!</v>
      </c>
      <c r="M404" s="316" t="e">
        <f t="array" ref="M404">IF(STROŠKI_01!#REF!="","",STROŠKI_01!#REF!)</f>
        <v>#REF!</v>
      </c>
      <c r="N404" s="316" t="e">
        <f t="array" ref="N404">IF(STROŠKI_01!#REF!="","",STROŠKI_01!#REF!)</f>
        <v>#REF!</v>
      </c>
      <c r="O404" s="316" t="e">
        <f t="array" ref="O404">IF(STROŠKI_01!#REF!="","",STROŠKI_01!#REF!)</f>
        <v>#REF!</v>
      </c>
      <c r="P404" s="316" t="e">
        <f t="array" ref="P404">IF(STROŠKI_01!#REF!="","",STROŠKI_01!#REF!)</f>
        <v>#REF!</v>
      </c>
      <c r="Q404" s="316" t="e">
        <f t="array" ref="Q404">IF(STROŠKI_01!#REF!="","",STROŠKI_01!#REF!)</f>
        <v>#REF!</v>
      </c>
      <c r="R404" s="316" t="e">
        <f t="array" ref="R404">IF(STROŠKI_01!#REF!="","",STROŠKI_01!#REF!)</f>
        <v>#REF!</v>
      </c>
      <c r="S404" s="316" t="e">
        <f t="array" ref="S404">IF(STROŠKI_01!#REF!="","",STROŠKI_01!#REF!)</f>
        <v>#REF!</v>
      </c>
      <c r="T404" s="316" t="e">
        <f t="array" ref="T404">IF(STROŠKI_01!#REF!="","",STROŠKI_01!#REF!)</f>
        <v>#REF!</v>
      </c>
    </row>
    <row r="405" spans="1:22" x14ac:dyDescent="0.25">
      <c r="A405" s="322">
        <v>9</v>
      </c>
      <c r="B405" s="316" t="e">
        <f t="array" ref="B405">IF(STROŠKI_01!#REF!="","",STROŠKI_01!#REF!)</f>
        <v>#REF!</v>
      </c>
      <c r="C405" s="316" t="e">
        <f t="array" ref="C405">IF(STROŠKI_01!#REF!="","",STROŠKI_01!#REF!)</f>
        <v>#REF!</v>
      </c>
      <c r="D405" s="316" t="e">
        <f t="array" ref="D405">IF(STROŠKI_01!#REF!="","",STROŠKI_01!#REF!)</f>
        <v>#REF!</v>
      </c>
      <c r="E405" s="316" t="e">
        <f t="array" ref="E405">IF(STROŠKI_01!#REF!="","",STROŠKI_01!#REF!)</f>
        <v>#REF!</v>
      </c>
      <c r="F405" s="316" t="e">
        <f t="array" ref="F405">IF(STROŠKI_01!#REF!="","",STROŠKI_01!#REF!)</f>
        <v>#REF!</v>
      </c>
      <c r="G405" s="316" t="e">
        <f t="array" ref="G405">IF(STROŠKI_01!#REF!="","",STROŠKI_01!#REF!)</f>
        <v>#REF!</v>
      </c>
      <c r="H405" s="316" t="e">
        <f t="array" ref="H405">IF(STROŠKI_01!#REF!="","",STROŠKI_01!#REF!)</f>
        <v>#REF!</v>
      </c>
      <c r="I405" s="316" t="e">
        <f t="array" ref="I405">IF(STROŠKI_01!#REF!="","",STROŠKI_01!#REF!)</f>
        <v>#REF!</v>
      </c>
      <c r="J405" s="316" t="e">
        <f t="array" ref="J405">IF(STROŠKI_01!#REF!="","",STROŠKI_01!#REF!)</f>
        <v>#REF!</v>
      </c>
      <c r="K405" s="316" t="e">
        <f t="array" ref="K405">IF(STROŠKI_01!#REF!="","",STROŠKI_01!#REF!)</f>
        <v>#REF!</v>
      </c>
      <c r="L405" s="316" t="e">
        <f t="array" ref="L405">IF(STROŠKI_01!#REF!="","",STROŠKI_01!#REF!)</f>
        <v>#REF!</v>
      </c>
      <c r="M405" s="316" t="e">
        <f t="array" ref="M405">IF(STROŠKI_01!#REF!="","",STROŠKI_01!#REF!)</f>
        <v>#REF!</v>
      </c>
      <c r="N405" s="316" t="e">
        <f t="array" ref="N405">IF(STROŠKI_01!#REF!="","",STROŠKI_01!#REF!)</f>
        <v>#REF!</v>
      </c>
      <c r="O405" s="316" t="e">
        <f t="array" ref="O405">IF(STROŠKI_01!#REF!="","",STROŠKI_01!#REF!)</f>
        <v>#REF!</v>
      </c>
      <c r="P405" s="316" t="e">
        <f t="array" ref="P405">IF(STROŠKI_01!#REF!="","",STROŠKI_01!#REF!)</f>
        <v>#REF!</v>
      </c>
      <c r="Q405" s="316" t="e">
        <f t="array" ref="Q405">IF(STROŠKI_01!#REF!="","",STROŠKI_01!#REF!)</f>
        <v>#REF!</v>
      </c>
      <c r="R405" s="316" t="e">
        <f t="array" ref="R405">IF(STROŠKI_01!#REF!="","",STROŠKI_01!#REF!)</f>
        <v>#REF!</v>
      </c>
      <c r="S405" s="316" t="e">
        <f t="array" ref="S405">IF(STROŠKI_01!#REF!="","",STROŠKI_01!#REF!)</f>
        <v>#REF!</v>
      </c>
      <c r="T405" s="316" t="e">
        <f t="array" ref="T405">IF(STROŠKI_01!#REF!="","",STROŠKI_01!#REF!)</f>
        <v>#REF!</v>
      </c>
    </row>
    <row r="406" spans="1:22" x14ac:dyDescent="0.25">
      <c r="A406" s="322">
        <v>9</v>
      </c>
      <c r="B406" s="316" t="e">
        <f t="array" ref="B406">IF(STROŠKI_01!#REF!="","",STROŠKI_01!#REF!)</f>
        <v>#REF!</v>
      </c>
      <c r="C406" s="316" t="e">
        <f t="array" ref="C406">IF(STROŠKI_01!#REF!="","",STROŠKI_01!#REF!)</f>
        <v>#REF!</v>
      </c>
      <c r="D406" s="316" t="e">
        <f t="array" ref="D406">IF(STROŠKI_01!#REF!="","",STROŠKI_01!#REF!)</f>
        <v>#REF!</v>
      </c>
      <c r="E406" s="316" t="e">
        <f t="array" ref="E406">IF(STROŠKI_01!#REF!="","",STROŠKI_01!#REF!)</f>
        <v>#REF!</v>
      </c>
      <c r="F406" s="316" t="e">
        <f t="array" ref="F406">IF(STROŠKI_01!#REF!="","",STROŠKI_01!#REF!)</f>
        <v>#REF!</v>
      </c>
      <c r="G406" s="316" t="e">
        <f t="array" ref="G406">IF(STROŠKI_01!#REF!="","",STROŠKI_01!#REF!)</f>
        <v>#REF!</v>
      </c>
      <c r="H406" s="316" t="e">
        <f t="array" ref="H406">IF(STROŠKI_01!#REF!="","",STROŠKI_01!#REF!)</f>
        <v>#REF!</v>
      </c>
      <c r="I406" s="316" t="e">
        <f t="array" ref="I406">IF(STROŠKI_01!#REF!="","",STROŠKI_01!#REF!)</f>
        <v>#REF!</v>
      </c>
      <c r="J406" s="316" t="e">
        <f t="array" ref="J406">IF(STROŠKI_01!#REF!="","",STROŠKI_01!#REF!)</f>
        <v>#REF!</v>
      </c>
      <c r="K406" s="316" t="e">
        <f t="array" ref="K406">IF(STROŠKI_01!#REF!="","",STROŠKI_01!#REF!)</f>
        <v>#REF!</v>
      </c>
      <c r="L406" s="316" t="e">
        <f t="array" ref="L406">IF(STROŠKI_01!#REF!="","",STROŠKI_01!#REF!)</f>
        <v>#REF!</v>
      </c>
      <c r="M406" s="316" t="e">
        <f t="array" ref="M406">IF(STROŠKI_01!#REF!="","",STROŠKI_01!#REF!)</f>
        <v>#REF!</v>
      </c>
      <c r="N406" s="316" t="e">
        <f t="array" ref="N406">IF(STROŠKI_01!#REF!="","",STROŠKI_01!#REF!)</f>
        <v>#REF!</v>
      </c>
      <c r="O406" s="316" t="e">
        <f t="array" ref="O406">IF(STROŠKI_01!#REF!="","",STROŠKI_01!#REF!)</f>
        <v>#REF!</v>
      </c>
      <c r="P406" s="316" t="e">
        <f t="array" ref="P406">IF(STROŠKI_01!#REF!="","",STROŠKI_01!#REF!)</f>
        <v>#REF!</v>
      </c>
      <c r="Q406" s="316" t="e">
        <f t="array" ref="Q406">IF(STROŠKI_01!#REF!="","",STROŠKI_01!#REF!)</f>
        <v>#REF!</v>
      </c>
      <c r="R406" s="316" t="e">
        <f t="array" ref="R406">IF(STROŠKI_01!#REF!="","",STROŠKI_01!#REF!)</f>
        <v>#REF!</v>
      </c>
      <c r="S406" s="316" t="e">
        <f t="array" ref="S406">IF(STROŠKI_01!#REF!="","",STROŠKI_01!#REF!)</f>
        <v>#REF!</v>
      </c>
      <c r="T406" s="316" t="e">
        <f t="array" ref="T406">IF(STROŠKI_01!#REF!="","",STROŠKI_01!#REF!)</f>
        <v>#REF!</v>
      </c>
    </row>
    <row r="407" spans="1:22" x14ac:dyDescent="0.25">
      <c r="A407" s="354">
        <v>10</v>
      </c>
      <c r="B407" s="316" t="e">
        <f t="array" ref="B407">IF(STROŠKI_01!#REF!="","",STROŠKI_01!#REF!)</f>
        <v>#REF!</v>
      </c>
      <c r="C407" s="316" t="e">
        <f t="array" ref="C407">IF(STROŠKI_01!#REF!="","",STROŠKI_01!#REF!)</f>
        <v>#REF!</v>
      </c>
      <c r="D407" s="316" t="e">
        <f t="array" ref="D407">IF(STROŠKI_01!#REF!="","",STROŠKI_01!#REF!)</f>
        <v>#REF!</v>
      </c>
      <c r="E407" s="316" t="e">
        <f t="array" ref="E407">IF(STROŠKI_01!#REF!="","",STROŠKI_01!#REF!)</f>
        <v>#REF!</v>
      </c>
      <c r="F407" s="316" t="e">
        <f t="array" ref="F407">IF(STROŠKI_01!#REF!="","",STROŠKI_01!#REF!)</f>
        <v>#REF!</v>
      </c>
      <c r="G407" s="316" t="e">
        <f t="array" ref="G407">IF(STROŠKI_01!#REF!="","",STROŠKI_01!#REF!)</f>
        <v>#REF!</v>
      </c>
      <c r="H407" s="316" t="e">
        <f t="array" ref="H407">IF(STROŠKI_01!#REF!="","",STROŠKI_01!#REF!)</f>
        <v>#REF!</v>
      </c>
      <c r="I407" s="316" t="e">
        <f t="array" ref="I407">IF(STROŠKI_01!#REF!="","",STROŠKI_01!#REF!)</f>
        <v>#REF!</v>
      </c>
      <c r="J407" s="316" t="e">
        <f t="array" ref="J407">IF(STROŠKI_01!#REF!="","",STROŠKI_01!#REF!)</f>
        <v>#REF!</v>
      </c>
      <c r="K407" s="316" t="e">
        <f t="array" ref="K407">IF(STROŠKI_01!#REF!="","",STROŠKI_01!#REF!)</f>
        <v>#REF!</v>
      </c>
      <c r="L407" s="316" t="e">
        <f t="array" ref="L407">IF(STROŠKI_01!#REF!="","",STROŠKI_01!#REF!)</f>
        <v>#REF!</v>
      </c>
      <c r="M407" s="316" t="e">
        <f t="array" ref="M407">IF(STROŠKI_01!#REF!="","",STROŠKI_01!#REF!)</f>
        <v>#REF!</v>
      </c>
      <c r="N407" s="316" t="e">
        <f t="array" ref="N407">IF(STROŠKI_01!#REF!="","",STROŠKI_01!#REF!)</f>
        <v>#REF!</v>
      </c>
      <c r="O407" s="316" t="e">
        <f t="array" ref="O407">IF(STROŠKI_01!#REF!="","",STROŠKI_01!#REF!)</f>
        <v>#REF!</v>
      </c>
      <c r="P407" s="316" t="e">
        <f t="array" ref="P407">IF(STROŠKI_01!#REF!="","",STROŠKI_01!#REF!)</f>
        <v>#REF!</v>
      </c>
      <c r="Q407" s="316" t="e">
        <f t="array" ref="Q407">IF(STROŠKI_01!#REF!="","",STROŠKI_01!#REF!)</f>
        <v>#REF!</v>
      </c>
      <c r="R407" s="316" t="e">
        <f t="array" ref="R407">IF(STROŠKI_01!#REF!="","",STROŠKI_01!#REF!)</f>
        <v>#REF!</v>
      </c>
      <c r="S407" s="316" t="e">
        <f t="array" ref="S407">IF(STROŠKI_01!#REF!="","",STROŠKI_01!#REF!)</f>
        <v>#REF!</v>
      </c>
      <c r="T407" s="316" t="e">
        <f t="array" ref="T407">IF(STROŠKI_01!#REF!="","",STROŠKI_01!#REF!)</f>
        <v>#REF!</v>
      </c>
      <c r="U407" s="448" t="e">
        <f t="array" ref="U407">IF(STROŠKI_01!#REF!="","",STROŠKI_01!#REF!)</f>
        <v>#REF!</v>
      </c>
      <c r="V407" t="e">
        <f t="array" ref="V407">IF(STROŠKI_01!#REF!="","",STROŠKI_01!#REF!)</f>
        <v>#REF!</v>
      </c>
    </row>
    <row r="408" spans="1:22" x14ac:dyDescent="0.25">
      <c r="A408" s="354">
        <v>10</v>
      </c>
      <c r="B408" s="316" t="e">
        <f t="array" ref="B408">IF(STROŠKI_01!#REF!="","",STROŠKI_01!#REF!)</f>
        <v>#REF!</v>
      </c>
      <c r="C408" s="316" t="e">
        <f t="array" ref="C408">IF(STROŠKI_01!#REF!="","",STROŠKI_01!#REF!)</f>
        <v>#REF!</v>
      </c>
      <c r="D408" s="316" t="e">
        <f t="array" ref="D408">IF(STROŠKI_01!#REF!="","",STROŠKI_01!#REF!)</f>
        <v>#REF!</v>
      </c>
      <c r="E408" s="316" t="e">
        <f t="array" ref="E408">IF(STROŠKI_01!#REF!="","",STROŠKI_01!#REF!)</f>
        <v>#REF!</v>
      </c>
      <c r="F408" s="316" t="e">
        <f t="array" ref="F408">IF(STROŠKI_01!#REF!="","",STROŠKI_01!#REF!)</f>
        <v>#REF!</v>
      </c>
      <c r="G408" s="316" t="e">
        <f t="array" ref="G408">IF(STROŠKI_01!#REF!="","",STROŠKI_01!#REF!)</f>
        <v>#REF!</v>
      </c>
      <c r="H408" s="316" t="e">
        <f t="array" ref="H408">IF(STROŠKI_01!#REF!="","",STROŠKI_01!#REF!)</f>
        <v>#REF!</v>
      </c>
      <c r="I408" s="316" t="e">
        <f t="array" ref="I408">IF(STROŠKI_01!#REF!="","",STROŠKI_01!#REF!)</f>
        <v>#REF!</v>
      </c>
      <c r="J408" s="316" t="e">
        <f t="array" ref="J408">IF(STROŠKI_01!#REF!="","",STROŠKI_01!#REF!)</f>
        <v>#REF!</v>
      </c>
      <c r="K408" s="316" t="e">
        <f t="array" ref="K408">IF(STROŠKI_01!#REF!="","",STROŠKI_01!#REF!)</f>
        <v>#REF!</v>
      </c>
      <c r="L408" s="316" t="e">
        <f t="array" ref="L408">IF(STROŠKI_01!#REF!="","",STROŠKI_01!#REF!)</f>
        <v>#REF!</v>
      </c>
      <c r="M408" s="316" t="e">
        <f t="array" ref="M408">IF(STROŠKI_01!#REF!="","",STROŠKI_01!#REF!)</f>
        <v>#REF!</v>
      </c>
      <c r="N408" s="316" t="e">
        <f t="array" ref="N408">IF(STROŠKI_01!#REF!="","",STROŠKI_01!#REF!)</f>
        <v>#REF!</v>
      </c>
      <c r="O408" s="316" t="e">
        <f t="array" ref="O408">IF(STROŠKI_01!#REF!="","",STROŠKI_01!#REF!)</f>
        <v>#REF!</v>
      </c>
      <c r="P408" s="316" t="e">
        <f t="array" ref="P408">IF(STROŠKI_01!#REF!="","",STROŠKI_01!#REF!)</f>
        <v>#REF!</v>
      </c>
      <c r="Q408" s="316" t="e">
        <f t="array" ref="Q408">IF(STROŠKI_01!#REF!="","",STROŠKI_01!#REF!)</f>
        <v>#REF!</v>
      </c>
      <c r="R408" s="316" t="e">
        <f t="array" ref="R408">IF(STROŠKI_01!#REF!="","",STROŠKI_01!#REF!)</f>
        <v>#REF!</v>
      </c>
      <c r="S408" s="316" t="e">
        <f t="array" ref="S408">IF(STROŠKI_01!#REF!="","",STROŠKI_01!#REF!)</f>
        <v>#REF!</v>
      </c>
      <c r="T408" s="316" t="e">
        <f t="array" ref="T408">IF(STROŠKI_01!#REF!="","",STROŠKI_01!#REF!)</f>
        <v>#REF!</v>
      </c>
      <c r="U408" s="448" t="e">
        <f t="array" ref="U408">IF(STROŠKI_01!#REF!="","",STROŠKI_01!#REF!)</f>
        <v>#REF!</v>
      </c>
      <c r="V408" t="e">
        <f t="array" ref="V408">IF(STROŠKI_01!#REF!="","",STROŠKI_01!#REF!)</f>
        <v>#REF!</v>
      </c>
    </row>
    <row r="409" spans="1:22" x14ac:dyDescent="0.25">
      <c r="A409" s="354">
        <v>10</v>
      </c>
      <c r="B409" s="316" t="e">
        <f t="array" ref="B409">IF(STROŠKI_01!#REF!="","",STROŠKI_01!#REF!)</f>
        <v>#REF!</v>
      </c>
      <c r="C409" s="316" t="e">
        <f t="array" ref="C409">IF(STROŠKI_01!#REF!="","",STROŠKI_01!#REF!)</f>
        <v>#REF!</v>
      </c>
      <c r="D409" s="316" t="e">
        <f t="array" ref="D409">IF(STROŠKI_01!#REF!="","",STROŠKI_01!#REF!)</f>
        <v>#REF!</v>
      </c>
      <c r="E409" s="316" t="e">
        <f t="array" ref="E409">IF(STROŠKI_01!#REF!="","",STROŠKI_01!#REF!)</f>
        <v>#REF!</v>
      </c>
      <c r="F409" s="316" t="e">
        <f t="array" ref="F409">IF(STROŠKI_01!#REF!="","",STROŠKI_01!#REF!)</f>
        <v>#REF!</v>
      </c>
      <c r="G409" s="316" t="e">
        <f t="array" ref="G409">IF(STROŠKI_01!#REF!="","",STROŠKI_01!#REF!)</f>
        <v>#REF!</v>
      </c>
      <c r="H409" s="316" t="e">
        <f t="array" ref="H409">IF(STROŠKI_01!#REF!="","",STROŠKI_01!#REF!)</f>
        <v>#REF!</v>
      </c>
      <c r="I409" s="316" t="e">
        <f t="array" ref="I409">IF(STROŠKI_01!#REF!="","",STROŠKI_01!#REF!)</f>
        <v>#REF!</v>
      </c>
      <c r="J409" s="316" t="e">
        <f t="array" ref="J409">IF(STROŠKI_01!#REF!="","",STROŠKI_01!#REF!)</f>
        <v>#REF!</v>
      </c>
      <c r="K409" s="316" t="e">
        <f t="array" ref="K409">IF(STROŠKI_01!#REF!="","",STROŠKI_01!#REF!)</f>
        <v>#REF!</v>
      </c>
      <c r="L409" s="316" t="e">
        <f t="array" ref="L409">IF(STROŠKI_01!#REF!="","",STROŠKI_01!#REF!)</f>
        <v>#REF!</v>
      </c>
      <c r="M409" s="316" t="e">
        <f t="array" ref="M409">IF(STROŠKI_01!#REF!="","",STROŠKI_01!#REF!)</f>
        <v>#REF!</v>
      </c>
      <c r="N409" s="316" t="e">
        <f t="array" ref="N409">IF(STROŠKI_01!#REF!="","",STROŠKI_01!#REF!)</f>
        <v>#REF!</v>
      </c>
      <c r="O409" s="316" t="e">
        <f t="array" ref="O409">IF(STROŠKI_01!#REF!="","",STROŠKI_01!#REF!)</f>
        <v>#REF!</v>
      </c>
      <c r="P409" s="316" t="e">
        <f t="array" ref="P409">IF(STROŠKI_01!#REF!="","",STROŠKI_01!#REF!)</f>
        <v>#REF!</v>
      </c>
      <c r="Q409" s="316" t="e">
        <f t="array" ref="Q409">IF(STROŠKI_01!#REF!="","",STROŠKI_01!#REF!)</f>
        <v>#REF!</v>
      </c>
      <c r="R409" s="316" t="e">
        <f t="array" ref="R409">IF(STROŠKI_01!#REF!="","",STROŠKI_01!#REF!)</f>
        <v>#REF!</v>
      </c>
      <c r="S409" s="316" t="e">
        <f t="array" ref="S409">IF(STROŠKI_01!#REF!="","",STROŠKI_01!#REF!)</f>
        <v>#REF!</v>
      </c>
      <c r="T409" s="316" t="e">
        <f t="array" ref="T409">IF(STROŠKI_01!#REF!="","",STROŠKI_01!#REF!)</f>
        <v>#REF!</v>
      </c>
      <c r="U409" s="448" t="e">
        <f t="array" ref="U409">IF(STROŠKI_01!#REF!="","",STROŠKI_01!#REF!)</f>
        <v>#REF!</v>
      </c>
      <c r="V409" t="e">
        <f t="array" ref="V409">IF(STROŠKI_01!#REF!="","",STROŠKI_01!#REF!)</f>
        <v>#REF!</v>
      </c>
    </row>
    <row r="410" spans="1:22" x14ac:dyDescent="0.25">
      <c r="A410" s="354">
        <v>10</v>
      </c>
      <c r="B410" s="316" t="e">
        <f t="array" ref="B410">IF(STROŠKI_01!#REF!="","",STROŠKI_01!#REF!)</f>
        <v>#REF!</v>
      </c>
      <c r="C410" s="316" t="e">
        <f t="array" ref="C410">IF(STROŠKI_01!#REF!="","",STROŠKI_01!#REF!)</f>
        <v>#REF!</v>
      </c>
      <c r="D410" s="316" t="e">
        <f t="array" ref="D410">IF(STROŠKI_01!#REF!="","",STROŠKI_01!#REF!)</f>
        <v>#REF!</v>
      </c>
      <c r="E410" s="316" t="e">
        <f t="array" ref="E410">IF(STROŠKI_01!#REF!="","",STROŠKI_01!#REF!)</f>
        <v>#REF!</v>
      </c>
      <c r="F410" s="316" t="e">
        <f t="array" ref="F410">IF(STROŠKI_01!#REF!="","",STROŠKI_01!#REF!)</f>
        <v>#REF!</v>
      </c>
      <c r="G410" s="316" t="e">
        <f t="array" ref="G410">IF(STROŠKI_01!#REF!="","",STROŠKI_01!#REF!)</f>
        <v>#REF!</v>
      </c>
      <c r="H410" s="316" t="e">
        <f t="array" ref="H410">IF(STROŠKI_01!#REF!="","",STROŠKI_01!#REF!)</f>
        <v>#REF!</v>
      </c>
      <c r="I410" s="316" t="e">
        <f t="array" ref="I410">IF(STROŠKI_01!#REF!="","",STROŠKI_01!#REF!)</f>
        <v>#REF!</v>
      </c>
      <c r="J410" s="316" t="e">
        <f t="array" ref="J410">IF(STROŠKI_01!#REF!="","",STROŠKI_01!#REF!)</f>
        <v>#REF!</v>
      </c>
      <c r="K410" s="316" t="e">
        <f t="array" ref="K410">IF(STROŠKI_01!#REF!="","",STROŠKI_01!#REF!)</f>
        <v>#REF!</v>
      </c>
      <c r="L410" s="316" t="e">
        <f t="array" ref="L410">IF(STROŠKI_01!#REF!="","",STROŠKI_01!#REF!)</f>
        <v>#REF!</v>
      </c>
      <c r="M410" s="316" t="e">
        <f t="array" ref="M410">IF(STROŠKI_01!#REF!="","",STROŠKI_01!#REF!)</f>
        <v>#REF!</v>
      </c>
      <c r="N410" s="316" t="e">
        <f t="array" ref="N410">IF(STROŠKI_01!#REF!="","",STROŠKI_01!#REF!)</f>
        <v>#REF!</v>
      </c>
      <c r="O410" s="316" t="e">
        <f t="array" ref="O410">IF(STROŠKI_01!#REF!="","",STROŠKI_01!#REF!)</f>
        <v>#REF!</v>
      </c>
      <c r="P410" s="316" t="e">
        <f t="array" ref="P410">IF(STROŠKI_01!#REF!="","",STROŠKI_01!#REF!)</f>
        <v>#REF!</v>
      </c>
      <c r="Q410" s="316" t="e">
        <f t="array" ref="Q410">IF(STROŠKI_01!#REF!="","",STROŠKI_01!#REF!)</f>
        <v>#REF!</v>
      </c>
      <c r="R410" s="316" t="e">
        <f t="array" ref="R410">IF(STROŠKI_01!#REF!="","",STROŠKI_01!#REF!)</f>
        <v>#REF!</v>
      </c>
      <c r="S410" s="316" t="e">
        <f t="array" ref="S410">IF(STROŠKI_01!#REF!="","",STROŠKI_01!#REF!)</f>
        <v>#REF!</v>
      </c>
      <c r="T410" s="316" t="e">
        <f t="array" ref="T410">IF(STROŠKI_01!#REF!="","",STROŠKI_01!#REF!)</f>
        <v>#REF!</v>
      </c>
    </row>
    <row r="411" spans="1:22" x14ac:dyDescent="0.25">
      <c r="A411" s="354">
        <v>10</v>
      </c>
      <c r="B411" s="316" t="e">
        <f t="array" ref="B411">IF(STROŠKI_01!#REF!="","",STROŠKI_01!#REF!)</f>
        <v>#REF!</v>
      </c>
      <c r="C411" s="316" t="e">
        <f t="array" ref="C411">IF(STROŠKI_01!#REF!="","",STROŠKI_01!#REF!)</f>
        <v>#REF!</v>
      </c>
      <c r="D411" s="316" t="e">
        <f t="array" ref="D411">IF(STROŠKI_01!#REF!="","",STROŠKI_01!#REF!)</f>
        <v>#REF!</v>
      </c>
      <c r="E411" s="316" t="e">
        <f t="array" ref="E411">IF(STROŠKI_01!#REF!="","",STROŠKI_01!#REF!)</f>
        <v>#REF!</v>
      </c>
      <c r="F411" s="316" t="e">
        <f t="array" ref="F411">IF(STROŠKI_01!#REF!="","",STROŠKI_01!#REF!)</f>
        <v>#REF!</v>
      </c>
      <c r="G411" s="316" t="e">
        <f t="array" ref="G411">IF(STROŠKI_01!#REF!="","",STROŠKI_01!#REF!)</f>
        <v>#REF!</v>
      </c>
      <c r="H411" s="316" t="e">
        <f t="array" ref="H411">IF(STROŠKI_01!#REF!="","",STROŠKI_01!#REF!)</f>
        <v>#REF!</v>
      </c>
      <c r="I411" s="316" t="e">
        <f t="array" ref="I411">IF(STROŠKI_01!#REF!="","",STROŠKI_01!#REF!)</f>
        <v>#REF!</v>
      </c>
      <c r="J411" s="316" t="e">
        <f t="array" ref="J411">IF(STROŠKI_01!#REF!="","",STROŠKI_01!#REF!)</f>
        <v>#REF!</v>
      </c>
      <c r="K411" s="316" t="e">
        <f t="array" ref="K411">IF(STROŠKI_01!#REF!="","",STROŠKI_01!#REF!)</f>
        <v>#REF!</v>
      </c>
      <c r="L411" s="316" t="e">
        <f t="array" ref="L411">IF(STROŠKI_01!#REF!="","",STROŠKI_01!#REF!)</f>
        <v>#REF!</v>
      </c>
      <c r="M411" s="316" t="e">
        <f t="array" ref="M411">IF(STROŠKI_01!#REF!="","",STROŠKI_01!#REF!)</f>
        <v>#REF!</v>
      </c>
      <c r="N411" s="316" t="e">
        <f t="array" ref="N411">IF(STROŠKI_01!#REF!="","",STROŠKI_01!#REF!)</f>
        <v>#REF!</v>
      </c>
      <c r="O411" s="316" t="e">
        <f t="array" ref="O411">IF(STROŠKI_01!#REF!="","",STROŠKI_01!#REF!)</f>
        <v>#REF!</v>
      </c>
      <c r="P411" s="316" t="e">
        <f t="array" ref="P411">IF(STROŠKI_01!#REF!="","",STROŠKI_01!#REF!)</f>
        <v>#REF!</v>
      </c>
      <c r="Q411" s="316" t="e">
        <f t="array" ref="Q411">IF(STROŠKI_01!#REF!="","",STROŠKI_01!#REF!)</f>
        <v>#REF!</v>
      </c>
      <c r="R411" s="316" t="e">
        <f t="array" ref="R411">IF(STROŠKI_01!#REF!="","",STROŠKI_01!#REF!)</f>
        <v>#REF!</v>
      </c>
      <c r="S411" s="316" t="e">
        <f t="array" ref="S411">IF(STROŠKI_01!#REF!="","",STROŠKI_01!#REF!)</f>
        <v>#REF!</v>
      </c>
      <c r="T411" s="316" t="e">
        <f t="array" ref="T411">IF(STROŠKI_01!#REF!="","",STROŠKI_01!#REF!)</f>
        <v>#REF!</v>
      </c>
    </row>
    <row r="412" spans="1:22" x14ac:dyDescent="0.25">
      <c r="A412" s="354">
        <v>10</v>
      </c>
      <c r="B412" s="316" t="e">
        <f t="array" ref="B412">IF(STROŠKI_01!#REF!="","",STROŠKI_01!#REF!)</f>
        <v>#REF!</v>
      </c>
      <c r="C412" s="316" t="e">
        <f t="array" ref="C412">IF(STROŠKI_01!#REF!="","",STROŠKI_01!#REF!)</f>
        <v>#REF!</v>
      </c>
      <c r="D412" s="316" t="e">
        <f t="array" ref="D412">IF(STROŠKI_01!#REF!="","",STROŠKI_01!#REF!)</f>
        <v>#REF!</v>
      </c>
      <c r="E412" s="316" t="e">
        <f t="array" ref="E412">IF(STROŠKI_01!#REF!="","",STROŠKI_01!#REF!)</f>
        <v>#REF!</v>
      </c>
      <c r="F412" s="316" t="e">
        <f t="array" ref="F412">IF(STROŠKI_01!#REF!="","",STROŠKI_01!#REF!)</f>
        <v>#REF!</v>
      </c>
      <c r="G412" s="316" t="e">
        <f t="array" ref="G412">IF(STROŠKI_01!#REF!="","",STROŠKI_01!#REF!)</f>
        <v>#REF!</v>
      </c>
      <c r="H412" s="316" t="e">
        <f t="array" ref="H412">IF(STROŠKI_01!#REF!="","",STROŠKI_01!#REF!)</f>
        <v>#REF!</v>
      </c>
      <c r="I412" s="316" t="e">
        <f t="array" ref="I412">IF(STROŠKI_01!#REF!="","",STROŠKI_01!#REF!)</f>
        <v>#REF!</v>
      </c>
      <c r="J412" s="316" t="e">
        <f t="array" ref="J412">IF(STROŠKI_01!#REF!="","",STROŠKI_01!#REF!)</f>
        <v>#REF!</v>
      </c>
      <c r="K412" s="316" t="e">
        <f t="array" ref="K412">IF(STROŠKI_01!#REF!="","",STROŠKI_01!#REF!)</f>
        <v>#REF!</v>
      </c>
      <c r="L412" s="316" t="e">
        <f t="array" ref="L412">IF(STROŠKI_01!#REF!="","",STROŠKI_01!#REF!)</f>
        <v>#REF!</v>
      </c>
      <c r="M412" s="316" t="e">
        <f t="array" ref="M412">IF(STROŠKI_01!#REF!="","",STROŠKI_01!#REF!)</f>
        <v>#REF!</v>
      </c>
      <c r="N412" s="316" t="e">
        <f t="array" ref="N412">IF(STROŠKI_01!#REF!="","",STROŠKI_01!#REF!)</f>
        <v>#REF!</v>
      </c>
      <c r="O412" s="316" t="e">
        <f t="array" ref="O412">IF(STROŠKI_01!#REF!="","",STROŠKI_01!#REF!)</f>
        <v>#REF!</v>
      </c>
      <c r="P412" s="316" t="e">
        <f t="array" ref="P412">IF(STROŠKI_01!#REF!="","",STROŠKI_01!#REF!)</f>
        <v>#REF!</v>
      </c>
      <c r="Q412" s="316" t="e">
        <f t="array" ref="Q412">IF(STROŠKI_01!#REF!="","",STROŠKI_01!#REF!)</f>
        <v>#REF!</v>
      </c>
      <c r="R412" s="316" t="e">
        <f t="array" ref="R412">IF(STROŠKI_01!#REF!="","",STROŠKI_01!#REF!)</f>
        <v>#REF!</v>
      </c>
      <c r="S412" s="316" t="e">
        <f t="array" ref="S412">IF(STROŠKI_01!#REF!="","",STROŠKI_01!#REF!)</f>
        <v>#REF!</v>
      </c>
      <c r="T412" s="316" t="e">
        <f t="array" ref="T412">IF(STROŠKI_01!#REF!="","",STROŠKI_01!#REF!)</f>
        <v>#REF!</v>
      </c>
    </row>
    <row r="413" spans="1:22" x14ac:dyDescent="0.25">
      <c r="A413" s="354">
        <v>10</v>
      </c>
      <c r="B413" s="316" t="e">
        <f t="array" ref="B413">IF(STROŠKI_01!#REF!="","",STROŠKI_01!#REF!)</f>
        <v>#REF!</v>
      </c>
      <c r="C413" s="316" t="e">
        <f t="array" ref="C413">IF(STROŠKI_01!#REF!="","",STROŠKI_01!#REF!)</f>
        <v>#REF!</v>
      </c>
      <c r="D413" s="316" t="e">
        <f t="array" ref="D413">IF(STROŠKI_01!#REF!="","",STROŠKI_01!#REF!)</f>
        <v>#REF!</v>
      </c>
      <c r="E413" s="316" t="e">
        <f t="array" ref="E413">IF(STROŠKI_01!#REF!="","",STROŠKI_01!#REF!)</f>
        <v>#REF!</v>
      </c>
      <c r="F413" s="316" t="e">
        <f t="array" ref="F413">IF(STROŠKI_01!#REF!="","",STROŠKI_01!#REF!)</f>
        <v>#REF!</v>
      </c>
      <c r="G413" s="316" t="e">
        <f t="array" ref="G413">IF(STROŠKI_01!#REF!="","",STROŠKI_01!#REF!)</f>
        <v>#REF!</v>
      </c>
      <c r="H413" s="316" t="e">
        <f t="array" ref="H413">IF(STROŠKI_01!#REF!="","",STROŠKI_01!#REF!)</f>
        <v>#REF!</v>
      </c>
      <c r="I413" s="316" t="e">
        <f t="array" ref="I413">IF(STROŠKI_01!#REF!="","",STROŠKI_01!#REF!)</f>
        <v>#REF!</v>
      </c>
      <c r="J413" s="316" t="e">
        <f t="array" ref="J413">IF(STROŠKI_01!#REF!="","",STROŠKI_01!#REF!)</f>
        <v>#REF!</v>
      </c>
      <c r="K413" s="316" t="e">
        <f t="array" ref="K413">IF(STROŠKI_01!#REF!="","",STROŠKI_01!#REF!)</f>
        <v>#REF!</v>
      </c>
      <c r="L413" s="316" t="e">
        <f t="array" ref="L413">IF(STROŠKI_01!#REF!="","",STROŠKI_01!#REF!)</f>
        <v>#REF!</v>
      </c>
      <c r="M413" s="316" t="e">
        <f t="array" ref="M413">IF(STROŠKI_01!#REF!="","",STROŠKI_01!#REF!)</f>
        <v>#REF!</v>
      </c>
      <c r="N413" s="316" t="e">
        <f t="array" ref="N413">IF(STROŠKI_01!#REF!="","",STROŠKI_01!#REF!)</f>
        <v>#REF!</v>
      </c>
      <c r="O413" s="316" t="e">
        <f t="array" ref="O413">IF(STROŠKI_01!#REF!="","",STROŠKI_01!#REF!)</f>
        <v>#REF!</v>
      </c>
      <c r="P413" s="316" t="e">
        <f t="array" ref="P413">IF(STROŠKI_01!#REF!="","",STROŠKI_01!#REF!)</f>
        <v>#REF!</v>
      </c>
      <c r="Q413" s="316" t="e">
        <f t="array" ref="Q413">IF(STROŠKI_01!#REF!="","",STROŠKI_01!#REF!)</f>
        <v>#REF!</v>
      </c>
      <c r="R413" s="316" t="e">
        <f t="array" ref="R413">IF(STROŠKI_01!#REF!="","",STROŠKI_01!#REF!)</f>
        <v>#REF!</v>
      </c>
      <c r="S413" s="316" t="e">
        <f t="array" ref="S413">IF(STROŠKI_01!#REF!="","",STROŠKI_01!#REF!)</f>
        <v>#REF!</v>
      </c>
      <c r="T413" s="316" t="e">
        <f t="array" ref="T413">IF(STROŠKI_01!#REF!="","",STROŠKI_01!#REF!)</f>
        <v>#REF!</v>
      </c>
    </row>
    <row r="414" spans="1:22" x14ac:dyDescent="0.25">
      <c r="A414" s="354">
        <v>10</v>
      </c>
      <c r="B414" s="316" t="e">
        <f t="array" ref="B414">IF(STROŠKI_01!#REF!="","",STROŠKI_01!#REF!)</f>
        <v>#REF!</v>
      </c>
      <c r="C414" s="316" t="e">
        <f t="array" ref="C414">IF(STROŠKI_01!#REF!="","",STROŠKI_01!#REF!)</f>
        <v>#REF!</v>
      </c>
      <c r="D414" s="316" t="e">
        <f t="array" ref="D414">IF(STROŠKI_01!#REF!="","",STROŠKI_01!#REF!)</f>
        <v>#REF!</v>
      </c>
      <c r="E414" s="316" t="e">
        <f t="array" ref="E414">IF(STROŠKI_01!#REF!="","",STROŠKI_01!#REF!)</f>
        <v>#REF!</v>
      </c>
      <c r="F414" s="316" t="e">
        <f t="array" ref="F414">IF(STROŠKI_01!#REF!="","",STROŠKI_01!#REF!)</f>
        <v>#REF!</v>
      </c>
      <c r="G414" s="316" t="e">
        <f t="array" ref="G414">IF(STROŠKI_01!#REF!="","",STROŠKI_01!#REF!)</f>
        <v>#REF!</v>
      </c>
      <c r="H414" s="316" t="e">
        <f t="array" ref="H414">IF(STROŠKI_01!#REF!="","",STROŠKI_01!#REF!)</f>
        <v>#REF!</v>
      </c>
      <c r="I414" s="316" t="e">
        <f t="array" ref="I414">IF(STROŠKI_01!#REF!="","",STROŠKI_01!#REF!)</f>
        <v>#REF!</v>
      </c>
      <c r="J414" s="316" t="e">
        <f t="array" ref="J414">IF(STROŠKI_01!#REF!="","",STROŠKI_01!#REF!)</f>
        <v>#REF!</v>
      </c>
      <c r="K414" s="316" t="e">
        <f t="array" ref="K414">IF(STROŠKI_01!#REF!="","",STROŠKI_01!#REF!)</f>
        <v>#REF!</v>
      </c>
      <c r="L414" s="316" t="e">
        <f t="array" ref="L414">IF(STROŠKI_01!#REF!="","",STROŠKI_01!#REF!)</f>
        <v>#REF!</v>
      </c>
      <c r="M414" s="316" t="e">
        <f t="array" ref="M414">IF(STROŠKI_01!#REF!="","",STROŠKI_01!#REF!)</f>
        <v>#REF!</v>
      </c>
      <c r="N414" s="316" t="e">
        <f t="array" ref="N414">IF(STROŠKI_01!#REF!="","",STROŠKI_01!#REF!)</f>
        <v>#REF!</v>
      </c>
      <c r="O414" s="316" t="e">
        <f t="array" ref="O414">IF(STROŠKI_01!#REF!="","",STROŠKI_01!#REF!)</f>
        <v>#REF!</v>
      </c>
      <c r="P414" s="316" t="e">
        <f t="array" ref="P414">IF(STROŠKI_01!#REF!="","",STROŠKI_01!#REF!)</f>
        <v>#REF!</v>
      </c>
      <c r="Q414" s="316" t="e">
        <f t="array" ref="Q414">IF(STROŠKI_01!#REF!="","",STROŠKI_01!#REF!)</f>
        <v>#REF!</v>
      </c>
      <c r="R414" s="316" t="e">
        <f t="array" ref="R414">IF(STROŠKI_01!#REF!="","",STROŠKI_01!#REF!)</f>
        <v>#REF!</v>
      </c>
      <c r="S414" s="316" t="e">
        <f t="array" ref="S414">IF(STROŠKI_01!#REF!="","",STROŠKI_01!#REF!)</f>
        <v>#REF!</v>
      </c>
      <c r="T414" s="316" t="e">
        <f t="array" ref="T414">IF(STROŠKI_01!#REF!="","",STROŠKI_01!#REF!)</f>
        <v>#REF!</v>
      </c>
    </row>
    <row r="415" spans="1:22" x14ac:dyDescent="0.25">
      <c r="A415" s="354">
        <v>10</v>
      </c>
      <c r="B415" s="316" t="e">
        <f t="array" ref="B415">IF(STROŠKI_01!#REF!="","",STROŠKI_01!#REF!)</f>
        <v>#REF!</v>
      </c>
      <c r="C415" s="316" t="e">
        <f t="array" ref="C415">IF(STROŠKI_01!#REF!="","",STROŠKI_01!#REF!)</f>
        <v>#REF!</v>
      </c>
      <c r="D415" s="316" t="e">
        <f t="array" ref="D415">IF(STROŠKI_01!#REF!="","",STROŠKI_01!#REF!)</f>
        <v>#REF!</v>
      </c>
      <c r="E415" s="316" t="e">
        <f t="array" ref="E415">IF(STROŠKI_01!#REF!="","",STROŠKI_01!#REF!)</f>
        <v>#REF!</v>
      </c>
      <c r="F415" s="316" t="e">
        <f t="array" ref="F415">IF(STROŠKI_01!#REF!="","",STROŠKI_01!#REF!)</f>
        <v>#REF!</v>
      </c>
      <c r="G415" s="316" t="e">
        <f t="array" ref="G415">IF(STROŠKI_01!#REF!="","",STROŠKI_01!#REF!)</f>
        <v>#REF!</v>
      </c>
      <c r="H415" s="316" t="e">
        <f t="array" ref="H415">IF(STROŠKI_01!#REF!="","",STROŠKI_01!#REF!)</f>
        <v>#REF!</v>
      </c>
      <c r="I415" s="316" t="e">
        <f t="array" ref="I415">IF(STROŠKI_01!#REF!="","",STROŠKI_01!#REF!)</f>
        <v>#REF!</v>
      </c>
      <c r="J415" s="316" t="e">
        <f t="array" ref="J415">IF(STROŠKI_01!#REF!="","",STROŠKI_01!#REF!)</f>
        <v>#REF!</v>
      </c>
      <c r="K415" s="316" t="e">
        <f t="array" ref="K415">IF(STROŠKI_01!#REF!="","",STROŠKI_01!#REF!)</f>
        <v>#REF!</v>
      </c>
      <c r="L415" s="316" t="e">
        <f t="array" ref="L415">IF(STROŠKI_01!#REF!="","",STROŠKI_01!#REF!)</f>
        <v>#REF!</v>
      </c>
      <c r="M415" s="316" t="e">
        <f t="array" ref="M415">IF(STROŠKI_01!#REF!="","",STROŠKI_01!#REF!)</f>
        <v>#REF!</v>
      </c>
      <c r="N415" s="316" t="e">
        <f t="array" ref="N415">IF(STROŠKI_01!#REF!="","",STROŠKI_01!#REF!)</f>
        <v>#REF!</v>
      </c>
      <c r="O415" s="316" t="e">
        <f t="array" ref="O415">IF(STROŠKI_01!#REF!="","",STROŠKI_01!#REF!)</f>
        <v>#REF!</v>
      </c>
      <c r="P415" s="316" t="e">
        <f t="array" ref="P415">IF(STROŠKI_01!#REF!="","",STROŠKI_01!#REF!)</f>
        <v>#REF!</v>
      </c>
      <c r="Q415" s="316" t="e">
        <f t="array" ref="Q415">IF(STROŠKI_01!#REF!="","",STROŠKI_01!#REF!)</f>
        <v>#REF!</v>
      </c>
      <c r="R415" s="316" t="e">
        <f t="array" ref="R415">IF(STROŠKI_01!#REF!="","",STROŠKI_01!#REF!)</f>
        <v>#REF!</v>
      </c>
      <c r="S415" s="316" t="e">
        <f t="array" ref="S415">IF(STROŠKI_01!#REF!="","",STROŠKI_01!#REF!)</f>
        <v>#REF!</v>
      </c>
      <c r="T415" s="316" t="e">
        <f t="array" ref="T415">IF(STROŠKI_01!#REF!="","",STROŠKI_01!#REF!)</f>
        <v>#REF!</v>
      </c>
    </row>
    <row r="416" spans="1:22" x14ac:dyDescent="0.25">
      <c r="A416" s="354">
        <v>10</v>
      </c>
      <c r="B416" s="316" t="e">
        <f t="array" ref="B416">IF(STROŠKI_01!#REF!="","",STROŠKI_01!#REF!)</f>
        <v>#REF!</v>
      </c>
      <c r="C416" s="316" t="e">
        <f t="array" ref="C416">IF(STROŠKI_01!#REF!="","",STROŠKI_01!#REF!)</f>
        <v>#REF!</v>
      </c>
      <c r="D416" s="316" t="e">
        <f t="array" ref="D416">IF(STROŠKI_01!#REF!="","",STROŠKI_01!#REF!)</f>
        <v>#REF!</v>
      </c>
      <c r="E416" s="316" t="e">
        <f t="array" ref="E416">IF(STROŠKI_01!#REF!="","",STROŠKI_01!#REF!)</f>
        <v>#REF!</v>
      </c>
      <c r="F416" s="316" t="e">
        <f t="array" ref="F416">IF(STROŠKI_01!#REF!="","",STROŠKI_01!#REF!)</f>
        <v>#REF!</v>
      </c>
      <c r="G416" s="316" t="e">
        <f t="array" ref="G416">IF(STROŠKI_01!#REF!="","",STROŠKI_01!#REF!)</f>
        <v>#REF!</v>
      </c>
      <c r="H416" s="316" t="e">
        <f t="array" ref="H416">IF(STROŠKI_01!#REF!="","",STROŠKI_01!#REF!)</f>
        <v>#REF!</v>
      </c>
      <c r="I416" s="316" t="e">
        <f t="array" ref="I416">IF(STROŠKI_01!#REF!="","",STROŠKI_01!#REF!)</f>
        <v>#REF!</v>
      </c>
      <c r="J416" s="316" t="e">
        <f t="array" ref="J416">IF(STROŠKI_01!#REF!="","",STROŠKI_01!#REF!)</f>
        <v>#REF!</v>
      </c>
      <c r="K416" s="316" t="e">
        <f t="array" ref="K416">IF(STROŠKI_01!#REF!="","",STROŠKI_01!#REF!)</f>
        <v>#REF!</v>
      </c>
      <c r="L416" s="316" t="e">
        <f t="array" ref="L416">IF(STROŠKI_01!#REF!="","",STROŠKI_01!#REF!)</f>
        <v>#REF!</v>
      </c>
      <c r="M416" s="316" t="e">
        <f t="array" ref="M416">IF(STROŠKI_01!#REF!="","",STROŠKI_01!#REF!)</f>
        <v>#REF!</v>
      </c>
      <c r="N416" s="316" t="e">
        <f t="array" ref="N416">IF(STROŠKI_01!#REF!="","",STROŠKI_01!#REF!)</f>
        <v>#REF!</v>
      </c>
      <c r="O416" s="316" t="e">
        <f t="array" ref="O416">IF(STROŠKI_01!#REF!="","",STROŠKI_01!#REF!)</f>
        <v>#REF!</v>
      </c>
      <c r="P416" s="316" t="e">
        <f t="array" ref="P416">IF(STROŠKI_01!#REF!="","",STROŠKI_01!#REF!)</f>
        <v>#REF!</v>
      </c>
      <c r="Q416" s="316" t="e">
        <f t="array" ref="Q416">IF(STROŠKI_01!#REF!="","",STROŠKI_01!#REF!)</f>
        <v>#REF!</v>
      </c>
      <c r="R416" s="316" t="e">
        <f t="array" ref="R416">IF(STROŠKI_01!#REF!="","",STROŠKI_01!#REF!)</f>
        <v>#REF!</v>
      </c>
      <c r="S416" s="316" t="e">
        <f t="array" ref="S416">IF(STROŠKI_01!#REF!="","",STROŠKI_01!#REF!)</f>
        <v>#REF!</v>
      </c>
      <c r="T416" s="316" t="e">
        <f t="array" ref="T416">IF(STROŠKI_01!#REF!="","",STROŠKI_01!#REF!)</f>
        <v>#REF!</v>
      </c>
    </row>
    <row r="417" spans="1:20" x14ac:dyDescent="0.25">
      <c r="A417" s="354">
        <v>10</v>
      </c>
      <c r="B417" s="316" t="e">
        <f t="array" ref="B417">IF(STROŠKI_01!#REF!="","",STROŠKI_01!#REF!)</f>
        <v>#REF!</v>
      </c>
      <c r="C417" s="316" t="e">
        <f t="array" ref="C417">IF(STROŠKI_01!#REF!="","",STROŠKI_01!#REF!)</f>
        <v>#REF!</v>
      </c>
      <c r="D417" s="316" t="e">
        <f t="array" ref="D417">IF(STROŠKI_01!#REF!="","",STROŠKI_01!#REF!)</f>
        <v>#REF!</v>
      </c>
      <c r="E417" s="316" t="e">
        <f t="array" ref="E417">IF(STROŠKI_01!#REF!="","",STROŠKI_01!#REF!)</f>
        <v>#REF!</v>
      </c>
      <c r="F417" s="316" t="e">
        <f t="array" ref="F417">IF(STROŠKI_01!#REF!="","",STROŠKI_01!#REF!)</f>
        <v>#REF!</v>
      </c>
      <c r="G417" s="316" t="e">
        <f t="array" ref="G417">IF(STROŠKI_01!#REF!="","",STROŠKI_01!#REF!)</f>
        <v>#REF!</v>
      </c>
      <c r="H417" s="316" t="e">
        <f t="array" ref="H417">IF(STROŠKI_01!#REF!="","",STROŠKI_01!#REF!)</f>
        <v>#REF!</v>
      </c>
      <c r="I417" s="316" t="e">
        <f t="array" ref="I417">IF(STROŠKI_01!#REF!="","",STROŠKI_01!#REF!)</f>
        <v>#REF!</v>
      </c>
      <c r="J417" s="316" t="e">
        <f t="array" ref="J417">IF(STROŠKI_01!#REF!="","",STROŠKI_01!#REF!)</f>
        <v>#REF!</v>
      </c>
      <c r="K417" s="316" t="e">
        <f t="array" ref="K417">IF(STROŠKI_01!#REF!="","",STROŠKI_01!#REF!)</f>
        <v>#REF!</v>
      </c>
      <c r="L417" s="316" t="e">
        <f t="array" ref="L417">IF(STROŠKI_01!#REF!="","",STROŠKI_01!#REF!)</f>
        <v>#REF!</v>
      </c>
      <c r="M417" s="316" t="e">
        <f t="array" ref="M417">IF(STROŠKI_01!#REF!="","",STROŠKI_01!#REF!)</f>
        <v>#REF!</v>
      </c>
      <c r="N417" s="316" t="e">
        <f t="array" ref="N417">IF(STROŠKI_01!#REF!="","",STROŠKI_01!#REF!)</f>
        <v>#REF!</v>
      </c>
      <c r="O417" s="316" t="e">
        <f t="array" ref="O417">IF(STROŠKI_01!#REF!="","",STROŠKI_01!#REF!)</f>
        <v>#REF!</v>
      </c>
      <c r="P417" s="316" t="e">
        <f t="array" ref="P417">IF(STROŠKI_01!#REF!="","",STROŠKI_01!#REF!)</f>
        <v>#REF!</v>
      </c>
      <c r="Q417" s="316" t="e">
        <f t="array" ref="Q417">IF(STROŠKI_01!#REF!="","",STROŠKI_01!#REF!)</f>
        <v>#REF!</v>
      </c>
      <c r="R417" s="316" t="e">
        <f t="array" ref="R417">IF(STROŠKI_01!#REF!="","",STROŠKI_01!#REF!)</f>
        <v>#REF!</v>
      </c>
      <c r="S417" s="316" t="e">
        <f t="array" ref="S417">IF(STROŠKI_01!#REF!="","",STROŠKI_01!#REF!)</f>
        <v>#REF!</v>
      </c>
      <c r="T417" s="316" t="e">
        <f t="array" ref="T417">IF(STROŠKI_01!#REF!="","",STROŠKI_01!#REF!)</f>
        <v>#REF!</v>
      </c>
    </row>
    <row r="418" spans="1:20" x14ac:dyDescent="0.25">
      <c r="A418" s="354">
        <v>10</v>
      </c>
      <c r="B418" s="316" t="e">
        <f t="array" ref="B418">IF(STROŠKI_01!#REF!="","",STROŠKI_01!#REF!)</f>
        <v>#REF!</v>
      </c>
      <c r="C418" s="316" t="e">
        <f t="array" ref="C418">IF(STROŠKI_01!#REF!="","",STROŠKI_01!#REF!)</f>
        <v>#REF!</v>
      </c>
      <c r="D418" s="316" t="e">
        <f t="array" ref="D418">IF(STROŠKI_01!#REF!="","",STROŠKI_01!#REF!)</f>
        <v>#REF!</v>
      </c>
      <c r="E418" s="316" t="e">
        <f t="array" ref="E418">IF(STROŠKI_01!#REF!="","",STROŠKI_01!#REF!)</f>
        <v>#REF!</v>
      </c>
      <c r="F418" s="316" t="e">
        <f t="array" ref="F418">IF(STROŠKI_01!#REF!="","",STROŠKI_01!#REF!)</f>
        <v>#REF!</v>
      </c>
      <c r="G418" s="316" t="e">
        <f t="array" ref="G418">IF(STROŠKI_01!#REF!="","",STROŠKI_01!#REF!)</f>
        <v>#REF!</v>
      </c>
      <c r="H418" s="316" t="e">
        <f t="array" ref="H418">IF(STROŠKI_01!#REF!="","",STROŠKI_01!#REF!)</f>
        <v>#REF!</v>
      </c>
      <c r="I418" s="316" t="e">
        <f t="array" ref="I418">IF(STROŠKI_01!#REF!="","",STROŠKI_01!#REF!)</f>
        <v>#REF!</v>
      </c>
      <c r="J418" s="316" t="e">
        <f t="array" ref="J418">IF(STROŠKI_01!#REF!="","",STROŠKI_01!#REF!)</f>
        <v>#REF!</v>
      </c>
      <c r="K418" s="316" t="e">
        <f t="array" ref="K418">IF(STROŠKI_01!#REF!="","",STROŠKI_01!#REF!)</f>
        <v>#REF!</v>
      </c>
      <c r="L418" s="316" t="e">
        <f t="array" ref="L418">IF(STROŠKI_01!#REF!="","",STROŠKI_01!#REF!)</f>
        <v>#REF!</v>
      </c>
      <c r="M418" s="316" t="e">
        <f t="array" ref="M418">IF(STROŠKI_01!#REF!="","",STROŠKI_01!#REF!)</f>
        <v>#REF!</v>
      </c>
      <c r="N418" s="316" t="e">
        <f t="array" ref="N418">IF(STROŠKI_01!#REF!="","",STROŠKI_01!#REF!)</f>
        <v>#REF!</v>
      </c>
      <c r="O418" s="316" t="e">
        <f t="array" ref="O418">IF(STROŠKI_01!#REF!="","",STROŠKI_01!#REF!)</f>
        <v>#REF!</v>
      </c>
      <c r="P418" s="316" t="e">
        <f t="array" ref="P418">IF(STROŠKI_01!#REF!="","",STROŠKI_01!#REF!)</f>
        <v>#REF!</v>
      </c>
      <c r="Q418" s="316" t="e">
        <f t="array" ref="Q418">IF(STROŠKI_01!#REF!="","",STROŠKI_01!#REF!)</f>
        <v>#REF!</v>
      </c>
      <c r="R418" s="316" t="e">
        <f t="array" ref="R418">IF(STROŠKI_01!#REF!="","",STROŠKI_01!#REF!)</f>
        <v>#REF!</v>
      </c>
      <c r="S418" s="316" t="e">
        <f t="array" ref="S418">IF(STROŠKI_01!#REF!="","",STROŠKI_01!#REF!)</f>
        <v>#REF!</v>
      </c>
      <c r="T418" s="316" t="e">
        <f t="array" ref="T418">IF(STROŠKI_01!#REF!="","",STROŠKI_01!#REF!)</f>
        <v>#REF!</v>
      </c>
    </row>
    <row r="419" spans="1:20" x14ac:dyDescent="0.25">
      <c r="A419" s="354">
        <v>10</v>
      </c>
      <c r="B419" s="316" t="e">
        <f t="array" ref="B419">IF(STROŠKI_01!#REF!="","",STROŠKI_01!#REF!)</f>
        <v>#REF!</v>
      </c>
      <c r="C419" s="316" t="e">
        <f t="array" ref="C419">IF(STROŠKI_01!#REF!="","",STROŠKI_01!#REF!)</f>
        <v>#REF!</v>
      </c>
      <c r="D419" s="316" t="e">
        <f t="array" ref="D419">IF(STROŠKI_01!#REF!="","",STROŠKI_01!#REF!)</f>
        <v>#REF!</v>
      </c>
      <c r="E419" s="316" t="e">
        <f t="array" ref="E419">IF(STROŠKI_01!#REF!="","",STROŠKI_01!#REF!)</f>
        <v>#REF!</v>
      </c>
      <c r="F419" s="316" t="e">
        <f t="array" ref="F419">IF(STROŠKI_01!#REF!="","",STROŠKI_01!#REF!)</f>
        <v>#REF!</v>
      </c>
      <c r="G419" s="316" t="e">
        <f t="array" ref="G419">IF(STROŠKI_01!#REF!="","",STROŠKI_01!#REF!)</f>
        <v>#REF!</v>
      </c>
      <c r="H419" s="316" t="e">
        <f t="array" ref="H419">IF(STROŠKI_01!#REF!="","",STROŠKI_01!#REF!)</f>
        <v>#REF!</v>
      </c>
      <c r="I419" s="316" t="e">
        <f t="array" ref="I419">IF(STROŠKI_01!#REF!="","",STROŠKI_01!#REF!)</f>
        <v>#REF!</v>
      </c>
      <c r="J419" s="316" t="e">
        <f t="array" ref="J419">IF(STROŠKI_01!#REF!="","",STROŠKI_01!#REF!)</f>
        <v>#REF!</v>
      </c>
      <c r="K419" s="316" t="e">
        <f t="array" ref="K419">IF(STROŠKI_01!#REF!="","",STROŠKI_01!#REF!)</f>
        <v>#REF!</v>
      </c>
      <c r="L419" s="316" t="e">
        <f t="array" ref="L419">IF(STROŠKI_01!#REF!="","",STROŠKI_01!#REF!)</f>
        <v>#REF!</v>
      </c>
      <c r="M419" s="316" t="e">
        <f t="array" ref="M419">IF(STROŠKI_01!#REF!="","",STROŠKI_01!#REF!)</f>
        <v>#REF!</v>
      </c>
      <c r="N419" s="316" t="e">
        <f t="array" ref="N419">IF(STROŠKI_01!#REF!="","",STROŠKI_01!#REF!)</f>
        <v>#REF!</v>
      </c>
      <c r="O419" s="316" t="e">
        <f t="array" ref="O419">IF(STROŠKI_01!#REF!="","",STROŠKI_01!#REF!)</f>
        <v>#REF!</v>
      </c>
      <c r="P419" s="316" t="e">
        <f t="array" ref="P419">IF(STROŠKI_01!#REF!="","",STROŠKI_01!#REF!)</f>
        <v>#REF!</v>
      </c>
      <c r="Q419" s="316" t="e">
        <f t="array" ref="Q419">IF(STROŠKI_01!#REF!="","",STROŠKI_01!#REF!)</f>
        <v>#REF!</v>
      </c>
      <c r="R419" s="316" t="e">
        <f t="array" ref="R419">IF(STROŠKI_01!#REF!="","",STROŠKI_01!#REF!)</f>
        <v>#REF!</v>
      </c>
      <c r="S419" s="316" t="e">
        <f t="array" ref="S419">IF(STROŠKI_01!#REF!="","",STROŠKI_01!#REF!)</f>
        <v>#REF!</v>
      </c>
      <c r="T419" s="316" t="e">
        <f t="array" ref="T419">IF(STROŠKI_01!#REF!="","",STROŠKI_01!#REF!)</f>
        <v>#REF!</v>
      </c>
    </row>
    <row r="420" spans="1:20" x14ac:dyDescent="0.25">
      <c r="A420" s="354">
        <v>10</v>
      </c>
      <c r="B420" s="316" t="e">
        <f t="array" ref="B420">IF(STROŠKI_01!#REF!="","",STROŠKI_01!#REF!)</f>
        <v>#REF!</v>
      </c>
      <c r="C420" s="316" t="e">
        <f t="array" ref="C420">IF(STROŠKI_01!#REF!="","",STROŠKI_01!#REF!)</f>
        <v>#REF!</v>
      </c>
      <c r="D420" s="316" t="e">
        <f t="array" ref="D420">IF(STROŠKI_01!#REF!="","",STROŠKI_01!#REF!)</f>
        <v>#REF!</v>
      </c>
      <c r="E420" s="316" t="e">
        <f t="array" ref="E420">IF(STROŠKI_01!#REF!="","",STROŠKI_01!#REF!)</f>
        <v>#REF!</v>
      </c>
      <c r="F420" s="316" t="e">
        <f t="array" ref="F420">IF(STROŠKI_01!#REF!="","",STROŠKI_01!#REF!)</f>
        <v>#REF!</v>
      </c>
      <c r="G420" s="316" t="e">
        <f t="array" ref="G420">IF(STROŠKI_01!#REF!="","",STROŠKI_01!#REF!)</f>
        <v>#REF!</v>
      </c>
      <c r="H420" s="316" t="e">
        <f t="array" ref="H420">IF(STROŠKI_01!#REF!="","",STROŠKI_01!#REF!)</f>
        <v>#REF!</v>
      </c>
      <c r="I420" s="316" t="e">
        <f t="array" ref="I420">IF(STROŠKI_01!#REF!="","",STROŠKI_01!#REF!)</f>
        <v>#REF!</v>
      </c>
      <c r="J420" s="316" t="e">
        <f t="array" ref="J420">IF(STROŠKI_01!#REF!="","",STROŠKI_01!#REF!)</f>
        <v>#REF!</v>
      </c>
      <c r="K420" s="316" t="e">
        <f t="array" ref="K420">IF(STROŠKI_01!#REF!="","",STROŠKI_01!#REF!)</f>
        <v>#REF!</v>
      </c>
      <c r="L420" s="316" t="e">
        <f t="array" ref="L420">IF(STROŠKI_01!#REF!="","",STROŠKI_01!#REF!)</f>
        <v>#REF!</v>
      </c>
      <c r="M420" s="316" t="e">
        <f t="array" ref="M420">IF(STROŠKI_01!#REF!="","",STROŠKI_01!#REF!)</f>
        <v>#REF!</v>
      </c>
      <c r="N420" s="316" t="e">
        <f t="array" ref="N420">IF(STROŠKI_01!#REF!="","",STROŠKI_01!#REF!)</f>
        <v>#REF!</v>
      </c>
      <c r="O420" s="316" t="e">
        <f t="array" ref="O420">IF(STROŠKI_01!#REF!="","",STROŠKI_01!#REF!)</f>
        <v>#REF!</v>
      </c>
      <c r="P420" s="316" t="e">
        <f t="array" ref="P420">IF(STROŠKI_01!#REF!="","",STROŠKI_01!#REF!)</f>
        <v>#REF!</v>
      </c>
      <c r="Q420" s="316" t="e">
        <f t="array" ref="Q420">IF(STROŠKI_01!#REF!="","",STROŠKI_01!#REF!)</f>
        <v>#REF!</v>
      </c>
      <c r="R420" s="316" t="e">
        <f t="array" ref="R420">IF(STROŠKI_01!#REF!="","",STROŠKI_01!#REF!)</f>
        <v>#REF!</v>
      </c>
      <c r="S420" s="316" t="e">
        <f t="array" ref="S420">IF(STROŠKI_01!#REF!="","",STROŠKI_01!#REF!)</f>
        <v>#REF!</v>
      </c>
      <c r="T420" s="316" t="e">
        <f t="array" ref="T420">IF(STROŠKI_01!#REF!="","",STROŠKI_01!#REF!)</f>
        <v>#REF!</v>
      </c>
    </row>
    <row r="421" spans="1:20" x14ac:dyDescent="0.25">
      <c r="A421" s="354">
        <v>10</v>
      </c>
      <c r="B421" s="316" t="e">
        <f t="array" ref="B421">IF(STROŠKI_01!#REF!="","",STROŠKI_01!#REF!)</f>
        <v>#REF!</v>
      </c>
      <c r="C421" s="316" t="e">
        <f t="array" ref="C421">IF(STROŠKI_01!#REF!="","",STROŠKI_01!#REF!)</f>
        <v>#REF!</v>
      </c>
      <c r="D421" s="316" t="e">
        <f t="array" ref="D421">IF(STROŠKI_01!#REF!="","",STROŠKI_01!#REF!)</f>
        <v>#REF!</v>
      </c>
      <c r="E421" s="316" t="e">
        <f t="array" ref="E421">IF(STROŠKI_01!#REF!="","",STROŠKI_01!#REF!)</f>
        <v>#REF!</v>
      </c>
      <c r="F421" s="316" t="e">
        <f t="array" ref="F421">IF(STROŠKI_01!#REF!="","",STROŠKI_01!#REF!)</f>
        <v>#REF!</v>
      </c>
      <c r="G421" s="316" t="e">
        <f t="array" ref="G421">IF(STROŠKI_01!#REF!="","",STROŠKI_01!#REF!)</f>
        <v>#REF!</v>
      </c>
      <c r="H421" s="316" t="e">
        <f t="array" ref="H421">IF(STROŠKI_01!#REF!="","",STROŠKI_01!#REF!)</f>
        <v>#REF!</v>
      </c>
      <c r="I421" s="316" t="e">
        <f t="array" ref="I421">IF(STROŠKI_01!#REF!="","",STROŠKI_01!#REF!)</f>
        <v>#REF!</v>
      </c>
      <c r="J421" s="316" t="e">
        <f t="array" ref="J421">IF(STROŠKI_01!#REF!="","",STROŠKI_01!#REF!)</f>
        <v>#REF!</v>
      </c>
      <c r="K421" s="316" t="e">
        <f t="array" ref="K421">IF(STROŠKI_01!#REF!="","",STROŠKI_01!#REF!)</f>
        <v>#REF!</v>
      </c>
      <c r="L421" s="316" t="e">
        <f t="array" ref="L421">IF(STROŠKI_01!#REF!="","",STROŠKI_01!#REF!)</f>
        <v>#REF!</v>
      </c>
      <c r="M421" s="316" t="e">
        <f t="array" ref="M421">IF(STROŠKI_01!#REF!="","",STROŠKI_01!#REF!)</f>
        <v>#REF!</v>
      </c>
      <c r="N421" s="316" t="e">
        <f t="array" ref="N421">IF(STROŠKI_01!#REF!="","",STROŠKI_01!#REF!)</f>
        <v>#REF!</v>
      </c>
      <c r="O421" s="316" t="e">
        <f t="array" ref="O421">IF(STROŠKI_01!#REF!="","",STROŠKI_01!#REF!)</f>
        <v>#REF!</v>
      </c>
      <c r="P421" s="316" t="e">
        <f t="array" ref="P421">IF(STROŠKI_01!#REF!="","",STROŠKI_01!#REF!)</f>
        <v>#REF!</v>
      </c>
      <c r="Q421" s="316" t="e">
        <f t="array" ref="Q421">IF(STROŠKI_01!#REF!="","",STROŠKI_01!#REF!)</f>
        <v>#REF!</v>
      </c>
      <c r="R421" s="316" t="e">
        <f t="array" ref="R421">IF(STROŠKI_01!#REF!="","",STROŠKI_01!#REF!)</f>
        <v>#REF!</v>
      </c>
      <c r="S421" s="316" t="e">
        <f t="array" ref="S421">IF(STROŠKI_01!#REF!="","",STROŠKI_01!#REF!)</f>
        <v>#REF!</v>
      </c>
      <c r="T421" s="316" t="e">
        <f t="array" ref="T421">IF(STROŠKI_01!#REF!="","",STROŠKI_01!#REF!)</f>
        <v>#REF!</v>
      </c>
    </row>
    <row r="422" spans="1:20" x14ac:dyDescent="0.25">
      <c r="A422" s="354">
        <v>10</v>
      </c>
      <c r="B422" s="316" t="e">
        <f t="array" ref="B422">IF(STROŠKI_01!#REF!="","",STROŠKI_01!#REF!)</f>
        <v>#REF!</v>
      </c>
      <c r="C422" s="316" t="e">
        <f t="array" ref="C422">IF(STROŠKI_01!#REF!="","",STROŠKI_01!#REF!)</f>
        <v>#REF!</v>
      </c>
      <c r="D422" s="316" t="e">
        <f t="array" ref="D422">IF(STROŠKI_01!#REF!="","",STROŠKI_01!#REF!)</f>
        <v>#REF!</v>
      </c>
      <c r="E422" s="316" t="e">
        <f t="array" ref="E422">IF(STROŠKI_01!#REF!="","",STROŠKI_01!#REF!)</f>
        <v>#REF!</v>
      </c>
      <c r="F422" s="316" t="e">
        <f t="array" ref="F422">IF(STROŠKI_01!#REF!="","",STROŠKI_01!#REF!)</f>
        <v>#REF!</v>
      </c>
      <c r="G422" s="316" t="e">
        <f t="array" ref="G422">IF(STROŠKI_01!#REF!="","",STROŠKI_01!#REF!)</f>
        <v>#REF!</v>
      </c>
      <c r="H422" s="316" t="e">
        <f t="array" ref="H422">IF(STROŠKI_01!#REF!="","",STROŠKI_01!#REF!)</f>
        <v>#REF!</v>
      </c>
      <c r="I422" s="316" t="e">
        <f t="array" ref="I422">IF(STROŠKI_01!#REF!="","",STROŠKI_01!#REF!)</f>
        <v>#REF!</v>
      </c>
      <c r="J422" s="316" t="e">
        <f t="array" ref="J422">IF(STROŠKI_01!#REF!="","",STROŠKI_01!#REF!)</f>
        <v>#REF!</v>
      </c>
      <c r="K422" s="316" t="e">
        <f t="array" ref="K422">IF(STROŠKI_01!#REF!="","",STROŠKI_01!#REF!)</f>
        <v>#REF!</v>
      </c>
      <c r="L422" s="316" t="e">
        <f t="array" ref="L422">IF(STROŠKI_01!#REF!="","",STROŠKI_01!#REF!)</f>
        <v>#REF!</v>
      </c>
      <c r="M422" s="316" t="e">
        <f t="array" ref="M422">IF(STROŠKI_01!#REF!="","",STROŠKI_01!#REF!)</f>
        <v>#REF!</v>
      </c>
      <c r="N422" s="316" t="e">
        <f t="array" ref="N422">IF(STROŠKI_01!#REF!="","",STROŠKI_01!#REF!)</f>
        <v>#REF!</v>
      </c>
      <c r="O422" s="316" t="e">
        <f t="array" ref="O422">IF(STROŠKI_01!#REF!="","",STROŠKI_01!#REF!)</f>
        <v>#REF!</v>
      </c>
      <c r="P422" s="316" t="e">
        <f t="array" ref="P422">IF(STROŠKI_01!#REF!="","",STROŠKI_01!#REF!)</f>
        <v>#REF!</v>
      </c>
      <c r="Q422" s="316" t="e">
        <f t="array" ref="Q422">IF(STROŠKI_01!#REF!="","",STROŠKI_01!#REF!)</f>
        <v>#REF!</v>
      </c>
      <c r="R422" s="316" t="e">
        <f t="array" ref="R422">IF(STROŠKI_01!#REF!="","",STROŠKI_01!#REF!)</f>
        <v>#REF!</v>
      </c>
      <c r="S422" s="316" t="e">
        <f t="array" ref="S422">IF(STROŠKI_01!#REF!="","",STROŠKI_01!#REF!)</f>
        <v>#REF!</v>
      </c>
      <c r="T422" s="316" t="e">
        <f t="array" ref="T422">IF(STROŠKI_01!#REF!="","",STROŠKI_01!#REF!)</f>
        <v>#REF!</v>
      </c>
    </row>
    <row r="423" spans="1:20" x14ac:dyDescent="0.25">
      <c r="A423" s="354">
        <v>10</v>
      </c>
      <c r="B423" s="316" t="e">
        <f t="array" ref="B423">IF(STROŠKI_01!#REF!="","",STROŠKI_01!#REF!)</f>
        <v>#REF!</v>
      </c>
      <c r="C423" s="316" t="e">
        <f t="array" ref="C423">IF(STROŠKI_01!#REF!="","",STROŠKI_01!#REF!)</f>
        <v>#REF!</v>
      </c>
      <c r="D423" s="316" t="e">
        <f t="array" ref="D423">IF(STROŠKI_01!#REF!="","",STROŠKI_01!#REF!)</f>
        <v>#REF!</v>
      </c>
      <c r="E423" s="316" t="e">
        <f t="array" ref="E423">IF(STROŠKI_01!#REF!="","",STROŠKI_01!#REF!)</f>
        <v>#REF!</v>
      </c>
      <c r="F423" s="316" t="e">
        <f t="array" ref="F423">IF(STROŠKI_01!#REF!="","",STROŠKI_01!#REF!)</f>
        <v>#REF!</v>
      </c>
      <c r="G423" s="316" t="e">
        <f t="array" ref="G423">IF(STROŠKI_01!#REF!="","",STROŠKI_01!#REF!)</f>
        <v>#REF!</v>
      </c>
      <c r="H423" s="316" t="e">
        <f t="array" ref="H423">IF(STROŠKI_01!#REF!="","",STROŠKI_01!#REF!)</f>
        <v>#REF!</v>
      </c>
      <c r="I423" s="316" t="e">
        <f t="array" ref="I423">IF(STROŠKI_01!#REF!="","",STROŠKI_01!#REF!)</f>
        <v>#REF!</v>
      </c>
      <c r="J423" s="316" t="e">
        <f t="array" ref="J423">IF(STROŠKI_01!#REF!="","",STROŠKI_01!#REF!)</f>
        <v>#REF!</v>
      </c>
      <c r="K423" s="316" t="e">
        <f t="array" ref="K423">IF(STROŠKI_01!#REF!="","",STROŠKI_01!#REF!)</f>
        <v>#REF!</v>
      </c>
      <c r="L423" s="316" t="e">
        <f t="array" ref="L423">IF(STROŠKI_01!#REF!="","",STROŠKI_01!#REF!)</f>
        <v>#REF!</v>
      </c>
      <c r="M423" s="316" t="e">
        <f t="array" ref="M423">IF(STROŠKI_01!#REF!="","",STROŠKI_01!#REF!)</f>
        <v>#REF!</v>
      </c>
      <c r="N423" s="316" t="e">
        <f t="array" ref="N423">IF(STROŠKI_01!#REF!="","",STROŠKI_01!#REF!)</f>
        <v>#REF!</v>
      </c>
      <c r="O423" s="316" t="e">
        <f t="array" ref="O423">IF(STROŠKI_01!#REF!="","",STROŠKI_01!#REF!)</f>
        <v>#REF!</v>
      </c>
      <c r="P423" s="316" t="e">
        <f t="array" ref="P423">IF(STROŠKI_01!#REF!="","",STROŠKI_01!#REF!)</f>
        <v>#REF!</v>
      </c>
      <c r="Q423" s="316" t="e">
        <f t="array" ref="Q423">IF(STROŠKI_01!#REF!="","",STROŠKI_01!#REF!)</f>
        <v>#REF!</v>
      </c>
      <c r="R423" s="316" t="e">
        <f t="array" ref="R423">IF(STROŠKI_01!#REF!="","",STROŠKI_01!#REF!)</f>
        <v>#REF!</v>
      </c>
      <c r="S423" s="316" t="e">
        <f t="array" ref="S423">IF(STROŠKI_01!#REF!="","",STROŠKI_01!#REF!)</f>
        <v>#REF!</v>
      </c>
      <c r="T423" s="316" t="e">
        <f t="array" ref="T423">IF(STROŠKI_01!#REF!="","",STROŠKI_01!#REF!)</f>
        <v>#REF!</v>
      </c>
    </row>
    <row r="424" spans="1:20" x14ac:dyDescent="0.25">
      <c r="A424" s="354">
        <v>10</v>
      </c>
      <c r="B424" s="316" t="e">
        <f t="array" ref="B424">IF(STROŠKI_01!#REF!="","",STROŠKI_01!#REF!)</f>
        <v>#REF!</v>
      </c>
      <c r="C424" s="316" t="e">
        <f t="array" ref="C424">IF(STROŠKI_01!#REF!="","",STROŠKI_01!#REF!)</f>
        <v>#REF!</v>
      </c>
      <c r="D424" s="316" t="e">
        <f t="array" ref="D424">IF(STROŠKI_01!#REF!="","",STROŠKI_01!#REF!)</f>
        <v>#REF!</v>
      </c>
      <c r="E424" s="316" t="e">
        <f t="array" ref="E424">IF(STROŠKI_01!#REF!="","",STROŠKI_01!#REF!)</f>
        <v>#REF!</v>
      </c>
      <c r="F424" s="316" t="e">
        <f t="array" ref="F424">IF(STROŠKI_01!#REF!="","",STROŠKI_01!#REF!)</f>
        <v>#REF!</v>
      </c>
      <c r="G424" s="316" t="e">
        <f t="array" ref="G424">IF(STROŠKI_01!#REF!="","",STROŠKI_01!#REF!)</f>
        <v>#REF!</v>
      </c>
      <c r="H424" s="316" t="e">
        <f t="array" ref="H424">IF(STROŠKI_01!#REF!="","",STROŠKI_01!#REF!)</f>
        <v>#REF!</v>
      </c>
      <c r="I424" s="316" t="e">
        <f t="array" ref="I424">IF(STROŠKI_01!#REF!="","",STROŠKI_01!#REF!)</f>
        <v>#REF!</v>
      </c>
      <c r="J424" s="316" t="e">
        <f t="array" ref="J424">IF(STROŠKI_01!#REF!="","",STROŠKI_01!#REF!)</f>
        <v>#REF!</v>
      </c>
      <c r="K424" s="316" t="e">
        <f t="array" ref="K424">IF(STROŠKI_01!#REF!="","",STROŠKI_01!#REF!)</f>
        <v>#REF!</v>
      </c>
      <c r="L424" s="316" t="e">
        <f t="array" ref="L424">IF(STROŠKI_01!#REF!="","",STROŠKI_01!#REF!)</f>
        <v>#REF!</v>
      </c>
      <c r="M424" s="316" t="e">
        <f t="array" ref="M424">IF(STROŠKI_01!#REF!="","",STROŠKI_01!#REF!)</f>
        <v>#REF!</v>
      </c>
      <c r="N424" s="316" t="e">
        <f t="array" ref="N424">IF(STROŠKI_01!#REF!="","",STROŠKI_01!#REF!)</f>
        <v>#REF!</v>
      </c>
      <c r="O424" s="316" t="e">
        <f t="array" ref="O424">IF(STROŠKI_01!#REF!="","",STROŠKI_01!#REF!)</f>
        <v>#REF!</v>
      </c>
      <c r="P424" s="316" t="e">
        <f t="array" ref="P424">IF(STROŠKI_01!#REF!="","",STROŠKI_01!#REF!)</f>
        <v>#REF!</v>
      </c>
      <c r="Q424" s="316" t="e">
        <f t="array" ref="Q424">IF(STROŠKI_01!#REF!="","",STROŠKI_01!#REF!)</f>
        <v>#REF!</v>
      </c>
      <c r="R424" s="316" t="e">
        <f t="array" ref="R424">IF(STROŠKI_01!#REF!="","",STROŠKI_01!#REF!)</f>
        <v>#REF!</v>
      </c>
      <c r="S424" s="316" t="e">
        <f t="array" ref="S424">IF(STROŠKI_01!#REF!="","",STROŠKI_01!#REF!)</f>
        <v>#REF!</v>
      </c>
      <c r="T424" s="316" t="e">
        <f t="array" ref="T424">IF(STROŠKI_01!#REF!="","",STROŠKI_01!#REF!)</f>
        <v>#REF!</v>
      </c>
    </row>
    <row r="425" spans="1:20" x14ac:dyDescent="0.25">
      <c r="A425" s="354">
        <v>10</v>
      </c>
      <c r="B425" s="316" t="e">
        <f t="array" ref="B425">IF(STROŠKI_01!#REF!="","",STROŠKI_01!#REF!)</f>
        <v>#REF!</v>
      </c>
      <c r="C425" s="316" t="e">
        <f t="array" ref="C425">IF(STROŠKI_01!#REF!="","",STROŠKI_01!#REF!)</f>
        <v>#REF!</v>
      </c>
      <c r="D425" s="316" t="e">
        <f t="array" ref="D425">IF(STROŠKI_01!#REF!="","",STROŠKI_01!#REF!)</f>
        <v>#REF!</v>
      </c>
      <c r="E425" s="316" t="e">
        <f t="array" ref="E425">IF(STROŠKI_01!#REF!="","",STROŠKI_01!#REF!)</f>
        <v>#REF!</v>
      </c>
      <c r="F425" s="316" t="e">
        <f t="array" ref="F425">IF(STROŠKI_01!#REF!="","",STROŠKI_01!#REF!)</f>
        <v>#REF!</v>
      </c>
      <c r="G425" s="316" t="e">
        <f t="array" ref="G425">IF(STROŠKI_01!#REF!="","",STROŠKI_01!#REF!)</f>
        <v>#REF!</v>
      </c>
      <c r="H425" s="316" t="e">
        <f t="array" ref="H425">IF(STROŠKI_01!#REF!="","",STROŠKI_01!#REF!)</f>
        <v>#REF!</v>
      </c>
      <c r="I425" s="316" t="e">
        <f t="array" ref="I425">IF(STROŠKI_01!#REF!="","",STROŠKI_01!#REF!)</f>
        <v>#REF!</v>
      </c>
      <c r="J425" s="316" t="e">
        <f t="array" ref="J425">IF(STROŠKI_01!#REF!="","",STROŠKI_01!#REF!)</f>
        <v>#REF!</v>
      </c>
      <c r="K425" s="316" t="e">
        <f t="array" ref="K425">IF(STROŠKI_01!#REF!="","",STROŠKI_01!#REF!)</f>
        <v>#REF!</v>
      </c>
      <c r="L425" s="316" t="e">
        <f t="array" ref="L425">IF(STROŠKI_01!#REF!="","",STROŠKI_01!#REF!)</f>
        <v>#REF!</v>
      </c>
      <c r="M425" s="316" t="e">
        <f t="array" ref="M425">IF(STROŠKI_01!#REF!="","",STROŠKI_01!#REF!)</f>
        <v>#REF!</v>
      </c>
      <c r="N425" s="316" t="e">
        <f t="array" ref="N425">IF(STROŠKI_01!#REF!="","",STROŠKI_01!#REF!)</f>
        <v>#REF!</v>
      </c>
      <c r="O425" s="316" t="e">
        <f t="array" ref="O425">IF(STROŠKI_01!#REF!="","",STROŠKI_01!#REF!)</f>
        <v>#REF!</v>
      </c>
      <c r="P425" s="316" t="e">
        <f t="array" ref="P425">IF(STROŠKI_01!#REF!="","",STROŠKI_01!#REF!)</f>
        <v>#REF!</v>
      </c>
      <c r="Q425" s="316" t="e">
        <f t="array" ref="Q425">IF(STROŠKI_01!#REF!="","",STROŠKI_01!#REF!)</f>
        <v>#REF!</v>
      </c>
      <c r="R425" s="316" t="e">
        <f t="array" ref="R425">IF(STROŠKI_01!#REF!="","",STROŠKI_01!#REF!)</f>
        <v>#REF!</v>
      </c>
      <c r="S425" s="316" t="e">
        <f t="array" ref="S425">IF(STROŠKI_01!#REF!="","",STROŠKI_01!#REF!)</f>
        <v>#REF!</v>
      </c>
      <c r="T425" s="316" t="e">
        <f t="array" ref="T425">IF(STROŠKI_01!#REF!="","",STROŠKI_01!#REF!)</f>
        <v>#REF!</v>
      </c>
    </row>
    <row r="426" spans="1:20" x14ac:dyDescent="0.25">
      <c r="A426" s="354">
        <v>10</v>
      </c>
      <c r="B426" s="316" t="e">
        <f t="array" ref="B426">IF(STROŠKI_01!#REF!="","",STROŠKI_01!#REF!)</f>
        <v>#REF!</v>
      </c>
      <c r="C426" s="316" t="e">
        <f t="array" ref="C426">IF(STROŠKI_01!#REF!="","",STROŠKI_01!#REF!)</f>
        <v>#REF!</v>
      </c>
      <c r="D426" s="316" t="e">
        <f t="array" ref="D426">IF(STROŠKI_01!#REF!="","",STROŠKI_01!#REF!)</f>
        <v>#REF!</v>
      </c>
      <c r="E426" s="316" t="e">
        <f t="array" ref="E426">IF(STROŠKI_01!#REF!="","",STROŠKI_01!#REF!)</f>
        <v>#REF!</v>
      </c>
      <c r="F426" s="316" t="e">
        <f t="array" ref="F426">IF(STROŠKI_01!#REF!="","",STROŠKI_01!#REF!)</f>
        <v>#REF!</v>
      </c>
      <c r="G426" s="316" t="e">
        <f t="array" ref="G426">IF(STROŠKI_01!#REF!="","",STROŠKI_01!#REF!)</f>
        <v>#REF!</v>
      </c>
      <c r="H426" s="316" t="e">
        <f t="array" ref="H426">IF(STROŠKI_01!#REF!="","",STROŠKI_01!#REF!)</f>
        <v>#REF!</v>
      </c>
      <c r="I426" s="316" t="e">
        <f t="array" ref="I426">IF(STROŠKI_01!#REF!="","",STROŠKI_01!#REF!)</f>
        <v>#REF!</v>
      </c>
      <c r="J426" s="316" t="e">
        <f t="array" ref="J426">IF(STROŠKI_01!#REF!="","",STROŠKI_01!#REF!)</f>
        <v>#REF!</v>
      </c>
      <c r="K426" s="316" t="e">
        <f t="array" ref="K426">IF(STROŠKI_01!#REF!="","",STROŠKI_01!#REF!)</f>
        <v>#REF!</v>
      </c>
      <c r="L426" s="316" t="e">
        <f t="array" ref="L426">IF(STROŠKI_01!#REF!="","",STROŠKI_01!#REF!)</f>
        <v>#REF!</v>
      </c>
      <c r="M426" s="316" t="e">
        <f t="array" ref="M426">IF(STROŠKI_01!#REF!="","",STROŠKI_01!#REF!)</f>
        <v>#REF!</v>
      </c>
      <c r="N426" s="316" t="e">
        <f t="array" ref="N426">IF(STROŠKI_01!#REF!="","",STROŠKI_01!#REF!)</f>
        <v>#REF!</v>
      </c>
      <c r="O426" s="316" t="e">
        <f t="array" ref="O426">IF(STROŠKI_01!#REF!="","",STROŠKI_01!#REF!)</f>
        <v>#REF!</v>
      </c>
      <c r="P426" s="316" t="e">
        <f t="array" ref="P426">IF(STROŠKI_01!#REF!="","",STROŠKI_01!#REF!)</f>
        <v>#REF!</v>
      </c>
      <c r="Q426" s="316" t="e">
        <f t="array" ref="Q426">IF(STROŠKI_01!#REF!="","",STROŠKI_01!#REF!)</f>
        <v>#REF!</v>
      </c>
      <c r="R426" s="316" t="e">
        <f t="array" ref="R426">IF(STROŠKI_01!#REF!="","",STROŠKI_01!#REF!)</f>
        <v>#REF!</v>
      </c>
      <c r="S426" s="316" t="e">
        <f t="array" ref="S426">IF(STROŠKI_01!#REF!="","",STROŠKI_01!#REF!)</f>
        <v>#REF!</v>
      </c>
      <c r="T426" s="316" t="e">
        <f t="array" ref="T426">IF(STROŠKI_01!#REF!="","",STROŠKI_01!#REF!)</f>
        <v>#REF!</v>
      </c>
    </row>
    <row r="427" spans="1:20" x14ac:dyDescent="0.25">
      <c r="A427" s="354">
        <v>10</v>
      </c>
      <c r="B427" s="316" t="e">
        <f t="array" ref="B427">IF(STROŠKI_01!#REF!="","",STROŠKI_01!#REF!)</f>
        <v>#REF!</v>
      </c>
      <c r="C427" s="316" t="e">
        <f t="array" ref="C427">IF(STROŠKI_01!#REF!="","",STROŠKI_01!#REF!)</f>
        <v>#REF!</v>
      </c>
      <c r="D427" s="316" t="e">
        <f t="array" ref="D427">IF(STROŠKI_01!#REF!="","",STROŠKI_01!#REF!)</f>
        <v>#REF!</v>
      </c>
      <c r="E427" s="316" t="e">
        <f t="array" ref="E427">IF(STROŠKI_01!#REF!="","",STROŠKI_01!#REF!)</f>
        <v>#REF!</v>
      </c>
      <c r="F427" s="316" t="e">
        <f t="array" ref="F427">IF(STROŠKI_01!#REF!="","",STROŠKI_01!#REF!)</f>
        <v>#REF!</v>
      </c>
      <c r="G427" s="316" t="e">
        <f t="array" ref="G427">IF(STROŠKI_01!#REF!="","",STROŠKI_01!#REF!)</f>
        <v>#REF!</v>
      </c>
      <c r="H427" s="316" t="e">
        <f t="array" ref="H427">IF(STROŠKI_01!#REF!="","",STROŠKI_01!#REF!)</f>
        <v>#REF!</v>
      </c>
      <c r="I427" s="316" t="e">
        <f t="array" ref="I427">IF(STROŠKI_01!#REF!="","",STROŠKI_01!#REF!)</f>
        <v>#REF!</v>
      </c>
      <c r="J427" s="316" t="e">
        <f t="array" ref="J427">IF(STROŠKI_01!#REF!="","",STROŠKI_01!#REF!)</f>
        <v>#REF!</v>
      </c>
      <c r="K427" s="316" t="e">
        <f t="array" ref="K427">IF(STROŠKI_01!#REF!="","",STROŠKI_01!#REF!)</f>
        <v>#REF!</v>
      </c>
      <c r="L427" s="316" t="e">
        <f t="array" ref="L427">IF(STROŠKI_01!#REF!="","",STROŠKI_01!#REF!)</f>
        <v>#REF!</v>
      </c>
      <c r="M427" s="316" t="e">
        <f t="array" ref="M427">IF(STROŠKI_01!#REF!="","",STROŠKI_01!#REF!)</f>
        <v>#REF!</v>
      </c>
      <c r="N427" s="316" t="e">
        <f t="array" ref="N427">IF(STROŠKI_01!#REF!="","",STROŠKI_01!#REF!)</f>
        <v>#REF!</v>
      </c>
      <c r="O427" s="316" t="e">
        <f t="array" ref="O427">IF(STROŠKI_01!#REF!="","",STROŠKI_01!#REF!)</f>
        <v>#REF!</v>
      </c>
      <c r="P427" s="316" t="e">
        <f t="array" ref="P427">IF(STROŠKI_01!#REF!="","",STROŠKI_01!#REF!)</f>
        <v>#REF!</v>
      </c>
      <c r="Q427" s="316" t="e">
        <f t="array" ref="Q427">IF(STROŠKI_01!#REF!="","",STROŠKI_01!#REF!)</f>
        <v>#REF!</v>
      </c>
      <c r="R427" s="316" t="e">
        <f t="array" ref="R427">IF(STROŠKI_01!#REF!="","",STROŠKI_01!#REF!)</f>
        <v>#REF!</v>
      </c>
      <c r="S427" s="316" t="e">
        <f t="array" ref="S427">IF(STROŠKI_01!#REF!="","",STROŠKI_01!#REF!)</f>
        <v>#REF!</v>
      </c>
      <c r="T427" s="316" t="e">
        <f t="array" ref="T427">IF(STROŠKI_01!#REF!="","",STROŠKI_01!#REF!)</f>
        <v>#REF!</v>
      </c>
    </row>
    <row r="428" spans="1:20" x14ac:dyDescent="0.25">
      <c r="A428" s="354">
        <v>10</v>
      </c>
      <c r="B428" s="316" t="e">
        <f t="array" ref="B428">IF(STROŠKI_01!#REF!="","",STROŠKI_01!#REF!)</f>
        <v>#REF!</v>
      </c>
      <c r="C428" s="316" t="e">
        <f t="array" ref="C428">IF(STROŠKI_01!#REF!="","",STROŠKI_01!#REF!)</f>
        <v>#REF!</v>
      </c>
      <c r="D428" s="316" t="e">
        <f t="array" ref="D428">IF(STROŠKI_01!#REF!="","",STROŠKI_01!#REF!)</f>
        <v>#REF!</v>
      </c>
      <c r="E428" s="316" t="e">
        <f t="array" ref="E428">IF(STROŠKI_01!#REF!="","",STROŠKI_01!#REF!)</f>
        <v>#REF!</v>
      </c>
      <c r="F428" s="316" t="e">
        <f t="array" ref="F428">IF(STROŠKI_01!#REF!="","",STROŠKI_01!#REF!)</f>
        <v>#REF!</v>
      </c>
      <c r="G428" s="316" t="e">
        <f t="array" ref="G428">IF(STROŠKI_01!#REF!="","",STROŠKI_01!#REF!)</f>
        <v>#REF!</v>
      </c>
      <c r="H428" s="316" t="e">
        <f t="array" ref="H428">IF(STROŠKI_01!#REF!="","",STROŠKI_01!#REF!)</f>
        <v>#REF!</v>
      </c>
      <c r="I428" s="316" t="e">
        <f t="array" ref="I428">IF(STROŠKI_01!#REF!="","",STROŠKI_01!#REF!)</f>
        <v>#REF!</v>
      </c>
      <c r="J428" s="316" t="e">
        <f t="array" ref="J428">IF(STROŠKI_01!#REF!="","",STROŠKI_01!#REF!)</f>
        <v>#REF!</v>
      </c>
      <c r="K428" s="316" t="e">
        <f t="array" ref="K428">IF(STROŠKI_01!#REF!="","",STROŠKI_01!#REF!)</f>
        <v>#REF!</v>
      </c>
      <c r="L428" s="316" t="e">
        <f t="array" ref="L428">IF(STROŠKI_01!#REF!="","",STROŠKI_01!#REF!)</f>
        <v>#REF!</v>
      </c>
      <c r="M428" s="316" t="e">
        <f t="array" ref="M428">IF(STROŠKI_01!#REF!="","",STROŠKI_01!#REF!)</f>
        <v>#REF!</v>
      </c>
      <c r="N428" s="316" t="e">
        <f t="array" ref="N428">IF(STROŠKI_01!#REF!="","",STROŠKI_01!#REF!)</f>
        <v>#REF!</v>
      </c>
      <c r="O428" s="316" t="e">
        <f t="array" ref="O428">IF(STROŠKI_01!#REF!="","",STROŠKI_01!#REF!)</f>
        <v>#REF!</v>
      </c>
      <c r="P428" s="316" t="e">
        <f t="array" ref="P428">IF(STROŠKI_01!#REF!="","",STROŠKI_01!#REF!)</f>
        <v>#REF!</v>
      </c>
      <c r="Q428" s="316" t="e">
        <f t="array" ref="Q428">IF(STROŠKI_01!#REF!="","",STROŠKI_01!#REF!)</f>
        <v>#REF!</v>
      </c>
      <c r="R428" s="316" t="e">
        <f t="array" ref="R428">IF(STROŠKI_01!#REF!="","",STROŠKI_01!#REF!)</f>
        <v>#REF!</v>
      </c>
      <c r="S428" s="316" t="e">
        <f t="array" ref="S428">IF(STROŠKI_01!#REF!="","",STROŠKI_01!#REF!)</f>
        <v>#REF!</v>
      </c>
      <c r="T428" s="316" t="e">
        <f t="array" ref="T428">IF(STROŠKI_01!#REF!="","",STROŠKI_01!#REF!)</f>
        <v>#REF!</v>
      </c>
    </row>
    <row r="429" spans="1:20" x14ac:dyDescent="0.25">
      <c r="A429" s="354">
        <v>10</v>
      </c>
      <c r="B429" s="316" t="e">
        <f t="array" ref="B429">IF(STROŠKI_01!#REF!="","",STROŠKI_01!#REF!)</f>
        <v>#REF!</v>
      </c>
      <c r="C429" s="316" t="e">
        <f t="array" ref="C429">IF(STROŠKI_01!#REF!="","",STROŠKI_01!#REF!)</f>
        <v>#REF!</v>
      </c>
      <c r="D429" s="316" t="e">
        <f t="array" ref="D429">IF(STROŠKI_01!#REF!="","",STROŠKI_01!#REF!)</f>
        <v>#REF!</v>
      </c>
      <c r="E429" s="316" t="e">
        <f t="array" ref="E429">IF(STROŠKI_01!#REF!="","",STROŠKI_01!#REF!)</f>
        <v>#REF!</v>
      </c>
      <c r="F429" s="316" t="e">
        <f t="array" ref="F429">IF(STROŠKI_01!#REF!="","",STROŠKI_01!#REF!)</f>
        <v>#REF!</v>
      </c>
      <c r="G429" s="316" t="e">
        <f t="array" ref="G429">IF(STROŠKI_01!#REF!="","",STROŠKI_01!#REF!)</f>
        <v>#REF!</v>
      </c>
      <c r="H429" s="316" t="e">
        <f t="array" ref="H429">IF(STROŠKI_01!#REF!="","",STROŠKI_01!#REF!)</f>
        <v>#REF!</v>
      </c>
      <c r="I429" s="316" t="e">
        <f t="array" ref="I429">IF(STROŠKI_01!#REF!="","",STROŠKI_01!#REF!)</f>
        <v>#REF!</v>
      </c>
      <c r="J429" s="316" t="e">
        <f t="array" ref="J429">IF(STROŠKI_01!#REF!="","",STROŠKI_01!#REF!)</f>
        <v>#REF!</v>
      </c>
      <c r="K429" s="316" t="e">
        <f t="array" ref="K429">IF(STROŠKI_01!#REF!="","",STROŠKI_01!#REF!)</f>
        <v>#REF!</v>
      </c>
      <c r="L429" s="316" t="e">
        <f t="array" ref="L429">IF(STROŠKI_01!#REF!="","",STROŠKI_01!#REF!)</f>
        <v>#REF!</v>
      </c>
      <c r="M429" s="316" t="e">
        <f t="array" ref="M429">IF(STROŠKI_01!#REF!="","",STROŠKI_01!#REF!)</f>
        <v>#REF!</v>
      </c>
      <c r="N429" s="316" t="e">
        <f t="array" ref="N429">IF(STROŠKI_01!#REF!="","",STROŠKI_01!#REF!)</f>
        <v>#REF!</v>
      </c>
      <c r="O429" s="316" t="e">
        <f t="array" ref="O429">IF(STROŠKI_01!#REF!="","",STROŠKI_01!#REF!)</f>
        <v>#REF!</v>
      </c>
      <c r="P429" s="316" t="e">
        <f t="array" ref="P429">IF(STROŠKI_01!#REF!="","",STROŠKI_01!#REF!)</f>
        <v>#REF!</v>
      </c>
      <c r="Q429" s="316" t="e">
        <f t="array" ref="Q429">IF(STROŠKI_01!#REF!="","",STROŠKI_01!#REF!)</f>
        <v>#REF!</v>
      </c>
      <c r="R429" s="316" t="e">
        <f t="array" ref="R429">IF(STROŠKI_01!#REF!="","",STROŠKI_01!#REF!)</f>
        <v>#REF!</v>
      </c>
      <c r="S429" s="316" t="e">
        <f t="array" ref="S429">IF(STROŠKI_01!#REF!="","",STROŠKI_01!#REF!)</f>
        <v>#REF!</v>
      </c>
      <c r="T429" s="316" t="e">
        <f t="array" ref="T429">IF(STROŠKI_01!#REF!="","",STROŠKI_01!#REF!)</f>
        <v>#REF!</v>
      </c>
    </row>
    <row r="430" spans="1:20" x14ac:dyDescent="0.25">
      <c r="A430" s="354">
        <v>10</v>
      </c>
      <c r="B430" s="316" t="e">
        <f t="array" ref="B430">IF(STROŠKI_01!#REF!="","",STROŠKI_01!#REF!)</f>
        <v>#REF!</v>
      </c>
      <c r="C430" s="316" t="e">
        <f t="array" ref="C430">IF(STROŠKI_01!#REF!="","",STROŠKI_01!#REF!)</f>
        <v>#REF!</v>
      </c>
      <c r="D430" s="316" t="e">
        <f t="array" ref="D430">IF(STROŠKI_01!#REF!="","",STROŠKI_01!#REF!)</f>
        <v>#REF!</v>
      </c>
      <c r="E430" s="316" t="e">
        <f t="array" ref="E430">IF(STROŠKI_01!#REF!="","",STROŠKI_01!#REF!)</f>
        <v>#REF!</v>
      </c>
      <c r="F430" s="316" t="e">
        <f t="array" ref="F430">IF(STROŠKI_01!#REF!="","",STROŠKI_01!#REF!)</f>
        <v>#REF!</v>
      </c>
      <c r="G430" s="316" t="e">
        <f t="array" ref="G430">IF(STROŠKI_01!#REF!="","",STROŠKI_01!#REF!)</f>
        <v>#REF!</v>
      </c>
      <c r="H430" s="316" t="e">
        <f t="array" ref="H430">IF(STROŠKI_01!#REF!="","",STROŠKI_01!#REF!)</f>
        <v>#REF!</v>
      </c>
      <c r="I430" s="316" t="e">
        <f t="array" ref="I430">IF(STROŠKI_01!#REF!="","",STROŠKI_01!#REF!)</f>
        <v>#REF!</v>
      </c>
      <c r="J430" s="316" t="e">
        <f t="array" ref="J430">IF(STROŠKI_01!#REF!="","",STROŠKI_01!#REF!)</f>
        <v>#REF!</v>
      </c>
      <c r="K430" s="316" t="e">
        <f t="array" ref="K430">IF(STROŠKI_01!#REF!="","",STROŠKI_01!#REF!)</f>
        <v>#REF!</v>
      </c>
      <c r="L430" s="316" t="e">
        <f t="array" ref="L430">IF(STROŠKI_01!#REF!="","",STROŠKI_01!#REF!)</f>
        <v>#REF!</v>
      </c>
      <c r="M430" s="316" t="e">
        <f t="array" ref="M430">IF(STROŠKI_01!#REF!="","",STROŠKI_01!#REF!)</f>
        <v>#REF!</v>
      </c>
      <c r="N430" s="316" t="e">
        <f t="array" ref="N430">IF(STROŠKI_01!#REF!="","",STROŠKI_01!#REF!)</f>
        <v>#REF!</v>
      </c>
      <c r="O430" s="316" t="e">
        <f t="array" ref="O430">IF(STROŠKI_01!#REF!="","",STROŠKI_01!#REF!)</f>
        <v>#REF!</v>
      </c>
      <c r="P430" s="316" t="e">
        <f t="array" ref="P430">IF(STROŠKI_01!#REF!="","",STROŠKI_01!#REF!)</f>
        <v>#REF!</v>
      </c>
      <c r="Q430" s="316" t="e">
        <f t="array" ref="Q430">IF(STROŠKI_01!#REF!="","",STROŠKI_01!#REF!)</f>
        <v>#REF!</v>
      </c>
      <c r="R430" s="316" t="e">
        <f t="array" ref="R430">IF(STROŠKI_01!#REF!="","",STROŠKI_01!#REF!)</f>
        <v>#REF!</v>
      </c>
      <c r="S430" s="316" t="e">
        <f t="array" ref="S430">IF(STROŠKI_01!#REF!="","",STROŠKI_01!#REF!)</f>
        <v>#REF!</v>
      </c>
      <c r="T430" s="316" t="e">
        <f t="array" ref="T430">IF(STROŠKI_01!#REF!="","",STROŠKI_01!#REF!)</f>
        <v>#REF!</v>
      </c>
    </row>
    <row r="431" spans="1:20" x14ac:dyDescent="0.25">
      <c r="A431" s="354">
        <v>10</v>
      </c>
      <c r="B431" s="316" t="e">
        <f t="array" ref="B431">IF(STROŠKI_01!#REF!="","",STROŠKI_01!#REF!)</f>
        <v>#REF!</v>
      </c>
      <c r="C431" s="316" t="e">
        <f t="array" ref="C431">IF(STROŠKI_01!#REF!="","",STROŠKI_01!#REF!)</f>
        <v>#REF!</v>
      </c>
      <c r="D431" s="316" t="e">
        <f t="array" ref="D431">IF(STROŠKI_01!#REF!="","",STROŠKI_01!#REF!)</f>
        <v>#REF!</v>
      </c>
      <c r="E431" s="316" t="e">
        <f t="array" ref="E431">IF(STROŠKI_01!#REF!="","",STROŠKI_01!#REF!)</f>
        <v>#REF!</v>
      </c>
      <c r="F431" s="316" t="e">
        <f t="array" ref="F431">IF(STROŠKI_01!#REF!="","",STROŠKI_01!#REF!)</f>
        <v>#REF!</v>
      </c>
      <c r="G431" s="316" t="e">
        <f t="array" ref="G431">IF(STROŠKI_01!#REF!="","",STROŠKI_01!#REF!)</f>
        <v>#REF!</v>
      </c>
      <c r="H431" s="316" t="e">
        <f t="array" ref="H431">IF(STROŠKI_01!#REF!="","",STROŠKI_01!#REF!)</f>
        <v>#REF!</v>
      </c>
      <c r="I431" s="316" t="e">
        <f t="array" ref="I431">IF(STROŠKI_01!#REF!="","",STROŠKI_01!#REF!)</f>
        <v>#REF!</v>
      </c>
      <c r="J431" s="316" t="e">
        <f t="array" ref="J431">IF(STROŠKI_01!#REF!="","",STROŠKI_01!#REF!)</f>
        <v>#REF!</v>
      </c>
      <c r="K431" s="316" t="e">
        <f t="array" ref="K431">IF(STROŠKI_01!#REF!="","",STROŠKI_01!#REF!)</f>
        <v>#REF!</v>
      </c>
      <c r="L431" s="316" t="e">
        <f t="array" ref="L431">IF(STROŠKI_01!#REF!="","",STROŠKI_01!#REF!)</f>
        <v>#REF!</v>
      </c>
      <c r="M431" s="316" t="e">
        <f t="array" ref="M431">IF(STROŠKI_01!#REF!="","",STROŠKI_01!#REF!)</f>
        <v>#REF!</v>
      </c>
      <c r="N431" s="316" t="e">
        <f t="array" ref="N431">IF(STROŠKI_01!#REF!="","",STROŠKI_01!#REF!)</f>
        <v>#REF!</v>
      </c>
      <c r="O431" s="316" t="e">
        <f t="array" ref="O431">IF(STROŠKI_01!#REF!="","",STROŠKI_01!#REF!)</f>
        <v>#REF!</v>
      </c>
      <c r="P431" s="316" t="e">
        <f t="array" ref="P431">IF(STROŠKI_01!#REF!="","",STROŠKI_01!#REF!)</f>
        <v>#REF!</v>
      </c>
      <c r="Q431" s="316" t="e">
        <f t="array" ref="Q431">IF(STROŠKI_01!#REF!="","",STROŠKI_01!#REF!)</f>
        <v>#REF!</v>
      </c>
      <c r="R431" s="316" t="e">
        <f t="array" ref="R431">IF(STROŠKI_01!#REF!="","",STROŠKI_01!#REF!)</f>
        <v>#REF!</v>
      </c>
      <c r="S431" s="316" t="e">
        <f t="array" ref="S431">IF(STROŠKI_01!#REF!="","",STROŠKI_01!#REF!)</f>
        <v>#REF!</v>
      </c>
      <c r="T431" s="316" t="e">
        <f t="array" ref="T431">IF(STROŠKI_01!#REF!="","",STROŠKI_01!#REF!)</f>
        <v>#REF!</v>
      </c>
    </row>
    <row r="432" spans="1:20" x14ac:dyDescent="0.25">
      <c r="A432" s="354">
        <v>10</v>
      </c>
      <c r="B432" s="316" t="e">
        <f t="array" ref="B432">IF(STROŠKI_01!#REF!="","",STROŠKI_01!#REF!)</f>
        <v>#REF!</v>
      </c>
      <c r="C432" s="316" t="e">
        <f t="array" ref="C432">IF(STROŠKI_01!#REF!="","",STROŠKI_01!#REF!)</f>
        <v>#REF!</v>
      </c>
      <c r="D432" s="316" t="e">
        <f t="array" ref="D432">IF(STROŠKI_01!#REF!="","",STROŠKI_01!#REF!)</f>
        <v>#REF!</v>
      </c>
      <c r="E432" s="316" t="e">
        <f t="array" ref="E432">IF(STROŠKI_01!#REF!="","",STROŠKI_01!#REF!)</f>
        <v>#REF!</v>
      </c>
      <c r="F432" s="316" t="e">
        <f t="array" ref="F432">IF(STROŠKI_01!#REF!="","",STROŠKI_01!#REF!)</f>
        <v>#REF!</v>
      </c>
      <c r="G432" s="316" t="e">
        <f t="array" ref="G432">IF(STROŠKI_01!#REF!="","",STROŠKI_01!#REF!)</f>
        <v>#REF!</v>
      </c>
      <c r="H432" s="316" t="e">
        <f t="array" ref="H432">IF(STROŠKI_01!#REF!="","",STROŠKI_01!#REF!)</f>
        <v>#REF!</v>
      </c>
      <c r="I432" s="316" t="e">
        <f t="array" ref="I432">IF(STROŠKI_01!#REF!="","",STROŠKI_01!#REF!)</f>
        <v>#REF!</v>
      </c>
      <c r="J432" s="316" t="e">
        <f t="array" ref="J432">IF(STROŠKI_01!#REF!="","",STROŠKI_01!#REF!)</f>
        <v>#REF!</v>
      </c>
      <c r="K432" s="316" t="e">
        <f t="array" ref="K432">IF(STROŠKI_01!#REF!="","",STROŠKI_01!#REF!)</f>
        <v>#REF!</v>
      </c>
      <c r="L432" s="316" t="e">
        <f t="array" ref="L432">IF(STROŠKI_01!#REF!="","",STROŠKI_01!#REF!)</f>
        <v>#REF!</v>
      </c>
      <c r="M432" s="316" t="e">
        <f t="array" ref="M432">IF(STROŠKI_01!#REF!="","",STROŠKI_01!#REF!)</f>
        <v>#REF!</v>
      </c>
      <c r="N432" s="316" t="e">
        <f t="array" ref="N432">IF(STROŠKI_01!#REF!="","",STROŠKI_01!#REF!)</f>
        <v>#REF!</v>
      </c>
      <c r="O432" s="316" t="e">
        <f t="array" ref="O432">IF(STROŠKI_01!#REF!="","",STROŠKI_01!#REF!)</f>
        <v>#REF!</v>
      </c>
      <c r="P432" s="316" t="e">
        <f t="array" ref="P432">IF(STROŠKI_01!#REF!="","",STROŠKI_01!#REF!)</f>
        <v>#REF!</v>
      </c>
      <c r="Q432" s="316" t="e">
        <f t="array" ref="Q432">IF(STROŠKI_01!#REF!="","",STROŠKI_01!#REF!)</f>
        <v>#REF!</v>
      </c>
      <c r="R432" s="316" t="e">
        <f t="array" ref="R432">IF(STROŠKI_01!#REF!="","",STROŠKI_01!#REF!)</f>
        <v>#REF!</v>
      </c>
      <c r="S432" s="316" t="e">
        <f t="array" ref="S432">IF(STROŠKI_01!#REF!="","",STROŠKI_01!#REF!)</f>
        <v>#REF!</v>
      </c>
      <c r="T432" s="316" t="e">
        <f t="array" ref="T432">IF(STROŠKI_01!#REF!="","",STROŠKI_01!#REF!)</f>
        <v>#REF!</v>
      </c>
    </row>
    <row r="433" spans="1:20" x14ac:dyDescent="0.25">
      <c r="A433" s="354">
        <v>10</v>
      </c>
      <c r="B433" s="316" t="e">
        <f t="array" ref="B433">IF(STROŠKI_01!#REF!="","",STROŠKI_01!#REF!)</f>
        <v>#REF!</v>
      </c>
      <c r="C433" s="316" t="e">
        <f t="array" ref="C433">IF(STROŠKI_01!#REF!="","",STROŠKI_01!#REF!)</f>
        <v>#REF!</v>
      </c>
      <c r="D433" s="316" t="e">
        <f t="array" ref="D433">IF(STROŠKI_01!#REF!="","",STROŠKI_01!#REF!)</f>
        <v>#REF!</v>
      </c>
      <c r="E433" s="316" t="e">
        <f t="array" ref="E433">IF(STROŠKI_01!#REF!="","",STROŠKI_01!#REF!)</f>
        <v>#REF!</v>
      </c>
      <c r="F433" s="316" t="e">
        <f t="array" ref="F433">IF(STROŠKI_01!#REF!="","",STROŠKI_01!#REF!)</f>
        <v>#REF!</v>
      </c>
      <c r="G433" s="316" t="e">
        <f t="array" ref="G433">IF(STROŠKI_01!#REF!="","",STROŠKI_01!#REF!)</f>
        <v>#REF!</v>
      </c>
      <c r="H433" s="316" t="e">
        <f t="array" ref="H433">IF(STROŠKI_01!#REF!="","",STROŠKI_01!#REF!)</f>
        <v>#REF!</v>
      </c>
      <c r="I433" s="316" t="e">
        <f t="array" ref="I433">IF(STROŠKI_01!#REF!="","",STROŠKI_01!#REF!)</f>
        <v>#REF!</v>
      </c>
      <c r="J433" s="316" t="e">
        <f t="array" ref="J433">IF(STROŠKI_01!#REF!="","",STROŠKI_01!#REF!)</f>
        <v>#REF!</v>
      </c>
      <c r="K433" s="316" t="e">
        <f t="array" ref="K433">IF(STROŠKI_01!#REF!="","",STROŠKI_01!#REF!)</f>
        <v>#REF!</v>
      </c>
      <c r="L433" s="316" t="e">
        <f t="array" ref="L433">IF(STROŠKI_01!#REF!="","",STROŠKI_01!#REF!)</f>
        <v>#REF!</v>
      </c>
      <c r="M433" s="316" t="e">
        <f t="array" ref="M433">IF(STROŠKI_01!#REF!="","",STROŠKI_01!#REF!)</f>
        <v>#REF!</v>
      </c>
      <c r="N433" s="316" t="e">
        <f t="array" ref="N433">IF(STROŠKI_01!#REF!="","",STROŠKI_01!#REF!)</f>
        <v>#REF!</v>
      </c>
      <c r="O433" s="316" t="e">
        <f t="array" ref="O433">IF(STROŠKI_01!#REF!="","",STROŠKI_01!#REF!)</f>
        <v>#REF!</v>
      </c>
      <c r="P433" s="316" t="e">
        <f t="array" ref="P433">IF(STROŠKI_01!#REF!="","",STROŠKI_01!#REF!)</f>
        <v>#REF!</v>
      </c>
      <c r="Q433" s="316" t="e">
        <f t="array" ref="Q433">IF(STROŠKI_01!#REF!="","",STROŠKI_01!#REF!)</f>
        <v>#REF!</v>
      </c>
      <c r="R433" s="316" t="e">
        <f t="array" ref="R433">IF(STROŠKI_01!#REF!="","",STROŠKI_01!#REF!)</f>
        <v>#REF!</v>
      </c>
      <c r="S433" s="316" t="e">
        <f t="array" ref="S433">IF(STROŠKI_01!#REF!="","",STROŠKI_01!#REF!)</f>
        <v>#REF!</v>
      </c>
      <c r="T433" s="316" t="e">
        <f t="array" ref="T433">IF(STROŠKI_01!#REF!="","",STROŠKI_01!#REF!)</f>
        <v>#REF!</v>
      </c>
    </row>
    <row r="434" spans="1:20" x14ac:dyDescent="0.25">
      <c r="A434" s="354">
        <v>10</v>
      </c>
      <c r="B434" s="316" t="e">
        <f t="array" ref="B434">IF(STROŠKI_01!#REF!="","",STROŠKI_01!#REF!)</f>
        <v>#REF!</v>
      </c>
      <c r="C434" s="316" t="e">
        <f t="array" ref="C434">IF(STROŠKI_01!#REF!="","",STROŠKI_01!#REF!)</f>
        <v>#REF!</v>
      </c>
      <c r="D434" s="316" t="e">
        <f t="array" ref="D434">IF(STROŠKI_01!#REF!="","",STROŠKI_01!#REF!)</f>
        <v>#REF!</v>
      </c>
      <c r="E434" s="316" t="e">
        <f t="array" ref="E434">IF(STROŠKI_01!#REF!="","",STROŠKI_01!#REF!)</f>
        <v>#REF!</v>
      </c>
      <c r="F434" s="316" t="e">
        <f t="array" ref="F434">IF(STROŠKI_01!#REF!="","",STROŠKI_01!#REF!)</f>
        <v>#REF!</v>
      </c>
      <c r="G434" s="316" t="e">
        <f t="array" ref="G434">IF(STROŠKI_01!#REF!="","",STROŠKI_01!#REF!)</f>
        <v>#REF!</v>
      </c>
      <c r="H434" s="316" t="e">
        <f t="array" ref="H434">IF(STROŠKI_01!#REF!="","",STROŠKI_01!#REF!)</f>
        <v>#REF!</v>
      </c>
      <c r="I434" s="316" t="e">
        <f t="array" ref="I434">IF(STROŠKI_01!#REF!="","",STROŠKI_01!#REF!)</f>
        <v>#REF!</v>
      </c>
      <c r="J434" s="316" t="e">
        <f t="array" ref="J434">IF(STROŠKI_01!#REF!="","",STROŠKI_01!#REF!)</f>
        <v>#REF!</v>
      </c>
      <c r="K434" s="316" t="e">
        <f t="array" ref="K434">IF(STROŠKI_01!#REF!="","",STROŠKI_01!#REF!)</f>
        <v>#REF!</v>
      </c>
      <c r="L434" s="316" t="e">
        <f t="array" ref="L434">IF(STROŠKI_01!#REF!="","",STROŠKI_01!#REF!)</f>
        <v>#REF!</v>
      </c>
      <c r="M434" s="316" t="e">
        <f t="array" ref="M434">IF(STROŠKI_01!#REF!="","",STROŠKI_01!#REF!)</f>
        <v>#REF!</v>
      </c>
      <c r="N434" s="316" t="e">
        <f t="array" ref="N434">IF(STROŠKI_01!#REF!="","",STROŠKI_01!#REF!)</f>
        <v>#REF!</v>
      </c>
      <c r="O434" s="316" t="e">
        <f t="array" ref="O434">IF(STROŠKI_01!#REF!="","",STROŠKI_01!#REF!)</f>
        <v>#REF!</v>
      </c>
      <c r="P434" s="316" t="e">
        <f t="array" ref="P434">IF(STROŠKI_01!#REF!="","",STROŠKI_01!#REF!)</f>
        <v>#REF!</v>
      </c>
      <c r="Q434" s="316" t="e">
        <f t="array" ref="Q434">IF(STROŠKI_01!#REF!="","",STROŠKI_01!#REF!)</f>
        <v>#REF!</v>
      </c>
      <c r="R434" s="316" t="e">
        <f t="array" ref="R434">IF(STROŠKI_01!#REF!="","",STROŠKI_01!#REF!)</f>
        <v>#REF!</v>
      </c>
      <c r="S434" s="316" t="e">
        <f t="array" ref="S434">IF(STROŠKI_01!#REF!="","",STROŠKI_01!#REF!)</f>
        <v>#REF!</v>
      </c>
      <c r="T434" s="316" t="e">
        <f t="array" ref="T434">IF(STROŠKI_01!#REF!="","",STROŠKI_01!#REF!)</f>
        <v>#REF!</v>
      </c>
    </row>
    <row r="435" spans="1:20" x14ac:dyDescent="0.25">
      <c r="A435" s="354">
        <v>10</v>
      </c>
      <c r="B435" s="316" t="e">
        <f t="array" ref="B435">IF(STROŠKI_01!#REF!="","",STROŠKI_01!#REF!)</f>
        <v>#REF!</v>
      </c>
      <c r="C435" s="316" t="e">
        <f t="array" ref="C435">IF(STROŠKI_01!#REF!="","",STROŠKI_01!#REF!)</f>
        <v>#REF!</v>
      </c>
      <c r="D435" s="316" t="e">
        <f t="array" ref="D435">IF(STROŠKI_01!#REF!="","",STROŠKI_01!#REF!)</f>
        <v>#REF!</v>
      </c>
      <c r="E435" s="316" t="e">
        <f t="array" ref="E435">IF(STROŠKI_01!#REF!="","",STROŠKI_01!#REF!)</f>
        <v>#REF!</v>
      </c>
      <c r="F435" s="316" t="e">
        <f t="array" ref="F435">IF(STROŠKI_01!#REF!="","",STROŠKI_01!#REF!)</f>
        <v>#REF!</v>
      </c>
      <c r="G435" s="316" t="e">
        <f t="array" ref="G435">IF(STROŠKI_01!#REF!="","",STROŠKI_01!#REF!)</f>
        <v>#REF!</v>
      </c>
      <c r="H435" s="316" t="e">
        <f t="array" ref="H435">IF(STROŠKI_01!#REF!="","",STROŠKI_01!#REF!)</f>
        <v>#REF!</v>
      </c>
      <c r="I435" s="316" t="e">
        <f t="array" ref="I435">IF(STROŠKI_01!#REF!="","",STROŠKI_01!#REF!)</f>
        <v>#REF!</v>
      </c>
      <c r="J435" s="316" t="e">
        <f t="array" ref="J435">IF(STROŠKI_01!#REF!="","",STROŠKI_01!#REF!)</f>
        <v>#REF!</v>
      </c>
      <c r="K435" s="316" t="e">
        <f t="array" ref="K435">IF(STROŠKI_01!#REF!="","",STROŠKI_01!#REF!)</f>
        <v>#REF!</v>
      </c>
      <c r="L435" s="316" t="e">
        <f t="array" ref="L435">IF(STROŠKI_01!#REF!="","",STROŠKI_01!#REF!)</f>
        <v>#REF!</v>
      </c>
      <c r="M435" s="316" t="e">
        <f t="array" ref="M435">IF(STROŠKI_01!#REF!="","",STROŠKI_01!#REF!)</f>
        <v>#REF!</v>
      </c>
      <c r="N435" s="316" t="e">
        <f t="array" ref="N435">IF(STROŠKI_01!#REF!="","",STROŠKI_01!#REF!)</f>
        <v>#REF!</v>
      </c>
      <c r="O435" s="316" t="e">
        <f t="array" ref="O435">IF(STROŠKI_01!#REF!="","",STROŠKI_01!#REF!)</f>
        <v>#REF!</v>
      </c>
      <c r="P435" s="316" t="e">
        <f t="array" ref="P435">IF(STROŠKI_01!#REF!="","",STROŠKI_01!#REF!)</f>
        <v>#REF!</v>
      </c>
      <c r="Q435" s="316" t="e">
        <f t="array" ref="Q435">IF(STROŠKI_01!#REF!="","",STROŠKI_01!#REF!)</f>
        <v>#REF!</v>
      </c>
      <c r="R435" s="316" t="e">
        <f t="array" ref="R435">IF(STROŠKI_01!#REF!="","",STROŠKI_01!#REF!)</f>
        <v>#REF!</v>
      </c>
      <c r="S435" s="316" t="e">
        <f t="array" ref="S435">IF(STROŠKI_01!#REF!="","",STROŠKI_01!#REF!)</f>
        <v>#REF!</v>
      </c>
      <c r="T435" s="316" t="e">
        <f t="array" ref="T435">IF(STROŠKI_01!#REF!="","",STROŠKI_01!#REF!)</f>
        <v>#REF!</v>
      </c>
    </row>
    <row r="436" spans="1:20" x14ac:dyDescent="0.25">
      <c r="A436" s="354">
        <v>10</v>
      </c>
      <c r="B436" s="316" t="e">
        <f t="array" ref="B436">IF(STROŠKI_01!#REF!="","",STROŠKI_01!#REF!)</f>
        <v>#REF!</v>
      </c>
      <c r="C436" s="316" t="e">
        <f t="array" ref="C436">IF(STROŠKI_01!#REF!="","",STROŠKI_01!#REF!)</f>
        <v>#REF!</v>
      </c>
      <c r="D436" s="316" t="e">
        <f t="array" ref="D436">IF(STROŠKI_01!#REF!="","",STROŠKI_01!#REF!)</f>
        <v>#REF!</v>
      </c>
      <c r="E436" s="316" t="e">
        <f t="array" ref="E436">IF(STROŠKI_01!#REF!="","",STROŠKI_01!#REF!)</f>
        <v>#REF!</v>
      </c>
      <c r="F436" s="316" t="e">
        <f t="array" ref="F436">IF(STROŠKI_01!#REF!="","",STROŠKI_01!#REF!)</f>
        <v>#REF!</v>
      </c>
      <c r="G436" s="316" t="e">
        <f t="array" ref="G436">IF(STROŠKI_01!#REF!="","",STROŠKI_01!#REF!)</f>
        <v>#REF!</v>
      </c>
      <c r="H436" s="316" t="e">
        <f t="array" ref="H436">IF(STROŠKI_01!#REF!="","",STROŠKI_01!#REF!)</f>
        <v>#REF!</v>
      </c>
      <c r="I436" s="316" t="e">
        <f t="array" ref="I436">IF(STROŠKI_01!#REF!="","",STROŠKI_01!#REF!)</f>
        <v>#REF!</v>
      </c>
      <c r="J436" s="316" t="e">
        <f t="array" ref="J436">IF(STROŠKI_01!#REF!="","",STROŠKI_01!#REF!)</f>
        <v>#REF!</v>
      </c>
      <c r="K436" s="316" t="e">
        <f t="array" ref="K436">IF(STROŠKI_01!#REF!="","",STROŠKI_01!#REF!)</f>
        <v>#REF!</v>
      </c>
      <c r="L436" s="316" t="e">
        <f t="array" ref="L436">IF(STROŠKI_01!#REF!="","",STROŠKI_01!#REF!)</f>
        <v>#REF!</v>
      </c>
      <c r="M436" s="316" t="e">
        <f t="array" ref="M436">IF(STROŠKI_01!#REF!="","",STROŠKI_01!#REF!)</f>
        <v>#REF!</v>
      </c>
      <c r="N436" s="316" t="e">
        <f t="array" ref="N436">IF(STROŠKI_01!#REF!="","",STROŠKI_01!#REF!)</f>
        <v>#REF!</v>
      </c>
      <c r="O436" s="316" t="e">
        <f t="array" ref="O436">IF(STROŠKI_01!#REF!="","",STROŠKI_01!#REF!)</f>
        <v>#REF!</v>
      </c>
      <c r="P436" s="316" t="e">
        <f t="array" ref="P436">IF(STROŠKI_01!#REF!="","",STROŠKI_01!#REF!)</f>
        <v>#REF!</v>
      </c>
      <c r="Q436" s="316" t="e">
        <f t="array" ref="Q436">IF(STROŠKI_01!#REF!="","",STROŠKI_01!#REF!)</f>
        <v>#REF!</v>
      </c>
      <c r="R436" s="316" t="e">
        <f t="array" ref="R436">IF(STROŠKI_01!#REF!="","",STROŠKI_01!#REF!)</f>
        <v>#REF!</v>
      </c>
      <c r="S436" s="316" t="e">
        <f t="array" ref="S436">IF(STROŠKI_01!#REF!="","",STROŠKI_01!#REF!)</f>
        <v>#REF!</v>
      </c>
      <c r="T436" s="316" t="e">
        <f t="array" ref="T436">IF(STROŠKI_01!#REF!="","",STROŠKI_01!#REF!)</f>
        <v>#REF!</v>
      </c>
    </row>
    <row r="437" spans="1:20" x14ac:dyDescent="0.25">
      <c r="A437" s="354">
        <v>10</v>
      </c>
      <c r="B437" s="316" t="e">
        <f t="array" ref="B437">IF(STROŠKI_01!#REF!="","",STROŠKI_01!#REF!)</f>
        <v>#REF!</v>
      </c>
      <c r="C437" s="316" t="e">
        <f t="array" ref="C437">IF(STROŠKI_01!#REF!="","",STROŠKI_01!#REF!)</f>
        <v>#REF!</v>
      </c>
      <c r="D437" s="316" t="e">
        <f t="array" ref="D437">IF(STROŠKI_01!#REF!="","",STROŠKI_01!#REF!)</f>
        <v>#REF!</v>
      </c>
      <c r="E437" s="316" t="e">
        <f t="array" ref="E437">IF(STROŠKI_01!#REF!="","",STROŠKI_01!#REF!)</f>
        <v>#REF!</v>
      </c>
      <c r="F437" s="316" t="e">
        <f t="array" ref="F437">IF(STROŠKI_01!#REF!="","",STROŠKI_01!#REF!)</f>
        <v>#REF!</v>
      </c>
      <c r="G437" s="316" t="e">
        <f t="array" ref="G437">IF(STROŠKI_01!#REF!="","",STROŠKI_01!#REF!)</f>
        <v>#REF!</v>
      </c>
      <c r="H437" s="316" t="e">
        <f t="array" ref="H437">IF(STROŠKI_01!#REF!="","",STROŠKI_01!#REF!)</f>
        <v>#REF!</v>
      </c>
      <c r="I437" s="316" t="e">
        <f t="array" ref="I437">IF(STROŠKI_01!#REF!="","",STROŠKI_01!#REF!)</f>
        <v>#REF!</v>
      </c>
      <c r="J437" s="316" t="e">
        <f t="array" ref="J437">IF(STROŠKI_01!#REF!="","",STROŠKI_01!#REF!)</f>
        <v>#REF!</v>
      </c>
      <c r="K437" s="316" t="e">
        <f t="array" ref="K437">IF(STROŠKI_01!#REF!="","",STROŠKI_01!#REF!)</f>
        <v>#REF!</v>
      </c>
      <c r="L437" s="316" t="e">
        <f t="array" ref="L437">IF(STROŠKI_01!#REF!="","",STROŠKI_01!#REF!)</f>
        <v>#REF!</v>
      </c>
      <c r="M437" s="316" t="e">
        <f t="array" ref="M437">IF(STROŠKI_01!#REF!="","",STROŠKI_01!#REF!)</f>
        <v>#REF!</v>
      </c>
      <c r="N437" s="316" t="e">
        <f t="array" ref="N437">IF(STROŠKI_01!#REF!="","",STROŠKI_01!#REF!)</f>
        <v>#REF!</v>
      </c>
      <c r="O437" s="316" t="e">
        <f t="array" ref="O437">IF(STROŠKI_01!#REF!="","",STROŠKI_01!#REF!)</f>
        <v>#REF!</v>
      </c>
      <c r="P437" s="316" t="e">
        <f t="array" ref="P437">IF(STROŠKI_01!#REF!="","",STROŠKI_01!#REF!)</f>
        <v>#REF!</v>
      </c>
      <c r="Q437" s="316" t="e">
        <f t="array" ref="Q437">IF(STROŠKI_01!#REF!="","",STROŠKI_01!#REF!)</f>
        <v>#REF!</v>
      </c>
      <c r="R437" s="316" t="e">
        <f t="array" ref="R437">IF(STROŠKI_01!#REF!="","",STROŠKI_01!#REF!)</f>
        <v>#REF!</v>
      </c>
      <c r="S437" s="316" t="e">
        <f t="array" ref="S437">IF(STROŠKI_01!#REF!="","",STROŠKI_01!#REF!)</f>
        <v>#REF!</v>
      </c>
      <c r="T437" s="316" t="e">
        <f t="array" ref="T437">IF(STROŠKI_01!#REF!="","",STROŠKI_01!#REF!)</f>
        <v>#REF!</v>
      </c>
    </row>
    <row r="438" spans="1:20" x14ac:dyDescent="0.25">
      <c r="A438" s="354">
        <v>10</v>
      </c>
      <c r="B438" s="316" t="e">
        <f t="array" ref="B438">IF(STROŠKI_01!#REF!="","",STROŠKI_01!#REF!)</f>
        <v>#REF!</v>
      </c>
      <c r="C438" s="316" t="e">
        <f t="array" ref="C438">IF(STROŠKI_01!#REF!="","",STROŠKI_01!#REF!)</f>
        <v>#REF!</v>
      </c>
      <c r="D438" s="316" t="e">
        <f t="array" ref="D438">IF(STROŠKI_01!#REF!="","",STROŠKI_01!#REF!)</f>
        <v>#REF!</v>
      </c>
      <c r="E438" s="316" t="e">
        <f t="array" ref="E438">IF(STROŠKI_01!#REF!="","",STROŠKI_01!#REF!)</f>
        <v>#REF!</v>
      </c>
      <c r="F438" s="316" t="e">
        <f t="array" ref="F438">IF(STROŠKI_01!#REF!="","",STROŠKI_01!#REF!)</f>
        <v>#REF!</v>
      </c>
      <c r="G438" s="316" t="e">
        <f t="array" ref="G438">IF(STROŠKI_01!#REF!="","",STROŠKI_01!#REF!)</f>
        <v>#REF!</v>
      </c>
      <c r="H438" s="316" t="e">
        <f t="array" ref="H438">IF(STROŠKI_01!#REF!="","",STROŠKI_01!#REF!)</f>
        <v>#REF!</v>
      </c>
      <c r="I438" s="316" t="e">
        <f t="array" ref="I438">IF(STROŠKI_01!#REF!="","",STROŠKI_01!#REF!)</f>
        <v>#REF!</v>
      </c>
      <c r="J438" s="316" t="e">
        <f t="array" ref="J438">IF(STROŠKI_01!#REF!="","",STROŠKI_01!#REF!)</f>
        <v>#REF!</v>
      </c>
      <c r="K438" s="316" t="e">
        <f t="array" ref="K438">IF(STROŠKI_01!#REF!="","",STROŠKI_01!#REF!)</f>
        <v>#REF!</v>
      </c>
      <c r="L438" s="316" t="e">
        <f t="array" ref="L438">IF(STROŠKI_01!#REF!="","",STROŠKI_01!#REF!)</f>
        <v>#REF!</v>
      </c>
      <c r="M438" s="316" t="e">
        <f t="array" ref="M438">IF(STROŠKI_01!#REF!="","",STROŠKI_01!#REF!)</f>
        <v>#REF!</v>
      </c>
      <c r="N438" s="316" t="e">
        <f t="array" ref="N438">IF(STROŠKI_01!#REF!="","",STROŠKI_01!#REF!)</f>
        <v>#REF!</v>
      </c>
      <c r="O438" s="316" t="e">
        <f t="array" ref="O438">IF(STROŠKI_01!#REF!="","",STROŠKI_01!#REF!)</f>
        <v>#REF!</v>
      </c>
      <c r="P438" s="316" t="e">
        <f t="array" ref="P438">IF(STROŠKI_01!#REF!="","",STROŠKI_01!#REF!)</f>
        <v>#REF!</v>
      </c>
      <c r="Q438" s="316" t="e">
        <f t="array" ref="Q438">IF(STROŠKI_01!#REF!="","",STROŠKI_01!#REF!)</f>
        <v>#REF!</v>
      </c>
      <c r="R438" s="316" t="e">
        <f t="array" ref="R438">IF(STROŠKI_01!#REF!="","",STROŠKI_01!#REF!)</f>
        <v>#REF!</v>
      </c>
      <c r="S438" s="316" t="e">
        <f t="array" ref="S438">IF(STROŠKI_01!#REF!="","",STROŠKI_01!#REF!)</f>
        <v>#REF!</v>
      </c>
      <c r="T438" s="316" t="e">
        <f t="array" ref="T438">IF(STROŠKI_01!#REF!="","",STROŠKI_01!#REF!)</f>
        <v>#REF!</v>
      </c>
    </row>
    <row r="439" spans="1:20" x14ac:dyDescent="0.25">
      <c r="A439" s="354">
        <v>10</v>
      </c>
      <c r="B439" s="316" t="e">
        <f t="array" ref="B439">IF(STROŠKI_01!#REF!="","",STROŠKI_01!#REF!)</f>
        <v>#REF!</v>
      </c>
      <c r="C439" s="316" t="e">
        <f t="array" ref="C439">IF(STROŠKI_01!#REF!="","",STROŠKI_01!#REF!)</f>
        <v>#REF!</v>
      </c>
      <c r="D439" s="316" t="e">
        <f t="array" ref="D439">IF(STROŠKI_01!#REF!="","",STROŠKI_01!#REF!)</f>
        <v>#REF!</v>
      </c>
      <c r="E439" s="316" t="e">
        <f t="array" ref="E439">IF(STROŠKI_01!#REF!="","",STROŠKI_01!#REF!)</f>
        <v>#REF!</v>
      </c>
      <c r="F439" s="316" t="e">
        <f t="array" ref="F439">IF(STROŠKI_01!#REF!="","",STROŠKI_01!#REF!)</f>
        <v>#REF!</v>
      </c>
      <c r="G439" s="316" t="e">
        <f t="array" ref="G439">IF(STROŠKI_01!#REF!="","",STROŠKI_01!#REF!)</f>
        <v>#REF!</v>
      </c>
      <c r="H439" s="316" t="e">
        <f t="array" ref="H439">IF(STROŠKI_01!#REF!="","",STROŠKI_01!#REF!)</f>
        <v>#REF!</v>
      </c>
      <c r="I439" s="316" t="e">
        <f t="array" ref="I439">IF(STROŠKI_01!#REF!="","",STROŠKI_01!#REF!)</f>
        <v>#REF!</v>
      </c>
      <c r="J439" s="316" t="e">
        <f t="array" ref="J439">IF(STROŠKI_01!#REF!="","",STROŠKI_01!#REF!)</f>
        <v>#REF!</v>
      </c>
      <c r="K439" s="316" t="e">
        <f t="array" ref="K439">IF(STROŠKI_01!#REF!="","",STROŠKI_01!#REF!)</f>
        <v>#REF!</v>
      </c>
      <c r="L439" s="316" t="e">
        <f t="array" ref="L439">IF(STROŠKI_01!#REF!="","",STROŠKI_01!#REF!)</f>
        <v>#REF!</v>
      </c>
      <c r="M439" s="316" t="e">
        <f t="array" ref="M439">IF(STROŠKI_01!#REF!="","",STROŠKI_01!#REF!)</f>
        <v>#REF!</v>
      </c>
      <c r="N439" s="316" t="e">
        <f t="array" ref="N439">IF(STROŠKI_01!#REF!="","",STROŠKI_01!#REF!)</f>
        <v>#REF!</v>
      </c>
      <c r="O439" s="316" t="e">
        <f t="array" ref="O439">IF(STROŠKI_01!#REF!="","",STROŠKI_01!#REF!)</f>
        <v>#REF!</v>
      </c>
      <c r="P439" s="316" t="e">
        <f t="array" ref="P439">IF(STROŠKI_01!#REF!="","",STROŠKI_01!#REF!)</f>
        <v>#REF!</v>
      </c>
      <c r="Q439" s="316" t="e">
        <f t="array" ref="Q439">IF(STROŠKI_01!#REF!="","",STROŠKI_01!#REF!)</f>
        <v>#REF!</v>
      </c>
      <c r="R439" s="316" t="e">
        <f t="array" ref="R439">IF(STROŠKI_01!#REF!="","",STROŠKI_01!#REF!)</f>
        <v>#REF!</v>
      </c>
      <c r="S439" s="316" t="e">
        <f t="array" ref="S439">IF(STROŠKI_01!#REF!="","",STROŠKI_01!#REF!)</f>
        <v>#REF!</v>
      </c>
      <c r="T439" s="316" t="e">
        <f t="array" ref="T439">IF(STROŠKI_01!#REF!="","",STROŠKI_01!#REF!)</f>
        <v>#REF!</v>
      </c>
    </row>
    <row r="440" spans="1:20" x14ac:dyDescent="0.25">
      <c r="A440" s="354">
        <v>10</v>
      </c>
      <c r="B440" s="316" t="e">
        <f t="array" ref="B440">IF(STROŠKI_01!#REF!="","",STROŠKI_01!#REF!)</f>
        <v>#REF!</v>
      </c>
      <c r="C440" s="316" t="e">
        <f t="array" ref="C440">IF(STROŠKI_01!#REF!="","",STROŠKI_01!#REF!)</f>
        <v>#REF!</v>
      </c>
      <c r="D440" s="316" t="e">
        <f t="array" ref="D440">IF(STROŠKI_01!#REF!="","",STROŠKI_01!#REF!)</f>
        <v>#REF!</v>
      </c>
      <c r="E440" s="316" t="e">
        <f t="array" ref="E440">IF(STROŠKI_01!#REF!="","",STROŠKI_01!#REF!)</f>
        <v>#REF!</v>
      </c>
      <c r="F440" s="316" t="e">
        <f t="array" ref="F440">IF(STROŠKI_01!#REF!="","",STROŠKI_01!#REF!)</f>
        <v>#REF!</v>
      </c>
      <c r="G440" s="316" t="e">
        <f t="array" ref="G440">IF(STROŠKI_01!#REF!="","",STROŠKI_01!#REF!)</f>
        <v>#REF!</v>
      </c>
      <c r="H440" s="316" t="e">
        <f t="array" ref="H440">IF(STROŠKI_01!#REF!="","",STROŠKI_01!#REF!)</f>
        <v>#REF!</v>
      </c>
      <c r="I440" s="316" t="e">
        <f t="array" ref="I440">IF(STROŠKI_01!#REF!="","",STROŠKI_01!#REF!)</f>
        <v>#REF!</v>
      </c>
      <c r="J440" s="316" t="e">
        <f t="array" ref="J440">IF(STROŠKI_01!#REF!="","",STROŠKI_01!#REF!)</f>
        <v>#REF!</v>
      </c>
      <c r="K440" s="316" t="e">
        <f t="array" ref="K440">IF(STROŠKI_01!#REF!="","",STROŠKI_01!#REF!)</f>
        <v>#REF!</v>
      </c>
      <c r="L440" s="316" t="e">
        <f t="array" ref="L440">IF(STROŠKI_01!#REF!="","",STROŠKI_01!#REF!)</f>
        <v>#REF!</v>
      </c>
      <c r="M440" s="316" t="e">
        <f t="array" ref="M440">IF(STROŠKI_01!#REF!="","",STROŠKI_01!#REF!)</f>
        <v>#REF!</v>
      </c>
      <c r="N440" s="316" t="e">
        <f t="array" ref="N440">IF(STROŠKI_01!#REF!="","",STROŠKI_01!#REF!)</f>
        <v>#REF!</v>
      </c>
      <c r="O440" s="316" t="e">
        <f t="array" ref="O440">IF(STROŠKI_01!#REF!="","",STROŠKI_01!#REF!)</f>
        <v>#REF!</v>
      </c>
      <c r="P440" s="316" t="e">
        <f t="array" ref="P440">IF(STROŠKI_01!#REF!="","",STROŠKI_01!#REF!)</f>
        <v>#REF!</v>
      </c>
      <c r="Q440" s="316" t="e">
        <f t="array" ref="Q440">IF(STROŠKI_01!#REF!="","",STROŠKI_01!#REF!)</f>
        <v>#REF!</v>
      </c>
      <c r="R440" s="316" t="e">
        <f t="array" ref="R440">IF(STROŠKI_01!#REF!="","",STROŠKI_01!#REF!)</f>
        <v>#REF!</v>
      </c>
      <c r="S440" s="316" t="e">
        <f t="array" ref="S440">IF(STROŠKI_01!#REF!="","",STROŠKI_01!#REF!)</f>
        <v>#REF!</v>
      </c>
      <c r="T440" s="316" t="e">
        <f t="array" ref="T440">IF(STROŠKI_01!#REF!="","",STROŠKI_01!#REF!)</f>
        <v>#REF!</v>
      </c>
    </row>
    <row r="441" spans="1:20" x14ac:dyDescent="0.25">
      <c r="A441" s="354">
        <v>10</v>
      </c>
      <c r="B441" s="316" t="e">
        <f t="array" ref="B441">IF(STROŠKI_01!#REF!="","",STROŠKI_01!#REF!)</f>
        <v>#REF!</v>
      </c>
      <c r="C441" s="316" t="e">
        <f t="array" ref="C441">IF(STROŠKI_01!#REF!="","",STROŠKI_01!#REF!)</f>
        <v>#REF!</v>
      </c>
      <c r="D441" s="316" t="e">
        <f t="array" ref="D441">IF(STROŠKI_01!#REF!="","",STROŠKI_01!#REF!)</f>
        <v>#REF!</v>
      </c>
      <c r="E441" s="316" t="e">
        <f t="array" ref="E441">IF(STROŠKI_01!#REF!="","",STROŠKI_01!#REF!)</f>
        <v>#REF!</v>
      </c>
      <c r="F441" s="316" t="e">
        <f t="array" ref="F441">IF(STROŠKI_01!#REF!="","",STROŠKI_01!#REF!)</f>
        <v>#REF!</v>
      </c>
      <c r="G441" s="316" t="e">
        <f t="array" ref="G441">IF(STROŠKI_01!#REF!="","",STROŠKI_01!#REF!)</f>
        <v>#REF!</v>
      </c>
      <c r="H441" s="316" t="e">
        <f t="array" ref="H441">IF(STROŠKI_01!#REF!="","",STROŠKI_01!#REF!)</f>
        <v>#REF!</v>
      </c>
      <c r="I441" s="316" t="e">
        <f t="array" ref="I441">IF(STROŠKI_01!#REF!="","",STROŠKI_01!#REF!)</f>
        <v>#REF!</v>
      </c>
      <c r="J441" s="316" t="e">
        <f t="array" ref="J441">IF(STROŠKI_01!#REF!="","",STROŠKI_01!#REF!)</f>
        <v>#REF!</v>
      </c>
      <c r="K441" s="316" t="e">
        <f t="array" ref="K441">IF(STROŠKI_01!#REF!="","",STROŠKI_01!#REF!)</f>
        <v>#REF!</v>
      </c>
      <c r="L441" s="316" t="e">
        <f t="array" ref="L441">IF(STROŠKI_01!#REF!="","",STROŠKI_01!#REF!)</f>
        <v>#REF!</v>
      </c>
      <c r="M441" s="316" t="e">
        <f t="array" ref="M441">IF(STROŠKI_01!#REF!="","",STROŠKI_01!#REF!)</f>
        <v>#REF!</v>
      </c>
      <c r="N441" s="316" t="e">
        <f t="array" ref="N441">IF(STROŠKI_01!#REF!="","",STROŠKI_01!#REF!)</f>
        <v>#REF!</v>
      </c>
      <c r="O441" s="316" t="e">
        <f t="array" ref="O441">IF(STROŠKI_01!#REF!="","",STROŠKI_01!#REF!)</f>
        <v>#REF!</v>
      </c>
      <c r="P441" s="316" t="e">
        <f t="array" ref="P441">IF(STROŠKI_01!#REF!="","",STROŠKI_01!#REF!)</f>
        <v>#REF!</v>
      </c>
      <c r="Q441" s="316" t="e">
        <f t="array" ref="Q441">IF(STROŠKI_01!#REF!="","",STROŠKI_01!#REF!)</f>
        <v>#REF!</v>
      </c>
      <c r="R441" s="316" t="e">
        <f t="array" ref="R441">IF(STROŠKI_01!#REF!="","",STROŠKI_01!#REF!)</f>
        <v>#REF!</v>
      </c>
      <c r="S441" s="316" t="e">
        <f t="array" ref="S441">IF(STROŠKI_01!#REF!="","",STROŠKI_01!#REF!)</f>
        <v>#REF!</v>
      </c>
      <c r="T441" s="316" t="e">
        <f t="array" ref="T441">IF(STROŠKI_01!#REF!="","",STROŠKI_01!#REF!)</f>
        <v>#REF!</v>
      </c>
    </row>
    <row r="442" spans="1:20" x14ac:dyDescent="0.25">
      <c r="A442" s="354">
        <v>10</v>
      </c>
      <c r="B442" s="316" t="e">
        <f t="array" ref="B442">IF(STROŠKI_01!#REF!="","",STROŠKI_01!#REF!)</f>
        <v>#REF!</v>
      </c>
      <c r="C442" s="316" t="e">
        <f t="array" ref="C442">IF(STROŠKI_01!#REF!="","",STROŠKI_01!#REF!)</f>
        <v>#REF!</v>
      </c>
      <c r="D442" s="316" t="e">
        <f t="array" ref="D442">IF(STROŠKI_01!#REF!="","",STROŠKI_01!#REF!)</f>
        <v>#REF!</v>
      </c>
      <c r="E442" s="316" t="e">
        <f t="array" ref="E442">IF(STROŠKI_01!#REF!="","",STROŠKI_01!#REF!)</f>
        <v>#REF!</v>
      </c>
      <c r="F442" s="316" t="e">
        <f t="array" ref="F442">IF(STROŠKI_01!#REF!="","",STROŠKI_01!#REF!)</f>
        <v>#REF!</v>
      </c>
      <c r="G442" s="316" t="e">
        <f t="array" ref="G442">IF(STROŠKI_01!#REF!="","",STROŠKI_01!#REF!)</f>
        <v>#REF!</v>
      </c>
      <c r="H442" s="316" t="e">
        <f t="array" ref="H442">IF(STROŠKI_01!#REF!="","",STROŠKI_01!#REF!)</f>
        <v>#REF!</v>
      </c>
      <c r="I442" s="316" t="e">
        <f t="array" ref="I442">IF(STROŠKI_01!#REF!="","",STROŠKI_01!#REF!)</f>
        <v>#REF!</v>
      </c>
      <c r="J442" s="316" t="e">
        <f t="array" ref="J442">IF(STROŠKI_01!#REF!="","",STROŠKI_01!#REF!)</f>
        <v>#REF!</v>
      </c>
      <c r="K442" s="316" t="e">
        <f t="array" ref="K442">IF(STROŠKI_01!#REF!="","",STROŠKI_01!#REF!)</f>
        <v>#REF!</v>
      </c>
      <c r="L442" s="316" t="e">
        <f t="array" ref="L442">IF(STROŠKI_01!#REF!="","",STROŠKI_01!#REF!)</f>
        <v>#REF!</v>
      </c>
      <c r="M442" s="316" t="e">
        <f t="array" ref="M442">IF(STROŠKI_01!#REF!="","",STROŠKI_01!#REF!)</f>
        <v>#REF!</v>
      </c>
      <c r="N442" s="316" t="e">
        <f t="array" ref="N442">IF(STROŠKI_01!#REF!="","",STROŠKI_01!#REF!)</f>
        <v>#REF!</v>
      </c>
      <c r="O442" s="316" t="e">
        <f t="array" ref="O442">IF(STROŠKI_01!#REF!="","",STROŠKI_01!#REF!)</f>
        <v>#REF!</v>
      </c>
      <c r="P442" s="316" t="e">
        <f t="array" ref="P442">IF(STROŠKI_01!#REF!="","",STROŠKI_01!#REF!)</f>
        <v>#REF!</v>
      </c>
      <c r="Q442" s="316" t="e">
        <f t="array" ref="Q442">IF(STROŠKI_01!#REF!="","",STROŠKI_01!#REF!)</f>
        <v>#REF!</v>
      </c>
      <c r="R442" s="316" t="e">
        <f t="array" ref="R442">IF(STROŠKI_01!#REF!="","",STROŠKI_01!#REF!)</f>
        <v>#REF!</v>
      </c>
      <c r="S442" s="316" t="e">
        <f t="array" ref="S442">IF(STROŠKI_01!#REF!="","",STROŠKI_01!#REF!)</f>
        <v>#REF!</v>
      </c>
      <c r="T442" s="316" t="e">
        <f t="array" ref="T442">IF(STROŠKI_01!#REF!="","",STROŠKI_01!#REF!)</f>
        <v>#REF!</v>
      </c>
    </row>
    <row r="443" spans="1:20" x14ac:dyDescent="0.25">
      <c r="A443" s="354">
        <v>10</v>
      </c>
      <c r="B443" s="316" t="e">
        <f t="array" ref="B443">IF(STROŠKI_01!#REF!="","",STROŠKI_01!#REF!)</f>
        <v>#REF!</v>
      </c>
      <c r="C443" s="316" t="e">
        <f t="array" ref="C443">IF(STROŠKI_01!#REF!="","",STROŠKI_01!#REF!)</f>
        <v>#REF!</v>
      </c>
      <c r="D443" s="316" t="e">
        <f t="array" ref="D443">IF(STROŠKI_01!#REF!="","",STROŠKI_01!#REF!)</f>
        <v>#REF!</v>
      </c>
      <c r="E443" s="316" t="e">
        <f t="array" ref="E443">IF(STROŠKI_01!#REF!="","",STROŠKI_01!#REF!)</f>
        <v>#REF!</v>
      </c>
      <c r="F443" s="316" t="e">
        <f t="array" ref="F443">IF(STROŠKI_01!#REF!="","",STROŠKI_01!#REF!)</f>
        <v>#REF!</v>
      </c>
      <c r="G443" s="316" t="e">
        <f t="array" ref="G443">IF(STROŠKI_01!#REF!="","",STROŠKI_01!#REF!)</f>
        <v>#REF!</v>
      </c>
      <c r="H443" s="316" t="e">
        <f t="array" ref="H443">IF(STROŠKI_01!#REF!="","",STROŠKI_01!#REF!)</f>
        <v>#REF!</v>
      </c>
      <c r="I443" s="316" t="e">
        <f t="array" ref="I443">IF(STROŠKI_01!#REF!="","",STROŠKI_01!#REF!)</f>
        <v>#REF!</v>
      </c>
      <c r="J443" s="316" t="e">
        <f t="array" ref="J443">IF(STROŠKI_01!#REF!="","",STROŠKI_01!#REF!)</f>
        <v>#REF!</v>
      </c>
      <c r="K443" s="316" t="e">
        <f t="array" ref="K443">IF(STROŠKI_01!#REF!="","",STROŠKI_01!#REF!)</f>
        <v>#REF!</v>
      </c>
      <c r="L443" s="316" t="e">
        <f t="array" ref="L443">IF(STROŠKI_01!#REF!="","",STROŠKI_01!#REF!)</f>
        <v>#REF!</v>
      </c>
      <c r="M443" s="316" t="e">
        <f t="array" ref="M443">IF(STROŠKI_01!#REF!="","",STROŠKI_01!#REF!)</f>
        <v>#REF!</v>
      </c>
      <c r="N443" s="316" t="e">
        <f t="array" ref="N443">IF(STROŠKI_01!#REF!="","",STROŠKI_01!#REF!)</f>
        <v>#REF!</v>
      </c>
      <c r="O443" s="316" t="e">
        <f t="array" ref="O443">IF(STROŠKI_01!#REF!="","",STROŠKI_01!#REF!)</f>
        <v>#REF!</v>
      </c>
      <c r="P443" s="316" t="e">
        <f t="array" ref="P443">IF(STROŠKI_01!#REF!="","",STROŠKI_01!#REF!)</f>
        <v>#REF!</v>
      </c>
      <c r="Q443" s="316" t="e">
        <f t="array" ref="Q443">IF(STROŠKI_01!#REF!="","",STROŠKI_01!#REF!)</f>
        <v>#REF!</v>
      </c>
      <c r="R443" s="316" t="e">
        <f t="array" ref="R443">IF(STROŠKI_01!#REF!="","",STROŠKI_01!#REF!)</f>
        <v>#REF!</v>
      </c>
      <c r="S443" s="316" t="e">
        <f t="array" ref="S443">IF(STROŠKI_01!#REF!="","",STROŠKI_01!#REF!)</f>
        <v>#REF!</v>
      </c>
      <c r="T443" s="316" t="e">
        <f t="array" ref="T443">IF(STROŠKI_01!#REF!="","",STROŠKI_01!#REF!)</f>
        <v>#REF!</v>
      </c>
    </row>
    <row r="444" spans="1:20" x14ac:dyDescent="0.25">
      <c r="A444" s="354">
        <v>10</v>
      </c>
      <c r="B444" s="316" t="e">
        <f t="array" ref="B444">IF(STROŠKI_01!#REF!="","",STROŠKI_01!#REF!)</f>
        <v>#REF!</v>
      </c>
      <c r="C444" s="316" t="e">
        <f t="array" ref="C444">IF(STROŠKI_01!#REF!="","",STROŠKI_01!#REF!)</f>
        <v>#REF!</v>
      </c>
      <c r="D444" s="316" t="e">
        <f t="array" ref="D444">IF(STROŠKI_01!#REF!="","",STROŠKI_01!#REF!)</f>
        <v>#REF!</v>
      </c>
      <c r="E444" s="316" t="e">
        <f t="array" ref="E444">IF(STROŠKI_01!#REF!="","",STROŠKI_01!#REF!)</f>
        <v>#REF!</v>
      </c>
      <c r="F444" s="316" t="e">
        <f t="array" ref="F444">IF(STROŠKI_01!#REF!="","",STROŠKI_01!#REF!)</f>
        <v>#REF!</v>
      </c>
      <c r="G444" s="316" t="e">
        <f t="array" ref="G444">IF(STROŠKI_01!#REF!="","",STROŠKI_01!#REF!)</f>
        <v>#REF!</v>
      </c>
      <c r="H444" s="316" t="e">
        <f t="array" ref="H444">IF(STROŠKI_01!#REF!="","",STROŠKI_01!#REF!)</f>
        <v>#REF!</v>
      </c>
      <c r="I444" s="316" t="e">
        <f t="array" ref="I444">IF(STROŠKI_01!#REF!="","",STROŠKI_01!#REF!)</f>
        <v>#REF!</v>
      </c>
      <c r="J444" s="316" t="e">
        <f t="array" ref="J444">IF(STROŠKI_01!#REF!="","",STROŠKI_01!#REF!)</f>
        <v>#REF!</v>
      </c>
      <c r="K444" s="316" t="e">
        <f t="array" ref="K444">IF(STROŠKI_01!#REF!="","",STROŠKI_01!#REF!)</f>
        <v>#REF!</v>
      </c>
      <c r="L444" s="316" t="e">
        <f t="array" ref="L444">IF(STROŠKI_01!#REF!="","",STROŠKI_01!#REF!)</f>
        <v>#REF!</v>
      </c>
      <c r="M444" s="316" t="e">
        <f t="array" ref="M444">IF(STROŠKI_01!#REF!="","",STROŠKI_01!#REF!)</f>
        <v>#REF!</v>
      </c>
      <c r="N444" s="316" t="e">
        <f t="array" ref="N444">IF(STROŠKI_01!#REF!="","",STROŠKI_01!#REF!)</f>
        <v>#REF!</v>
      </c>
      <c r="O444" s="316" t="e">
        <f t="array" ref="O444">IF(STROŠKI_01!#REF!="","",STROŠKI_01!#REF!)</f>
        <v>#REF!</v>
      </c>
      <c r="P444" s="316" t="e">
        <f t="array" ref="P444">IF(STROŠKI_01!#REF!="","",STROŠKI_01!#REF!)</f>
        <v>#REF!</v>
      </c>
      <c r="Q444" s="316" t="e">
        <f t="array" ref="Q444">IF(STROŠKI_01!#REF!="","",STROŠKI_01!#REF!)</f>
        <v>#REF!</v>
      </c>
      <c r="R444" s="316" t="e">
        <f t="array" ref="R444">IF(STROŠKI_01!#REF!="","",STROŠKI_01!#REF!)</f>
        <v>#REF!</v>
      </c>
      <c r="S444" s="316" t="e">
        <f t="array" ref="S444">IF(STROŠKI_01!#REF!="","",STROŠKI_01!#REF!)</f>
        <v>#REF!</v>
      </c>
      <c r="T444" s="316" t="e">
        <f t="array" ref="T444">IF(STROŠKI_01!#REF!="","",STROŠKI_01!#REF!)</f>
        <v>#REF!</v>
      </c>
    </row>
    <row r="445" spans="1:20" x14ac:dyDescent="0.25">
      <c r="A445" s="354">
        <v>10</v>
      </c>
      <c r="B445" s="316" t="e">
        <f t="array" ref="B445">IF(STROŠKI_01!#REF!="","",STROŠKI_01!#REF!)</f>
        <v>#REF!</v>
      </c>
      <c r="C445" s="316" t="e">
        <f t="array" ref="C445">IF(STROŠKI_01!#REF!="","",STROŠKI_01!#REF!)</f>
        <v>#REF!</v>
      </c>
      <c r="D445" s="316" t="e">
        <f t="array" ref="D445">IF(STROŠKI_01!#REF!="","",STROŠKI_01!#REF!)</f>
        <v>#REF!</v>
      </c>
      <c r="E445" s="316" t="e">
        <f t="array" ref="E445">IF(STROŠKI_01!#REF!="","",STROŠKI_01!#REF!)</f>
        <v>#REF!</v>
      </c>
      <c r="F445" s="316" t="e">
        <f t="array" ref="F445">IF(STROŠKI_01!#REF!="","",STROŠKI_01!#REF!)</f>
        <v>#REF!</v>
      </c>
      <c r="G445" s="316" t="e">
        <f t="array" ref="G445">IF(STROŠKI_01!#REF!="","",STROŠKI_01!#REF!)</f>
        <v>#REF!</v>
      </c>
      <c r="H445" s="316" t="e">
        <f t="array" ref="H445">IF(STROŠKI_01!#REF!="","",STROŠKI_01!#REF!)</f>
        <v>#REF!</v>
      </c>
      <c r="I445" s="316" t="e">
        <f t="array" ref="I445">IF(STROŠKI_01!#REF!="","",STROŠKI_01!#REF!)</f>
        <v>#REF!</v>
      </c>
      <c r="J445" s="316" t="e">
        <f t="array" ref="J445">IF(STROŠKI_01!#REF!="","",STROŠKI_01!#REF!)</f>
        <v>#REF!</v>
      </c>
      <c r="K445" s="316" t="e">
        <f t="array" ref="K445">IF(STROŠKI_01!#REF!="","",STROŠKI_01!#REF!)</f>
        <v>#REF!</v>
      </c>
      <c r="L445" s="316" t="e">
        <f t="array" ref="L445">IF(STROŠKI_01!#REF!="","",STROŠKI_01!#REF!)</f>
        <v>#REF!</v>
      </c>
      <c r="M445" s="316" t="e">
        <f t="array" ref="M445">IF(STROŠKI_01!#REF!="","",STROŠKI_01!#REF!)</f>
        <v>#REF!</v>
      </c>
      <c r="N445" s="316" t="e">
        <f t="array" ref="N445">IF(STROŠKI_01!#REF!="","",STROŠKI_01!#REF!)</f>
        <v>#REF!</v>
      </c>
      <c r="O445" s="316" t="e">
        <f t="array" ref="O445">IF(STROŠKI_01!#REF!="","",STROŠKI_01!#REF!)</f>
        <v>#REF!</v>
      </c>
      <c r="P445" s="316" t="e">
        <f t="array" ref="P445">IF(STROŠKI_01!#REF!="","",STROŠKI_01!#REF!)</f>
        <v>#REF!</v>
      </c>
      <c r="Q445" s="316" t="e">
        <f t="array" ref="Q445">IF(STROŠKI_01!#REF!="","",STROŠKI_01!#REF!)</f>
        <v>#REF!</v>
      </c>
      <c r="R445" s="316" t="e">
        <f t="array" ref="R445">IF(STROŠKI_01!#REF!="","",STROŠKI_01!#REF!)</f>
        <v>#REF!</v>
      </c>
      <c r="S445" s="316" t="e">
        <f t="array" ref="S445">IF(STROŠKI_01!#REF!="","",STROŠKI_01!#REF!)</f>
        <v>#REF!</v>
      </c>
      <c r="T445" s="316" t="e">
        <f t="array" ref="T445">IF(STROŠKI_01!#REF!="","",STROŠKI_01!#REF!)</f>
        <v>#REF!</v>
      </c>
    </row>
    <row r="446" spans="1:20" x14ac:dyDescent="0.25">
      <c r="A446" s="354">
        <v>10</v>
      </c>
      <c r="B446" s="316" t="e">
        <f t="array" ref="B446">IF(STROŠKI_01!#REF!="","",STROŠKI_01!#REF!)</f>
        <v>#REF!</v>
      </c>
      <c r="C446" s="316" t="e">
        <f t="array" ref="C446">IF(STROŠKI_01!#REF!="","",STROŠKI_01!#REF!)</f>
        <v>#REF!</v>
      </c>
      <c r="D446" s="316" t="e">
        <f t="array" ref="D446">IF(STROŠKI_01!#REF!="","",STROŠKI_01!#REF!)</f>
        <v>#REF!</v>
      </c>
      <c r="E446" s="316" t="e">
        <f t="array" ref="E446">IF(STROŠKI_01!#REF!="","",STROŠKI_01!#REF!)</f>
        <v>#REF!</v>
      </c>
      <c r="F446" s="316" t="e">
        <f t="array" ref="F446">IF(STROŠKI_01!#REF!="","",STROŠKI_01!#REF!)</f>
        <v>#REF!</v>
      </c>
      <c r="G446" s="316" t="e">
        <f t="array" ref="G446">IF(STROŠKI_01!#REF!="","",STROŠKI_01!#REF!)</f>
        <v>#REF!</v>
      </c>
      <c r="H446" s="316" t="e">
        <f t="array" ref="H446">IF(STROŠKI_01!#REF!="","",STROŠKI_01!#REF!)</f>
        <v>#REF!</v>
      </c>
      <c r="I446" s="316" t="e">
        <f t="array" ref="I446">IF(STROŠKI_01!#REF!="","",STROŠKI_01!#REF!)</f>
        <v>#REF!</v>
      </c>
      <c r="J446" s="316" t="e">
        <f t="array" ref="J446">IF(STROŠKI_01!#REF!="","",STROŠKI_01!#REF!)</f>
        <v>#REF!</v>
      </c>
      <c r="K446" s="316" t="e">
        <f t="array" ref="K446">IF(STROŠKI_01!#REF!="","",STROŠKI_01!#REF!)</f>
        <v>#REF!</v>
      </c>
      <c r="L446" s="316" t="e">
        <f t="array" ref="L446">IF(STROŠKI_01!#REF!="","",STROŠKI_01!#REF!)</f>
        <v>#REF!</v>
      </c>
      <c r="M446" s="316" t="e">
        <f t="array" ref="M446">IF(STROŠKI_01!#REF!="","",STROŠKI_01!#REF!)</f>
        <v>#REF!</v>
      </c>
      <c r="N446" s="316" t="e">
        <f t="array" ref="N446">IF(STROŠKI_01!#REF!="","",STROŠKI_01!#REF!)</f>
        <v>#REF!</v>
      </c>
      <c r="O446" s="316" t="e">
        <f t="array" ref="O446">IF(STROŠKI_01!#REF!="","",STROŠKI_01!#REF!)</f>
        <v>#REF!</v>
      </c>
      <c r="P446" s="316" t="e">
        <f t="array" ref="P446">IF(STROŠKI_01!#REF!="","",STROŠKI_01!#REF!)</f>
        <v>#REF!</v>
      </c>
      <c r="Q446" s="316" t="e">
        <f t="array" ref="Q446">IF(STROŠKI_01!#REF!="","",STROŠKI_01!#REF!)</f>
        <v>#REF!</v>
      </c>
      <c r="R446" s="316" t="e">
        <f t="array" ref="R446">IF(STROŠKI_01!#REF!="","",STROŠKI_01!#REF!)</f>
        <v>#REF!</v>
      </c>
      <c r="S446" s="316" t="e">
        <f t="array" ref="S446">IF(STROŠKI_01!#REF!="","",STROŠKI_01!#REF!)</f>
        <v>#REF!</v>
      </c>
      <c r="T446" s="316" t="e">
        <f t="array" ref="T446">IF(STROŠKI_01!#REF!="","",STROŠKI_01!#REF!)</f>
        <v>#REF!</v>
      </c>
    </row>
    <row r="447" spans="1:20" x14ac:dyDescent="0.25">
      <c r="A447" s="354">
        <v>10</v>
      </c>
      <c r="B447" s="316" t="e">
        <f t="array" ref="B447">IF(STROŠKI_01!#REF!="","",STROŠKI_01!#REF!)</f>
        <v>#REF!</v>
      </c>
      <c r="C447" s="316" t="e">
        <f t="array" ref="C447">IF(STROŠKI_01!#REF!="","",STROŠKI_01!#REF!)</f>
        <v>#REF!</v>
      </c>
      <c r="D447" s="316" t="e">
        <f t="array" ref="D447">IF(STROŠKI_01!#REF!="","",STROŠKI_01!#REF!)</f>
        <v>#REF!</v>
      </c>
      <c r="E447" s="316" t="e">
        <f t="array" ref="E447">IF(STROŠKI_01!#REF!="","",STROŠKI_01!#REF!)</f>
        <v>#REF!</v>
      </c>
      <c r="F447" s="316" t="e">
        <f t="array" ref="F447">IF(STROŠKI_01!#REF!="","",STROŠKI_01!#REF!)</f>
        <v>#REF!</v>
      </c>
      <c r="G447" s="316" t="e">
        <f t="array" ref="G447">IF(STROŠKI_01!#REF!="","",STROŠKI_01!#REF!)</f>
        <v>#REF!</v>
      </c>
      <c r="H447" s="316" t="e">
        <f t="array" ref="H447">IF(STROŠKI_01!#REF!="","",STROŠKI_01!#REF!)</f>
        <v>#REF!</v>
      </c>
      <c r="I447" s="316" t="e">
        <f t="array" ref="I447">IF(STROŠKI_01!#REF!="","",STROŠKI_01!#REF!)</f>
        <v>#REF!</v>
      </c>
      <c r="J447" s="316" t="e">
        <f t="array" ref="J447">IF(STROŠKI_01!#REF!="","",STROŠKI_01!#REF!)</f>
        <v>#REF!</v>
      </c>
      <c r="K447" s="316" t="e">
        <f t="array" ref="K447">IF(STROŠKI_01!#REF!="","",STROŠKI_01!#REF!)</f>
        <v>#REF!</v>
      </c>
      <c r="L447" s="316" t="e">
        <f t="array" ref="L447">IF(STROŠKI_01!#REF!="","",STROŠKI_01!#REF!)</f>
        <v>#REF!</v>
      </c>
      <c r="M447" s="316" t="e">
        <f t="array" ref="M447">IF(STROŠKI_01!#REF!="","",STROŠKI_01!#REF!)</f>
        <v>#REF!</v>
      </c>
      <c r="N447" s="316" t="e">
        <f t="array" ref="N447">IF(STROŠKI_01!#REF!="","",STROŠKI_01!#REF!)</f>
        <v>#REF!</v>
      </c>
      <c r="O447" s="316" t="e">
        <f t="array" ref="O447">IF(STROŠKI_01!#REF!="","",STROŠKI_01!#REF!)</f>
        <v>#REF!</v>
      </c>
      <c r="P447" s="316" t="e">
        <f t="array" ref="P447">IF(STROŠKI_01!#REF!="","",STROŠKI_01!#REF!)</f>
        <v>#REF!</v>
      </c>
      <c r="Q447" s="316" t="e">
        <f t="array" ref="Q447">IF(STROŠKI_01!#REF!="","",STROŠKI_01!#REF!)</f>
        <v>#REF!</v>
      </c>
      <c r="R447" s="316" t="e">
        <f t="array" ref="R447">IF(STROŠKI_01!#REF!="","",STROŠKI_01!#REF!)</f>
        <v>#REF!</v>
      </c>
      <c r="S447" s="316" t="e">
        <f t="array" ref="S447">IF(STROŠKI_01!#REF!="","",STROŠKI_01!#REF!)</f>
        <v>#REF!</v>
      </c>
      <c r="T447" s="316" t="e">
        <f t="array" ref="T447">IF(STROŠKI_01!#REF!="","",STROŠKI_01!#REF!)</f>
        <v>#REF!</v>
      </c>
    </row>
    <row r="448" spans="1:20" x14ac:dyDescent="0.25">
      <c r="A448" s="354">
        <v>10</v>
      </c>
      <c r="B448" s="316" t="e">
        <f t="array" ref="B448">IF(STROŠKI_01!#REF!="","",STROŠKI_01!#REF!)</f>
        <v>#REF!</v>
      </c>
      <c r="C448" s="316" t="e">
        <f t="array" ref="C448">IF(STROŠKI_01!#REF!="","",STROŠKI_01!#REF!)</f>
        <v>#REF!</v>
      </c>
      <c r="D448" s="316" t="e">
        <f t="array" ref="D448">IF(STROŠKI_01!#REF!="","",STROŠKI_01!#REF!)</f>
        <v>#REF!</v>
      </c>
      <c r="E448" s="316" t="e">
        <f t="array" ref="E448">IF(STROŠKI_01!#REF!="","",STROŠKI_01!#REF!)</f>
        <v>#REF!</v>
      </c>
      <c r="F448" s="316" t="e">
        <f t="array" ref="F448">IF(STROŠKI_01!#REF!="","",STROŠKI_01!#REF!)</f>
        <v>#REF!</v>
      </c>
      <c r="G448" s="316" t="e">
        <f t="array" ref="G448">IF(STROŠKI_01!#REF!="","",STROŠKI_01!#REF!)</f>
        <v>#REF!</v>
      </c>
      <c r="H448" s="316" t="e">
        <f t="array" ref="H448">IF(STROŠKI_01!#REF!="","",STROŠKI_01!#REF!)</f>
        <v>#REF!</v>
      </c>
      <c r="I448" s="316" t="e">
        <f t="array" ref="I448">IF(STROŠKI_01!#REF!="","",STROŠKI_01!#REF!)</f>
        <v>#REF!</v>
      </c>
      <c r="J448" s="316" t="e">
        <f t="array" ref="J448">IF(STROŠKI_01!#REF!="","",STROŠKI_01!#REF!)</f>
        <v>#REF!</v>
      </c>
      <c r="K448" s="316" t="e">
        <f t="array" ref="K448">IF(STROŠKI_01!#REF!="","",STROŠKI_01!#REF!)</f>
        <v>#REF!</v>
      </c>
      <c r="L448" s="316" t="e">
        <f t="array" ref="L448">IF(STROŠKI_01!#REF!="","",STROŠKI_01!#REF!)</f>
        <v>#REF!</v>
      </c>
      <c r="M448" s="316" t="e">
        <f t="array" ref="M448">IF(STROŠKI_01!#REF!="","",STROŠKI_01!#REF!)</f>
        <v>#REF!</v>
      </c>
      <c r="N448" s="316" t="e">
        <f t="array" ref="N448">IF(STROŠKI_01!#REF!="","",STROŠKI_01!#REF!)</f>
        <v>#REF!</v>
      </c>
      <c r="O448" s="316" t="e">
        <f t="array" ref="O448">IF(STROŠKI_01!#REF!="","",STROŠKI_01!#REF!)</f>
        <v>#REF!</v>
      </c>
      <c r="P448" s="316" t="e">
        <f t="array" ref="P448">IF(STROŠKI_01!#REF!="","",STROŠKI_01!#REF!)</f>
        <v>#REF!</v>
      </c>
      <c r="Q448" s="316" t="e">
        <f t="array" ref="Q448">IF(STROŠKI_01!#REF!="","",STROŠKI_01!#REF!)</f>
        <v>#REF!</v>
      </c>
      <c r="R448" s="316" t="e">
        <f t="array" ref="R448">IF(STROŠKI_01!#REF!="","",STROŠKI_01!#REF!)</f>
        <v>#REF!</v>
      </c>
      <c r="S448" s="316" t="e">
        <f t="array" ref="S448">IF(STROŠKI_01!#REF!="","",STROŠKI_01!#REF!)</f>
        <v>#REF!</v>
      </c>
      <c r="T448" s="316" t="e">
        <f t="array" ref="T448">IF(STROŠKI_01!#REF!="","",STROŠKI_01!#REF!)</f>
        <v>#REF!</v>
      </c>
    </row>
    <row r="449" spans="1:22" x14ac:dyDescent="0.25">
      <c r="A449" s="354">
        <v>10</v>
      </c>
      <c r="B449" s="316" t="e">
        <f t="array" ref="B449">IF(STROŠKI_01!#REF!="","",STROŠKI_01!#REF!)</f>
        <v>#REF!</v>
      </c>
      <c r="C449" s="316" t="e">
        <f t="array" ref="C449">IF(STROŠKI_01!#REF!="","",STROŠKI_01!#REF!)</f>
        <v>#REF!</v>
      </c>
      <c r="D449" s="316" t="e">
        <f t="array" ref="D449">IF(STROŠKI_01!#REF!="","",STROŠKI_01!#REF!)</f>
        <v>#REF!</v>
      </c>
      <c r="E449" s="316" t="e">
        <f t="array" ref="E449">IF(STROŠKI_01!#REF!="","",STROŠKI_01!#REF!)</f>
        <v>#REF!</v>
      </c>
      <c r="F449" s="316" t="e">
        <f t="array" ref="F449">IF(STROŠKI_01!#REF!="","",STROŠKI_01!#REF!)</f>
        <v>#REF!</v>
      </c>
      <c r="G449" s="316" t="e">
        <f t="array" ref="G449">IF(STROŠKI_01!#REF!="","",STROŠKI_01!#REF!)</f>
        <v>#REF!</v>
      </c>
      <c r="H449" s="316" t="e">
        <f t="array" ref="H449">IF(STROŠKI_01!#REF!="","",STROŠKI_01!#REF!)</f>
        <v>#REF!</v>
      </c>
      <c r="I449" s="316" t="e">
        <f t="array" ref="I449">IF(STROŠKI_01!#REF!="","",STROŠKI_01!#REF!)</f>
        <v>#REF!</v>
      </c>
      <c r="J449" s="316" t="e">
        <f t="array" ref="J449">IF(STROŠKI_01!#REF!="","",STROŠKI_01!#REF!)</f>
        <v>#REF!</v>
      </c>
      <c r="K449" s="316" t="e">
        <f t="array" ref="K449">IF(STROŠKI_01!#REF!="","",STROŠKI_01!#REF!)</f>
        <v>#REF!</v>
      </c>
      <c r="L449" s="316" t="e">
        <f t="array" ref="L449">IF(STROŠKI_01!#REF!="","",STROŠKI_01!#REF!)</f>
        <v>#REF!</v>
      </c>
      <c r="M449" s="316" t="e">
        <f t="array" ref="M449">IF(STROŠKI_01!#REF!="","",STROŠKI_01!#REF!)</f>
        <v>#REF!</v>
      </c>
      <c r="N449" s="316" t="e">
        <f t="array" ref="N449">IF(STROŠKI_01!#REF!="","",STROŠKI_01!#REF!)</f>
        <v>#REF!</v>
      </c>
      <c r="O449" s="316" t="e">
        <f t="array" ref="O449">IF(STROŠKI_01!#REF!="","",STROŠKI_01!#REF!)</f>
        <v>#REF!</v>
      </c>
      <c r="P449" s="316" t="e">
        <f t="array" ref="P449">IF(STROŠKI_01!#REF!="","",STROŠKI_01!#REF!)</f>
        <v>#REF!</v>
      </c>
      <c r="Q449" s="316" t="e">
        <f t="array" ref="Q449">IF(STROŠKI_01!#REF!="","",STROŠKI_01!#REF!)</f>
        <v>#REF!</v>
      </c>
      <c r="R449" s="316" t="e">
        <f t="array" ref="R449">IF(STROŠKI_01!#REF!="","",STROŠKI_01!#REF!)</f>
        <v>#REF!</v>
      </c>
      <c r="S449" s="316" t="e">
        <f t="array" ref="S449">IF(STROŠKI_01!#REF!="","",STROŠKI_01!#REF!)</f>
        <v>#REF!</v>
      </c>
      <c r="T449" s="316" t="e">
        <f t="array" ref="T449">IF(STROŠKI_01!#REF!="","",STROŠKI_01!#REF!)</f>
        <v>#REF!</v>
      </c>
    </row>
    <row r="450" spans="1:22" x14ac:dyDescent="0.25">
      <c r="A450" s="354">
        <v>10</v>
      </c>
      <c r="B450" s="316" t="e">
        <f t="array" ref="B450">IF(STROŠKI_01!#REF!="","",STROŠKI_01!#REF!)</f>
        <v>#REF!</v>
      </c>
      <c r="C450" s="316" t="e">
        <f t="array" ref="C450">IF(STROŠKI_01!#REF!="","",STROŠKI_01!#REF!)</f>
        <v>#REF!</v>
      </c>
      <c r="D450" s="316" t="e">
        <f t="array" ref="D450">IF(STROŠKI_01!#REF!="","",STROŠKI_01!#REF!)</f>
        <v>#REF!</v>
      </c>
      <c r="E450" s="316" t="e">
        <f t="array" ref="E450">IF(STROŠKI_01!#REF!="","",STROŠKI_01!#REF!)</f>
        <v>#REF!</v>
      </c>
      <c r="F450" s="316" t="e">
        <f t="array" ref="F450">IF(STROŠKI_01!#REF!="","",STROŠKI_01!#REF!)</f>
        <v>#REF!</v>
      </c>
      <c r="G450" s="316" t="e">
        <f t="array" ref="G450">IF(STROŠKI_01!#REF!="","",STROŠKI_01!#REF!)</f>
        <v>#REF!</v>
      </c>
      <c r="H450" s="316" t="e">
        <f t="array" ref="H450">IF(STROŠKI_01!#REF!="","",STROŠKI_01!#REF!)</f>
        <v>#REF!</v>
      </c>
      <c r="I450" s="316" t="e">
        <f t="array" ref="I450">IF(STROŠKI_01!#REF!="","",STROŠKI_01!#REF!)</f>
        <v>#REF!</v>
      </c>
      <c r="J450" s="316" t="e">
        <f t="array" ref="J450">IF(STROŠKI_01!#REF!="","",STROŠKI_01!#REF!)</f>
        <v>#REF!</v>
      </c>
      <c r="K450" s="316" t="e">
        <f t="array" ref="K450">IF(STROŠKI_01!#REF!="","",STROŠKI_01!#REF!)</f>
        <v>#REF!</v>
      </c>
      <c r="L450" s="316" t="e">
        <f t="array" ref="L450">IF(STROŠKI_01!#REF!="","",STROŠKI_01!#REF!)</f>
        <v>#REF!</v>
      </c>
      <c r="M450" s="316" t="e">
        <f t="array" ref="M450">IF(STROŠKI_01!#REF!="","",STROŠKI_01!#REF!)</f>
        <v>#REF!</v>
      </c>
      <c r="N450" s="316" t="e">
        <f t="array" ref="N450">IF(STROŠKI_01!#REF!="","",STROŠKI_01!#REF!)</f>
        <v>#REF!</v>
      </c>
      <c r="O450" s="316" t="e">
        <f t="array" ref="O450">IF(STROŠKI_01!#REF!="","",STROŠKI_01!#REF!)</f>
        <v>#REF!</v>
      </c>
      <c r="P450" s="316" t="e">
        <f t="array" ref="P450">IF(STROŠKI_01!#REF!="","",STROŠKI_01!#REF!)</f>
        <v>#REF!</v>
      </c>
      <c r="Q450" s="316" t="e">
        <f t="array" ref="Q450">IF(STROŠKI_01!#REF!="","",STROŠKI_01!#REF!)</f>
        <v>#REF!</v>
      </c>
      <c r="R450" s="316" t="e">
        <f t="array" ref="R450">IF(STROŠKI_01!#REF!="","",STROŠKI_01!#REF!)</f>
        <v>#REF!</v>
      </c>
      <c r="S450" s="316" t="e">
        <f t="array" ref="S450">IF(STROŠKI_01!#REF!="","",STROŠKI_01!#REF!)</f>
        <v>#REF!</v>
      </c>
      <c r="T450" s="316" t="e">
        <f t="array" ref="T450">IF(STROŠKI_01!#REF!="","",STROŠKI_01!#REF!)</f>
        <v>#REF!</v>
      </c>
    </row>
    <row r="451" spans="1:22" x14ac:dyDescent="0.25">
      <c r="A451" s="354">
        <v>10</v>
      </c>
      <c r="B451" s="316" t="e">
        <f t="array" ref="B451">IF(STROŠKI_01!#REF!="","",STROŠKI_01!#REF!)</f>
        <v>#REF!</v>
      </c>
      <c r="C451" s="316" t="e">
        <f t="array" ref="C451">IF(STROŠKI_01!#REF!="","",STROŠKI_01!#REF!)</f>
        <v>#REF!</v>
      </c>
      <c r="D451" s="316" t="e">
        <f t="array" ref="D451">IF(STROŠKI_01!#REF!="","",STROŠKI_01!#REF!)</f>
        <v>#REF!</v>
      </c>
      <c r="E451" s="316" t="e">
        <f t="array" ref="E451">IF(STROŠKI_01!#REF!="","",STROŠKI_01!#REF!)</f>
        <v>#REF!</v>
      </c>
      <c r="F451" s="316" t="e">
        <f t="array" ref="F451">IF(STROŠKI_01!#REF!="","",STROŠKI_01!#REF!)</f>
        <v>#REF!</v>
      </c>
      <c r="G451" s="316" t="e">
        <f t="array" ref="G451">IF(STROŠKI_01!#REF!="","",STROŠKI_01!#REF!)</f>
        <v>#REF!</v>
      </c>
      <c r="H451" s="316" t="e">
        <f t="array" ref="H451">IF(STROŠKI_01!#REF!="","",STROŠKI_01!#REF!)</f>
        <v>#REF!</v>
      </c>
      <c r="I451" s="316" t="e">
        <f t="array" ref="I451">IF(STROŠKI_01!#REF!="","",STROŠKI_01!#REF!)</f>
        <v>#REF!</v>
      </c>
      <c r="J451" s="316" t="e">
        <f t="array" ref="J451">IF(STROŠKI_01!#REF!="","",STROŠKI_01!#REF!)</f>
        <v>#REF!</v>
      </c>
      <c r="K451" s="316" t="e">
        <f t="array" ref="K451">IF(STROŠKI_01!#REF!="","",STROŠKI_01!#REF!)</f>
        <v>#REF!</v>
      </c>
      <c r="L451" s="316" t="e">
        <f t="array" ref="L451">IF(STROŠKI_01!#REF!="","",STROŠKI_01!#REF!)</f>
        <v>#REF!</v>
      </c>
      <c r="M451" s="316" t="e">
        <f t="array" ref="M451">IF(STROŠKI_01!#REF!="","",STROŠKI_01!#REF!)</f>
        <v>#REF!</v>
      </c>
      <c r="N451" s="316" t="e">
        <f t="array" ref="N451">IF(STROŠKI_01!#REF!="","",STROŠKI_01!#REF!)</f>
        <v>#REF!</v>
      </c>
      <c r="O451" s="316" t="e">
        <f t="array" ref="O451">IF(STROŠKI_01!#REF!="","",STROŠKI_01!#REF!)</f>
        <v>#REF!</v>
      </c>
      <c r="P451" s="316" t="e">
        <f t="array" ref="P451">IF(STROŠKI_01!#REF!="","",STROŠKI_01!#REF!)</f>
        <v>#REF!</v>
      </c>
      <c r="Q451" s="316" t="e">
        <f t="array" ref="Q451">IF(STROŠKI_01!#REF!="","",STROŠKI_01!#REF!)</f>
        <v>#REF!</v>
      </c>
      <c r="R451" s="316" t="e">
        <f t="array" ref="R451">IF(STROŠKI_01!#REF!="","",STROŠKI_01!#REF!)</f>
        <v>#REF!</v>
      </c>
      <c r="S451" s="316" t="e">
        <f t="array" ref="S451">IF(STROŠKI_01!#REF!="","",STROŠKI_01!#REF!)</f>
        <v>#REF!</v>
      </c>
      <c r="T451" s="316" t="e">
        <f t="array" ref="T451">IF(STROŠKI_01!#REF!="","",STROŠKI_01!#REF!)</f>
        <v>#REF!</v>
      </c>
    </row>
    <row r="452" spans="1:22" x14ac:dyDescent="0.25">
      <c r="A452" s="322">
        <v>11</v>
      </c>
      <c r="B452" s="316" t="e">
        <f t="array" ref="B452">IF(STROŠKI_01!#REF!="","",STROŠKI_01!#REF!)</f>
        <v>#REF!</v>
      </c>
      <c r="C452" s="316" t="e">
        <f t="array" ref="C452">IF(STROŠKI_01!#REF!="","",STROŠKI_01!#REF!)</f>
        <v>#REF!</v>
      </c>
      <c r="D452" s="316" t="e">
        <f t="array" ref="D452">IF(STROŠKI_01!#REF!="","",STROŠKI_01!#REF!)</f>
        <v>#REF!</v>
      </c>
      <c r="E452" s="316" t="e">
        <f t="array" ref="E452">IF(STROŠKI_01!#REF!="","",STROŠKI_01!#REF!)</f>
        <v>#REF!</v>
      </c>
      <c r="F452" s="316" t="e">
        <f t="array" ref="F452">IF(STROŠKI_01!#REF!="","",STROŠKI_01!#REF!)</f>
        <v>#REF!</v>
      </c>
      <c r="G452" s="316" t="e">
        <f t="array" ref="G452">IF(STROŠKI_01!#REF!="","",STROŠKI_01!#REF!)</f>
        <v>#REF!</v>
      </c>
      <c r="H452" s="316" t="e">
        <f t="array" ref="H452">IF(STROŠKI_01!#REF!="","",STROŠKI_01!#REF!)</f>
        <v>#REF!</v>
      </c>
      <c r="I452" s="316" t="e">
        <f t="array" ref="I452">IF(STROŠKI_01!#REF!="","",STROŠKI_01!#REF!)</f>
        <v>#REF!</v>
      </c>
      <c r="J452" s="316" t="e">
        <f t="array" ref="J452">IF(STROŠKI_01!#REF!="","",STROŠKI_01!#REF!)</f>
        <v>#REF!</v>
      </c>
      <c r="K452" s="316" t="e">
        <f t="array" ref="K452">IF(STROŠKI_01!#REF!="","",STROŠKI_01!#REF!)</f>
        <v>#REF!</v>
      </c>
      <c r="L452" s="316" t="e">
        <f t="array" ref="L452">IF(STROŠKI_01!#REF!="","",STROŠKI_01!#REF!)</f>
        <v>#REF!</v>
      </c>
      <c r="M452" s="316" t="e">
        <f t="array" ref="M452">IF(STROŠKI_01!#REF!="","",STROŠKI_01!#REF!)</f>
        <v>#REF!</v>
      </c>
      <c r="N452" s="316" t="e">
        <f t="array" ref="N452">IF(STROŠKI_01!#REF!="","",STROŠKI_01!#REF!)</f>
        <v>#REF!</v>
      </c>
      <c r="O452" s="316" t="e">
        <f t="array" ref="O452">IF(STROŠKI_01!#REF!="","",STROŠKI_01!#REF!)</f>
        <v>#REF!</v>
      </c>
      <c r="P452" s="316" t="e">
        <f t="array" ref="P452">IF(STROŠKI_01!#REF!="","",STROŠKI_01!#REF!)</f>
        <v>#REF!</v>
      </c>
      <c r="Q452" s="316" t="e">
        <f t="array" ref="Q452">IF(STROŠKI_01!#REF!="","",STROŠKI_01!#REF!)</f>
        <v>#REF!</v>
      </c>
      <c r="R452" s="316" t="e">
        <f t="array" ref="R452">IF(STROŠKI_01!#REF!="","",STROŠKI_01!#REF!)</f>
        <v>#REF!</v>
      </c>
      <c r="S452" s="316" t="e">
        <f t="array" ref="S452">IF(STROŠKI_01!#REF!="","",STROŠKI_01!#REF!)</f>
        <v>#REF!</v>
      </c>
      <c r="T452" s="316" t="e">
        <f t="array" ref="T452">IF(STROŠKI_01!#REF!="","",STROŠKI_01!#REF!)</f>
        <v>#REF!</v>
      </c>
      <c r="U452" s="448" t="e">
        <f t="array" ref="U452">IF(STROŠKI_01!#REF!="","",STROŠKI_01!#REF!)</f>
        <v>#REF!</v>
      </c>
      <c r="V452" t="e">
        <f t="array" ref="V452">IF(STROŠKI_01!#REF!="","",STROŠKI_01!#REF!)</f>
        <v>#REF!</v>
      </c>
    </row>
    <row r="453" spans="1:22" x14ac:dyDescent="0.25">
      <c r="A453" s="322">
        <v>11</v>
      </c>
      <c r="B453" s="316" t="e">
        <f t="array" ref="B453">IF(STROŠKI_01!#REF!="","",STROŠKI_01!#REF!)</f>
        <v>#REF!</v>
      </c>
      <c r="C453" s="316" t="e">
        <f t="array" ref="C453">IF(STROŠKI_01!#REF!="","",STROŠKI_01!#REF!)</f>
        <v>#REF!</v>
      </c>
      <c r="D453" s="316" t="e">
        <f t="array" ref="D453">IF(STROŠKI_01!#REF!="","",STROŠKI_01!#REF!)</f>
        <v>#REF!</v>
      </c>
      <c r="E453" s="316" t="e">
        <f t="array" ref="E453">IF(STROŠKI_01!#REF!="","",STROŠKI_01!#REF!)</f>
        <v>#REF!</v>
      </c>
      <c r="F453" s="316" t="e">
        <f t="array" ref="F453">IF(STROŠKI_01!#REF!="","",STROŠKI_01!#REF!)</f>
        <v>#REF!</v>
      </c>
      <c r="G453" s="316" t="e">
        <f t="array" ref="G453">IF(STROŠKI_01!#REF!="","",STROŠKI_01!#REF!)</f>
        <v>#REF!</v>
      </c>
      <c r="H453" s="316" t="e">
        <f t="array" ref="H453">IF(STROŠKI_01!#REF!="","",STROŠKI_01!#REF!)</f>
        <v>#REF!</v>
      </c>
      <c r="I453" s="316" t="e">
        <f t="array" ref="I453">IF(STROŠKI_01!#REF!="","",STROŠKI_01!#REF!)</f>
        <v>#REF!</v>
      </c>
      <c r="J453" s="316" t="e">
        <f t="array" ref="J453">IF(STROŠKI_01!#REF!="","",STROŠKI_01!#REF!)</f>
        <v>#REF!</v>
      </c>
      <c r="K453" s="316" t="e">
        <f t="array" ref="K453">IF(STROŠKI_01!#REF!="","",STROŠKI_01!#REF!)</f>
        <v>#REF!</v>
      </c>
      <c r="L453" s="316" t="e">
        <f t="array" ref="L453">IF(STROŠKI_01!#REF!="","",STROŠKI_01!#REF!)</f>
        <v>#REF!</v>
      </c>
      <c r="M453" s="316" t="e">
        <f t="array" ref="M453">IF(STROŠKI_01!#REF!="","",STROŠKI_01!#REF!)</f>
        <v>#REF!</v>
      </c>
      <c r="N453" s="316" t="e">
        <f t="array" ref="N453">IF(STROŠKI_01!#REF!="","",STROŠKI_01!#REF!)</f>
        <v>#REF!</v>
      </c>
      <c r="O453" s="316" t="e">
        <f t="array" ref="O453">IF(STROŠKI_01!#REF!="","",STROŠKI_01!#REF!)</f>
        <v>#REF!</v>
      </c>
      <c r="P453" s="316" t="e">
        <f t="array" ref="P453">IF(STROŠKI_01!#REF!="","",STROŠKI_01!#REF!)</f>
        <v>#REF!</v>
      </c>
      <c r="Q453" s="316" t="e">
        <f t="array" ref="Q453">IF(STROŠKI_01!#REF!="","",STROŠKI_01!#REF!)</f>
        <v>#REF!</v>
      </c>
      <c r="R453" s="316" t="e">
        <f t="array" ref="R453">IF(STROŠKI_01!#REF!="","",STROŠKI_01!#REF!)</f>
        <v>#REF!</v>
      </c>
      <c r="S453" s="316" t="e">
        <f t="array" ref="S453">IF(STROŠKI_01!#REF!="","",STROŠKI_01!#REF!)</f>
        <v>#REF!</v>
      </c>
      <c r="T453" s="316" t="e">
        <f t="array" ref="T453">IF(STROŠKI_01!#REF!="","",STROŠKI_01!#REF!)</f>
        <v>#REF!</v>
      </c>
      <c r="U453" s="448" t="e">
        <f t="array" ref="U453">IF(STROŠKI_01!#REF!="","",STROŠKI_01!#REF!)</f>
        <v>#REF!</v>
      </c>
      <c r="V453" t="e">
        <f t="array" ref="V453">IF(STROŠKI_01!#REF!="","",STROŠKI_01!#REF!)</f>
        <v>#REF!</v>
      </c>
    </row>
    <row r="454" spans="1:22" x14ac:dyDescent="0.25">
      <c r="A454" s="322">
        <v>11</v>
      </c>
      <c r="B454" s="316" t="e">
        <f t="array" ref="B454">IF(STROŠKI_01!#REF!="","",STROŠKI_01!#REF!)</f>
        <v>#REF!</v>
      </c>
      <c r="C454" s="316" t="e">
        <f t="array" ref="C454">IF(STROŠKI_01!#REF!="","",STROŠKI_01!#REF!)</f>
        <v>#REF!</v>
      </c>
      <c r="D454" s="316" t="e">
        <f t="array" ref="D454">IF(STROŠKI_01!#REF!="","",STROŠKI_01!#REF!)</f>
        <v>#REF!</v>
      </c>
      <c r="E454" s="316" t="e">
        <f t="array" ref="E454">IF(STROŠKI_01!#REF!="","",STROŠKI_01!#REF!)</f>
        <v>#REF!</v>
      </c>
      <c r="F454" s="316" t="e">
        <f t="array" ref="F454">IF(STROŠKI_01!#REF!="","",STROŠKI_01!#REF!)</f>
        <v>#REF!</v>
      </c>
      <c r="G454" s="316" t="e">
        <f t="array" ref="G454">IF(STROŠKI_01!#REF!="","",STROŠKI_01!#REF!)</f>
        <v>#REF!</v>
      </c>
      <c r="H454" s="316" t="e">
        <f t="array" ref="H454">IF(STROŠKI_01!#REF!="","",STROŠKI_01!#REF!)</f>
        <v>#REF!</v>
      </c>
      <c r="I454" s="316" t="e">
        <f t="array" ref="I454">IF(STROŠKI_01!#REF!="","",STROŠKI_01!#REF!)</f>
        <v>#REF!</v>
      </c>
      <c r="J454" s="316" t="e">
        <f t="array" ref="J454">IF(STROŠKI_01!#REF!="","",STROŠKI_01!#REF!)</f>
        <v>#REF!</v>
      </c>
      <c r="K454" s="316" t="e">
        <f t="array" ref="K454">IF(STROŠKI_01!#REF!="","",STROŠKI_01!#REF!)</f>
        <v>#REF!</v>
      </c>
      <c r="L454" s="316" t="e">
        <f t="array" ref="L454">IF(STROŠKI_01!#REF!="","",STROŠKI_01!#REF!)</f>
        <v>#REF!</v>
      </c>
      <c r="M454" s="316" t="e">
        <f t="array" ref="M454">IF(STROŠKI_01!#REF!="","",STROŠKI_01!#REF!)</f>
        <v>#REF!</v>
      </c>
      <c r="N454" s="316" t="e">
        <f t="array" ref="N454">IF(STROŠKI_01!#REF!="","",STROŠKI_01!#REF!)</f>
        <v>#REF!</v>
      </c>
      <c r="O454" s="316" t="e">
        <f t="array" ref="O454">IF(STROŠKI_01!#REF!="","",STROŠKI_01!#REF!)</f>
        <v>#REF!</v>
      </c>
      <c r="P454" s="316" t="e">
        <f t="array" ref="P454">IF(STROŠKI_01!#REF!="","",STROŠKI_01!#REF!)</f>
        <v>#REF!</v>
      </c>
      <c r="Q454" s="316" t="e">
        <f t="array" ref="Q454">IF(STROŠKI_01!#REF!="","",STROŠKI_01!#REF!)</f>
        <v>#REF!</v>
      </c>
      <c r="R454" s="316" t="e">
        <f t="array" ref="R454">IF(STROŠKI_01!#REF!="","",STROŠKI_01!#REF!)</f>
        <v>#REF!</v>
      </c>
      <c r="S454" s="316" t="e">
        <f t="array" ref="S454">IF(STROŠKI_01!#REF!="","",STROŠKI_01!#REF!)</f>
        <v>#REF!</v>
      </c>
      <c r="T454" s="316" t="e">
        <f t="array" ref="T454">IF(STROŠKI_01!#REF!="","",STROŠKI_01!#REF!)</f>
        <v>#REF!</v>
      </c>
      <c r="U454" s="448" t="e">
        <f t="array" ref="U454">IF(STROŠKI_01!#REF!="","",STROŠKI_01!#REF!)</f>
        <v>#REF!</v>
      </c>
      <c r="V454" t="e">
        <f t="array" ref="V454">IF(STROŠKI_01!#REF!="","",STROŠKI_01!#REF!)</f>
        <v>#REF!</v>
      </c>
    </row>
    <row r="455" spans="1:22" x14ac:dyDescent="0.25">
      <c r="A455" s="322">
        <v>11</v>
      </c>
      <c r="B455" s="316" t="e">
        <f t="array" ref="B455">IF(STROŠKI_01!#REF!="","",STROŠKI_01!#REF!)</f>
        <v>#REF!</v>
      </c>
      <c r="C455" s="316" t="e">
        <f t="array" ref="C455">IF(STROŠKI_01!#REF!="","",STROŠKI_01!#REF!)</f>
        <v>#REF!</v>
      </c>
      <c r="D455" s="316" t="e">
        <f t="array" ref="D455">IF(STROŠKI_01!#REF!="","",STROŠKI_01!#REF!)</f>
        <v>#REF!</v>
      </c>
      <c r="E455" s="316" t="e">
        <f t="array" ref="E455">IF(STROŠKI_01!#REF!="","",STROŠKI_01!#REF!)</f>
        <v>#REF!</v>
      </c>
      <c r="F455" s="316" t="e">
        <f t="array" ref="F455">IF(STROŠKI_01!#REF!="","",STROŠKI_01!#REF!)</f>
        <v>#REF!</v>
      </c>
      <c r="G455" s="316" t="e">
        <f t="array" ref="G455">IF(STROŠKI_01!#REF!="","",STROŠKI_01!#REF!)</f>
        <v>#REF!</v>
      </c>
      <c r="H455" s="316" t="e">
        <f t="array" ref="H455">IF(STROŠKI_01!#REF!="","",STROŠKI_01!#REF!)</f>
        <v>#REF!</v>
      </c>
      <c r="I455" s="316" t="e">
        <f t="array" ref="I455">IF(STROŠKI_01!#REF!="","",STROŠKI_01!#REF!)</f>
        <v>#REF!</v>
      </c>
      <c r="J455" s="316" t="e">
        <f t="array" ref="J455">IF(STROŠKI_01!#REF!="","",STROŠKI_01!#REF!)</f>
        <v>#REF!</v>
      </c>
      <c r="K455" s="316" t="e">
        <f t="array" ref="K455">IF(STROŠKI_01!#REF!="","",STROŠKI_01!#REF!)</f>
        <v>#REF!</v>
      </c>
      <c r="L455" s="316" t="e">
        <f t="array" ref="L455">IF(STROŠKI_01!#REF!="","",STROŠKI_01!#REF!)</f>
        <v>#REF!</v>
      </c>
      <c r="M455" s="316" t="e">
        <f t="array" ref="M455">IF(STROŠKI_01!#REF!="","",STROŠKI_01!#REF!)</f>
        <v>#REF!</v>
      </c>
      <c r="N455" s="316" t="e">
        <f t="array" ref="N455">IF(STROŠKI_01!#REF!="","",STROŠKI_01!#REF!)</f>
        <v>#REF!</v>
      </c>
      <c r="O455" s="316" t="e">
        <f t="array" ref="O455">IF(STROŠKI_01!#REF!="","",STROŠKI_01!#REF!)</f>
        <v>#REF!</v>
      </c>
      <c r="P455" s="316" t="e">
        <f t="array" ref="P455">IF(STROŠKI_01!#REF!="","",STROŠKI_01!#REF!)</f>
        <v>#REF!</v>
      </c>
      <c r="Q455" s="316" t="e">
        <f t="array" ref="Q455">IF(STROŠKI_01!#REF!="","",STROŠKI_01!#REF!)</f>
        <v>#REF!</v>
      </c>
      <c r="R455" s="316" t="e">
        <f t="array" ref="R455">IF(STROŠKI_01!#REF!="","",STROŠKI_01!#REF!)</f>
        <v>#REF!</v>
      </c>
      <c r="S455" s="316" t="e">
        <f t="array" ref="S455">IF(STROŠKI_01!#REF!="","",STROŠKI_01!#REF!)</f>
        <v>#REF!</v>
      </c>
      <c r="T455" s="316" t="e">
        <f t="array" ref="T455">IF(STROŠKI_01!#REF!="","",STROŠKI_01!#REF!)</f>
        <v>#REF!</v>
      </c>
    </row>
    <row r="456" spans="1:22" x14ac:dyDescent="0.25">
      <c r="A456" s="322">
        <v>11</v>
      </c>
      <c r="B456" s="316" t="e">
        <f t="array" ref="B456">IF(STROŠKI_01!#REF!="","",STROŠKI_01!#REF!)</f>
        <v>#REF!</v>
      </c>
      <c r="C456" s="316" t="e">
        <f t="array" ref="C456">IF(STROŠKI_01!#REF!="","",STROŠKI_01!#REF!)</f>
        <v>#REF!</v>
      </c>
      <c r="D456" s="316" t="e">
        <f t="array" ref="D456">IF(STROŠKI_01!#REF!="","",STROŠKI_01!#REF!)</f>
        <v>#REF!</v>
      </c>
      <c r="E456" s="316" t="e">
        <f t="array" ref="E456">IF(STROŠKI_01!#REF!="","",STROŠKI_01!#REF!)</f>
        <v>#REF!</v>
      </c>
      <c r="F456" s="316" t="e">
        <f t="array" ref="F456">IF(STROŠKI_01!#REF!="","",STROŠKI_01!#REF!)</f>
        <v>#REF!</v>
      </c>
      <c r="G456" s="316" t="e">
        <f t="array" ref="G456">IF(STROŠKI_01!#REF!="","",STROŠKI_01!#REF!)</f>
        <v>#REF!</v>
      </c>
      <c r="H456" s="316" t="e">
        <f t="array" ref="H456">IF(STROŠKI_01!#REF!="","",STROŠKI_01!#REF!)</f>
        <v>#REF!</v>
      </c>
      <c r="I456" s="316" t="e">
        <f t="array" ref="I456">IF(STROŠKI_01!#REF!="","",STROŠKI_01!#REF!)</f>
        <v>#REF!</v>
      </c>
      <c r="J456" s="316" t="e">
        <f t="array" ref="J456">IF(STROŠKI_01!#REF!="","",STROŠKI_01!#REF!)</f>
        <v>#REF!</v>
      </c>
      <c r="K456" s="316" t="e">
        <f t="array" ref="K456">IF(STROŠKI_01!#REF!="","",STROŠKI_01!#REF!)</f>
        <v>#REF!</v>
      </c>
      <c r="L456" s="316" t="e">
        <f t="array" ref="L456">IF(STROŠKI_01!#REF!="","",STROŠKI_01!#REF!)</f>
        <v>#REF!</v>
      </c>
      <c r="M456" s="316" t="e">
        <f t="array" ref="M456">IF(STROŠKI_01!#REF!="","",STROŠKI_01!#REF!)</f>
        <v>#REF!</v>
      </c>
      <c r="N456" s="316" t="e">
        <f t="array" ref="N456">IF(STROŠKI_01!#REF!="","",STROŠKI_01!#REF!)</f>
        <v>#REF!</v>
      </c>
      <c r="O456" s="316" t="e">
        <f t="array" ref="O456">IF(STROŠKI_01!#REF!="","",STROŠKI_01!#REF!)</f>
        <v>#REF!</v>
      </c>
      <c r="P456" s="316" t="e">
        <f t="array" ref="P456">IF(STROŠKI_01!#REF!="","",STROŠKI_01!#REF!)</f>
        <v>#REF!</v>
      </c>
      <c r="Q456" s="316" t="e">
        <f t="array" ref="Q456">IF(STROŠKI_01!#REF!="","",STROŠKI_01!#REF!)</f>
        <v>#REF!</v>
      </c>
      <c r="R456" s="316" t="e">
        <f t="array" ref="R456">IF(STROŠKI_01!#REF!="","",STROŠKI_01!#REF!)</f>
        <v>#REF!</v>
      </c>
      <c r="S456" s="316" t="e">
        <f t="array" ref="S456">IF(STROŠKI_01!#REF!="","",STROŠKI_01!#REF!)</f>
        <v>#REF!</v>
      </c>
      <c r="T456" s="316" t="e">
        <f t="array" ref="T456">IF(STROŠKI_01!#REF!="","",STROŠKI_01!#REF!)</f>
        <v>#REF!</v>
      </c>
    </row>
    <row r="457" spans="1:22" x14ac:dyDescent="0.25">
      <c r="A457" s="322">
        <v>11</v>
      </c>
      <c r="B457" s="316" t="e">
        <f t="array" ref="B457">IF(STROŠKI_01!#REF!="","",STROŠKI_01!#REF!)</f>
        <v>#REF!</v>
      </c>
      <c r="C457" s="316" t="e">
        <f t="array" ref="C457">IF(STROŠKI_01!#REF!="","",STROŠKI_01!#REF!)</f>
        <v>#REF!</v>
      </c>
      <c r="D457" s="316" t="e">
        <f t="array" ref="D457">IF(STROŠKI_01!#REF!="","",STROŠKI_01!#REF!)</f>
        <v>#REF!</v>
      </c>
      <c r="E457" s="316" t="e">
        <f t="array" ref="E457">IF(STROŠKI_01!#REF!="","",STROŠKI_01!#REF!)</f>
        <v>#REF!</v>
      </c>
      <c r="F457" s="316" t="e">
        <f t="array" ref="F457">IF(STROŠKI_01!#REF!="","",STROŠKI_01!#REF!)</f>
        <v>#REF!</v>
      </c>
      <c r="G457" s="316" t="e">
        <f t="array" ref="G457">IF(STROŠKI_01!#REF!="","",STROŠKI_01!#REF!)</f>
        <v>#REF!</v>
      </c>
      <c r="H457" s="316" t="e">
        <f t="array" ref="H457">IF(STROŠKI_01!#REF!="","",STROŠKI_01!#REF!)</f>
        <v>#REF!</v>
      </c>
      <c r="I457" s="316" t="e">
        <f t="array" ref="I457">IF(STROŠKI_01!#REF!="","",STROŠKI_01!#REF!)</f>
        <v>#REF!</v>
      </c>
      <c r="J457" s="316" t="e">
        <f t="array" ref="J457">IF(STROŠKI_01!#REF!="","",STROŠKI_01!#REF!)</f>
        <v>#REF!</v>
      </c>
      <c r="K457" s="316" t="e">
        <f t="array" ref="K457">IF(STROŠKI_01!#REF!="","",STROŠKI_01!#REF!)</f>
        <v>#REF!</v>
      </c>
      <c r="L457" s="316" t="e">
        <f t="array" ref="L457">IF(STROŠKI_01!#REF!="","",STROŠKI_01!#REF!)</f>
        <v>#REF!</v>
      </c>
      <c r="M457" s="316" t="e">
        <f t="array" ref="M457">IF(STROŠKI_01!#REF!="","",STROŠKI_01!#REF!)</f>
        <v>#REF!</v>
      </c>
      <c r="N457" s="316" t="e">
        <f t="array" ref="N457">IF(STROŠKI_01!#REF!="","",STROŠKI_01!#REF!)</f>
        <v>#REF!</v>
      </c>
      <c r="O457" s="316" t="e">
        <f t="array" ref="O457">IF(STROŠKI_01!#REF!="","",STROŠKI_01!#REF!)</f>
        <v>#REF!</v>
      </c>
      <c r="P457" s="316" t="e">
        <f t="array" ref="P457">IF(STROŠKI_01!#REF!="","",STROŠKI_01!#REF!)</f>
        <v>#REF!</v>
      </c>
      <c r="Q457" s="316" t="e">
        <f t="array" ref="Q457">IF(STROŠKI_01!#REF!="","",STROŠKI_01!#REF!)</f>
        <v>#REF!</v>
      </c>
      <c r="R457" s="316" t="e">
        <f t="array" ref="R457">IF(STROŠKI_01!#REF!="","",STROŠKI_01!#REF!)</f>
        <v>#REF!</v>
      </c>
      <c r="S457" s="316" t="e">
        <f t="array" ref="S457">IF(STROŠKI_01!#REF!="","",STROŠKI_01!#REF!)</f>
        <v>#REF!</v>
      </c>
      <c r="T457" s="316" t="e">
        <f t="array" ref="T457">IF(STROŠKI_01!#REF!="","",STROŠKI_01!#REF!)</f>
        <v>#REF!</v>
      </c>
    </row>
    <row r="458" spans="1:22" x14ac:dyDescent="0.25">
      <c r="A458" s="322">
        <v>11</v>
      </c>
      <c r="B458" s="316" t="e">
        <f t="array" ref="B458">IF(STROŠKI_01!#REF!="","",STROŠKI_01!#REF!)</f>
        <v>#REF!</v>
      </c>
      <c r="C458" s="316" t="e">
        <f t="array" ref="C458">IF(STROŠKI_01!#REF!="","",STROŠKI_01!#REF!)</f>
        <v>#REF!</v>
      </c>
      <c r="D458" s="316" t="e">
        <f t="array" ref="D458">IF(STROŠKI_01!#REF!="","",STROŠKI_01!#REF!)</f>
        <v>#REF!</v>
      </c>
      <c r="E458" s="316" t="e">
        <f t="array" ref="E458">IF(STROŠKI_01!#REF!="","",STROŠKI_01!#REF!)</f>
        <v>#REF!</v>
      </c>
      <c r="F458" s="316" t="e">
        <f t="array" ref="F458">IF(STROŠKI_01!#REF!="","",STROŠKI_01!#REF!)</f>
        <v>#REF!</v>
      </c>
      <c r="G458" s="316" t="e">
        <f t="array" ref="G458">IF(STROŠKI_01!#REF!="","",STROŠKI_01!#REF!)</f>
        <v>#REF!</v>
      </c>
      <c r="H458" s="316" t="e">
        <f t="array" ref="H458">IF(STROŠKI_01!#REF!="","",STROŠKI_01!#REF!)</f>
        <v>#REF!</v>
      </c>
      <c r="I458" s="316" t="e">
        <f t="array" ref="I458">IF(STROŠKI_01!#REF!="","",STROŠKI_01!#REF!)</f>
        <v>#REF!</v>
      </c>
      <c r="J458" s="316" t="e">
        <f t="array" ref="J458">IF(STROŠKI_01!#REF!="","",STROŠKI_01!#REF!)</f>
        <v>#REF!</v>
      </c>
      <c r="K458" s="316" t="e">
        <f t="array" ref="K458">IF(STROŠKI_01!#REF!="","",STROŠKI_01!#REF!)</f>
        <v>#REF!</v>
      </c>
      <c r="L458" s="316" t="e">
        <f t="array" ref="L458">IF(STROŠKI_01!#REF!="","",STROŠKI_01!#REF!)</f>
        <v>#REF!</v>
      </c>
      <c r="M458" s="316" t="e">
        <f t="array" ref="M458">IF(STROŠKI_01!#REF!="","",STROŠKI_01!#REF!)</f>
        <v>#REF!</v>
      </c>
      <c r="N458" s="316" t="e">
        <f t="array" ref="N458">IF(STROŠKI_01!#REF!="","",STROŠKI_01!#REF!)</f>
        <v>#REF!</v>
      </c>
      <c r="O458" s="316" t="e">
        <f t="array" ref="O458">IF(STROŠKI_01!#REF!="","",STROŠKI_01!#REF!)</f>
        <v>#REF!</v>
      </c>
      <c r="P458" s="316" t="e">
        <f t="array" ref="P458">IF(STROŠKI_01!#REF!="","",STROŠKI_01!#REF!)</f>
        <v>#REF!</v>
      </c>
      <c r="Q458" s="316" t="e">
        <f t="array" ref="Q458">IF(STROŠKI_01!#REF!="","",STROŠKI_01!#REF!)</f>
        <v>#REF!</v>
      </c>
      <c r="R458" s="316" t="e">
        <f t="array" ref="R458">IF(STROŠKI_01!#REF!="","",STROŠKI_01!#REF!)</f>
        <v>#REF!</v>
      </c>
      <c r="S458" s="316" t="e">
        <f t="array" ref="S458">IF(STROŠKI_01!#REF!="","",STROŠKI_01!#REF!)</f>
        <v>#REF!</v>
      </c>
      <c r="T458" s="316" t="e">
        <f t="array" ref="T458">IF(STROŠKI_01!#REF!="","",STROŠKI_01!#REF!)</f>
        <v>#REF!</v>
      </c>
    </row>
    <row r="459" spans="1:22" x14ac:dyDescent="0.25">
      <c r="A459" s="322">
        <v>11</v>
      </c>
      <c r="B459" s="316" t="e">
        <f t="array" ref="B459">IF(STROŠKI_01!#REF!="","",STROŠKI_01!#REF!)</f>
        <v>#REF!</v>
      </c>
      <c r="C459" s="316" t="e">
        <f t="array" ref="C459">IF(STROŠKI_01!#REF!="","",STROŠKI_01!#REF!)</f>
        <v>#REF!</v>
      </c>
      <c r="D459" s="316" t="e">
        <f t="array" ref="D459">IF(STROŠKI_01!#REF!="","",STROŠKI_01!#REF!)</f>
        <v>#REF!</v>
      </c>
      <c r="E459" s="316" t="e">
        <f t="array" ref="E459">IF(STROŠKI_01!#REF!="","",STROŠKI_01!#REF!)</f>
        <v>#REF!</v>
      </c>
      <c r="F459" s="316" t="e">
        <f t="array" ref="F459">IF(STROŠKI_01!#REF!="","",STROŠKI_01!#REF!)</f>
        <v>#REF!</v>
      </c>
      <c r="G459" s="316" t="e">
        <f t="array" ref="G459">IF(STROŠKI_01!#REF!="","",STROŠKI_01!#REF!)</f>
        <v>#REF!</v>
      </c>
      <c r="H459" s="316" t="e">
        <f t="array" ref="H459">IF(STROŠKI_01!#REF!="","",STROŠKI_01!#REF!)</f>
        <v>#REF!</v>
      </c>
      <c r="I459" s="316" t="e">
        <f t="array" ref="I459">IF(STROŠKI_01!#REF!="","",STROŠKI_01!#REF!)</f>
        <v>#REF!</v>
      </c>
      <c r="J459" s="316" t="e">
        <f t="array" ref="J459">IF(STROŠKI_01!#REF!="","",STROŠKI_01!#REF!)</f>
        <v>#REF!</v>
      </c>
      <c r="K459" s="316" t="e">
        <f t="array" ref="K459">IF(STROŠKI_01!#REF!="","",STROŠKI_01!#REF!)</f>
        <v>#REF!</v>
      </c>
      <c r="L459" s="316" t="e">
        <f t="array" ref="L459">IF(STROŠKI_01!#REF!="","",STROŠKI_01!#REF!)</f>
        <v>#REF!</v>
      </c>
      <c r="M459" s="316" t="e">
        <f t="array" ref="M459">IF(STROŠKI_01!#REF!="","",STROŠKI_01!#REF!)</f>
        <v>#REF!</v>
      </c>
      <c r="N459" s="316" t="e">
        <f t="array" ref="N459">IF(STROŠKI_01!#REF!="","",STROŠKI_01!#REF!)</f>
        <v>#REF!</v>
      </c>
      <c r="O459" s="316" t="e">
        <f t="array" ref="O459">IF(STROŠKI_01!#REF!="","",STROŠKI_01!#REF!)</f>
        <v>#REF!</v>
      </c>
      <c r="P459" s="316" t="e">
        <f t="array" ref="P459">IF(STROŠKI_01!#REF!="","",STROŠKI_01!#REF!)</f>
        <v>#REF!</v>
      </c>
      <c r="Q459" s="316" t="e">
        <f t="array" ref="Q459">IF(STROŠKI_01!#REF!="","",STROŠKI_01!#REF!)</f>
        <v>#REF!</v>
      </c>
      <c r="R459" s="316" t="e">
        <f t="array" ref="R459">IF(STROŠKI_01!#REF!="","",STROŠKI_01!#REF!)</f>
        <v>#REF!</v>
      </c>
      <c r="S459" s="316" t="e">
        <f t="array" ref="S459">IF(STROŠKI_01!#REF!="","",STROŠKI_01!#REF!)</f>
        <v>#REF!</v>
      </c>
      <c r="T459" s="316" t="e">
        <f t="array" ref="T459">IF(STROŠKI_01!#REF!="","",STROŠKI_01!#REF!)</f>
        <v>#REF!</v>
      </c>
    </row>
    <row r="460" spans="1:22" x14ac:dyDescent="0.25">
      <c r="A460" s="322">
        <v>11</v>
      </c>
      <c r="B460" s="316" t="e">
        <f t="array" ref="B460">IF(STROŠKI_01!#REF!="","",STROŠKI_01!#REF!)</f>
        <v>#REF!</v>
      </c>
      <c r="C460" s="316" t="e">
        <f t="array" ref="C460">IF(STROŠKI_01!#REF!="","",STROŠKI_01!#REF!)</f>
        <v>#REF!</v>
      </c>
      <c r="D460" s="316" t="e">
        <f t="array" ref="D460">IF(STROŠKI_01!#REF!="","",STROŠKI_01!#REF!)</f>
        <v>#REF!</v>
      </c>
      <c r="E460" s="316" t="e">
        <f t="array" ref="E460">IF(STROŠKI_01!#REF!="","",STROŠKI_01!#REF!)</f>
        <v>#REF!</v>
      </c>
      <c r="F460" s="316" t="e">
        <f t="array" ref="F460">IF(STROŠKI_01!#REF!="","",STROŠKI_01!#REF!)</f>
        <v>#REF!</v>
      </c>
      <c r="G460" s="316" t="e">
        <f t="array" ref="G460">IF(STROŠKI_01!#REF!="","",STROŠKI_01!#REF!)</f>
        <v>#REF!</v>
      </c>
      <c r="H460" s="316" t="e">
        <f t="array" ref="H460">IF(STROŠKI_01!#REF!="","",STROŠKI_01!#REF!)</f>
        <v>#REF!</v>
      </c>
      <c r="I460" s="316" t="e">
        <f t="array" ref="I460">IF(STROŠKI_01!#REF!="","",STROŠKI_01!#REF!)</f>
        <v>#REF!</v>
      </c>
      <c r="J460" s="316" t="e">
        <f t="array" ref="J460">IF(STROŠKI_01!#REF!="","",STROŠKI_01!#REF!)</f>
        <v>#REF!</v>
      </c>
      <c r="K460" s="316" t="e">
        <f t="array" ref="K460">IF(STROŠKI_01!#REF!="","",STROŠKI_01!#REF!)</f>
        <v>#REF!</v>
      </c>
      <c r="L460" s="316" t="e">
        <f t="array" ref="L460">IF(STROŠKI_01!#REF!="","",STROŠKI_01!#REF!)</f>
        <v>#REF!</v>
      </c>
      <c r="M460" s="316" t="e">
        <f t="array" ref="M460">IF(STROŠKI_01!#REF!="","",STROŠKI_01!#REF!)</f>
        <v>#REF!</v>
      </c>
      <c r="N460" s="316" t="e">
        <f t="array" ref="N460">IF(STROŠKI_01!#REF!="","",STROŠKI_01!#REF!)</f>
        <v>#REF!</v>
      </c>
      <c r="O460" s="316" t="e">
        <f t="array" ref="O460">IF(STROŠKI_01!#REF!="","",STROŠKI_01!#REF!)</f>
        <v>#REF!</v>
      </c>
      <c r="P460" s="316" t="e">
        <f t="array" ref="P460">IF(STROŠKI_01!#REF!="","",STROŠKI_01!#REF!)</f>
        <v>#REF!</v>
      </c>
      <c r="Q460" s="316" t="e">
        <f t="array" ref="Q460">IF(STROŠKI_01!#REF!="","",STROŠKI_01!#REF!)</f>
        <v>#REF!</v>
      </c>
      <c r="R460" s="316" t="e">
        <f t="array" ref="R460">IF(STROŠKI_01!#REF!="","",STROŠKI_01!#REF!)</f>
        <v>#REF!</v>
      </c>
      <c r="S460" s="316" t="e">
        <f t="array" ref="S460">IF(STROŠKI_01!#REF!="","",STROŠKI_01!#REF!)</f>
        <v>#REF!</v>
      </c>
      <c r="T460" s="316" t="e">
        <f t="array" ref="T460">IF(STROŠKI_01!#REF!="","",STROŠKI_01!#REF!)</f>
        <v>#REF!</v>
      </c>
    </row>
    <row r="461" spans="1:22" x14ac:dyDescent="0.25">
      <c r="A461" s="322">
        <v>11</v>
      </c>
      <c r="B461" s="316" t="e">
        <f t="array" ref="B461">IF(STROŠKI_01!#REF!="","",STROŠKI_01!#REF!)</f>
        <v>#REF!</v>
      </c>
      <c r="C461" s="316" t="e">
        <f t="array" ref="C461">IF(STROŠKI_01!#REF!="","",STROŠKI_01!#REF!)</f>
        <v>#REF!</v>
      </c>
      <c r="D461" s="316" t="e">
        <f t="array" ref="D461">IF(STROŠKI_01!#REF!="","",STROŠKI_01!#REF!)</f>
        <v>#REF!</v>
      </c>
      <c r="E461" s="316" t="e">
        <f t="array" ref="E461">IF(STROŠKI_01!#REF!="","",STROŠKI_01!#REF!)</f>
        <v>#REF!</v>
      </c>
      <c r="F461" s="316" t="e">
        <f t="array" ref="F461">IF(STROŠKI_01!#REF!="","",STROŠKI_01!#REF!)</f>
        <v>#REF!</v>
      </c>
      <c r="G461" s="316" t="e">
        <f t="array" ref="G461">IF(STROŠKI_01!#REF!="","",STROŠKI_01!#REF!)</f>
        <v>#REF!</v>
      </c>
      <c r="H461" s="316" t="e">
        <f t="array" ref="H461">IF(STROŠKI_01!#REF!="","",STROŠKI_01!#REF!)</f>
        <v>#REF!</v>
      </c>
      <c r="I461" s="316" t="e">
        <f t="array" ref="I461">IF(STROŠKI_01!#REF!="","",STROŠKI_01!#REF!)</f>
        <v>#REF!</v>
      </c>
      <c r="J461" s="316" t="e">
        <f t="array" ref="J461">IF(STROŠKI_01!#REF!="","",STROŠKI_01!#REF!)</f>
        <v>#REF!</v>
      </c>
      <c r="K461" s="316" t="e">
        <f t="array" ref="K461">IF(STROŠKI_01!#REF!="","",STROŠKI_01!#REF!)</f>
        <v>#REF!</v>
      </c>
      <c r="L461" s="316" t="e">
        <f t="array" ref="L461">IF(STROŠKI_01!#REF!="","",STROŠKI_01!#REF!)</f>
        <v>#REF!</v>
      </c>
      <c r="M461" s="316" t="e">
        <f t="array" ref="M461">IF(STROŠKI_01!#REF!="","",STROŠKI_01!#REF!)</f>
        <v>#REF!</v>
      </c>
      <c r="N461" s="316" t="e">
        <f t="array" ref="N461">IF(STROŠKI_01!#REF!="","",STROŠKI_01!#REF!)</f>
        <v>#REF!</v>
      </c>
      <c r="O461" s="316" t="e">
        <f t="array" ref="O461">IF(STROŠKI_01!#REF!="","",STROŠKI_01!#REF!)</f>
        <v>#REF!</v>
      </c>
      <c r="P461" s="316" t="e">
        <f t="array" ref="P461">IF(STROŠKI_01!#REF!="","",STROŠKI_01!#REF!)</f>
        <v>#REF!</v>
      </c>
      <c r="Q461" s="316" t="e">
        <f t="array" ref="Q461">IF(STROŠKI_01!#REF!="","",STROŠKI_01!#REF!)</f>
        <v>#REF!</v>
      </c>
      <c r="R461" s="316" t="e">
        <f t="array" ref="R461">IF(STROŠKI_01!#REF!="","",STROŠKI_01!#REF!)</f>
        <v>#REF!</v>
      </c>
      <c r="S461" s="316" t="e">
        <f t="array" ref="S461">IF(STROŠKI_01!#REF!="","",STROŠKI_01!#REF!)</f>
        <v>#REF!</v>
      </c>
      <c r="T461" s="316" t="e">
        <f t="array" ref="T461">IF(STROŠKI_01!#REF!="","",STROŠKI_01!#REF!)</f>
        <v>#REF!</v>
      </c>
    </row>
    <row r="462" spans="1:22" x14ac:dyDescent="0.25">
      <c r="A462" s="322">
        <v>11</v>
      </c>
      <c r="B462" s="316" t="e">
        <f t="array" ref="B462">IF(STROŠKI_01!#REF!="","",STROŠKI_01!#REF!)</f>
        <v>#REF!</v>
      </c>
      <c r="C462" s="316" t="e">
        <f t="array" ref="C462">IF(STROŠKI_01!#REF!="","",STROŠKI_01!#REF!)</f>
        <v>#REF!</v>
      </c>
      <c r="D462" s="316" t="e">
        <f t="array" ref="D462">IF(STROŠKI_01!#REF!="","",STROŠKI_01!#REF!)</f>
        <v>#REF!</v>
      </c>
      <c r="E462" s="316" t="e">
        <f t="array" ref="E462">IF(STROŠKI_01!#REF!="","",STROŠKI_01!#REF!)</f>
        <v>#REF!</v>
      </c>
      <c r="F462" s="316" t="e">
        <f t="array" ref="F462">IF(STROŠKI_01!#REF!="","",STROŠKI_01!#REF!)</f>
        <v>#REF!</v>
      </c>
      <c r="G462" s="316" t="e">
        <f t="array" ref="G462">IF(STROŠKI_01!#REF!="","",STROŠKI_01!#REF!)</f>
        <v>#REF!</v>
      </c>
      <c r="H462" s="316" t="e">
        <f t="array" ref="H462">IF(STROŠKI_01!#REF!="","",STROŠKI_01!#REF!)</f>
        <v>#REF!</v>
      </c>
      <c r="I462" s="316" t="e">
        <f t="array" ref="I462">IF(STROŠKI_01!#REF!="","",STROŠKI_01!#REF!)</f>
        <v>#REF!</v>
      </c>
      <c r="J462" s="316" t="e">
        <f t="array" ref="J462">IF(STROŠKI_01!#REF!="","",STROŠKI_01!#REF!)</f>
        <v>#REF!</v>
      </c>
      <c r="K462" s="316" t="e">
        <f t="array" ref="K462">IF(STROŠKI_01!#REF!="","",STROŠKI_01!#REF!)</f>
        <v>#REF!</v>
      </c>
      <c r="L462" s="316" t="e">
        <f t="array" ref="L462">IF(STROŠKI_01!#REF!="","",STROŠKI_01!#REF!)</f>
        <v>#REF!</v>
      </c>
      <c r="M462" s="316" t="e">
        <f t="array" ref="M462">IF(STROŠKI_01!#REF!="","",STROŠKI_01!#REF!)</f>
        <v>#REF!</v>
      </c>
      <c r="N462" s="316" t="e">
        <f t="array" ref="N462">IF(STROŠKI_01!#REF!="","",STROŠKI_01!#REF!)</f>
        <v>#REF!</v>
      </c>
      <c r="O462" s="316" t="e">
        <f t="array" ref="O462">IF(STROŠKI_01!#REF!="","",STROŠKI_01!#REF!)</f>
        <v>#REF!</v>
      </c>
      <c r="P462" s="316" t="e">
        <f t="array" ref="P462">IF(STROŠKI_01!#REF!="","",STROŠKI_01!#REF!)</f>
        <v>#REF!</v>
      </c>
      <c r="Q462" s="316" t="e">
        <f t="array" ref="Q462">IF(STROŠKI_01!#REF!="","",STROŠKI_01!#REF!)</f>
        <v>#REF!</v>
      </c>
      <c r="R462" s="316" t="e">
        <f t="array" ref="R462">IF(STROŠKI_01!#REF!="","",STROŠKI_01!#REF!)</f>
        <v>#REF!</v>
      </c>
      <c r="S462" s="316" t="e">
        <f t="array" ref="S462">IF(STROŠKI_01!#REF!="","",STROŠKI_01!#REF!)</f>
        <v>#REF!</v>
      </c>
      <c r="T462" s="316" t="e">
        <f t="array" ref="T462">IF(STROŠKI_01!#REF!="","",STROŠKI_01!#REF!)</f>
        <v>#REF!</v>
      </c>
    </row>
    <row r="463" spans="1:22" x14ac:dyDescent="0.25">
      <c r="A463" s="322">
        <v>11</v>
      </c>
      <c r="B463" s="316" t="e">
        <f t="array" ref="B463">IF(STROŠKI_01!#REF!="","",STROŠKI_01!#REF!)</f>
        <v>#REF!</v>
      </c>
      <c r="C463" s="316" t="e">
        <f t="array" ref="C463">IF(STROŠKI_01!#REF!="","",STROŠKI_01!#REF!)</f>
        <v>#REF!</v>
      </c>
      <c r="D463" s="316" t="e">
        <f t="array" ref="D463">IF(STROŠKI_01!#REF!="","",STROŠKI_01!#REF!)</f>
        <v>#REF!</v>
      </c>
      <c r="E463" s="316" t="e">
        <f t="array" ref="E463">IF(STROŠKI_01!#REF!="","",STROŠKI_01!#REF!)</f>
        <v>#REF!</v>
      </c>
      <c r="F463" s="316" t="e">
        <f t="array" ref="F463">IF(STROŠKI_01!#REF!="","",STROŠKI_01!#REF!)</f>
        <v>#REF!</v>
      </c>
      <c r="G463" s="316" t="e">
        <f t="array" ref="G463">IF(STROŠKI_01!#REF!="","",STROŠKI_01!#REF!)</f>
        <v>#REF!</v>
      </c>
      <c r="H463" s="316" t="e">
        <f t="array" ref="H463">IF(STROŠKI_01!#REF!="","",STROŠKI_01!#REF!)</f>
        <v>#REF!</v>
      </c>
      <c r="I463" s="316" t="e">
        <f t="array" ref="I463">IF(STROŠKI_01!#REF!="","",STROŠKI_01!#REF!)</f>
        <v>#REF!</v>
      </c>
      <c r="J463" s="316" t="e">
        <f t="array" ref="J463">IF(STROŠKI_01!#REF!="","",STROŠKI_01!#REF!)</f>
        <v>#REF!</v>
      </c>
      <c r="K463" s="316" t="e">
        <f t="array" ref="K463">IF(STROŠKI_01!#REF!="","",STROŠKI_01!#REF!)</f>
        <v>#REF!</v>
      </c>
      <c r="L463" s="316" t="e">
        <f t="array" ref="L463">IF(STROŠKI_01!#REF!="","",STROŠKI_01!#REF!)</f>
        <v>#REF!</v>
      </c>
      <c r="M463" s="316" t="e">
        <f t="array" ref="M463">IF(STROŠKI_01!#REF!="","",STROŠKI_01!#REF!)</f>
        <v>#REF!</v>
      </c>
      <c r="N463" s="316" t="e">
        <f t="array" ref="N463">IF(STROŠKI_01!#REF!="","",STROŠKI_01!#REF!)</f>
        <v>#REF!</v>
      </c>
      <c r="O463" s="316" t="e">
        <f t="array" ref="O463">IF(STROŠKI_01!#REF!="","",STROŠKI_01!#REF!)</f>
        <v>#REF!</v>
      </c>
      <c r="P463" s="316" t="e">
        <f t="array" ref="P463">IF(STROŠKI_01!#REF!="","",STROŠKI_01!#REF!)</f>
        <v>#REF!</v>
      </c>
      <c r="Q463" s="316" t="e">
        <f t="array" ref="Q463">IF(STROŠKI_01!#REF!="","",STROŠKI_01!#REF!)</f>
        <v>#REF!</v>
      </c>
      <c r="R463" s="316" t="e">
        <f t="array" ref="R463">IF(STROŠKI_01!#REF!="","",STROŠKI_01!#REF!)</f>
        <v>#REF!</v>
      </c>
      <c r="S463" s="316" t="e">
        <f t="array" ref="S463">IF(STROŠKI_01!#REF!="","",STROŠKI_01!#REF!)</f>
        <v>#REF!</v>
      </c>
      <c r="T463" s="316" t="e">
        <f t="array" ref="T463">IF(STROŠKI_01!#REF!="","",STROŠKI_01!#REF!)</f>
        <v>#REF!</v>
      </c>
    </row>
    <row r="464" spans="1:22" x14ac:dyDescent="0.25">
      <c r="A464" s="322">
        <v>11</v>
      </c>
      <c r="B464" s="316" t="e">
        <f t="array" ref="B464">IF(STROŠKI_01!#REF!="","",STROŠKI_01!#REF!)</f>
        <v>#REF!</v>
      </c>
      <c r="C464" s="316" t="e">
        <f t="array" ref="C464">IF(STROŠKI_01!#REF!="","",STROŠKI_01!#REF!)</f>
        <v>#REF!</v>
      </c>
      <c r="D464" s="316" t="e">
        <f t="array" ref="D464">IF(STROŠKI_01!#REF!="","",STROŠKI_01!#REF!)</f>
        <v>#REF!</v>
      </c>
      <c r="E464" s="316" t="e">
        <f t="array" ref="E464">IF(STROŠKI_01!#REF!="","",STROŠKI_01!#REF!)</f>
        <v>#REF!</v>
      </c>
      <c r="F464" s="316" t="e">
        <f t="array" ref="F464">IF(STROŠKI_01!#REF!="","",STROŠKI_01!#REF!)</f>
        <v>#REF!</v>
      </c>
      <c r="G464" s="316" t="e">
        <f t="array" ref="G464">IF(STROŠKI_01!#REF!="","",STROŠKI_01!#REF!)</f>
        <v>#REF!</v>
      </c>
      <c r="H464" s="316" t="e">
        <f t="array" ref="H464">IF(STROŠKI_01!#REF!="","",STROŠKI_01!#REF!)</f>
        <v>#REF!</v>
      </c>
      <c r="I464" s="316" t="e">
        <f t="array" ref="I464">IF(STROŠKI_01!#REF!="","",STROŠKI_01!#REF!)</f>
        <v>#REF!</v>
      </c>
      <c r="J464" s="316" t="e">
        <f t="array" ref="J464">IF(STROŠKI_01!#REF!="","",STROŠKI_01!#REF!)</f>
        <v>#REF!</v>
      </c>
      <c r="K464" s="316" t="e">
        <f t="array" ref="K464">IF(STROŠKI_01!#REF!="","",STROŠKI_01!#REF!)</f>
        <v>#REF!</v>
      </c>
      <c r="L464" s="316" t="e">
        <f t="array" ref="L464">IF(STROŠKI_01!#REF!="","",STROŠKI_01!#REF!)</f>
        <v>#REF!</v>
      </c>
      <c r="M464" s="316" t="e">
        <f t="array" ref="M464">IF(STROŠKI_01!#REF!="","",STROŠKI_01!#REF!)</f>
        <v>#REF!</v>
      </c>
      <c r="N464" s="316" t="e">
        <f t="array" ref="N464">IF(STROŠKI_01!#REF!="","",STROŠKI_01!#REF!)</f>
        <v>#REF!</v>
      </c>
      <c r="O464" s="316" t="e">
        <f t="array" ref="O464">IF(STROŠKI_01!#REF!="","",STROŠKI_01!#REF!)</f>
        <v>#REF!</v>
      </c>
      <c r="P464" s="316" t="e">
        <f t="array" ref="P464">IF(STROŠKI_01!#REF!="","",STROŠKI_01!#REF!)</f>
        <v>#REF!</v>
      </c>
      <c r="Q464" s="316" t="e">
        <f t="array" ref="Q464">IF(STROŠKI_01!#REF!="","",STROŠKI_01!#REF!)</f>
        <v>#REF!</v>
      </c>
      <c r="R464" s="316" t="e">
        <f t="array" ref="R464">IF(STROŠKI_01!#REF!="","",STROŠKI_01!#REF!)</f>
        <v>#REF!</v>
      </c>
      <c r="S464" s="316" t="e">
        <f t="array" ref="S464">IF(STROŠKI_01!#REF!="","",STROŠKI_01!#REF!)</f>
        <v>#REF!</v>
      </c>
      <c r="T464" s="316" t="e">
        <f t="array" ref="T464">IF(STROŠKI_01!#REF!="","",STROŠKI_01!#REF!)</f>
        <v>#REF!</v>
      </c>
    </row>
    <row r="465" spans="1:20" x14ac:dyDescent="0.25">
      <c r="A465" s="322">
        <v>11</v>
      </c>
      <c r="B465" s="316" t="e">
        <f t="array" ref="B465">IF(STROŠKI_01!#REF!="","",STROŠKI_01!#REF!)</f>
        <v>#REF!</v>
      </c>
      <c r="C465" s="316" t="e">
        <f t="array" ref="C465">IF(STROŠKI_01!#REF!="","",STROŠKI_01!#REF!)</f>
        <v>#REF!</v>
      </c>
      <c r="D465" s="316" t="e">
        <f t="array" ref="D465">IF(STROŠKI_01!#REF!="","",STROŠKI_01!#REF!)</f>
        <v>#REF!</v>
      </c>
      <c r="E465" s="316" t="e">
        <f t="array" ref="E465">IF(STROŠKI_01!#REF!="","",STROŠKI_01!#REF!)</f>
        <v>#REF!</v>
      </c>
      <c r="F465" s="316" t="e">
        <f t="array" ref="F465">IF(STROŠKI_01!#REF!="","",STROŠKI_01!#REF!)</f>
        <v>#REF!</v>
      </c>
      <c r="G465" s="316" t="e">
        <f t="array" ref="G465">IF(STROŠKI_01!#REF!="","",STROŠKI_01!#REF!)</f>
        <v>#REF!</v>
      </c>
      <c r="H465" s="316" t="e">
        <f t="array" ref="H465">IF(STROŠKI_01!#REF!="","",STROŠKI_01!#REF!)</f>
        <v>#REF!</v>
      </c>
      <c r="I465" s="316" t="e">
        <f t="array" ref="I465">IF(STROŠKI_01!#REF!="","",STROŠKI_01!#REF!)</f>
        <v>#REF!</v>
      </c>
      <c r="J465" s="316" t="e">
        <f t="array" ref="J465">IF(STROŠKI_01!#REF!="","",STROŠKI_01!#REF!)</f>
        <v>#REF!</v>
      </c>
      <c r="K465" s="316" t="e">
        <f t="array" ref="K465">IF(STROŠKI_01!#REF!="","",STROŠKI_01!#REF!)</f>
        <v>#REF!</v>
      </c>
      <c r="L465" s="316" t="e">
        <f t="array" ref="L465">IF(STROŠKI_01!#REF!="","",STROŠKI_01!#REF!)</f>
        <v>#REF!</v>
      </c>
      <c r="M465" s="316" t="e">
        <f t="array" ref="M465">IF(STROŠKI_01!#REF!="","",STROŠKI_01!#REF!)</f>
        <v>#REF!</v>
      </c>
      <c r="N465" s="316" t="e">
        <f t="array" ref="N465">IF(STROŠKI_01!#REF!="","",STROŠKI_01!#REF!)</f>
        <v>#REF!</v>
      </c>
      <c r="O465" s="316" t="e">
        <f t="array" ref="O465">IF(STROŠKI_01!#REF!="","",STROŠKI_01!#REF!)</f>
        <v>#REF!</v>
      </c>
      <c r="P465" s="316" t="e">
        <f t="array" ref="P465">IF(STROŠKI_01!#REF!="","",STROŠKI_01!#REF!)</f>
        <v>#REF!</v>
      </c>
      <c r="Q465" s="316" t="e">
        <f t="array" ref="Q465">IF(STROŠKI_01!#REF!="","",STROŠKI_01!#REF!)</f>
        <v>#REF!</v>
      </c>
      <c r="R465" s="316" t="e">
        <f t="array" ref="R465">IF(STROŠKI_01!#REF!="","",STROŠKI_01!#REF!)</f>
        <v>#REF!</v>
      </c>
      <c r="S465" s="316" t="e">
        <f t="array" ref="S465">IF(STROŠKI_01!#REF!="","",STROŠKI_01!#REF!)</f>
        <v>#REF!</v>
      </c>
      <c r="T465" s="316" t="e">
        <f t="array" ref="T465">IF(STROŠKI_01!#REF!="","",STROŠKI_01!#REF!)</f>
        <v>#REF!</v>
      </c>
    </row>
    <row r="466" spans="1:20" x14ac:dyDescent="0.25">
      <c r="A466" s="322">
        <v>11</v>
      </c>
      <c r="B466" s="316" t="e">
        <f t="array" ref="B466">IF(STROŠKI_01!#REF!="","",STROŠKI_01!#REF!)</f>
        <v>#REF!</v>
      </c>
      <c r="C466" s="316" t="e">
        <f t="array" ref="C466">IF(STROŠKI_01!#REF!="","",STROŠKI_01!#REF!)</f>
        <v>#REF!</v>
      </c>
      <c r="D466" s="316" t="e">
        <f t="array" ref="D466">IF(STROŠKI_01!#REF!="","",STROŠKI_01!#REF!)</f>
        <v>#REF!</v>
      </c>
      <c r="E466" s="316" t="e">
        <f t="array" ref="E466">IF(STROŠKI_01!#REF!="","",STROŠKI_01!#REF!)</f>
        <v>#REF!</v>
      </c>
      <c r="F466" s="316" t="e">
        <f t="array" ref="F466">IF(STROŠKI_01!#REF!="","",STROŠKI_01!#REF!)</f>
        <v>#REF!</v>
      </c>
      <c r="G466" s="316" t="e">
        <f t="array" ref="G466">IF(STROŠKI_01!#REF!="","",STROŠKI_01!#REF!)</f>
        <v>#REF!</v>
      </c>
      <c r="H466" s="316" t="e">
        <f t="array" ref="H466">IF(STROŠKI_01!#REF!="","",STROŠKI_01!#REF!)</f>
        <v>#REF!</v>
      </c>
      <c r="I466" s="316" t="e">
        <f t="array" ref="I466">IF(STROŠKI_01!#REF!="","",STROŠKI_01!#REF!)</f>
        <v>#REF!</v>
      </c>
      <c r="J466" s="316" t="e">
        <f t="array" ref="J466">IF(STROŠKI_01!#REF!="","",STROŠKI_01!#REF!)</f>
        <v>#REF!</v>
      </c>
      <c r="K466" s="316" t="e">
        <f t="array" ref="K466">IF(STROŠKI_01!#REF!="","",STROŠKI_01!#REF!)</f>
        <v>#REF!</v>
      </c>
      <c r="L466" s="316" t="e">
        <f t="array" ref="L466">IF(STROŠKI_01!#REF!="","",STROŠKI_01!#REF!)</f>
        <v>#REF!</v>
      </c>
      <c r="M466" s="316" t="e">
        <f t="array" ref="M466">IF(STROŠKI_01!#REF!="","",STROŠKI_01!#REF!)</f>
        <v>#REF!</v>
      </c>
      <c r="N466" s="316" t="e">
        <f t="array" ref="N466">IF(STROŠKI_01!#REF!="","",STROŠKI_01!#REF!)</f>
        <v>#REF!</v>
      </c>
      <c r="O466" s="316" t="e">
        <f t="array" ref="O466">IF(STROŠKI_01!#REF!="","",STROŠKI_01!#REF!)</f>
        <v>#REF!</v>
      </c>
      <c r="P466" s="316" t="e">
        <f t="array" ref="P466">IF(STROŠKI_01!#REF!="","",STROŠKI_01!#REF!)</f>
        <v>#REF!</v>
      </c>
      <c r="Q466" s="316" t="e">
        <f t="array" ref="Q466">IF(STROŠKI_01!#REF!="","",STROŠKI_01!#REF!)</f>
        <v>#REF!</v>
      </c>
      <c r="R466" s="316" t="e">
        <f t="array" ref="R466">IF(STROŠKI_01!#REF!="","",STROŠKI_01!#REF!)</f>
        <v>#REF!</v>
      </c>
      <c r="S466" s="316" t="e">
        <f t="array" ref="S466">IF(STROŠKI_01!#REF!="","",STROŠKI_01!#REF!)</f>
        <v>#REF!</v>
      </c>
      <c r="T466" s="316" t="e">
        <f t="array" ref="T466">IF(STROŠKI_01!#REF!="","",STROŠKI_01!#REF!)</f>
        <v>#REF!</v>
      </c>
    </row>
    <row r="467" spans="1:20" x14ac:dyDescent="0.25">
      <c r="A467" s="322">
        <v>11</v>
      </c>
      <c r="B467" s="316" t="e">
        <f t="array" ref="B467">IF(STROŠKI_01!#REF!="","",STROŠKI_01!#REF!)</f>
        <v>#REF!</v>
      </c>
      <c r="C467" s="316" t="e">
        <f t="array" ref="C467">IF(STROŠKI_01!#REF!="","",STROŠKI_01!#REF!)</f>
        <v>#REF!</v>
      </c>
      <c r="D467" s="316" t="e">
        <f t="array" ref="D467">IF(STROŠKI_01!#REF!="","",STROŠKI_01!#REF!)</f>
        <v>#REF!</v>
      </c>
      <c r="E467" s="316" t="e">
        <f t="array" ref="E467">IF(STROŠKI_01!#REF!="","",STROŠKI_01!#REF!)</f>
        <v>#REF!</v>
      </c>
      <c r="F467" s="316" t="e">
        <f t="array" ref="F467">IF(STROŠKI_01!#REF!="","",STROŠKI_01!#REF!)</f>
        <v>#REF!</v>
      </c>
      <c r="G467" s="316" t="e">
        <f t="array" ref="G467">IF(STROŠKI_01!#REF!="","",STROŠKI_01!#REF!)</f>
        <v>#REF!</v>
      </c>
      <c r="H467" s="316" t="e">
        <f t="array" ref="H467">IF(STROŠKI_01!#REF!="","",STROŠKI_01!#REF!)</f>
        <v>#REF!</v>
      </c>
      <c r="I467" s="316" t="e">
        <f t="array" ref="I467">IF(STROŠKI_01!#REF!="","",STROŠKI_01!#REF!)</f>
        <v>#REF!</v>
      </c>
      <c r="J467" s="316" t="e">
        <f t="array" ref="J467">IF(STROŠKI_01!#REF!="","",STROŠKI_01!#REF!)</f>
        <v>#REF!</v>
      </c>
      <c r="K467" s="316" t="e">
        <f t="array" ref="K467">IF(STROŠKI_01!#REF!="","",STROŠKI_01!#REF!)</f>
        <v>#REF!</v>
      </c>
      <c r="L467" s="316" t="e">
        <f t="array" ref="L467">IF(STROŠKI_01!#REF!="","",STROŠKI_01!#REF!)</f>
        <v>#REF!</v>
      </c>
      <c r="M467" s="316" t="e">
        <f t="array" ref="M467">IF(STROŠKI_01!#REF!="","",STROŠKI_01!#REF!)</f>
        <v>#REF!</v>
      </c>
      <c r="N467" s="316" t="e">
        <f t="array" ref="N467">IF(STROŠKI_01!#REF!="","",STROŠKI_01!#REF!)</f>
        <v>#REF!</v>
      </c>
      <c r="O467" s="316" t="e">
        <f t="array" ref="O467">IF(STROŠKI_01!#REF!="","",STROŠKI_01!#REF!)</f>
        <v>#REF!</v>
      </c>
      <c r="P467" s="316" t="e">
        <f t="array" ref="P467">IF(STROŠKI_01!#REF!="","",STROŠKI_01!#REF!)</f>
        <v>#REF!</v>
      </c>
      <c r="Q467" s="316" t="e">
        <f t="array" ref="Q467">IF(STROŠKI_01!#REF!="","",STROŠKI_01!#REF!)</f>
        <v>#REF!</v>
      </c>
      <c r="R467" s="316" t="e">
        <f t="array" ref="R467">IF(STROŠKI_01!#REF!="","",STROŠKI_01!#REF!)</f>
        <v>#REF!</v>
      </c>
      <c r="S467" s="316" t="e">
        <f t="array" ref="S467">IF(STROŠKI_01!#REF!="","",STROŠKI_01!#REF!)</f>
        <v>#REF!</v>
      </c>
      <c r="T467" s="316" t="e">
        <f t="array" ref="T467">IF(STROŠKI_01!#REF!="","",STROŠKI_01!#REF!)</f>
        <v>#REF!</v>
      </c>
    </row>
    <row r="468" spans="1:20" x14ac:dyDescent="0.25">
      <c r="A468" s="322">
        <v>11</v>
      </c>
      <c r="B468" s="316" t="e">
        <f t="array" ref="B468">IF(STROŠKI_01!#REF!="","",STROŠKI_01!#REF!)</f>
        <v>#REF!</v>
      </c>
      <c r="C468" s="316" t="e">
        <f t="array" ref="C468">IF(STROŠKI_01!#REF!="","",STROŠKI_01!#REF!)</f>
        <v>#REF!</v>
      </c>
      <c r="D468" s="316" t="e">
        <f t="array" ref="D468">IF(STROŠKI_01!#REF!="","",STROŠKI_01!#REF!)</f>
        <v>#REF!</v>
      </c>
      <c r="E468" s="316" t="e">
        <f t="array" ref="E468">IF(STROŠKI_01!#REF!="","",STROŠKI_01!#REF!)</f>
        <v>#REF!</v>
      </c>
      <c r="F468" s="316" t="e">
        <f t="array" ref="F468">IF(STROŠKI_01!#REF!="","",STROŠKI_01!#REF!)</f>
        <v>#REF!</v>
      </c>
      <c r="G468" s="316" t="e">
        <f t="array" ref="G468">IF(STROŠKI_01!#REF!="","",STROŠKI_01!#REF!)</f>
        <v>#REF!</v>
      </c>
      <c r="H468" s="316" t="e">
        <f t="array" ref="H468">IF(STROŠKI_01!#REF!="","",STROŠKI_01!#REF!)</f>
        <v>#REF!</v>
      </c>
      <c r="I468" s="316" t="e">
        <f t="array" ref="I468">IF(STROŠKI_01!#REF!="","",STROŠKI_01!#REF!)</f>
        <v>#REF!</v>
      </c>
      <c r="J468" s="316" t="e">
        <f t="array" ref="J468">IF(STROŠKI_01!#REF!="","",STROŠKI_01!#REF!)</f>
        <v>#REF!</v>
      </c>
      <c r="K468" s="316" t="e">
        <f t="array" ref="K468">IF(STROŠKI_01!#REF!="","",STROŠKI_01!#REF!)</f>
        <v>#REF!</v>
      </c>
      <c r="L468" s="316" t="e">
        <f t="array" ref="L468">IF(STROŠKI_01!#REF!="","",STROŠKI_01!#REF!)</f>
        <v>#REF!</v>
      </c>
      <c r="M468" s="316" t="e">
        <f t="array" ref="M468">IF(STROŠKI_01!#REF!="","",STROŠKI_01!#REF!)</f>
        <v>#REF!</v>
      </c>
      <c r="N468" s="316" t="e">
        <f t="array" ref="N468">IF(STROŠKI_01!#REF!="","",STROŠKI_01!#REF!)</f>
        <v>#REF!</v>
      </c>
      <c r="O468" s="316" t="e">
        <f t="array" ref="O468">IF(STROŠKI_01!#REF!="","",STROŠKI_01!#REF!)</f>
        <v>#REF!</v>
      </c>
      <c r="P468" s="316" t="e">
        <f t="array" ref="P468">IF(STROŠKI_01!#REF!="","",STROŠKI_01!#REF!)</f>
        <v>#REF!</v>
      </c>
      <c r="Q468" s="316" t="e">
        <f t="array" ref="Q468">IF(STROŠKI_01!#REF!="","",STROŠKI_01!#REF!)</f>
        <v>#REF!</v>
      </c>
      <c r="R468" s="316" t="e">
        <f t="array" ref="R468">IF(STROŠKI_01!#REF!="","",STROŠKI_01!#REF!)</f>
        <v>#REF!</v>
      </c>
      <c r="S468" s="316" t="e">
        <f t="array" ref="S468">IF(STROŠKI_01!#REF!="","",STROŠKI_01!#REF!)</f>
        <v>#REF!</v>
      </c>
      <c r="T468" s="316" t="e">
        <f t="array" ref="T468">IF(STROŠKI_01!#REF!="","",STROŠKI_01!#REF!)</f>
        <v>#REF!</v>
      </c>
    </row>
    <row r="469" spans="1:20" x14ac:dyDescent="0.25">
      <c r="A469" s="322">
        <v>11</v>
      </c>
      <c r="B469" s="316" t="e">
        <f t="array" ref="B469">IF(STROŠKI_01!#REF!="","",STROŠKI_01!#REF!)</f>
        <v>#REF!</v>
      </c>
      <c r="C469" s="316" t="e">
        <f t="array" ref="C469">IF(STROŠKI_01!#REF!="","",STROŠKI_01!#REF!)</f>
        <v>#REF!</v>
      </c>
      <c r="D469" s="316" t="e">
        <f t="array" ref="D469">IF(STROŠKI_01!#REF!="","",STROŠKI_01!#REF!)</f>
        <v>#REF!</v>
      </c>
      <c r="E469" s="316" t="e">
        <f t="array" ref="E469">IF(STROŠKI_01!#REF!="","",STROŠKI_01!#REF!)</f>
        <v>#REF!</v>
      </c>
      <c r="F469" s="316" t="e">
        <f t="array" ref="F469">IF(STROŠKI_01!#REF!="","",STROŠKI_01!#REF!)</f>
        <v>#REF!</v>
      </c>
      <c r="G469" s="316" t="e">
        <f t="array" ref="G469">IF(STROŠKI_01!#REF!="","",STROŠKI_01!#REF!)</f>
        <v>#REF!</v>
      </c>
      <c r="H469" s="316" t="e">
        <f t="array" ref="H469">IF(STROŠKI_01!#REF!="","",STROŠKI_01!#REF!)</f>
        <v>#REF!</v>
      </c>
      <c r="I469" s="316" t="e">
        <f t="array" ref="I469">IF(STROŠKI_01!#REF!="","",STROŠKI_01!#REF!)</f>
        <v>#REF!</v>
      </c>
      <c r="J469" s="316" t="e">
        <f t="array" ref="J469">IF(STROŠKI_01!#REF!="","",STROŠKI_01!#REF!)</f>
        <v>#REF!</v>
      </c>
      <c r="K469" s="316" t="e">
        <f t="array" ref="K469">IF(STROŠKI_01!#REF!="","",STROŠKI_01!#REF!)</f>
        <v>#REF!</v>
      </c>
      <c r="L469" s="316" t="e">
        <f t="array" ref="L469">IF(STROŠKI_01!#REF!="","",STROŠKI_01!#REF!)</f>
        <v>#REF!</v>
      </c>
      <c r="M469" s="316" t="e">
        <f t="array" ref="M469">IF(STROŠKI_01!#REF!="","",STROŠKI_01!#REF!)</f>
        <v>#REF!</v>
      </c>
      <c r="N469" s="316" t="e">
        <f t="array" ref="N469">IF(STROŠKI_01!#REF!="","",STROŠKI_01!#REF!)</f>
        <v>#REF!</v>
      </c>
      <c r="O469" s="316" t="e">
        <f t="array" ref="O469">IF(STROŠKI_01!#REF!="","",STROŠKI_01!#REF!)</f>
        <v>#REF!</v>
      </c>
      <c r="P469" s="316" t="e">
        <f t="array" ref="P469">IF(STROŠKI_01!#REF!="","",STROŠKI_01!#REF!)</f>
        <v>#REF!</v>
      </c>
      <c r="Q469" s="316" t="e">
        <f t="array" ref="Q469">IF(STROŠKI_01!#REF!="","",STROŠKI_01!#REF!)</f>
        <v>#REF!</v>
      </c>
      <c r="R469" s="316" t="e">
        <f t="array" ref="R469">IF(STROŠKI_01!#REF!="","",STROŠKI_01!#REF!)</f>
        <v>#REF!</v>
      </c>
      <c r="S469" s="316" t="e">
        <f t="array" ref="S469">IF(STROŠKI_01!#REF!="","",STROŠKI_01!#REF!)</f>
        <v>#REF!</v>
      </c>
      <c r="T469" s="316" t="e">
        <f t="array" ref="T469">IF(STROŠKI_01!#REF!="","",STROŠKI_01!#REF!)</f>
        <v>#REF!</v>
      </c>
    </row>
    <row r="470" spans="1:20" x14ac:dyDescent="0.25">
      <c r="A470" s="322">
        <v>11</v>
      </c>
      <c r="B470" s="316" t="e">
        <f t="array" ref="B470">IF(STROŠKI_01!#REF!="","",STROŠKI_01!#REF!)</f>
        <v>#REF!</v>
      </c>
      <c r="C470" s="316" t="e">
        <f t="array" ref="C470">IF(STROŠKI_01!#REF!="","",STROŠKI_01!#REF!)</f>
        <v>#REF!</v>
      </c>
      <c r="D470" s="316" t="e">
        <f t="array" ref="D470">IF(STROŠKI_01!#REF!="","",STROŠKI_01!#REF!)</f>
        <v>#REF!</v>
      </c>
      <c r="E470" s="316" t="e">
        <f t="array" ref="E470">IF(STROŠKI_01!#REF!="","",STROŠKI_01!#REF!)</f>
        <v>#REF!</v>
      </c>
      <c r="F470" s="316" t="e">
        <f t="array" ref="F470">IF(STROŠKI_01!#REF!="","",STROŠKI_01!#REF!)</f>
        <v>#REF!</v>
      </c>
      <c r="G470" s="316" t="e">
        <f t="array" ref="G470">IF(STROŠKI_01!#REF!="","",STROŠKI_01!#REF!)</f>
        <v>#REF!</v>
      </c>
      <c r="H470" s="316" t="e">
        <f t="array" ref="H470">IF(STROŠKI_01!#REF!="","",STROŠKI_01!#REF!)</f>
        <v>#REF!</v>
      </c>
      <c r="I470" s="316" t="e">
        <f t="array" ref="I470">IF(STROŠKI_01!#REF!="","",STROŠKI_01!#REF!)</f>
        <v>#REF!</v>
      </c>
      <c r="J470" s="316" t="e">
        <f t="array" ref="J470">IF(STROŠKI_01!#REF!="","",STROŠKI_01!#REF!)</f>
        <v>#REF!</v>
      </c>
      <c r="K470" s="316" t="e">
        <f t="array" ref="K470">IF(STROŠKI_01!#REF!="","",STROŠKI_01!#REF!)</f>
        <v>#REF!</v>
      </c>
      <c r="L470" s="316" t="e">
        <f t="array" ref="L470">IF(STROŠKI_01!#REF!="","",STROŠKI_01!#REF!)</f>
        <v>#REF!</v>
      </c>
      <c r="M470" s="316" t="e">
        <f t="array" ref="M470">IF(STROŠKI_01!#REF!="","",STROŠKI_01!#REF!)</f>
        <v>#REF!</v>
      </c>
      <c r="N470" s="316" t="e">
        <f t="array" ref="N470">IF(STROŠKI_01!#REF!="","",STROŠKI_01!#REF!)</f>
        <v>#REF!</v>
      </c>
      <c r="O470" s="316" t="e">
        <f t="array" ref="O470">IF(STROŠKI_01!#REF!="","",STROŠKI_01!#REF!)</f>
        <v>#REF!</v>
      </c>
      <c r="P470" s="316" t="e">
        <f t="array" ref="P470">IF(STROŠKI_01!#REF!="","",STROŠKI_01!#REF!)</f>
        <v>#REF!</v>
      </c>
      <c r="Q470" s="316" t="e">
        <f t="array" ref="Q470">IF(STROŠKI_01!#REF!="","",STROŠKI_01!#REF!)</f>
        <v>#REF!</v>
      </c>
      <c r="R470" s="316" t="e">
        <f t="array" ref="R470">IF(STROŠKI_01!#REF!="","",STROŠKI_01!#REF!)</f>
        <v>#REF!</v>
      </c>
      <c r="S470" s="316" t="e">
        <f t="array" ref="S470">IF(STROŠKI_01!#REF!="","",STROŠKI_01!#REF!)</f>
        <v>#REF!</v>
      </c>
      <c r="T470" s="316" t="e">
        <f t="array" ref="T470">IF(STROŠKI_01!#REF!="","",STROŠKI_01!#REF!)</f>
        <v>#REF!</v>
      </c>
    </row>
    <row r="471" spans="1:20" x14ac:dyDescent="0.25">
      <c r="A471" s="322">
        <v>11</v>
      </c>
      <c r="B471" s="316" t="e">
        <f t="array" ref="B471">IF(STROŠKI_01!#REF!="","",STROŠKI_01!#REF!)</f>
        <v>#REF!</v>
      </c>
      <c r="C471" s="316" t="e">
        <f t="array" ref="C471">IF(STROŠKI_01!#REF!="","",STROŠKI_01!#REF!)</f>
        <v>#REF!</v>
      </c>
      <c r="D471" s="316" t="e">
        <f t="array" ref="D471">IF(STROŠKI_01!#REF!="","",STROŠKI_01!#REF!)</f>
        <v>#REF!</v>
      </c>
      <c r="E471" s="316" t="e">
        <f t="array" ref="E471">IF(STROŠKI_01!#REF!="","",STROŠKI_01!#REF!)</f>
        <v>#REF!</v>
      </c>
      <c r="F471" s="316" t="e">
        <f t="array" ref="F471">IF(STROŠKI_01!#REF!="","",STROŠKI_01!#REF!)</f>
        <v>#REF!</v>
      </c>
      <c r="G471" s="316" t="e">
        <f t="array" ref="G471">IF(STROŠKI_01!#REF!="","",STROŠKI_01!#REF!)</f>
        <v>#REF!</v>
      </c>
      <c r="H471" s="316" t="e">
        <f t="array" ref="H471">IF(STROŠKI_01!#REF!="","",STROŠKI_01!#REF!)</f>
        <v>#REF!</v>
      </c>
      <c r="I471" s="316" t="e">
        <f t="array" ref="I471">IF(STROŠKI_01!#REF!="","",STROŠKI_01!#REF!)</f>
        <v>#REF!</v>
      </c>
      <c r="J471" s="316" t="e">
        <f t="array" ref="J471">IF(STROŠKI_01!#REF!="","",STROŠKI_01!#REF!)</f>
        <v>#REF!</v>
      </c>
      <c r="K471" s="316" t="e">
        <f t="array" ref="K471">IF(STROŠKI_01!#REF!="","",STROŠKI_01!#REF!)</f>
        <v>#REF!</v>
      </c>
      <c r="L471" s="316" t="e">
        <f t="array" ref="L471">IF(STROŠKI_01!#REF!="","",STROŠKI_01!#REF!)</f>
        <v>#REF!</v>
      </c>
      <c r="M471" s="316" t="e">
        <f t="array" ref="M471">IF(STROŠKI_01!#REF!="","",STROŠKI_01!#REF!)</f>
        <v>#REF!</v>
      </c>
      <c r="N471" s="316" t="e">
        <f t="array" ref="N471">IF(STROŠKI_01!#REF!="","",STROŠKI_01!#REF!)</f>
        <v>#REF!</v>
      </c>
      <c r="O471" s="316" t="e">
        <f t="array" ref="O471">IF(STROŠKI_01!#REF!="","",STROŠKI_01!#REF!)</f>
        <v>#REF!</v>
      </c>
      <c r="P471" s="316" t="e">
        <f t="array" ref="P471">IF(STROŠKI_01!#REF!="","",STROŠKI_01!#REF!)</f>
        <v>#REF!</v>
      </c>
      <c r="Q471" s="316" t="e">
        <f t="array" ref="Q471">IF(STROŠKI_01!#REF!="","",STROŠKI_01!#REF!)</f>
        <v>#REF!</v>
      </c>
      <c r="R471" s="316" t="e">
        <f t="array" ref="R471">IF(STROŠKI_01!#REF!="","",STROŠKI_01!#REF!)</f>
        <v>#REF!</v>
      </c>
      <c r="S471" s="316" t="e">
        <f t="array" ref="S471">IF(STROŠKI_01!#REF!="","",STROŠKI_01!#REF!)</f>
        <v>#REF!</v>
      </c>
      <c r="T471" s="316" t="e">
        <f t="array" ref="T471">IF(STROŠKI_01!#REF!="","",STROŠKI_01!#REF!)</f>
        <v>#REF!</v>
      </c>
    </row>
    <row r="472" spans="1:20" x14ac:dyDescent="0.25">
      <c r="A472" s="322">
        <v>11</v>
      </c>
      <c r="B472" s="316" t="e">
        <f t="array" ref="B472">IF(STROŠKI_01!#REF!="","",STROŠKI_01!#REF!)</f>
        <v>#REF!</v>
      </c>
      <c r="C472" s="316" t="e">
        <f t="array" ref="C472">IF(STROŠKI_01!#REF!="","",STROŠKI_01!#REF!)</f>
        <v>#REF!</v>
      </c>
      <c r="D472" s="316" t="e">
        <f t="array" ref="D472">IF(STROŠKI_01!#REF!="","",STROŠKI_01!#REF!)</f>
        <v>#REF!</v>
      </c>
      <c r="E472" s="316" t="e">
        <f t="array" ref="E472">IF(STROŠKI_01!#REF!="","",STROŠKI_01!#REF!)</f>
        <v>#REF!</v>
      </c>
      <c r="F472" s="316" t="e">
        <f t="array" ref="F472">IF(STROŠKI_01!#REF!="","",STROŠKI_01!#REF!)</f>
        <v>#REF!</v>
      </c>
      <c r="G472" s="316" t="e">
        <f t="array" ref="G472">IF(STROŠKI_01!#REF!="","",STROŠKI_01!#REF!)</f>
        <v>#REF!</v>
      </c>
      <c r="H472" s="316" t="e">
        <f t="array" ref="H472">IF(STROŠKI_01!#REF!="","",STROŠKI_01!#REF!)</f>
        <v>#REF!</v>
      </c>
      <c r="I472" s="316" t="e">
        <f t="array" ref="I472">IF(STROŠKI_01!#REF!="","",STROŠKI_01!#REF!)</f>
        <v>#REF!</v>
      </c>
      <c r="J472" s="316" t="e">
        <f t="array" ref="J472">IF(STROŠKI_01!#REF!="","",STROŠKI_01!#REF!)</f>
        <v>#REF!</v>
      </c>
      <c r="K472" s="316" t="e">
        <f t="array" ref="K472">IF(STROŠKI_01!#REF!="","",STROŠKI_01!#REF!)</f>
        <v>#REF!</v>
      </c>
      <c r="L472" s="316" t="e">
        <f t="array" ref="L472">IF(STROŠKI_01!#REF!="","",STROŠKI_01!#REF!)</f>
        <v>#REF!</v>
      </c>
      <c r="M472" s="316" t="e">
        <f t="array" ref="M472">IF(STROŠKI_01!#REF!="","",STROŠKI_01!#REF!)</f>
        <v>#REF!</v>
      </c>
      <c r="N472" s="316" t="e">
        <f t="array" ref="N472">IF(STROŠKI_01!#REF!="","",STROŠKI_01!#REF!)</f>
        <v>#REF!</v>
      </c>
      <c r="O472" s="316" t="e">
        <f t="array" ref="O472">IF(STROŠKI_01!#REF!="","",STROŠKI_01!#REF!)</f>
        <v>#REF!</v>
      </c>
      <c r="P472" s="316" t="e">
        <f t="array" ref="P472">IF(STROŠKI_01!#REF!="","",STROŠKI_01!#REF!)</f>
        <v>#REF!</v>
      </c>
      <c r="Q472" s="316" t="e">
        <f t="array" ref="Q472">IF(STROŠKI_01!#REF!="","",STROŠKI_01!#REF!)</f>
        <v>#REF!</v>
      </c>
      <c r="R472" s="316" t="e">
        <f t="array" ref="R472">IF(STROŠKI_01!#REF!="","",STROŠKI_01!#REF!)</f>
        <v>#REF!</v>
      </c>
      <c r="S472" s="316" t="e">
        <f t="array" ref="S472">IF(STROŠKI_01!#REF!="","",STROŠKI_01!#REF!)</f>
        <v>#REF!</v>
      </c>
      <c r="T472" s="316" t="e">
        <f t="array" ref="T472">IF(STROŠKI_01!#REF!="","",STROŠKI_01!#REF!)</f>
        <v>#REF!</v>
      </c>
    </row>
    <row r="473" spans="1:20" x14ac:dyDescent="0.25">
      <c r="A473" s="322">
        <v>11</v>
      </c>
      <c r="B473" s="316" t="e">
        <f t="array" ref="B473">IF(STROŠKI_01!#REF!="","",STROŠKI_01!#REF!)</f>
        <v>#REF!</v>
      </c>
      <c r="C473" s="316" t="e">
        <f t="array" ref="C473">IF(STROŠKI_01!#REF!="","",STROŠKI_01!#REF!)</f>
        <v>#REF!</v>
      </c>
      <c r="D473" s="316" t="e">
        <f t="array" ref="D473">IF(STROŠKI_01!#REF!="","",STROŠKI_01!#REF!)</f>
        <v>#REF!</v>
      </c>
      <c r="E473" s="316" t="e">
        <f t="array" ref="E473">IF(STROŠKI_01!#REF!="","",STROŠKI_01!#REF!)</f>
        <v>#REF!</v>
      </c>
      <c r="F473" s="316" t="e">
        <f t="array" ref="F473">IF(STROŠKI_01!#REF!="","",STROŠKI_01!#REF!)</f>
        <v>#REF!</v>
      </c>
      <c r="G473" s="316" t="e">
        <f t="array" ref="G473">IF(STROŠKI_01!#REF!="","",STROŠKI_01!#REF!)</f>
        <v>#REF!</v>
      </c>
      <c r="H473" s="316" t="e">
        <f t="array" ref="H473">IF(STROŠKI_01!#REF!="","",STROŠKI_01!#REF!)</f>
        <v>#REF!</v>
      </c>
      <c r="I473" s="316" t="e">
        <f t="array" ref="I473">IF(STROŠKI_01!#REF!="","",STROŠKI_01!#REF!)</f>
        <v>#REF!</v>
      </c>
      <c r="J473" s="316" t="e">
        <f t="array" ref="J473">IF(STROŠKI_01!#REF!="","",STROŠKI_01!#REF!)</f>
        <v>#REF!</v>
      </c>
      <c r="K473" s="316" t="e">
        <f t="array" ref="K473">IF(STROŠKI_01!#REF!="","",STROŠKI_01!#REF!)</f>
        <v>#REF!</v>
      </c>
      <c r="L473" s="316" t="e">
        <f t="array" ref="L473">IF(STROŠKI_01!#REF!="","",STROŠKI_01!#REF!)</f>
        <v>#REF!</v>
      </c>
      <c r="M473" s="316" t="e">
        <f t="array" ref="M473">IF(STROŠKI_01!#REF!="","",STROŠKI_01!#REF!)</f>
        <v>#REF!</v>
      </c>
      <c r="N473" s="316" t="e">
        <f t="array" ref="N473">IF(STROŠKI_01!#REF!="","",STROŠKI_01!#REF!)</f>
        <v>#REF!</v>
      </c>
      <c r="O473" s="316" t="e">
        <f t="array" ref="O473">IF(STROŠKI_01!#REF!="","",STROŠKI_01!#REF!)</f>
        <v>#REF!</v>
      </c>
      <c r="P473" s="316" t="e">
        <f t="array" ref="P473">IF(STROŠKI_01!#REF!="","",STROŠKI_01!#REF!)</f>
        <v>#REF!</v>
      </c>
      <c r="Q473" s="316" t="e">
        <f t="array" ref="Q473">IF(STROŠKI_01!#REF!="","",STROŠKI_01!#REF!)</f>
        <v>#REF!</v>
      </c>
      <c r="R473" s="316" t="e">
        <f t="array" ref="R473">IF(STROŠKI_01!#REF!="","",STROŠKI_01!#REF!)</f>
        <v>#REF!</v>
      </c>
      <c r="S473" s="316" t="e">
        <f t="array" ref="S473">IF(STROŠKI_01!#REF!="","",STROŠKI_01!#REF!)</f>
        <v>#REF!</v>
      </c>
      <c r="T473" s="316" t="e">
        <f t="array" ref="T473">IF(STROŠKI_01!#REF!="","",STROŠKI_01!#REF!)</f>
        <v>#REF!</v>
      </c>
    </row>
    <row r="474" spans="1:20" x14ac:dyDescent="0.25">
      <c r="A474" s="322">
        <v>11</v>
      </c>
      <c r="B474" s="316" t="e">
        <f t="array" ref="B474">IF(STROŠKI_01!#REF!="","",STROŠKI_01!#REF!)</f>
        <v>#REF!</v>
      </c>
      <c r="C474" s="316" t="e">
        <f t="array" ref="C474">IF(STROŠKI_01!#REF!="","",STROŠKI_01!#REF!)</f>
        <v>#REF!</v>
      </c>
      <c r="D474" s="316" t="e">
        <f t="array" ref="D474">IF(STROŠKI_01!#REF!="","",STROŠKI_01!#REF!)</f>
        <v>#REF!</v>
      </c>
      <c r="E474" s="316" t="e">
        <f t="array" ref="E474">IF(STROŠKI_01!#REF!="","",STROŠKI_01!#REF!)</f>
        <v>#REF!</v>
      </c>
      <c r="F474" s="316" t="e">
        <f t="array" ref="F474">IF(STROŠKI_01!#REF!="","",STROŠKI_01!#REF!)</f>
        <v>#REF!</v>
      </c>
      <c r="G474" s="316" t="e">
        <f t="array" ref="G474">IF(STROŠKI_01!#REF!="","",STROŠKI_01!#REF!)</f>
        <v>#REF!</v>
      </c>
      <c r="H474" s="316" t="e">
        <f t="array" ref="H474">IF(STROŠKI_01!#REF!="","",STROŠKI_01!#REF!)</f>
        <v>#REF!</v>
      </c>
      <c r="I474" s="316" t="e">
        <f t="array" ref="I474">IF(STROŠKI_01!#REF!="","",STROŠKI_01!#REF!)</f>
        <v>#REF!</v>
      </c>
      <c r="J474" s="316" t="e">
        <f t="array" ref="J474">IF(STROŠKI_01!#REF!="","",STROŠKI_01!#REF!)</f>
        <v>#REF!</v>
      </c>
      <c r="K474" s="316" t="e">
        <f t="array" ref="K474">IF(STROŠKI_01!#REF!="","",STROŠKI_01!#REF!)</f>
        <v>#REF!</v>
      </c>
      <c r="L474" s="316" t="e">
        <f t="array" ref="L474">IF(STROŠKI_01!#REF!="","",STROŠKI_01!#REF!)</f>
        <v>#REF!</v>
      </c>
      <c r="M474" s="316" t="e">
        <f t="array" ref="M474">IF(STROŠKI_01!#REF!="","",STROŠKI_01!#REF!)</f>
        <v>#REF!</v>
      </c>
      <c r="N474" s="316" t="e">
        <f t="array" ref="N474">IF(STROŠKI_01!#REF!="","",STROŠKI_01!#REF!)</f>
        <v>#REF!</v>
      </c>
      <c r="O474" s="316" t="e">
        <f t="array" ref="O474">IF(STROŠKI_01!#REF!="","",STROŠKI_01!#REF!)</f>
        <v>#REF!</v>
      </c>
      <c r="P474" s="316" t="e">
        <f t="array" ref="P474">IF(STROŠKI_01!#REF!="","",STROŠKI_01!#REF!)</f>
        <v>#REF!</v>
      </c>
      <c r="Q474" s="316" t="e">
        <f t="array" ref="Q474">IF(STROŠKI_01!#REF!="","",STROŠKI_01!#REF!)</f>
        <v>#REF!</v>
      </c>
      <c r="R474" s="316" t="e">
        <f t="array" ref="R474">IF(STROŠKI_01!#REF!="","",STROŠKI_01!#REF!)</f>
        <v>#REF!</v>
      </c>
      <c r="S474" s="316" t="e">
        <f t="array" ref="S474">IF(STROŠKI_01!#REF!="","",STROŠKI_01!#REF!)</f>
        <v>#REF!</v>
      </c>
      <c r="T474" s="316" t="e">
        <f t="array" ref="T474">IF(STROŠKI_01!#REF!="","",STROŠKI_01!#REF!)</f>
        <v>#REF!</v>
      </c>
    </row>
    <row r="475" spans="1:20" x14ac:dyDescent="0.25">
      <c r="A475" s="322">
        <v>11</v>
      </c>
      <c r="B475" s="316" t="e">
        <f t="array" ref="B475">IF(STROŠKI_01!#REF!="","",STROŠKI_01!#REF!)</f>
        <v>#REF!</v>
      </c>
      <c r="C475" s="316" t="e">
        <f t="array" ref="C475">IF(STROŠKI_01!#REF!="","",STROŠKI_01!#REF!)</f>
        <v>#REF!</v>
      </c>
      <c r="D475" s="316" t="e">
        <f t="array" ref="D475">IF(STROŠKI_01!#REF!="","",STROŠKI_01!#REF!)</f>
        <v>#REF!</v>
      </c>
      <c r="E475" s="316" t="e">
        <f t="array" ref="E475">IF(STROŠKI_01!#REF!="","",STROŠKI_01!#REF!)</f>
        <v>#REF!</v>
      </c>
      <c r="F475" s="316" t="e">
        <f t="array" ref="F475">IF(STROŠKI_01!#REF!="","",STROŠKI_01!#REF!)</f>
        <v>#REF!</v>
      </c>
      <c r="G475" s="316" t="e">
        <f t="array" ref="G475">IF(STROŠKI_01!#REF!="","",STROŠKI_01!#REF!)</f>
        <v>#REF!</v>
      </c>
      <c r="H475" s="316" t="e">
        <f t="array" ref="H475">IF(STROŠKI_01!#REF!="","",STROŠKI_01!#REF!)</f>
        <v>#REF!</v>
      </c>
      <c r="I475" s="316" t="e">
        <f t="array" ref="I475">IF(STROŠKI_01!#REF!="","",STROŠKI_01!#REF!)</f>
        <v>#REF!</v>
      </c>
      <c r="J475" s="316" t="e">
        <f t="array" ref="J475">IF(STROŠKI_01!#REF!="","",STROŠKI_01!#REF!)</f>
        <v>#REF!</v>
      </c>
      <c r="K475" s="316" t="e">
        <f t="array" ref="K475">IF(STROŠKI_01!#REF!="","",STROŠKI_01!#REF!)</f>
        <v>#REF!</v>
      </c>
      <c r="L475" s="316" t="e">
        <f t="array" ref="L475">IF(STROŠKI_01!#REF!="","",STROŠKI_01!#REF!)</f>
        <v>#REF!</v>
      </c>
      <c r="M475" s="316" t="e">
        <f t="array" ref="M475">IF(STROŠKI_01!#REF!="","",STROŠKI_01!#REF!)</f>
        <v>#REF!</v>
      </c>
      <c r="N475" s="316" t="e">
        <f t="array" ref="N475">IF(STROŠKI_01!#REF!="","",STROŠKI_01!#REF!)</f>
        <v>#REF!</v>
      </c>
      <c r="O475" s="316" t="e">
        <f t="array" ref="O475">IF(STROŠKI_01!#REF!="","",STROŠKI_01!#REF!)</f>
        <v>#REF!</v>
      </c>
      <c r="P475" s="316" t="e">
        <f t="array" ref="P475">IF(STROŠKI_01!#REF!="","",STROŠKI_01!#REF!)</f>
        <v>#REF!</v>
      </c>
      <c r="Q475" s="316" t="e">
        <f t="array" ref="Q475">IF(STROŠKI_01!#REF!="","",STROŠKI_01!#REF!)</f>
        <v>#REF!</v>
      </c>
      <c r="R475" s="316" t="e">
        <f t="array" ref="R475">IF(STROŠKI_01!#REF!="","",STROŠKI_01!#REF!)</f>
        <v>#REF!</v>
      </c>
      <c r="S475" s="316" t="e">
        <f t="array" ref="S475">IF(STROŠKI_01!#REF!="","",STROŠKI_01!#REF!)</f>
        <v>#REF!</v>
      </c>
      <c r="T475" s="316" t="e">
        <f t="array" ref="T475">IF(STROŠKI_01!#REF!="","",STROŠKI_01!#REF!)</f>
        <v>#REF!</v>
      </c>
    </row>
    <row r="476" spans="1:20" x14ac:dyDescent="0.25">
      <c r="A476" s="322">
        <v>11</v>
      </c>
      <c r="B476" s="316" t="e">
        <f t="array" ref="B476">IF(STROŠKI_01!#REF!="","",STROŠKI_01!#REF!)</f>
        <v>#REF!</v>
      </c>
      <c r="C476" s="316" t="e">
        <f t="array" ref="C476">IF(STROŠKI_01!#REF!="","",STROŠKI_01!#REF!)</f>
        <v>#REF!</v>
      </c>
      <c r="D476" s="316" t="e">
        <f t="array" ref="D476">IF(STROŠKI_01!#REF!="","",STROŠKI_01!#REF!)</f>
        <v>#REF!</v>
      </c>
      <c r="E476" s="316" t="e">
        <f t="array" ref="E476">IF(STROŠKI_01!#REF!="","",STROŠKI_01!#REF!)</f>
        <v>#REF!</v>
      </c>
      <c r="F476" s="316" t="e">
        <f t="array" ref="F476">IF(STROŠKI_01!#REF!="","",STROŠKI_01!#REF!)</f>
        <v>#REF!</v>
      </c>
      <c r="G476" s="316" t="e">
        <f t="array" ref="G476">IF(STROŠKI_01!#REF!="","",STROŠKI_01!#REF!)</f>
        <v>#REF!</v>
      </c>
      <c r="H476" s="316" t="e">
        <f t="array" ref="H476">IF(STROŠKI_01!#REF!="","",STROŠKI_01!#REF!)</f>
        <v>#REF!</v>
      </c>
      <c r="I476" s="316" t="e">
        <f t="array" ref="I476">IF(STROŠKI_01!#REF!="","",STROŠKI_01!#REF!)</f>
        <v>#REF!</v>
      </c>
      <c r="J476" s="316" t="e">
        <f t="array" ref="J476">IF(STROŠKI_01!#REF!="","",STROŠKI_01!#REF!)</f>
        <v>#REF!</v>
      </c>
      <c r="K476" s="316" t="e">
        <f t="array" ref="K476">IF(STROŠKI_01!#REF!="","",STROŠKI_01!#REF!)</f>
        <v>#REF!</v>
      </c>
      <c r="L476" s="316" t="e">
        <f t="array" ref="L476">IF(STROŠKI_01!#REF!="","",STROŠKI_01!#REF!)</f>
        <v>#REF!</v>
      </c>
      <c r="M476" s="316" t="e">
        <f t="array" ref="M476">IF(STROŠKI_01!#REF!="","",STROŠKI_01!#REF!)</f>
        <v>#REF!</v>
      </c>
      <c r="N476" s="316" t="e">
        <f t="array" ref="N476">IF(STROŠKI_01!#REF!="","",STROŠKI_01!#REF!)</f>
        <v>#REF!</v>
      </c>
      <c r="O476" s="316" t="e">
        <f t="array" ref="O476">IF(STROŠKI_01!#REF!="","",STROŠKI_01!#REF!)</f>
        <v>#REF!</v>
      </c>
      <c r="P476" s="316" t="e">
        <f t="array" ref="P476">IF(STROŠKI_01!#REF!="","",STROŠKI_01!#REF!)</f>
        <v>#REF!</v>
      </c>
      <c r="Q476" s="316" t="e">
        <f t="array" ref="Q476">IF(STROŠKI_01!#REF!="","",STROŠKI_01!#REF!)</f>
        <v>#REF!</v>
      </c>
      <c r="R476" s="316" t="e">
        <f t="array" ref="R476">IF(STROŠKI_01!#REF!="","",STROŠKI_01!#REF!)</f>
        <v>#REF!</v>
      </c>
      <c r="S476" s="316" t="e">
        <f t="array" ref="S476">IF(STROŠKI_01!#REF!="","",STROŠKI_01!#REF!)</f>
        <v>#REF!</v>
      </c>
      <c r="T476" s="316" t="e">
        <f t="array" ref="T476">IF(STROŠKI_01!#REF!="","",STROŠKI_01!#REF!)</f>
        <v>#REF!</v>
      </c>
    </row>
    <row r="477" spans="1:20" x14ac:dyDescent="0.25">
      <c r="A477" s="322">
        <v>11</v>
      </c>
      <c r="B477" s="316" t="e">
        <f t="array" ref="B477">IF(STROŠKI_01!#REF!="","",STROŠKI_01!#REF!)</f>
        <v>#REF!</v>
      </c>
      <c r="C477" s="316" t="e">
        <f t="array" ref="C477">IF(STROŠKI_01!#REF!="","",STROŠKI_01!#REF!)</f>
        <v>#REF!</v>
      </c>
      <c r="D477" s="316" t="e">
        <f t="array" ref="D477">IF(STROŠKI_01!#REF!="","",STROŠKI_01!#REF!)</f>
        <v>#REF!</v>
      </c>
      <c r="E477" s="316" t="e">
        <f t="array" ref="E477">IF(STROŠKI_01!#REF!="","",STROŠKI_01!#REF!)</f>
        <v>#REF!</v>
      </c>
      <c r="F477" s="316" t="e">
        <f t="array" ref="F477">IF(STROŠKI_01!#REF!="","",STROŠKI_01!#REF!)</f>
        <v>#REF!</v>
      </c>
      <c r="G477" s="316" t="e">
        <f t="array" ref="G477">IF(STROŠKI_01!#REF!="","",STROŠKI_01!#REF!)</f>
        <v>#REF!</v>
      </c>
      <c r="H477" s="316" t="e">
        <f t="array" ref="H477">IF(STROŠKI_01!#REF!="","",STROŠKI_01!#REF!)</f>
        <v>#REF!</v>
      </c>
      <c r="I477" s="316" t="e">
        <f t="array" ref="I477">IF(STROŠKI_01!#REF!="","",STROŠKI_01!#REF!)</f>
        <v>#REF!</v>
      </c>
      <c r="J477" s="316" t="e">
        <f t="array" ref="J477">IF(STROŠKI_01!#REF!="","",STROŠKI_01!#REF!)</f>
        <v>#REF!</v>
      </c>
      <c r="K477" s="316" t="e">
        <f t="array" ref="K477">IF(STROŠKI_01!#REF!="","",STROŠKI_01!#REF!)</f>
        <v>#REF!</v>
      </c>
      <c r="L477" s="316" t="e">
        <f t="array" ref="L477">IF(STROŠKI_01!#REF!="","",STROŠKI_01!#REF!)</f>
        <v>#REF!</v>
      </c>
      <c r="M477" s="316" t="e">
        <f t="array" ref="M477">IF(STROŠKI_01!#REF!="","",STROŠKI_01!#REF!)</f>
        <v>#REF!</v>
      </c>
      <c r="N477" s="316" t="e">
        <f t="array" ref="N477">IF(STROŠKI_01!#REF!="","",STROŠKI_01!#REF!)</f>
        <v>#REF!</v>
      </c>
      <c r="O477" s="316" t="e">
        <f t="array" ref="O477">IF(STROŠKI_01!#REF!="","",STROŠKI_01!#REF!)</f>
        <v>#REF!</v>
      </c>
      <c r="P477" s="316" t="e">
        <f t="array" ref="P477">IF(STROŠKI_01!#REF!="","",STROŠKI_01!#REF!)</f>
        <v>#REF!</v>
      </c>
      <c r="Q477" s="316" t="e">
        <f t="array" ref="Q477">IF(STROŠKI_01!#REF!="","",STROŠKI_01!#REF!)</f>
        <v>#REF!</v>
      </c>
      <c r="R477" s="316" t="e">
        <f t="array" ref="R477">IF(STROŠKI_01!#REF!="","",STROŠKI_01!#REF!)</f>
        <v>#REF!</v>
      </c>
      <c r="S477" s="316" t="e">
        <f t="array" ref="S477">IF(STROŠKI_01!#REF!="","",STROŠKI_01!#REF!)</f>
        <v>#REF!</v>
      </c>
      <c r="T477" s="316" t="e">
        <f t="array" ref="T477">IF(STROŠKI_01!#REF!="","",STROŠKI_01!#REF!)</f>
        <v>#REF!</v>
      </c>
    </row>
    <row r="478" spans="1:20" x14ac:dyDescent="0.25">
      <c r="A478" s="322">
        <v>11</v>
      </c>
      <c r="B478" s="316" t="e">
        <f t="array" ref="B478">IF(STROŠKI_01!#REF!="","",STROŠKI_01!#REF!)</f>
        <v>#REF!</v>
      </c>
      <c r="C478" s="316" t="e">
        <f t="array" ref="C478">IF(STROŠKI_01!#REF!="","",STROŠKI_01!#REF!)</f>
        <v>#REF!</v>
      </c>
      <c r="D478" s="316" t="e">
        <f t="array" ref="D478">IF(STROŠKI_01!#REF!="","",STROŠKI_01!#REF!)</f>
        <v>#REF!</v>
      </c>
      <c r="E478" s="316" t="e">
        <f t="array" ref="E478">IF(STROŠKI_01!#REF!="","",STROŠKI_01!#REF!)</f>
        <v>#REF!</v>
      </c>
      <c r="F478" s="316" t="e">
        <f t="array" ref="F478">IF(STROŠKI_01!#REF!="","",STROŠKI_01!#REF!)</f>
        <v>#REF!</v>
      </c>
      <c r="G478" s="316" t="e">
        <f t="array" ref="G478">IF(STROŠKI_01!#REF!="","",STROŠKI_01!#REF!)</f>
        <v>#REF!</v>
      </c>
      <c r="H478" s="316" t="e">
        <f t="array" ref="H478">IF(STROŠKI_01!#REF!="","",STROŠKI_01!#REF!)</f>
        <v>#REF!</v>
      </c>
      <c r="I478" s="316" t="e">
        <f t="array" ref="I478">IF(STROŠKI_01!#REF!="","",STROŠKI_01!#REF!)</f>
        <v>#REF!</v>
      </c>
      <c r="J478" s="316" t="e">
        <f t="array" ref="J478">IF(STROŠKI_01!#REF!="","",STROŠKI_01!#REF!)</f>
        <v>#REF!</v>
      </c>
      <c r="K478" s="316" t="e">
        <f t="array" ref="K478">IF(STROŠKI_01!#REF!="","",STROŠKI_01!#REF!)</f>
        <v>#REF!</v>
      </c>
      <c r="L478" s="316" t="e">
        <f t="array" ref="L478">IF(STROŠKI_01!#REF!="","",STROŠKI_01!#REF!)</f>
        <v>#REF!</v>
      </c>
      <c r="M478" s="316" t="e">
        <f t="array" ref="M478">IF(STROŠKI_01!#REF!="","",STROŠKI_01!#REF!)</f>
        <v>#REF!</v>
      </c>
      <c r="N478" s="316" t="e">
        <f t="array" ref="N478">IF(STROŠKI_01!#REF!="","",STROŠKI_01!#REF!)</f>
        <v>#REF!</v>
      </c>
      <c r="O478" s="316" t="e">
        <f t="array" ref="O478">IF(STROŠKI_01!#REF!="","",STROŠKI_01!#REF!)</f>
        <v>#REF!</v>
      </c>
      <c r="P478" s="316" t="e">
        <f t="array" ref="P478">IF(STROŠKI_01!#REF!="","",STROŠKI_01!#REF!)</f>
        <v>#REF!</v>
      </c>
      <c r="Q478" s="316" t="e">
        <f t="array" ref="Q478">IF(STROŠKI_01!#REF!="","",STROŠKI_01!#REF!)</f>
        <v>#REF!</v>
      </c>
      <c r="R478" s="316" t="e">
        <f t="array" ref="R478">IF(STROŠKI_01!#REF!="","",STROŠKI_01!#REF!)</f>
        <v>#REF!</v>
      </c>
      <c r="S478" s="316" t="e">
        <f t="array" ref="S478">IF(STROŠKI_01!#REF!="","",STROŠKI_01!#REF!)</f>
        <v>#REF!</v>
      </c>
      <c r="T478" s="316" t="e">
        <f t="array" ref="T478">IF(STROŠKI_01!#REF!="","",STROŠKI_01!#REF!)</f>
        <v>#REF!</v>
      </c>
    </row>
    <row r="479" spans="1:20" x14ac:dyDescent="0.25">
      <c r="A479" s="322">
        <v>11</v>
      </c>
      <c r="B479" s="316" t="e">
        <f t="array" ref="B479">IF(STROŠKI_01!#REF!="","",STROŠKI_01!#REF!)</f>
        <v>#REF!</v>
      </c>
      <c r="C479" s="316" t="e">
        <f t="array" ref="C479">IF(STROŠKI_01!#REF!="","",STROŠKI_01!#REF!)</f>
        <v>#REF!</v>
      </c>
      <c r="D479" s="316" t="e">
        <f t="array" ref="D479">IF(STROŠKI_01!#REF!="","",STROŠKI_01!#REF!)</f>
        <v>#REF!</v>
      </c>
      <c r="E479" s="316" t="e">
        <f t="array" ref="E479">IF(STROŠKI_01!#REF!="","",STROŠKI_01!#REF!)</f>
        <v>#REF!</v>
      </c>
      <c r="F479" s="316" t="e">
        <f t="array" ref="F479">IF(STROŠKI_01!#REF!="","",STROŠKI_01!#REF!)</f>
        <v>#REF!</v>
      </c>
      <c r="G479" s="316" t="e">
        <f t="array" ref="G479">IF(STROŠKI_01!#REF!="","",STROŠKI_01!#REF!)</f>
        <v>#REF!</v>
      </c>
      <c r="H479" s="316" t="e">
        <f t="array" ref="H479">IF(STROŠKI_01!#REF!="","",STROŠKI_01!#REF!)</f>
        <v>#REF!</v>
      </c>
      <c r="I479" s="316" t="e">
        <f t="array" ref="I479">IF(STROŠKI_01!#REF!="","",STROŠKI_01!#REF!)</f>
        <v>#REF!</v>
      </c>
      <c r="J479" s="316" t="e">
        <f t="array" ref="J479">IF(STROŠKI_01!#REF!="","",STROŠKI_01!#REF!)</f>
        <v>#REF!</v>
      </c>
      <c r="K479" s="316" t="e">
        <f t="array" ref="K479">IF(STROŠKI_01!#REF!="","",STROŠKI_01!#REF!)</f>
        <v>#REF!</v>
      </c>
      <c r="L479" s="316" t="e">
        <f t="array" ref="L479">IF(STROŠKI_01!#REF!="","",STROŠKI_01!#REF!)</f>
        <v>#REF!</v>
      </c>
      <c r="M479" s="316" t="e">
        <f t="array" ref="M479">IF(STROŠKI_01!#REF!="","",STROŠKI_01!#REF!)</f>
        <v>#REF!</v>
      </c>
      <c r="N479" s="316" t="e">
        <f t="array" ref="N479">IF(STROŠKI_01!#REF!="","",STROŠKI_01!#REF!)</f>
        <v>#REF!</v>
      </c>
      <c r="O479" s="316" t="e">
        <f t="array" ref="O479">IF(STROŠKI_01!#REF!="","",STROŠKI_01!#REF!)</f>
        <v>#REF!</v>
      </c>
      <c r="P479" s="316" t="e">
        <f t="array" ref="P479">IF(STROŠKI_01!#REF!="","",STROŠKI_01!#REF!)</f>
        <v>#REF!</v>
      </c>
      <c r="Q479" s="316" t="e">
        <f t="array" ref="Q479">IF(STROŠKI_01!#REF!="","",STROŠKI_01!#REF!)</f>
        <v>#REF!</v>
      </c>
      <c r="R479" s="316" t="e">
        <f t="array" ref="R479">IF(STROŠKI_01!#REF!="","",STROŠKI_01!#REF!)</f>
        <v>#REF!</v>
      </c>
      <c r="S479" s="316" t="e">
        <f t="array" ref="S479">IF(STROŠKI_01!#REF!="","",STROŠKI_01!#REF!)</f>
        <v>#REF!</v>
      </c>
      <c r="T479" s="316" t="e">
        <f t="array" ref="T479">IF(STROŠKI_01!#REF!="","",STROŠKI_01!#REF!)</f>
        <v>#REF!</v>
      </c>
    </row>
    <row r="480" spans="1:20" x14ac:dyDescent="0.25">
      <c r="A480" s="322">
        <v>11</v>
      </c>
      <c r="B480" s="316" t="e">
        <f t="array" ref="B480">IF(STROŠKI_01!#REF!="","",STROŠKI_01!#REF!)</f>
        <v>#REF!</v>
      </c>
      <c r="C480" s="316" t="e">
        <f t="array" ref="C480">IF(STROŠKI_01!#REF!="","",STROŠKI_01!#REF!)</f>
        <v>#REF!</v>
      </c>
      <c r="D480" s="316" t="e">
        <f t="array" ref="D480">IF(STROŠKI_01!#REF!="","",STROŠKI_01!#REF!)</f>
        <v>#REF!</v>
      </c>
      <c r="E480" s="316" t="e">
        <f t="array" ref="E480">IF(STROŠKI_01!#REF!="","",STROŠKI_01!#REF!)</f>
        <v>#REF!</v>
      </c>
      <c r="F480" s="316" t="e">
        <f t="array" ref="F480">IF(STROŠKI_01!#REF!="","",STROŠKI_01!#REF!)</f>
        <v>#REF!</v>
      </c>
      <c r="G480" s="316" t="e">
        <f t="array" ref="G480">IF(STROŠKI_01!#REF!="","",STROŠKI_01!#REF!)</f>
        <v>#REF!</v>
      </c>
      <c r="H480" s="316" t="e">
        <f t="array" ref="H480">IF(STROŠKI_01!#REF!="","",STROŠKI_01!#REF!)</f>
        <v>#REF!</v>
      </c>
      <c r="I480" s="316" t="e">
        <f t="array" ref="I480">IF(STROŠKI_01!#REF!="","",STROŠKI_01!#REF!)</f>
        <v>#REF!</v>
      </c>
      <c r="J480" s="316" t="e">
        <f t="array" ref="J480">IF(STROŠKI_01!#REF!="","",STROŠKI_01!#REF!)</f>
        <v>#REF!</v>
      </c>
      <c r="K480" s="316" t="e">
        <f t="array" ref="K480">IF(STROŠKI_01!#REF!="","",STROŠKI_01!#REF!)</f>
        <v>#REF!</v>
      </c>
      <c r="L480" s="316" t="e">
        <f t="array" ref="L480">IF(STROŠKI_01!#REF!="","",STROŠKI_01!#REF!)</f>
        <v>#REF!</v>
      </c>
      <c r="M480" s="316" t="e">
        <f t="array" ref="M480">IF(STROŠKI_01!#REF!="","",STROŠKI_01!#REF!)</f>
        <v>#REF!</v>
      </c>
      <c r="N480" s="316" t="e">
        <f t="array" ref="N480">IF(STROŠKI_01!#REF!="","",STROŠKI_01!#REF!)</f>
        <v>#REF!</v>
      </c>
      <c r="O480" s="316" t="e">
        <f t="array" ref="O480">IF(STROŠKI_01!#REF!="","",STROŠKI_01!#REF!)</f>
        <v>#REF!</v>
      </c>
      <c r="P480" s="316" t="e">
        <f t="array" ref="P480">IF(STROŠKI_01!#REF!="","",STROŠKI_01!#REF!)</f>
        <v>#REF!</v>
      </c>
      <c r="Q480" s="316" t="e">
        <f t="array" ref="Q480">IF(STROŠKI_01!#REF!="","",STROŠKI_01!#REF!)</f>
        <v>#REF!</v>
      </c>
      <c r="R480" s="316" t="e">
        <f t="array" ref="R480">IF(STROŠKI_01!#REF!="","",STROŠKI_01!#REF!)</f>
        <v>#REF!</v>
      </c>
      <c r="S480" s="316" t="e">
        <f t="array" ref="S480">IF(STROŠKI_01!#REF!="","",STROŠKI_01!#REF!)</f>
        <v>#REF!</v>
      </c>
      <c r="T480" s="316" t="e">
        <f t="array" ref="T480">IF(STROŠKI_01!#REF!="","",STROŠKI_01!#REF!)</f>
        <v>#REF!</v>
      </c>
    </row>
    <row r="481" spans="1:20" x14ac:dyDescent="0.25">
      <c r="A481" s="322">
        <v>11</v>
      </c>
      <c r="B481" s="316" t="e">
        <f t="array" ref="B481">IF(STROŠKI_01!#REF!="","",STROŠKI_01!#REF!)</f>
        <v>#REF!</v>
      </c>
      <c r="C481" s="316" t="e">
        <f t="array" ref="C481">IF(STROŠKI_01!#REF!="","",STROŠKI_01!#REF!)</f>
        <v>#REF!</v>
      </c>
      <c r="D481" s="316" t="e">
        <f t="array" ref="D481">IF(STROŠKI_01!#REF!="","",STROŠKI_01!#REF!)</f>
        <v>#REF!</v>
      </c>
      <c r="E481" s="316" t="e">
        <f t="array" ref="E481">IF(STROŠKI_01!#REF!="","",STROŠKI_01!#REF!)</f>
        <v>#REF!</v>
      </c>
      <c r="F481" s="316" t="e">
        <f t="array" ref="F481">IF(STROŠKI_01!#REF!="","",STROŠKI_01!#REF!)</f>
        <v>#REF!</v>
      </c>
      <c r="G481" s="316" t="e">
        <f t="array" ref="G481">IF(STROŠKI_01!#REF!="","",STROŠKI_01!#REF!)</f>
        <v>#REF!</v>
      </c>
      <c r="H481" s="316" t="e">
        <f t="array" ref="H481">IF(STROŠKI_01!#REF!="","",STROŠKI_01!#REF!)</f>
        <v>#REF!</v>
      </c>
      <c r="I481" s="316" t="e">
        <f t="array" ref="I481">IF(STROŠKI_01!#REF!="","",STROŠKI_01!#REF!)</f>
        <v>#REF!</v>
      </c>
      <c r="J481" s="316" t="e">
        <f t="array" ref="J481">IF(STROŠKI_01!#REF!="","",STROŠKI_01!#REF!)</f>
        <v>#REF!</v>
      </c>
      <c r="K481" s="316" t="e">
        <f t="array" ref="K481">IF(STROŠKI_01!#REF!="","",STROŠKI_01!#REF!)</f>
        <v>#REF!</v>
      </c>
      <c r="L481" s="316" t="e">
        <f t="array" ref="L481">IF(STROŠKI_01!#REF!="","",STROŠKI_01!#REF!)</f>
        <v>#REF!</v>
      </c>
      <c r="M481" s="316" t="e">
        <f t="array" ref="M481">IF(STROŠKI_01!#REF!="","",STROŠKI_01!#REF!)</f>
        <v>#REF!</v>
      </c>
      <c r="N481" s="316" t="e">
        <f t="array" ref="N481">IF(STROŠKI_01!#REF!="","",STROŠKI_01!#REF!)</f>
        <v>#REF!</v>
      </c>
      <c r="O481" s="316" t="e">
        <f t="array" ref="O481">IF(STROŠKI_01!#REF!="","",STROŠKI_01!#REF!)</f>
        <v>#REF!</v>
      </c>
      <c r="P481" s="316" t="e">
        <f t="array" ref="P481">IF(STROŠKI_01!#REF!="","",STROŠKI_01!#REF!)</f>
        <v>#REF!</v>
      </c>
      <c r="Q481" s="316" t="e">
        <f t="array" ref="Q481">IF(STROŠKI_01!#REF!="","",STROŠKI_01!#REF!)</f>
        <v>#REF!</v>
      </c>
      <c r="R481" s="316" t="e">
        <f t="array" ref="R481">IF(STROŠKI_01!#REF!="","",STROŠKI_01!#REF!)</f>
        <v>#REF!</v>
      </c>
      <c r="S481" s="316" t="e">
        <f t="array" ref="S481">IF(STROŠKI_01!#REF!="","",STROŠKI_01!#REF!)</f>
        <v>#REF!</v>
      </c>
      <c r="T481" s="316" t="e">
        <f t="array" ref="T481">IF(STROŠKI_01!#REF!="","",STROŠKI_01!#REF!)</f>
        <v>#REF!</v>
      </c>
    </row>
    <row r="482" spans="1:20" x14ac:dyDescent="0.25">
      <c r="A482" s="322">
        <v>11</v>
      </c>
      <c r="B482" s="316" t="e">
        <f t="array" ref="B482">IF(STROŠKI_01!#REF!="","",STROŠKI_01!#REF!)</f>
        <v>#REF!</v>
      </c>
      <c r="C482" s="316" t="e">
        <f t="array" ref="C482">IF(STROŠKI_01!#REF!="","",STROŠKI_01!#REF!)</f>
        <v>#REF!</v>
      </c>
      <c r="D482" s="316" t="e">
        <f t="array" ref="D482">IF(STROŠKI_01!#REF!="","",STROŠKI_01!#REF!)</f>
        <v>#REF!</v>
      </c>
      <c r="E482" s="316" t="e">
        <f t="array" ref="E482">IF(STROŠKI_01!#REF!="","",STROŠKI_01!#REF!)</f>
        <v>#REF!</v>
      </c>
      <c r="F482" s="316" t="e">
        <f t="array" ref="F482">IF(STROŠKI_01!#REF!="","",STROŠKI_01!#REF!)</f>
        <v>#REF!</v>
      </c>
      <c r="G482" s="316" t="e">
        <f t="array" ref="G482">IF(STROŠKI_01!#REF!="","",STROŠKI_01!#REF!)</f>
        <v>#REF!</v>
      </c>
      <c r="H482" s="316" t="e">
        <f t="array" ref="H482">IF(STROŠKI_01!#REF!="","",STROŠKI_01!#REF!)</f>
        <v>#REF!</v>
      </c>
      <c r="I482" s="316" t="e">
        <f t="array" ref="I482">IF(STROŠKI_01!#REF!="","",STROŠKI_01!#REF!)</f>
        <v>#REF!</v>
      </c>
      <c r="J482" s="316" t="e">
        <f t="array" ref="J482">IF(STROŠKI_01!#REF!="","",STROŠKI_01!#REF!)</f>
        <v>#REF!</v>
      </c>
      <c r="K482" s="316" t="e">
        <f t="array" ref="K482">IF(STROŠKI_01!#REF!="","",STROŠKI_01!#REF!)</f>
        <v>#REF!</v>
      </c>
      <c r="L482" s="316" t="e">
        <f t="array" ref="L482">IF(STROŠKI_01!#REF!="","",STROŠKI_01!#REF!)</f>
        <v>#REF!</v>
      </c>
      <c r="M482" s="316" t="e">
        <f t="array" ref="M482">IF(STROŠKI_01!#REF!="","",STROŠKI_01!#REF!)</f>
        <v>#REF!</v>
      </c>
      <c r="N482" s="316" t="e">
        <f t="array" ref="N482">IF(STROŠKI_01!#REF!="","",STROŠKI_01!#REF!)</f>
        <v>#REF!</v>
      </c>
      <c r="O482" s="316" t="e">
        <f t="array" ref="O482">IF(STROŠKI_01!#REF!="","",STROŠKI_01!#REF!)</f>
        <v>#REF!</v>
      </c>
      <c r="P482" s="316" t="e">
        <f t="array" ref="P482">IF(STROŠKI_01!#REF!="","",STROŠKI_01!#REF!)</f>
        <v>#REF!</v>
      </c>
      <c r="Q482" s="316" t="e">
        <f t="array" ref="Q482">IF(STROŠKI_01!#REF!="","",STROŠKI_01!#REF!)</f>
        <v>#REF!</v>
      </c>
      <c r="R482" s="316" t="e">
        <f t="array" ref="R482">IF(STROŠKI_01!#REF!="","",STROŠKI_01!#REF!)</f>
        <v>#REF!</v>
      </c>
      <c r="S482" s="316" t="e">
        <f t="array" ref="S482">IF(STROŠKI_01!#REF!="","",STROŠKI_01!#REF!)</f>
        <v>#REF!</v>
      </c>
      <c r="T482" s="316" t="e">
        <f t="array" ref="T482">IF(STROŠKI_01!#REF!="","",STROŠKI_01!#REF!)</f>
        <v>#REF!</v>
      </c>
    </row>
    <row r="483" spans="1:20" x14ac:dyDescent="0.25">
      <c r="A483" s="322">
        <v>11</v>
      </c>
      <c r="B483" s="316" t="e">
        <f t="array" ref="B483">IF(STROŠKI_01!#REF!="","",STROŠKI_01!#REF!)</f>
        <v>#REF!</v>
      </c>
      <c r="C483" s="316" t="e">
        <f t="array" ref="C483">IF(STROŠKI_01!#REF!="","",STROŠKI_01!#REF!)</f>
        <v>#REF!</v>
      </c>
      <c r="D483" s="316" t="e">
        <f t="array" ref="D483">IF(STROŠKI_01!#REF!="","",STROŠKI_01!#REF!)</f>
        <v>#REF!</v>
      </c>
      <c r="E483" s="316" t="e">
        <f t="array" ref="E483">IF(STROŠKI_01!#REF!="","",STROŠKI_01!#REF!)</f>
        <v>#REF!</v>
      </c>
      <c r="F483" s="316" t="e">
        <f t="array" ref="F483">IF(STROŠKI_01!#REF!="","",STROŠKI_01!#REF!)</f>
        <v>#REF!</v>
      </c>
      <c r="G483" s="316" t="e">
        <f t="array" ref="G483">IF(STROŠKI_01!#REF!="","",STROŠKI_01!#REF!)</f>
        <v>#REF!</v>
      </c>
      <c r="H483" s="316" t="e">
        <f t="array" ref="H483">IF(STROŠKI_01!#REF!="","",STROŠKI_01!#REF!)</f>
        <v>#REF!</v>
      </c>
      <c r="I483" s="316" t="e">
        <f t="array" ref="I483">IF(STROŠKI_01!#REF!="","",STROŠKI_01!#REF!)</f>
        <v>#REF!</v>
      </c>
      <c r="J483" s="316" t="e">
        <f t="array" ref="J483">IF(STROŠKI_01!#REF!="","",STROŠKI_01!#REF!)</f>
        <v>#REF!</v>
      </c>
      <c r="K483" s="316" t="e">
        <f t="array" ref="K483">IF(STROŠKI_01!#REF!="","",STROŠKI_01!#REF!)</f>
        <v>#REF!</v>
      </c>
      <c r="L483" s="316" t="e">
        <f t="array" ref="L483">IF(STROŠKI_01!#REF!="","",STROŠKI_01!#REF!)</f>
        <v>#REF!</v>
      </c>
      <c r="M483" s="316" t="e">
        <f t="array" ref="M483">IF(STROŠKI_01!#REF!="","",STROŠKI_01!#REF!)</f>
        <v>#REF!</v>
      </c>
      <c r="N483" s="316" t="e">
        <f t="array" ref="N483">IF(STROŠKI_01!#REF!="","",STROŠKI_01!#REF!)</f>
        <v>#REF!</v>
      </c>
      <c r="O483" s="316" t="e">
        <f t="array" ref="O483">IF(STROŠKI_01!#REF!="","",STROŠKI_01!#REF!)</f>
        <v>#REF!</v>
      </c>
      <c r="P483" s="316" t="e">
        <f t="array" ref="P483">IF(STROŠKI_01!#REF!="","",STROŠKI_01!#REF!)</f>
        <v>#REF!</v>
      </c>
      <c r="Q483" s="316" t="e">
        <f t="array" ref="Q483">IF(STROŠKI_01!#REF!="","",STROŠKI_01!#REF!)</f>
        <v>#REF!</v>
      </c>
      <c r="R483" s="316" t="e">
        <f t="array" ref="R483">IF(STROŠKI_01!#REF!="","",STROŠKI_01!#REF!)</f>
        <v>#REF!</v>
      </c>
      <c r="S483" s="316" t="e">
        <f t="array" ref="S483">IF(STROŠKI_01!#REF!="","",STROŠKI_01!#REF!)</f>
        <v>#REF!</v>
      </c>
      <c r="T483" s="316" t="e">
        <f t="array" ref="T483">IF(STROŠKI_01!#REF!="","",STROŠKI_01!#REF!)</f>
        <v>#REF!</v>
      </c>
    </row>
    <row r="484" spans="1:20" x14ac:dyDescent="0.25">
      <c r="A484" s="322">
        <v>11</v>
      </c>
      <c r="B484" s="316" t="e">
        <f t="array" ref="B484">IF(STROŠKI_01!#REF!="","",STROŠKI_01!#REF!)</f>
        <v>#REF!</v>
      </c>
      <c r="C484" s="316" t="e">
        <f t="array" ref="C484">IF(STROŠKI_01!#REF!="","",STROŠKI_01!#REF!)</f>
        <v>#REF!</v>
      </c>
      <c r="D484" s="316" t="e">
        <f t="array" ref="D484">IF(STROŠKI_01!#REF!="","",STROŠKI_01!#REF!)</f>
        <v>#REF!</v>
      </c>
      <c r="E484" s="316" t="e">
        <f t="array" ref="E484">IF(STROŠKI_01!#REF!="","",STROŠKI_01!#REF!)</f>
        <v>#REF!</v>
      </c>
      <c r="F484" s="316" t="e">
        <f t="array" ref="F484">IF(STROŠKI_01!#REF!="","",STROŠKI_01!#REF!)</f>
        <v>#REF!</v>
      </c>
      <c r="G484" s="316" t="e">
        <f t="array" ref="G484">IF(STROŠKI_01!#REF!="","",STROŠKI_01!#REF!)</f>
        <v>#REF!</v>
      </c>
      <c r="H484" s="316" t="e">
        <f t="array" ref="H484">IF(STROŠKI_01!#REF!="","",STROŠKI_01!#REF!)</f>
        <v>#REF!</v>
      </c>
      <c r="I484" s="316" t="e">
        <f t="array" ref="I484">IF(STROŠKI_01!#REF!="","",STROŠKI_01!#REF!)</f>
        <v>#REF!</v>
      </c>
      <c r="J484" s="316" t="e">
        <f t="array" ref="J484">IF(STROŠKI_01!#REF!="","",STROŠKI_01!#REF!)</f>
        <v>#REF!</v>
      </c>
      <c r="K484" s="316" t="e">
        <f t="array" ref="K484">IF(STROŠKI_01!#REF!="","",STROŠKI_01!#REF!)</f>
        <v>#REF!</v>
      </c>
      <c r="L484" s="316" t="e">
        <f t="array" ref="L484">IF(STROŠKI_01!#REF!="","",STROŠKI_01!#REF!)</f>
        <v>#REF!</v>
      </c>
      <c r="M484" s="316" t="e">
        <f t="array" ref="M484">IF(STROŠKI_01!#REF!="","",STROŠKI_01!#REF!)</f>
        <v>#REF!</v>
      </c>
      <c r="N484" s="316" t="e">
        <f t="array" ref="N484">IF(STROŠKI_01!#REF!="","",STROŠKI_01!#REF!)</f>
        <v>#REF!</v>
      </c>
      <c r="O484" s="316" t="e">
        <f t="array" ref="O484">IF(STROŠKI_01!#REF!="","",STROŠKI_01!#REF!)</f>
        <v>#REF!</v>
      </c>
      <c r="P484" s="316" t="e">
        <f t="array" ref="P484">IF(STROŠKI_01!#REF!="","",STROŠKI_01!#REF!)</f>
        <v>#REF!</v>
      </c>
      <c r="Q484" s="316" t="e">
        <f t="array" ref="Q484">IF(STROŠKI_01!#REF!="","",STROŠKI_01!#REF!)</f>
        <v>#REF!</v>
      </c>
      <c r="R484" s="316" t="e">
        <f t="array" ref="R484">IF(STROŠKI_01!#REF!="","",STROŠKI_01!#REF!)</f>
        <v>#REF!</v>
      </c>
      <c r="S484" s="316" t="e">
        <f t="array" ref="S484">IF(STROŠKI_01!#REF!="","",STROŠKI_01!#REF!)</f>
        <v>#REF!</v>
      </c>
      <c r="T484" s="316" t="e">
        <f t="array" ref="T484">IF(STROŠKI_01!#REF!="","",STROŠKI_01!#REF!)</f>
        <v>#REF!</v>
      </c>
    </row>
    <row r="485" spans="1:20" x14ac:dyDescent="0.25">
      <c r="A485" s="322">
        <v>11</v>
      </c>
      <c r="B485" s="316" t="e">
        <f t="array" ref="B485">IF(STROŠKI_01!#REF!="","",STROŠKI_01!#REF!)</f>
        <v>#REF!</v>
      </c>
      <c r="C485" s="316" t="e">
        <f t="array" ref="C485">IF(STROŠKI_01!#REF!="","",STROŠKI_01!#REF!)</f>
        <v>#REF!</v>
      </c>
      <c r="D485" s="316" t="e">
        <f t="array" ref="D485">IF(STROŠKI_01!#REF!="","",STROŠKI_01!#REF!)</f>
        <v>#REF!</v>
      </c>
      <c r="E485" s="316" t="e">
        <f t="array" ref="E485">IF(STROŠKI_01!#REF!="","",STROŠKI_01!#REF!)</f>
        <v>#REF!</v>
      </c>
      <c r="F485" s="316" t="e">
        <f t="array" ref="F485">IF(STROŠKI_01!#REF!="","",STROŠKI_01!#REF!)</f>
        <v>#REF!</v>
      </c>
      <c r="G485" s="316" t="e">
        <f t="array" ref="G485">IF(STROŠKI_01!#REF!="","",STROŠKI_01!#REF!)</f>
        <v>#REF!</v>
      </c>
      <c r="H485" s="316" t="e">
        <f t="array" ref="H485">IF(STROŠKI_01!#REF!="","",STROŠKI_01!#REF!)</f>
        <v>#REF!</v>
      </c>
      <c r="I485" s="316" t="e">
        <f t="array" ref="I485">IF(STROŠKI_01!#REF!="","",STROŠKI_01!#REF!)</f>
        <v>#REF!</v>
      </c>
      <c r="J485" s="316" t="e">
        <f t="array" ref="J485">IF(STROŠKI_01!#REF!="","",STROŠKI_01!#REF!)</f>
        <v>#REF!</v>
      </c>
      <c r="K485" s="316" t="e">
        <f t="array" ref="K485">IF(STROŠKI_01!#REF!="","",STROŠKI_01!#REF!)</f>
        <v>#REF!</v>
      </c>
      <c r="L485" s="316" t="e">
        <f t="array" ref="L485">IF(STROŠKI_01!#REF!="","",STROŠKI_01!#REF!)</f>
        <v>#REF!</v>
      </c>
      <c r="M485" s="316" t="e">
        <f t="array" ref="M485">IF(STROŠKI_01!#REF!="","",STROŠKI_01!#REF!)</f>
        <v>#REF!</v>
      </c>
      <c r="N485" s="316" t="e">
        <f t="array" ref="N485">IF(STROŠKI_01!#REF!="","",STROŠKI_01!#REF!)</f>
        <v>#REF!</v>
      </c>
      <c r="O485" s="316" t="e">
        <f t="array" ref="O485">IF(STROŠKI_01!#REF!="","",STROŠKI_01!#REF!)</f>
        <v>#REF!</v>
      </c>
      <c r="P485" s="316" t="e">
        <f t="array" ref="P485">IF(STROŠKI_01!#REF!="","",STROŠKI_01!#REF!)</f>
        <v>#REF!</v>
      </c>
      <c r="Q485" s="316" t="e">
        <f t="array" ref="Q485">IF(STROŠKI_01!#REF!="","",STROŠKI_01!#REF!)</f>
        <v>#REF!</v>
      </c>
      <c r="R485" s="316" t="e">
        <f t="array" ref="R485">IF(STROŠKI_01!#REF!="","",STROŠKI_01!#REF!)</f>
        <v>#REF!</v>
      </c>
      <c r="S485" s="316" t="e">
        <f t="array" ref="S485">IF(STROŠKI_01!#REF!="","",STROŠKI_01!#REF!)</f>
        <v>#REF!</v>
      </c>
      <c r="T485" s="316" t="e">
        <f t="array" ref="T485">IF(STROŠKI_01!#REF!="","",STROŠKI_01!#REF!)</f>
        <v>#REF!</v>
      </c>
    </row>
    <row r="486" spans="1:20" x14ac:dyDescent="0.25">
      <c r="A486" s="322">
        <v>11</v>
      </c>
      <c r="B486" s="316" t="e">
        <f t="array" ref="B486">IF(STROŠKI_01!#REF!="","",STROŠKI_01!#REF!)</f>
        <v>#REF!</v>
      </c>
      <c r="C486" s="316" t="e">
        <f t="array" ref="C486">IF(STROŠKI_01!#REF!="","",STROŠKI_01!#REF!)</f>
        <v>#REF!</v>
      </c>
      <c r="D486" s="316" t="e">
        <f t="array" ref="D486">IF(STROŠKI_01!#REF!="","",STROŠKI_01!#REF!)</f>
        <v>#REF!</v>
      </c>
      <c r="E486" s="316" t="e">
        <f t="array" ref="E486">IF(STROŠKI_01!#REF!="","",STROŠKI_01!#REF!)</f>
        <v>#REF!</v>
      </c>
      <c r="F486" s="316" t="e">
        <f t="array" ref="F486">IF(STROŠKI_01!#REF!="","",STROŠKI_01!#REF!)</f>
        <v>#REF!</v>
      </c>
      <c r="G486" s="316" t="e">
        <f t="array" ref="G486">IF(STROŠKI_01!#REF!="","",STROŠKI_01!#REF!)</f>
        <v>#REF!</v>
      </c>
      <c r="H486" s="316" t="e">
        <f t="array" ref="H486">IF(STROŠKI_01!#REF!="","",STROŠKI_01!#REF!)</f>
        <v>#REF!</v>
      </c>
      <c r="I486" s="316" t="e">
        <f t="array" ref="I486">IF(STROŠKI_01!#REF!="","",STROŠKI_01!#REF!)</f>
        <v>#REF!</v>
      </c>
      <c r="J486" s="316" t="e">
        <f t="array" ref="J486">IF(STROŠKI_01!#REF!="","",STROŠKI_01!#REF!)</f>
        <v>#REF!</v>
      </c>
      <c r="K486" s="316" t="e">
        <f t="array" ref="K486">IF(STROŠKI_01!#REF!="","",STROŠKI_01!#REF!)</f>
        <v>#REF!</v>
      </c>
      <c r="L486" s="316" t="e">
        <f t="array" ref="L486">IF(STROŠKI_01!#REF!="","",STROŠKI_01!#REF!)</f>
        <v>#REF!</v>
      </c>
      <c r="M486" s="316" t="e">
        <f t="array" ref="M486">IF(STROŠKI_01!#REF!="","",STROŠKI_01!#REF!)</f>
        <v>#REF!</v>
      </c>
      <c r="N486" s="316" t="e">
        <f t="array" ref="N486">IF(STROŠKI_01!#REF!="","",STROŠKI_01!#REF!)</f>
        <v>#REF!</v>
      </c>
      <c r="O486" s="316" t="e">
        <f t="array" ref="O486">IF(STROŠKI_01!#REF!="","",STROŠKI_01!#REF!)</f>
        <v>#REF!</v>
      </c>
      <c r="P486" s="316" t="e">
        <f t="array" ref="P486">IF(STROŠKI_01!#REF!="","",STROŠKI_01!#REF!)</f>
        <v>#REF!</v>
      </c>
      <c r="Q486" s="316" t="e">
        <f t="array" ref="Q486">IF(STROŠKI_01!#REF!="","",STROŠKI_01!#REF!)</f>
        <v>#REF!</v>
      </c>
      <c r="R486" s="316" t="e">
        <f t="array" ref="R486">IF(STROŠKI_01!#REF!="","",STROŠKI_01!#REF!)</f>
        <v>#REF!</v>
      </c>
      <c r="S486" s="316" t="e">
        <f t="array" ref="S486">IF(STROŠKI_01!#REF!="","",STROŠKI_01!#REF!)</f>
        <v>#REF!</v>
      </c>
      <c r="T486" s="316" t="e">
        <f t="array" ref="T486">IF(STROŠKI_01!#REF!="","",STROŠKI_01!#REF!)</f>
        <v>#REF!</v>
      </c>
    </row>
    <row r="487" spans="1:20" x14ac:dyDescent="0.25">
      <c r="A487" s="322">
        <v>11</v>
      </c>
      <c r="B487" s="316" t="e">
        <f t="array" ref="B487">IF(STROŠKI_01!#REF!="","",STROŠKI_01!#REF!)</f>
        <v>#REF!</v>
      </c>
      <c r="C487" s="316" t="e">
        <f t="array" ref="C487">IF(STROŠKI_01!#REF!="","",STROŠKI_01!#REF!)</f>
        <v>#REF!</v>
      </c>
      <c r="D487" s="316" t="e">
        <f t="array" ref="D487">IF(STROŠKI_01!#REF!="","",STROŠKI_01!#REF!)</f>
        <v>#REF!</v>
      </c>
      <c r="E487" s="316" t="e">
        <f t="array" ref="E487">IF(STROŠKI_01!#REF!="","",STROŠKI_01!#REF!)</f>
        <v>#REF!</v>
      </c>
      <c r="F487" s="316" t="e">
        <f t="array" ref="F487">IF(STROŠKI_01!#REF!="","",STROŠKI_01!#REF!)</f>
        <v>#REF!</v>
      </c>
      <c r="G487" s="316" t="e">
        <f t="array" ref="G487">IF(STROŠKI_01!#REF!="","",STROŠKI_01!#REF!)</f>
        <v>#REF!</v>
      </c>
      <c r="H487" s="316" t="e">
        <f t="array" ref="H487">IF(STROŠKI_01!#REF!="","",STROŠKI_01!#REF!)</f>
        <v>#REF!</v>
      </c>
      <c r="I487" s="316" t="e">
        <f t="array" ref="I487">IF(STROŠKI_01!#REF!="","",STROŠKI_01!#REF!)</f>
        <v>#REF!</v>
      </c>
      <c r="J487" s="316" t="e">
        <f t="array" ref="J487">IF(STROŠKI_01!#REF!="","",STROŠKI_01!#REF!)</f>
        <v>#REF!</v>
      </c>
      <c r="K487" s="316" t="e">
        <f t="array" ref="K487">IF(STROŠKI_01!#REF!="","",STROŠKI_01!#REF!)</f>
        <v>#REF!</v>
      </c>
      <c r="L487" s="316" t="e">
        <f t="array" ref="L487">IF(STROŠKI_01!#REF!="","",STROŠKI_01!#REF!)</f>
        <v>#REF!</v>
      </c>
      <c r="M487" s="316" t="e">
        <f t="array" ref="M487">IF(STROŠKI_01!#REF!="","",STROŠKI_01!#REF!)</f>
        <v>#REF!</v>
      </c>
      <c r="N487" s="316" t="e">
        <f t="array" ref="N487">IF(STROŠKI_01!#REF!="","",STROŠKI_01!#REF!)</f>
        <v>#REF!</v>
      </c>
      <c r="O487" s="316" t="e">
        <f t="array" ref="O487">IF(STROŠKI_01!#REF!="","",STROŠKI_01!#REF!)</f>
        <v>#REF!</v>
      </c>
      <c r="P487" s="316" t="e">
        <f t="array" ref="P487">IF(STROŠKI_01!#REF!="","",STROŠKI_01!#REF!)</f>
        <v>#REF!</v>
      </c>
      <c r="Q487" s="316" t="e">
        <f t="array" ref="Q487">IF(STROŠKI_01!#REF!="","",STROŠKI_01!#REF!)</f>
        <v>#REF!</v>
      </c>
      <c r="R487" s="316" t="e">
        <f t="array" ref="R487">IF(STROŠKI_01!#REF!="","",STROŠKI_01!#REF!)</f>
        <v>#REF!</v>
      </c>
      <c r="S487" s="316" t="e">
        <f t="array" ref="S487">IF(STROŠKI_01!#REF!="","",STROŠKI_01!#REF!)</f>
        <v>#REF!</v>
      </c>
      <c r="T487" s="316" t="e">
        <f t="array" ref="T487">IF(STROŠKI_01!#REF!="","",STROŠKI_01!#REF!)</f>
        <v>#REF!</v>
      </c>
    </row>
    <row r="488" spans="1:20" x14ac:dyDescent="0.25">
      <c r="A488" s="322">
        <v>11</v>
      </c>
      <c r="B488" s="316" t="e">
        <f t="array" ref="B488">IF(STROŠKI_01!#REF!="","",STROŠKI_01!#REF!)</f>
        <v>#REF!</v>
      </c>
      <c r="C488" s="316" t="e">
        <f t="array" ref="C488">IF(STROŠKI_01!#REF!="","",STROŠKI_01!#REF!)</f>
        <v>#REF!</v>
      </c>
      <c r="D488" s="316" t="e">
        <f t="array" ref="D488">IF(STROŠKI_01!#REF!="","",STROŠKI_01!#REF!)</f>
        <v>#REF!</v>
      </c>
      <c r="E488" s="316" t="e">
        <f t="array" ref="E488">IF(STROŠKI_01!#REF!="","",STROŠKI_01!#REF!)</f>
        <v>#REF!</v>
      </c>
      <c r="F488" s="316" t="e">
        <f t="array" ref="F488">IF(STROŠKI_01!#REF!="","",STROŠKI_01!#REF!)</f>
        <v>#REF!</v>
      </c>
      <c r="G488" s="316" t="e">
        <f t="array" ref="G488">IF(STROŠKI_01!#REF!="","",STROŠKI_01!#REF!)</f>
        <v>#REF!</v>
      </c>
      <c r="H488" s="316" t="e">
        <f t="array" ref="H488">IF(STROŠKI_01!#REF!="","",STROŠKI_01!#REF!)</f>
        <v>#REF!</v>
      </c>
      <c r="I488" s="316" t="e">
        <f t="array" ref="I488">IF(STROŠKI_01!#REF!="","",STROŠKI_01!#REF!)</f>
        <v>#REF!</v>
      </c>
      <c r="J488" s="316" t="e">
        <f t="array" ref="J488">IF(STROŠKI_01!#REF!="","",STROŠKI_01!#REF!)</f>
        <v>#REF!</v>
      </c>
      <c r="K488" s="316" t="e">
        <f t="array" ref="K488">IF(STROŠKI_01!#REF!="","",STROŠKI_01!#REF!)</f>
        <v>#REF!</v>
      </c>
      <c r="L488" s="316" t="e">
        <f t="array" ref="L488">IF(STROŠKI_01!#REF!="","",STROŠKI_01!#REF!)</f>
        <v>#REF!</v>
      </c>
      <c r="M488" s="316" t="e">
        <f t="array" ref="M488">IF(STROŠKI_01!#REF!="","",STROŠKI_01!#REF!)</f>
        <v>#REF!</v>
      </c>
      <c r="N488" s="316" t="e">
        <f t="array" ref="N488">IF(STROŠKI_01!#REF!="","",STROŠKI_01!#REF!)</f>
        <v>#REF!</v>
      </c>
      <c r="O488" s="316" t="e">
        <f t="array" ref="O488">IF(STROŠKI_01!#REF!="","",STROŠKI_01!#REF!)</f>
        <v>#REF!</v>
      </c>
      <c r="P488" s="316" t="e">
        <f t="array" ref="P488">IF(STROŠKI_01!#REF!="","",STROŠKI_01!#REF!)</f>
        <v>#REF!</v>
      </c>
      <c r="Q488" s="316" t="e">
        <f t="array" ref="Q488">IF(STROŠKI_01!#REF!="","",STROŠKI_01!#REF!)</f>
        <v>#REF!</v>
      </c>
      <c r="R488" s="316" t="e">
        <f t="array" ref="R488">IF(STROŠKI_01!#REF!="","",STROŠKI_01!#REF!)</f>
        <v>#REF!</v>
      </c>
      <c r="S488" s="316" t="e">
        <f t="array" ref="S488">IF(STROŠKI_01!#REF!="","",STROŠKI_01!#REF!)</f>
        <v>#REF!</v>
      </c>
      <c r="T488" s="316" t="e">
        <f t="array" ref="T488">IF(STROŠKI_01!#REF!="","",STROŠKI_01!#REF!)</f>
        <v>#REF!</v>
      </c>
    </row>
    <row r="489" spans="1:20" x14ac:dyDescent="0.25">
      <c r="A489" s="322">
        <v>11</v>
      </c>
      <c r="B489" s="316" t="e">
        <f t="array" ref="B489">IF(STROŠKI_01!#REF!="","",STROŠKI_01!#REF!)</f>
        <v>#REF!</v>
      </c>
      <c r="C489" s="316" t="e">
        <f t="array" ref="C489">IF(STROŠKI_01!#REF!="","",STROŠKI_01!#REF!)</f>
        <v>#REF!</v>
      </c>
      <c r="D489" s="316" t="e">
        <f t="array" ref="D489">IF(STROŠKI_01!#REF!="","",STROŠKI_01!#REF!)</f>
        <v>#REF!</v>
      </c>
      <c r="E489" s="316" t="e">
        <f t="array" ref="E489">IF(STROŠKI_01!#REF!="","",STROŠKI_01!#REF!)</f>
        <v>#REF!</v>
      </c>
      <c r="F489" s="316" t="e">
        <f t="array" ref="F489">IF(STROŠKI_01!#REF!="","",STROŠKI_01!#REF!)</f>
        <v>#REF!</v>
      </c>
      <c r="G489" s="316" t="e">
        <f t="array" ref="G489">IF(STROŠKI_01!#REF!="","",STROŠKI_01!#REF!)</f>
        <v>#REF!</v>
      </c>
      <c r="H489" s="316" t="e">
        <f t="array" ref="H489">IF(STROŠKI_01!#REF!="","",STROŠKI_01!#REF!)</f>
        <v>#REF!</v>
      </c>
      <c r="I489" s="316" t="e">
        <f t="array" ref="I489">IF(STROŠKI_01!#REF!="","",STROŠKI_01!#REF!)</f>
        <v>#REF!</v>
      </c>
      <c r="J489" s="316" t="e">
        <f t="array" ref="J489">IF(STROŠKI_01!#REF!="","",STROŠKI_01!#REF!)</f>
        <v>#REF!</v>
      </c>
      <c r="K489" s="316" t="e">
        <f t="array" ref="K489">IF(STROŠKI_01!#REF!="","",STROŠKI_01!#REF!)</f>
        <v>#REF!</v>
      </c>
      <c r="L489" s="316" t="e">
        <f t="array" ref="L489">IF(STROŠKI_01!#REF!="","",STROŠKI_01!#REF!)</f>
        <v>#REF!</v>
      </c>
      <c r="M489" s="316" t="e">
        <f t="array" ref="M489">IF(STROŠKI_01!#REF!="","",STROŠKI_01!#REF!)</f>
        <v>#REF!</v>
      </c>
      <c r="N489" s="316" t="e">
        <f t="array" ref="N489">IF(STROŠKI_01!#REF!="","",STROŠKI_01!#REF!)</f>
        <v>#REF!</v>
      </c>
      <c r="O489" s="316" t="e">
        <f t="array" ref="O489">IF(STROŠKI_01!#REF!="","",STROŠKI_01!#REF!)</f>
        <v>#REF!</v>
      </c>
      <c r="P489" s="316" t="e">
        <f t="array" ref="P489">IF(STROŠKI_01!#REF!="","",STROŠKI_01!#REF!)</f>
        <v>#REF!</v>
      </c>
      <c r="Q489" s="316" t="e">
        <f t="array" ref="Q489">IF(STROŠKI_01!#REF!="","",STROŠKI_01!#REF!)</f>
        <v>#REF!</v>
      </c>
      <c r="R489" s="316" t="e">
        <f t="array" ref="R489">IF(STROŠKI_01!#REF!="","",STROŠKI_01!#REF!)</f>
        <v>#REF!</v>
      </c>
      <c r="S489" s="316" t="e">
        <f t="array" ref="S489">IF(STROŠKI_01!#REF!="","",STROŠKI_01!#REF!)</f>
        <v>#REF!</v>
      </c>
      <c r="T489" s="316" t="e">
        <f t="array" ref="T489">IF(STROŠKI_01!#REF!="","",STROŠKI_01!#REF!)</f>
        <v>#REF!</v>
      </c>
    </row>
    <row r="490" spans="1:20" x14ac:dyDescent="0.25">
      <c r="A490" s="322">
        <v>11</v>
      </c>
      <c r="B490" s="316" t="e">
        <f t="array" ref="B490">IF(STROŠKI_01!#REF!="","",STROŠKI_01!#REF!)</f>
        <v>#REF!</v>
      </c>
      <c r="C490" s="316" t="e">
        <f t="array" ref="C490">IF(STROŠKI_01!#REF!="","",STROŠKI_01!#REF!)</f>
        <v>#REF!</v>
      </c>
      <c r="D490" s="316" t="e">
        <f t="array" ref="D490">IF(STROŠKI_01!#REF!="","",STROŠKI_01!#REF!)</f>
        <v>#REF!</v>
      </c>
      <c r="E490" s="316" t="e">
        <f t="array" ref="E490">IF(STROŠKI_01!#REF!="","",STROŠKI_01!#REF!)</f>
        <v>#REF!</v>
      </c>
      <c r="F490" s="316" t="e">
        <f t="array" ref="F490">IF(STROŠKI_01!#REF!="","",STROŠKI_01!#REF!)</f>
        <v>#REF!</v>
      </c>
      <c r="G490" s="316" t="e">
        <f t="array" ref="G490">IF(STROŠKI_01!#REF!="","",STROŠKI_01!#REF!)</f>
        <v>#REF!</v>
      </c>
      <c r="H490" s="316" t="e">
        <f t="array" ref="H490">IF(STROŠKI_01!#REF!="","",STROŠKI_01!#REF!)</f>
        <v>#REF!</v>
      </c>
      <c r="I490" s="316" t="e">
        <f t="array" ref="I490">IF(STROŠKI_01!#REF!="","",STROŠKI_01!#REF!)</f>
        <v>#REF!</v>
      </c>
      <c r="J490" s="316" t="e">
        <f t="array" ref="J490">IF(STROŠKI_01!#REF!="","",STROŠKI_01!#REF!)</f>
        <v>#REF!</v>
      </c>
      <c r="K490" s="316" t="e">
        <f t="array" ref="K490">IF(STROŠKI_01!#REF!="","",STROŠKI_01!#REF!)</f>
        <v>#REF!</v>
      </c>
      <c r="L490" s="316" t="e">
        <f t="array" ref="L490">IF(STROŠKI_01!#REF!="","",STROŠKI_01!#REF!)</f>
        <v>#REF!</v>
      </c>
      <c r="M490" s="316" t="e">
        <f t="array" ref="M490">IF(STROŠKI_01!#REF!="","",STROŠKI_01!#REF!)</f>
        <v>#REF!</v>
      </c>
      <c r="N490" s="316" t="e">
        <f t="array" ref="N490">IF(STROŠKI_01!#REF!="","",STROŠKI_01!#REF!)</f>
        <v>#REF!</v>
      </c>
      <c r="O490" s="316" t="e">
        <f t="array" ref="O490">IF(STROŠKI_01!#REF!="","",STROŠKI_01!#REF!)</f>
        <v>#REF!</v>
      </c>
      <c r="P490" s="316" t="e">
        <f t="array" ref="P490">IF(STROŠKI_01!#REF!="","",STROŠKI_01!#REF!)</f>
        <v>#REF!</v>
      </c>
      <c r="Q490" s="316" t="e">
        <f t="array" ref="Q490">IF(STROŠKI_01!#REF!="","",STROŠKI_01!#REF!)</f>
        <v>#REF!</v>
      </c>
      <c r="R490" s="316" t="e">
        <f t="array" ref="R490">IF(STROŠKI_01!#REF!="","",STROŠKI_01!#REF!)</f>
        <v>#REF!</v>
      </c>
      <c r="S490" s="316" t="e">
        <f t="array" ref="S490">IF(STROŠKI_01!#REF!="","",STROŠKI_01!#REF!)</f>
        <v>#REF!</v>
      </c>
      <c r="T490" s="316" t="e">
        <f t="array" ref="T490">IF(STROŠKI_01!#REF!="","",STROŠKI_01!#REF!)</f>
        <v>#REF!</v>
      </c>
    </row>
    <row r="491" spans="1:20" x14ac:dyDescent="0.25">
      <c r="A491" s="322">
        <v>11</v>
      </c>
      <c r="B491" s="316" t="e">
        <f t="array" ref="B491">IF(STROŠKI_01!#REF!="","",STROŠKI_01!#REF!)</f>
        <v>#REF!</v>
      </c>
      <c r="C491" s="316" t="e">
        <f t="array" ref="C491">IF(STROŠKI_01!#REF!="","",STROŠKI_01!#REF!)</f>
        <v>#REF!</v>
      </c>
      <c r="D491" s="316" t="e">
        <f t="array" ref="D491">IF(STROŠKI_01!#REF!="","",STROŠKI_01!#REF!)</f>
        <v>#REF!</v>
      </c>
      <c r="E491" s="316" t="e">
        <f t="array" ref="E491">IF(STROŠKI_01!#REF!="","",STROŠKI_01!#REF!)</f>
        <v>#REF!</v>
      </c>
      <c r="F491" s="316" t="e">
        <f t="array" ref="F491">IF(STROŠKI_01!#REF!="","",STROŠKI_01!#REF!)</f>
        <v>#REF!</v>
      </c>
      <c r="G491" s="316" t="e">
        <f t="array" ref="G491">IF(STROŠKI_01!#REF!="","",STROŠKI_01!#REF!)</f>
        <v>#REF!</v>
      </c>
      <c r="H491" s="316" t="e">
        <f t="array" ref="H491">IF(STROŠKI_01!#REF!="","",STROŠKI_01!#REF!)</f>
        <v>#REF!</v>
      </c>
      <c r="I491" s="316" t="e">
        <f t="array" ref="I491">IF(STROŠKI_01!#REF!="","",STROŠKI_01!#REF!)</f>
        <v>#REF!</v>
      </c>
      <c r="J491" s="316" t="e">
        <f t="array" ref="J491">IF(STROŠKI_01!#REF!="","",STROŠKI_01!#REF!)</f>
        <v>#REF!</v>
      </c>
      <c r="K491" s="316" t="e">
        <f t="array" ref="K491">IF(STROŠKI_01!#REF!="","",STROŠKI_01!#REF!)</f>
        <v>#REF!</v>
      </c>
      <c r="L491" s="316" t="e">
        <f t="array" ref="L491">IF(STROŠKI_01!#REF!="","",STROŠKI_01!#REF!)</f>
        <v>#REF!</v>
      </c>
      <c r="M491" s="316" t="e">
        <f t="array" ref="M491">IF(STROŠKI_01!#REF!="","",STROŠKI_01!#REF!)</f>
        <v>#REF!</v>
      </c>
      <c r="N491" s="316" t="e">
        <f t="array" ref="N491">IF(STROŠKI_01!#REF!="","",STROŠKI_01!#REF!)</f>
        <v>#REF!</v>
      </c>
      <c r="O491" s="316" t="e">
        <f t="array" ref="O491">IF(STROŠKI_01!#REF!="","",STROŠKI_01!#REF!)</f>
        <v>#REF!</v>
      </c>
      <c r="P491" s="316" t="e">
        <f t="array" ref="P491">IF(STROŠKI_01!#REF!="","",STROŠKI_01!#REF!)</f>
        <v>#REF!</v>
      </c>
      <c r="Q491" s="316" t="e">
        <f t="array" ref="Q491">IF(STROŠKI_01!#REF!="","",STROŠKI_01!#REF!)</f>
        <v>#REF!</v>
      </c>
      <c r="R491" s="316" t="e">
        <f t="array" ref="R491">IF(STROŠKI_01!#REF!="","",STROŠKI_01!#REF!)</f>
        <v>#REF!</v>
      </c>
      <c r="S491" s="316" t="e">
        <f t="array" ref="S491">IF(STROŠKI_01!#REF!="","",STROŠKI_01!#REF!)</f>
        <v>#REF!</v>
      </c>
      <c r="T491" s="316" t="e">
        <f t="array" ref="T491">IF(STROŠKI_01!#REF!="","",STROŠKI_01!#REF!)</f>
        <v>#REF!</v>
      </c>
    </row>
    <row r="492" spans="1:20" x14ac:dyDescent="0.25">
      <c r="A492" s="322">
        <v>11</v>
      </c>
      <c r="B492" s="316" t="e">
        <f t="array" ref="B492">IF(STROŠKI_01!#REF!="","",STROŠKI_01!#REF!)</f>
        <v>#REF!</v>
      </c>
      <c r="C492" s="316" t="e">
        <f t="array" ref="C492">IF(STROŠKI_01!#REF!="","",STROŠKI_01!#REF!)</f>
        <v>#REF!</v>
      </c>
      <c r="D492" s="316" t="e">
        <f t="array" ref="D492">IF(STROŠKI_01!#REF!="","",STROŠKI_01!#REF!)</f>
        <v>#REF!</v>
      </c>
      <c r="E492" s="316" t="e">
        <f t="array" ref="E492">IF(STROŠKI_01!#REF!="","",STROŠKI_01!#REF!)</f>
        <v>#REF!</v>
      </c>
      <c r="F492" s="316" t="e">
        <f t="array" ref="F492">IF(STROŠKI_01!#REF!="","",STROŠKI_01!#REF!)</f>
        <v>#REF!</v>
      </c>
      <c r="G492" s="316" t="e">
        <f t="array" ref="G492">IF(STROŠKI_01!#REF!="","",STROŠKI_01!#REF!)</f>
        <v>#REF!</v>
      </c>
      <c r="H492" s="316" t="e">
        <f t="array" ref="H492">IF(STROŠKI_01!#REF!="","",STROŠKI_01!#REF!)</f>
        <v>#REF!</v>
      </c>
      <c r="I492" s="316" t="e">
        <f t="array" ref="I492">IF(STROŠKI_01!#REF!="","",STROŠKI_01!#REF!)</f>
        <v>#REF!</v>
      </c>
      <c r="J492" s="316" t="e">
        <f t="array" ref="J492">IF(STROŠKI_01!#REF!="","",STROŠKI_01!#REF!)</f>
        <v>#REF!</v>
      </c>
      <c r="K492" s="316" t="e">
        <f t="array" ref="K492">IF(STROŠKI_01!#REF!="","",STROŠKI_01!#REF!)</f>
        <v>#REF!</v>
      </c>
      <c r="L492" s="316" t="e">
        <f t="array" ref="L492">IF(STROŠKI_01!#REF!="","",STROŠKI_01!#REF!)</f>
        <v>#REF!</v>
      </c>
      <c r="M492" s="316" t="e">
        <f t="array" ref="M492">IF(STROŠKI_01!#REF!="","",STROŠKI_01!#REF!)</f>
        <v>#REF!</v>
      </c>
      <c r="N492" s="316" t="e">
        <f t="array" ref="N492">IF(STROŠKI_01!#REF!="","",STROŠKI_01!#REF!)</f>
        <v>#REF!</v>
      </c>
      <c r="O492" s="316" t="e">
        <f t="array" ref="O492">IF(STROŠKI_01!#REF!="","",STROŠKI_01!#REF!)</f>
        <v>#REF!</v>
      </c>
      <c r="P492" s="316" t="e">
        <f t="array" ref="P492">IF(STROŠKI_01!#REF!="","",STROŠKI_01!#REF!)</f>
        <v>#REF!</v>
      </c>
      <c r="Q492" s="316" t="e">
        <f t="array" ref="Q492">IF(STROŠKI_01!#REF!="","",STROŠKI_01!#REF!)</f>
        <v>#REF!</v>
      </c>
      <c r="R492" s="316" t="e">
        <f t="array" ref="R492">IF(STROŠKI_01!#REF!="","",STROŠKI_01!#REF!)</f>
        <v>#REF!</v>
      </c>
      <c r="S492" s="316" t="e">
        <f t="array" ref="S492">IF(STROŠKI_01!#REF!="","",STROŠKI_01!#REF!)</f>
        <v>#REF!</v>
      </c>
      <c r="T492" s="316" t="e">
        <f t="array" ref="T492">IF(STROŠKI_01!#REF!="","",STROŠKI_01!#REF!)</f>
        <v>#REF!</v>
      </c>
    </row>
    <row r="493" spans="1:20" x14ac:dyDescent="0.25">
      <c r="A493" s="322">
        <v>11</v>
      </c>
      <c r="B493" s="316" t="e">
        <f t="array" ref="B493">IF(STROŠKI_01!#REF!="","",STROŠKI_01!#REF!)</f>
        <v>#REF!</v>
      </c>
      <c r="C493" s="316" t="e">
        <f t="array" ref="C493">IF(STROŠKI_01!#REF!="","",STROŠKI_01!#REF!)</f>
        <v>#REF!</v>
      </c>
      <c r="D493" s="316" t="e">
        <f t="array" ref="D493">IF(STROŠKI_01!#REF!="","",STROŠKI_01!#REF!)</f>
        <v>#REF!</v>
      </c>
      <c r="E493" s="316" t="e">
        <f t="array" ref="E493">IF(STROŠKI_01!#REF!="","",STROŠKI_01!#REF!)</f>
        <v>#REF!</v>
      </c>
      <c r="F493" s="316" t="e">
        <f t="array" ref="F493">IF(STROŠKI_01!#REF!="","",STROŠKI_01!#REF!)</f>
        <v>#REF!</v>
      </c>
      <c r="G493" s="316" t="e">
        <f t="array" ref="G493">IF(STROŠKI_01!#REF!="","",STROŠKI_01!#REF!)</f>
        <v>#REF!</v>
      </c>
      <c r="H493" s="316" t="e">
        <f t="array" ref="H493">IF(STROŠKI_01!#REF!="","",STROŠKI_01!#REF!)</f>
        <v>#REF!</v>
      </c>
      <c r="I493" s="316" t="e">
        <f t="array" ref="I493">IF(STROŠKI_01!#REF!="","",STROŠKI_01!#REF!)</f>
        <v>#REF!</v>
      </c>
      <c r="J493" s="316" t="e">
        <f t="array" ref="J493">IF(STROŠKI_01!#REF!="","",STROŠKI_01!#REF!)</f>
        <v>#REF!</v>
      </c>
      <c r="K493" s="316" t="e">
        <f t="array" ref="K493">IF(STROŠKI_01!#REF!="","",STROŠKI_01!#REF!)</f>
        <v>#REF!</v>
      </c>
      <c r="L493" s="316" t="e">
        <f t="array" ref="L493">IF(STROŠKI_01!#REF!="","",STROŠKI_01!#REF!)</f>
        <v>#REF!</v>
      </c>
      <c r="M493" s="316" t="e">
        <f t="array" ref="M493">IF(STROŠKI_01!#REF!="","",STROŠKI_01!#REF!)</f>
        <v>#REF!</v>
      </c>
      <c r="N493" s="316" t="e">
        <f t="array" ref="N493">IF(STROŠKI_01!#REF!="","",STROŠKI_01!#REF!)</f>
        <v>#REF!</v>
      </c>
      <c r="O493" s="316" t="e">
        <f t="array" ref="O493">IF(STROŠKI_01!#REF!="","",STROŠKI_01!#REF!)</f>
        <v>#REF!</v>
      </c>
      <c r="P493" s="316" t="e">
        <f t="array" ref="P493">IF(STROŠKI_01!#REF!="","",STROŠKI_01!#REF!)</f>
        <v>#REF!</v>
      </c>
      <c r="Q493" s="316" t="e">
        <f t="array" ref="Q493">IF(STROŠKI_01!#REF!="","",STROŠKI_01!#REF!)</f>
        <v>#REF!</v>
      </c>
      <c r="R493" s="316" t="e">
        <f t="array" ref="R493">IF(STROŠKI_01!#REF!="","",STROŠKI_01!#REF!)</f>
        <v>#REF!</v>
      </c>
      <c r="S493" s="316" t="e">
        <f t="array" ref="S493">IF(STROŠKI_01!#REF!="","",STROŠKI_01!#REF!)</f>
        <v>#REF!</v>
      </c>
      <c r="T493" s="316" t="e">
        <f t="array" ref="T493">IF(STROŠKI_01!#REF!="","",STROŠKI_01!#REF!)</f>
        <v>#REF!</v>
      </c>
    </row>
    <row r="494" spans="1:20" x14ac:dyDescent="0.25">
      <c r="A494" s="322">
        <v>11</v>
      </c>
      <c r="B494" s="316" t="e">
        <f t="array" ref="B494">IF(STROŠKI_01!#REF!="","",STROŠKI_01!#REF!)</f>
        <v>#REF!</v>
      </c>
      <c r="C494" s="316" t="e">
        <f t="array" ref="C494">IF(STROŠKI_01!#REF!="","",STROŠKI_01!#REF!)</f>
        <v>#REF!</v>
      </c>
      <c r="D494" s="316" t="e">
        <f t="array" ref="D494">IF(STROŠKI_01!#REF!="","",STROŠKI_01!#REF!)</f>
        <v>#REF!</v>
      </c>
      <c r="E494" s="316" t="e">
        <f t="array" ref="E494">IF(STROŠKI_01!#REF!="","",STROŠKI_01!#REF!)</f>
        <v>#REF!</v>
      </c>
      <c r="F494" s="316" t="e">
        <f t="array" ref="F494">IF(STROŠKI_01!#REF!="","",STROŠKI_01!#REF!)</f>
        <v>#REF!</v>
      </c>
      <c r="G494" s="316" t="e">
        <f t="array" ref="G494">IF(STROŠKI_01!#REF!="","",STROŠKI_01!#REF!)</f>
        <v>#REF!</v>
      </c>
      <c r="H494" s="316" t="e">
        <f t="array" ref="H494">IF(STROŠKI_01!#REF!="","",STROŠKI_01!#REF!)</f>
        <v>#REF!</v>
      </c>
      <c r="I494" s="316" t="e">
        <f t="array" ref="I494">IF(STROŠKI_01!#REF!="","",STROŠKI_01!#REF!)</f>
        <v>#REF!</v>
      </c>
      <c r="J494" s="316" t="e">
        <f t="array" ref="J494">IF(STROŠKI_01!#REF!="","",STROŠKI_01!#REF!)</f>
        <v>#REF!</v>
      </c>
      <c r="K494" s="316" t="e">
        <f t="array" ref="K494">IF(STROŠKI_01!#REF!="","",STROŠKI_01!#REF!)</f>
        <v>#REF!</v>
      </c>
      <c r="L494" s="316" t="e">
        <f t="array" ref="L494">IF(STROŠKI_01!#REF!="","",STROŠKI_01!#REF!)</f>
        <v>#REF!</v>
      </c>
      <c r="M494" s="316" t="e">
        <f t="array" ref="M494">IF(STROŠKI_01!#REF!="","",STROŠKI_01!#REF!)</f>
        <v>#REF!</v>
      </c>
      <c r="N494" s="316" t="e">
        <f t="array" ref="N494">IF(STROŠKI_01!#REF!="","",STROŠKI_01!#REF!)</f>
        <v>#REF!</v>
      </c>
      <c r="O494" s="316" t="e">
        <f t="array" ref="O494">IF(STROŠKI_01!#REF!="","",STROŠKI_01!#REF!)</f>
        <v>#REF!</v>
      </c>
      <c r="P494" s="316" t="e">
        <f t="array" ref="P494">IF(STROŠKI_01!#REF!="","",STROŠKI_01!#REF!)</f>
        <v>#REF!</v>
      </c>
      <c r="Q494" s="316" t="e">
        <f t="array" ref="Q494">IF(STROŠKI_01!#REF!="","",STROŠKI_01!#REF!)</f>
        <v>#REF!</v>
      </c>
      <c r="R494" s="316" t="e">
        <f t="array" ref="R494">IF(STROŠKI_01!#REF!="","",STROŠKI_01!#REF!)</f>
        <v>#REF!</v>
      </c>
      <c r="S494" s="316" t="e">
        <f t="array" ref="S494">IF(STROŠKI_01!#REF!="","",STROŠKI_01!#REF!)</f>
        <v>#REF!</v>
      </c>
      <c r="T494" s="316" t="e">
        <f t="array" ref="T494">IF(STROŠKI_01!#REF!="","",STROŠKI_01!#REF!)</f>
        <v>#REF!</v>
      </c>
    </row>
    <row r="495" spans="1:20" x14ac:dyDescent="0.25">
      <c r="A495" s="322">
        <v>11</v>
      </c>
      <c r="B495" s="316" t="e">
        <f t="array" ref="B495">IF(STROŠKI_01!#REF!="","",STROŠKI_01!#REF!)</f>
        <v>#REF!</v>
      </c>
      <c r="C495" s="316" t="e">
        <f t="array" ref="C495">IF(STROŠKI_01!#REF!="","",STROŠKI_01!#REF!)</f>
        <v>#REF!</v>
      </c>
      <c r="D495" s="316" t="e">
        <f t="array" ref="D495">IF(STROŠKI_01!#REF!="","",STROŠKI_01!#REF!)</f>
        <v>#REF!</v>
      </c>
      <c r="E495" s="316" t="e">
        <f t="array" ref="E495">IF(STROŠKI_01!#REF!="","",STROŠKI_01!#REF!)</f>
        <v>#REF!</v>
      </c>
      <c r="F495" s="316" t="e">
        <f t="array" ref="F495">IF(STROŠKI_01!#REF!="","",STROŠKI_01!#REF!)</f>
        <v>#REF!</v>
      </c>
      <c r="G495" s="316" t="e">
        <f t="array" ref="G495">IF(STROŠKI_01!#REF!="","",STROŠKI_01!#REF!)</f>
        <v>#REF!</v>
      </c>
      <c r="H495" s="316" t="e">
        <f t="array" ref="H495">IF(STROŠKI_01!#REF!="","",STROŠKI_01!#REF!)</f>
        <v>#REF!</v>
      </c>
      <c r="I495" s="316" t="e">
        <f t="array" ref="I495">IF(STROŠKI_01!#REF!="","",STROŠKI_01!#REF!)</f>
        <v>#REF!</v>
      </c>
      <c r="J495" s="316" t="e">
        <f t="array" ref="J495">IF(STROŠKI_01!#REF!="","",STROŠKI_01!#REF!)</f>
        <v>#REF!</v>
      </c>
      <c r="K495" s="316" t="e">
        <f t="array" ref="K495">IF(STROŠKI_01!#REF!="","",STROŠKI_01!#REF!)</f>
        <v>#REF!</v>
      </c>
      <c r="L495" s="316" t="e">
        <f t="array" ref="L495">IF(STROŠKI_01!#REF!="","",STROŠKI_01!#REF!)</f>
        <v>#REF!</v>
      </c>
      <c r="M495" s="316" t="e">
        <f t="array" ref="M495">IF(STROŠKI_01!#REF!="","",STROŠKI_01!#REF!)</f>
        <v>#REF!</v>
      </c>
      <c r="N495" s="316" t="e">
        <f t="array" ref="N495">IF(STROŠKI_01!#REF!="","",STROŠKI_01!#REF!)</f>
        <v>#REF!</v>
      </c>
      <c r="O495" s="316" t="e">
        <f t="array" ref="O495">IF(STROŠKI_01!#REF!="","",STROŠKI_01!#REF!)</f>
        <v>#REF!</v>
      </c>
      <c r="P495" s="316" t="e">
        <f t="array" ref="P495">IF(STROŠKI_01!#REF!="","",STROŠKI_01!#REF!)</f>
        <v>#REF!</v>
      </c>
      <c r="Q495" s="316" t="e">
        <f t="array" ref="Q495">IF(STROŠKI_01!#REF!="","",STROŠKI_01!#REF!)</f>
        <v>#REF!</v>
      </c>
      <c r="R495" s="316" t="e">
        <f t="array" ref="R495">IF(STROŠKI_01!#REF!="","",STROŠKI_01!#REF!)</f>
        <v>#REF!</v>
      </c>
      <c r="S495" s="316" t="e">
        <f t="array" ref="S495">IF(STROŠKI_01!#REF!="","",STROŠKI_01!#REF!)</f>
        <v>#REF!</v>
      </c>
      <c r="T495" s="316" t="e">
        <f t="array" ref="T495">IF(STROŠKI_01!#REF!="","",STROŠKI_01!#REF!)</f>
        <v>#REF!</v>
      </c>
    </row>
    <row r="496" spans="1:20" x14ac:dyDescent="0.25">
      <c r="A496" s="322">
        <v>11</v>
      </c>
      <c r="B496" s="316" t="e">
        <f t="array" ref="B496">IF(STROŠKI_01!#REF!="","",STROŠKI_01!#REF!)</f>
        <v>#REF!</v>
      </c>
      <c r="C496" s="316" t="e">
        <f t="array" ref="C496">IF(STROŠKI_01!#REF!="","",STROŠKI_01!#REF!)</f>
        <v>#REF!</v>
      </c>
      <c r="D496" s="316" t="e">
        <f t="array" ref="D496">IF(STROŠKI_01!#REF!="","",STROŠKI_01!#REF!)</f>
        <v>#REF!</v>
      </c>
      <c r="E496" s="316" t="e">
        <f t="array" ref="E496">IF(STROŠKI_01!#REF!="","",STROŠKI_01!#REF!)</f>
        <v>#REF!</v>
      </c>
      <c r="F496" s="316" t="e">
        <f t="array" ref="F496">IF(STROŠKI_01!#REF!="","",STROŠKI_01!#REF!)</f>
        <v>#REF!</v>
      </c>
      <c r="G496" s="316" t="e">
        <f t="array" ref="G496">IF(STROŠKI_01!#REF!="","",STROŠKI_01!#REF!)</f>
        <v>#REF!</v>
      </c>
      <c r="H496" s="316" t="e">
        <f t="array" ref="H496">IF(STROŠKI_01!#REF!="","",STROŠKI_01!#REF!)</f>
        <v>#REF!</v>
      </c>
      <c r="I496" s="316" t="e">
        <f t="array" ref="I496">IF(STROŠKI_01!#REF!="","",STROŠKI_01!#REF!)</f>
        <v>#REF!</v>
      </c>
      <c r="J496" s="316" t="e">
        <f t="array" ref="J496">IF(STROŠKI_01!#REF!="","",STROŠKI_01!#REF!)</f>
        <v>#REF!</v>
      </c>
      <c r="K496" s="316" t="e">
        <f t="array" ref="K496">IF(STROŠKI_01!#REF!="","",STROŠKI_01!#REF!)</f>
        <v>#REF!</v>
      </c>
      <c r="L496" s="316" t="e">
        <f t="array" ref="L496">IF(STROŠKI_01!#REF!="","",STROŠKI_01!#REF!)</f>
        <v>#REF!</v>
      </c>
      <c r="M496" s="316" t="e">
        <f t="array" ref="M496">IF(STROŠKI_01!#REF!="","",STROŠKI_01!#REF!)</f>
        <v>#REF!</v>
      </c>
      <c r="N496" s="316" t="e">
        <f t="array" ref="N496">IF(STROŠKI_01!#REF!="","",STROŠKI_01!#REF!)</f>
        <v>#REF!</v>
      </c>
      <c r="O496" s="316" t="e">
        <f t="array" ref="O496">IF(STROŠKI_01!#REF!="","",STROŠKI_01!#REF!)</f>
        <v>#REF!</v>
      </c>
      <c r="P496" s="316" t="e">
        <f t="array" ref="P496">IF(STROŠKI_01!#REF!="","",STROŠKI_01!#REF!)</f>
        <v>#REF!</v>
      </c>
      <c r="Q496" s="316" t="e">
        <f t="array" ref="Q496">IF(STROŠKI_01!#REF!="","",STROŠKI_01!#REF!)</f>
        <v>#REF!</v>
      </c>
      <c r="R496" s="316" t="e">
        <f t="array" ref="R496">IF(STROŠKI_01!#REF!="","",STROŠKI_01!#REF!)</f>
        <v>#REF!</v>
      </c>
      <c r="S496" s="316" t="e">
        <f t="array" ref="S496">IF(STROŠKI_01!#REF!="","",STROŠKI_01!#REF!)</f>
        <v>#REF!</v>
      </c>
      <c r="T496" s="316" t="e">
        <f t="array" ref="T496">IF(STROŠKI_01!#REF!="","",STROŠKI_01!#REF!)</f>
        <v>#REF!</v>
      </c>
    </row>
    <row r="497" spans="1:22" x14ac:dyDescent="0.25">
      <c r="A497" s="354">
        <v>12</v>
      </c>
      <c r="B497" s="316" t="e">
        <f t="array" ref="B497">IF(STROŠKI_01!#REF!="","",STROŠKI_01!#REF!)</f>
        <v>#REF!</v>
      </c>
      <c r="C497" s="316" t="e">
        <f t="array" ref="C497">IF(STROŠKI_01!#REF!="","",STROŠKI_01!#REF!)</f>
        <v>#REF!</v>
      </c>
      <c r="D497" s="316" t="e">
        <f t="array" ref="D497">IF(STROŠKI_01!#REF!="","",STROŠKI_01!#REF!)</f>
        <v>#REF!</v>
      </c>
      <c r="E497" s="316" t="e">
        <f t="array" ref="E497">IF(STROŠKI_01!#REF!="","",STROŠKI_01!#REF!)</f>
        <v>#REF!</v>
      </c>
      <c r="F497" s="316" t="e">
        <f t="array" ref="F497">IF(STROŠKI_01!#REF!="","",STROŠKI_01!#REF!)</f>
        <v>#REF!</v>
      </c>
      <c r="G497" s="316" t="e">
        <f t="array" ref="G497">IF(STROŠKI_01!#REF!="","",STROŠKI_01!#REF!)</f>
        <v>#REF!</v>
      </c>
      <c r="H497" s="316" t="e">
        <f t="array" ref="H497">IF(STROŠKI_01!#REF!="","",STROŠKI_01!#REF!)</f>
        <v>#REF!</v>
      </c>
      <c r="I497" s="316" t="e">
        <f t="array" ref="I497">IF(STROŠKI_01!#REF!="","",STROŠKI_01!#REF!)</f>
        <v>#REF!</v>
      </c>
      <c r="J497" s="316" t="e">
        <f t="array" ref="J497">IF(STROŠKI_01!#REF!="","",STROŠKI_01!#REF!)</f>
        <v>#REF!</v>
      </c>
      <c r="K497" s="316" t="e">
        <f t="array" ref="K497">IF(STROŠKI_01!#REF!="","",STROŠKI_01!#REF!)</f>
        <v>#REF!</v>
      </c>
      <c r="L497" s="316" t="e">
        <f t="array" ref="L497">IF(STROŠKI_01!#REF!="","",STROŠKI_01!#REF!)</f>
        <v>#REF!</v>
      </c>
      <c r="M497" s="316" t="e">
        <f t="array" ref="M497">IF(STROŠKI_01!#REF!="","",STROŠKI_01!#REF!)</f>
        <v>#REF!</v>
      </c>
      <c r="N497" s="316" t="e">
        <f t="array" ref="N497">IF(STROŠKI_01!#REF!="","",STROŠKI_01!#REF!)</f>
        <v>#REF!</v>
      </c>
      <c r="O497" s="316" t="e">
        <f t="array" ref="O497">IF(STROŠKI_01!#REF!="","",STROŠKI_01!#REF!)</f>
        <v>#REF!</v>
      </c>
      <c r="P497" s="316" t="e">
        <f t="array" ref="P497">IF(STROŠKI_01!#REF!="","",STROŠKI_01!#REF!)</f>
        <v>#REF!</v>
      </c>
      <c r="Q497" s="316" t="e">
        <f t="array" ref="Q497">IF(STROŠKI_01!#REF!="","",STROŠKI_01!#REF!)</f>
        <v>#REF!</v>
      </c>
      <c r="R497" s="316" t="e">
        <f t="array" ref="R497">IF(STROŠKI_01!#REF!="","",STROŠKI_01!#REF!)</f>
        <v>#REF!</v>
      </c>
      <c r="S497" s="316" t="e">
        <f t="array" ref="S497">IF(STROŠKI_01!#REF!="","",STROŠKI_01!#REF!)</f>
        <v>#REF!</v>
      </c>
      <c r="T497" s="316" t="e">
        <f t="array" ref="T497">IF(STROŠKI_01!#REF!="","",STROŠKI_01!#REF!)</f>
        <v>#REF!</v>
      </c>
      <c r="U497" s="448" t="e">
        <f t="array" ref="U497">IF(STROŠKI_01!#REF!="","",STROŠKI_01!#REF!)</f>
        <v>#REF!</v>
      </c>
      <c r="V497" t="e">
        <f t="array" ref="V497">IF(STROŠKI_01!#REF!="","",STROŠKI_01!#REF!)</f>
        <v>#REF!</v>
      </c>
    </row>
    <row r="498" spans="1:22" x14ac:dyDescent="0.25">
      <c r="A498" s="354">
        <v>12</v>
      </c>
      <c r="B498" s="316" t="e">
        <f t="array" ref="B498">IF(STROŠKI_01!#REF!="","",STROŠKI_01!#REF!)</f>
        <v>#REF!</v>
      </c>
      <c r="C498" s="316" t="e">
        <f t="array" ref="C498">IF(STROŠKI_01!#REF!="","",STROŠKI_01!#REF!)</f>
        <v>#REF!</v>
      </c>
      <c r="D498" s="316" t="e">
        <f t="array" ref="D498">IF(STROŠKI_01!#REF!="","",STROŠKI_01!#REF!)</f>
        <v>#REF!</v>
      </c>
      <c r="E498" s="316" t="e">
        <f t="array" ref="E498">IF(STROŠKI_01!#REF!="","",STROŠKI_01!#REF!)</f>
        <v>#REF!</v>
      </c>
      <c r="F498" s="316" t="e">
        <f t="array" ref="F498">IF(STROŠKI_01!#REF!="","",STROŠKI_01!#REF!)</f>
        <v>#REF!</v>
      </c>
      <c r="G498" s="316" t="e">
        <f t="array" ref="G498">IF(STROŠKI_01!#REF!="","",STROŠKI_01!#REF!)</f>
        <v>#REF!</v>
      </c>
      <c r="H498" s="316" t="e">
        <f t="array" ref="H498">IF(STROŠKI_01!#REF!="","",STROŠKI_01!#REF!)</f>
        <v>#REF!</v>
      </c>
      <c r="I498" s="316" t="e">
        <f t="array" ref="I498">IF(STROŠKI_01!#REF!="","",STROŠKI_01!#REF!)</f>
        <v>#REF!</v>
      </c>
      <c r="J498" s="316" t="e">
        <f t="array" ref="J498">IF(STROŠKI_01!#REF!="","",STROŠKI_01!#REF!)</f>
        <v>#REF!</v>
      </c>
      <c r="K498" s="316" t="e">
        <f t="array" ref="K498">IF(STROŠKI_01!#REF!="","",STROŠKI_01!#REF!)</f>
        <v>#REF!</v>
      </c>
      <c r="L498" s="316" t="e">
        <f t="array" ref="L498">IF(STROŠKI_01!#REF!="","",STROŠKI_01!#REF!)</f>
        <v>#REF!</v>
      </c>
      <c r="M498" s="316" t="e">
        <f t="array" ref="M498">IF(STROŠKI_01!#REF!="","",STROŠKI_01!#REF!)</f>
        <v>#REF!</v>
      </c>
      <c r="N498" s="316" t="e">
        <f t="array" ref="N498">IF(STROŠKI_01!#REF!="","",STROŠKI_01!#REF!)</f>
        <v>#REF!</v>
      </c>
      <c r="O498" s="316" t="e">
        <f t="array" ref="O498">IF(STROŠKI_01!#REF!="","",STROŠKI_01!#REF!)</f>
        <v>#REF!</v>
      </c>
      <c r="P498" s="316" t="e">
        <f t="array" ref="P498">IF(STROŠKI_01!#REF!="","",STROŠKI_01!#REF!)</f>
        <v>#REF!</v>
      </c>
      <c r="Q498" s="316" t="e">
        <f t="array" ref="Q498">IF(STROŠKI_01!#REF!="","",STROŠKI_01!#REF!)</f>
        <v>#REF!</v>
      </c>
      <c r="R498" s="316" t="e">
        <f t="array" ref="R498">IF(STROŠKI_01!#REF!="","",STROŠKI_01!#REF!)</f>
        <v>#REF!</v>
      </c>
      <c r="S498" s="316" t="e">
        <f t="array" ref="S498">IF(STROŠKI_01!#REF!="","",STROŠKI_01!#REF!)</f>
        <v>#REF!</v>
      </c>
      <c r="T498" s="316" t="e">
        <f t="array" ref="T498">IF(STROŠKI_01!#REF!="","",STROŠKI_01!#REF!)</f>
        <v>#REF!</v>
      </c>
      <c r="U498" s="448" t="e">
        <f t="array" ref="U498">IF(STROŠKI_01!#REF!="","",STROŠKI_01!#REF!)</f>
        <v>#REF!</v>
      </c>
      <c r="V498" t="e">
        <f t="array" ref="V498">IF(STROŠKI_01!#REF!="","",STROŠKI_01!#REF!)</f>
        <v>#REF!</v>
      </c>
    </row>
    <row r="499" spans="1:22" x14ac:dyDescent="0.25">
      <c r="A499" s="354">
        <v>12</v>
      </c>
      <c r="B499" s="316" t="e">
        <f t="array" ref="B499">IF(STROŠKI_01!#REF!="","",STROŠKI_01!#REF!)</f>
        <v>#REF!</v>
      </c>
      <c r="C499" s="316" t="e">
        <f t="array" ref="C499">IF(STROŠKI_01!#REF!="","",STROŠKI_01!#REF!)</f>
        <v>#REF!</v>
      </c>
      <c r="D499" s="316" t="e">
        <f t="array" ref="D499">IF(STROŠKI_01!#REF!="","",STROŠKI_01!#REF!)</f>
        <v>#REF!</v>
      </c>
      <c r="E499" s="316" t="e">
        <f t="array" ref="E499">IF(STROŠKI_01!#REF!="","",STROŠKI_01!#REF!)</f>
        <v>#REF!</v>
      </c>
      <c r="F499" s="316" t="e">
        <f t="array" ref="F499">IF(STROŠKI_01!#REF!="","",STROŠKI_01!#REF!)</f>
        <v>#REF!</v>
      </c>
      <c r="G499" s="316" t="e">
        <f t="array" ref="G499">IF(STROŠKI_01!#REF!="","",STROŠKI_01!#REF!)</f>
        <v>#REF!</v>
      </c>
      <c r="H499" s="316" t="e">
        <f t="array" ref="H499">IF(STROŠKI_01!#REF!="","",STROŠKI_01!#REF!)</f>
        <v>#REF!</v>
      </c>
      <c r="I499" s="316" t="e">
        <f t="array" ref="I499">IF(STROŠKI_01!#REF!="","",STROŠKI_01!#REF!)</f>
        <v>#REF!</v>
      </c>
      <c r="J499" s="316" t="e">
        <f t="array" ref="J499">IF(STROŠKI_01!#REF!="","",STROŠKI_01!#REF!)</f>
        <v>#REF!</v>
      </c>
      <c r="K499" s="316" t="e">
        <f t="array" ref="K499">IF(STROŠKI_01!#REF!="","",STROŠKI_01!#REF!)</f>
        <v>#REF!</v>
      </c>
      <c r="L499" s="316" t="e">
        <f t="array" ref="L499">IF(STROŠKI_01!#REF!="","",STROŠKI_01!#REF!)</f>
        <v>#REF!</v>
      </c>
      <c r="M499" s="316" t="e">
        <f t="array" ref="M499">IF(STROŠKI_01!#REF!="","",STROŠKI_01!#REF!)</f>
        <v>#REF!</v>
      </c>
      <c r="N499" s="316" t="e">
        <f t="array" ref="N499">IF(STROŠKI_01!#REF!="","",STROŠKI_01!#REF!)</f>
        <v>#REF!</v>
      </c>
      <c r="O499" s="316" t="e">
        <f t="array" ref="O499">IF(STROŠKI_01!#REF!="","",STROŠKI_01!#REF!)</f>
        <v>#REF!</v>
      </c>
      <c r="P499" s="316" t="e">
        <f t="array" ref="P499">IF(STROŠKI_01!#REF!="","",STROŠKI_01!#REF!)</f>
        <v>#REF!</v>
      </c>
      <c r="Q499" s="316" t="e">
        <f t="array" ref="Q499">IF(STROŠKI_01!#REF!="","",STROŠKI_01!#REF!)</f>
        <v>#REF!</v>
      </c>
      <c r="R499" s="316" t="e">
        <f t="array" ref="R499">IF(STROŠKI_01!#REF!="","",STROŠKI_01!#REF!)</f>
        <v>#REF!</v>
      </c>
      <c r="S499" s="316" t="e">
        <f t="array" ref="S499">IF(STROŠKI_01!#REF!="","",STROŠKI_01!#REF!)</f>
        <v>#REF!</v>
      </c>
      <c r="T499" s="316" t="e">
        <f t="array" ref="T499">IF(STROŠKI_01!#REF!="","",STROŠKI_01!#REF!)</f>
        <v>#REF!</v>
      </c>
      <c r="U499" s="448" t="e">
        <f t="array" ref="U499">IF(STROŠKI_01!#REF!="","",STROŠKI_01!#REF!)</f>
        <v>#REF!</v>
      </c>
      <c r="V499" t="e">
        <f t="array" ref="V499">IF(STROŠKI_01!#REF!="","",STROŠKI_01!#REF!)</f>
        <v>#REF!</v>
      </c>
    </row>
    <row r="500" spans="1:22" x14ac:dyDescent="0.25">
      <c r="A500" s="354">
        <v>12</v>
      </c>
      <c r="B500" s="316" t="e">
        <f t="array" ref="B500">IF(STROŠKI_01!#REF!="","",STROŠKI_01!#REF!)</f>
        <v>#REF!</v>
      </c>
      <c r="C500" s="316" t="e">
        <f t="array" ref="C500">IF(STROŠKI_01!#REF!="","",STROŠKI_01!#REF!)</f>
        <v>#REF!</v>
      </c>
      <c r="D500" s="316" t="e">
        <f t="array" ref="D500">IF(STROŠKI_01!#REF!="","",STROŠKI_01!#REF!)</f>
        <v>#REF!</v>
      </c>
      <c r="E500" s="316" t="e">
        <f t="array" ref="E500">IF(STROŠKI_01!#REF!="","",STROŠKI_01!#REF!)</f>
        <v>#REF!</v>
      </c>
      <c r="F500" s="316" t="e">
        <f t="array" ref="F500">IF(STROŠKI_01!#REF!="","",STROŠKI_01!#REF!)</f>
        <v>#REF!</v>
      </c>
      <c r="G500" s="316" t="e">
        <f t="array" ref="G500">IF(STROŠKI_01!#REF!="","",STROŠKI_01!#REF!)</f>
        <v>#REF!</v>
      </c>
      <c r="H500" s="316" t="e">
        <f t="array" ref="H500">IF(STROŠKI_01!#REF!="","",STROŠKI_01!#REF!)</f>
        <v>#REF!</v>
      </c>
      <c r="I500" s="316" t="e">
        <f t="array" ref="I500">IF(STROŠKI_01!#REF!="","",STROŠKI_01!#REF!)</f>
        <v>#REF!</v>
      </c>
      <c r="J500" s="316" t="e">
        <f t="array" ref="J500">IF(STROŠKI_01!#REF!="","",STROŠKI_01!#REF!)</f>
        <v>#REF!</v>
      </c>
      <c r="K500" s="316" t="e">
        <f t="array" ref="K500">IF(STROŠKI_01!#REF!="","",STROŠKI_01!#REF!)</f>
        <v>#REF!</v>
      </c>
      <c r="L500" s="316" t="e">
        <f t="array" ref="L500">IF(STROŠKI_01!#REF!="","",STROŠKI_01!#REF!)</f>
        <v>#REF!</v>
      </c>
      <c r="M500" s="316" t="e">
        <f t="array" ref="M500">IF(STROŠKI_01!#REF!="","",STROŠKI_01!#REF!)</f>
        <v>#REF!</v>
      </c>
      <c r="N500" s="316" t="e">
        <f t="array" ref="N500">IF(STROŠKI_01!#REF!="","",STROŠKI_01!#REF!)</f>
        <v>#REF!</v>
      </c>
      <c r="O500" s="316" t="e">
        <f t="array" ref="O500">IF(STROŠKI_01!#REF!="","",STROŠKI_01!#REF!)</f>
        <v>#REF!</v>
      </c>
      <c r="P500" s="316" t="e">
        <f t="array" ref="P500">IF(STROŠKI_01!#REF!="","",STROŠKI_01!#REF!)</f>
        <v>#REF!</v>
      </c>
      <c r="Q500" s="316" t="e">
        <f t="array" ref="Q500">IF(STROŠKI_01!#REF!="","",STROŠKI_01!#REF!)</f>
        <v>#REF!</v>
      </c>
      <c r="R500" s="316" t="e">
        <f t="array" ref="R500">IF(STROŠKI_01!#REF!="","",STROŠKI_01!#REF!)</f>
        <v>#REF!</v>
      </c>
      <c r="S500" s="316" t="e">
        <f t="array" ref="S500">IF(STROŠKI_01!#REF!="","",STROŠKI_01!#REF!)</f>
        <v>#REF!</v>
      </c>
      <c r="T500" s="316" t="e">
        <f t="array" ref="T500">IF(STROŠKI_01!#REF!="","",STROŠKI_01!#REF!)</f>
        <v>#REF!</v>
      </c>
    </row>
    <row r="501" spans="1:22" x14ac:dyDescent="0.25">
      <c r="A501" s="354">
        <v>12</v>
      </c>
      <c r="B501" s="316" t="e">
        <f t="array" ref="B501">IF(STROŠKI_01!#REF!="","",STROŠKI_01!#REF!)</f>
        <v>#REF!</v>
      </c>
      <c r="C501" s="316" t="e">
        <f t="array" ref="C501">IF(STROŠKI_01!#REF!="","",STROŠKI_01!#REF!)</f>
        <v>#REF!</v>
      </c>
      <c r="D501" s="316" t="e">
        <f t="array" ref="D501">IF(STROŠKI_01!#REF!="","",STROŠKI_01!#REF!)</f>
        <v>#REF!</v>
      </c>
      <c r="E501" s="316" t="e">
        <f t="array" ref="E501">IF(STROŠKI_01!#REF!="","",STROŠKI_01!#REF!)</f>
        <v>#REF!</v>
      </c>
      <c r="F501" s="316" t="e">
        <f t="array" ref="F501">IF(STROŠKI_01!#REF!="","",STROŠKI_01!#REF!)</f>
        <v>#REF!</v>
      </c>
      <c r="G501" s="316" t="e">
        <f t="array" ref="G501">IF(STROŠKI_01!#REF!="","",STROŠKI_01!#REF!)</f>
        <v>#REF!</v>
      </c>
      <c r="H501" s="316" t="e">
        <f t="array" ref="H501">IF(STROŠKI_01!#REF!="","",STROŠKI_01!#REF!)</f>
        <v>#REF!</v>
      </c>
      <c r="I501" s="316" t="e">
        <f t="array" ref="I501">IF(STROŠKI_01!#REF!="","",STROŠKI_01!#REF!)</f>
        <v>#REF!</v>
      </c>
      <c r="J501" s="316" t="e">
        <f t="array" ref="J501">IF(STROŠKI_01!#REF!="","",STROŠKI_01!#REF!)</f>
        <v>#REF!</v>
      </c>
      <c r="K501" s="316" t="e">
        <f t="array" ref="K501">IF(STROŠKI_01!#REF!="","",STROŠKI_01!#REF!)</f>
        <v>#REF!</v>
      </c>
      <c r="L501" s="316" t="e">
        <f t="array" ref="L501">IF(STROŠKI_01!#REF!="","",STROŠKI_01!#REF!)</f>
        <v>#REF!</v>
      </c>
      <c r="M501" s="316" t="e">
        <f t="array" ref="M501">IF(STROŠKI_01!#REF!="","",STROŠKI_01!#REF!)</f>
        <v>#REF!</v>
      </c>
      <c r="N501" s="316" t="e">
        <f t="array" ref="N501">IF(STROŠKI_01!#REF!="","",STROŠKI_01!#REF!)</f>
        <v>#REF!</v>
      </c>
      <c r="O501" s="316" t="e">
        <f t="array" ref="O501">IF(STROŠKI_01!#REF!="","",STROŠKI_01!#REF!)</f>
        <v>#REF!</v>
      </c>
      <c r="P501" s="316" t="e">
        <f t="array" ref="P501">IF(STROŠKI_01!#REF!="","",STROŠKI_01!#REF!)</f>
        <v>#REF!</v>
      </c>
      <c r="Q501" s="316" t="e">
        <f t="array" ref="Q501">IF(STROŠKI_01!#REF!="","",STROŠKI_01!#REF!)</f>
        <v>#REF!</v>
      </c>
      <c r="R501" s="316" t="e">
        <f t="array" ref="R501">IF(STROŠKI_01!#REF!="","",STROŠKI_01!#REF!)</f>
        <v>#REF!</v>
      </c>
      <c r="S501" s="316" t="e">
        <f t="array" ref="S501">IF(STROŠKI_01!#REF!="","",STROŠKI_01!#REF!)</f>
        <v>#REF!</v>
      </c>
      <c r="T501" s="316" t="e">
        <f t="array" ref="T501">IF(STROŠKI_01!#REF!="","",STROŠKI_01!#REF!)</f>
        <v>#REF!</v>
      </c>
    </row>
    <row r="502" spans="1:22" x14ac:dyDescent="0.25">
      <c r="A502" s="354">
        <v>12</v>
      </c>
      <c r="B502" s="316" t="e">
        <f t="array" ref="B502">IF(STROŠKI_01!#REF!="","",STROŠKI_01!#REF!)</f>
        <v>#REF!</v>
      </c>
      <c r="C502" s="316" t="e">
        <f t="array" ref="C502">IF(STROŠKI_01!#REF!="","",STROŠKI_01!#REF!)</f>
        <v>#REF!</v>
      </c>
      <c r="D502" s="316" t="e">
        <f t="array" ref="D502">IF(STROŠKI_01!#REF!="","",STROŠKI_01!#REF!)</f>
        <v>#REF!</v>
      </c>
      <c r="E502" s="316" t="e">
        <f t="array" ref="E502">IF(STROŠKI_01!#REF!="","",STROŠKI_01!#REF!)</f>
        <v>#REF!</v>
      </c>
      <c r="F502" s="316" t="e">
        <f t="array" ref="F502">IF(STROŠKI_01!#REF!="","",STROŠKI_01!#REF!)</f>
        <v>#REF!</v>
      </c>
      <c r="G502" s="316" t="e">
        <f t="array" ref="G502">IF(STROŠKI_01!#REF!="","",STROŠKI_01!#REF!)</f>
        <v>#REF!</v>
      </c>
      <c r="H502" s="316" t="e">
        <f t="array" ref="H502">IF(STROŠKI_01!#REF!="","",STROŠKI_01!#REF!)</f>
        <v>#REF!</v>
      </c>
      <c r="I502" s="316" t="e">
        <f t="array" ref="I502">IF(STROŠKI_01!#REF!="","",STROŠKI_01!#REF!)</f>
        <v>#REF!</v>
      </c>
      <c r="J502" s="316" t="e">
        <f t="array" ref="J502">IF(STROŠKI_01!#REF!="","",STROŠKI_01!#REF!)</f>
        <v>#REF!</v>
      </c>
      <c r="K502" s="316" t="e">
        <f t="array" ref="K502">IF(STROŠKI_01!#REF!="","",STROŠKI_01!#REF!)</f>
        <v>#REF!</v>
      </c>
      <c r="L502" s="316" t="e">
        <f t="array" ref="L502">IF(STROŠKI_01!#REF!="","",STROŠKI_01!#REF!)</f>
        <v>#REF!</v>
      </c>
      <c r="M502" s="316" t="e">
        <f t="array" ref="M502">IF(STROŠKI_01!#REF!="","",STROŠKI_01!#REF!)</f>
        <v>#REF!</v>
      </c>
      <c r="N502" s="316" t="e">
        <f t="array" ref="N502">IF(STROŠKI_01!#REF!="","",STROŠKI_01!#REF!)</f>
        <v>#REF!</v>
      </c>
      <c r="O502" s="316" t="e">
        <f t="array" ref="O502">IF(STROŠKI_01!#REF!="","",STROŠKI_01!#REF!)</f>
        <v>#REF!</v>
      </c>
      <c r="P502" s="316" t="e">
        <f t="array" ref="P502">IF(STROŠKI_01!#REF!="","",STROŠKI_01!#REF!)</f>
        <v>#REF!</v>
      </c>
      <c r="Q502" s="316" t="e">
        <f t="array" ref="Q502">IF(STROŠKI_01!#REF!="","",STROŠKI_01!#REF!)</f>
        <v>#REF!</v>
      </c>
      <c r="R502" s="316" t="e">
        <f t="array" ref="R502">IF(STROŠKI_01!#REF!="","",STROŠKI_01!#REF!)</f>
        <v>#REF!</v>
      </c>
      <c r="S502" s="316" t="e">
        <f t="array" ref="S502">IF(STROŠKI_01!#REF!="","",STROŠKI_01!#REF!)</f>
        <v>#REF!</v>
      </c>
      <c r="T502" s="316" t="e">
        <f t="array" ref="T502">IF(STROŠKI_01!#REF!="","",STROŠKI_01!#REF!)</f>
        <v>#REF!</v>
      </c>
    </row>
    <row r="503" spans="1:22" x14ac:dyDescent="0.25">
      <c r="A503" s="354">
        <v>12</v>
      </c>
      <c r="B503" s="316" t="e">
        <f t="array" ref="B503">IF(STROŠKI_01!#REF!="","",STROŠKI_01!#REF!)</f>
        <v>#REF!</v>
      </c>
      <c r="C503" s="316" t="e">
        <f t="array" ref="C503">IF(STROŠKI_01!#REF!="","",STROŠKI_01!#REF!)</f>
        <v>#REF!</v>
      </c>
      <c r="D503" s="316" t="e">
        <f t="array" ref="D503">IF(STROŠKI_01!#REF!="","",STROŠKI_01!#REF!)</f>
        <v>#REF!</v>
      </c>
      <c r="E503" s="316" t="e">
        <f t="array" ref="E503">IF(STROŠKI_01!#REF!="","",STROŠKI_01!#REF!)</f>
        <v>#REF!</v>
      </c>
      <c r="F503" s="316" t="e">
        <f t="array" ref="F503">IF(STROŠKI_01!#REF!="","",STROŠKI_01!#REF!)</f>
        <v>#REF!</v>
      </c>
      <c r="G503" s="316" t="e">
        <f t="array" ref="G503">IF(STROŠKI_01!#REF!="","",STROŠKI_01!#REF!)</f>
        <v>#REF!</v>
      </c>
      <c r="H503" s="316" t="e">
        <f t="array" ref="H503">IF(STROŠKI_01!#REF!="","",STROŠKI_01!#REF!)</f>
        <v>#REF!</v>
      </c>
      <c r="I503" s="316" t="e">
        <f t="array" ref="I503">IF(STROŠKI_01!#REF!="","",STROŠKI_01!#REF!)</f>
        <v>#REF!</v>
      </c>
      <c r="J503" s="316" t="e">
        <f t="array" ref="J503">IF(STROŠKI_01!#REF!="","",STROŠKI_01!#REF!)</f>
        <v>#REF!</v>
      </c>
      <c r="K503" s="316" t="e">
        <f t="array" ref="K503">IF(STROŠKI_01!#REF!="","",STROŠKI_01!#REF!)</f>
        <v>#REF!</v>
      </c>
      <c r="L503" s="316" t="e">
        <f t="array" ref="L503">IF(STROŠKI_01!#REF!="","",STROŠKI_01!#REF!)</f>
        <v>#REF!</v>
      </c>
      <c r="M503" s="316" t="e">
        <f t="array" ref="M503">IF(STROŠKI_01!#REF!="","",STROŠKI_01!#REF!)</f>
        <v>#REF!</v>
      </c>
      <c r="N503" s="316" t="e">
        <f t="array" ref="N503">IF(STROŠKI_01!#REF!="","",STROŠKI_01!#REF!)</f>
        <v>#REF!</v>
      </c>
      <c r="O503" s="316" t="e">
        <f t="array" ref="O503">IF(STROŠKI_01!#REF!="","",STROŠKI_01!#REF!)</f>
        <v>#REF!</v>
      </c>
      <c r="P503" s="316" t="e">
        <f t="array" ref="P503">IF(STROŠKI_01!#REF!="","",STROŠKI_01!#REF!)</f>
        <v>#REF!</v>
      </c>
      <c r="Q503" s="316" t="e">
        <f t="array" ref="Q503">IF(STROŠKI_01!#REF!="","",STROŠKI_01!#REF!)</f>
        <v>#REF!</v>
      </c>
      <c r="R503" s="316" t="e">
        <f t="array" ref="R503">IF(STROŠKI_01!#REF!="","",STROŠKI_01!#REF!)</f>
        <v>#REF!</v>
      </c>
      <c r="S503" s="316" t="e">
        <f t="array" ref="S503">IF(STROŠKI_01!#REF!="","",STROŠKI_01!#REF!)</f>
        <v>#REF!</v>
      </c>
      <c r="T503" s="316" t="e">
        <f t="array" ref="T503">IF(STROŠKI_01!#REF!="","",STROŠKI_01!#REF!)</f>
        <v>#REF!</v>
      </c>
    </row>
    <row r="504" spans="1:22" x14ac:dyDescent="0.25">
      <c r="A504" s="354">
        <v>12</v>
      </c>
      <c r="B504" s="316" t="e">
        <f t="array" ref="B504">IF(STROŠKI_01!#REF!="","",STROŠKI_01!#REF!)</f>
        <v>#REF!</v>
      </c>
      <c r="C504" s="316" t="e">
        <f t="array" ref="C504">IF(STROŠKI_01!#REF!="","",STROŠKI_01!#REF!)</f>
        <v>#REF!</v>
      </c>
      <c r="D504" s="316" t="e">
        <f t="array" ref="D504">IF(STROŠKI_01!#REF!="","",STROŠKI_01!#REF!)</f>
        <v>#REF!</v>
      </c>
      <c r="E504" s="316" t="e">
        <f t="array" ref="E504">IF(STROŠKI_01!#REF!="","",STROŠKI_01!#REF!)</f>
        <v>#REF!</v>
      </c>
      <c r="F504" s="316" t="e">
        <f t="array" ref="F504">IF(STROŠKI_01!#REF!="","",STROŠKI_01!#REF!)</f>
        <v>#REF!</v>
      </c>
      <c r="G504" s="316" t="e">
        <f t="array" ref="G504">IF(STROŠKI_01!#REF!="","",STROŠKI_01!#REF!)</f>
        <v>#REF!</v>
      </c>
      <c r="H504" s="316" t="e">
        <f t="array" ref="H504">IF(STROŠKI_01!#REF!="","",STROŠKI_01!#REF!)</f>
        <v>#REF!</v>
      </c>
      <c r="I504" s="316" t="e">
        <f t="array" ref="I504">IF(STROŠKI_01!#REF!="","",STROŠKI_01!#REF!)</f>
        <v>#REF!</v>
      </c>
      <c r="J504" s="316" t="e">
        <f t="array" ref="J504">IF(STROŠKI_01!#REF!="","",STROŠKI_01!#REF!)</f>
        <v>#REF!</v>
      </c>
      <c r="K504" s="316" t="e">
        <f t="array" ref="K504">IF(STROŠKI_01!#REF!="","",STROŠKI_01!#REF!)</f>
        <v>#REF!</v>
      </c>
      <c r="L504" s="316" t="e">
        <f t="array" ref="L504">IF(STROŠKI_01!#REF!="","",STROŠKI_01!#REF!)</f>
        <v>#REF!</v>
      </c>
      <c r="M504" s="316" t="e">
        <f t="array" ref="M504">IF(STROŠKI_01!#REF!="","",STROŠKI_01!#REF!)</f>
        <v>#REF!</v>
      </c>
      <c r="N504" s="316" t="e">
        <f t="array" ref="N504">IF(STROŠKI_01!#REF!="","",STROŠKI_01!#REF!)</f>
        <v>#REF!</v>
      </c>
      <c r="O504" s="316" t="e">
        <f t="array" ref="O504">IF(STROŠKI_01!#REF!="","",STROŠKI_01!#REF!)</f>
        <v>#REF!</v>
      </c>
      <c r="P504" s="316" t="e">
        <f t="array" ref="P504">IF(STROŠKI_01!#REF!="","",STROŠKI_01!#REF!)</f>
        <v>#REF!</v>
      </c>
      <c r="Q504" s="316" t="e">
        <f t="array" ref="Q504">IF(STROŠKI_01!#REF!="","",STROŠKI_01!#REF!)</f>
        <v>#REF!</v>
      </c>
      <c r="R504" s="316" t="e">
        <f t="array" ref="R504">IF(STROŠKI_01!#REF!="","",STROŠKI_01!#REF!)</f>
        <v>#REF!</v>
      </c>
      <c r="S504" s="316" t="e">
        <f t="array" ref="S504">IF(STROŠKI_01!#REF!="","",STROŠKI_01!#REF!)</f>
        <v>#REF!</v>
      </c>
      <c r="T504" s="316" t="e">
        <f t="array" ref="T504">IF(STROŠKI_01!#REF!="","",STROŠKI_01!#REF!)</f>
        <v>#REF!</v>
      </c>
    </row>
    <row r="505" spans="1:22" x14ac:dyDescent="0.25">
      <c r="A505" s="354">
        <v>12</v>
      </c>
      <c r="B505" s="316" t="str">
        <f t="array" ref="B505">IF(STROŠKI_01!C176:T176="","",STROŠKI_01!C176:T176)</f>
        <v/>
      </c>
      <c r="C505" s="316" t="str">
        <f t="array" ref="C505">IF(STROŠKI_01!D176:U176="","",STROŠKI_01!D176:U176)</f>
        <v/>
      </c>
      <c r="D505" s="316" t="str">
        <f t="array" ref="D505">IF(STROŠKI_01!E176:W176="","",STROŠKI_01!E176:W176)</f>
        <v/>
      </c>
      <c r="E505" s="316" t="str">
        <f t="array" ref="E505">IF(STROŠKI_01!F176:X176="","",STROŠKI_01!F176:X176)</f>
        <v/>
      </c>
      <c r="F505" s="316" t="str">
        <f t="array" ref="F505">IF(STROŠKI_01!G176:Y176="","",STROŠKI_01!G176:Y176)</f>
        <v/>
      </c>
      <c r="G505" s="316" t="str">
        <f t="array" ref="G505">IF(STROŠKI_01!H176:Z176="","",STROŠKI_01!H176:Z176)</f>
        <v/>
      </c>
      <c r="H505" s="316" t="str">
        <f t="array" ref="H505">IF(STROŠKI_01!I176:AA176="","",STROŠKI_01!I176:AA176)</f>
        <v/>
      </c>
      <c r="I505" s="316" t="str">
        <f t="array" ref="I505">IF(STROŠKI_01!J176:AB176="","",STROŠKI_01!J176:AB176)</f>
        <v/>
      </c>
      <c r="J505" s="316" t="str">
        <f t="array" ref="J505">IF(STROŠKI_01!K176:AC176="","",STROŠKI_01!K176:AC176)</f>
        <v/>
      </c>
      <c r="K505" s="316" t="str">
        <f t="array" ref="K505">IF(STROŠKI_01!L176:AH176="","",STROŠKI_01!L176:AH176)</f>
        <v/>
      </c>
      <c r="L505" s="316" t="str">
        <f t="array" ref="L505">IF(STROŠKI_01!M176:AI176="","",STROŠKI_01!M176:AI176)</f>
        <v/>
      </c>
      <c r="M505" s="316" t="str">
        <f t="array" ref="M505">IF(STROŠKI_01!N176:AJ176="","",STROŠKI_01!N176:AJ176)</f>
        <v/>
      </c>
      <c r="N505" s="316" t="str">
        <f t="array" ref="N505">IF(STROŠKI_01!O176:AK176="","",STROŠKI_01!O176:AK176)</f>
        <v/>
      </c>
      <c r="O505" s="316" t="str">
        <f t="array" ref="O505">IF(STROŠKI_01!P176:AK176="","",STROŠKI_01!P176:AK176)</f>
        <v/>
      </c>
      <c r="P505" s="316" t="str">
        <f t="array" ref="P505">IF(STROŠKI_01!Q176:AL176="","",STROŠKI_01!Q176:AL176)</f>
        <v/>
      </c>
      <c r="Q505" s="316" t="str">
        <f t="array" ref="Q505">IF(STROŠKI_01!R176:AM176="","",STROŠKI_01!R176:AM176)</f>
        <v/>
      </c>
      <c r="R505" s="316" t="str">
        <f t="array" ref="R505">IF(STROŠKI_01!S176:AN176="","",STROŠKI_01!S176:AN176)</f>
        <v/>
      </c>
      <c r="S505" s="316" t="str">
        <f t="array" ref="S505">IF(STROŠKI_01!T176:AO176="","",STROŠKI_01!T176:AO176)</f>
        <v/>
      </c>
      <c r="T505" s="316" t="str">
        <f t="array" ref="T505">IF(STROŠKI_01!U176:AP176="","",STROŠKI_01!U176:AP176)</f>
        <v/>
      </c>
    </row>
    <row r="506" spans="1:22" x14ac:dyDescent="0.25">
      <c r="A506" s="354">
        <v>12</v>
      </c>
      <c r="B506" s="316" t="str">
        <f t="array" ref="B506">IF(STROŠKI_01!C176:T177="","",STROŠKI_01!C176:T177)</f>
        <v/>
      </c>
      <c r="C506" s="316" t="str">
        <f t="array" ref="C506">IF(STROŠKI_01!D176:U177="","",STROŠKI_01!D176:U177)</f>
        <v/>
      </c>
      <c r="D506" s="316" t="str">
        <f t="array" ref="D506">IF(STROŠKI_01!E176:W177="","",STROŠKI_01!E176:W177)</f>
        <v/>
      </c>
      <c r="E506" s="316" t="str">
        <f t="array" ref="E506">IF(STROŠKI_01!F176:X177="","",STROŠKI_01!F176:X177)</f>
        <v/>
      </c>
      <c r="F506" s="316" t="str">
        <f t="array" ref="F506">IF(STROŠKI_01!G176:Y177="","",STROŠKI_01!G176:Y177)</f>
        <v/>
      </c>
      <c r="G506" s="316" t="str">
        <f t="array" ref="G506">IF(STROŠKI_01!H176:Z177="","",STROŠKI_01!H176:Z177)</f>
        <v/>
      </c>
      <c r="H506" s="316" t="str">
        <f t="array" ref="H506">IF(STROŠKI_01!I176:AA177="","",STROŠKI_01!I176:AA177)</f>
        <v/>
      </c>
      <c r="I506" s="316" t="str">
        <f t="array" ref="I506">IF(STROŠKI_01!J176:AB177="","",STROŠKI_01!J176:AB177)</f>
        <v/>
      </c>
      <c r="J506" s="316" t="str">
        <f t="array" ref="J506">IF(STROŠKI_01!K176:AC177="","",STROŠKI_01!K176:AC177)</f>
        <v/>
      </c>
      <c r="K506" s="316" t="str">
        <f t="array" ref="K506">IF(STROŠKI_01!L176:AH177="","",STROŠKI_01!L176:AH177)</f>
        <v/>
      </c>
      <c r="L506" s="316" t="str">
        <f t="array" ref="L506">IF(STROŠKI_01!M176:AI177="","",STROŠKI_01!M176:AI177)</f>
        <v/>
      </c>
      <c r="M506" s="316" t="str">
        <f t="array" ref="M506">IF(STROŠKI_01!N176:AJ177="","",STROŠKI_01!N176:AJ177)</f>
        <v/>
      </c>
      <c r="N506" s="316" t="str">
        <f t="array" ref="N506">IF(STROŠKI_01!O176:AK177="","",STROŠKI_01!O176:AK177)</f>
        <v/>
      </c>
      <c r="O506" s="316" t="str">
        <f t="array" ref="O506">IF(STROŠKI_01!P176:AK177="","",STROŠKI_01!P176:AK177)</f>
        <v/>
      </c>
      <c r="P506" s="316" t="str">
        <f t="array" ref="P506">IF(STROŠKI_01!Q176:AL177="","",STROŠKI_01!Q176:AL177)</f>
        <v/>
      </c>
      <c r="Q506" s="316" t="str">
        <f t="array" ref="Q506">IF(STROŠKI_01!R176:AM177="","",STROŠKI_01!R176:AM177)</f>
        <v/>
      </c>
      <c r="R506" s="316" t="str">
        <f t="array" ref="R506">IF(STROŠKI_01!S176:AN177="","",STROŠKI_01!S176:AN177)</f>
        <v/>
      </c>
      <c r="S506" s="316" t="str">
        <f t="array" ref="S506">IF(STROŠKI_01!T176:AO177="","",STROŠKI_01!T176:AO177)</f>
        <v/>
      </c>
      <c r="T506" s="316" t="str">
        <f t="array" ref="T506">IF(STROŠKI_01!U176:AP177="","",STROŠKI_01!U176:AP177)</f>
        <v/>
      </c>
    </row>
    <row r="507" spans="1:22" x14ac:dyDescent="0.25">
      <c r="A507" s="354">
        <v>12</v>
      </c>
      <c r="B507" s="316" t="str">
        <f t="array" ref="B507">IF(STROŠKI_01!C176:T178="","",STROŠKI_01!C176:T178)</f>
        <v/>
      </c>
      <c r="C507" s="316" t="str">
        <f t="array" ref="C507">IF(STROŠKI_01!D176:U178="","",STROŠKI_01!D176:U178)</f>
        <v/>
      </c>
      <c r="D507" s="316" t="str">
        <f t="array" ref="D507">IF(STROŠKI_01!E176:W178="","",STROŠKI_01!E176:W178)</f>
        <v/>
      </c>
      <c r="E507" s="316" t="str">
        <f t="array" ref="E507">IF(STROŠKI_01!F176:X178="","",STROŠKI_01!F176:X178)</f>
        <v/>
      </c>
      <c r="F507" s="316" t="str">
        <f t="array" ref="F507">IF(STROŠKI_01!G176:Y178="","",STROŠKI_01!G176:Y178)</f>
        <v/>
      </c>
      <c r="G507" s="316" t="str">
        <f t="array" ref="G507">IF(STROŠKI_01!H176:Z178="","",STROŠKI_01!H176:Z178)</f>
        <v/>
      </c>
      <c r="H507" s="316" t="str">
        <f t="array" ref="H507">IF(STROŠKI_01!I176:AA178="","",STROŠKI_01!I176:AA178)</f>
        <v/>
      </c>
      <c r="I507" s="316" t="str">
        <f t="array" ref="I507">IF(STROŠKI_01!J176:AB178="","",STROŠKI_01!J176:AB178)</f>
        <v/>
      </c>
      <c r="J507" s="316" t="str">
        <f t="array" ref="J507">IF(STROŠKI_01!K176:AC178="","",STROŠKI_01!K176:AC178)</f>
        <v/>
      </c>
      <c r="K507" s="316" t="str">
        <f t="array" ref="K507">IF(STROŠKI_01!L176:AH178="","",STROŠKI_01!L176:AH178)</f>
        <v/>
      </c>
      <c r="L507" s="316" t="str">
        <f t="array" ref="L507">IF(STROŠKI_01!M176:AI178="","",STROŠKI_01!M176:AI178)</f>
        <v/>
      </c>
      <c r="M507" s="316" t="str">
        <f t="array" ref="M507">IF(STROŠKI_01!N176:AJ178="","",STROŠKI_01!N176:AJ178)</f>
        <v/>
      </c>
      <c r="N507" s="316" t="str">
        <f t="array" ref="N507">IF(STROŠKI_01!O176:AK178="","",STROŠKI_01!O176:AK178)</f>
        <v/>
      </c>
      <c r="O507" s="316" t="str">
        <f t="array" ref="O507">IF(STROŠKI_01!P176:AK178="","",STROŠKI_01!P176:AK178)</f>
        <v/>
      </c>
      <c r="P507" s="316" t="str">
        <f t="array" ref="P507">IF(STROŠKI_01!Q176:AL178="","",STROŠKI_01!Q176:AL178)</f>
        <v/>
      </c>
      <c r="Q507" s="316" t="str">
        <f t="array" ref="Q507">IF(STROŠKI_01!R176:AM178="","",STROŠKI_01!R176:AM178)</f>
        <v/>
      </c>
      <c r="R507" s="316" t="str">
        <f t="array" ref="R507">IF(STROŠKI_01!S176:AN178="","",STROŠKI_01!S176:AN178)</f>
        <v/>
      </c>
      <c r="S507" s="316" t="str">
        <f t="array" ref="S507">IF(STROŠKI_01!T176:AO178="","",STROŠKI_01!T176:AO178)</f>
        <v/>
      </c>
      <c r="T507" s="316" t="str">
        <f t="array" ref="T507">IF(STROŠKI_01!U176:AP178="","",STROŠKI_01!U176:AP178)</f>
        <v/>
      </c>
    </row>
    <row r="508" spans="1:22" x14ac:dyDescent="0.25">
      <c r="A508" s="354">
        <v>12</v>
      </c>
      <c r="B508" s="316" t="str">
        <f t="array" ref="B508">IF(STROŠKI_01!C176:T179="","",STROŠKI_01!C176:T179)</f>
        <v/>
      </c>
      <c r="C508" s="316" t="str">
        <f t="array" ref="C508">IF(STROŠKI_01!D176:U179="","",STROŠKI_01!D176:U179)</f>
        <v/>
      </c>
      <c r="D508" s="316" t="str">
        <f t="array" ref="D508">IF(STROŠKI_01!E176:W179="","",STROŠKI_01!E176:W179)</f>
        <v/>
      </c>
      <c r="E508" s="316" t="str">
        <f t="array" ref="E508">IF(STROŠKI_01!F176:X179="","",STROŠKI_01!F176:X179)</f>
        <v/>
      </c>
      <c r="F508" s="316" t="str">
        <f t="array" ref="F508">IF(STROŠKI_01!G176:Y179="","",STROŠKI_01!G176:Y179)</f>
        <v/>
      </c>
      <c r="G508" s="316" t="str">
        <f t="array" ref="G508">IF(STROŠKI_01!H176:Z179="","",STROŠKI_01!H176:Z179)</f>
        <v/>
      </c>
      <c r="H508" s="316" t="str">
        <f t="array" ref="H508">IF(STROŠKI_01!I176:AA179="","",STROŠKI_01!I176:AA179)</f>
        <v/>
      </c>
      <c r="I508" s="316" t="str">
        <f t="array" ref="I508">IF(STROŠKI_01!J176:AB179="","",STROŠKI_01!J176:AB179)</f>
        <v/>
      </c>
      <c r="J508" s="316" t="str">
        <f t="array" ref="J508">IF(STROŠKI_01!K176:AC179="","",STROŠKI_01!K176:AC179)</f>
        <v/>
      </c>
      <c r="K508" s="316" t="str">
        <f t="array" ref="K508">IF(STROŠKI_01!L176:AH179="","",STROŠKI_01!L176:AH179)</f>
        <v/>
      </c>
      <c r="L508" s="316" t="str">
        <f t="array" ref="L508">IF(STROŠKI_01!M176:AI179="","",STROŠKI_01!M176:AI179)</f>
        <v/>
      </c>
      <c r="M508" s="316" t="str">
        <f t="array" ref="M508">IF(STROŠKI_01!N176:AJ179="","",STROŠKI_01!N176:AJ179)</f>
        <v/>
      </c>
      <c r="N508" s="316" t="str">
        <f t="array" ref="N508">IF(STROŠKI_01!O176:AK179="","",STROŠKI_01!O176:AK179)</f>
        <v/>
      </c>
      <c r="O508" s="316" t="str">
        <f t="array" ref="O508">IF(STROŠKI_01!P176:AK179="","",STROŠKI_01!P176:AK179)</f>
        <v/>
      </c>
      <c r="P508" s="316" t="str">
        <f t="array" ref="P508">IF(STROŠKI_01!Q176:AL179="","",STROŠKI_01!Q176:AL179)</f>
        <v/>
      </c>
      <c r="Q508" s="316" t="str">
        <f t="array" ref="Q508">IF(STROŠKI_01!R176:AM179="","",STROŠKI_01!R176:AM179)</f>
        <v/>
      </c>
      <c r="R508" s="316" t="str">
        <f t="array" ref="R508">IF(STROŠKI_01!S176:AN179="","",STROŠKI_01!S176:AN179)</f>
        <v/>
      </c>
      <c r="S508" s="316" t="str">
        <f t="array" ref="S508">IF(STROŠKI_01!T176:AO179="","",STROŠKI_01!T176:AO179)</f>
        <v/>
      </c>
      <c r="T508" s="316" t="str">
        <f t="array" ref="T508">IF(STROŠKI_01!U176:AP179="","",STROŠKI_01!U176:AP179)</f>
        <v/>
      </c>
    </row>
    <row r="509" spans="1:22" x14ac:dyDescent="0.25">
      <c r="A509" s="354">
        <v>12</v>
      </c>
      <c r="B509" s="316" t="str">
        <f t="array" ref="B509">IF(STROŠKI_01!C176:T180="","",STROŠKI_01!C176:T180)</f>
        <v/>
      </c>
      <c r="C509" s="316" t="str">
        <f t="array" ref="C509">IF(STROŠKI_01!D176:U180="","",STROŠKI_01!D176:U180)</f>
        <v/>
      </c>
      <c r="D509" s="316" t="str">
        <f t="array" ref="D509">IF(STROŠKI_01!E176:W180="","",STROŠKI_01!E176:W180)</f>
        <v/>
      </c>
      <c r="E509" s="316" t="str">
        <f t="array" ref="E509">IF(STROŠKI_01!F176:X180="","",STROŠKI_01!F176:X180)</f>
        <v/>
      </c>
      <c r="F509" s="316" t="str">
        <f t="array" ref="F509">IF(STROŠKI_01!G176:Y180="","",STROŠKI_01!G176:Y180)</f>
        <v/>
      </c>
      <c r="G509" s="316" t="str">
        <f t="array" ref="G509">IF(STROŠKI_01!H176:Z180="","",STROŠKI_01!H176:Z180)</f>
        <v/>
      </c>
      <c r="H509" s="316" t="str">
        <f t="array" ref="H509">IF(STROŠKI_01!I176:AA180="","",STROŠKI_01!I176:AA180)</f>
        <v/>
      </c>
      <c r="I509" s="316" t="str">
        <f t="array" ref="I509">IF(STROŠKI_01!J176:AB180="","",STROŠKI_01!J176:AB180)</f>
        <v/>
      </c>
      <c r="J509" s="316" t="str">
        <f t="array" ref="J509">IF(STROŠKI_01!K176:AC180="","",STROŠKI_01!K176:AC180)</f>
        <v/>
      </c>
      <c r="K509" s="316" t="str">
        <f t="array" ref="K509">IF(STROŠKI_01!L176:AH180="","",STROŠKI_01!L176:AH180)</f>
        <v/>
      </c>
      <c r="L509" s="316" t="str">
        <f t="array" ref="L509">IF(STROŠKI_01!M176:AI180="","",STROŠKI_01!M176:AI180)</f>
        <v/>
      </c>
      <c r="M509" s="316" t="str">
        <f t="array" ref="M509">IF(STROŠKI_01!N176:AJ180="","",STROŠKI_01!N176:AJ180)</f>
        <v/>
      </c>
      <c r="N509" s="316" t="str">
        <f t="array" ref="N509">IF(STROŠKI_01!O176:AK180="","",STROŠKI_01!O176:AK180)</f>
        <v/>
      </c>
      <c r="O509" s="316" t="str">
        <f t="array" ref="O509">IF(STROŠKI_01!P176:AK180="","",STROŠKI_01!P176:AK180)</f>
        <v/>
      </c>
      <c r="P509" s="316" t="str">
        <f t="array" ref="P509">IF(STROŠKI_01!Q176:AL180="","",STROŠKI_01!Q176:AL180)</f>
        <v/>
      </c>
      <c r="Q509" s="316" t="str">
        <f t="array" ref="Q509">IF(STROŠKI_01!R176:AM180="","",STROŠKI_01!R176:AM180)</f>
        <v/>
      </c>
      <c r="R509" s="316" t="str">
        <f t="array" ref="R509">IF(STROŠKI_01!S176:AN180="","",STROŠKI_01!S176:AN180)</f>
        <v/>
      </c>
      <c r="S509" s="316" t="str">
        <f t="array" ref="S509">IF(STROŠKI_01!T176:AO180="","",STROŠKI_01!T176:AO180)</f>
        <v/>
      </c>
      <c r="T509" s="316" t="str">
        <f t="array" ref="T509">IF(STROŠKI_01!U176:AP180="","",STROŠKI_01!U176:AP180)</f>
        <v/>
      </c>
    </row>
    <row r="510" spans="1:22" x14ac:dyDescent="0.25">
      <c r="A510" s="354">
        <v>12</v>
      </c>
      <c r="B510" s="316" t="str">
        <f t="array" ref="B510">IF(STROŠKI_01!C176:T181="","",STROŠKI_01!C176:T181)</f>
        <v/>
      </c>
      <c r="C510" s="316" t="str">
        <f t="array" ref="C510">IF(STROŠKI_01!D176:U181="","",STROŠKI_01!D176:U181)</f>
        <v/>
      </c>
      <c r="D510" s="316" t="str">
        <f t="array" ref="D510">IF(STROŠKI_01!E176:W181="","",STROŠKI_01!E176:W181)</f>
        <v/>
      </c>
      <c r="E510" s="316" t="str">
        <f t="array" ref="E510">IF(STROŠKI_01!F176:X181="","",STROŠKI_01!F176:X181)</f>
        <v/>
      </c>
      <c r="F510" s="316" t="str">
        <f t="array" ref="F510">IF(STROŠKI_01!G176:Y181="","",STROŠKI_01!G176:Y181)</f>
        <v/>
      </c>
      <c r="G510" s="316" t="str">
        <f t="array" ref="G510">IF(STROŠKI_01!H176:Z181="","",STROŠKI_01!H176:Z181)</f>
        <v/>
      </c>
      <c r="H510" s="316" t="str">
        <f t="array" ref="H510">IF(STROŠKI_01!I176:AA181="","",STROŠKI_01!I176:AA181)</f>
        <v/>
      </c>
      <c r="I510" s="316" t="str">
        <f t="array" ref="I510">IF(STROŠKI_01!J176:AB181="","",STROŠKI_01!J176:AB181)</f>
        <v/>
      </c>
      <c r="J510" s="316" t="str">
        <f t="array" ref="J510">IF(STROŠKI_01!K176:AC181="","",STROŠKI_01!K176:AC181)</f>
        <v/>
      </c>
      <c r="K510" s="316" t="str">
        <f t="array" ref="K510">IF(STROŠKI_01!L176:AH181="","",STROŠKI_01!L176:AH181)</f>
        <v/>
      </c>
      <c r="L510" s="316" t="str">
        <f t="array" ref="L510">IF(STROŠKI_01!M176:AI181="","",STROŠKI_01!M176:AI181)</f>
        <v/>
      </c>
      <c r="M510" s="316" t="str">
        <f t="array" ref="M510">IF(STROŠKI_01!N176:AJ181="","",STROŠKI_01!N176:AJ181)</f>
        <v/>
      </c>
      <c r="N510" s="316" t="str">
        <f t="array" ref="N510">IF(STROŠKI_01!O176:AK181="","",STROŠKI_01!O176:AK181)</f>
        <v/>
      </c>
      <c r="O510" s="316" t="str">
        <f t="array" ref="O510">IF(STROŠKI_01!P176:AK181="","",STROŠKI_01!P176:AK181)</f>
        <v/>
      </c>
      <c r="P510" s="316" t="str">
        <f t="array" ref="P510">IF(STROŠKI_01!Q176:AL181="","",STROŠKI_01!Q176:AL181)</f>
        <v/>
      </c>
      <c r="Q510" s="316" t="str">
        <f t="array" ref="Q510">IF(STROŠKI_01!R176:AM181="","",STROŠKI_01!R176:AM181)</f>
        <v/>
      </c>
      <c r="R510" s="316" t="str">
        <f t="array" ref="R510">IF(STROŠKI_01!S176:AN181="","",STROŠKI_01!S176:AN181)</f>
        <v/>
      </c>
      <c r="S510" s="316" t="str">
        <f t="array" ref="S510">IF(STROŠKI_01!T176:AO181="","",STROŠKI_01!T176:AO181)</f>
        <v/>
      </c>
      <c r="T510" s="316" t="str">
        <f t="array" ref="T510">IF(STROŠKI_01!U176:AP181="","",STROŠKI_01!U176:AP181)</f>
        <v/>
      </c>
    </row>
    <row r="511" spans="1:22" x14ac:dyDescent="0.25">
      <c r="A511" s="354">
        <v>12</v>
      </c>
      <c r="B511" s="316" t="str">
        <f t="array" ref="B511">IF(STROŠKI_01!C176:T182="","",STROŠKI_01!C176:T182)</f>
        <v/>
      </c>
      <c r="C511" s="316" t="str">
        <f t="array" ref="C511">IF(STROŠKI_01!D176:U182="","",STROŠKI_01!D176:U182)</f>
        <v/>
      </c>
      <c r="D511" s="316" t="str">
        <f t="array" ref="D511">IF(STROŠKI_01!E176:W182="","",STROŠKI_01!E176:W182)</f>
        <v/>
      </c>
      <c r="E511" s="316" t="str">
        <f t="array" ref="E511">IF(STROŠKI_01!F176:X182="","",STROŠKI_01!F176:X182)</f>
        <v/>
      </c>
      <c r="F511" s="316" t="str">
        <f t="array" ref="F511">IF(STROŠKI_01!G176:Y182="","",STROŠKI_01!G176:Y182)</f>
        <v/>
      </c>
      <c r="G511" s="316" t="str">
        <f t="array" ref="G511">IF(STROŠKI_01!H176:Z182="","",STROŠKI_01!H176:Z182)</f>
        <v/>
      </c>
      <c r="H511" s="316" t="str">
        <f t="array" ref="H511">IF(STROŠKI_01!I176:AA182="","",STROŠKI_01!I176:AA182)</f>
        <v/>
      </c>
      <c r="I511" s="316" t="str">
        <f t="array" ref="I511">IF(STROŠKI_01!J176:AB182="","",STROŠKI_01!J176:AB182)</f>
        <v/>
      </c>
      <c r="J511" s="316" t="str">
        <f t="array" ref="J511">IF(STROŠKI_01!K176:AC182="","",STROŠKI_01!K176:AC182)</f>
        <v/>
      </c>
      <c r="K511" s="316" t="str">
        <f t="array" ref="K511">IF(STROŠKI_01!L176:AH182="","",STROŠKI_01!L176:AH182)</f>
        <v/>
      </c>
      <c r="L511" s="316" t="str">
        <f t="array" ref="L511">IF(STROŠKI_01!M176:AI182="","",STROŠKI_01!M176:AI182)</f>
        <v/>
      </c>
      <c r="M511" s="316" t="str">
        <f t="array" ref="M511">IF(STROŠKI_01!N176:AJ182="","",STROŠKI_01!N176:AJ182)</f>
        <v/>
      </c>
      <c r="N511" s="316" t="str">
        <f t="array" ref="N511">IF(STROŠKI_01!O176:AK182="","",STROŠKI_01!O176:AK182)</f>
        <v/>
      </c>
      <c r="O511" s="316" t="str">
        <f t="array" ref="O511">IF(STROŠKI_01!P176:AK182="","",STROŠKI_01!P176:AK182)</f>
        <v/>
      </c>
      <c r="P511" s="316" t="str">
        <f t="array" ref="P511">IF(STROŠKI_01!Q176:AL182="","",STROŠKI_01!Q176:AL182)</f>
        <v/>
      </c>
      <c r="Q511" s="316" t="str">
        <f t="array" ref="Q511">IF(STROŠKI_01!R176:AM182="","",STROŠKI_01!R176:AM182)</f>
        <v/>
      </c>
      <c r="R511" s="316" t="str">
        <f t="array" ref="R511">IF(STROŠKI_01!S176:AN182="","",STROŠKI_01!S176:AN182)</f>
        <v/>
      </c>
      <c r="S511" s="316" t="str">
        <f t="array" ref="S511">IF(STROŠKI_01!T176:AO182="","",STROŠKI_01!T176:AO182)</f>
        <v/>
      </c>
      <c r="T511" s="316" t="str">
        <f t="array" ref="T511">IF(STROŠKI_01!U176:AP182="","",STROŠKI_01!U176:AP182)</f>
        <v/>
      </c>
    </row>
    <row r="512" spans="1:22" x14ac:dyDescent="0.25">
      <c r="A512" s="354">
        <v>12</v>
      </c>
      <c r="B512" s="316" t="str">
        <f t="array" ref="B512">IF(STROŠKI_01!C176:T183="","",STROŠKI_01!C176:T183)</f>
        <v/>
      </c>
      <c r="C512" s="316" t="str">
        <f t="array" ref="C512">IF(STROŠKI_01!D176:U183="","",STROŠKI_01!D176:U183)</f>
        <v/>
      </c>
      <c r="D512" s="316" t="str">
        <f t="array" ref="D512">IF(STROŠKI_01!E176:W183="","",STROŠKI_01!E176:W183)</f>
        <v/>
      </c>
      <c r="E512" s="316" t="str">
        <f t="array" ref="E512">IF(STROŠKI_01!F176:X183="","",STROŠKI_01!F176:X183)</f>
        <v/>
      </c>
      <c r="F512" s="316" t="str">
        <f t="array" ref="F512">IF(STROŠKI_01!G176:Y183="","",STROŠKI_01!G176:Y183)</f>
        <v/>
      </c>
      <c r="G512" s="316" t="str">
        <f t="array" ref="G512">IF(STROŠKI_01!H176:Z183="","",STROŠKI_01!H176:Z183)</f>
        <v/>
      </c>
      <c r="H512" s="316" t="str">
        <f t="array" ref="H512">IF(STROŠKI_01!I176:AA183="","",STROŠKI_01!I176:AA183)</f>
        <v/>
      </c>
      <c r="I512" s="316" t="str">
        <f t="array" ref="I512">IF(STROŠKI_01!J176:AB183="","",STROŠKI_01!J176:AB183)</f>
        <v/>
      </c>
      <c r="J512" s="316" t="str">
        <f t="array" ref="J512">IF(STROŠKI_01!K176:AC183="","",STROŠKI_01!K176:AC183)</f>
        <v/>
      </c>
      <c r="K512" s="316" t="str">
        <f t="array" ref="K512">IF(STROŠKI_01!L176:AH183="","",STROŠKI_01!L176:AH183)</f>
        <v/>
      </c>
      <c r="L512" s="316" t="str">
        <f t="array" ref="L512">IF(STROŠKI_01!M176:AI183="","",STROŠKI_01!M176:AI183)</f>
        <v/>
      </c>
      <c r="M512" s="316" t="str">
        <f t="array" ref="M512">IF(STROŠKI_01!N176:AJ183="","",STROŠKI_01!N176:AJ183)</f>
        <v/>
      </c>
      <c r="N512" s="316" t="str">
        <f t="array" ref="N512">IF(STROŠKI_01!O176:AK183="","",STROŠKI_01!O176:AK183)</f>
        <v/>
      </c>
      <c r="O512" s="316" t="str">
        <f t="array" ref="O512">IF(STROŠKI_01!P176:AK183="","",STROŠKI_01!P176:AK183)</f>
        <v/>
      </c>
      <c r="P512" s="316" t="str">
        <f t="array" ref="P512">IF(STROŠKI_01!Q176:AL183="","",STROŠKI_01!Q176:AL183)</f>
        <v/>
      </c>
      <c r="Q512" s="316" t="str">
        <f t="array" ref="Q512">IF(STROŠKI_01!R176:AM183="","",STROŠKI_01!R176:AM183)</f>
        <v/>
      </c>
      <c r="R512" s="316" t="str">
        <f t="array" ref="R512">IF(STROŠKI_01!S176:AN183="","",STROŠKI_01!S176:AN183)</f>
        <v/>
      </c>
      <c r="S512" s="316" t="str">
        <f t="array" ref="S512">IF(STROŠKI_01!T176:AO183="","",STROŠKI_01!T176:AO183)</f>
        <v/>
      </c>
      <c r="T512" s="316" t="str">
        <f t="array" ref="T512">IF(STROŠKI_01!U176:AP183="","",STROŠKI_01!U176:AP183)</f>
        <v/>
      </c>
    </row>
    <row r="513" spans="1:20" x14ac:dyDescent="0.25">
      <c r="A513" s="354">
        <v>12</v>
      </c>
      <c r="B513" s="316" t="str">
        <f t="array" ref="B513">IF(STROŠKI_01!C176:T184="","",STROŠKI_01!C176:T184)</f>
        <v/>
      </c>
      <c r="C513" s="316" t="str">
        <f t="array" ref="C513">IF(STROŠKI_01!D176:U184="","",STROŠKI_01!D176:U184)</f>
        <v/>
      </c>
      <c r="D513" s="316" t="str">
        <f t="array" ref="D513">IF(STROŠKI_01!E176:W184="","",STROŠKI_01!E176:W184)</f>
        <v/>
      </c>
      <c r="E513" s="316" t="str">
        <f t="array" ref="E513">IF(STROŠKI_01!F176:X184="","",STROŠKI_01!F176:X184)</f>
        <v/>
      </c>
      <c r="F513" s="316" t="str">
        <f t="array" ref="F513">IF(STROŠKI_01!G176:Y184="","",STROŠKI_01!G176:Y184)</f>
        <v/>
      </c>
      <c r="G513" s="316" t="str">
        <f t="array" ref="G513">IF(STROŠKI_01!H176:Z184="","",STROŠKI_01!H176:Z184)</f>
        <v/>
      </c>
      <c r="H513" s="316" t="str">
        <f t="array" ref="H513">IF(STROŠKI_01!I176:AA184="","",STROŠKI_01!I176:AA184)</f>
        <v/>
      </c>
      <c r="I513" s="316" t="str">
        <f t="array" ref="I513">IF(STROŠKI_01!J176:AB184="","",STROŠKI_01!J176:AB184)</f>
        <v/>
      </c>
      <c r="J513" s="316" t="str">
        <f t="array" ref="J513">IF(STROŠKI_01!K176:AC184="","",STROŠKI_01!K176:AC184)</f>
        <v/>
      </c>
      <c r="K513" s="316" t="str">
        <f t="array" ref="K513">IF(STROŠKI_01!L176:AH184="","",STROŠKI_01!L176:AH184)</f>
        <v/>
      </c>
      <c r="L513" s="316" t="str">
        <f t="array" ref="L513">IF(STROŠKI_01!M176:AI184="","",STROŠKI_01!M176:AI184)</f>
        <v/>
      </c>
      <c r="M513" s="316" t="str">
        <f t="array" ref="M513">IF(STROŠKI_01!N176:AJ184="","",STROŠKI_01!N176:AJ184)</f>
        <v/>
      </c>
      <c r="N513" s="316" t="str">
        <f t="array" ref="N513">IF(STROŠKI_01!O176:AK184="","",STROŠKI_01!O176:AK184)</f>
        <v/>
      </c>
      <c r="O513" s="316" t="str">
        <f t="array" ref="O513">IF(STROŠKI_01!P176:AK184="","",STROŠKI_01!P176:AK184)</f>
        <v/>
      </c>
      <c r="P513" s="316" t="str">
        <f t="array" ref="P513">IF(STROŠKI_01!Q176:AL184="","",STROŠKI_01!Q176:AL184)</f>
        <v/>
      </c>
      <c r="Q513" s="316" t="str">
        <f t="array" ref="Q513">IF(STROŠKI_01!R176:AM184="","",STROŠKI_01!R176:AM184)</f>
        <v/>
      </c>
      <c r="R513" s="316" t="str">
        <f t="array" ref="R513">IF(STROŠKI_01!S176:AN184="","",STROŠKI_01!S176:AN184)</f>
        <v/>
      </c>
      <c r="S513" s="316" t="str">
        <f t="array" ref="S513">IF(STROŠKI_01!T176:AO184="","",STROŠKI_01!T176:AO184)</f>
        <v/>
      </c>
      <c r="T513" s="316" t="str">
        <f t="array" ref="T513">IF(STROŠKI_01!U176:AP184="","",STROŠKI_01!U176:AP184)</f>
        <v/>
      </c>
    </row>
    <row r="514" spans="1:20" x14ac:dyDescent="0.25">
      <c r="A514" s="354">
        <v>12</v>
      </c>
      <c r="B514" s="316" t="str">
        <f t="array" ref="B514">IF(STROŠKI_01!C176:T185="","",STROŠKI_01!C176:T185)</f>
        <v/>
      </c>
      <c r="C514" s="316" t="str">
        <f t="array" ref="C514">IF(STROŠKI_01!D176:U185="","",STROŠKI_01!D176:U185)</f>
        <v/>
      </c>
      <c r="D514" s="316" t="str">
        <f t="array" ref="D514">IF(STROŠKI_01!E176:W185="","",STROŠKI_01!E176:W185)</f>
        <v/>
      </c>
      <c r="E514" s="316" t="str">
        <f t="array" ref="E514">IF(STROŠKI_01!F176:X185="","",STROŠKI_01!F176:X185)</f>
        <v/>
      </c>
      <c r="F514" s="316" t="str">
        <f t="array" ref="F514">IF(STROŠKI_01!G176:Y185="","",STROŠKI_01!G176:Y185)</f>
        <v/>
      </c>
      <c r="G514" s="316" t="str">
        <f t="array" ref="G514">IF(STROŠKI_01!H176:Z185="","",STROŠKI_01!H176:Z185)</f>
        <v/>
      </c>
      <c r="H514" s="316" t="str">
        <f t="array" ref="H514">IF(STROŠKI_01!I176:AA185="","",STROŠKI_01!I176:AA185)</f>
        <v/>
      </c>
      <c r="I514" s="316" t="str">
        <f t="array" ref="I514">IF(STROŠKI_01!J176:AB185="","",STROŠKI_01!J176:AB185)</f>
        <v/>
      </c>
      <c r="J514" s="316" t="str">
        <f t="array" ref="J514">IF(STROŠKI_01!K176:AC185="","",STROŠKI_01!K176:AC185)</f>
        <v/>
      </c>
      <c r="K514" s="316" t="str">
        <f t="array" ref="K514">IF(STROŠKI_01!L176:AH185="","",STROŠKI_01!L176:AH185)</f>
        <v/>
      </c>
      <c r="L514" s="316" t="str">
        <f t="array" ref="L514">IF(STROŠKI_01!M176:AI185="","",STROŠKI_01!M176:AI185)</f>
        <v/>
      </c>
      <c r="M514" s="316" t="str">
        <f t="array" ref="M514">IF(STROŠKI_01!N176:AJ185="","",STROŠKI_01!N176:AJ185)</f>
        <v/>
      </c>
      <c r="N514" s="316" t="str">
        <f t="array" ref="N514">IF(STROŠKI_01!O176:AK185="","",STROŠKI_01!O176:AK185)</f>
        <v/>
      </c>
      <c r="O514" s="316" t="str">
        <f t="array" ref="O514">IF(STROŠKI_01!P176:AK185="","",STROŠKI_01!P176:AK185)</f>
        <v/>
      </c>
      <c r="P514" s="316" t="str">
        <f t="array" ref="P514">IF(STROŠKI_01!Q176:AL185="","",STROŠKI_01!Q176:AL185)</f>
        <v/>
      </c>
      <c r="Q514" s="316" t="str">
        <f t="array" ref="Q514">IF(STROŠKI_01!R176:AM185="","",STROŠKI_01!R176:AM185)</f>
        <v/>
      </c>
      <c r="R514" s="316" t="str">
        <f t="array" ref="R514">IF(STROŠKI_01!S176:AN185="","",STROŠKI_01!S176:AN185)</f>
        <v/>
      </c>
      <c r="S514" s="316" t="str">
        <f t="array" ref="S514">IF(STROŠKI_01!T176:AO185="","",STROŠKI_01!T176:AO185)</f>
        <v/>
      </c>
      <c r="T514" s="316" t="str">
        <f t="array" ref="T514">IF(STROŠKI_01!U176:AP185="","",STROŠKI_01!U176:AP185)</f>
        <v/>
      </c>
    </row>
    <row r="515" spans="1:20" x14ac:dyDescent="0.25">
      <c r="A515" s="354">
        <v>12</v>
      </c>
      <c r="B515" s="316" t="str">
        <f t="array" ref="B515">IF(STROŠKI_01!C176:T186="","",STROŠKI_01!C176:T186)</f>
        <v/>
      </c>
      <c r="C515" s="316" t="str">
        <f t="array" ref="C515">IF(STROŠKI_01!D176:U186="","",STROŠKI_01!D176:U186)</f>
        <v/>
      </c>
      <c r="D515" s="316" t="str">
        <f t="array" ref="D515">IF(STROŠKI_01!E176:W186="","",STROŠKI_01!E176:W186)</f>
        <v/>
      </c>
      <c r="E515" s="316" t="str">
        <f t="array" ref="E515">IF(STROŠKI_01!F176:X186="","",STROŠKI_01!F176:X186)</f>
        <v/>
      </c>
      <c r="F515" s="316" t="str">
        <f t="array" ref="F515">IF(STROŠKI_01!G176:Y186="","",STROŠKI_01!G176:Y186)</f>
        <v/>
      </c>
      <c r="G515" s="316" t="str">
        <f t="array" ref="G515">IF(STROŠKI_01!H176:Z186="","",STROŠKI_01!H176:Z186)</f>
        <v/>
      </c>
      <c r="H515" s="316" t="str">
        <f t="array" ref="H515">IF(STROŠKI_01!I176:AA186="","",STROŠKI_01!I176:AA186)</f>
        <v/>
      </c>
      <c r="I515" s="316" t="str">
        <f t="array" ref="I515">IF(STROŠKI_01!J176:AB186="","",STROŠKI_01!J176:AB186)</f>
        <v/>
      </c>
      <c r="J515" s="316" t="str">
        <f t="array" ref="J515">IF(STROŠKI_01!K176:AC186="","",STROŠKI_01!K176:AC186)</f>
        <v/>
      </c>
      <c r="K515" s="316" t="str">
        <f t="array" ref="K515">IF(STROŠKI_01!L176:AH186="","",STROŠKI_01!L176:AH186)</f>
        <v/>
      </c>
      <c r="L515" s="316" t="str">
        <f t="array" ref="L515">IF(STROŠKI_01!M176:AI186="","",STROŠKI_01!M176:AI186)</f>
        <v/>
      </c>
      <c r="M515" s="316" t="str">
        <f t="array" ref="M515">IF(STROŠKI_01!N176:AJ186="","",STROŠKI_01!N176:AJ186)</f>
        <v/>
      </c>
      <c r="N515" s="316" t="str">
        <f t="array" ref="N515">IF(STROŠKI_01!O176:AK186="","",STROŠKI_01!O176:AK186)</f>
        <v/>
      </c>
      <c r="O515" s="316" t="str">
        <f t="array" ref="O515">IF(STROŠKI_01!P176:AK186="","",STROŠKI_01!P176:AK186)</f>
        <v/>
      </c>
      <c r="P515" s="316" t="str">
        <f t="array" ref="P515">IF(STROŠKI_01!Q176:AL186="","",STROŠKI_01!Q176:AL186)</f>
        <v/>
      </c>
      <c r="Q515" s="316" t="str">
        <f t="array" ref="Q515">IF(STROŠKI_01!R176:AM186="","",STROŠKI_01!R176:AM186)</f>
        <v/>
      </c>
      <c r="R515" s="316" t="str">
        <f t="array" ref="R515">IF(STROŠKI_01!S176:AN186="","",STROŠKI_01!S176:AN186)</f>
        <v/>
      </c>
      <c r="S515" s="316" t="str">
        <f t="array" ref="S515">IF(STROŠKI_01!T176:AO186="","",STROŠKI_01!T176:AO186)</f>
        <v/>
      </c>
      <c r="T515" s="316" t="str">
        <f t="array" ref="T515">IF(STROŠKI_01!U176:AP186="","",STROŠKI_01!U176:AP186)</f>
        <v/>
      </c>
    </row>
    <row r="516" spans="1:20" x14ac:dyDescent="0.25">
      <c r="A516" s="354">
        <v>12</v>
      </c>
      <c r="B516" s="316" t="str">
        <f t="array" ref="B516">IF(STROŠKI_01!C176:T187="","",STROŠKI_01!C176:T187)</f>
        <v/>
      </c>
      <c r="C516" s="316" t="str">
        <f t="array" ref="C516">IF(STROŠKI_01!D176:U187="","",STROŠKI_01!D176:U187)</f>
        <v/>
      </c>
      <c r="D516" s="316" t="str">
        <f t="array" ref="D516">IF(STROŠKI_01!E176:W187="","",STROŠKI_01!E176:W187)</f>
        <v/>
      </c>
      <c r="E516" s="316" t="str">
        <f t="array" ref="E516">IF(STROŠKI_01!F176:X187="","",STROŠKI_01!F176:X187)</f>
        <v/>
      </c>
      <c r="F516" s="316" t="str">
        <f t="array" ref="F516">IF(STROŠKI_01!G176:Y187="","",STROŠKI_01!G176:Y187)</f>
        <v/>
      </c>
      <c r="G516" s="316" t="str">
        <f t="array" ref="G516">IF(STROŠKI_01!H176:Z187="","",STROŠKI_01!H176:Z187)</f>
        <v/>
      </c>
      <c r="H516" s="316" t="str">
        <f t="array" ref="H516">IF(STROŠKI_01!I176:AA187="","",STROŠKI_01!I176:AA187)</f>
        <v/>
      </c>
      <c r="I516" s="316" t="str">
        <f t="array" ref="I516">IF(STROŠKI_01!J176:AB187="","",STROŠKI_01!J176:AB187)</f>
        <v/>
      </c>
      <c r="J516" s="316" t="str">
        <f t="array" ref="J516">IF(STROŠKI_01!K176:AC187="","",STROŠKI_01!K176:AC187)</f>
        <v/>
      </c>
      <c r="K516" s="316" t="str">
        <f t="array" ref="K516">IF(STROŠKI_01!L176:AH187="","",STROŠKI_01!L176:AH187)</f>
        <v/>
      </c>
      <c r="L516" s="316" t="str">
        <f t="array" ref="L516">IF(STROŠKI_01!M176:AI187="","",STROŠKI_01!M176:AI187)</f>
        <v/>
      </c>
      <c r="M516" s="316" t="str">
        <f t="array" ref="M516">IF(STROŠKI_01!N176:AJ187="","",STROŠKI_01!N176:AJ187)</f>
        <v/>
      </c>
      <c r="N516" s="316" t="str">
        <f t="array" ref="N516">IF(STROŠKI_01!O176:AK187="","",STROŠKI_01!O176:AK187)</f>
        <v/>
      </c>
      <c r="O516" s="316" t="str">
        <f t="array" ref="O516">IF(STROŠKI_01!P176:AK187="","",STROŠKI_01!P176:AK187)</f>
        <v/>
      </c>
      <c r="P516" s="316" t="str">
        <f t="array" ref="P516">IF(STROŠKI_01!Q176:AL187="","",STROŠKI_01!Q176:AL187)</f>
        <v/>
      </c>
      <c r="Q516" s="316" t="str">
        <f t="array" ref="Q516">IF(STROŠKI_01!R176:AM187="","",STROŠKI_01!R176:AM187)</f>
        <v/>
      </c>
      <c r="R516" s="316" t="str">
        <f t="array" ref="R516">IF(STROŠKI_01!S176:AN187="","",STROŠKI_01!S176:AN187)</f>
        <v/>
      </c>
      <c r="S516" s="316" t="str">
        <f t="array" ref="S516">IF(STROŠKI_01!T176:AO187="","",STROŠKI_01!T176:AO187)</f>
        <v/>
      </c>
      <c r="T516" s="316" t="str">
        <f t="array" ref="T516">IF(STROŠKI_01!U176:AP187="","",STROŠKI_01!U176:AP187)</f>
        <v/>
      </c>
    </row>
    <row r="517" spans="1:20" x14ac:dyDescent="0.25">
      <c r="A517" s="354">
        <v>12</v>
      </c>
      <c r="B517" s="316" t="str">
        <f t="array" ref="B517">IF(STROŠKI_01!C176:T188="","",STROŠKI_01!C176:T188)</f>
        <v/>
      </c>
      <c r="C517" s="316" t="str">
        <f t="array" ref="C517">IF(STROŠKI_01!D176:U188="","",STROŠKI_01!D176:U188)</f>
        <v/>
      </c>
      <c r="D517" s="316" t="str">
        <f t="array" ref="D517">IF(STROŠKI_01!E176:W188="","",STROŠKI_01!E176:W188)</f>
        <v/>
      </c>
      <c r="E517" s="316" t="str">
        <f t="array" ref="E517">IF(STROŠKI_01!F176:X188="","",STROŠKI_01!F176:X188)</f>
        <v/>
      </c>
      <c r="F517" s="316" t="str">
        <f t="array" ref="F517">IF(STROŠKI_01!G176:Y188="","",STROŠKI_01!G176:Y188)</f>
        <v/>
      </c>
      <c r="G517" s="316" t="str">
        <f t="array" ref="G517">IF(STROŠKI_01!H176:Z188="","",STROŠKI_01!H176:Z188)</f>
        <v/>
      </c>
      <c r="H517" s="316" t="str">
        <f t="array" ref="H517">IF(STROŠKI_01!I176:AA188="","",STROŠKI_01!I176:AA188)</f>
        <v/>
      </c>
      <c r="I517" s="316" t="str">
        <f t="array" ref="I517">IF(STROŠKI_01!J176:AB188="","",STROŠKI_01!J176:AB188)</f>
        <v/>
      </c>
      <c r="J517" s="316" t="str">
        <f t="array" ref="J517">IF(STROŠKI_01!K176:AC188="","",STROŠKI_01!K176:AC188)</f>
        <v/>
      </c>
      <c r="K517" s="316" t="str">
        <f t="array" ref="K517">IF(STROŠKI_01!L176:AH188="","",STROŠKI_01!L176:AH188)</f>
        <v/>
      </c>
      <c r="L517" s="316" t="str">
        <f t="array" ref="L517">IF(STROŠKI_01!M176:AI188="","",STROŠKI_01!M176:AI188)</f>
        <v/>
      </c>
      <c r="M517" s="316" t="str">
        <f t="array" ref="M517">IF(STROŠKI_01!N176:AJ188="","",STROŠKI_01!N176:AJ188)</f>
        <v/>
      </c>
      <c r="N517" s="316" t="str">
        <f t="array" ref="N517">IF(STROŠKI_01!O176:AK188="","",STROŠKI_01!O176:AK188)</f>
        <v/>
      </c>
      <c r="O517" s="316" t="str">
        <f t="array" ref="O517">IF(STROŠKI_01!P176:AK188="","",STROŠKI_01!P176:AK188)</f>
        <v/>
      </c>
      <c r="P517" s="316" t="str">
        <f t="array" ref="P517">IF(STROŠKI_01!Q176:AL188="","",STROŠKI_01!Q176:AL188)</f>
        <v/>
      </c>
      <c r="Q517" s="316" t="str">
        <f t="array" ref="Q517">IF(STROŠKI_01!R176:AM188="","",STROŠKI_01!R176:AM188)</f>
        <v/>
      </c>
      <c r="R517" s="316" t="str">
        <f t="array" ref="R517">IF(STROŠKI_01!S176:AN188="","",STROŠKI_01!S176:AN188)</f>
        <v/>
      </c>
      <c r="S517" s="316" t="str">
        <f t="array" ref="S517">IF(STROŠKI_01!T176:AO188="","",STROŠKI_01!T176:AO188)</f>
        <v/>
      </c>
      <c r="T517" s="316" t="str">
        <f t="array" ref="T517">IF(STROŠKI_01!U176:AP188="","",STROŠKI_01!U176:AP188)</f>
        <v/>
      </c>
    </row>
    <row r="518" spans="1:20" x14ac:dyDescent="0.25">
      <c r="A518" s="354">
        <v>12</v>
      </c>
      <c r="B518" s="316" t="str">
        <f t="array" ref="B518">IF(STROŠKI_01!C176:T189="","",STROŠKI_01!C176:T189)</f>
        <v/>
      </c>
      <c r="C518" s="316" t="str">
        <f t="array" ref="C518">IF(STROŠKI_01!D176:U189="","",STROŠKI_01!D176:U189)</f>
        <v/>
      </c>
      <c r="D518" s="316" t="str">
        <f t="array" ref="D518">IF(STROŠKI_01!E176:W189="","",STROŠKI_01!E176:W189)</f>
        <v/>
      </c>
      <c r="E518" s="316" t="str">
        <f t="array" ref="E518">IF(STROŠKI_01!F176:X189="","",STROŠKI_01!F176:X189)</f>
        <v/>
      </c>
      <c r="F518" s="316" t="str">
        <f t="array" ref="F518">IF(STROŠKI_01!G176:Y189="","",STROŠKI_01!G176:Y189)</f>
        <v/>
      </c>
      <c r="G518" s="316" t="str">
        <f t="array" ref="G518">IF(STROŠKI_01!H176:Z189="","",STROŠKI_01!H176:Z189)</f>
        <v/>
      </c>
      <c r="H518" s="316" t="str">
        <f t="array" ref="H518">IF(STROŠKI_01!I176:AA189="","",STROŠKI_01!I176:AA189)</f>
        <v/>
      </c>
      <c r="I518" s="316" t="str">
        <f t="array" ref="I518">IF(STROŠKI_01!J176:AB189="","",STROŠKI_01!J176:AB189)</f>
        <v/>
      </c>
      <c r="J518" s="316" t="str">
        <f t="array" ref="J518">IF(STROŠKI_01!K176:AC189="","",STROŠKI_01!K176:AC189)</f>
        <v/>
      </c>
      <c r="K518" s="316" t="str">
        <f t="array" ref="K518">IF(STROŠKI_01!L176:AH189="","",STROŠKI_01!L176:AH189)</f>
        <v/>
      </c>
      <c r="L518" s="316" t="str">
        <f t="array" ref="L518">IF(STROŠKI_01!M176:AI189="","",STROŠKI_01!M176:AI189)</f>
        <v/>
      </c>
      <c r="M518" s="316" t="str">
        <f t="array" ref="M518">IF(STROŠKI_01!N176:AJ189="","",STROŠKI_01!N176:AJ189)</f>
        <v/>
      </c>
      <c r="N518" s="316" t="str">
        <f t="array" ref="N518">IF(STROŠKI_01!O176:AK189="","",STROŠKI_01!O176:AK189)</f>
        <v/>
      </c>
      <c r="O518" s="316" t="str">
        <f t="array" ref="O518">IF(STROŠKI_01!P176:AK189="","",STROŠKI_01!P176:AK189)</f>
        <v/>
      </c>
      <c r="P518" s="316" t="str">
        <f t="array" ref="P518">IF(STROŠKI_01!Q176:AL189="","",STROŠKI_01!Q176:AL189)</f>
        <v/>
      </c>
      <c r="Q518" s="316" t="str">
        <f t="array" ref="Q518">IF(STROŠKI_01!R176:AM189="","",STROŠKI_01!R176:AM189)</f>
        <v/>
      </c>
      <c r="R518" s="316" t="str">
        <f t="array" ref="R518">IF(STROŠKI_01!S176:AN189="","",STROŠKI_01!S176:AN189)</f>
        <v/>
      </c>
      <c r="S518" s="316" t="str">
        <f t="array" ref="S518">IF(STROŠKI_01!T176:AO189="","",STROŠKI_01!T176:AO189)</f>
        <v/>
      </c>
      <c r="T518" s="316" t="str">
        <f t="array" ref="T518">IF(STROŠKI_01!U176:AP189="","",STROŠKI_01!U176:AP189)</f>
        <v/>
      </c>
    </row>
    <row r="519" spans="1:20" x14ac:dyDescent="0.25">
      <c r="A519" s="354">
        <v>12</v>
      </c>
      <c r="B519" s="316" t="str">
        <f t="array" ref="B519">IF(STROŠKI_01!C176:T190="","",STROŠKI_01!C176:T190)</f>
        <v/>
      </c>
      <c r="C519" s="316" t="str">
        <f t="array" ref="C519">IF(STROŠKI_01!D176:U190="","",STROŠKI_01!D176:U190)</f>
        <v/>
      </c>
      <c r="D519" s="316" t="str">
        <f t="array" ref="D519">IF(STROŠKI_01!E176:W190="","",STROŠKI_01!E176:W190)</f>
        <v/>
      </c>
      <c r="E519" s="316" t="str">
        <f t="array" ref="E519">IF(STROŠKI_01!F176:X190="","",STROŠKI_01!F176:X190)</f>
        <v/>
      </c>
      <c r="F519" s="316" t="str">
        <f t="array" ref="F519">IF(STROŠKI_01!G176:Y190="","",STROŠKI_01!G176:Y190)</f>
        <v/>
      </c>
      <c r="G519" s="316" t="str">
        <f t="array" ref="G519">IF(STROŠKI_01!H176:Z190="","",STROŠKI_01!H176:Z190)</f>
        <v/>
      </c>
      <c r="H519" s="316" t="str">
        <f t="array" ref="H519">IF(STROŠKI_01!I176:AA190="","",STROŠKI_01!I176:AA190)</f>
        <v/>
      </c>
      <c r="I519" s="316" t="str">
        <f t="array" ref="I519">IF(STROŠKI_01!J176:AB190="","",STROŠKI_01!J176:AB190)</f>
        <v/>
      </c>
      <c r="J519" s="316" t="str">
        <f t="array" ref="J519">IF(STROŠKI_01!K176:AC190="","",STROŠKI_01!K176:AC190)</f>
        <v/>
      </c>
      <c r="K519" s="316" t="str">
        <f t="array" ref="K519">IF(STROŠKI_01!L176:AH190="","",STROŠKI_01!L176:AH190)</f>
        <v/>
      </c>
      <c r="L519" s="316" t="str">
        <f t="array" ref="L519">IF(STROŠKI_01!M176:AI190="","",STROŠKI_01!M176:AI190)</f>
        <v/>
      </c>
      <c r="M519" s="316" t="str">
        <f t="array" ref="M519">IF(STROŠKI_01!N176:AJ190="","",STROŠKI_01!N176:AJ190)</f>
        <v/>
      </c>
      <c r="N519" s="316" t="str">
        <f t="array" ref="N519">IF(STROŠKI_01!O176:AK190="","",STROŠKI_01!O176:AK190)</f>
        <v/>
      </c>
      <c r="O519" s="316" t="str">
        <f t="array" ref="O519">IF(STROŠKI_01!P176:AK190="","",STROŠKI_01!P176:AK190)</f>
        <v/>
      </c>
      <c r="P519" s="316" t="str">
        <f t="array" ref="P519">IF(STROŠKI_01!Q176:AL190="","",STROŠKI_01!Q176:AL190)</f>
        <v/>
      </c>
      <c r="Q519" s="316" t="str">
        <f t="array" ref="Q519">IF(STROŠKI_01!R176:AM190="","",STROŠKI_01!R176:AM190)</f>
        <v/>
      </c>
      <c r="R519" s="316" t="str">
        <f t="array" ref="R519">IF(STROŠKI_01!S176:AN190="","",STROŠKI_01!S176:AN190)</f>
        <v/>
      </c>
      <c r="S519" s="316" t="str">
        <f t="array" ref="S519">IF(STROŠKI_01!T176:AO190="","",STROŠKI_01!T176:AO190)</f>
        <v/>
      </c>
      <c r="T519" s="316" t="str">
        <f t="array" ref="T519">IF(STROŠKI_01!U176:AP190="","",STROŠKI_01!U176:AP190)</f>
        <v/>
      </c>
    </row>
    <row r="520" spans="1:20" x14ac:dyDescent="0.25">
      <c r="A520" s="354">
        <v>12</v>
      </c>
      <c r="B520" s="316" t="str">
        <f t="array" ref="B520">IF(STROŠKI_01!C176:T191="","",STROŠKI_01!C176:T191)</f>
        <v/>
      </c>
      <c r="C520" s="316" t="str">
        <f t="array" ref="C520">IF(STROŠKI_01!D176:U191="","",STROŠKI_01!D176:U191)</f>
        <v/>
      </c>
      <c r="D520" s="316" t="str">
        <f t="array" ref="D520">IF(STROŠKI_01!E176:W191="","",STROŠKI_01!E176:W191)</f>
        <v/>
      </c>
      <c r="E520" s="316" t="str">
        <f t="array" ref="E520">IF(STROŠKI_01!F176:X191="","",STROŠKI_01!F176:X191)</f>
        <v/>
      </c>
      <c r="F520" s="316" t="str">
        <f t="array" ref="F520">IF(STROŠKI_01!G176:Y191="","",STROŠKI_01!G176:Y191)</f>
        <v/>
      </c>
      <c r="G520" s="316" t="str">
        <f t="array" ref="G520">IF(STROŠKI_01!H176:Z191="","",STROŠKI_01!H176:Z191)</f>
        <v/>
      </c>
      <c r="H520" s="316" t="str">
        <f t="array" ref="H520">IF(STROŠKI_01!I176:AA191="","",STROŠKI_01!I176:AA191)</f>
        <v/>
      </c>
      <c r="I520" s="316" t="str">
        <f t="array" ref="I520">IF(STROŠKI_01!J176:AB191="","",STROŠKI_01!J176:AB191)</f>
        <v/>
      </c>
      <c r="J520" s="316" t="str">
        <f t="array" ref="J520">IF(STROŠKI_01!K176:AC191="","",STROŠKI_01!K176:AC191)</f>
        <v/>
      </c>
      <c r="K520" s="316" t="str">
        <f t="array" ref="K520">IF(STROŠKI_01!L176:AH191="","",STROŠKI_01!L176:AH191)</f>
        <v/>
      </c>
      <c r="L520" s="316" t="str">
        <f t="array" ref="L520">IF(STROŠKI_01!M176:AI191="","",STROŠKI_01!M176:AI191)</f>
        <v/>
      </c>
      <c r="M520" s="316" t="str">
        <f t="array" ref="M520">IF(STROŠKI_01!N176:AJ191="","",STROŠKI_01!N176:AJ191)</f>
        <v/>
      </c>
      <c r="N520" s="316" t="str">
        <f t="array" ref="N520">IF(STROŠKI_01!O176:AK191="","",STROŠKI_01!O176:AK191)</f>
        <v/>
      </c>
      <c r="O520" s="316" t="str">
        <f t="array" ref="O520">IF(STROŠKI_01!P176:AK191="","",STROŠKI_01!P176:AK191)</f>
        <v/>
      </c>
      <c r="P520" s="316" t="str">
        <f t="array" ref="P520">IF(STROŠKI_01!Q176:AL191="","",STROŠKI_01!Q176:AL191)</f>
        <v/>
      </c>
      <c r="Q520" s="316" t="str">
        <f t="array" ref="Q520">IF(STROŠKI_01!R176:AM191="","",STROŠKI_01!R176:AM191)</f>
        <v/>
      </c>
      <c r="R520" s="316" t="str">
        <f t="array" ref="R520">IF(STROŠKI_01!S176:AN191="","",STROŠKI_01!S176:AN191)</f>
        <v/>
      </c>
      <c r="S520" s="316" t="str">
        <f t="array" ref="S520">IF(STROŠKI_01!T176:AO191="","",STROŠKI_01!T176:AO191)</f>
        <v/>
      </c>
      <c r="T520" s="316" t="str">
        <f t="array" ref="T520">IF(STROŠKI_01!U176:AP191="","",STROŠKI_01!U176:AP191)</f>
        <v/>
      </c>
    </row>
    <row r="521" spans="1:20" x14ac:dyDescent="0.25">
      <c r="A521" s="354">
        <v>12</v>
      </c>
      <c r="B521" s="316" t="str">
        <f t="array" ref="B521">IF(STROŠKI_01!C176:T192="","",STROŠKI_01!C176:T192)</f>
        <v/>
      </c>
      <c r="C521" s="316" t="str">
        <f t="array" ref="C521">IF(STROŠKI_01!D176:U192="","",STROŠKI_01!D176:U192)</f>
        <v/>
      </c>
      <c r="D521" s="316" t="str">
        <f t="array" ref="D521">IF(STROŠKI_01!E176:W192="","",STROŠKI_01!E176:W192)</f>
        <v/>
      </c>
      <c r="E521" s="316" t="str">
        <f t="array" ref="E521">IF(STROŠKI_01!F176:X192="","",STROŠKI_01!F176:X192)</f>
        <v/>
      </c>
      <c r="F521" s="316" t="str">
        <f t="array" ref="F521">IF(STROŠKI_01!G176:Y192="","",STROŠKI_01!G176:Y192)</f>
        <v/>
      </c>
      <c r="G521" s="316" t="str">
        <f t="array" ref="G521">IF(STROŠKI_01!H176:Z192="","",STROŠKI_01!H176:Z192)</f>
        <v/>
      </c>
      <c r="H521" s="316" t="str">
        <f t="array" ref="H521">IF(STROŠKI_01!I176:AA192="","",STROŠKI_01!I176:AA192)</f>
        <v/>
      </c>
      <c r="I521" s="316" t="str">
        <f t="array" ref="I521">IF(STROŠKI_01!J176:AB192="","",STROŠKI_01!J176:AB192)</f>
        <v/>
      </c>
      <c r="J521" s="316" t="str">
        <f t="array" ref="J521">IF(STROŠKI_01!K176:AC192="","",STROŠKI_01!K176:AC192)</f>
        <v/>
      </c>
      <c r="K521" s="316" t="str">
        <f t="array" ref="K521">IF(STROŠKI_01!L176:AH192="","",STROŠKI_01!L176:AH192)</f>
        <v/>
      </c>
      <c r="L521" s="316" t="str">
        <f t="array" ref="L521">IF(STROŠKI_01!M176:AI192="","",STROŠKI_01!M176:AI192)</f>
        <v/>
      </c>
      <c r="M521" s="316" t="str">
        <f t="array" ref="M521">IF(STROŠKI_01!N176:AJ192="","",STROŠKI_01!N176:AJ192)</f>
        <v/>
      </c>
      <c r="N521" s="316" t="str">
        <f t="array" ref="N521">IF(STROŠKI_01!O176:AK192="","",STROŠKI_01!O176:AK192)</f>
        <v/>
      </c>
      <c r="O521" s="316" t="str">
        <f t="array" ref="O521">IF(STROŠKI_01!P176:AK192="","",STROŠKI_01!P176:AK192)</f>
        <v/>
      </c>
      <c r="P521" s="316" t="str">
        <f t="array" ref="P521">IF(STROŠKI_01!Q176:AL192="","",STROŠKI_01!Q176:AL192)</f>
        <v/>
      </c>
      <c r="Q521" s="316" t="str">
        <f t="array" ref="Q521">IF(STROŠKI_01!R176:AM192="","",STROŠKI_01!R176:AM192)</f>
        <v/>
      </c>
      <c r="R521" s="316" t="str">
        <f t="array" ref="R521">IF(STROŠKI_01!S176:AN192="","",STROŠKI_01!S176:AN192)</f>
        <v/>
      </c>
      <c r="S521" s="316" t="str">
        <f t="array" ref="S521">IF(STROŠKI_01!T176:AO192="","",STROŠKI_01!T176:AO192)</f>
        <v/>
      </c>
      <c r="T521" s="316" t="str">
        <f t="array" ref="T521">IF(STROŠKI_01!U176:AP192="","",STROŠKI_01!U176:AP192)</f>
        <v/>
      </c>
    </row>
    <row r="522" spans="1:20" x14ac:dyDescent="0.25">
      <c r="A522" s="354">
        <v>12</v>
      </c>
      <c r="B522" s="316" t="str">
        <f t="array" ref="B522">IF(STROŠKI_01!C176:T193="","",STROŠKI_01!C176:T193)</f>
        <v/>
      </c>
      <c r="C522" s="316" t="str">
        <f t="array" ref="C522">IF(STROŠKI_01!D176:U193="","",STROŠKI_01!D176:U193)</f>
        <v/>
      </c>
      <c r="D522" s="316" t="str">
        <f t="array" ref="D522">IF(STROŠKI_01!E176:W193="","",STROŠKI_01!E176:W193)</f>
        <v/>
      </c>
      <c r="E522" s="316" t="str">
        <f t="array" ref="E522">IF(STROŠKI_01!F176:X193="","",STROŠKI_01!F176:X193)</f>
        <v/>
      </c>
      <c r="F522" s="316" t="str">
        <f t="array" ref="F522">IF(STROŠKI_01!G176:Y193="","",STROŠKI_01!G176:Y193)</f>
        <v/>
      </c>
      <c r="G522" s="316" t="str">
        <f t="array" ref="G522">IF(STROŠKI_01!H176:Z193="","",STROŠKI_01!H176:Z193)</f>
        <v/>
      </c>
      <c r="H522" s="316" t="str">
        <f t="array" ref="H522">IF(STROŠKI_01!I176:AA193="","",STROŠKI_01!I176:AA193)</f>
        <v/>
      </c>
      <c r="I522" s="316" t="str">
        <f t="array" ref="I522">IF(STROŠKI_01!J176:AB193="","",STROŠKI_01!J176:AB193)</f>
        <v/>
      </c>
      <c r="J522" s="316" t="str">
        <f t="array" ref="J522">IF(STROŠKI_01!K176:AC193="","",STROŠKI_01!K176:AC193)</f>
        <v/>
      </c>
      <c r="K522" s="316" t="str">
        <f t="array" ref="K522">IF(STROŠKI_01!L176:AH193="","",STROŠKI_01!L176:AH193)</f>
        <v/>
      </c>
      <c r="L522" s="316" t="str">
        <f t="array" ref="L522">IF(STROŠKI_01!M176:AI193="","",STROŠKI_01!M176:AI193)</f>
        <v/>
      </c>
      <c r="M522" s="316" t="str">
        <f t="array" ref="M522">IF(STROŠKI_01!N176:AJ193="","",STROŠKI_01!N176:AJ193)</f>
        <v/>
      </c>
      <c r="N522" s="316" t="str">
        <f t="array" ref="N522">IF(STROŠKI_01!O176:AK193="","",STROŠKI_01!O176:AK193)</f>
        <v/>
      </c>
      <c r="O522" s="316" t="str">
        <f t="array" ref="O522">IF(STROŠKI_01!P176:AK193="","",STROŠKI_01!P176:AK193)</f>
        <v/>
      </c>
      <c r="P522" s="316" t="str">
        <f t="array" ref="P522">IF(STROŠKI_01!Q176:AL193="","",STROŠKI_01!Q176:AL193)</f>
        <v/>
      </c>
      <c r="Q522" s="316" t="str">
        <f t="array" ref="Q522">IF(STROŠKI_01!R176:AM193="","",STROŠKI_01!R176:AM193)</f>
        <v/>
      </c>
      <c r="R522" s="316" t="str">
        <f t="array" ref="R522">IF(STROŠKI_01!S176:AN193="","",STROŠKI_01!S176:AN193)</f>
        <v/>
      </c>
      <c r="S522" s="316" t="str">
        <f t="array" ref="S522">IF(STROŠKI_01!T176:AO193="","",STROŠKI_01!T176:AO193)</f>
        <v/>
      </c>
      <c r="T522" s="316" t="str">
        <f t="array" ref="T522">IF(STROŠKI_01!U176:AP193="","",STROŠKI_01!U176:AP193)</f>
        <v/>
      </c>
    </row>
    <row r="523" spans="1:20" x14ac:dyDescent="0.25">
      <c r="A523" s="354">
        <v>12</v>
      </c>
      <c r="B523" s="316" t="str">
        <f t="array" ref="B523">IF(STROŠKI_01!C176:T194="","",STROŠKI_01!C176:T194)</f>
        <v/>
      </c>
      <c r="C523" s="316" t="str">
        <f t="array" ref="C523">IF(STROŠKI_01!D176:U194="","",STROŠKI_01!D176:U194)</f>
        <v/>
      </c>
      <c r="D523" s="316" t="str">
        <f t="array" ref="D523">IF(STROŠKI_01!E176:W194="","",STROŠKI_01!E176:W194)</f>
        <v/>
      </c>
      <c r="E523" s="316" t="str">
        <f t="array" ref="E523">IF(STROŠKI_01!F176:X194="","",STROŠKI_01!F176:X194)</f>
        <v/>
      </c>
      <c r="F523" s="316" t="str">
        <f t="array" ref="F523">IF(STROŠKI_01!G176:Y194="","",STROŠKI_01!G176:Y194)</f>
        <v/>
      </c>
      <c r="G523" s="316" t="str">
        <f t="array" ref="G523">IF(STROŠKI_01!H176:Z194="","",STROŠKI_01!H176:Z194)</f>
        <v/>
      </c>
      <c r="H523" s="316" t="str">
        <f t="array" ref="H523">IF(STROŠKI_01!I176:AA194="","",STROŠKI_01!I176:AA194)</f>
        <v/>
      </c>
      <c r="I523" s="316" t="str">
        <f t="array" ref="I523">IF(STROŠKI_01!J176:AB194="","",STROŠKI_01!J176:AB194)</f>
        <v/>
      </c>
      <c r="J523" s="316" t="str">
        <f t="array" ref="J523">IF(STROŠKI_01!K176:AC194="","",STROŠKI_01!K176:AC194)</f>
        <v/>
      </c>
      <c r="K523" s="316" t="str">
        <f t="array" ref="K523">IF(STROŠKI_01!L176:AH194="","",STROŠKI_01!L176:AH194)</f>
        <v/>
      </c>
      <c r="L523" s="316" t="str">
        <f t="array" ref="L523">IF(STROŠKI_01!M176:AI194="","",STROŠKI_01!M176:AI194)</f>
        <v/>
      </c>
      <c r="M523" s="316" t="str">
        <f t="array" ref="M523">IF(STROŠKI_01!N176:AJ194="","",STROŠKI_01!N176:AJ194)</f>
        <v/>
      </c>
      <c r="N523" s="316" t="str">
        <f t="array" ref="N523">IF(STROŠKI_01!O176:AK194="","",STROŠKI_01!O176:AK194)</f>
        <v/>
      </c>
      <c r="O523" s="316" t="str">
        <f t="array" ref="O523">IF(STROŠKI_01!P176:AK194="","",STROŠKI_01!P176:AK194)</f>
        <v/>
      </c>
      <c r="P523" s="316" t="str">
        <f t="array" ref="P523">IF(STROŠKI_01!Q176:AL194="","",STROŠKI_01!Q176:AL194)</f>
        <v/>
      </c>
      <c r="Q523" s="316" t="str">
        <f t="array" ref="Q523">IF(STROŠKI_01!R176:AM194="","",STROŠKI_01!R176:AM194)</f>
        <v/>
      </c>
      <c r="R523" s="316" t="str">
        <f t="array" ref="R523">IF(STROŠKI_01!S176:AN194="","",STROŠKI_01!S176:AN194)</f>
        <v/>
      </c>
      <c r="S523" s="316" t="str">
        <f t="array" ref="S523">IF(STROŠKI_01!T176:AO194="","",STROŠKI_01!T176:AO194)</f>
        <v/>
      </c>
      <c r="T523" s="316" t="str">
        <f t="array" ref="T523">IF(STROŠKI_01!U176:AP194="","",STROŠKI_01!U176:AP194)</f>
        <v/>
      </c>
    </row>
    <row r="524" spans="1:20" x14ac:dyDescent="0.25">
      <c r="A524" s="354">
        <v>12</v>
      </c>
      <c r="B524" s="316" t="str">
        <f t="array" ref="B524">IF(STROŠKI_01!C176:T195="","",STROŠKI_01!C176:T195)</f>
        <v/>
      </c>
      <c r="C524" s="316" t="str">
        <f t="array" ref="C524">IF(STROŠKI_01!D176:U195="","",STROŠKI_01!D176:U195)</f>
        <v/>
      </c>
      <c r="D524" s="316" t="str">
        <f t="array" ref="D524">IF(STROŠKI_01!E176:W195="","",STROŠKI_01!E176:W195)</f>
        <v/>
      </c>
      <c r="E524" s="316" t="str">
        <f t="array" ref="E524">IF(STROŠKI_01!F176:X195="","",STROŠKI_01!F176:X195)</f>
        <v/>
      </c>
      <c r="F524" s="316" t="str">
        <f t="array" ref="F524">IF(STROŠKI_01!G176:Y195="","",STROŠKI_01!G176:Y195)</f>
        <v/>
      </c>
      <c r="G524" s="316" t="str">
        <f t="array" ref="G524">IF(STROŠKI_01!H176:Z195="","",STROŠKI_01!H176:Z195)</f>
        <v/>
      </c>
      <c r="H524" s="316" t="str">
        <f t="array" ref="H524">IF(STROŠKI_01!I176:AA195="","",STROŠKI_01!I176:AA195)</f>
        <v/>
      </c>
      <c r="I524" s="316" t="str">
        <f t="array" ref="I524">IF(STROŠKI_01!J176:AB195="","",STROŠKI_01!J176:AB195)</f>
        <v/>
      </c>
      <c r="J524" s="316" t="str">
        <f t="array" ref="J524">IF(STROŠKI_01!K176:AC195="","",STROŠKI_01!K176:AC195)</f>
        <v/>
      </c>
      <c r="K524" s="316" t="str">
        <f t="array" ref="K524">IF(STROŠKI_01!L176:AH195="","",STROŠKI_01!L176:AH195)</f>
        <v/>
      </c>
      <c r="L524" s="316" t="str">
        <f t="array" ref="L524">IF(STROŠKI_01!M176:AI195="","",STROŠKI_01!M176:AI195)</f>
        <v/>
      </c>
      <c r="M524" s="316" t="str">
        <f t="array" ref="M524">IF(STROŠKI_01!N176:AJ195="","",STROŠKI_01!N176:AJ195)</f>
        <v/>
      </c>
      <c r="N524" s="316" t="str">
        <f t="array" ref="N524">IF(STROŠKI_01!O176:AK195="","",STROŠKI_01!O176:AK195)</f>
        <v/>
      </c>
      <c r="O524" s="316" t="str">
        <f t="array" ref="O524">IF(STROŠKI_01!P176:AK195="","",STROŠKI_01!P176:AK195)</f>
        <v/>
      </c>
      <c r="P524" s="316" t="str">
        <f t="array" ref="P524">IF(STROŠKI_01!Q176:AL195="","",STROŠKI_01!Q176:AL195)</f>
        <v/>
      </c>
      <c r="Q524" s="316" t="str">
        <f t="array" ref="Q524">IF(STROŠKI_01!R176:AM195="","",STROŠKI_01!R176:AM195)</f>
        <v/>
      </c>
      <c r="R524" s="316" t="str">
        <f t="array" ref="R524">IF(STROŠKI_01!S176:AN195="","",STROŠKI_01!S176:AN195)</f>
        <v/>
      </c>
      <c r="S524" s="316" t="str">
        <f t="array" ref="S524">IF(STROŠKI_01!T176:AO195="","",STROŠKI_01!T176:AO195)</f>
        <v/>
      </c>
      <c r="T524" s="316" t="str">
        <f t="array" ref="T524">IF(STROŠKI_01!U176:AP195="","",STROŠKI_01!U176:AP195)</f>
        <v/>
      </c>
    </row>
    <row r="525" spans="1:20" x14ac:dyDescent="0.25">
      <c r="A525" s="354">
        <v>12</v>
      </c>
      <c r="B525" s="316" t="str">
        <f t="array" ref="B525">IF(STROŠKI_01!C176:T196="","",STROŠKI_01!C176:T196)</f>
        <v/>
      </c>
      <c r="C525" s="316" t="str">
        <f t="array" ref="C525">IF(STROŠKI_01!D176:U196="","",STROŠKI_01!D176:U196)</f>
        <v/>
      </c>
      <c r="D525" s="316" t="str">
        <f t="array" ref="D525">IF(STROŠKI_01!E176:W196="","",STROŠKI_01!E176:W196)</f>
        <v/>
      </c>
      <c r="E525" s="316" t="str">
        <f t="array" ref="E525">IF(STROŠKI_01!F176:X196="","",STROŠKI_01!F176:X196)</f>
        <v/>
      </c>
      <c r="F525" s="316" t="str">
        <f t="array" ref="F525">IF(STROŠKI_01!G176:Y196="","",STROŠKI_01!G176:Y196)</f>
        <v/>
      </c>
      <c r="G525" s="316" t="str">
        <f t="array" ref="G525">IF(STROŠKI_01!H176:Z196="","",STROŠKI_01!H176:Z196)</f>
        <v/>
      </c>
      <c r="H525" s="316" t="str">
        <f t="array" ref="H525">IF(STROŠKI_01!I176:AA196="","",STROŠKI_01!I176:AA196)</f>
        <v/>
      </c>
      <c r="I525" s="316" t="str">
        <f t="array" ref="I525">IF(STROŠKI_01!J176:AB196="","",STROŠKI_01!J176:AB196)</f>
        <v/>
      </c>
      <c r="J525" s="316" t="str">
        <f t="array" ref="J525">IF(STROŠKI_01!K176:AC196="","",STROŠKI_01!K176:AC196)</f>
        <v/>
      </c>
      <c r="K525" s="316" t="str">
        <f t="array" ref="K525">IF(STROŠKI_01!L176:AH196="","",STROŠKI_01!L176:AH196)</f>
        <v/>
      </c>
      <c r="L525" s="316" t="str">
        <f t="array" ref="L525">IF(STROŠKI_01!M176:AI196="","",STROŠKI_01!M176:AI196)</f>
        <v/>
      </c>
      <c r="M525" s="316" t="str">
        <f t="array" ref="M525">IF(STROŠKI_01!N176:AJ196="","",STROŠKI_01!N176:AJ196)</f>
        <v/>
      </c>
      <c r="N525" s="316" t="str">
        <f t="array" ref="N525">IF(STROŠKI_01!O176:AK196="","",STROŠKI_01!O176:AK196)</f>
        <v/>
      </c>
      <c r="O525" s="316" t="str">
        <f t="array" ref="O525">IF(STROŠKI_01!P176:AK196="","",STROŠKI_01!P176:AK196)</f>
        <v/>
      </c>
      <c r="P525" s="316" t="str">
        <f t="array" ref="P525">IF(STROŠKI_01!Q176:AL196="","",STROŠKI_01!Q176:AL196)</f>
        <v/>
      </c>
      <c r="Q525" s="316" t="str">
        <f t="array" ref="Q525">IF(STROŠKI_01!R176:AM196="","",STROŠKI_01!R176:AM196)</f>
        <v/>
      </c>
      <c r="R525" s="316" t="str">
        <f t="array" ref="R525">IF(STROŠKI_01!S176:AN196="","",STROŠKI_01!S176:AN196)</f>
        <v/>
      </c>
      <c r="S525" s="316" t="str">
        <f t="array" ref="S525">IF(STROŠKI_01!T176:AO196="","",STROŠKI_01!T176:AO196)</f>
        <v/>
      </c>
      <c r="T525" s="316" t="str">
        <f t="array" ref="T525">IF(STROŠKI_01!U176:AP196="","",STROŠKI_01!U176:AP196)</f>
        <v/>
      </c>
    </row>
    <row r="526" spans="1:20" x14ac:dyDescent="0.25">
      <c r="A526" s="354">
        <v>12</v>
      </c>
      <c r="B526" s="316" t="str">
        <f t="array" ref="B526">IF(STROŠKI_01!C176:T196="","",STROŠKI_01!C176:T196)</f>
        <v/>
      </c>
      <c r="C526" s="316" t="str">
        <f t="array" ref="C526">IF(STROŠKI_01!D176:U196="","",STROŠKI_01!D176:U196)</f>
        <v/>
      </c>
      <c r="D526" s="316" t="str">
        <f t="array" ref="D526">IF(STROŠKI_01!E176:W196="","",STROŠKI_01!E176:W196)</f>
        <v/>
      </c>
      <c r="E526" s="316" t="str">
        <f t="array" ref="E526">IF(STROŠKI_01!F176:X196="","",STROŠKI_01!F176:X196)</f>
        <v/>
      </c>
      <c r="F526" s="316" t="str">
        <f t="array" ref="F526">IF(STROŠKI_01!G176:Y196="","",STROŠKI_01!G176:Y196)</f>
        <v/>
      </c>
      <c r="G526" s="316" t="str">
        <f t="array" ref="G526">IF(STROŠKI_01!H176:Z196="","",STROŠKI_01!H176:Z196)</f>
        <v/>
      </c>
      <c r="H526" s="316" t="str">
        <f t="array" ref="H526">IF(STROŠKI_01!I176:AA196="","",STROŠKI_01!I176:AA196)</f>
        <v/>
      </c>
      <c r="I526" s="316" t="str">
        <f t="array" ref="I526">IF(STROŠKI_01!J176:AB196="","",STROŠKI_01!J176:AB196)</f>
        <v/>
      </c>
      <c r="J526" s="316" t="str">
        <f t="array" ref="J526">IF(STROŠKI_01!K176:AC196="","",STROŠKI_01!K176:AC196)</f>
        <v/>
      </c>
      <c r="K526" s="316" t="str">
        <f t="array" ref="K526">IF(STROŠKI_01!L176:AH196="","",STROŠKI_01!L176:AH196)</f>
        <v/>
      </c>
      <c r="L526" s="316" t="str">
        <f t="array" ref="L526">IF(STROŠKI_01!M176:AI197="","",STROŠKI_01!M176:AI197)</f>
        <v/>
      </c>
      <c r="M526" s="316" t="str">
        <f t="array" ref="M526">IF(STROŠKI_01!N176:AJ197="","",STROŠKI_01!N176:AJ197)</f>
        <v/>
      </c>
      <c r="N526" s="316" t="str">
        <f t="array" ref="N526">IF(STROŠKI_01!O176:AK197="","",STROŠKI_01!O176:AK197)</f>
        <v/>
      </c>
      <c r="O526" s="316" t="str">
        <f t="array" ref="O526">IF(STROŠKI_01!P176:AK197="","",STROŠKI_01!P176:AK197)</f>
        <v/>
      </c>
      <c r="P526" s="316" t="str">
        <f t="array" ref="P526">IF(STROŠKI_01!Q176:AL197="","",STROŠKI_01!Q176:AL197)</f>
        <v/>
      </c>
      <c r="Q526" s="316" t="str">
        <f t="array" ref="Q526">IF(STROŠKI_01!R176:AM197="","",STROŠKI_01!R176:AM197)</f>
        <v/>
      </c>
      <c r="R526" s="316" t="str">
        <f t="array" ref="R526">IF(STROŠKI_01!S176:AN197="","",STROŠKI_01!S176:AN197)</f>
        <v/>
      </c>
      <c r="S526" s="316" t="str">
        <f t="array" ref="S526">IF(STROŠKI_01!T176:AO197="","",STROŠKI_01!T176:AO197)</f>
        <v/>
      </c>
      <c r="T526" s="316" t="str">
        <f t="array" ref="T526">IF(STROŠKI_01!U176:AP197="","",STROŠKI_01!U176:AP197)</f>
        <v/>
      </c>
    </row>
    <row r="527" spans="1:20" x14ac:dyDescent="0.25">
      <c r="A527" s="354">
        <v>12</v>
      </c>
      <c r="B527" s="316" t="str">
        <f t="array" ref="B527">IF(STROŠKI_01!C176:T198="","",STROŠKI_01!C176:T198)</f>
        <v/>
      </c>
      <c r="C527" s="316" t="str">
        <f t="array" ref="C527">IF(STROŠKI_01!D176:U198="","",STROŠKI_01!D176:U198)</f>
        <v/>
      </c>
      <c r="D527" s="316" t="str">
        <f t="array" ref="D527">IF(STROŠKI_01!E176:W198="","",STROŠKI_01!E176:W198)</f>
        <v/>
      </c>
      <c r="E527" s="316" t="str">
        <f t="array" ref="E527">IF(STROŠKI_01!F176:X198="","",STROŠKI_01!F176:X198)</f>
        <v/>
      </c>
      <c r="F527" s="316" t="str">
        <f t="array" ref="F527">IF(STROŠKI_01!G176:Y198="","",STROŠKI_01!G176:Y198)</f>
        <v/>
      </c>
      <c r="G527" s="316" t="str">
        <f t="array" ref="G527">IF(STROŠKI_01!H176:Z198="","",STROŠKI_01!H176:Z198)</f>
        <v/>
      </c>
      <c r="H527" s="316" t="str">
        <f t="array" ref="H527">IF(STROŠKI_01!I176:AA198="","",STROŠKI_01!I176:AA198)</f>
        <v/>
      </c>
      <c r="I527" s="316" t="str">
        <f t="array" ref="I527">IF(STROŠKI_01!J176:AB198="","",STROŠKI_01!J176:AB198)</f>
        <v/>
      </c>
      <c r="J527" s="316" t="str">
        <f t="array" ref="J527">IF(STROŠKI_01!K176:AC198="","",STROŠKI_01!K176:AC198)</f>
        <v/>
      </c>
      <c r="K527" s="316" t="str">
        <f t="array" ref="K527">IF(STROŠKI_01!L176:AH198="","",STROŠKI_01!L176:AH198)</f>
        <v/>
      </c>
      <c r="L527" s="316" t="str">
        <f t="array" ref="L527">IF(STROŠKI_01!M176:AI198="","",STROŠKI_01!M176:AI198)</f>
        <v/>
      </c>
      <c r="M527" s="316" t="str">
        <f t="array" ref="M527">IF(STROŠKI_01!N176:AJ198="","",STROŠKI_01!N176:AJ198)</f>
        <v/>
      </c>
      <c r="N527" s="316" t="str">
        <f t="array" ref="N527">IF(STROŠKI_01!O176:AK198="","",STROŠKI_01!O176:AK198)</f>
        <v/>
      </c>
      <c r="O527" s="316" t="str">
        <f t="array" ref="O527">IF(STROŠKI_01!P176:AK198="","",STROŠKI_01!P176:AK198)</f>
        <v/>
      </c>
      <c r="P527" s="316" t="str">
        <f t="array" ref="P527">IF(STROŠKI_01!Q176:AL198="","",STROŠKI_01!Q176:AL198)</f>
        <v/>
      </c>
      <c r="Q527" s="316" t="str">
        <f t="array" ref="Q527">IF(STROŠKI_01!R176:AM198="","",STROŠKI_01!R176:AM198)</f>
        <v/>
      </c>
      <c r="R527" s="316" t="str">
        <f t="array" ref="R527">IF(STROŠKI_01!S176:AN198="","",STROŠKI_01!S176:AN198)</f>
        <v/>
      </c>
      <c r="S527" s="316" t="str">
        <f t="array" ref="S527">IF(STROŠKI_01!T176:AO198="","",STROŠKI_01!T176:AO198)</f>
        <v/>
      </c>
      <c r="T527" s="316" t="str">
        <f t="array" ref="T527">IF(STROŠKI_01!U176:AP198="","",STROŠKI_01!U176:AP198)</f>
        <v/>
      </c>
    </row>
    <row r="528" spans="1:20" x14ac:dyDescent="0.25">
      <c r="A528" s="354">
        <v>12</v>
      </c>
      <c r="B528" s="316" t="str">
        <f t="array" ref="B528">IF(STROŠKI_01!C176:T199="","",STROŠKI_01!C176:T199)</f>
        <v/>
      </c>
      <c r="C528" s="316" t="str">
        <f t="array" ref="C528">IF(STROŠKI_01!D176:U199="","",STROŠKI_01!D176:U199)</f>
        <v/>
      </c>
      <c r="D528" s="316" t="str">
        <f t="array" ref="D528">IF(STROŠKI_01!E176:W199="","",STROŠKI_01!E176:W199)</f>
        <v/>
      </c>
      <c r="E528" s="316" t="str">
        <f t="array" ref="E528">IF(STROŠKI_01!F176:X199="","",STROŠKI_01!F176:X199)</f>
        <v/>
      </c>
      <c r="F528" s="316" t="str">
        <f t="array" ref="F528">IF(STROŠKI_01!G176:Y199="","",STROŠKI_01!G176:Y199)</f>
        <v/>
      </c>
      <c r="G528" s="316" t="str">
        <f t="array" ref="G528">IF(STROŠKI_01!H176:Z199="","",STROŠKI_01!H176:Z199)</f>
        <v/>
      </c>
      <c r="H528" s="316" t="str">
        <f t="array" ref="H528">IF(STROŠKI_01!I176:AA199="","",STROŠKI_01!I176:AA199)</f>
        <v/>
      </c>
      <c r="I528" s="316" t="str">
        <f t="array" ref="I528">IF(STROŠKI_01!J176:AB199="","",STROŠKI_01!J176:AB199)</f>
        <v/>
      </c>
      <c r="J528" s="316" t="str">
        <f t="array" ref="J528">IF(STROŠKI_01!K176:AC199="","",STROŠKI_01!K176:AC199)</f>
        <v/>
      </c>
      <c r="K528" s="316" t="str">
        <f t="array" ref="K528">IF(STROŠKI_01!L176:AH199="","",STROŠKI_01!L176:AH199)</f>
        <v/>
      </c>
      <c r="L528" s="316" t="str">
        <f t="array" ref="L528">IF(STROŠKI_01!M176:AI199="","",STROŠKI_01!M176:AI199)</f>
        <v/>
      </c>
      <c r="M528" s="316" t="str">
        <f t="array" ref="M528">IF(STROŠKI_01!N176:AJ199="","",STROŠKI_01!N176:AJ199)</f>
        <v/>
      </c>
      <c r="N528" s="316" t="str">
        <f t="array" ref="N528">IF(STROŠKI_01!O176:AK199="","",STROŠKI_01!O176:AK199)</f>
        <v/>
      </c>
      <c r="O528" s="316" t="str">
        <f t="array" ref="O528">IF(STROŠKI_01!P176:AK199="","",STROŠKI_01!P176:AK199)</f>
        <v/>
      </c>
      <c r="P528" s="316" t="str">
        <f t="array" ref="P528">IF(STROŠKI_01!Q176:AL199="","",STROŠKI_01!Q176:AL199)</f>
        <v/>
      </c>
      <c r="Q528" s="316" t="str">
        <f t="array" ref="Q528">IF(STROŠKI_01!R176:AM199="","",STROŠKI_01!R176:AM199)</f>
        <v/>
      </c>
      <c r="R528" s="316" t="str">
        <f t="array" ref="R528">IF(STROŠKI_01!S176:AN199="","",STROŠKI_01!S176:AN199)</f>
        <v/>
      </c>
      <c r="S528" s="316" t="str">
        <f t="array" ref="S528">IF(STROŠKI_01!T176:AO199="","",STROŠKI_01!T176:AO199)</f>
        <v/>
      </c>
      <c r="T528" s="316" t="str">
        <f t="array" ref="T528">IF(STROŠKI_01!U176:AP199="","",STROŠKI_01!U176:AP199)</f>
        <v/>
      </c>
    </row>
    <row r="529" spans="1:20" x14ac:dyDescent="0.25">
      <c r="A529" s="354">
        <v>12</v>
      </c>
      <c r="B529" s="316" t="str">
        <f t="array" ref="B529">IF(STROŠKI_01!C176:T200="","",STROŠKI_01!C176:T200)</f>
        <v/>
      </c>
      <c r="C529" s="316" t="str">
        <f t="array" ref="C529">IF(STROŠKI_01!D176:U200="","",STROŠKI_01!D176:U200)</f>
        <v/>
      </c>
      <c r="D529" s="316" t="str">
        <f t="array" ref="D529">IF(STROŠKI_01!E176:W200="","",STROŠKI_01!E176:W200)</f>
        <v/>
      </c>
      <c r="E529" s="316" t="str">
        <f t="array" ref="E529">IF(STROŠKI_01!F176:X200="","",STROŠKI_01!F176:X200)</f>
        <v/>
      </c>
      <c r="F529" s="316" t="str">
        <f t="array" ref="F529">IF(STROŠKI_01!G176:Y200="","",STROŠKI_01!G176:Y200)</f>
        <v/>
      </c>
      <c r="G529" s="316" t="str">
        <f t="array" ref="G529">IF(STROŠKI_01!H176:Z200="","",STROŠKI_01!H176:Z200)</f>
        <v/>
      </c>
      <c r="H529" s="316" t="str">
        <f t="array" ref="H529">IF(STROŠKI_01!I176:AA200="","",STROŠKI_01!I176:AA200)</f>
        <v/>
      </c>
      <c r="I529" s="316" t="str">
        <f t="array" ref="I529">IF(STROŠKI_01!J176:AB200="","",STROŠKI_01!J176:AB200)</f>
        <v/>
      </c>
      <c r="J529" s="316" t="str">
        <f t="array" ref="J529">IF(STROŠKI_01!K176:AC200="","",STROŠKI_01!K176:AC200)</f>
        <v/>
      </c>
      <c r="K529" s="316" t="str">
        <f t="array" ref="K529">IF(STROŠKI_01!L176:AH200="","",STROŠKI_01!L176:AH200)</f>
        <v/>
      </c>
      <c r="L529" s="316" t="str">
        <f t="array" ref="L529">IF(STROŠKI_01!M176:AI200="","",STROŠKI_01!M176:AI200)</f>
        <v/>
      </c>
      <c r="M529" s="316" t="str">
        <f t="array" ref="M529">IF(STROŠKI_01!N176:AJ200="","",STROŠKI_01!N176:AJ200)</f>
        <v/>
      </c>
      <c r="N529" s="316" t="str">
        <f t="array" ref="N529">IF(STROŠKI_01!O176:AK200="","",STROŠKI_01!O176:AK200)</f>
        <v/>
      </c>
      <c r="O529" s="316" t="str">
        <f t="array" ref="O529">IF(STROŠKI_01!P176:AK200="","",STROŠKI_01!P176:AK200)</f>
        <v/>
      </c>
      <c r="P529" s="316" t="str">
        <f t="array" ref="P529">IF(STROŠKI_01!Q176:AL200="","",STROŠKI_01!Q176:AL200)</f>
        <v/>
      </c>
      <c r="Q529" s="316" t="str">
        <f t="array" ref="Q529">IF(STROŠKI_01!R176:AM200="","",STROŠKI_01!R176:AM200)</f>
        <v/>
      </c>
      <c r="R529" s="316" t="str">
        <f t="array" ref="R529">IF(STROŠKI_01!S176:AN200="","",STROŠKI_01!S176:AN200)</f>
        <v/>
      </c>
      <c r="S529" s="316" t="str">
        <f t="array" ref="S529">IF(STROŠKI_01!T176:AO200="","",STROŠKI_01!T176:AO200)</f>
        <v/>
      </c>
      <c r="T529" s="316" t="str">
        <f t="array" ref="T529">IF(STROŠKI_01!U176:AP200="","",STROŠKI_01!U176:AP200)</f>
        <v/>
      </c>
    </row>
    <row r="530" spans="1:20" x14ac:dyDescent="0.25">
      <c r="A530" s="354">
        <v>12</v>
      </c>
      <c r="B530" s="316" t="str">
        <f t="array" ref="B530">IF(STROŠKI_01!C176:T201="","",STROŠKI_01!C176:T201)</f>
        <v/>
      </c>
      <c r="C530" s="316" t="str">
        <f t="array" ref="C530">IF(STROŠKI_01!D176:U201="","",STROŠKI_01!D176:U201)</f>
        <v/>
      </c>
      <c r="D530" s="316" t="str">
        <f t="array" ref="D530">IF(STROŠKI_01!E176:W201="","",STROŠKI_01!E176:W201)</f>
        <v/>
      </c>
      <c r="E530" s="316" t="str">
        <f t="array" ref="E530">IF(STROŠKI_01!F176:X201="","",STROŠKI_01!F176:X201)</f>
        <v/>
      </c>
      <c r="F530" s="316" t="str">
        <f t="array" ref="F530">IF(STROŠKI_01!G176:Y201="","",STROŠKI_01!G176:Y201)</f>
        <v/>
      </c>
      <c r="G530" s="316" t="str">
        <f t="array" ref="G530">IF(STROŠKI_01!H176:Z201="","",STROŠKI_01!H176:Z201)</f>
        <v/>
      </c>
      <c r="H530" s="316" t="str">
        <f t="array" ref="H530">IF(STROŠKI_01!I176:AA201="","",STROŠKI_01!I176:AA201)</f>
        <v/>
      </c>
      <c r="I530" s="316" t="str">
        <f t="array" ref="I530">IF(STROŠKI_01!J176:AB201="","",STROŠKI_01!J176:AB201)</f>
        <v/>
      </c>
      <c r="J530" s="316" t="str">
        <f t="array" ref="J530">IF(STROŠKI_01!K176:AC201="","",STROŠKI_01!K176:AC201)</f>
        <v/>
      </c>
      <c r="K530" s="316" t="str">
        <f t="array" ref="K530">IF(STROŠKI_01!L176:AH201="","",STROŠKI_01!L176:AH201)</f>
        <v/>
      </c>
      <c r="L530" s="316" t="str">
        <f t="array" ref="L530">IF(STROŠKI_01!M176:AI201="","",STROŠKI_01!M176:AI201)</f>
        <v/>
      </c>
      <c r="M530" s="316" t="str">
        <f t="array" ref="M530">IF(STROŠKI_01!N176:AJ201="","",STROŠKI_01!N176:AJ201)</f>
        <v/>
      </c>
      <c r="N530" s="316" t="str">
        <f t="array" ref="N530">IF(STROŠKI_01!O176:AK201="","",STROŠKI_01!O176:AK201)</f>
        <v/>
      </c>
      <c r="O530" s="316" t="str">
        <f t="array" ref="O530">IF(STROŠKI_01!P176:AK201="","",STROŠKI_01!P176:AK201)</f>
        <v/>
      </c>
      <c r="P530" s="316" t="str">
        <f t="array" ref="P530">IF(STROŠKI_01!Q176:AL201="","",STROŠKI_01!Q176:AL201)</f>
        <v/>
      </c>
      <c r="Q530" s="316" t="str">
        <f t="array" ref="Q530">IF(STROŠKI_01!R176:AM201="","",STROŠKI_01!R176:AM201)</f>
        <v/>
      </c>
      <c r="R530" s="316" t="str">
        <f t="array" ref="R530">IF(STROŠKI_01!S176:AN201="","",STROŠKI_01!S176:AN201)</f>
        <v/>
      </c>
      <c r="S530" s="316" t="str">
        <f t="array" ref="S530">IF(STROŠKI_01!T176:AO201="","",STROŠKI_01!T176:AO201)</f>
        <v/>
      </c>
      <c r="T530" s="316" t="str">
        <f t="array" ref="T530">IF(STROŠKI_01!U176:AP201="","",STROŠKI_01!U176:AP201)</f>
        <v/>
      </c>
    </row>
    <row r="531" spans="1:20" x14ac:dyDescent="0.25">
      <c r="A531" s="354">
        <v>12</v>
      </c>
      <c r="B531" s="316" t="str">
        <f t="array" ref="B531">IF(STROŠKI_01!C176:T202="","",STROŠKI_01!C176:T202)</f>
        <v/>
      </c>
      <c r="C531" s="316" t="str">
        <f t="array" ref="C531">IF(STROŠKI_01!D176:U202="","",STROŠKI_01!D176:U202)</f>
        <v/>
      </c>
      <c r="D531" s="316" t="str">
        <f t="array" ref="D531">IF(STROŠKI_01!E176:W202="","",STROŠKI_01!E176:W202)</f>
        <v/>
      </c>
      <c r="E531" s="316" t="str">
        <f t="array" ref="E531">IF(STROŠKI_01!F176:X202="","",STROŠKI_01!F176:X202)</f>
        <v/>
      </c>
      <c r="F531" s="316" t="str">
        <f t="array" ref="F531">IF(STROŠKI_01!G176:Y202="","",STROŠKI_01!G176:Y202)</f>
        <v/>
      </c>
      <c r="G531" s="316" t="str">
        <f t="array" ref="G531">IF(STROŠKI_01!H176:Z202="","",STROŠKI_01!H176:Z202)</f>
        <v/>
      </c>
      <c r="H531" s="316" t="str">
        <f t="array" ref="H531">IF(STROŠKI_01!I176:AA202="","",STROŠKI_01!I176:AA202)</f>
        <v/>
      </c>
      <c r="I531" s="316" t="str">
        <f t="array" ref="I531">IF(STROŠKI_01!J176:AB202="","",STROŠKI_01!J176:AB202)</f>
        <v/>
      </c>
      <c r="J531" s="316" t="str">
        <f t="array" ref="J531">IF(STROŠKI_01!K176:AC202="","",STROŠKI_01!K176:AC202)</f>
        <v/>
      </c>
      <c r="K531" s="316" t="str">
        <f t="array" ref="K531">IF(STROŠKI_01!L176:AH202="","",STROŠKI_01!L176:AH202)</f>
        <v/>
      </c>
      <c r="L531" s="316" t="str">
        <f t="array" ref="L531">IF(STROŠKI_01!M176:AI202="","",STROŠKI_01!M176:AI202)</f>
        <v/>
      </c>
      <c r="M531" s="316" t="str">
        <f t="array" ref="M531">IF(STROŠKI_01!N176:AJ202="","",STROŠKI_01!N176:AJ202)</f>
        <v/>
      </c>
      <c r="N531" s="316" t="str">
        <f t="array" ref="N531">IF(STROŠKI_01!O176:AK202="","",STROŠKI_01!O176:AK202)</f>
        <v/>
      </c>
      <c r="O531" s="316" t="str">
        <f t="array" ref="O531">IF(STROŠKI_01!P176:AK202="","",STROŠKI_01!P176:AK202)</f>
        <v/>
      </c>
      <c r="P531" s="316" t="str">
        <f t="array" ref="P531">IF(STROŠKI_01!Q176:AL202="","",STROŠKI_01!Q176:AL202)</f>
        <v/>
      </c>
      <c r="Q531" s="316" t="str">
        <f t="array" ref="Q531">IF(STROŠKI_01!R176:AM202="","",STROŠKI_01!R176:AM202)</f>
        <v/>
      </c>
      <c r="R531" s="316" t="str">
        <f t="array" ref="R531">IF(STROŠKI_01!S176:AN202="","",STROŠKI_01!S176:AN202)</f>
        <v/>
      </c>
      <c r="S531" s="316" t="str">
        <f t="array" ref="S531">IF(STROŠKI_01!T176:AO202="","",STROŠKI_01!T176:AO202)</f>
        <v/>
      </c>
      <c r="T531" s="316" t="str">
        <f t="array" ref="T531">IF(STROŠKI_01!U176:AP202="","",STROŠKI_01!U176:AP202)</f>
        <v/>
      </c>
    </row>
    <row r="532" spans="1:20" x14ac:dyDescent="0.25">
      <c r="A532" s="354">
        <v>12</v>
      </c>
      <c r="B532" s="316" t="str">
        <f t="array" ref="B532">IF(STROŠKI_01!C176:T203="","",STROŠKI_01!C176:T203)</f>
        <v/>
      </c>
      <c r="C532" s="316" t="str">
        <f t="array" ref="C532">IF(STROŠKI_01!D176:U203="","",STROŠKI_01!D176:U203)</f>
        <v/>
      </c>
      <c r="D532" s="316" t="str">
        <f t="array" ref="D532">IF(STROŠKI_01!E176:W203="","",STROŠKI_01!E176:W203)</f>
        <v/>
      </c>
      <c r="E532" s="316" t="str">
        <f t="array" ref="E532">IF(STROŠKI_01!F176:X203="","",STROŠKI_01!F176:X203)</f>
        <v/>
      </c>
      <c r="F532" s="316" t="str">
        <f t="array" ref="F532">IF(STROŠKI_01!G176:Y203="","",STROŠKI_01!G176:Y203)</f>
        <v/>
      </c>
      <c r="G532" s="316" t="str">
        <f t="array" ref="G532">IF(STROŠKI_01!H176:Z203="","",STROŠKI_01!H176:Z203)</f>
        <v/>
      </c>
      <c r="H532" s="316" t="str">
        <f t="array" ref="H532">IF(STROŠKI_01!I176:AA203="","",STROŠKI_01!I176:AA203)</f>
        <v/>
      </c>
      <c r="I532" s="316" t="str">
        <f t="array" ref="I532">IF(STROŠKI_01!J176:AB203="","",STROŠKI_01!J176:AB203)</f>
        <v/>
      </c>
      <c r="J532" s="316" t="str">
        <f t="array" ref="J532">IF(STROŠKI_01!K176:AC203="","",STROŠKI_01!K176:AC203)</f>
        <v/>
      </c>
      <c r="K532" s="316" t="str">
        <f t="array" ref="K532">IF(STROŠKI_01!L176:AH203="","",STROŠKI_01!L176:AH203)</f>
        <v/>
      </c>
      <c r="L532" s="316" t="str">
        <f t="array" ref="L532">IF(STROŠKI_01!M176:AI203="","",STROŠKI_01!M176:AI203)</f>
        <v/>
      </c>
      <c r="M532" s="316" t="str">
        <f t="array" ref="M532">IF(STROŠKI_01!N176:AJ203="","",STROŠKI_01!N176:AJ203)</f>
        <v/>
      </c>
      <c r="N532" s="316" t="str">
        <f t="array" ref="N532">IF(STROŠKI_01!O176:AK203="","",STROŠKI_01!O176:AK203)</f>
        <v/>
      </c>
      <c r="O532" s="316" t="str">
        <f t="array" ref="O532">IF(STROŠKI_01!P176:AK203="","",STROŠKI_01!P176:AK203)</f>
        <v/>
      </c>
      <c r="P532" s="316" t="str">
        <f t="array" ref="P532">IF(STROŠKI_01!Q176:AL203="","",STROŠKI_01!Q176:AL203)</f>
        <v/>
      </c>
      <c r="Q532" s="316" t="str">
        <f t="array" ref="Q532">IF(STROŠKI_01!R176:AM203="","",STROŠKI_01!R176:AM203)</f>
        <v/>
      </c>
      <c r="R532" s="316" t="str">
        <f t="array" ref="R532">IF(STROŠKI_01!S176:AN203="","",STROŠKI_01!S176:AN203)</f>
        <v/>
      </c>
      <c r="S532" s="316" t="str">
        <f t="array" ref="S532">IF(STROŠKI_01!T176:AO203="","",STROŠKI_01!T176:AO203)</f>
        <v/>
      </c>
      <c r="T532" s="316" t="str">
        <f t="array" ref="T532">IF(STROŠKI_01!U176:AP203="","",STROŠKI_01!U176:AP203)</f>
        <v/>
      </c>
    </row>
    <row r="533" spans="1:20" x14ac:dyDescent="0.25">
      <c r="A533" s="354">
        <v>12</v>
      </c>
      <c r="B533" s="316" t="str">
        <f t="array" ref="B533">IF(STROŠKI_01!C176:T204="","",STROŠKI_01!C176:T204)</f>
        <v/>
      </c>
      <c r="C533" s="316" t="str">
        <f t="array" ref="C533">IF(STROŠKI_01!D176:U204="","",STROŠKI_01!D176:U204)</f>
        <v/>
      </c>
      <c r="D533" s="316" t="str">
        <f t="array" ref="D533">IF(STROŠKI_01!E176:W204="","",STROŠKI_01!E176:W204)</f>
        <v/>
      </c>
      <c r="E533" s="316" t="str">
        <f t="array" ref="E533">IF(STROŠKI_01!F176:X204="","",STROŠKI_01!F176:X204)</f>
        <v/>
      </c>
      <c r="F533" s="316" t="str">
        <f t="array" ref="F533">IF(STROŠKI_01!G176:Y204="","",STROŠKI_01!G176:Y204)</f>
        <v/>
      </c>
      <c r="G533" s="316" t="str">
        <f t="array" ref="G533">IF(STROŠKI_01!H176:Z204="","",STROŠKI_01!H176:Z204)</f>
        <v/>
      </c>
      <c r="H533" s="316" t="str">
        <f t="array" ref="H533">IF(STROŠKI_01!I176:AA204="","",STROŠKI_01!I176:AA204)</f>
        <v/>
      </c>
      <c r="I533" s="316" t="str">
        <f t="array" ref="I533">IF(STROŠKI_01!J176:AB204="","",STROŠKI_01!J176:AB204)</f>
        <v/>
      </c>
      <c r="J533" s="316" t="str">
        <f t="array" ref="J533">IF(STROŠKI_01!K176:AC204="","",STROŠKI_01!K176:AC204)</f>
        <v/>
      </c>
      <c r="K533" s="316" t="str">
        <f t="array" ref="K533">IF(STROŠKI_01!L176:AH204="","",STROŠKI_01!L176:AH204)</f>
        <v/>
      </c>
      <c r="L533" s="316" t="str">
        <f t="array" ref="L533">IF(STROŠKI_01!M176:AI204="","",STROŠKI_01!M176:AI204)</f>
        <v/>
      </c>
      <c r="M533" s="316" t="str">
        <f t="array" ref="M533">IF(STROŠKI_01!N176:AJ204="","",STROŠKI_01!N176:AJ204)</f>
        <v/>
      </c>
      <c r="N533" s="316" t="str">
        <f t="array" ref="N533">IF(STROŠKI_01!O176:AK204="","",STROŠKI_01!O176:AK204)</f>
        <v/>
      </c>
      <c r="O533" s="316" t="str">
        <f t="array" ref="O533">IF(STROŠKI_01!P176:AK204="","",STROŠKI_01!P176:AK204)</f>
        <v/>
      </c>
      <c r="P533" s="316" t="str">
        <f t="array" ref="P533">IF(STROŠKI_01!Q176:AL204="","",STROŠKI_01!Q176:AL204)</f>
        <v/>
      </c>
      <c r="Q533" s="316" t="str">
        <f t="array" ref="Q533">IF(STROŠKI_01!R176:AM204="","",STROŠKI_01!R176:AM204)</f>
        <v/>
      </c>
      <c r="R533" s="316" t="str">
        <f t="array" ref="R533">IF(STROŠKI_01!S176:AN204="","",STROŠKI_01!S176:AN204)</f>
        <v/>
      </c>
      <c r="S533" s="316" t="str">
        <f t="array" ref="S533">IF(STROŠKI_01!T176:AO204="","",STROŠKI_01!T176:AO204)</f>
        <v/>
      </c>
      <c r="T533" s="316" t="str">
        <f t="array" ref="T533">IF(STROŠKI_01!U176:AP204="","",STROŠKI_01!U176:AP204)</f>
        <v/>
      </c>
    </row>
    <row r="534" spans="1:20" x14ac:dyDescent="0.25">
      <c r="A534" s="354">
        <v>12</v>
      </c>
      <c r="B534" s="316" t="str">
        <f t="array" ref="B534">IF(STROŠKI_01!C176:T205="","",STROŠKI_01!C176:T205)</f>
        <v/>
      </c>
      <c r="C534" s="316" t="str">
        <f t="array" ref="C534">IF(STROŠKI_01!D176:U205="","",STROŠKI_01!D176:U205)</f>
        <v/>
      </c>
      <c r="D534" s="316" t="str">
        <f t="array" ref="D534">IF(STROŠKI_01!E176:W205="","",STROŠKI_01!E176:W205)</f>
        <v/>
      </c>
      <c r="E534" s="316" t="str">
        <f t="array" ref="E534">IF(STROŠKI_01!F176:X205="","",STROŠKI_01!F176:X205)</f>
        <v/>
      </c>
      <c r="F534" s="316" t="str">
        <f t="array" ref="F534">IF(STROŠKI_01!G176:Y205="","",STROŠKI_01!G176:Y205)</f>
        <v/>
      </c>
      <c r="G534" s="316" t="str">
        <f t="array" ref="G534">IF(STROŠKI_01!H176:Z205="","",STROŠKI_01!H176:Z205)</f>
        <v/>
      </c>
      <c r="H534" s="316" t="str">
        <f t="array" ref="H534">IF(STROŠKI_01!I176:AA205="","",STROŠKI_01!I176:AA205)</f>
        <v/>
      </c>
      <c r="I534" s="316" t="str">
        <f t="array" ref="I534">IF(STROŠKI_01!J176:AB205="","",STROŠKI_01!J176:AB205)</f>
        <v/>
      </c>
      <c r="J534" s="316" t="str">
        <f t="array" ref="J534">IF(STROŠKI_01!K176:AC205="","",STROŠKI_01!K176:AC205)</f>
        <v/>
      </c>
      <c r="K534" s="316" t="str">
        <f t="array" ref="K534">IF(STROŠKI_01!L176:AH205="","",STROŠKI_01!L176:AH205)</f>
        <v/>
      </c>
      <c r="L534" s="316" t="str">
        <f t="array" ref="L534">IF(STROŠKI_01!M176:AI205="","",STROŠKI_01!M176:AI205)</f>
        <v/>
      </c>
      <c r="M534" s="316" t="str">
        <f t="array" ref="M534">IF(STROŠKI_01!N176:AJ205="","",STROŠKI_01!N176:AJ205)</f>
        <v/>
      </c>
      <c r="N534" s="316" t="str">
        <f t="array" ref="N534">IF(STROŠKI_01!O176:AK205="","",STROŠKI_01!O176:AK205)</f>
        <v/>
      </c>
      <c r="O534" s="316" t="str">
        <f t="array" ref="O534">IF(STROŠKI_01!P176:AK205="","",STROŠKI_01!P176:AK205)</f>
        <v/>
      </c>
      <c r="P534" s="316" t="str">
        <f t="array" ref="P534">IF(STROŠKI_01!Q176:AL205="","",STROŠKI_01!Q176:AL205)</f>
        <v/>
      </c>
      <c r="Q534" s="316" t="str">
        <f t="array" ref="Q534">IF(STROŠKI_01!R176:AM205="","",STROŠKI_01!R176:AM205)</f>
        <v/>
      </c>
      <c r="R534" s="316" t="str">
        <f t="array" ref="R534">IF(STROŠKI_01!S176:AN205="","",STROŠKI_01!S176:AN205)</f>
        <v/>
      </c>
      <c r="S534" s="316" t="str">
        <f t="array" ref="S534">IF(STROŠKI_01!T176:AO205="","",STROŠKI_01!T176:AO205)</f>
        <v/>
      </c>
      <c r="T534" s="316" t="str">
        <f t="array" ref="T534">IF(STROŠKI_01!U176:AP205="","",STROŠKI_01!U176:AP205)</f>
        <v/>
      </c>
    </row>
    <row r="535" spans="1:20" x14ac:dyDescent="0.25">
      <c r="A535" s="354">
        <v>12</v>
      </c>
      <c r="B535" s="316" t="str">
        <f t="array" ref="B535">IF(STROŠKI_01!C176:T206="","",STROŠKI_01!C176:T206)</f>
        <v/>
      </c>
      <c r="C535" s="316" t="str">
        <f t="array" ref="C535">IF(STROŠKI_01!D176:U206="","",STROŠKI_01!D176:U206)</f>
        <v/>
      </c>
      <c r="D535" s="316" t="str">
        <f t="array" ref="D535">IF(STROŠKI_01!E176:W206="","",STROŠKI_01!E176:W206)</f>
        <v/>
      </c>
      <c r="E535" s="316" t="str">
        <f t="array" ref="E535">IF(STROŠKI_01!F176:X206="","",STROŠKI_01!F176:X206)</f>
        <v/>
      </c>
      <c r="F535" s="316" t="str">
        <f t="array" ref="F535">IF(STROŠKI_01!G176:Y206="","",STROŠKI_01!G176:Y206)</f>
        <v/>
      </c>
      <c r="G535" s="316" t="str">
        <f t="array" ref="G535">IF(STROŠKI_01!H176:Z206="","",STROŠKI_01!H176:Z206)</f>
        <v/>
      </c>
      <c r="H535" s="316" t="str">
        <f t="array" ref="H535">IF(STROŠKI_01!I176:AA206="","",STROŠKI_01!I176:AA206)</f>
        <v/>
      </c>
      <c r="I535" s="316" t="str">
        <f t="array" ref="I535">IF(STROŠKI_01!J176:AB206="","",STROŠKI_01!J176:AB206)</f>
        <v/>
      </c>
      <c r="J535" s="316" t="str">
        <f t="array" ref="J535">IF(STROŠKI_01!K176:AC206="","",STROŠKI_01!K176:AC206)</f>
        <v/>
      </c>
      <c r="K535" s="316" t="str">
        <f t="array" ref="K535">IF(STROŠKI_01!L176:AH206="","",STROŠKI_01!L176:AH206)</f>
        <v/>
      </c>
      <c r="L535" s="316" t="str">
        <f t="array" ref="L535">IF(STROŠKI_01!M176:AI206="","",STROŠKI_01!M176:AI206)</f>
        <v/>
      </c>
      <c r="M535" s="316" t="str">
        <f t="array" ref="M535">IF(STROŠKI_01!N176:AJ206="","",STROŠKI_01!N176:AJ206)</f>
        <v/>
      </c>
      <c r="N535" s="316" t="str">
        <f t="array" ref="N535">IF(STROŠKI_01!O176:AK206="","",STROŠKI_01!O176:AK206)</f>
        <v/>
      </c>
      <c r="O535" s="316" t="str">
        <f t="array" ref="O535">IF(STROŠKI_01!P176:AK206="","",STROŠKI_01!P176:AK206)</f>
        <v/>
      </c>
      <c r="P535" s="316" t="str">
        <f t="array" ref="P535">IF(STROŠKI_01!Q176:AL206="","",STROŠKI_01!Q176:AL206)</f>
        <v/>
      </c>
      <c r="Q535" s="316" t="str">
        <f t="array" ref="Q535">IF(STROŠKI_01!R176:AM206="","",STROŠKI_01!R176:AM206)</f>
        <v/>
      </c>
      <c r="R535" s="316" t="str">
        <f t="array" ref="R535">IF(STROŠKI_01!S176:AN206="","",STROŠKI_01!S176:AN206)</f>
        <v/>
      </c>
      <c r="S535" s="316" t="str">
        <f t="array" ref="S535">IF(STROŠKI_01!T176:AO206="","",STROŠKI_01!T176:AO206)</f>
        <v/>
      </c>
      <c r="T535" s="316" t="str">
        <f t="array" ref="T535">IF(STROŠKI_01!U176:AP206="","",STROŠKI_01!U176:AP206)</f>
        <v/>
      </c>
    </row>
    <row r="536" spans="1:20" x14ac:dyDescent="0.25">
      <c r="A536" s="354">
        <v>12</v>
      </c>
      <c r="B536" s="316" t="str">
        <f t="array" ref="B536">IF(STROŠKI_01!C176:T207="","",STROŠKI_01!C176:T207)</f>
        <v/>
      </c>
      <c r="C536" s="316" t="str">
        <f t="array" ref="C536">IF(STROŠKI_01!D176:U207="","",STROŠKI_01!D176:U207)</f>
        <v/>
      </c>
      <c r="D536" s="316" t="str">
        <f t="array" ref="D536">IF(STROŠKI_01!E176:W207="","",STROŠKI_01!E176:W207)</f>
        <v/>
      </c>
      <c r="E536" s="316" t="str">
        <f t="array" ref="E536">IF(STROŠKI_01!F176:X207="","",STROŠKI_01!F176:X207)</f>
        <v/>
      </c>
      <c r="F536" s="316" t="str">
        <f t="array" ref="F536">IF(STROŠKI_01!G176:Y207="","",STROŠKI_01!G176:Y207)</f>
        <v/>
      </c>
      <c r="G536" s="316" t="str">
        <f t="array" ref="G536">IF(STROŠKI_01!H176:Z207="","",STROŠKI_01!H176:Z207)</f>
        <v/>
      </c>
      <c r="H536" s="316" t="str">
        <f t="array" ref="H536">IF(STROŠKI_01!I176:AA207="","",STROŠKI_01!I176:AA207)</f>
        <v/>
      </c>
      <c r="I536" s="316" t="str">
        <f t="array" ref="I536">IF(STROŠKI_01!J176:AB207="","",STROŠKI_01!J176:AB207)</f>
        <v/>
      </c>
      <c r="J536" s="316" t="str">
        <f t="array" ref="J536">IF(STROŠKI_01!K176:AC207="","",STROŠKI_01!K176:AC207)</f>
        <v/>
      </c>
      <c r="K536" s="316" t="str">
        <f t="array" ref="K536">IF(STROŠKI_01!L176:AH207="","",STROŠKI_01!L176:AH207)</f>
        <v/>
      </c>
      <c r="L536" s="316" t="str">
        <f t="array" ref="L536">IF(STROŠKI_01!M176:AI207="","",STROŠKI_01!M176:AI207)</f>
        <v/>
      </c>
      <c r="M536" s="316" t="str">
        <f t="array" ref="M536">IF(STROŠKI_01!N176:AJ207="","",STROŠKI_01!N176:AJ207)</f>
        <v/>
      </c>
      <c r="N536" s="316" t="str">
        <f t="array" ref="N536">IF(STROŠKI_01!O176:AK207="","",STROŠKI_01!O176:AK207)</f>
        <v/>
      </c>
      <c r="O536" s="316" t="str">
        <f t="array" ref="O536">IF(STROŠKI_01!P176:AK207="","",STROŠKI_01!P176:AK207)</f>
        <v/>
      </c>
      <c r="P536" s="316" t="str">
        <f t="array" ref="P536">IF(STROŠKI_01!Q176:AL207="","",STROŠKI_01!Q176:AL207)</f>
        <v/>
      </c>
      <c r="Q536" s="316" t="str">
        <f t="array" ref="Q536">IF(STROŠKI_01!R176:AM207="","",STROŠKI_01!R176:AM207)</f>
        <v/>
      </c>
      <c r="R536" s="316" t="str">
        <f t="array" ref="R536">IF(STROŠKI_01!S176:AN207="","",STROŠKI_01!S176:AN207)</f>
        <v/>
      </c>
      <c r="S536" s="316" t="str">
        <f t="array" ref="S536">IF(STROŠKI_01!T176:AO207="","",STROŠKI_01!T176:AO207)</f>
        <v/>
      </c>
      <c r="T536" s="316" t="str">
        <f t="array" ref="T536">IF(STROŠKI_01!U176:AP207="","",STROŠKI_01!U176:AP207)</f>
        <v/>
      </c>
    </row>
    <row r="537" spans="1:20" x14ac:dyDescent="0.25">
      <c r="A537" s="354">
        <v>12</v>
      </c>
      <c r="B537" s="316" t="str">
        <f t="array" ref="B537">IF(STROŠKI_01!C176:T208="","",STROŠKI_01!C176:T208)</f>
        <v/>
      </c>
      <c r="C537" s="316" t="str">
        <f t="array" ref="C537">IF(STROŠKI_01!D176:U208="","",STROŠKI_01!D176:U208)</f>
        <v/>
      </c>
      <c r="D537" s="316" t="str">
        <f t="array" ref="D537">IF(STROŠKI_01!E176:W208="","",STROŠKI_01!E176:W208)</f>
        <v/>
      </c>
      <c r="E537" s="316" t="str">
        <f t="array" ref="E537">IF(STROŠKI_01!F176:X208="","",STROŠKI_01!F176:X208)</f>
        <v/>
      </c>
      <c r="F537" s="316" t="str">
        <f t="array" ref="F537">IF(STROŠKI_01!G176:Y208="","",STROŠKI_01!G176:Y208)</f>
        <v/>
      </c>
      <c r="G537" s="316" t="str">
        <f t="array" ref="G537">IF(STROŠKI_01!H176:Z208="","",STROŠKI_01!H176:Z208)</f>
        <v/>
      </c>
      <c r="H537" s="316" t="str">
        <f t="array" ref="H537">IF(STROŠKI_01!I176:AA208="","",STROŠKI_01!I176:AA208)</f>
        <v/>
      </c>
      <c r="I537" s="316" t="str">
        <f t="array" ref="I537">IF(STROŠKI_01!J176:AB208="","",STROŠKI_01!J176:AB208)</f>
        <v/>
      </c>
      <c r="J537" s="316" t="str">
        <f t="array" ref="J537">IF(STROŠKI_01!K176:AC208="","",STROŠKI_01!K176:AC208)</f>
        <v/>
      </c>
      <c r="K537" s="316" t="str">
        <f t="array" ref="K537">IF(STROŠKI_01!L176:AH208="","",STROŠKI_01!L176:AH208)</f>
        <v/>
      </c>
      <c r="L537" s="316" t="str">
        <f t="array" ref="L537">IF(STROŠKI_01!M176:AI208="","",STROŠKI_01!M176:AI208)</f>
        <v/>
      </c>
      <c r="M537" s="316" t="str">
        <f t="array" ref="M537">IF(STROŠKI_01!N176:AJ208="","",STROŠKI_01!N176:AJ208)</f>
        <v/>
      </c>
      <c r="N537" s="316" t="str">
        <f t="array" ref="N537">IF(STROŠKI_01!O176:AK208="","",STROŠKI_01!O176:AK208)</f>
        <v/>
      </c>
      <c r="O537" s="316" t="str">
        <f t="array" ref="O537">IF(STROŠKI_01!P176:AK208="","",STROŠKI_01!P176:AK208)</f>
        <v/>
      </c>
      <c r="P537" s="316" t="str">
        <f t="array" ref="P537">IF(STROŠKI_01!Q176:AL208="","",STROŠKI_01!Q176:AL208)</f>
        <v/>
      </c>
      <c r="Q537" s="316" t="str">
        <f t="array" ref="Q537">IF(STROŠKI_01!R176:AM208="","",STROŠKI_01!R176:AM208)</f>
        <v/>
      </c>
      <c r="R537" s="316" t="str">
        <f t="array" ref="R537">IF(STROŠKI_01!S176:AN208="","",STROŠKI_01!S176:AN208)</f>
        <v/>
      </c>
      <c r="S537" s="316" t="str">
        <f t="array" ref="S537">IF(STROŠKI_01!T176:AO208="","",STROŠKI_01!T176:AO208)</f>
        <v/>
      </c>
      <c r="T537" s="316" t="str">
        <f t="array" ref="T537">IF(STROŠKI_01!U176:AP208="","",STROŠKI_01!U176:AP208)</f>
        <v/>
      </c>
    </row>
    <row r="538" spans="1:20" x14ac:dyDescent="0.25">
      <c r="A538" s="354">
        <v>12</v>
      </c>
      <c r="B538" s="316" t="str">
        <f t="array" ref="B538">IF(STROŠKI_01!C176:T209="","",STROŠKI_01!C176:T209)</f>
        <v/>
      </c>
      <c r="C538" s="316" t="str">
        <f t="array" ref="C538">IF(STROŠKI_01!D176:U209="","",STROŠKI_01!D176:U209)</f>
        <v/>
      </c>
      <c r="D538" s="316" t="str">
        <f t="array" ref="D538">IF(STROŠKI_01!E176:W209="","",STROŠKI_01!E176:W209)</f>
        <v/>
      </c>
      <c r="E538" s="316" t="str">
        <f t="array" ref="E538">IF(STROŠKI_01!F176:X209="","",STROŠKI_01!F176:X209)</f>
        <v/>
      </c>
      <c r="F538" s="316" t="str">
        <f t="array" ref="F538">IF(STROŠKI_01!G176:Y209="","",STROŠKI_01!G176:Y209)</f>
        <v/>
      </c>
      <c r="G538" s="316" t="str">
        <f t="array" ref="G538">IF(STROŠKI_01!H176:Z209="","",STROŠKI_01!H176:Z209)</f>
        <v/>
      </c>
      <c r="H538" s="316" t="str">
        <f t="array" ref="H538">IF(STROŠKI_01!I176:AA209="","",STROŠKI_01!I176:AA209)</f>
        <v/>
      </c>
      <c r="I538" s="316" t="str">
        <f t="array" ref="I538">IF(STROŠKI_01!J176:AB209="","",STROŠKI_01!J176:AB209)</f>
        <v/>
      </c>
      <c r="J538" s="316" t="str">
        <f t="array" ref="J538">IF(STROŠKI_01!K176:AC209="","",STROŠKI_01!K176:AC209)</f>
        <v/>
      </c>
      <c r="K538" s="316" t="str">
        <f t="array" ref="K538">IF(STROŠKI_01!L176:AH209="","",STROŠKI_01!L176:AH209)</f>
        <v/>
      </c>
      <c r="L538" s="316" t="str">
        <f t="array" ref="L538">IF(STROŠKI_01!M176:AI209="","",STROŠKI_01!M176:AI209)</f>
        <v/>
      </c>
      <c r="M538" s="316" t="str">
        <f t="array" ref="M538">IF(STROŠKI_01!N176:AJ209="","",STROŠKI_01!N176:AJ209)</f>
        <v/>
      </c>
      <c r="N538" s="316" t="str">
        <f t="array" ref="N538">IF(STROŠKI_01!O176:AK209="","",STROŠKI_01!O176:AK209)</f>
        <v/>
      </c>
      <c r="O538" s="316" t="str">
        <f t="array" ref="O538">IF(STROŠKI_01!P176:AK209="","",STROŠKI_01!P176:AK209)</f>
        <v/>
      </c>
      <c r="P538" s="316" t="str">
        <f t="array" ref="P538">IF(STROŠKI_01!Q176:AL209="","",STROŠKI_01!Q176:AL209)</f>
        <v/>
      </c>
      <c r="Q538" s="316" t="str">
        <f t="array" ref="Q538">IF(STROŠKI_01!R176:AM209="","",STROŠKI_01!R176:AM209)</f>
        <v/>
      </c>
      <c r="R538" s="316" t="str">
        <f t="array" ref="R538">IF(STROŠKI_01!S176:AN209="","",STROŠKI_01!S176:AN209)</f>
        <v/>
      </c>
      <c r="S538" s="316" t="str">
        <f t="array" ref="S538">IF(STROŠKI_01!T176:AO209="","",STROŠKI_01!T176:AO209)</f>
        <v/>
      </c>
      <c r="T538" s="316" t="str">
        <f t="array" ref="T538">IF(STROŠKI_01!U176:AP209="","",STROŠKI_01!U176:AP209)</f>
        <v/>
      </c>
    </row>
    <row r="539" spans="1:20" x14ac:dyDescent="0.25">
      <c r="A539" s="354">
        <v>12</v>
      </c>
      <c r="B539" s="316" t="str">
        <f t="array" ref="B539">IF(STROŠKI_01!C176:T210="","",STROŠKI_01!C176:T210)</f>
        <v/>
      </c>
      <c r="C539" s="316" t="str">
        <f t="array" ref="C539">IF(STROŠKI_01!D176:U210="","",STROŠKI_01!D176:U210)</f>
        <v/>
      </c>
      <c r="D539" s="316" t="str">
        <f t="array" ref="D539">IF(STROŠKI_01!E176:W210="","",STROŠKI_01!E176:W210)</f>
        <v/>
      </c>
      <c r="E539" s="316" t="str">
        <f t="array" ref="E539">IF(STROŠKI_01!F176:X210="","",STROŠKI_01!F176:X210)</f>
        <v/>
      </c>
      <c r="F539" s="316" t="str">
        <f t="array" ref="F539">IF(STROŠKI_01!G176:Y210="","",STROŠKI_01!G176:Y210)</f>
        <v/>
      </c>
      <c r="G539" s="316" t="str">
        <f t="array" ref="G539">IF(STROŠKI_01!H176:Z210="","",STROŠKI_01!H176:Z210)</f>
        <v/>
      </c>
      <c r="H539" s="316" t="str">
        <f t="array" ref="H539">IF(STROŠKI_01!I176:AA210="","",STROŠKI_01!I176:AA210)</f>
        <v/>
      </c>
      <c r="I539" s="316" t="str">
        <f t="array" ref="I539">IF(STROŠKI_01!J176:AB210="","",STROŠKI_01!J176:AB210)</f>
        <v/>
      </c>
      <c r="J539" s="316" t="str">
        <f t="array" ref="J539">IF(STROŠKI_01!K176:AC210="","",STROŠKI_01!K176:AC210)</f>
        <v/>
      </c>
      <c r="K539" s="316" t="str">
        <f t="array" ref="K539">IF(STROŠKI_01!L176:AH210="","",STROŠKI_01!L176:AH210)</f>
        <v/>
      </c>
      <c r="L539" s="316" t="str">
        <f t="array" ref="L539">IF(STROŠKI_01!M176:AI210="","",STROŠKI_01!M176:AI210)</f>
        <v/>
      </c>
      <c r="M539" s="316" t="str">
        <f t="array" ref="M539">IF(STROŠKI_01!N176:AJ210="","",STROŠKI_01!N176:AJ210)</f>
        <v/>
      </c>
      <c r="N539" s="316" t="str">
        <f t="array" ref="N539">IF(STROŠKI_01!O176:AK210="","",STROŠKI_01!O176:AK210)</f>
        <v/>
      </c>
      <c r="O539" s="316" t="str">
        <f t="array" ref="O539">IF(STROŠKI_01!P176:AK210="","",STROŠKI_01!P176:AK210)</f>
        <v/>
      </c>
      <c r="P539" s="316" t="str">
        <f t="array" ref="P539">IF(STROŠKI_01!Q176:AL210="","",STROŠKI_01!Q176:AL210)</f>
        <v/>
      </c>
      <c r="Q539" s="316" t="str">
        <f t="array" ref="Q539">IF(STROŠKI_01!R176:AM210="","",STROŠKI_01!R176:AM210)</f>
        <v/>
      </c>
      <c r="R539" s="316" t="str">
        <f t="array" ref="R539">IF(STROŠKI_01!S176:AN210="","",STROŠKI_01!S176:AN210)</f>
        <v/>
      </c>
      <c r="S539" s="316" t="str">
        <f t="array" ref="S539">IF(STROŠKI_01!T176:AO210="","",STROŠKI_01!T176:AO210)</f>
        <v/>
      </c>
      <c r="T539" s="316" t="str">
        <f t="array" ref="T539">IF(STROŠKI_01!U176:AP210="","",STROŠKI_01!U176:AP210)</f>
        <v/>
      </c>
    </row>
    <row r="540" spans="1:20" x14ac:dyDescent="0.25">
      <c r="A540" s="354">
        <v>12</v>
      </c>
      <c r="B540" s="316" t="str">
        <f t="array" ref="B540">IF(STROŠKI_01!C176:T211="","",STROŠKI_01!C176:T211)</f>
        <v/>
      </c>
      <c r="C540" s="316" t="str">
        <f t="array" ref="C540">IF(STROŠKI_01!D176:U211="","",STROŠKI_01!D176:U211)</f>
        <v/>
      </c>
      <c r="D540" s="316" t="str">
        <f t="array" ref="D540">IF(STROŠKI_01!E176:W211="","",STROŠKI_01!E176:W211)</f>
        <v/>
      </c>
      <c r="E540" s="316" t="str">
        <f t="array" ref="E540">IF(STROŠKI_01!F176:X211="","",STROŠKI_01!F176:X211)</f>
        <v/>
      </c>
      <c r="F540" s="316" t="str">
        <f t="array" ref="F540">IF(STROŠKI_01!G176:Y211="","",STROŠKI_01!G176:Y211)</f>
        <v/>
      </c>
      <c r="G540" s="316" t="str">
        <f t="array" ref="G540">IF(STROŠKI_01!H176:Z211="","",STROŠKI_01!H176:Z211)</f>
        <v/>
      </c>
      <c r="H540" s="316" t="str">
        <f t="array" ref="H540">IF(STROŠKI_01!I176:AA211="","",STROŠKI_01!I176:AA211)</f>
        <v/>
      </c>
      <c r="I540" s="316" t="str">
        <f t="array" ref="I540">IF(STROŠKI_01!J176:AB211="","",STROŠKI_01!J176:AB211)</f>
        <v/>
      </c>
      <c r="J540" s="316" t="str">
        <f t="array" ref="J540">IF(STROŠKI_01!K176:AC211="","",STROŠKI_01!K176:AC211)</f>
        <v/>
      </c>
      <c r="K540" s="316" t="str">
        <f t="array" ref="K540">IF(STROŠKI_01!L176:AH211="","",STROŠKI_01!L176:AH211)</f>
        <v/>
      </c>
      <c r="L540" s="316" t="str">
        <f t="array" ref="L540">IF(STROŠKI_01!M176:AI211="","",STROŠKI_01!M176:AI211)</f>
        <v/>
      </c>
      <c r="M540" s="316" t="str">
        <f t="array" ref="M540">IF(STROŠKI_01!N176:AJ211="","",STROŠKI_01!N176:AJ211)</f>
        <v/>
      </c>
      <c r="N540" s="316" t="str">
        <f t="array" ref="N540">IF(STROŠKI_01!O176:AK211="","",STROŠKI_01!O176:AK211)</f>
        <v/>
      </c>
      <c r="O540" s="316" t="str">
        <f t="array" ref="O540">IF(STROŠKI_01!P176:AK211="","",STROŠKI_01!P176:AK211)</f>
        <v/>
      </c>
      <c r="P540" s="316" t="str">
        <f t="array" ref="P540">IF(STROŠKI_01!Q176:AL211="","",STROŠKI_01!Q176:AL211)</f>
        <v/>
      </c>
      <c r="Q540" s="316" t="str">
        <f t="array" ref="Q540">IF(STROŠKI_01!R176:AM211="","",STROŠKI_01!R176:AM211)</f>
        <v/>
      </c>
      <c r="R540" s="316" t="str">
        <f t="array" ref="R540">IF(STROŠKI_01!S176:AN211="","",STROŠKI_01!S176:AN211)</f>
        <v/>
      </c>
      <c r="S540" s="316" t="str">
        <f t="array" ref="S540">IF(STROŠKI_01!T176:AO211="","",STROŠKI_01!T176:AO211)</f>
        <v/>
      </c>
      <c r="T540" s="316" t="str">
        <f t="array" ref="T540">IF(STROŠKI_01!U176:AP211="","",STROŠKI_01!U176:AP211)</f>
        <v/>
      </c>
    </row>
    <row r="541" spans="1:20" x14ac:dyDescent="0.25">
      <c r="A541" s="354">
        <v>12</v>
      </c>
      <c r="B541" s="316" t="str">
        <f t="array" ref="B541">IF(STROŠKI_01!C176:T212="","",STROŠKI_01!C176:T212)</f>
        <v/>
      </c>
      <c r="C541" s="316" t="str">
        <f t="array" ref="C541">IF(STROŠKI_01!D176:U212="","",STROŠKI_01!D176:U212)</f>
        <v/>
      </c>
      <c r="D541" s="316" t="str">
        <f t="array" ref="D541">IF(STROŠKI_01!E176:W212="","",STROŠKI_01!E176:W212)</f>
        <v/>
      </c>
      <c r="E541" s="316" t="str">
        <f t="array" ref="E541">IF(STROŠKI_01!F176:X212="","",STROŠKI_01!F176:X212)</f>
        <v/>
      </c>
      <c r="F541" s="316" t="str">
        <f t="array" ref="F541">IF(STROŠKI_01!G176:Y212="","",STROŠKI_01!G176:Y212)</f>
        <v/>
      </c>
      <c r="G541" s="316" t="str">
        <f t="array" ref="G541">IF(STROŠKI_01!H176:Z212="","",STROŠKI_01!H176:Z212)</f>
        <v/>
      </c>
      <c r="H541" s="316" t="str">
        <f t="array" ref="H541">IF(STROŠKI_01!I176:AA212="","",STROŠKI_01!I176:AA212)</f>
        <v/>
      </c>
      <c r="I541" s="316" t="str">
        <f t="array" ref="I541">IF(STROŠKI_01!J176:AB212="","",STROŠKI_01!J176:AB212)</f>
        <v/>
      </c>
      <c r="J541" s="316" t="str">
        <f t="array" ref="J541">IF(STROŠKI_01!K176:AC212="","",STROŠKI_01!K176:AC212)</f>
        <v/>
      </c>
      <c r="K541" s="316" t="str">
        <f t="array" ref="K541">IF(STROŠKI_01!L176:AH212="","",STROŠKI_01!L176:AH212)</f>
        <v/>
      </c>
      <c r="L541" s="316" t="str">
        <f t="array" ref="L541">IF(STROŠKI_01!M176:AI212="","",STROŠKI_01!M176:AI212)</f>
        <v/>
      </c>
      <c r="M541" s="316" t="str">
        <f t="array" ref="M541">IF(STROŠKI_01!N176:AJ212="","",STROŠKI_01!N176:AJ212)</f>
        <v/>
      </c>
      <c r="N541" s="316" t="str">
        <f t="array" ref="N541">IF(STROŠKI_01!O176:AK212="","",STROŠKI_01!O176:AK212)</f>
        <v/>
      </c>
      <c r="O541" s="316" t="str">
        <f t="array" ref="O541">IF(STROŠKI_01!P176:AK212="","",STROŠKI_01!P176:AK212)</f>
        <v/>
      </c>
      <c r="P541" s="316" t="str">
        <f t="array" ref="P541">IF(STROŠKI_01!Q176:AL212="","",STROŠKI_01!Q176:AL212)</f>
        <v/>
      </c>
      <c r="Q541" s="316" t="str">
        <f t="array" ref="Q541">IF(STROŠKI_01!R176:AM212="","",STROŠKI_01!R176:AM212)</f>
        <v/>
      </c>
      <c r="R541" s="316" t="str">
        <f t="array" ref="R541">IF(STROŠKI_01!S176:AN212="","",STROŠKI_01!S176:AN212)</f>
        <v/>
      </c>
      <c r="S541" s="316" t="str">
        <f t="array" ref="S541">IF(STROŠKI_01!T176:AO212="","",STROŠKI_01!T176:AO212)</f>
        <v/>
      </c>
      <c r="T541" s="316" t="str">
        <f t="array" ref="T541">IF(STROŠKI_01!U176:AP212="","",STROŠKI_01!U176:AP212)</f>
        <v/>
      </c>
    </row>
    <row r="542" spans="1:20" x14ac:dyDescent="0.25">
      <c r="A542"/>
    </row>
    <row r="543" spans="1:20" x14ac:dyDescent="0.25">
      <c r="A543"/>
    </row>
    <row r="544" spans="1:20" x14ac:dyDescent="0.25">
      <c r="A544"/>
    </row>
    <row r="545" spans="1:1" x14ac:dyDescent="0.25">
      <c r="A545"/>
    </row>
    <row r="546" spans="1:1" x14ac:dyDescent="0.25">
      <c r="A546"/>
    </row>
    <row r="547" spans="1:1" x14ac:dyDescent="0.25">
      <c r="A547"/>
    </row>
    <row r="548" spans="1:1" x14ac:dyDescent="0.25">
      <c r="A548"/>
    </row>
    <row r="549" spans="1:1" x14ac:dyDescent="0.25">
      <c r="A549"/>
    </row>
    <row r="550" spans="1:1" x14ac:dyDescent="0.25">
      <c r="A550"/>
    </row>
    <row r="551" spans="1:1" x14ac:dyDescent="0.25">
      <c r="A551"/>
    </row>
    <row r="552" spans="1:1" x14ac:dyDescent="0.25">
      <c r="A552"/>
    </row>
    <row r="553" spans="1:1" x14ac:dyDescent="0.25">
      <c r="A553"/>
    </row>
    <row r="554" spans="1:1" x14ac:dyDescent="0.25">
      <c r="A554"/>
    </row>
    <row r="555" spans="1:1" x14ac:dyDescent="0.25">
      <c r="A555"/>
    </row>
    <row r="556" spans="1:1" x14ac:dyDescent="0.25">
      <c r="A556"/>
    </row>
    <row r="557" spans="1:1" x14ac:dyDescent="0.25">
      <c r="A557"/>
    </row>
    <row r="558" spans="1:1" x14ac:dyDescent="0.25">
      <c r="A558"/>
    </row>
    <row r="559" spans="1:1" x14ac:dyDescent="0.25">
      <c r="A559"/>
    </row>
    <row r="560" spans="1:1" x14ac:dyDescent="0.25">
      <c r="A560"/>
    </row>
    <row r="561" spans="1:1" x14ac:dyDescent="0.25">
      <c r="A561"/>
    </row>
    <row r="562" spans="1:1" x14ac:dyDescent="0.25">
      <c r="A562"/>
    </row>
    <row r="563" spans="1:1" x14ac:dyDescent="0.25">
      <c r="A563"/>
    </row>
    <row r="564" spans="1:1" x14ac:dyDescent="0.25">
      <c r="A564"/>
    </row>
    <row r="565" spans="1:1" x14ac:dyDescent="0.25">
      <c r="A565"/>
    </row>
    <row r="566" spans="1:1" x14ac:dyDescent="0.25">
      <c r="A566"/>
    </row>
    <row r="567" spans="1:1" x14ac:dyDescent="0.25">
      <c r="A567"/>
    </row>
    <row r="568" spans="1:1" x14ac:dyDescent="0.25">
      <c r="A568"/>
    </row>
    <row r="569" spans="1:1" x14ac:dyDescent="0.25">
      <c r="A569"/>
    </row>
    <row r="570" spans="1:1" x14ac:dyDescent="0.25">
      <c r="A570"/>
    </row>
    <row r="571" spans="1:1" x14ac:dyDescent="0.25">
      <c r="A571"/>
    </row>
    <row r="572" spans="1:1" x14ac:dyDescent="0.25">
      <c r="A572"/>
    </row>
    <row r="573" spans="1:1" x14ac:dyDescent="0.25">
      <c r="A573"/>
    </row>
    <row r="574" spans="1:1" x14ac:dyDescent="0.25">
      <c r="A574"/>
    </row>
    <row r="575" spans="1:1" x14ac:dyDescent="0.25">
      <c r="A575"/>
    </row>
    <row r="576" spans="1:1" x14ac:dyDescent="0.25">
      <c r="A576"/>
    </row>
    <row r="577" spans="1:1" x14ac:dyDescent="0.25">
      <c r="A577"/>
    </row>
    <row r="578" spans="1:1" x14ac:dyDescent="0.25">
      <c r="A578"/>
    </row>
    <row r="579" spans="1:1" x14ac:dyDescent="0.25">
      <c r="A579"/>
    </row>
    <row r="580" spans="1:1" x14ac:dyDescent="0.25">
      <c r="A580"/>
    </row>
    <row r="581" spans="1:1" x14ac:dyDescent="0.25">
      <c r="A581"/>
    </row>
    <row r="582" spans="1:1" x14ac:dyDescent="0.25">
      <c r="A582"/>
    </row>
    <row r="583" spans="1:1" x14ac:dyDescent="0.25">
      <c r="A583"/>
    </row>
    <row r="584" spans="1:1" x14ac:dyDescent="0.25">
      <c r="A584"/>
    </row>
    <row r="585" spans="1:1" x14ac:dyDescent="0.25">
      <c r="A585"/>
    </row>
    <row r="586" spans="1:1" x14ac:dyDescent="0.25">
      <c r="A586"/>
    </row>
    <row r="587" spans="1:1" x14ac:dyDescent="0.25">
      <c r="A587"/>
    </row>
    <row r="588" spans="1:1" x14ac:dyDescent="0.25">
      <c r="A588"/>
    </row>
  </sheetData>
  <sheetProtection autoFilter="0" pivotTables="0"/>
  <autoFilter ref="A1:T541" xr:uid="{00000000-0009-0000-0000-000003000000}"/>
  <printOptions horizontalCentered="1"/>
  <pageMargins left="0.70866141732283505" right="0.39370078740157499" top="1.37795275590551" bottom="0.59055118110236204" header="0.59055118110236204" footer="0.27559055118110198"/>
  <pageSetup paperSize="8" scale="47" orientation="portrait" blackAndWhite="1" r:id="rId1"/>
  <headerFooter scaleWithDoc="0">
    <oddHeader>&amp;L&amp;"Century Gothic,Navadno"&amp;7&amp;G&amp;R&amp;"Century Gothic,Navadno"&amp;7PODATKI ZAUPNE NARAVE</oddHeader>
    <oddFooter>&amp;L&amp;"Century Gothic,Navadno"&amp;6Datoteka: &amp;F
Datum tiskanja: &amp;D&amp;R&amp;"Century Gothic,Navadno"&amp;6&amp;A - &amp;P / &amp;N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CALC_02">
    <tabColor theme="1" tint="0.499984740745262"/>
  </sheetPr>
  <dimension ref="B1:DP28"/>
  <sheetViews>
    <sheetView showGridLines="0" zoomScale="70" zoomScaleNormal="70" workbookViewId="0">
      <selection activeCell="CH14" sqref="CH14"/>
    </sheetView>
  </sheetViews>
  <sheetFormatPr defaultRowHeight="15" x14ac:dyDescent="0.25"/>
  <cols>
    <col min="1" max="1" width="4.28515625" customWidth="1"/>
    <col min="2" max="2" width="13.7109375" customWidth="1"/>
    <col min="3" max="3" width="17.5703125" customWidth="1"/>
    <col min="4" max="4" width="91.85546875" customWidth="1"/>
    <col min="5" max="5" width="15.42578125" customWidth="1"/>
    <col min="6" max="6" width="17.140625" bestFit="1" customWidth="1"/>
    <col min="7" max="8" width="21.7109375" customWidth="1"/>
    <col min="9" max="12" width="15.42578125" customWidth="1"/>
    <col min="13" max="14" width="17.7109375" bestFit="1" customWidth="1"/>
    <col min="15" max="15" width="20.42578125" customWidth="1"/>
    <col min="16" max="17" width="4.5703125" customWidth="1"/>
    <col min="18" max="18" width="6.7109375" customWidth="1"/>
    <col min="19" max="19" width="4.5703125" customWidth="1"/>
    <col min="20" max="20" width="13.7109375" customWidth="1"/>
    <col min="21" max="21" width="17.5703125" customWidth="1"/>
    <col min="22" max="22" width="91.85546875" customWidth="1"/>
    <col min="23" max="32" width="15.42578125" customWidth="1"/>
    <col min="33" max="33" width="13.28515625" customWidth="1"/>
    <col min="34" max="34" width="4.5703125" customWidth="1"/>
    <col min="35" max="35" width="4.5703125" hidden="1" customWidth="1"/>
    <col min="36" max="36" width="13.85546875" hidden="1" customWidth="1"/>
    <col min="37" max="37" width="4.5703125" hidden="1" customWidth="1"/>
    <col min="38" max="38" width="17.5703125" customWidth="1"/>
    <col min="39" max="39" width="91.85546875" customWidth="1"/>
    <col min="40" max="41" width="15.42578125" customWidth="1"/>
    <col min="42" max="42" width="21.28515625" customWidth="1"/>
    <col min="43" max="43" width="15.42578125" customWidth="1"/>
    <col min="44" max="44" width="21.7109375" customWidth="1"/>
    <col min="45" max="49" width="15.42578125" customWidth="1"/>
    <col min="50" max="50" width="13.28515625" customWidth="1"/>
    <col min="51" max="51" width="4.5703125" customWidth="1"/>
    <col min="52" max="52" width="4.5703125" hidden="1" customWidth="1"/>
    <col min="53" max="53" width="13.85546875" hidden="1" customWidth="1"/>
    <col min="54" max="54" width="4.5703125" hidden="1" customWidth="1"/>
    <col min="55" max="55" width="17.5703125" customWidth="1"/>
    <col min="56" max="56" width="91.85546875" customWidth="1"/>
    <col min="57" max="58" width="15.42578125" customWidth="1"/>
    <col min="59" max="59" width="21.28515625" customWidth="1"/>
    <col min="60" max="66" width="15.42578125" customWidth="1"/>
    <col min="67" max="67" width="13.28515625" customWidth="1"/>
    <col min="68" max="69" width="4.5703125" hidden="1" customWidth="1"/>
    <col min="70" max="70" width="13.85546875" customWidth="1"/>
    <col min="71" max="71" width="4.5703125" customWidth="1"/>
    <col min="72" max="72" width="14.5703125" customWidth="1"/>
    <col min="73" max="73" width="12.85546875" customWidth="1"/>
    <col min="74" max="74" width="63.140625" customWidth="1"/>
    <col min="75" max="75" width="18.85546875" customWidth="1"/>
    <col min="76" max="78" width="20.5703125" customWidth="1"/>
    <col min="79" max="83" width="8.140625" customWidth="1"/>
    <col min="84" max="84" width="13.7109375" customWidth="1"/>
    <col min="85" max="85" width="17.5703125" customWidth="1"/>
    <col min="86" max="86" width="91.85546875" customWidth="1"/>
    <col min="87" max="87" width="15.42578125" customWidth="1"/>
    <col min="88" max="88" width="17.140625" bestFit="1" customWidth="1"/>
    <col min="89" max="90" width="21.7109375" customWidth="1"/>
    <col min="91" max="94" width="15.42578125" customWidth="1"/>
    <col min="95" max="96" width="17.7109375" bestFit="1" customWidth="1"/>
    <col min="97" max="97" width="20.42578125" customWidth="1"/>
    <col min="98" max="99" width="4.5703125" customWidth="1"/>
    <col min="100" max="100" width="6.7109375" customWidth="1"/>
    <col min="101" max="101" width="4.5703125" customWidth="1"/>
    <col min="102" max="102" width="4.28515625" customWidth="1"/>
    <col min="103" max="103" width="13.7109375" customWidth="1"/>
    <col min="104" max="104" width="17.5703125" customWidth="1"/>
    <col min="105" max="105" width="91.85546875" customWidth="1"/>
    <col min="106" max="106" width="15.42578125" customWidth="1"/>
    <col min="107" max="107" width="17.140625" bestFit="1" customWidth="1"/>
    <col min="108" max="109" width="21.7109375" customWidth="1"/>
    <col min="110" max="113" width="15.42578125" customWidth="1"/>
    <col min="114" max="115" width="17.7109375" bestFit="1" customWidth="1"/>
    <col min="116" max="116" width="20.42578125" customWidth="1"/>
    <col min="117" max="118" width="4.5703125" customWidth="1"/>
    <col min="119" max="119" width="6.7109375" customWidth="1"/>
    <col min="120" max="120" width="4.5703125" customWidth="1"/>
  </cols>
  <sheetData>
    <row r="1" spans="2:116" s="380" customFormat="1" ht="142.5" customHeight="1" x14ac:dyDescent="0.25"/>
    <row r="2" spans="2:116" x14ac:dyDescent="0.25">
      <c r="BN2" s="470" t="s">
        <v>924</v>
      </c>
      <c r="BO2" s="471" t="s">
        <v>942</v>
      </c>
    </row>
    <row r="3" spans="2:116" ht="21" x14ac:dyDescent="0.25">
      <c r="B3" s="305" t="str">
        <f>"Variabilni upravičeni stroški v koledarskem letu (t) "&amp;BAZA_Sifranti!$AN$3</f>
        <v>Variabilni upravičeni stroški v koledarskem letu (t) XXXX</v>
      </c>
      <c r="T3" s="305" t="str">
        <f>$B$3</f>
        <v>Variabilni upravičeni stroški v koledarskem letu (t) XXXX</v>
      </c>
      <c r="AL3" s="305" t="str">
        <f>$B$3</f>
        <v>Variabilni upravičeni stroški v koledarskem letu (t) XXXX</v>
      </c>
      <c r="BC3" s="305" t="str">
        <f>$B$3</f>
        <v>Variabilni upravičeni stroški v koledarskem letu (t) XXXX</v>
      </c>
      <c r="BO3" s="211" t="s">
        <v>925</v>
      </c>
      <c r="BT3" s="305" t="str">
        <f>$B$3</f>
        <v>Variabilni upravičeni stroški v koledarskem letu (t) XXXX</v>
      </c>
      <c r="CF3" s="305" t="str">
        <f>"Variabilni upravičeni stroški v koledarskem letu (t) "&amp;BAZA_Sifranti!$AN$3</f>
        <v>Variabilni upravičeni stroški v koledarskem letu (t) XXXX</v>
      </c>
      <c r="CY3" s="305" t="str">
        <f>"Variabilni upravičeni stroški v koledarskem letu (t) "&amp;BAZA_Sifranti!$AN$3</f>
        <v>Variabilni upravičeni stroški v koledarskem letu (t) XXXX</v>
      </c>
    </row>
    <row r="5" spans="2:116" ht="17.25" x14ac:dyDescent="0.25">
      <c r="B5" s="368" t="s">
        <v>598</v>
      </c>
      <c r="F5" s="428" t="s">
        <v>558</v>
      </c>
      <c r="G5" s="428" t="s">
        <v>550</v>
      </c>
      <c r="H5" s="428" t="s">
        <v>941</v>
      </c>
      <c r="I5" s="211" t="s">
        <v>893</v>
      </c>
      <c r="M5" s="428"/>
      <c r="N5" s="428"/>
      <c r="O5" s="428"/>
      <c r="T5" s="368" t="s">
        <v>597</v>
      </c>
      <c r="AL5" s="368" t="s">
        <v>594</v>
      </c>
      <c r="BC5" s="368" t="s">
        <v>874</v>
      </c>
      <c r="BT5" s="368" t="s">
        <v>957</v>
      </c>
      <c r="CF5" s="368" t="s">
        <v>992</v>
      </c>
      <c r="CJ5" s="428" t="s">
        <v>558</v>
      </c>
      <c r="CK5" s="428" t="s">
        <v>550</v>
      </c>
      <c r="CL5" s="428" t="s">
        <v>941</v>
      </c>
      <c r="CM5" s="211" t="s">
        <v>893</v>
      </c>
      <c r="CQ5" s="428" t="s">
        <v>558</v>
      </c>
      <c r="CR5" s="428" t="s">
        <v>550</v>
      </c>
      <c r="CS5" s="428" t="s">
        <v>940</v>
      </c>
      <c r="CY5" s="368" t="s">
        <v>993</v>
      </c>
      <c r="DC5" s="428"/>
      <c r="DD5" s="428"/>
      <c r="DE5" s="428"/>
      <c r="DF5" s="211"/>
      <c r="DJ5" s="428"/>
      <c r="DK5" s="428"/>
      <c r="DL5" s="428"/>
    </row>
    <row r="6" spans="2:116" x14ac:dyDescent="0.25">
      <c r="E6" s="377" t="s">
        <v>938</v>
      </c>
      <c r="F6" s="378">
        <f>IFERROR(GETPIVOTDATA("Skupna variabilna količina 
(Dobavljena toplota)
[MWh]",TAR_CAL_01!$B$10,"ID_PR","REAL"),0)</f>
        <v>0</v>
      </c>
      <c r="G6" s="378">
        <f>GETPIVOTDATA("Skupna variabilna količina 
(Dobavljena toplota)
[MWh]",TAR_CAL_01!$B$10,"ID_PR","PLAN")</f>
        <v>0</v>
      </c>
      <c r="H6" s="484">
        <f>SUM(F6:G6)</f>
        <v>0</v>
      </c>
      <c r="L6" s="429"/>
      <c r="M6" s="472"/>
      <c r="N6" s="472"/>
      <c r="O6" s="472"/>
      <c r="AO6" s="377" t="s">
        <v>889</v>
      </c>
      <c r="AP6" s="378">
        <f>GETPIVOTDATA("Skupna variabilna količina 
(Dobavljena toplota)
[MWh]",TAR_CAL_01!$AL$10)</f>
        <v>0</v>
      </c>
      <c r="AR6" s="378"/>
      <c r="AS6" s="427"/>
      <c r="BF6" s="377"/>
      <c r="BG6" s="378"/>
      <c r="BW6" s="211" t="s">
        <v>558</v>
      </c>
      <c r="BX6" s="211" t="s">
        <v>550</v>
      </c>
      <c r="BY6" s="211" t="s">
        <v>940</v>
      </c>
      <c r="CI6" s="377" t="s">
        <v>938</v>
      </c>
      <c r="CJ6" s="378">
        <f>IFERROR(GETPIVOTDATA("Skupna variabilna količina 
(Dobavljena toplota)
[MWh]",TAR_CAL_01!$B$10,"ID_PR","REAL"),0)</f>
        <v>0</v>
      </c>
      <c r="CK6" s="378">
        <f>GETPIVOTDATA("Skupna variabilna količina 
(Dobavljena toplota)
[MWh]",TAR_CAL_01!$B$10,"ID_PR","PLAN")</f>
        <v>0</v>
      </c>
      <c r="CL6" s="484">
        <f>SUM(CJ6:CK6)</f>
        <v>0</v>
      </c>
      <c r="CP6" s="429" t="s">
        <v>891</v>
      </c>
      <c r="CQ6" s="472">
        <f>IFERROR(CJ9-CJ6,0)</f>
        <v>0</v>
      </c>
      <c r="CR6" s="472">
        <f>(CK9)-CK6</f>
        <v>0</v>
      </c>
      <c r="CS6" s="472">
        <f>CQ6+CR6</f>
        <v>0</v>
      </c>
      <c r="DB6" s="377"/>
      <c r="DC6" s="378"/>
      <c r="DD6" s="378"/>
      <c r="DE6" s="484"/>
      <c r="DI6" s="429"/>
      <c r="DJ6" s="472"/>
      <c r="DK6" s="472"/>
      <c r="DL6" s="472"/>
    </row>
    <row r="7" spans="2:116" ht="15.75" thickBot="1" x14ac:dyDescent="0.3">
      <c r="E7" s="377" t="s">
        <v>939</v>
      </c>
      <c r="F7" s="379">
        <f>IFERROR(GETPIVOTDATA("Skupni znesek UVS_[EUR]",$B$18,"ID_PR","REAL")/F6,0)</f>
        <v>0</v>
      </c>
      <c r="G7" s="379">
        <f>IFERROR(GETPIVOTDATA("Skupni znesek UVS_[EUR]",$B$18,"ID_PR","PLAN")/G6,0)</f>
        <v>0</v>
      </c>
      <c r="H7" s="474">
        <f>AVERAGE(F7:G7)</f>
        <v>0</v>
      </c>
      <c r="I7" s="427">
        <f>IFERROR(G7/F7-1,0)</f>
        <v>0</v>
      </c>
      <c r="L7" s="429"/>
      <c r="M7" s="427"/>
      <c r="N7" s="427"/>
      <c r="O7" s="427"/>
      <c r="AO7" s="377" t="s">
        <v>871</v>
      </c>
      <c r="AP7" s="379">
        <f>IFERROR(GETPIVOTDATA("Skupni znesek UVS_[EUR]",$AL$18)/AP6,0)</f>
        <v>0</v>
      </c>
      <c r="BF7" s="377"/>
      <c r="BG7" s="379"/>
      <c r="BU7" s="480"/>
      <c r="BV7" s="480" t="s">
        <v>923</v>
      </c>
      <c r="BW7" s="485">
        <f>SUM(BW8:BW11)</f>
        <v>0</v>
      </c>
      <c r="BX7" s="485">
        <f t="shared" ref="BX7:BY7" si="0">SUM(BX8:BX11)</f>
        <v>0</v>
      </c>
      <c r="BY7" s="485">
        <f t="shared" si="0"/>
        <v>0</v>
      </c>
      <c r="CI7" s="377" t="s">
        <v>956</v>
      </c>
      <c r="CJ7" s="378">
        <f>IFERROR((GETPIVOTDATA("SPTE
Proizvedena_TE [MWh]",$CF$18,"ID_PR","REAL")+GETPIVOTDATA("Kotli/Ostalo
Proizvedena_TE [MWh]",$CF$18,"ID_PR","REAL")),0)</f>
        <v>0</v>
      </c>
      <c r="CK7" s="378">
        <f>IFERROR((GETPIVOTDATA("SPTE
Proizvedena_TE [MWh]",$CF$18,"ID_PR","PLAN")+GETPIVOTDATA("Kotli/Ostalo
Proizvedena_TE [MWh]",$CF$18,"ID_PR","PLAN")),0)</f>
        <v>0</v>
      </c>
      <c r="CL7" s="472">
        <f>SUM(CJ7:CK7)</f>
        <v>0</v>
      </c>
      <c r="CM7" s="427">
        <f>IFERROR(CK7/CJ7-1,0)</f>
        <v>0</v>
      </c>
      <c r="CP7" s="429" t="s">
        <v>890</v>
      </c>
      <c r="CQ7" s="427">
        <f>IFERROR(1-CJ6/(CJ6+CQ6),0)</f>
        <v>0</v>
      </c>
      <c r="CR7" s="427">
        <f>IFERROR(1-CK6/(CK6+CR6),0)</f>
        <v>0</v>
      </c>
      <c r="CS7" s="427">
        <f>IFERROR(1-CL6/(CL6+CS6),0)</f>
        <v>0</v>
      </c>
      <c r="DI7" s="429"/>
      <c r="DJ7" s="427"/>
      <c r="DK7" s="427"/>
      <c r="DL7" s="427"/>
    </row>
    <row r="8" spans="2:116" x14ac:dyDescent="0.25">
      <c r="E8" s="377" t="s">
        <v>956</v>
      </c>
      <c r="F8" s="378">
        <f>IFERROR((GETPIVOTDATA("SPTE
Proizvedena_TE [MWh]",$B$18,"ID_PR","REAL")+GETPIVOTDATA("Kotli/Ostalo
Proizvedena_TE [MWh]",$B$18,"ID_PR","REAL")),0)</f>
        <v>0</v>
      </c>
      <c r="G8" s="378">
        <f>IFERROR((GETPIVOTDATA("SPTE
Proizvedena_TE [MWh]",$B$18,"ID_PR","PLAN")+GETPIVOTDATA("Kotli/Ostalo
Proizvedena_TE [MWh]",$B$18,"ID_PR","PLAN")),0)</f>
        <v>0</v>
      </c>
      <c r="H8" s="472">
        <f>SUM(F8:G8)</f>
        <v>0</v>
      </c>
      <c r="BU8" s="377"/>
      <c r="BV8" s="377" t="s">
        <v>951</v>
      </c>
      <c r="BW8" s="481">
        <f>IFERROR(GETPIVOTDATA("Količinska poraba 
[enot]",$BT$18,"ID_PR","REAL","ID","A06-01_01","Enota","MWh")+GETPIVOTDATA("Količinska poraba 
[enot]",$BT$18,"ID_PR","REAL","ID","A06-01_02","Enota","MWh")+GETPIVOTDATA("Količinska poraba 
[enot]",$BT$18,"ID_PR","REAL","ID","A06-01_03","Enota","MWh"),0)</f>
        <v>0</v>
      </c>
      <c r="BX8" s="481">
        <f>IFERROR(GETPIVOTDATA("Količinska poraba 
[enot]",$BT$18,"ID_PR","PLAN","ID","A06-01_01","Enota","MWh")+GETPIVOTDATA("Količinska poraba 
[enot]",$BT$18,"ID_PR","PLAN","ID","A06-01_02","Enota","MWh")+GETPIVOTDATA("Količinska poraba 
[enot]",$BT$18,"ID_PR","PLAN","ID","A06-01_03","Enota","MWh"),0)</f>
        <v>0</v>
      </c>
      <c r="BY8" s="481">
        <f t="shared" ref="BY8:BY11" si="1">SUM(BW8:BX8)</f>
        <v>0</v>
      </c>
      <c r="CI8" s="377" t="s">
        <v>994</v>
      </c>
      <c r="CJ8" s="378">
        <f>IFERROR((GETPIVOTDATA("Količinska poraba 
[enot]",$CY$18,"ID_PR","REAL")),0)</f>
        <v>0</v>
      </c>
      <c r="CK8" s="378">
        <f>IFERROR(GETPIVOTDATA("Količinska poraba 
[enot]",$CY$18,"ID_PR","PLAN"),0)</f>
        <v>0</v>
      </c>
      <c r="CL8" s="472">
        <f>SUM(CJ8:CK8)</f>
        <v>0</v>
      </c>
      <c r="CM8" s="427">
        <f>IFERROR(CK8/CJ8-1,0)</f>
        <v>0</v>
      </c>
    </row>
    <row r="9" spans="2:116" x14ac:dyDescent="0.25">
      <c r="B9" s="369"/>
      <c r="E9" s="377" t="s">
        <v>996</v>
      </c>
      <c r="H9" s="539" t="e">
        <f>GETPIVOTDATA("Skupni znesek UVS_[EUR]",$B$18)/H6</f>
        <v>#DIV/0!</v>
      </c>
      <c r="T9" s="369"/>
      <c r="AL9" s="369"/>
      <c r="BC9" s="369"/>
      <c r="BT9" s="369"/>
      <c r="BU9" s="377"/>
      <c r="BV9" s="377" t="s">
        <v>952</v>
      </c>
      <c r="BW9" s="481">
        <f>IFERROR(GETPIVOTDATA("Količinska poraba 
[enot]",$BT$18,"ID_PR","REAL","ID","A06-02_01","Enota","MWh")+GETPIVOTDATA("Količinska poraba 
[enot]",$BT$18,"ID_PR","REAL","ID","A06-02_02","Enota","MWh")+GETPIVOTDATA("Količinska poraba 
[enot]",$BT$18,"ID_PR","REAL","ID","A06-02_03","Enota","MWh"),0)</f>
        <v>0</v>
      </c>
      <c r="BX9" s="481">
        <f>IFERROR(GETPIVOTDATA("Količinska poraba 
[enot]",$BT$18,"ID_PR","PLAN","ID","A06-02_01","Enota","MWh")+GETPIVOTDATA("Količinska poraba 
[enot]",$BT$18,"ID_PR","PLAN","ID","A06-02_02","Enota","MWh")+GETPIVOTDATA("Količinska poraba 
[enot]",$BT$18,"ID_PR","PLAN","ID","A06-02_03","Enota","MWh"),0)</f>
        <v>0</v>
      </c>
      <c r="BY9" s="481">
        <f t="shared" si="1"/>
        <v>0</v>
      </c>
      <c r="CF9" s="369"/>
      <c r="CI9" s="377" t="s">
        <v>995</v>
      </c>
      <c r="CJ9" s="472">
        <f>SUM(CJ7:CJ8)</f>
        <v>0</v>
      </c>
      <c r="CK9" s="472">
        <f t="shared" ref="CK9:CL9" si="2">SUM(CK7:CK8)</f>
        <v>0</v>
      </c>
      <c r="CL9" s="472">
        <f t="shared" si="2"/>
        <v>0</v>
      </c>
      <c r="CM9" s="427">
        <f>IFERROR(CK9/CJ9-1,0)</f>
        <v>0</v>
      </c>
      <c r="CY9" s="369"/>
    </row>
    <row r="10" spans="2:116" x14ac:dyDescent="0.25">
      <c r="B10" s="369"/>
      <c r="T10" s="369"/>
      <c r="AL10" s="369"/>
      <c r="BC10" s="369"/>
      <c r="BT10" s="369"/>
      <c r="BU10" s="377"/>
      <c r="BV10" s="377" t="s">
        <v>953</v>
      </c>
      <c r="BW10" s="481">
        <f>IFERROR(GETPIVOTDATA("Količinska poraba 
[enot]",$BT$18,"ID_PR","REAL","ID","A06-03_01","Enota","MWh")+GETPIVOTDATA("Količinska poraba 
[enot]",$BT$18,"ID_PR","REAL","ID","A06-03_02","Enota","MWh")+GETPIVOTDATA("Količinska poraba 
[enot]",$BT$18,"ID_PR","REAL","ID","A06-03_03","Enota","MWh"),0)</f>
        <v>0</v>
      </c>
      <c r="BX10" s="481">
        <f>IFERROR(GETPIVOTDATA("Količinska poraba 
[enot]",$BT$18,"ID_PR","PLAN","ID","A06-03_01","Enota","MWh")+GETPIVOTDATA("Količinska poraba 
[enot]",$BT$18,"ID_PR","PLAN","ID","A06-03_02","Enota","MWh")+GETPIVOTDATA("Količinska poraba 
[enot]",$BT$18,"ID_PR","PLAN","ID","A06-03_03","Enota","MWh"),0)</f>
        <v>0</v>
      </c>
      <c r="BY10" s="481">
        <f t="shared" si="1"/>
        <v>0</v>
      </c>
      <c r="CF10" s="369"/>
      <c r="CY10" s="369"/>
    </row>
    <row r="11" spans="2:116" x14ac:dyDescent="0.25">
      <c r="B11" s="369"/>
      <c r="T11" s="369"/>
      <c r="AL11" s="369"/>
      <c r="BC11" s="369"/>
      <c r="BT11" s="369"/>
      <c r="BU11" s="377"/>
      <c r="BV11" s="377" t="s">
        <v>955</v>
      </c>
      <c r="BW11" s="481">
        <f>IFERROR(GETPIVOTDATA("Količinska poraba 
[enot]",$BT$18,"ID_PR","REAL","ID","A06-04_01","Enota","MWh")+GETPIVOTDATA("Količinska poraba 
[enot]",$BT$18,"ID_PR","REAL","ID","A06-04_02","Enota","MWh")+GETPIVOTDATA("Količinska poraba 
[enot]",$BT$18,"ID_PR","REAL","ID","A06-04_03","Enota","MWh"),0)</f>
        <v>0</v>
      </c>
      <c r="BX11" s="481">
        <f>IFERROR(GETPIVOTDATA("Količinska poraba 
[enot]",$BT$18,"ID_PR","PLAN","ID","A06-04_01","Enota","MWh")+GETPIVOTDATA("Količinska poraba 
[enot]",$BT$18,"ID_PR","PLAN","ID","A06-04_02","Enota","MWh")+GETPIVOTDATA("Količinska poraba 
[enot]",$BT$18,"ID_PR","PLAN","ID","A06-04_03","Enota","MWh"),0)</f>
        <v>0</v>
      </c>
      <c r="BY11" s="481">
        <f t="shared" si="1"/>
        <v>0</v>
      </c>
      <c r="CF11" s="369"/>
      <c r="CY11" s="369"/>
    </row>
    <row r="12" spans="2:116" x14ac:dyDescent="0.25">
      <c r="B12" s="369"/>
      <c r="T12" s="369"/>
      <c r="AL12" s="369"/>
      <c r="BC12" s="369"/>
      <c r="BT12" s="369"/>
      <c r="BU12" s="479"/>
      <c r="BV12" s="479" t="s">
        <v>948</v>
      </c>
      <c r="BW12" s="482">
        <f>IFERROR(GETPIVOTDATA("Količinska poraba 
[enot]",$BT$18,"ID_PR","REAL","ID","A06-01_04","Enota","MW/leto"),0)</f>
        <v>0</v>
      </c>
      <c r="BX12" s="482">
        <f>IFERROR(GETPIVOTDATA("Količinska poraba 
[enot]",$BT$18,"ID_PR","PLAN","ID","A06-01_04","Enota","MW/leto"),0)</f>
        <v>0</v>
      </c>
      <c r="BY12" s="482">
        <f>AVERAGE(BW12:BX12)</f>
        <v>0</v>
      </c>
      <c r="CF12" s="369"/>
      <c r="CY12" s="369"/>
    </row>
    <row r="13" spans="2:116" x14ac:dyDescent="0.25">
      <c r="B13" s="369"/>
      <c r="T13" s="369"/>
      <c r="AL13" s="369"/>
      <c r="BC13" s="369"/>
      <c r="BT13" s="369"/>
      <c r="BU13" s="377"/>
      <c r="BV13" s="377" t="s">
        <v>949</v>
      </c>
      <c r="BW13" s="483">
        <f>IFERROR(GETPIVOTDATA("Količinska poraba 
[enot]",$BT$18,"ID_PR","REAL","ID","A06-02_04","Enota","MW/leto"),0)</f>
        <v>0</v>
      </c>
      <c r="BX13" s="483">
        <f>IFERROR(GETPIVOTDATA("Količinska poraba 
[enot]",$BT$18,"ID_PR","PLAN","ID","A06-02_04","Enota","MW/leto"),0)</f>
        <v>0</v>
      </c>
      <c r="BY13" s="483">
        <f t="shared" ref="BY13:BY15" si="3">AVERAGE(BW13:BX13)</f>
        <v>0</v>
      </c>
      <c r="CF13" s="369"/>
      <c r="CY13" s="369"/>
    </row>
    <row r="14" spans="2:116" x14ac:dyDescent="0.25">
      <c r="B14" s="369"/>
      <c r="T14" s="369"/>
      <c r="AL14" s="369"/>
      <c r="BC14" s="369"/>
      <c r="BT14" s="369"/>
      <c r="BU14" s="377"/>
      <c r="BV14" s="377" t="s">
        <v>950</v>
      </c>
      <c r="BW14" s="483">
        <f>IFERROR(GETPIVOTDATA("Količinska poraba 
[enot]",$BT$18,"ID_PR","REAL","ID","A06-03_04","Enota","MW/leto"),0)</f>
        <v>0</v>
      </c>
      <c r="BX14" s="483">
        <f>IFERROR(GETPIVOTDATA("Količinska poraba 
[enot]",$BT$18,"ID_PR","PLAN","ID","A06-03_04","Enota","MW/leto"),0)</f>
        <v>0</v>
      </c>
      <c r="BY14" s="483">
        <f t="shared" si="3"/>
        <v>0</v>
      </c>
      <c r="CF14" s="369"/>
      <c r="CY14" s="369"/>
    </row>
    <row r="15" spans="2:116" x14ac:dyDescent="0.25">
      <c r="B15" s="369"/>
      <c r="T15" s="369"/>
      <c r="AL15" s="369"/>
      <c r="BC15" s="369"/>
      <c r="BT15" s="369"/>
      <c r="BU15" s="377"/>
      <c r="BV15" s="377" t="s">
        <v>954</v>
      </c>
      <c r="BW15" s="483">
        <f>IFERROR(GETPIVOTDATA("Količinska poraba 
[enot]",$BT$18,"ID_PR","REAL","ID","A06-04_04","Enota","MW/leto"),0)</f>
        <v>0</v>
      </c>
      <c r="BX15" s="483">
        <f>IFERROR(GETPIVOTDATA("Količinska poraba 
[enot]",$BT$18,"ID_PR","PLAN","ID","A06-04_04","Enota","MW/leto"),0)</f>
        <v>0</v>
      </c>
      <c r="BY15" s="483">
        <f t="shared" si="3"/>
        <v>0</v>
      </c>
      <c r="CF15" s="369"/>
      <c r="CY15" s="369"/>
    </row>
    <row r="16" spans="2:116" x14ac:dyDescent="0.25">
      <c r="B16" s="369" t="s">
        <v>595</v>
      </c>
      <c r="T16" s="369" t="s">
        <v>596</v>
      </c>
      <c r="AL16" s="369" t="s">
        <v>599</v>
      </c>
      <c r="BC16" s="369" t="s">
        <v>873</v>
      </c>
      <c r="BT16" s="369" t="s">
        <v>922</v>
      </c>
      <c r="CF16" s="369" t="s">
        <v>990</v>
      </c>
      <c r="CY16" s="369" t="s">
        <v>991</v>
      </c>
    </row>
    <row r="18" spans="2:120" x14ac:dyDescent="0.25">
      <c r="E18" s="317" t="s">
        <v>552</v>
      </c>
      <c r="W18" s="317" t="s">
        <v>552</v>
      </c>
      <c r="AN18" s="317" t="s">
        <v>552</v>
      </c>
      <c r="BE18" s="317" t="s">
        <v>552</v>
      </c>
      <c r="BW18" s="317" t="s">
        <v>552</v>
      </c>
      <c r="CI18" s="317" t="s">
        <v>552</v>
      </c>
      <c r="DB18" s="317" t="s">
        <v>552</v>
      </c>
    </row>
    <row r="19" spans="2:120" ht="169.5" x14ac:dyDescent="0.25">
      <c r="B19" s="374" t="s">
        <v>549</v>
      </c>
      <c r="C19" s="331" t="s">
        <v>14</v>
      </c>
      <c r="D19" s="331" t="s">
        <v>146</v>
      </c>
      <c r="E19" s="313" t="s">
        <v>562</v>
      </c>
      <c r="F19" s="313" t="s">
        <v>563</v>
      </c>
      <c r="G19" s="313" t="s">
        <v>564</v>
      </c>
      <c r="H19" s="313" t="s">
        <v>569</v>
      </c>
      <c r="I19" s="329" t="s">
        <v>565</v>
      </c>
      <c r="J19" s="329" t="s">
        <v>566</v>
      </c>
      <c r="K19" s="329" t="s">
        <v>570</v>
      </c>
      <c r="L19" s="313" t="s">
        <v>560</v>
      </c>
      <c r="M19" s="313" t="s">
        <v>561</v>
      </c>
      <c r="N19" s="313" t="s">
        <v>872</v>
      </c>
      <c r="O19" s="313" t="s">
        <v>553</v>
      </c>
      <c r="T19" s="375" t="s">
        <v>573</v>
      </c>
      <c r="U19" s="331" t="s">
        <v>14</v>
      </c>
      <c r="V19" s="331" t="s">
        <v>146</v>
      </c>
      <c r="W19" s="313" t="s">
        <v>562</v>
      </c>
      <c r="X19" s="313" t="s">
        <v>563</v>
      </c>
      <c r="Y19" s="313" t="s">
        <v>564</v>
      </c>
      <c r="Z19" s="313" t="s">
        <v>569</v>
      </c>
      <c r="AA19" s="329" t="s">
        <v>565</v>
      </c>
      <c r="AB19" s="329" t="s">
        <v>566</v>
      </c>
      <c r="AC19" s="329" t="s">
        <v>570</v>
      </c>
      <c r="AD19" s="313" t="s">
        <v>560</v>
      </c>
      <c r="AE19" s="313" t="s">
        <v>561</v>
      </c>
      <c r="AF19" s="313" t="s">
        <v>872</v>
      </c>
      <c r="AG19" s="313" t="s">
        <v>553</v>
      </c>
      <c r="AL19" s="374" t="s">
        <v>14</v>
      </c>
      <c r="AM19" s="331" t="s">
        <v>146</v>
      </c>
      <c r="AN19" s="313" t="s">
        <v>562</v>
      </c>
      <c r="AO19" s="313" t="s">
        <v>563</v>
      </c>
      <c r="AP19" s="313" t="s">
        <v>564</v>
      </c>
      <c r="AQ19" s="313" t="s">
        <v>569</v>
      </c>
      <c r="AR19" s="329" t="s">
        <v>565</v>
      </c>
      <c r="AS19" s="329" t="s">
        <v>566</v>
      </c>
      <c r="AT19" s="329" t="s">
        <v>570</v>
      </c>
      <c r="AU19" s="313" t="s">
        <v>560</v>
      </c>
      <c r="AV19" s="313" t="s">
        <v>561</v>
      </c>
      <c r="AW19" s="313" t="s">
        <v>872</v>
      </c>
      <c r="AX19" s="313" t="s">
        <v>553</v>
      </c>
      <c r="BC19" s="473" t="s">
        <v>14</v>
      </c>
      <c r="BD19" s="331" t="s">
        <v>146</v>
      </c>
      <c r="BE19" s="313" t="s">
        <v>562</v>
      </c>
      <c r="BF19" s="313" t="s">
        <v>563</v>
      </c>
      <c r="BG19" s="313" t="s">
        <v>564</v>
      </c>
      <c r="BH19" s="313" t="s">
        <v>569</v>
      </c>
      <c r="BI19" s="329" t="s">
        <v>565</v>
      </c>
      <c r="BJ19" s="329" t="s">
        <v>566</v>
      </c>
      <c r="BK19" s="329" t="s">
        <v>570</v>
      </c>
      <c r="BL19" s="313" t="s">
        <v>560</v>
      </c>
      <c r="BM19" s="313" t="s">
        <v>561</v>
      </c>
      <c r="BN19" s="313" t="s">
        <v>872</v>
      </c>
      <c r="BO19" s="313" t="s">
        <v>553</v>
      </c>
      <c r="BT19" s="331" t="s">
        <v>549</v>
      </c>
      <c r="BU19" s="473" t="s">
        <v>14</v>
      </c>
      <c r="BV19" s="468" t="s">
        <v>3</v>
      </c>
      <c r="BW19" s="468" t="s">
        <v>562</v>
      </c>
      <c r="BX19" s="313" t="s">
        <v>561</v>
      </c>
      <c r="BY19" s="313" t="s">
        <v>872</v>
      </c>
      <c r="BZ19" s="313" t="s">
        <v>553</v>
      </c>
      <c r="CB19" s="317"/>
      <c r="CC19" s="317"/>
      <c r="CF19" s="374" t="s">
        <v>549</v>
      </c>
      <c r="CG19" s="331" t="s">
        <v>14</v>
      </c>
      <c r="CH19" s="331" t="s">
        <v>146</v>
      </c>
      <c r="CI19" s="313" t="s">
        <v>562</v>
      </c>
      <c r="CJ19" s="313" t="s">
        <v>563</v>
      </c>
      <c r="CK19" s="313" t="s">
        <v>564</v>
      </c>
      <c r="CL19" s="313" t="s">
        <v>569</v>
      </c>
      <c r="CM19" s="329" t="s">
        <v>565</v>
      </c>
      <c r="CN19" s="329" t="s">
        <v>566</v>
      </c>
      <c r="CO19" s="329" t="s">
        <v>570</v>
      </c>
      <c r="CP19" s="313" t="s">
        <v>560</v>
      </c>
      <c r="CQ19" s="313" t="s">
        <v>561</v>
      </c>
      <c r="CR19" s="313" t="s">
        <v>872</v>
      </c>
      <c r="CS19" s="313" t="s">
        <v>553</v>
      </c>
      <c r="CT19" s="317"/>
      <c r="CU19" s="317"/>
      <c r="CV19" s="317"/>
      <c r="CW19" s="317"/>
      <c r="CY19" s="374" t="s">
        <v>549</v>
      </c>
      <c r="CZ19" s="331" t="s">
        <v>14</v>
      </c>
      <c r="DA19" s="331" t="s">
        <v>146</v>
      </c>
      <c r="DB19" s="313" t="s">
        <v>562</v>
      </c>
      <c r="DC19" s="313" t="s">
        <v>563</v>
      </c>
      <c r="DD19" s="313" t="s">
        <v>564</v>
      </c>
      <c r="DE19" s="313" t="s">
        <v>569</v>
      </c>
      <c r="DF19" s="329" t="s">
        <v>565</v>
      </c>
      <c r="DG19" s="329" t="s">
        <v>566</v>
      </c>
      <c r="DH19" s="329" t="s">
        <v>570</v>
      </c>
      <c r="DI19" s="313" t="s">
        <v>560</v>
      </c>
      <c r="DJ19" s="313" t="s">
        <v>561</v>
      </c>
      <c r="DK19" s="313" t="s">
        <v>872</v>
      </c>
      <c r="DL19" s="313" t="s">
        <v>553</v>
      </c>
      <c r="DM19" s="317"/>
      <c r="DN19" s="317"/>
      <c r="DO19" s="317"/>
      <c r="DP19" s="317"/>
    </row>
    <row r="20" spans="2:120" x14ac:dyDescent="0.25">
      <c r="B20" s="267" t="s">
        <v>550</v>
      </c>
      <c r="C20" s="439"/>
      <c r="D20" s="439"/>
      <c r="E20" s="323">
        <v>0</v>
      </c>
      <c r="F20" s="323">
        <v>0</v>
      </c>
      <c r="G20" s="323">
        <v>0</v>
      </c>
      <c r="H20" s="323">
        <v>0</v>
      </c>
      <c r="I20" s="323">
        <v>0</v>
      </c>
      <c r="J20" s="323">
        <v>0</v>
      </c>
      <c r="K20" s="323">
        <v>0</v>
      </c>
      <c r="L20" s="325">
        <v>0</v>
      </c>
      <c r="M20" s="324">
        <v>0</v>
      </c>
      <c r="N20" s="325">
        <v>0</v>
      </c>
      <c r="O20" s="326"/>
      <c r="T20" t="s">
        <v>574</v>
      </c>
      <c r="U20" s="439"/>
      <c r="V20" s="439"/>
      <c r="W20" s="323">
        <v>0</v>
      </c>
      <c r="X20" s="323">
        <v>0</v>
      </c>
      <c r="Y20" s="323">
        <v>0</v>
      </c>
      <c r="Z20" s="323">
        <v>0</v>
      </c>
      <c r="AA20" s="323">
        <v>0</v>
      </c>
      <c r="AB20" s="323">
        <v>0</v>
      </c>
      <c r="AC20" s="323">
        <v>0</v>
      </c>
      <c r="AD20" s="325">
        <v>0</v>
      </c>
      <c r="AE20" s="324">
        <v>0</v>
      </c>
      <c r="AF20" s="325">
        <v>0</v>
      </c>
      <c r="AG20" s="326"/>
      <c r="AL20" s="439"/>
      <c r="AM20" s="439"/>
      <c r="AN20" s="323">
        <v>0</v>
      </c>
      <c r="AO20" s="323">
        <v>0</v>
      </c>
      <c r="AP20" s="323">
        <v>0</v>
      </c>
      <c r="AQ20" s="323">
        <v>0</v>
      </c>
      <c r="AR20" s="323">
        <v>0</v>
      </c>
      <c r="AS20" s="323">
        <v>0</v>
      </c>
      <c r="AT20" s="323">
        <v>0</v>
      </c>
      <c r="AU20" s="325">
        <v>0</v>
      </c>
      <c r="AV20" s="324">
        <v>0</v>
      </c>
      <c r="AW20" s="325">
        <v>0</v>
      </c>
      <c r="AX20" s="326">
        <v>0</v>
      </c>
      <c r="BC20" s="439"/>
      <c r="BD20" s="439"/>
      <c r="BE20" s="323">
        <v>0</v>
      </c>
      <c r="BF20" s="323">
        <v>0</v>
      </c>
      <c r="BG20" s="323">
        <v>0</v>
      </c>
      <c r="BH20" s="323">
        <v>0</v>
      </c>
      <c r="BI20" s="323">
        <v>0</v>
      </c>
      <c r="BJ20" s="323">
        <v>0</v>
      </c>
      <c r="BK20" s="323">
        <v>0</v>
      </c>
      <c r="BL20" s="325">
        <v>0</v>
      </c>
      <c r="BM20" s="324">
        <v>0</v>
      </c>
      <c r="BN20" s="325">
        <v>0</v>
      </c>
      <c r="BO20" s="326">
        <v>0</v>
      </c>
      <c r="BT20" t="s">
        <v>550</v>
      </c>
      <c r="BU20" s="439"/>
      <c r="BW20" s="323">
        <v>0</v>
      </c>
      <c r="BX20" s="324">
        <v>0</v>
      </c>
      <c r="BY20" s="325">
        <v>0</v>
      </c>
      <c r="BZ20" s="326">
        <v>0</v>
      </c>
      <c r="CF20" t="s">
        <v>551</v>
      </c>
      <c r="CI20" s="323"/>
      <c r="CJ20" s="323"/>
      <c r="CK20" s="323"/>
      <c r="CL20" s="323"/>
      <c r="CM20" s="323"/>
      <c r="CN20" s="323"/>
      <c r="CO20" s="323"/>
      <c r="CP20" s="325"/>
      <c r="CQ20" s="324"/>
      <c r="CR20" s="325"/>
      <c r="CS20" s="326"/>
      <c r="CY20" t="s">
        <v>551</v>
      </c>
      <c r="DB20" s="323"/>
      <c r="DC20" s="323"/>
      <c r="DD20" s="323"/>
      <c r="DE20" s="323"/>
      <c r="DF20" s="323"/>
      <c r="DG20" s="323"/>
      <c r="DH20" s="323"/>
      <c r="DI20" s="325"/>
      <c r="DJ20" s="324"/>
      <c r="DK20" s="325"/>
      <c r="DL20" s="326"/>
    </row>
    <row r="21" spans="2:120" x14ac:dyDescent="0.25">
      <c r="B21" s="267" t="s">
        <v>181</v>
      </c>
      <c r="C21" s="267"/>
      <c r="D21" s="267"/>
      <c r="E21" s="323">
        <v>0</v>
      </c>
      <c r="F21" s="323">
        <v>0</v>
      </c>
      <c r="G21" s="323">
        <v>0</v>
      </c>
      <c r="H21" s="323">
        <v>0</v>
      </c>
      <c r="I21" s="323">
        <v>0</v>
      </c>
      <c r="J21" s="323">
        <v>0</v>
      </c>
      <c r="K21" s="323">
        <v>0</v>
      </c>
      <c r="L21" s="325">
        <v>0</v>
      </c>
      <c r="M21" s="324">
        <v>0</v>
      </c>
      <c r="N21" s="325">
        <v>0</v>
      </c>
      <c r="O21" s="326"/>
      <c r="T21" t="s">
        <v>575</v>
      </c>
      <c r="W21" s="323">
        <v>0</v>
      </c>
      <c r="X21" s="323">
        <v>0</v>
      </c>
      <c r="Y21" s="323">
        <v>0</v>
      </c>
      <c r="Z21" s="323">
        <v>0</v>
      </c>
      <c r="AA21" s="323">
        <v>0</v>
      </c>
      <c r="AB21" s="323">
        <v>0</v>
      </c>
      <c r="AC21" s="323">
        <v>0</v>
      </c>
      <c r="AD21" s="325">
        <v>0</v>
      </c>
      <c r="AE21" s="324">
        <v>0</v>
      </c>
      <c r="AF21" s="325">
        <v>0</v>
      </c>
      <c r="AG21" s="326"/>
      <c r="AL21" s="439" t="s">
        <v>1042</v>
      </c>
      <c r="AM21" s="439" t="s">
        <v>1042</v>
      </c>
      <c r="AN21" s="323">
        <v>0</v>
      </c>
      <c r="AO21" s="323">
        <v>0</v>
      </c>
      <c r="AP21" s="323">
        <v>0</v>
      </c>
      <c r="AQ21" s="323">
        <v>0</v>
      </c>
      <c r="AR21" s="323">
        <v>0</v>
      </c>
      <c r="AS21" s="323">
        <v>0</v>
      </c>
      <c r="AT21" s="323">
        <v>0</v>
      </c>
      <c r="AU21" s="325">
        <v>0</v>
      </c>
      <c r="AV21" s="324">
        <v>0</v>
      </c>
      <c r="AW21" s="325">
        <v>0</v>
      </c>
      <c r="AX21" s="326">
        <v>0</v>
      </c>
      <c r="BC21" s="439" t="s">
        <v>1042</v>
      </c>
      <c r="BD21" s="439" t="s">
        <v>1042</v>
      </c>
      <c r="BE21" s="323">
        <v>0</v>
      </c>
      <c r="BF21" s="323">
        <v>0</v>
      </c>
      <c r="BG21" s="323">
        <v>0</v>
      </c>
      <c r="BH21" s="323">
        <v>0</v>
      </c>
      <c r="BI21" s="323">
        <v>0</v>
      </c>
      <c r="BJ21" s="323">
        <v>0</v>
      </c>
      <c r="BK21" s="323">
        <v>0</v>
      </c>
      <c r="BL21" s="325">
        <v>0</v>
      </c>
      <c r="BM21" s="324">
        <v>0</v>
      </c>
      <c r="BN21" s="325">
        <v>0</v>
      </c>
      <c r="BO21" s="326">
        <v>0</v>
      </c>
      <c r="BU21" s="439"/>
      <c r="BV21" t="s">
        <v>109</v>
      </c>
      <c r="BW21" s="323">
        <v>0</v>
      </c>
      <c r="BX21" s="324">
        <v>0</v>
      </c>
      <c r="BY21" s="325">
        <v>0</v>
      </c>
      <c r="BZ21" s="326">
        <v>0</v>
      </c>
    </row>
    <row r="22" spans="2:120" x14ac:dyDescent="0.25">
      <c r="B22" t="s">
        <v>1042</v>
      </c>
      <c r="C22" s="439" t="s">
        <v>1042</v>
      </c>
      <c r="D22" s="439" t="s">
        <v>1042</v>
      </c>
      <c r="E22" s="323">
        <v>0</v>
      </c>
      <c r="F22" s="323">
        <v>0</v>
      </c>
      <c r="G22" s="323">
        <v>0</v>
      </c>
      <c r="H22" s="323">
        <v>0</v>
      </c>
      <c r="I22" s="323">
        <v>0</v>
      </c>
      <c r="J22" s="323">
        <v>0</v>
      </c>
      <c r="K22" s="323">
        <v>0</v>
      </c>
      <c r="L22" s="325">
        <v>0</v>
      </c>
      <c r="M22" s="324">
        <v>0</v>
      </c>
      <c r="N22" s="325">
        <v>0</v>
      </c>
      <c r="O22" s="326"/>
      <c r="T22" t="s">
        <v>1042</v>
      </c>
      <c r="U22" s="439" t="s">
        <v>1042</v>
      </c>
      <c r="V22" s="439" t="s">
        <v>1042</v>
      </c>
      <c r="W22" s="323">
        <v>0</v>
      </c>
      <c r="X22" s="323">
        <v>0</v>
      </c>
      <c r="Y22" s="323">
        <v>0</v>
      </c>
      <c r="Z22" s="323">
        <v>0</v>
      </c>
      <c r="AA22" s="323">
        <v>0</v>
      </c>
      <c r="AB22" s="323">
        <v>0</v>
      </c>
      <c r="AC22" s="323">
        <v>0</v>
      </c>
      <c r="AD22" s="325">
        <v>0</v>
      </c>
      <c r="AE22" s="324">
        <v>0</v>
      </c>
      <c r="AF22" s="325">
        <v>0</v>
      </c>
      <c r="AG22" s="326"/>
      <c r="AL22" t="s">
        <v>551</v>
      </c>
      <c r="AN22" s="323">
        <v>0</v>
      </c>
      <c r="AO22" s="323">
        <v>0</v>
      </c>
      <c r="AP22" s="323">
        <v>0</v>
      </c>
      <c r="AQ22" s="323">
        <v>0</v>
      </c>
      <c r="AR22" s="323">
        <v>0</v>
      </c>
      <c r="AS22" s="323">
        <v>0</v>
      </c>
      <c r="AT22" s="323">
        <v>0</v>
      </c>
      <c r="AU22" s="325">
        <v>0</v>
      </c>
      <c r="AV22" s="324">
        <v>0</v>
      </c>
      <c r="AW22" s="325">
        <v>0</v>
      </c>
      <c r="AX22" s="326">
        <v>0</v>
      </c>
      <c r="BC22" t="s">
        <v>551</v>
      </c>
      <c r="BE22" s="323">
        <v>0</v>
      </c>
      <c r="BF22" s="323">
        <v>0</v>
      </c>
      <c r="BG22" s="323">
        <v>0</v>
      </c>
      <c r="BH22" s="323">
        <v>0</v>
      </c>
      <c r="BI22" s="323">
        <v>0</v>
      </c>
      <c r="BJ22" s="323">
        <v>0</v>
      </c>
      <c r="BK22" s="323">
        <v>0</v>
      </c>
      <c r="BL22" s="325">
        <v>0</v>
      </c>
      <c r="BM22" s="324">
        <v>0</v>
      </c>
      <c r="BN22" s="325">
        <v>0</v>
      </c>
      <c r="BO22" s="326">
        <v>0</v>
      </c>
      <c r="BU22" s="439"/>
      <c r="BV22" t="s">
        <v>9</v>
      </c>
      <c r="BW22" s="323">
        <v>0</v>
      </c>
      <c r="BX22" s="324">
        <v>0</v>
      </c>
      <c r="BY22" s="325">
        <v>0</v>
      </c>
      <c r="BZ22" s="326">
        <v>0</v>
      </c>
    </row>
    <row r="23" spans="2:120" x14ac:dyDescent="0.25">
      <c r="B23" t="s">
        <v>181</v>
      </c>
      <c r="E23" s="323">
        <v>0</v>
      </c>
      <c r="F23" s="323">
        <v>0</v>
      </c>
      <c r="G23" s="323">
        <v>0</v>
      </c>
      <c r="H23" s="323">
        <v>0</v>
      </c>
      <c r="I23" s="323">
        <v>0</v>
      </c>
      <c r="J23" s="323">
        <v>0</v>
      </c>
      <c r="K23" s="323">
        <v>0</v>
      </c>
      <c r="L23" s="325">
        <v>0</v>
      </c>
      <c r="M23" s="324">
        <v>0</v>
      </c>
      <c r="N23" s="325">
        <v>0</v>
      </c>
      <c r="O23" s="326"/>
      <c r="T23" t="s">
        <v>1043</v>
      </c>
      <c r="W23" s="323">
        <v>0</v>
      </c>
      <c r="X23" s="323">
        <v>0</v>
      </c>
      <c r="Y23" s="323">
        <v>0</v>
      </c>
      <c r="Z23" s="323">
        <v>0</v>
      </c>
      <c r="AA23" s="323">
        <v>0</v>
      </c>
      <c r="AB23" s="323">
        <v>0</v>
      </c>
      <c r="AC23" s="323">
        <v>0</v>
      </c>
      <c r="AD23" s="325">
        <v>0</v>
      </c>
      <c r="AE23" s="324">
        <v>0</v>
      </c>
      <c r="AF23" s="325">
        <v>0</v>
      </c>
      <c r="AG23" s="326"/>
      <c r="BT23" t="s">
        <v>181</v>
      </c>
      <c r="BW23" s="323">
        <v>0</v>
      </c>
      <c r="BX23" s="324">
        <v>0</v>
      </c>
      <c r="BY23" s="325">
        <v>0</v>
      </c>
      <c r="BZ23" s="326">
        <v>0</v>
      </c>
    </row>
    <row r="24" spans="2:120" x14ac:dyDescent="0.25">
      <c r="C24" s="439"/>
      <c r="D24" s="439"/>
      <c r="E24" s="323">
        <v>0</v>
      </c>
      <c r="F24" s="323">
        <v>0</v>
      </c>
      <c r="G24" s="323">
        <v>0</v>
      </c>
      <c r="H24" s="323">
        <v>0</v>
      </c>
      <c r="I24" s="323">
        <v>0</v>
      </c>
      <c r="J24" s="323">
        <v>0</v>
      </c>
      <c r="K24" s="323">
        <v>0</v>
      </c>
      <c r="L24" s="325">
        <v>0</v>
      </c>
      <c r="M24" s="324">
        <v>0</v>
      </c>
      <c r="N24" s="325">
        <v>0</v>
      </c>
      <c r="O24" s="326"/>
      <c r="U24" s="439"/>
      <c r="V24" s="439"/>
      <c r="W24" s="323">
        <v>0</v>
      </c>
      <c r="X24" s="323">
        <v>0</v>
      </c>
      <c r="Y24" s="323">
        <v>0</v>
      </c>
      <c r="Z24" s="323">
        <v>0</v>
      </c>
      <c r="AA24" s="323">
        <v>0</v>
      </c>
      <c r="AB24" s="323">
        <v>0</v>
      </c>
      <c r="AC24" s="323">
        <v>0</v>
      </c>
      <c r="AD24" s="325">
        <v>0</v>
      </c>
      <c r="AE24" s="324">
        <v>0</v>
      </c>
      <c r="AF24" s="325">
        <v>0</v>
      </c>
      <c r="AG24" s="326"/>
      <c r="BT24" t="s">
        <v>1042</v>
      </c>
      <c r="BU24" s="439" t="s">
        <v>1042</v>
      </c>
      <c r="BV24" t="s">
        <v>1042</v>
      </c>
      <c r="BW24" s="323">
        <v>0</v>
      </c>
      <c r="BX24" s="324">
        <v>0</v>
      </c>
      <c r="BY24" s="325">
        <v>0</v>
      </c>
      <c r="BZ24" s="326">
        <v>0</v>
      </c>
    </row>
    <row r="25" spans="2:120" x14ac:dyDescent="0.25">
      <c r="B25" t="s">
        <v>181</v>
      </c>
      <c r="E25" s="323">
        <v>0</v>
      </c>
      <c r="F25" s="323">
        <v>0</v>
      </c>
      <c r="G25" s="323">
        <v>0</v>
      </c>
      <c r="H25" s="323">
        <v>0</v>
      </c>
      <c r="I25" s="323">
        <v>0</v>
      </c>
      <c r="J25" s="323">
        <v>0</v>
      </c>
      <c r="K25" s="323">
        <v>0</v>
      </c>
      <c r="L25" s="325">
        <v>0</v>
      </c>
      <c r="M25" s="324">
        <v>0</v>
      </c>
      <c r="N25" s="325">
        <v>0</v>
      </c>
      <c r="O25" s="326"/>
      <c r="T25" t="s">
        <v>1045</v>
      </c>
      <c r="W25" s="323">
        <v>0</v>
      </c>
      <c r="X25" s="323">
        <v>0</v>
      </c>
      <c r="Y25" s="323">
        <v>0</v>
      </c>
      <c r="Z25" s="323">
        <v>0</v>
      </c>
      <c r="AA25" s="323">
        <v>0</v>
      </c>
      <c r="AB25" s="323">
        <v>0</v>
      </c>
      <c r="AC25" s="323">
        <v>0</v>
      </c>
      <c r="AD25" s="325">
        <v>0</v>
      </c>
      <c r="AE25" s="324">
        <v>0</v>
      </c>
      <c r="AF25" s="325">
        <v>0</v>
      </c>
      <c r="AG25" s="326"/>
      <c r="BT25" t="s">
        <v>181</v>
      </c>
      <c r="BW25" s="323">
        <v>0</v>
      </c>
      <c r="BX25" s="324">
        <v>0</v>
      </c>
      <c r="BY25" s="325">
        <v>0</v>
      </c>
      <c r="BZ25" s="326">
        <v>0</v>
      </c>
    </row>
    <row r="26" spans="2:120" x14ac:dyDescent="0.25">
      <c r="B26" t="s">
        <v>551</v>
      </c>
      <c r="E26" s="323">
        <v>0</v>
      </c>
      <c r="F26" s="323">
        <v>0</v>
      </c>
      <c r="G26" s="323">
        <v>0</v>
      </c>
      <c r="H26" s="323">
        <v>0</v>
      </c>
      <c r="I26" s="323">
        <v>0</v>
      </c>
      <c r="J26" s="323">
        <v>0</v>
      </c>
      <c r="K26" s="323">
        <v>0</v>
      </c>
      <c r="L26" s="325">
        <v>0</v>
      </c>
      <c r="M26" s="324">
        <v>0</v>
      </c>
      <c r="N26" s="325">
        <v>0</v>
      </c>
      <c r="O26" s="326"/>
      <c r="T26" t="s">
        <v>551</v>
      </c>
      <c r="W26" s="323">
        <v>0</v>
      </c>
      <c r="X26" s="323">
        <v>0</v>
      </c>
      <c r="Y26" s="323">
        <v>0</v>
      </c>
      <c r="Z26" s="323">
        <v>0</v>
      </c>
      <c r="AA26" s="323">
        <v>0</v>
      </c>
      <c r="AB26" s="323">
        <v>0</v>
      </c>
      <c r="AC26" s="323">
        <v>0</v>
      </c>
      <c r="AD26" s="325">
        <v>0</v>
      </c>
      <c r="AE26" s="324">
        <v>0</v>
      </c>
      <c r="AF26" s="325">
        <v>0</v>
      </c>
      <c r="AG26" s="326"/>
      <c r="BU26" s="439"/>
      <c r="BW26" s="323">
        <v>0</v>
      </c>
      <c r="BX26" s="324">
        <v>0</v>
      </c>
      <c r="BY26" s="325">
        <v>0</v>
      </c>
      <c r="BZ26" s="326">
        <v>0</v>
      </c>
    </row>
    <row r="27" spans="2:120" x14ac:dyDescent="0.25">
      <c r="BT27" t="s">
        <v>181</v>
      </c>
      <c r="BW27" s="323">
        <v>0</v>
      </c>
      <c r="BX27" s="324">
        <v>0</v>
      </c>
      <c r="BY27" s="325">
        <v>0</v>
      </c>
      <c r="BZ27" s="326">
        <v>0</v>
      </c>
    </row>
    <row r="28" spans="2:120" x14ac:dyDescent="0.25">
      <c r="BT28" t="s">
        <v>551</v>
      </c>
      <c r="BW28" s="323">
        <v>0</v>
      </c>
      <c r="BX28" s="324">
        <v>0</v>
      </c>
      <c r="BY28" s="325">
        <v>0</v>
      </c>
      <c r="BZ28" s="326">
        <v>0</v>
      </c>
    </row>
  </sheetData>
  <sheetProtection autoFilter="0" pivotTables="0"/>
  <pageMargins left="0.59055118110236204" right="0.59055118110236204" top="1.1811023622047201" bottom="0.59055118110236204" header="0.59055118110236204" footer="0.39370078740157499"/>
  <pageSetup paperSize="8" scale="60" orientation="landscape" r:id="rId8"/>
  <headerFooter scaleWithDoc="0">
    <oddHeader>&amp;L&amp;"Century Gothic,Navadno"&amp;7&amp;G&amp;R&amp;"Century Gothic,Navadno"&amp;7INTERNI DOKUMENT / SEKTOR OD</oddHeader>
    <oddFooter>&amp;L&amp;"Century Gothic,Navadno"&amp;6Datoteka: &amp;F
Datum tiskanja: &amp;D&amp;R&amp;"Century Gothic,Navadno"&amp;6&amp;A - &amp;P / &amp;N</oddFooter>
  </headerFooter>
  <colBreaks count="2" manualBreakCount="2">
    <brk id="37" min="1" max="42" man="1"/>
    <brk id="51" min="1" max="42" man="1"/>
  </colBreaks>
  <ignoredErrors>
    <ignoredError sqref="H7" formula="1"/>
  </ignoredErrors>
  <drawing r:id="rId9"/>
  <legacyDrawingHF r:id="rId1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AF763-CD10-49B4-8A6D-4AF5287FB3B6}">
  <sheetPr codeName="List_14">
    <tabColor rgb="FFBB2649"/>
  </sheetPr>
  <dimension ref="A1:CJ261"/>
  <sheetViews>
    <sheetView showGridLines="0" showRowColHeaders="0" zoomScale="75" zoomScaleNormal="75" zoomScaleSheetLayoutView="70" zoomScalePageLayoutView="60" workbookViewId="0">
      <selection activeCell="F18" sqref="F18"/>
    </sheetView>
  </sheetViews>
  <sheetFormatPr defaultColWidth="4.7109375" defaultRowHeight="14.25" customHeight="1" x14ac:dyDescent="0.25"/>
  <cols>
    <col min="1" max="1" width="4.42578125" style="11" customWidth="1"/>
    <col min="2" max="2" width="4.42578125" style="11" hidden="1" customWidth="1"/>
    <col min="3" max="3" width="10.28515625" style="11" hidden="1" customWidth="1"/>
    <col min="4" max="4" width="13.28515625" style="11" hidden="1" customWidth="1"/>
    <col min="5" max="5" width="13.85546875" style="11" customWidth="1"/>
    <col min="6" max="6" width="97.7109375" style="11" customWidth="1"/>
    <col min="7" max="7" width="15.5703125" style="11" customWidth="1"/>
    <col min="8" max="8" width="12.28515625" style="11" customWidth="1"/>
    <col min="9" max="9" width="13.140625" style="11" customWidth="1"/>
    <col min="10" max="10" width="17" style="11" customWidth="1"/>
    <col min="11" max="13" width="14" style="11" customWidth="1"/>
    <col min="14" max="14" width="16.42578125" style="11" customWidth="1"/>
    <col min="15" max="15" width="16.28515625" style="11" customWidth="1"/>
    <col min="16" max="16" width="13.85546875" style="11" customWidth="1"/>
    <col min="17" max="17" width="14.7109375" style="11" customWidth="1"/>
    <col min="18" max="19" width="16.5703125" style="11" customWidth="1"/>
    <col min="20" max="20" width="16.42578125" style="11" customWidth="1"/>
    <col min="21" max="21" width="8.85546875" style="11" hidden="1" customWidth="1"/>
    <col min="22" max="22" width="13.7109375" style="11" hidden="1" customWidth="1"/>
    <col min="23" max="23" width="12.85546875" style="11" hidden="1" customWidth="1"/>
    <col min="24" max="24" width="4.42578125" style="11" customWidth="1"/>
    <col min="25" max="27" width="5.7109375" style="11" customWidth="1"/>
    <col min="28" max="28" width="12.28515625" style="35" hidden="1" customWidth="1"/>
    <col min="29" max="29" width="12" style="11" hidden="1" customWidth="1"/>
    <col min="30" max="31" width="20" style="11" hidden="1" customWidth="1"/>
    <col min="32" max="33" width="7.28515625" style="11" customWidth="1"/>
    <col min="34" max="34" width="11.42578125" style="11" customWidth="1"/>
    <col min="35" max="35" width="16.85546875" style="11" hidden="1" customWidth="1"/>
    <col min="36" max="36" width="15.85546875" style="11" hidden="1" customWidth="1"/>
    <col min="37" max="37" width="7.140625" style="122" hidden="1" customWidth="1"/>
    <col min="38" max="38" width="3.7109375" style="122" hidden="1" customWidth="1"/>
    <col min="39" max="39" width="5.140625" style="122" hidden="1" customWidth="1"/>
    <col min="40" max="42" width="5.42578125" style="122" hidden="1" customWidth="1"/>
    <col min="43" max="43" width="15.42578125" style="122" hidden="1" customWidth="1"/>
    <col min="44" max="44" width="14.7109375" style="122" hidden="1" customWidth="1"/>
    <col min="45" max="45" width="8.28515625" style="139" hidden="1" customWidth="1"/>
    <col min="46" max="46" width="12.140625" style="122" hidden="1" customWidth="1"/>
    <col min="47" max="47" width="4" style="139" hidden="1" customWidth="1"/>
    <col min="48" max="48" width="6.85546875" style="139" hidden="1" customWidth="1"/>
    <col min="49" max="49" width="4" style="139" hidden="1" customWidth="1"/>
    <col min="50" max="50" width="6.85546875" style="11" hidden="1" customWidth="1"/>
    <col min="51" max="55" width="4" style="139" hidden="1" customWidth="1"/>
    <col min="56" max="56" width="4" style="12" hidden="1" customWidth="1"/>
    <col min="57" max="58" width="6.85546875" style="11" hidden="1" customWidth="1"/>
    <col min="59" max="59" width="7.42578125" style="139" hidden="1" customWidth="1"/>
    <col min="60" max="60" width="7.42578125" style="122" hidden="1" customWidth="1"/>
    <col min="61" max="61" width="7.5703125" style="122" hidden="1" customWidth="1"/>
    <col min="62" max="63" width="6.28515625" style="139" hidden="1" customWidth="1"/>
    <col min="64" max="65" width="4" style="139" hidden="1" customWidth="1"/>
    <col min="66" max="69" width="8.42578125" style="11" customWidth="1"/>
    <col min="70" max="70" width="21.42578125" style="11" customWidth="1"/>
    <col min="71" max="71" width="9.5703125" style="11" customWidth="1"/>
    <col min="72" max="72" width="10.85546875" style="11" hidden="1" customWidth="1"/>
    <col min="73" max="79" width="18.5703125" style="11" hidden="1" customWidth="1"/>
    <col min="80" max="81" width="14.28515625" style="11" hidden="1" customWidth="1"/>
    <col min="82" max="82" width="5.5703125" style="122" hidden="1" customWidth="1"/>
    <col min="83" max="83" width="9.140625" style="139" hidden="1" customWidth="1"/>
    <col min="84" max="84" width="14.28515625" style="122" hidden="1" customWidth="1"/>
    <col min="85" max="85" width="91.28515625" style="139" hidden="1" customWidth="1"/>
    <col min="86" max="87" width="11.85546875" style="139" hidden="1" customWidth="1"/>
    <col min="88" max="93" width="10.85546875" style="11" customWidth="1"/>
    <col min="94" max="16384" width="4.7109375" style="11"/>
  </cols>
  <sheetData>
    <row r="1" spans="2:87" ht="14.25" customHeight="1" x14ac:dyDescent="0.25">
      <c r="B1" s="237"/>
      <c r="C1" s="237"/>
      <c r="D1" s="237"/>
      <c r="P1" s="217"/>
      <c r="AI1" s="237"/>
      <c r="AJ1" s="237"/>
      <c r="AK1" s="430"/>
      <c r="AL1" s="430"/>
      <c r="AM1" s="430"/>
      <c r="AN1" s="430"/>
      <c r="AO1" s="430"/>
      <c r="AP1" s="430"/>
      <c r="AQ1" s="430"/>
      <c r="AR1" s="430"/>
      <c r="AS1" s="431"/>
      <c r="AT1" s="430"/>
      <c r="AU1" s="431"/>
      <c r="AV1" s="431"/>
      <c r="AW1" s="431"/>
      <c r="AX1" s="430"/>
      <c r="AY1" s="431"/>
      <c r="AZ1" s="431"/>
      <c r="BA1" s="431"/>
      <c r="BB1" s="431"/>
      <c r="BC1" s="431"/>
      <c r="BD1" s="431"/>
      <c r="BE1" s="430"/>
      <c r="BF1" s="430"/>
      <c r="BG1" s="431"/>
      <c r="BH1" s="430"/>
      <c r="BI1" s="430"/>
      <c r="BJ1" s="431"/>
      <c r="BK1" s="431"/>
      <c r="BL1" s="431"/>
      <c r="BM1" s="431"/>
      <c r="BT1" s="237"/>
      <c r="BU1" s="237"/>
      <c r="BV1" s="237"/>
      <c r="BW1" s="237"/>
      <c r="BX1" s="237"/>
      <c r="BY1" s="237"/>
      <c r="BZ1" s="237"/>
      <c r="CA1" s="237"/>
      <c r="CB1" s="237"/>
      <c r="CC1" s="237"/>
      <c r="CD1" s="430"/>
      <c r="CE1" s="431"/>
      <c r="CF1" s="430"/>
      <c r="CG1" s="431"/>
      <c r="CH1" s="431"/>
      <c r="CI1" s="431"/>
    </row>
    <row r="2" spans="2:87" s="119" customFormat="1" ht="35.25" customHeight="1" x14ac:dyDescent="0.25">
      <c r="E2" s="367" t="s">
        <v>1039</v>
      </c>
      <c r="AB2" s="486"/>
      <c r="AK2" s="121" t="str">
        <f>BAZA_Sifranti!$AN$3</f>
        <v>XXXX</v>
      </c>
      <c r="AL2" s="121"/>
      <c r="AM2" s="121"/>
      <c r="AN2" s="121"/>
      <c r="AO2" s="121"/>
      <c r="AP2" s="121"/>
      <c r="AQ2" s="121"/>
      <c r="AR2" s="121"/>
      <c r="AS2" s="138"/>
      <c r="AT2" s="121"/>
      <c r="AU2" s="138"/>
      <c r="AV2" s="138"/>
      <c r="AW2" s="138"/>
      <c r="AY2" s="138"/>
      <c r="AZ2" s="138"/>
      <c r="BA2" s="138"/>
      <c r="BB2" s="138"/>
      <c r="BC2" s="138"/>
      <c r="BD2" s="120"/>
      <c r="BG2" s="138"/>
      <c r="BH2" s="121"/>
      <c r="BI2" s="121"/>
      <c r="BJ2" s="138"/>
      <c r="BK2" s="138"/>
      <c r="BL2" s="138"/>
      <c r="BM2" s="138"/>
      <c r="CD2" s="121"/>
      <c r="CE2" s="138"/>
      <c r="CF2" s="121"/>
      <c r="CG2" s="138"/>
      <c r="CH2" s="138"/>
      <c r="CI2" s="138"/>
    </row>
    <row r="3" spans="2:87" s="119" customFormat="1" ht="30.75" customHeight="1" x14ac:dyDescent="0.25">
      <c r="E3" s="924" t="s">
        <v>1086</v>
      </c>
      <c r="F3" s="925"/>
      <c r="G3" s="925"/>
      <c r="H3" s="925"/>
      <c r="I3" s="926"/>
      <c r="J3" s="926"/>
      <c r="K3" s="926"/>
      <c r="L3" s="926"/>
      <c r="M3" s="926"/>
      <c r="AB3" s="486"/>
      <c r="AK3" s="236"/>
      <c r="AL3" s="236"/>
      <c r="AM3" s="236"/>
      <c r="AN3" s="236"/>
      <c r="AO3" s="236"/>
      <c r="AP3" s="236"/>
      <c r="AQ3" s="236"/>
      <c r="AR3" s="236"/>
      <c r="AS3" s="236"/>
      <c r="AT3" s="121"/>
      <c r="AU3" s="138"/>
      <c r="AV3" s="138"/>
      <c r="AW3" s="138"/>
      <c r="AY3" s="138"/>
      <c r="AZ3" s="138"/>
      <c r="BA3" s="138"/>
      <c r="BB3" s="138"/>
      <c r="BC3" s="138"/>
      <c r="BD3" s="120"/>
      <c r="BG3" s="138"/>
      <c r="BH3" s="121"/>
      <c r="BI3" s="121"/>
      <c r="BJ3" s="138"/>
      <c r="BK3" s="138"/>
      <c r="BL3" s="138"/>
      <c r="BM3" s="138"/>
      <c r="CD3" s="121"/>
      <c r="CE3" s="138"/>
      <c r="CF3" s="121"/>
      <c r="CG3" s="138"/>
      <c r="CH3" s="138"/>
      <c r="CI3" s="138"/>
    </row>
    <row r="4" spans="2:87" ht="30" customHeight="1" x14ac:dyDescent="0.25">
      <c r="F4" s="558" t="str">
        <f>IF(COUNTA(F18:F46,G47:G62,I18:Q46)+AM111=0,"DELOVNI LIST NI V CELOTI IZPOLNJEN ALI VSEBUJE NAPAKE VNOSA !",IF(AR12=0,"","PRISOTNE SO NAPAKE VNOSA - PREVERITE VNOS IN NAVODILA ZA IZPOLNJEVANJE OBRAZCA !"))</f>
        <v>DELOVNI LIST NI V CELOTI IZPOLNJEN ALI VSEBUJE NAPAKE VNOSA !</v>
      </c>
      <c r="AL4" s="122">
        <f>SUM(AR18:AR46)+SUM(AR73:AR101)</f>
        <v>0</v>
      </c>
      <c r="AQ4" s="140" t="s">
        <v>183</v>
      </c>
      <c r="AR4" s="122">
        <f>IZJAVA!AA25</f>
        <v>0</v>
      </c>
    </row>
    <row r="5" spans="2:87" ht="30" customHeight="1" x14ac:dyDescent="0.25">
      <c r="E5" s="436" t="s">
        <v>2</v>
      </c>
      <c r="F5" s="13" t="str">
        <f>IZJAVA!D11</f>
        <v/>
      </c>
      <c r="G5" s="14"/>
      <c r="H5" s="14"/>
      <c r="I5" s="14"/>
      <c r="J5" s="14"/>
      <c r="K5" s="14"/>
      <c r="L5" s="14"/>
      <c r="M5" s="14"/>
      <c r="N5" s="14"/>
      <c r="O5" s="14"/>
      <c r="AQ5" s="327" t="s">
        <v>904</v>
      </c>
      <c r="AR5" s="318">
        <f>AK12+AR12</f>
        <v>1</v>
      </c>
    </row>
    <row r="6" spans="2:87" ht="9.75" customHeight="1" x14ac:dyDescent="0.25">
      <c r="E6" s="16"/>
    </row>
    <row r="7" spans="2:87" ht="26.25" customHeight="1" x14ac:dyDescent="0.25">
      <c r="E7" s="436" t="s">
        <v>5</v>
      </c>
      <c r="F7" s="88" t="str">
        <f>UPPER(IZJAVA!E19)</f>
        <v/>
      </c>
      <c r="G7" s="17"/>
      <c r="AR7" s="21" t="s">
        <v>906</v>
      </c>
    </row>
    <row r="8" spans="2:87" ht="14.25" customHeight="1" x14ac:dyDescent="0.25">
      <c r="AR8" s="21" t="s">
        <v>902</v>
      </c>
    </row>
    <row r="9" spans="2:87" ht="12" hidden="1" customHeight="1" x14ac:dyDescent="0.3">
      <c r="F9" s="137" t="str">
        <f>IF(COUNTA(F18:K46,I47:K62,P18:P62)=0,"PRISOTNE SO NAPAKE VNOSA ALI PA OBRAZEC NI IZPOLNJEN !",IF(AL4=0,"","PRISOTNE SO NAPAKE VNOSA - PREVERITE VNOS IN NAVODILA ZA IZPOLNJEVANJE OBRAZCA !"))</f>
        <v/>
      </c>
      <c r="I9" s="18"/>
      <c r="K9" s="18"/>
      <c r="AQ9" s="140"/>
      <c r="BN9" s="389">
        <f>IFERROR((SUM(L18:M18)+(O18*(M18/(M18+O18))))/SUM(I18:J18)&gt;#REF!,0)</f>
        <v>0</v>
      </c>
      <c r="BP9" s="389">
        <f>IFERROR((SUM(L20:M20)+(O20*(M20/(M20+O20))))/SUM(I20:J20)&lt;#REF!,0)</f>
        <v>0</v>
      </c>
      <c r="BQ9" s="389"/>
    </row>
    <row r="10" spans="2:87" ht="14.25" hidden="1" customHeight="1" x14ac:dyDescent="0.25">
      <c r="AQ10" s="140"/>
      <c r="BN10" s="389">
        <f>IFERROR((SUM(L19:M19)+(O19*(M19/(M19+O19))))/SUM(I19:J19)&gt;#REF!,0)</f>
        <v>0</v>
      </c>
      <c r="BP10" s="389">
        <f>IFERROR((SUM(L21:M21)+(O21*(M21/(M21+O21))))/SUM(I21:J21)&lt;#REF!,0)</f>
        <v>0</v>
      </c>
      <c r="BQ10" s="389"/>
    </row>
    <row r="11" spans="2:87" ht="14.25" customHeight="1" x14ac:dyDescent="0.25">
      <c r="G11" s="19"/>
      <c r="H11" s="19"/>
      <c r="I11" s="15"/>
      <c r="AQ11" s="140"/>
    </row>
    <row r="12" spans="2:87" ht="24.75" customHeight="1" x14ac:dyDescent="0.25">
      <c r="E12" s="305" t="s">
        <v>1035</v>
      </c>
      <c r="H12" s="19"/>
      <c r="AK12" s="318">
        <f>IF(COUNTA(F18:F46,G47:G62,I18:Q46)=0,1,0)</f>
        <v>1</v>
      </c>
      <c r="AQ12" s="327" t="s">
        <v>559</v>
      </c>
      <c r="AR12" s="318">
        <f>AR15+AR70+AR125</f>
        <v>0</v>
      </c>
      <c r="BN12" s="389"/>
      <c r="BO12" s="389"/>
      <c r="BP12" s="389"/>
      <c r="BQ12" s="389"/>
      <c r="BX12" s="390"/>
    </row>
    <row r="13" spans="2:87" ht="14.25" customHeight="1" thickBot="1" x14ac:dyDescent="0.3">
      <c r="D13" s="306">
        <v>1</v>
      </c>
      <c r="BN13" s="389"/>
      <c r="BO13" s="389"/>
      <c r="BP13" s="389"/>
      <c r="BQ13" s="389"/>
    </row>
    <row r="14" spans="2:87" ht="21" customHeight="1" x14ac:dyDescent="0.25">
      <c r="D14" s="306" t="str">
        <f>VLOOKUP(MATCH($D$13,tblS_Mesec[ID_Mesec],0),tblS_Mesec[],4)</f>
        <v>PLAN</v>
      </c>
      <c r="F14" s="250" t="s">
        <v>520</v>
      </c>
      <c r="G14" s="921" t="s">
        <v>506</v>
      </c>
      <c r="H14" s="922"/>
      <c r="I14" s="922"/>
      <c r="J14" s="922"/>
      <c r="K14" s="922"/>
      <c r="L14" s="921" t="s">
        <v>515</v>
      </c>
      <c r="M14" s="922"/>
      <c r="N14" s="922"/>
      <c r="O14" s="923"/>
      <c r="P14" s="922" t="s">
        <v>555</v>
      </c>
      <c r="Q14" s="922"/>
      <c r="R14" s="923"/>
      <c r="S14" s="250" t="s">
        <v>1087</v>
      </c>
      <c r="T14" s="252"/>
      <c r="U14" s="251"/>
      <c r="V14" s="252"/>
      <c r="AB14" s="35" t="s">
        <v>241</v>
      </c>
      <c r="BN14" s="35" t="s">
        <v>241</v>
      </c>
    </row>
    <row r="15" spans="2:87" ht="21" customHeight="1" x14ac:dyDescent="0.25">
      <c r="D15" s="306" t="str">
        <f>VLOOKUP(MATCH($D$13,tblS_Mesec[ID_Mesec],0),tblS_Mesec[],7)</f>
        <v>PO</v>
      </c>
      <c r="E15" s="21" t="s">
        <v>1143</v>
      </c>
      <c r="F15" s="249"/>
      <c r="G15" s="253"/>
      <c r="H15" s="249"/>
      <c r="I15" s="254" t="s">
        <v>518</v>
      </c>
      <c r="J15" s="255" t="s">
        <v>519</v>
      </c>
      <c r="K15" s="256"/>
      <c r="L15" s="257" t="s">
        <v>516</v>
      </c>
      <c r="M15" s="559" t="s">
        <v>517</v>
      </c>
      <c r="N15" s="259"/>
      <c r="O15" s="438" t="s">
        <v>907</v>
      </c>
      <c r="P15" s="249"/>
      <c r="Q15" s="249"/>
      <c r="R15" s="249"/>
      <c r="S15" s="249"/>
      <c r="T15" s="249"/>
      <c r="U15" s="249"/>
      <c r="V15" s="249"/>
      <c r="AB15" s="394" t="s">
        <v>914</v>
      </c>
      <c r="AR15" s="318">
        <f>SUM(AR18:AR62)</f>
        <v>0</v>
      </c>
      <c r="AT15" s="520" t="s">
        <v>989</v>
      </c>
      <c r="BN15" s="547" t="s">
        <v>1001</v>
      </c>
      <c r="BP15" s="35"/>
      <c r="BQ15" s="35"/>
    </row>
    <row r="16" spans="2:87" s="23" customFormat="1" ht="15.75" customHeight="1" x14ac:dyDescent="0.25">
      <c r="E16" s="23" t="s">
        <v>16</v>
      </c>
      <c r="F16" s="23" t="s">
        <v>17</v>
      </c>
      <c r="G16" s="23" t="s">
        <v>18</v>
      </c>
      <c r="H16" s="23" t="s">
        <v>19</v>
      </c>
      <c r="I16" s="23" t="s">
        <v>20</v>
      </c>
      <c r="J16" s="23" t="s">
        <v>21</v>
      </c>
      <c r="K16" s="23" t="s">
        <v>22</v>
      </c>
      <c r="L16" s="23" t="s">
        <v>23</v>
      </c>
      <c r="M16" s="23" t="s">
        <v>24</v>
      </c>
      <c r="N16" s="23" t="s">
        <v>25</v>
      </c>
      <c r="O16" s="23" t="s">
        <v>26</v>
      </c>
      <c r="P16" s="23" t="s">
        <v>27</v>
      </c>
      <c r="Q16" s="23" t="s">
        <v>28</v>
      </c>
      <c r="R16" s="23" t="s">
        <v>507</v>
      </c>
      <c r="S16" s="23" t="s">
        <v>508</v>
      </c>
      <c r="T16" s="23" t="s">
        <v>509</v>
      </c>
      <c r="U16" s="23" t="s">
        <v>510</v>
      </c>
      <c r="V16" s="23" t="s">
        <v>557</v>
      </c>
      <c r="W16" s="11"/>
      <c r="X16" s="11"/>
      <c r="Y16" s="11"/>
      <c r="Z16" s="11"/>
      <c r="AA16" s="11"/>
      <c r="AB16" s="487"/>
      <c r="AK16" s="123"/>
      <c r="AL16" s="123"/>
      <c r="AM16" s="123"/>
      <c r="AN16" s="123"/>
      <c r="AO16" s="123"/>
      <c r="AP16" s="123"/>
      <c r="AQ16" s="123"/>
      <c r="BG16" s="23" t="s">
        <v>500</v>
      </c>
      <c r="BH16" s="23" t="s">
        <v>501</v>
      </c>
    </row>
    <row r="17" spans="1:84" s="21" customFormat="1" ht="138.75" customHeight="1" x14ac:dyDescent="0.25">
      <c r="A17" s="11"/>
      <c r="B17" s="11"/>
      <c r="C17" s="25" t="s">
        <v>573</v>
      </c>
      <c r="D17" s="36" t="s">
        <v>549</v>
      </c>
      <c r="E17" s="309" t="s">
        <v>14</v>
      </c>
      <c r="F17" s="26" t="s">
        <v>146</v>
      </c>
      <c r="G17" s="25" t="s">
        <v>511</v>
      </c>
      <c r="H17" s="27" t="s">
        <v>3</v>
      </c>
      <c r="I17" s="247" t="s">
        <v>503</v>
      </c>
      <c r="J17" s="25" t="s">
        <v>504</v>
      </c>
      <c r="K17" s="25" t="s">
        <v>568</v>
      </c>
      <c r="L17" s="300" t="s">
        <v>512</v>
      </c>
      <c r="M17" s="243" t="s">
        <v>513</v>
      </c>
      <c r="N17" s="243" t="s">
        <v>567</v>
      </c>
      <c r="O17" s="391" t="s">
        <v>875</v>
      </c>
      <c r="P17" s="67" t="s">
        <v>554</v>
      </c>
      <c r="Q17" s="25" t="s">
        <v>556</v>
      </c>
      <c r="R17" s="27" t="s">
        <v>505</v>
      </c>
      <c r="S17" s="25" t="s">
        <v>321</v>
      </c>
      <c r="T17" s="25" t="s">
        <v>322</v>
      </c>
      <c r="U17" s="25" t="s">
        <v>148</v>
      </c>
      <c r="V17" s="25" t="s">
        <v>252</v>
      </c>
      <c r="W17" s="22"/>
      <c r="Y17" s="392" t="s">
        <v>196</v>
      </c>
      <c r="AB17" s="442" t="s">
        <v>910</v>
      </c>
      <c r="AC17" s="442" t="s">
        <v>909</v>
      </c>
      <c r="AD17" s="442" t="s">
        <v>916</v>
      </c>
      <c r="AE17" s="442" t="s">
        <v>915</v>
      </c>
      <c r="AF17" s="27"/>
      <c r="AL17" s="11"/>
      <c r="AM17" s="11"/>
      <c r="AP17" s="144"/>
      <c r="AQ17" s="246" t="s">
        <v>148</v>
      </c>
      <c r="AR17" s="145" t="s">
        <v>195</v>
      </c>
      <c r="AS17" s="246"/>
      <c r="AT17" s="146" t="s">
        <v>194</v>
      </c>
      <c r="AU17" s="246" t="s">
        <v>193</v>
      </c>
      <c r="AV17" s="505" t="s">
        <v>522</v>
      </c>
      <c r="AW17" s="386" t="s">
        <v>521</v>
      </c>
      <c r="AX17" s="388" t="s">
        <v>523</v>
      </c>
      <c r="AY17" s="387" t="s">
        <v>876</v>
      </c>
      <c r="AZ17" s="387" t="s">
        <v>877</v>
      </c>
      <c r="BA17" s="387" t="s">
        <v>982</v>
      </c>
      <c r="BB17" s="387" t="s">
        <v>979</v>
      </c>
      <c r="BC17" s="504" t="s">
        <v>986</v>
      </c>
      <c r="BD17" s="504" t="s">
        <v>987</v>
      </c>
      <c r="BE17" s="246" t="s">
        <v>609</v>
      </c>
      <c r="BF17" s="246" t="s">
        <v>610</v>
      </c>
      <c r="BG17" s="246" t="s">
        <v>607</v>
      </c>
      <c r="BH17" s="246" t="s">
        <v>608</v>
      </c>
      <c r="BJ17" s="519" t="s">
        <v>985</v>
      </c>
      <c r="BK17" s="519" t="s">
        <v>977</v>
      </c>
      <c r="BL17" s="519" t="s">
        <v>878</v>
      </c>
      <c r="BM17" s="519" t="s">
        <v>980</v>
      </c>
      <c r="BN17" s="548" t="s">
        <v>972</v>
      </c>
      <c r="BO17" s="548" t="s">
        <v>974</v>
      </c>
      <c r="BP17" s="548" t="s">
        <v>973</v>
      </c>
      <c r="BQ17" s="548" t="s">
        <v>1000</v>
      </c>
      <c r="BR17" s="548" t="s">
        <v>999</v>
      </c>
      <c r="BT17" s="520" t="s">
        <v>988</v>
      </c>
      <c r="BX17" s="246"/>
      <c r="CB17" s="35"/>
      <c r="CE17" s="246"/>
      <c r="CF17" s="246"/>
    </row>
    <row r="18" spans="1:84" s="35" customFormat="1" ht="16.7" customHeight="1" x14ac:dyDescent="0.25">
      <c r="A18" s="11"/>
      <c r="B18" s="11"/>
      <c r="C18" s="332" t="str">
        <f t="shared" ref="C18:C62" si="0">$D$15</f>
        <v>PO</v>
      </c>
      <c r="D18" s="308" t="str">
        <f t="shared" ref="D18:D62" si="1">$D$14</f>
        <v>PLAN</v>
      </c>
      <c r="E18" s="310" t="str">
        <f>IF(F18="","",INDEX(BAZA_Sifranti!$I$10:$O$43,MATCH(F18,BAZA_Sifranti!$L$10:$L$43,0),3))</f>
        <v/>
      </c>
      <c r="F18" s="641"/>
      <c r="G18" s="262" t="str">
        <f>IF(E18="","",ROUND(IF(OR(O18=0,O18=""),SUM(J18:K18),(SUM(M18:N18))/(SUM(M18:N18)+O18)*SUM(J18:K18)),3))</f>
        <v/>
      </c>
      <c r="H18" s="29" t="str">
        <f>IFERROR(IF(F18="","",VLOOKUP(MATCH(E18,tblS_VarStroški_SD[ID_STRO_SD],0)-1,tblS_VarStroški_SD[],5)),"")</f>
        <v/>
      </c>
      <c r="I18" s="642"/>
      <c r="J18" s="643"/>
      <c r="K18" s="643"/>
      <c r="L18" s="644"/>
      <c r="M18" s="643"/>
      <c r="N18" s="643"/>
      <c r="O18" s="645"/>
      <c r="P18" s="646"/>
      <c r="Q18" s="647"/>
      <c r="R18" s="30" t="str">
        <f>IFERROR(IF(F18="","",VLOOKUP(MATCH(F18,tblS_VarStroški_SD[STROSEK_SD_Naziv],0)-1,tblS_VarStroški_SD[],6)),"")</f>
        <v/>
      </c>
      <c r="S18" s="399" t="str">
        <f t="shared" ref="S18:S62" si="2">IF(OR(G18="",Q18=""),"",ROUND((G18*Q18+P18),2))</f>
        <v/>
      </c>
      <c r="T18" s="197" t="str">
        <f t="shared" ref="T18:T62" si="3">IFERROR(S18/$S$63,"")</f>
        <v/>
      </c>
      <c r="U18" s="32" t="str">
        <f t="shared" ref="U18:U62" si="4">IF(F18="","",AQ18)</f>
        <v/>
      </c>
      <c r="V18" s="198" t="str">
        <f t="shared" ref="V18:V62" si="5">IFERROR(T18,"")</f>
        <v/>
      </c>
      <c r="W18" s="22"/>
      <c r="Y18" s="194" t="str">
        <f t="shared" ref="Y18:Y46" si="6">IF(AND(E18="",AT18=0,COUNTA(F18,I18:K18,P18:Q18)=0),"",IF(AR18=1,"û","ü"))</f>
        <v/>
      </c>
      <c r="AB18" s="443" t="s">
        <v>911</v>
      </c>
      <c r="AC18" s="488">
        <f>IFERROR(SUM(#REF!,#REF!,#REF!)/#REF!,0)</f>
        <v>0</v>
      </c>
      <c r="AD18" s="492">
        <v>0</v>
      </c>
      <c r="AE18" s="490">
        <f>ROUND(AD18*AC18,3)</f>
        <v>0</v>
      </c>
      <c r="AF18" s="11"/>
      <c r="AH18" s="21"/>
      <c r="AL18" s="11"/>
      <c r="AM18" s="11"/>
      <c r="AP18" s="125"/>
      <c r="AQ18" s="125" t="s">
        <v>149</v>
      </c>
      <c r="AR18" s="147">
        <f t="shared" ref="AR18:AR46" si="7">IF(SUM(AS18:BF18)&gt;0,1,0)</f>
        <v>0</v>
      </c>
      <c r="AS18" s="122"/>
      <c r="AT18" s="122">
        <f t="shared" ref="AT18:AT45" si="8">IF(AND(F18="",F19&lt;&gt;""),1,0)</f>
        <v>0</v>
      </c>
      <c r="AU18" s="122">
        <f>IF(IF(F18="",TRUE,COUNTIF(tbl_07_UVS_0135[Naziv upravičenega variabilnega stroška],F18)=1)=FALSE,1,0)</f>
        <v>0</v>
      </c>
      <c r="AV18" s="122"/>
      <c r="AW18" s="35">
        <f t="shared" ref="AW18:AW46" si="9">IF(SUM(I18:O18)=0,0,IF(LEFT(E18,3)="A01",IF(SUM(I18:J18,L18:M18)=0,0,IF(AND(SUM(I18:J18)&gt;0,SUM(L18:M18)&gt;0),0,1)),0))</f>
        <v>0</v>
      </c>
      <c r="AX18" s="35">
        <f t="shared" ref="AX18:AX46" si="10">IF(SUM(I18:O18)=0,0,IF(LEFT(E18,3)="A01",IF(SUM(I18:O18)=0,0,IF(OR(AND(K18=0,N18=0),AND(K18&gt;0,N18&gt;=0))=TRUE,0,1)),0))</f>
        <v>0</v>
      </c>
      <c r="AY18" s="35">
        <f>IFERROR(IF(BM18=1,IF(AND(BN18&lt;=$BZ$19,BN18&gt;=$CA$19,BO18&lt;=$BV$19,BO18&gt;=$BW$19,BP18&lt;=$BX$19,BP18&gt;=$BY$19,BQ18&gt;=$CB$19,BQ18&lt;=$CC$19),0,1),0),0)</f>
        <v>0</v>
      </c>
      <c r="AZ18" s="35">
        <f t="shared" ref="AZ18:AZ46" si="11">IFERROR(IF(BM18=2,IF(AND(BN18&lt;=$BZ$20,BN18&gt;=$CA$20,BO18&lt;=$BV$20,BO18&gt;=$BW$20),0,1),0),0)</f>
        <v>0</v>
      </c>
      <c r="BA18" s="35">
        <f>IFERROR(IF(BM18=3,IF(AND(BN18&lt;=$BZ$21,BN18&gt;=$CA$21,BO18&lt;=$BV$21,BO18&gt;=$BW$21,BP18&lt;=$BX$21,BP18&gt;=$BY$21,BQ18&gt;=$CB$21,BQ18&lt;=$CC$21),0,1),0),0)</f>
        <v>0</v>
      </c>
      <c r="BB18" s="35">
        <f t="shared" ref="BB18:BB46" si="12">IFERROR(IF(BM18=4,IF(AND(BN18&lt;=$BZ$22,BN18&gt;=$CA$22,BO18&lt;=$BV$22,BO18&gt;=$BW$22),0,1),0),0)</f>
        <v>0</v>
      </c>
      <c r="BC18" s="35">
        <f t="shared" ref="BC18:BC46" si="13">IF(E18="",0,IF(AND(OR(AND(I18=0,L18=0),AND(I18&gt;0,L18&gt;0),AND(SUM(I18:J18)&gt;0,SUM(L18:M18)&gt;0)),OR(AND(I18&gt;0,J18&gt;0,L18&gt;0),AND(SUM(I18:J18)=0,SUM(L18:M18)=0)))=TRUE,0,1))</f>
        <v>0</v>
      </c>
      <c r="BD18" s="381">
        <f t="shared" ref="BD18:BD46" si="14">IF(OR(COUNTA(F18,I18:Q18)&gt;9,COUNTA(F18,I18:Q18)=0)=TRUE,0,1)</f>
        <v>0</v>
      </c>
      <c r="BE18" s="35">
        <f t="shared" ref="BE18:BE46" si="15">IF(AND($BG$16=E18,$BG$18&lt;&gt;""),IF(Q18&gt;$BG$18,1,0),0)</f>
        <v>0</v>
      </c>
      <c r="BF18" s="35">
        <f t="shared" ref="BF18:BF46" si="16">IF(AND($BH$16=E18,$BH$18&lt;&gt;""),IF(Q18&gt;$BH$18,1,0),0)</f>
        <v>0</v>
      </c>
      <c r="BG18" s="372" t="str">
        <f>IF(AND($AK$2=VLOOKUP($D$13,tblS_RegUVS[],2),VLOOKUP($D$13,tblS_RegUVS[],4)&lt;&gt;""),VLOOKUP($D$13,tblS_RegUVS[],4),"")</f>
        <v/>
      </c>
      <c r="BH18" s="372" t="str">
        <f>IF(AND($AK$2=VLOOKUP($D$13,tblS_RegUVS[],2),VLOOKUP($D$13,tblS_RegUVS[],6)&lt;&gt;""),VLOOKUP($D$13,tblS_RegUVS[],6),"")</f>
        <v/>
      </c>
      <c r="BJ18" s="12" t="b">
        <f t="shared" ref="BJ18:BJ46" si="17">AND(LEFT(E18,3)="A01",SUM(L18:N18)&gt;0,E18&lt;&gt;"A01-13",E18&lt;&gt;"A01-14",E18&lt;&gt;"A01-15")</f>
        <v>0</v>
      </c>
      <c r="BK18" s="516" t="b">
        <f t="shared" ref="BK18:BK46" si="18">AND(LEFT(E18,3)="A01",SUM(N18:O18)&gt;0,E18="A01-15")</f>
        <v>0</v>
      </c>
      <c r="BL18" s="518">
        <f t="shared" ref="BL18:BL46" si="19">IF(BJ18=TRUE,IF(AND(K18=0,BJ18=TRUE),1,IF(SUM(I18:J18)=0,2,3)),0)</f>
        <v>0</v>
      </c>
      <c r="BM18" s="518">
        <f>IF(BL18&lt;&gt;0,BL18,IF(BK18=TRUE,4,0))</f>
        <v>0</v>
      </c>
      <c r="BN18" s="517" t="str">
        <f t="shared" ref="BN18:BN46" si="20">IFERROR(IF($BM18=0,"",ROUND(SUM(L18:O18)/SUM(I18:K18),3)),"")</f>
        <v/>
      </c>
      <c r="BO18" s="517" t="str">
        <f t="shared" ref="BO18:BO46" si="21">IFERROR(IF($BM18=0,"",ROUND(SUM(M18:O18)/SUM(J18:K18),3)),"")</f>
        <v/>
      </c>
      <c r="BP18" s="517" t="str">
        <f t="shared" ref="BP18:BP46" si="22">IFERROR(IF($BM18=0,"",ROUND(SUM(L18)/SUM(I18),3)),"")</f>
        <v/>
      </c>
      <c r="BQ18" s="517" t="str">
        <f>IFERROR(IF(OR($BM18=1,$BM18=3),ROUND(IF(O18=0,L18/M18,IF((N18+O18)&lt;=(K18*0.95),L18/(M18+O18),L18/(SUM(N18:O18)-K18*0.95+M18))),3),""),"")</f>
        <v/>
      </c>
      <c r="BR18" s="546" t="str">
        <f>IF(BM18=0,"",VLOOKUP(BM18,$BT$19:$BU$22,2))</f>
        <v/>
      </c>
      <c r="BT18" s="521" t="str">
        <f t="array" ref="BT18">BAZA_Sifranti!BS8:BX12</f>
        <v>ID</v>
      </c>
      <c r="BU18" s="521" t="str">
        <f t="array" ref="BU18">BAZA_Sifranti!BT8:BX10</f>
        <v>Naprava_TIP</v>
      </c>
      <c r="BV18" s="521" t="str">
        <f t="array" ref="BV18">BAZA_Sifranti!BU8:BX10</f>
        <v>Izkoristek TE max</v>
      </c>
      <c r="BW18" s="521" t="str">
        <f t="array" ref="BW18">BAZA_Sifranti!BV8:BX10</f>
        <v>Izkoristek TE min</v>
      </c>
      <c r="BX18" s="521" t="str">
        <f t="array" ref="BX18">BAZA_Sifranti!BW8:BY10</f>
        <v>Izkoristek EE max</v>
      </c>
      <c r="BY18" s="521" t="str">
        <f t="array" ref="BY18">BAZA_Sifranti!BX8:BZ10</f>
        <v>Izkoristek EE min</v>
      </c>
      <c r="BZ18" s="521" t="str">
        <f t="array" ref="BZ18">BAZA_Sifranti!BY8:CA10</f>
        <v>Izkoristek PN max</v>
      </c>
      <c r="CA18" s="521" t="str">
        <f t="array" ref="CA18">BAZA_Sifranti!BZ8:CB10</f>
        <v>Izkoristek PN min</v>
      </c>
      <c r="CB18" s="521" t="str">
        <f t="array" ref="CB18">BAZA_Sifranti!CA8:CC10</f>
        <v>Cmin</v>
      </c>
      <c r="CC18" s="521" t="str">
        <f t="array" ref="CC18">BAZA_Sifranti!CB8:CD10</f>
        <v>Cmax</v>
      </c>
      <c r="CE18" s="372"/>
      <c r="CF18" s="372"/>
    </row>
    <row r="19" spans="1:84" s="35" customFormat="1" ht="16.7" customHeight="1" x14ac:dyDescent="0.25">
      <c r="A19" s="11"/>
      <c r="B19" s="11"/>
      <c r="C19" s="332" t="str">
        <f t="shared" si="0"/>
        <v>PO</v>
      </c>
      <c r="D19" s="308" t="str">
        <f t="shared" si="1"/>
        <v>PLAN</v>
      </c>
      <c r="E19" s="310" t="str">
        <f>IF(F19="","",INDEX(BAZA_Sifranti!$I$10:$O$43,MATCH(F19,BAZA_Sifranti!$L$10:$L$43,0),3))</f>
        <v/>
      </c>
      <c r="F19" s="641"/>
      <c r="G19" s="262" t="str">
        <f t="shared" ref="G19:G46" si="23">IF(E19="","",ROUND(IF(OR(O19=0,O19=""),SUM(J19:K19),(SUM(M19:N19))/(SUM(M19:N19)+O19)*SUM(J19:K19)),3))</f>
        <v/>
      </c>
      <c r="H19" s="29" t="str">
        <f>IFERROR(IF(F19="","",VLOOKUP(MATCH(E19,tblS_VarStroški_SD[ID_STRO_SD],0)-1,tblS_VarStroški_SD[],5)),"")</f>
        <v/>
      </c>
      <c r="I19" s="642"/>
      <c r="J19" s="643"/>
      <c r="K19" s="643"/>
      <c r="L19" s="644"/>
      <c r="M19" s="643"/>
      <c r="N19" s="643"/>
      <c r="O19" s="645"/>
      <c r="P19" s="646"/>
      <c r="Q19" s="647"/>
      <c r="R19" s="30" t="str">
        <f>IFERROR(IF(F19="","",VLOOKUP(MATCH(F19,tblS_VarStroški_SD[STROSEK_SD_Naziv],0)-1,tblS_VarStroški_SD[],6)),"")</f>
        <v/>
      </c>
      <c r="S19" s="399" t="str">
        <f t="shared" si="2"/>
        <v/>
      </c>
      <c r="T19" s="690" t="str">
        <f t="shared" si="3"/>
        <v/>
      </c>
      <c r="U19" s="32" t="str">
        <f t="shared" si="4"/>
        <v/>
      </c>
      <c r="V19" s="198" t="str">
        <f t="shared" si="5"/>
        <v/>
      </c>
      <c r="W19" s="22"/>
      <c r="Y19" s="194" t="str">
        <f t="shared" si="6"/>
        <v/>
      </c>
      <c r="AB19" s="444" t="s">
        <v>912</v>
      </c>
      <c r="AC19" s="489">
        <f>IFERROR(SUM(#REF!,#REF!,#REF!)/#REF!,0)</f>
        <v>0</v>
      </c>
      <c r="AD19" s="445"/>
      <c r="AE19" s="491">
        <f>ROUND(AD18*AC19,3)</f>
        <v>0</v>
      </c>
      <c r="AF19" s="398"/>
      <c r="AH19" s="21"/>
      <c r="AM19" s="11"/>
      <c r="AP19" s="125"/>
      <c r="AQ19" s="125" t="s">
        <v>150</v>
      </c>
      <c r="AR19" s="147">
        <f t="shared" si="7"/>
        <v>0</v>
      </c>
      <c r="AS19" s="122"/>
      <c r="AT19" s="122">
        <f t="shared" si="8"/>
        <v>0</v>
      </c>
      <c r="AU19" s="122">
        <f>IF(IF(F19="",TRUE,COUNTIF(tbl_07_UVS_0135[Naziv upravičenega variabilnega stroška],F19)=1)=FALSE,1,0)</f>
        <v>0</v>
      </c>
      <c r="AV19" s="122"/>
      <c r="AW19" s="35">
        <f t="shared" si="9"/>
        <v>0</v>
      </c>
      <c r="AX19" s="35">
        <f t="shared" si="10"/>
        <v>0</v>
      </c>
      <c r="AY19" s="35">
        <f t="shared" ref="AY19:AY46" si="24">IFERROR(IF(BM19=1,IF(AND(BN19&lt;=$BZ$19,BN19&gt;=$CA$19,BO19&lt;=$BV$19,BO19&gt;=$BW$19,BP19&lt;=$BX$19,BP19&gt;=$BY$19,BQ19&gt;=$CB$19,BQ19&lt;=$CC$19),0,1),0),0)</f>
        <v>0</v>
      </c>
      <c r="AZ19" s="35">
        <f t="shared" si="11"/>
        <v>0</v>
      </c>
      <c r="BA19" s="35">
        <f t="shared" ref="BA19:BA46" si="25">IFERROR(IF(BM19=3,IF(AND(BN19&lt;=$BZ$21,BN19&gt;=$CA$21,BO19&lt;=$BV$21,BO19&gt;=$BW$21,BP19&lt;=$BX$21,BP19&gt;=$BY$21,BQ19&gt;=$CB$21,BQ19&lt;=$CC$21),0,1),0),0)</f>
        <v>0</v>
      </c>
      <c r="BB19" s="35">
        <f t="shared" si="12"/>
        <v>0</v>
      </c>
      <c r="BC19" s="35">
        <f t="shared" si="13"/>
        <v>0</v>
      </c>
      <c r="BD19" s="381">
        <f t="shared" si="14"/>
        <v>0</v>
      </c>
      <c r="BE19" s="35">
        <f t="shared" si="15"/>
        <v>0</v>
      </c>
      <c r="BF19" s="35">
        <f t="shared" si="16"/>
        <v>0</v>
      </c>
      <c r="BG19" s="6"/>
      <c r="BJ19" s="12" t="b">
        <f t="shared" si="17"/>
        <v>0</v>
      </c>
      <c r="BK19" s="516" t="b">
        <f t="shared" si="18"/>
        <v>0</v>
      </c>
      <c r="BL19" s="518">
        <f t="shared" si="19"/>
        <v>0</v>
      </c>
      <c r="BM19" s="518">
        <f t="shared" ref="BM19:BM46" si="26">IF(BL19&lt;&gt;0,BL19,IF(BK19=TRUE,4,0))</f>
        <v>0</v>
      </c>
      <c r="BN19" s="517" t="str">
        <f t="shared" si="20"/>
        <v/>
      </c>
      <c r="BO19" s="517" t="str">
        <f t="shared" si="21"/>
        <v/>
      </c>
      <c r="BP19" s="517" t="str">
        <f t="shared" si="22"/>
        <v/>
      </c>
      <c r="BQ19" s="517" t="str">
        <f t="shared" ref="BQ19:BQ46" si="27">IFERROR(IF(OR($BM19=1,$BM19=3),ROUND(IF(O19=0,L19/M19,IF((N19+O19)&lt;=(K19*0.95),L19/(M19+O19),L19/(SUM(N19:O19)-K19*0.95+M19))),3),""),"")</f>
        <v/>
      </c>
      <c r="BR19" s="546" t="str">
        <f t="shared" ref="BR19:BR46" si="28">IF(BM19=0,"",VLOOKUP(BM19,$BT$19:$BU$22,2))</f>
        <v/>
      </c>
      <c r="BT19" s="508">
        <f t="array" ref="BT19">BAZA_Sifranti!BS9:BX12</f>
        <v>1</v>
      </c>
      <c r="BU19" s="508" t="str">
        <f t="array" ref="BU19">BAZA_Sifranti!BT9:BX12</f>
        <v>SPTE</v>
      </c>
      <c r="BV19" s="508">
        <v>1</v>
      </c>
      <c r="BW19" s="508">
        <v>0.45</v>
      </c>
      <c r="BX19" s="508">
        <v>0.85</v>
      </c>
      <c r="BY19" s="508">
        <v>0.25</v>
      </c>
      <c r="BZ19" s="508">
        <v>1</v>
      </c>
      <c r="CA19" s="508">
        <v>0.45</v>
      </c>
      <c r="CB19" s="508">
        <v>0.4</v>
      </c>
      <c r="CC19" s="508">
        <v>1.1000000000000001</v>
      </c>
      <c r="CE19" s="6"/>
    </row>
    <row r="20" spans="1:84" s="35" customFormat="1" ht="17.25" customHeight="1" x14ac:dyDescent="0.25">
      <c r="A20" s="11"/>
      <c r="B20" s="11"/>
      <c r="C20" s="332" t="str">
        <f t="shared" si="0"/>
        <v>PO</v>
      </c>
      <c r="D20" s="308" t="str">
        <f t="shared" si="1"/>
        <v>PLAN</v>
      </c>
      <c r="E20" s="310" t="str">
        <f>IF(F20="","",INDEX(BAZA_Sifranti!$I$10:$O$43,MATCH(F20,BAZA_Sifranti!$L$10:$L$43,0),3))</f>
        <v/>
      </c>
      <c r="F20" s="641"/>
      <c r="G20" s="262" t="str">
        <f t="shared" si="23"/>
        <v/>
      </c>
      <c r="H20" s="29" t="str">
        <f>IFERROR(IF(F20="","",VLOOKUP(MATCH(E20,tblS_VarStroški_SD[ID_STRO_SD],0)-1,tblS_VarStroški_SD[],5)),"")</f>
        <v/>
      </c>
      <c r="I20" s="642"/>
      <c r="J20" s="643"/>
      <c r="K20" s="643"/>
      <c r="L20" s="644"/>
      <c r="M20" s="643"/>
      <c r="N20" s="643"/>
      <c r="O20" s="645"/>
      <c r="P20" s="646"/>
      <c r="Q20" s="647"/>
      <c r="R20" s="30" t="str">
        <f>IFERROR(IF(F20="","",VLOOKUP(MATCH(F20,tblS_VarStroški_SD[STROSEK_SD_Naziv],0)-1,tblS_VarStroški_SD[],6)),"")</f>
        <v/>
      </c>
      <c r="S20" s="399" t="str">
        <f t="shared" si="2"/>
        <v/>
      </c>
      <c r="T20" s="690" t="str">
        <f t="shared" si="3"/>
        <v/>
      </c>
      <c r="U20" s="32" t="str">
        <f t="shared" si="4"/>
        <v/>
      </c>
      <c r="V20" s="198" t="str">
        <f t="shared" si="5"/>
        <v/>
      </c>
      <c r="W20" s="22"/>
      <c r="Y20" s="194" t="str">
        <f t="shared" si="6"/>
        <v/>
      </c>
      <c r="AB20" s="444" t="s">
        <v>913</v>
      </c>
      <c r="AC20" s="489">
        <f>IFERROR(1-SUM(AC18:AC19),0)</f>
        <v>1</v>
      </c>
      <c r="AD20" s="445"/>
      <c r="AE20" s="491">
        <f>ROUND(AD18*AC20,3)</f>
        <v>0</v>
      </c>
      <c r="AF20" s="398"/>
      <c r="AH20" s="21"/>
      <c r="AM20" s="11"/>
      <c r="AP20" s="125"/>
      <c r="AQ20" s="125" t="s">
        <v>151</v>
      </c>
      <c r="AR20" s="147">
        <f t="shared" si="7"/>
        <v>0</v>
      </c>
      <c r="AS20" s="122"/>
      <c r="AT20" s="122">
        <f t="shared" si="8"/>
        <v>0</v>
      </c>
      <c r="AU20" s="122">
        <f>IF(IF(F20="",TRUE,COUNTIF(tbl_07_UVS_0135[Naziv upravičenega variabilnega stroška],F20)=1)=FALSE,1,0)</f>
        <v>0</v>
      </c>
      <c r="AV20" s="122"/>
      <c r="AW20" s="35">
        <f t="shared" si="9"/>
        <v>0</v>
      </c>
      <c r="AX20" s="35">
        <f t="shared" si="10"/>
        <v>0</v>
      </c>
      <c r="AY20" s="35">
        <f t="shared" si="24"/>
        <v>0</v>
      </c>
      <c r="AZ20" s="35">
        <f t="shared" si="11"/>
        <v>0</v>
      </c>
      <c r="BA20" s="35">
        <f t="shared" si="25"/>
        <v>0</v>
      </c>
      <c r="BB20" s="35">
        <f t="shared" si="12"/>
        <v>0</v>
      </c>
      <c r="BC20" s="35">
        <f t="shared" si="13"/>
        <v>0</v>
      </c>
      <c r="BD20" s="381">
        <f t="shared" si="14"/>
        <v>0</v>
      </c>
      <c r="BE20" s="35">
        <f t="shared" si="15"/>
        <v>0</v>
      </c>
      <c r="BF20" s="35">
        <f t="shared" si="16"/>
        <v>0</v>
      </c>
      <c r="BJ20" s="12" t="b">
        <f t="shared" si="17"/>
        <v>0</v>
      </c>
      <c r="BK20" s="516" t="b">
        <f t="shared" si="18"/>
        <v>0</v>
      </c>
      <c r="BL20" s="518">
        <f t="shared" si="19"/>
        <v>0</v>
      </c>
      <c r="BM20" s="518">
        <f t="shared" si="26"/>
        <v>0</v>
      </c>
      <c r="BN20" s="517" t="str">
        <f t="shared" si="20"/>
        <v/>
      </c>
      <c r="BO20" s="517" t="str">
        <f t="shared" si="21"/>
        <v/>
      </c>
      <c r="BP20" s="517" t="str">
        <f t="shared" si="22"/>
        <v/>
      </c>
      <c r="BQ20" s="517" t="str">
        <f t="shared" si="27"/>
        <v/>
      </c>
      <c r="BR20" s="546" t="str">
        <f t="shared" si="28"/>
        <v/>
      </c>
      <c r="BT20" s="508">
        <f t="array" ref="BT20">BAZA_Sifranti!BS10:BX13</f>
        <v>2</v>
      </c>
      <c r="BU20" s="508" t="str">
        <f t="array" ref="BU20">BAZA_Sifranti!BT10:BX12</f>
        <v>KOTLI</v>
      </c>
      <c r="BV20" s="508">
        <v>1</v>
      </c>
      <c r="BW20" s="508">
        <v>0.65</v>
      </c>
      <c r="BX20" s="508">
        <v>0</v>
      </c>
      <c r="BY20" s="508">
        <v>0</v>
      </c>
      <c r="BZ20" s="508">
        <v>1</v>
      </c>
      <c r="CA20" s="508">
        <v>0.65</v>
      </c>
      <c r="CB20" s="508">
        <v>0</v>
      </c>
      <c r="CC20" s="508">
        <v>0</v>
      </c>
    </row>
    <row r="21" spans="1:84" s="35" customFormat="1" ht="16.7" customHeight="1" x14ac:dyDescent="0.25">
      <c r="A21" s="11"/>
      <c r="B21" s="11"/>
      <c r="C21" s="332" t="str">
        <f t="shared" si="0"/>
        <v>PO</v>
      </c>
      <c r="D21" s="308" t="str">
        <f t="shared" si="1"/>
        <v>PLAN</v>
      </c>
      <c r="E21" s="310" t="str">
        <f>IF(F21="","",INDEX(BAZA_Sifranti!$I$10:$O$43,MATCH(F21,BAZA_Sifranti!$L$10:$L$43,0),3))</f>
        <v/>
      </c>
      <c r="F21" s="641"/>
      <c r="G21" s="262" t="str">
        <f t="shared" si="23"/>
        <v/>
      </c>
      <c r="H21" s="29" t="str">
        <f>IFERROR(IF(F21="","",VLOOKUP(MATCH(E21,tblS_VarStroški_SD[ID_STRO_SD],0)-1,tblS_VarStroški_SD[],5)),"")</f>
        <v/>
      </c>
      <c r="I21" s="642"/>
      <c r="J21" s="643"/>
      <c r="K21" s="643"/>
      <c r="L21" s="644"/>
      <c r="M21" s="643"/>
      <c r="N21" s="643"/>
      <c r="O21" s="645"/>
      <c r="P21" s="646"/>
      <c r="Q21" s="647"/>
      <c r="R21" s="30" t="str">
        <f>IFERROR(IF(F21="","",VLOOKUP(MATCH(F21,tblS_VarStroški_SD[STROSEK_SD_Naziv],0)-1,tblS_VarStroški_SD[],6)),"")</f>
        <v/>
      </c>
      <c r="S21" s="399" t="str">
        <f t="shared" si="2"/>
        <v/>
      </c>
      <c r="T21" s="690" t="str">
        <f t="shared" si="3"/>
        <v/>
      </c>
      <c r="U21" s="32" t="str">
        <f t="shared" si="4"/>
        <v/>
      </c>
      <c r="V21" s="198" t="str">
        <f t="shared" si="5"/>
        <v/>
      </c>
      <c r="W21" s="22"/>
      <c r="Y21" s="194" t="str">
        <f t="shared" si="6"/>
        <v/>
      </c>
      <c r="AC21" s="398"/>
      <c r="AD21" s="398"/>
      <c r="AE21" s="398"/>
      <c r="AF21" s="398"/>
      <c r="AH21" s="21"/>
      <c r="AJ21" s="506"/>
      <c r="AM21" s="11"/>
      <c r="AP21" s="125"/>
      <c r="AQ21" s="125" t="s">
        <v>152</v>
      </c>
      <c r="AR21" s="147">
        <f t="shared" si="7"/>
        <v>0</v>
      </c>
      <c r="AS21" s="122"/>
      <c r="AT21" s="122">
        <f t="shared" si="8"/>
        <v>0</v>
      </c>
      <c r="AU21" s="122">
        <f>IF(IF(F21="",TRUE,COUNTIF(tbl_07_UVS_0135[Naziv upravičenega variabilnega stroška],F21)=1)=FALSE,1,0)</f>
        <v>0</v>
      </c>
      <c r="AV21" s="122"/>
      <c r="AW21" s="35">
        <f t="shared" si="9"/>
        <v>0</v>
      </c>
      <c r="AX21" s="35">
        <f t="shared" si="10"/>
        <v>0</v>
      </c>
      <c r="AY21" s="35">
        <f t="shared" si="24"/>
        <v>0</v>
      </c>
      <c r="AZ21" s="35">
        <f t="shared" si="11"/>
        <v>0</v>
      </c>
      <c r="BA21" s="35">
        <f t="shared" si="25"/>
        <v>0</v>
      </c>
      <c r="BB21" s="35">
        <f t="shared" si="12"/>
        <v>0</v>
      </c>
      <c r="BC21" s="35">
        <f t="shared" si="13"/>
        <v>0</v>
      </c>
      <c r="BD21" s="381">
        <f t="shared" si="14"/>
        <v>0</v>
      </c>
      <c r="BE21" s="35">
        <f t="shared" si="15"/>
        <v>0</v>
      </c>
      <c r="BF21" s="35">
        <f t="shared" si="16"/>
        <v>0</v>
      </c>
      <c r="BJ21" s="12" t="b">
        <f t="shared" si="17"/>
        <v>0</v>
      </c>
      <c r="BK21" s="516" t="b">
        <f t="shared" si="18"/>
        <v>0</v>
      </c>
      <c r="BL21" s="518">
        <f t="shared" si="19"/>
        <v>0</v>
      </c>
      <c r="BM21" s="518">
        <f t="shared" si="26"/>
        <v>0</v>
      </c>
      <c r="BN21" s="517" t="str">
        <f t="shared" si="20"/>
        <v/>
      </c>
      <c r="BO21" s="517" t="str">
        <f t="shared" si="21"/>
        <v/>
      </c>
      <c r="BP21" s="517" t="str">
        <f t="shared" si="22"/>
        <v/>
      </c>
      <c r="BQ21" s="517" t="str">
        <f t="shared" si="27"/>
        <v/>
      </c>
      <c r="BR21" s="546" t="str">
        <f t="shared" si="28"/>
        <v/>
      </c>
      <c r="BT21" s="508">
        <f t="array" ref="BT21">BAZA_Sifranti!BS11:BX14</f>
        <v>3</v>
      </c>
      <c r="BU21" s="508" t="str">
        <f t="array" ref="BU21">BAZA_Sifranti!BT11:BX13</f>
        <v>SPTE&amp;KOTLI</v>
      </c>
      <c r="BV21" s="508">
        <v>1</v>
      </c>
      <c r="BW21" s="508">
        <v>0.45</v>
      </c>
      <c r="BX21" s="508">
        <v>0.85</v>
      </c>
      <c r="BY21" s="508">
        <v>0.25</v>
      </c>
      <c r="BZ21" s="508">
        <v>1</v>
      </c>
      <c r="CA21" s="508">
        <v>0.45</v>
      </c>
      <c r="CB21" s="508">
        <v>0.4</v>
      </c>
      <c r="CC21" s="508">
        <v>0.95</v>
      </c>
    </row>
    <row r="22" spans="1:84" s="35" customFormat="1" ht="16.7" customHeight="1" x14ac:dyDescent="0.25">
      <c r="A22" s="11"/>
      <c r="B22" s="11"/>
      <c r="C22" s="332" t="str">
        <f t="shared" si="0"/>
        <v>PO</v>
      </c>
      <c r="D22" s="308" t="str">
        <f t="shared" si="1"/>
        <v>PLAN</v>
      </c>
      <c r="E22" s="310" t="str">
        <f>IF(F22="","",INDEX(BAZA_Sifranti!$I$10:$O$43,MATCH(F22,BAZA_Sifranti!$L$10:$L$43,0),3))</f>
        <v/>
      </c>
      <c r="F22" s="641"/>
      <c r="G22" s="262" t="str">
        <f t="shared" si="23"/>
        <v/>
      </c>
      <c r="H22" s="29" t="str">
        <f>IFERROR(IF(F22="","",VLOOKUP(MATCH(E22,tblS_VarStroški_SD[ID_STRO_SD],0)-1,tblS_VarStroški_SD[],5)),"")</f>
        <v/>
      </c>
      <c r="I22" s="642"/>
      <c r="J22" s="643"/>
      <c r="K22" s="643"/>
      <c r="L22" s="644"/>
      <c r="M22" s="643"/>
      <c r="N22" s="643"/>
      <c r="O22" s="645"/>
      <c r="P22" s="646"/>
      <c r="Q22" s="647"/>
      <c r="R22" s="30" t="str">
        <f>IFERROR(IF(F22="","",VLOOKUP(MATCH(F22,tblS_VarStroški_SD[STROSEK_SD_Naziv],0)-1,tblS_VarStroški_SD[],6)),"")</f>
        <v/>
      </c>
      <c r="S22" s="399" t="str">
        <f t="shared" si="2"/>
        <v/>
      </c>
      <c r="T22" s="690" t="str">
        <f t="shared" si="3"/>
        <v/>
      </c>
      <c r="U22" s="32" t="str">
        <f t="shared" si="4"/>
        <v/>
      </c>
      <c r="V22" s="198" t="str">
        <f t="shared" si="5"/>
        <v/>
      </c>
      <c r="W22" s="22"/>
      <c r="Y22" s="194" t="str">
        <f t="shared" si="6"/>
        <v/>
      </c>
      <c r="AC22" s="11"/>
      <c r="AD22" s="11"/>
      <c r="AE22" s="11"/>
      <c r="AF22" s="11"/>
      <c r="AH22" s="21"/>
      <c r="AK22" s="506"/>
      <c r="AL22" s="11"/>
      <c r="AM22" s="11"/>
      <c r="AP22" s="125"/>
      <c r="AQ22" s="125" t="s">
        <v>153</v>
      </c>
      <c r="AR22" s="147">
        <f t="shared" si="7"/>
        <v>0</v>
      </c>
      <c r="AS22" s="122"/>
      <c r="AT22" s="122">
        <f t="shared" si="8"/>
        <v>0</v>
      </c>
      <c r="AU22" s="122">
        <f>IF(IF(F22="",TRUE,COUNTIF(tbl_07_UVS_0135[Naziv upravičenega variabilnega stroška],F22)=1)=FALSE,1,0)</f>
        <v>0</v>
      </c>
      <c r="AV22" s="122"/>
      <c r="AW22" s="35">
        <f t="shared" si="9"/>
        <v>0</v>
      </c>
      <c r="AX22" s="35">
        <f t="shared" si="10"/>
        <v>0</v>
      </c>
      <c r="AY22" s="35">
        <f t="shared" si="24"/>
        <v>0</v>
      </c>
      <c r="AZ22" s="35">
        <f t="shared" si="11"/>
        <v>0</v>
      </c>
      <c r="BA22" s="35">
        <f t="shared" si="25"/>
        <v>0</v>
      </c>
      <c r="BB22" s="35">
        <f t="shared" si="12"/>
        <v>0</v>
      </c>
      <c r="BC22" s="35">
        <f t="shared" si="13"/>
        <v>0</v>
      </c>
      <c r="BD22" s="381">
        <f t="shared" si="14"/>
        <v>0</v>
      </c>
      <c r="BE22" s="35">
        <f t="shared" si="15"/>
        <v>0</v>
      </c>
      <c r="BF22" s="35">
        <f t="shared" si="16"/>
        <v>0</v>
      </c>
      <c r="BJ22" s="12" t="b">
        <f t="shared" si="17"/>
        <v>0</v>
      </c>
      <c r="BK22" s="516" t="b">
        <f t="shared" si="18"/>
        <v>0</v>
      </c>
      <c r="BL22" s="518">
        <f t="shared" si="19"/>
        <v>0</v>
      </c>
      <c r="BM22" s="518">
        <f t="shared" si="26"/>
        <v>0</v>
      </c>
      <c r="BN22" s="517" t="str">
        <f t="shared" si="20"/>
        <v/>
      </c>
      <c r="BO22" s="517" t="str">
        <f t="shared" si="21"/>
        <v/>
      </c>
      <c r="BP22" s="517" t="str">
        <f t="shared" si="22"/>
        <v/>
      </c>
      <c r="BQ22" s="517" t="str">
        <f t="shared" si="27"/>
        <v/>
      </c>
      <c r="BR22" s="546" t="str">
        <f t="shared" si="28"/>
        <v/>
      </c>
      <c r="BT22" s="508">
        <f t="array" ref="BT22">BAZA_Sifranti!BS12:BX15</f>
        <v>4</v>
      </c>
      <c r="BU22" s="508" t="str">
        <f t="array" ref="BU22">BAZA_Sifranti!BT12:BX14</f>
        <v>TOPČRP</v>
      </c>
      <c r="BV22" s="508">
        <v>3.5</v>
      </c>
      <c r="BW22" s="508">
        <v>1.2</v>
      </c>
      <c r="BX22" s="508">
        <v>0</v>
      </c>
      <c r="BY22" s="508">
        <v>0</v>
      </c>
      <c r="BZ22" s="508">
        <v>3.5</v>
      </c>
      <c r="CA22" s="508">
        <v>1.2</v>
      </c>
      <c r="CB22" s="508">
        <v>0</v>
      </c>
      <c r="CC22" s="508">
        <v>0</v>
      </c>
    </row>
    <row r="23" spans="1:84" s="35" customFormat="1" ht="16.7" customHeight="1" x14ac:dyDescent="0.25">
      <c r="A23" s="11"/>
      <c r="B23" s="11"/>
      <c r="C23" s="332" t="str">
        <f t="shared" si="0"/>
        <v>PO</v>
      </c>
      <c r="D23" s="308" t="str">
        <f t="shared" si="1"/>
        <v>PLAN</v>
      </c>
      <c r="E23" s="310" t="str">
        <f>IF(F23="","",INDEX(BAZA_Sifranti!$I$10:$O$43,MATCH(F23,BAZA_Sifranti!$L$10:$L$43,0),3))</f>
        <v/>
      </c>
      <c r="F23" s="641"/>
      <c r="G23" s="262" t="str">
        <f t="shared" si="23"/>
        <v/>
      </c>
      <c r="H23" s="29" t="str">
        <f>IFERROR(IF(F23="","",VLOOKUP(MATCH(E23,tblS_VarStroški_SD[ID_STRO_SD],0)-1,tblS_VarStroški_SD[],5)),"")</f>
        <v/>
      </c>
      <c r="I23" s="642"/>
      <c r="J23" s="643"/>
      <c r="K23" s="643"/>
      <c r="L23" s="644"/>
      <c r="M23" s="643"/>
      <c r="N23" s="643"/>
      <c r="O23" s="645"/>
      <c r="P23" s="646"/>
      <c r="Q23" s="647"/>
      <c r="R23" s="30" t="str">
        <f>IFERROR(IF(F23="","",VLOOKUP(MATCH(F23,tblS_VarStroški_SD[STROSEK_SD_Naziv],0)-1,tblS_VarStroški_SD[],6)),"")</f>
        <v/>
      </c>
      <c r="S23" s="399" t="str">
        <f t="shared" si="2"/>
        <v/>
      </c>
      <c r="T23" s="690" t="str">
        <f t="shared" si="3"/>
        <v/>
      </c>
      <c r="U23" s="32" t="str">
        <f t="shared" si="4"/>
        <v/>
      </c>
      <c r="V23" s="198" t="str">
        <f t="shared" si="5"/>
        <v/>
      </c>
      <c r="W23" s="22"/>
      <c r="Y23" s="194" t="str">
        <f t="shared" si="6"/>
        <v/>
      </c>
      <c r="AB23" s="390"/>
      <c r="AC23" s="11"/>
      <c r="AD23" s="390"/>
      <c r="AE23" s="11"/>
      <c r="AF23" s="11"/>
      <c r="AH23" s="21"/>
      <c r="AL23" s="11"/>
      <c r="AM23" s="11"/>
      <c r="AP23" s="125"/>
      <c r="AQ23" s="125" t="s">
        <v>154</v>
      </c>
      <c r="AR23" s="147">
        <f t="shared" si="7"/>
        <v>0</v>
      </c>
      <c r="AS23" s="122"/>
      <c r="AT23" s="122">
        <f t="shared" si="8"/>
        <v>0</v>
      </c>
      <c r="AU23" s="122">
        <f>IF(IF(F23="",TRUE,COUNTIF(tbl_07_UVS_0135[Naziv upravičenega variabilnega stroška],F23)=1)=FALSE,1,0)</f>
        <v>0</v>
      </c>
      <c r="AV23" s="122"/>
      <c r="AW23" s="35">
        <f t="shared" si="9"/>
        <v>0</v>
      </c>
      <c r="AX23" s="35">
        <f t="shared" si="10"/>
        <v>0</v>
      </c>
      <c r="AY23" s="35">
        <f t="shared" si="24"/>
        <v>0</v>
      </c>
      <c r="AZ23" s="35">
        <f t="shared" si="11"/>
        <v>0</v>
      </c>
      <c r="BA23" s="35">
        <f t="shared" si="25"/>
        <v>0</v>
      </c>
      <c r="BB23" s="35">
        <f t="shared" si="12"/>
        <v>0</v>
      </c>
      <c r="BC23" s="35">
        <f t="shared" si="13"/>
        <v>0</v>
      </c>
      <c r="BD23" s="381">
        <f t="shared" si="14"/>
        <v>0</v>
      </c>
      <c r="BE23" s="35">
        <f t="shared" si="15"/>
        <v>0</v>
      </c>
      <c r="BF23" s="35">
        <f t="shared" si="16"/>
        <v>0</v>
      </c>
      <c r="BJ23" s="12" t="b">
        <f t="shared" si="17"/>
        <v>0</v>
      </c>
      <c r="BK23" s="516" t="b">
        <f t="shared" si="18"/>
        <v>0</v>
      </c>
      <c r="BL23" s="518">
        <f t="shared" si="19"/>
        <v>0</v>
      </c>
      <c r="BM23" s="518">
        <f t="shared" si="26"/>
        <v>0</v>
      </c>
      <c r="BN23" s="517" t="str">
        <f t="shared" si="20"/>
        <v/>
      </c>
      <c r="BO23" s="517" t="str">
        <f t="shared" si="21"/>
        <v/>
      </c>
      <c r="BP23" s="517" t="str">
        <f t="shared" si="22"/>
        <v/>
      </c>
      <c r="BQ23" s="517" t="str">
        <f t="shared" si="27"/>
        <v/>
      </c>
      <c r="BR23" s="546" t="str">
        <f t="shared" si="28"/>
        <v/>
      </c>
      <c r="BX23" s="125"/>
    </row>
    <row r="24" spans="1:84" s="35" customFormat="1" ht="16.7" customHeight="1" x14ac:dyDescent="0.25">
      <c r="A24" s="11"/>
      <c r="B24" s="11"/>
      <c r="C24" s="332" t="str">
        <f t="shared" si="0"/>
        <v>PO</v>
      </c>
      <c r="D24" s="308" t="str">
        <f t="shared" si="1"/>
        <v>PLAN</v>
      </c>
      <c r="E24" s="310" t="str">
        <f>IF(F24="","",INDEX(BAZA_Sifranti!$I$10:$O$43,MATCH(F24,BAZA_Sifranti!$L$10:$L$43,0),3))</f>
        <v/>
      </c>
      <c r="F24" s="641"/>
      <c r="G24" s="262" t="str">
        <f t="shared" si="23"/>
        <v/>
      </c>
      <c r="H24" s="29" t="str">
        <f>IFERROR(IF(F24="","",VLOOKUP(MATCH(E24,tblS_VarStroški_SD[ID_STRO_SD],0)-1,tblS_VarStroški_SD[],5)),"")</f>
        <v/>
      </c>
      <c r="I24" s="642"/>
      <c r="J24" s="643"/>
      <c r="K24" s="643"/>
      <c r="L24" s="644"/>
      <c r="M24" s="643"/>
      <c r="N24" s="643"/>
      <c r="O24" s="645"/>
      <c r="P24" s="646"/>
      <c r="Q24" s="647"/>
      <c r="R24" s="30" t="str">
        <f>IFERROR(IF(F24="","",VLOOKUP(MATCH(F24,tblS_VarStroški_SD[STROSEK_SD_Naziv],0)-1,tblS_VarStroški_SD[],6)),"")</f>
        <v/>
      </c>
      <c r="S24" s="399" t="str">
        <f t="shared" si="2"/>
        <v/>
      </c>
      <c r="T24" s="690" t="str">
        <f t="shared" si="3"/>
        <v/>
      </c>
      <c r="U24" s="32" t="str">
        <f t="shared" si="4"/>
        <v/>
      </c>
      <c r="V24" s="198" t="str">
        <f t="shared" si="5"/>
        <v/>
      </c>
      <c r="W24" s="22"/>
      <c r="Y24" s="194" t="str">
        <f t="shared" si="6"/>
        <v/>
      </c>
      <c r="AB24" s="390"/>
      <c r="AC24" s="11"/>
      <c r="AD24" s="11"/>
      <c r="AE24" s="11"/>
      <c r="AF24" s="11"/>
      <c r="AH24" s="21"/>
      <c r="AL24" s="11"/>
      <c r="AM24" s="11"/>
      <c r="AP24" s="125"/>
      <c r="AQ24" s="125" t="s">
        <v>155</v>
      </c>
      <c r="AR24" s="147">
        <f t="shared" si="7"/>
        <v>0</v>
      </c>
      <c r="AS24" s="122"/>
      <c r="AT24" s="122">
        <f t="shared" si="8"/>
        <v>0</v>
      </c>
      <c r="AU24" s="122">
        <f>IF(IF(F24="",TRUE,COUNTIF(tbl_07_UVS_0135[Naziv upravičenega variabilnega stroška],F24)=1)=FALSE,1,0)</f>
        <v>0</v>
      </c>
      <c r="AV24" s="122"/>
      <c r="AW24" s="35">
        <f t="shared" si="9"/>
        <v>0</v>
      </c>
      <c r="AX24" s="35">
        <f t="shared" si="10"/>
        <v>0</v>
      </c>
      <c r="AY24" s="35">
        <f t="shared" si="24"/>
        <v>0</v>
      </c>
      <c r="AZ24" s="35">
        <f t="shared" si="11"/>
        <v>0</v>
      </c>
      <c r="BA24" s="35">
        <f t="shared" si="25"/>
        <v>0</v>
      </c>
      <c r="BB24" s="35">
        <f t="shared" si="12"/>
        <v>0</v>
      </c>
      <c r="BC24" s="35">
        <f t="shared" si="13"/>
        <v>0</v>
      </c>
      <c r="BD24" s="381">
        <f t="shared" si="14"/>
        <v>0</v>
      </c>
      <c r="BE24" s="35">
        <f t="shared" si="15"/>
        <v>0</v>
      </c>
      <c r="BF24" s="35">
        <f t="shared" si="16"/>
        <v>0</v>
      </c>
      <c r="BJ24" s="12" t="b">
        <f t="shared" si="17"/>
        <v>0</v>
      </c>
      <c r="BK24" s="516" t="b">
        <f t="shared" si="18"/>
        <v>0</v>
      </c>
      <c r="BL24" s="518">
        <f t="shared" si="19"/>
        <v>0</v>
      </c>
      <c r="BM24" s="518">
        <f t="shared" si="26"/>
        <v>0</v>
      </c>
      <c r="BN24" s="517" t="str">
        <f t="shared" si="20"/>
        <v/>
      </c>
      <c r="BO24" s="517" t="str">
        <f t="shared" si="21"/>
        <v/>
      </c>
      <c r="BP24" s="517" t="str">
        <f t="shared" si="22"/>
        <v/>
      </c>
      <c r="BQ24" s="517" t="str">
        <f t="shared" si="27"/>
        <v/>
      </c>
      <c r="BR24" s="546" t="str">
        <f t="shared" si="28"/>
        <v/>
      </c>
      <c r="BX24" s="125"/>
    </row>
    <row r="25" spans="1:84" s="35" customFormat="1" ht="16.7" customHeight="1" x14ac:dyDescent="0.25">
      <c r="A25" s="11"/>
      <c r="B25" s="11"/>
      <c r="C25" s="332" t="str">
        <f t="shared" si="0"/>
        <v>PO</v>
      </c>
      <c r="D25" s="308" t="str">
        <f t="shared" si="1"/>
        <v>PLAN</v>
      </c>
      <c r="E25" s="310" t="str">
        <f>IF(F25="","",INDEX(BAZA_Sifranti!$I$10:$O$43,MATCH(F25,BAZA_Sifranti!$L$10:$L$43,0),3))</f>
        <v/>
      </c>
      <c r="F25" s="641"/>
      <c r="G25" s="262" t="str">
        <f t="shared" si="23"/>
        <v/>
      </c>
      <c r="H25" s="29" t="str">
        <f>IFERROR(IF(F25="","",VLOOKUP(MATCH(E25,tblS_VarStroški_SD[ID_STRO_SD],0)-1,tblS_VarStroški_SD[],5)),"")</f>
        <v/>
      </c>
      <c r="I25" s="642"/>
      <c r="J25" s="643"/>
      <c r="K25" s="643"/>
      <c r="L25" s="644"/>
      <c r="M25" s="643"/>
      <c r="N25" s="643"/>
      <c r="O25" s="645"/>
      <c r="P25" s="646"/>
      <c r="Q25" s="647"/>
      <c r="R25" s="30" t="str">
        <f>IFERROR(IF(F25="","",VLOOKUP(MATCH(F25,tblS_VarStroški_SD[STROSEK_SD_Naziv],0)-1,tblS_VarStroški_SD[],6)),"")</f>
        <v/>
      </c>
      <c r="S25" s="399" t="str">
        <f t="shared" si="2"/>
        <v/>
      </c>
      <c r="T25" s="690" t="str">
        <f t="shared" si="3"/>
        <v/>
      </c>
      <c r="U25" s="32" t="str">
        <f t="shared" si="4"/>
        <v/>
      </c>
      <c r="V25" s="198" t="str">
        <f t="shared" si="5"/>
        <v/>
      </c>
      <c r="W25" s="22"/>
      <c r="Y25" s="194" t="str">
        <f t="shared" si="6"/>
        <v/>
      </c>
      <c r="AB25" s="390"/>
      <c r="AC25" s="11"/>
      <c r="AD25" s="11"/>
      <c r="AE25" s="11"/>
      <c r="AF25" s="11"/>
      <c r="AH25" s="21"/>
      <c r="AL25" s="11"/>
      <c r="AM25" s="11"/>
      <c r="AP25" s="125"/>
      <c r="AQ25" s="125" t="s">
        <v>156</v>
      </c>
      <c r="AR25" s="147">
        <f t="shared" si="7"/>
        <v>0</v>
      </c>
      <c r="AS25" s="122"/>
      <c r="AT25" s="122">
        <f t="shared" si="8"/>
        <v>0</v>
      </c>
      <c r="AU25" s="122">
        <f>IF(IF(F25="",TRUE,COUNTIF(tbl_07_UVS_0135[Naziv upravičenega variabilnega stroška],F25)=1)=FALSE,1,0)</f>
        <v>0</v>
      </c>
      <c r="AV25" s="122"/>
      <c r="AW25" s="35">
        <f t="shared" si="9"/>
        <v>0</v>
      </c>
      <c r="AX25" s="35">
        <f t="shared" si="10"/>
        <v>0</v>
      </c>
      <c r="AY25" s="35">
        <f t="shared" si="24"/>
        <v>0</v>
      </c>
      <c r="AZ25" s="35">
        <f t="shared" si="11"/>
        <v>0</v>
      </c>
      <c r="BA25" s="35">
        <f t="shared" si="25"/>
        <v>0</v>
      </c>
      <c r="BB25" s="35">
        <f t="shared" si="12"/>
        <v>0</v>
      </c>
      <c r="BC25" s="35">
        <f t="shared" si="13"/>
        <v>0</v>
      </c>
      <c r="BD25" s="381">
        <f t="shared" si="14"/>
        <v>0</v>
      </c>
      <c r="BE25" s="35">
        <f t="shared" si="15"/>
        <v>0</v>
      </c>
      <c r="BF25" s="35">
        <f t="shared" si="16"/>
        <v>0</v>
      </c>
      <c r="BJ25" s="12" t="b">
        <f t="shared" si="17"/>
        <v>0</v>
      </c>
      <c r="BK25" s="516" t="b">
        <f t="shared" si="18"/>
        <v>0</v>
      </c>
      <c r="BL25" s="518">
        <f t="shared" si="19"/>
        <v>0</v>
      </c>
      <c r="BM25" s="518">
        <f t="shared" si="26"/>
        <v>0</v>
      </c>
      <c r="BN25" s="517" t="str">
        <f t="shared" si="20"/>
        <v/>
      </c>
      <c r="BO25" s="517" t="str">
        <f t="shared" si="21"/>
        <v/>
      </c>
      <c r="BP25" s="517" t="str">
        <f t="shared" si="22"/>
        <v/>
      </c>
      <c r="BQ25" s="517" t="str">
        <f t="shared" si="27"/>
        <v/>
      </c>
      <c r="BR25" s="546" t="str">
        <f t="shared" si="28"/>
        <v/>
      </c>
      <c r="BX25" s="125"/>
    </row>
    <row r="26" spans="1:84" s="35" customFormat="1" ht="16.7" customHeight="1" x14ac:dyDescent="0.25">
      <c r="A26" s="11"/>
      <c r="B26" s="11"/>
      <c r="C26" s="332" t="str">
        <f t="shared" si="0"/>
        <v>PO</v>
      </c>
      <c r="D26" s="308" t="str">
        <f t="shared" si="1"/>
        <v>PLAN</v>
      </c>
      <c r="E26" s="310" t="str">
        <f>IF(F26="","",INDEX(BAZA_Sifranti!$I$10:$O$43,MATCH(F26,BAZA_Sifranti!$L$10:$L$43,0),3))</f>
        <v/>
      </c>
      <c r="F26" s="641"/>
      <c r="G26" s="262" t="str">
        <f t="shared" si="23"/>
        <v/>
      </c>
      <c r="H26" s="29" t="str">
        <f>IFERROR(IF(F26="","",VLOOKUP(MATCH(E26,tblS_VarStroški_SD[ID_STRO_SD],0)-1,tblS_VarStroški_SD[],5)),"")</f>
        <v/>
      </c>
      <c r="I26" s="642"/>
      <c r="J26" s="643"/>
      <c r="K26" s="643"/>
      <c r="L26" s="644"/>
      <c r="M26" s="643"/>
      <c r="N26" s="643"/>
      <c r="O26" s="645"/>
      <c r="P26" s="646"/>
      <c r="Q26" s="647"/>
      <c r="R26" s="30" t="str">
        <f>IFERROR(IF(F26="","",VLOOKUP(MATCH(F26,tblS_VarStroški_SD[STROSEK_SD_Naziv],0)-1,tblS_VarStroški_SD[],6)),"")</f>
        <v/>
      </c>
      <c r="S26" s="399" t="str">
        <f t="shared" si="2"/>
        <v/>
      </c>
      <c r="T26" s="690" t="str">
        <f t="shared" si="3"/>
        <v/>
      </c>
      <c r="U26" s="32" t="str">
        <f t="shared" si="4"/>
        <v/>
      </c>
      <c r="V26" s="198" t="str">
        <f t="shared" si="5"/>
        <v/>
      </c>
      <c r="W26" s="22"/>
      <c r="Y26" s="194" t="str">
        <f t="shared" si="6"/>
        <v/>
      </c>
      <c r="AB26" s="390"/>
      <c r="AC26" s="11"/>
      <c r="AD26" s="11"/>
      <c r="AE26" s="11"/>
      <c r="AF26" s="11"/>
      <c r="AH26" s="21"/>
      <c r="AL26" s="11"/>
      <c r="AM26" s="11"/>
      <c r="AP26" s="125"/>
      <c r="AQ26" s="125" t="s">
        <v>157</v>
      </c>
      <c r="AR26" s="147">
        <f t="shared" si="7"/>
        <v>0</v>
      </c>
      <c r="AS26" s="122"/>
      <c r="AT26" s="122">
        <f t="shared" si="8"/>
        <v>0</v>
      </c>
      <c r="AU26" s="122">
        <f>IF(IF(F26="",TRUE,COUNTIF(tbl_07_UVS_0135[Naziv upravičenega variabilnega stroška],F26)=1)=FALSE,1,0)</f>
        <v>0</v>
      </c>
      <c r="AV26" s="122"/>
      <c r="AW26" s="35">
        <f t="shared" si="9"/>
        <v>0</v>
      </c>
      <c r="AX26" s="35">
        <f t="shared" si="10"/>
        <v>0</v>
      </c>
      <c r="AY26" s="35">
        <f t="shared" si="24"/>
        <v>0</v>
      </c>
      <c r="AZ26" s="35">
        <f t="shared" si="11"/>
        <v>0</v>
      </c>
      <c r="BA26" s="35">
        <f t="shared" si="25"/>
        <v>0</v>
      </c>
      <c r="BB26" s="35">
        <f t="shared" si="12"/>
        <v>0</v>
      </c>
      <c r="BC26" s="35">
        <f t="shared" si="13"/>
        <v>0</v>
      </c>
      <c r="BD26" s="381">
        <f t="shared" si="14"/>
        <v>0</v>
      </c>
      <c r="BE26" s="35">
        <f t="shared" si="15"/>
        <v>0</v>
      </c>
      <c r="BF26" s="35">
        <f t="shared" si="16"/>
        <v>0</v>
      </c>
      <c r="BJ26" s="12" t="b">
        <f t="shared" si="17"/>
        <v>0</v>
      </c>
      <c r="BK26" s="516" t="b">
        <f t="shared" si="18"/>
        <v>0</v>
      </c>
      <c r="BL26" s="518">
        <f t="shared" si="19"/>
        <v>0</v>
      </c>
      <c r="BM26" s="518">
        <f t="shared" si="26"/>
        <v>0</v>
      </c>
      <c r="BN26" s="517" t="str">
        <f t="shared" si="20"/>
        <v/>
      </c>
      <c r="BO26" s="517" t="str">
        <f t="shared" si="21"/>
        <v/>
      </c>
      <c r="BP26" s="517" t="str">
        <f t="shared" si="22"/>
        <v/>
      </c>
      <c r="BQ26" s="517" t="str">
        <f t="shared" si="27"/>
        <v/>
      </c>
      <c r="BR26" s="546" t="str">
        <f t="shared" si="28"/>
        <v/>
      </c>
      <c r="BX26" s="125"/>
    </row>
    <row r="27" spans="1:84" s="35" customFormat="1" ht="16.7" customHeight="1" x14ac:dyDescent="0.25">
      <c r="A27" s="11"/>
      <c r="B27" s="11"/>
      <c r="C27" s="332" t="str">
        <f t="shared" si="0"/>
        <v>PO</v>
      </c>
      <c r="D27" s="308" t="str">
        <f t="shared" si="1"/>
        <v>PLAN</v>
      </c>
      <c r="E27" s="310" t="str">
        <f>IF(F27="","",INDEX(BAZA_Sifranti!$I$10:$O$43,MATCH(F27,BAZA_Sifranti!$L$10:$L$43,0),3))</f>
        <v/>
      </c>
      <c r="F27" s="641"/>
      <c r="G27" s="262" t="str">
        <f t="shared" si="23"/>
        <v/>
      </c>
      <c r="H27" s="29" t="str">
        <f>IFERROR(IF(F27="","",VLOOKUP(MATCH(E27,tblS_VarStroški_SD[ID_STRO_SD],0)-1,tblS_VarStroški_SD[],5)),"")</f>
        <v/>
      </c>
      <c r="I27" s="642"/>
      <c r="J27" s="643"/>
      <c r="K27" s="643"/>
      <c r="L27" s="644"/>
      <c r="M27" s="643"/>
      <c r="N27" s="643"/>
      <c r="O27" s="645"/>
      <c r="P27" s="646"/>
      <c r="Q27" s="647"/>
      <c r="R27" s="30" t="str">
        <f>IFERROR(IF(F27="","",VLOOKUP(MATCH(F27,tblS_VarStroški_SD[STROSEK_SD_Naziv],0)-1,tblS_VarStroški_SD[],6)),"")</f>
        <v/>
      </c>
      <c r="S27" s="399" t="str">
        <f t="shared" si="2"/>
        <v/>
      </c>
      <c r="T27" s="690" t="str">
        <f t="shared" si="3"/>
        <v/>
      </c>
      <c r="U27" s="32" t="str">
        <f t="shared" si="4"/>
        <v/>
      </c>
      <c r="V27" s="198" t="str">
        <f t="shared" si="5"/>
        <v/>
      </c>
      <c r="W27" s="22"/>
      <c r="Y27" s="194" t="str">
        <f t="shared" si="6"/>
        <v/>
      </c>
      <c r="AB27" s="390"/>
      <c r="AC27" s="11"/>
      <c r="AD27" s="11"/>
      <c r="AE27" s="11"/>
      <c r="AF27" s="11"/>
      <c r="AH27" s="21"/>
      <c r="AL27" s="11"/>
      <c r="AM27" s="11"/>
      <c r="AP27" s="125"/>
      <c r="AQ27" s="125" t="s">
        <v>158</v>
      </c>
      <c r="AR27" s="147">
        <f t="shared" si="7"/>
        <v>0</v>
      </c>
      <c r="AS27" s="122"/>
      <c r="AT27" s="122">
        <f t="shared" si="8"/>
        <v>0</v>
      </c>
      <c r="AU27" s="122">
        <f>IF(IF(F27="",TRUE,COUNTIF(tbl_07_UVS_0135[Naziv upravičenega variabilnega stroška],F27)=1)=FALSE,1,0)</f>
        <v>0</v>
      </c>
      <c r="AV27" s="122"/>
      <c r="AW27" s="35">
        <f t="shared" si="9"/>
        <v>0</v>
      </c>
      <c r="AX27" s="35">
        <f t="shared" si="10"/>
        <v>0</v>
      </c>
      <c r="AY27" s="35">
        <f t="shared" si="24"/>
        <v>0</v>
      </c>
      <c r="AZ27" s="35">
        <f t="shared" si="11"/>
        <v>0</v>
      </c>
      <c r="BA27" s="35">
        <f t="shared" si="25"/>
        <v>0</v>
      </c>
      <c r="BB27" s="35">
        <f t="shared" si="12"/>
        <v>0</v>
      </c>
      <c r="BC27" s="35">
        <f t="shared" si="13"/>
        <v>0</v>
      </c>
      <c r="BD27" s="381">
        <f t="shared" si="14"/>
        <v>0</v>
      </c>
      <c r="BE27" s="35">
        <f t="shared" si="15"/>
        <v>0</v>
      </c>
      <c r="BF27" s="35">
        <f t="shared" si="16"/>
        <v>0</v>
      </c>
      <c r="BJ27" s="12" t="b">
        <f t="shared" si="17"/>
        <v>0</v>
      </c>
      <c r="BK27" s="516" t="b">
        <f t="shared" si="18"/>
        <v>0</v>
      </c>
      <c r="BL27" s="518">
        <f t="shared" si="19"/>
        <v>0</v>
      </c>
      <c r="BM27" s="518">
        <f t="shared" si="26"/>
        <v>0</v>
      </c>
      <c r="BN27" s="517" t="str">
        <f t="shared" si="20"/>
        <v/>
      </c>
      <c r="BO27" s="517" t="str">
        <f t="shared" si="21"/>
        <v/>
      </c>
      <c r="BP27" s="517" t="str">
        <f t="shared" si="22"/>
        <v/>
      </c>
      <c r="BQ27" s="517" t="str">
        <f t="shared" si="27"/>
        <v/>
      </c>
      <c r="BR27" s="546" t="str">
        <f t="shared" si="28"/>
        <v/>
      </c>
      <c r="BW27" s="394"/>
      <c r="BX27" s="125"/>
    </row>
    <row r="28" spans="1:84" s="35" customFormat="1" ht="16.7" customHeight="1" x14ac:dyDescent="0.25">
      <c r="A28" s="11"/>
      <c r="B28" s="11"/>
      <c r="C28" s="332" t="str">
        <f t="shared" si="0"/>
        <v>PO</v>
      </c>
      <c r="D28" s="308" t="str">
        <f t="shared" si="1"/>
        <v>PLAN</v>
      </c>
      <c r="E28" s="310" t="str">
        <f>IF(F28="","",INDEX(BAZA_Sifranti!$I$10:$O$43,MATCH(F28,BAZA_Sifranti!$L$10:$L$43,0),3))</f>
        <v/>
      </c>
      <c r="F28" s="641"/>
      <c r="G28" s="262" t="str">
        <f t="shared" si="23"/>
        <v/>
      </c>
      <c r="H28" s="29" t="str">
        <f>IFERROR(IF(F28="","",VLOOKUP(MATCH(E28,tblS_VarStroški_SD[ID_STRO_SD],0)-1,tblS_VarStroški_SD[],5)),"")</f>
        <v/>
      </c>
      <c r="I28" s="642"/>
      <c r="J28" s="643"/>
      <c r="K28" s="643"/>
      <c r="L28" s="644"/>
      <c r="M28" s="643"/>
      <c r="N28" s="643"/>
      <c r="O28" s="645"/>
      <c r="P28" s="646"/>
      <c r="Q28" s="647"/>
      <c r="R28" s="30" t="str">
        <f>IFERROR(IF(F28="","",VLOOKUP(MATCH(F28,tblS_VarStroški_SD[STROSEK_SD_Naziv],0)-1,tblS_VarStroški_SD[],6)),"")</f>
        <v/>
      </c>
      <c r="S28" s="399" t="str">
        <f t="shared" si="2"/>
        <v/>
      </c>
      <c r="T28" s="690" t="str">
        <f t="shared" si="3"/>
        <v/>
      </c>
      <c r="U28" s="32" t="str">
        <f t="shared" si="4"/>
        <v/>
      </c>
      <c r="V28" s="198" t="str">
        <f t="shared" si="5"/>
        <v/>
      </c>
      <c r="W28" s="22"/>
      <c r="Y28" s="194" t="str">
        <f t="shared" si="6"/>
        <v/>
      </c>
      <c r="AB28" s="390"/>
      <c r="AC28" s="11"/>
      <c r="AD28" s="11"/>
      <c r="AE28" s="11"/>
      <c r="AF28" s="11"/>
      <c r="AH28" s="21"/>
      <c r="AL28" s="11"/>
      <c r="AM28" s="11"/>
      <c r="AP28" s="125"/>
      <c r="AQ28" s="125" t="s">
        <v>159</v>
      </c>
      <c r="AR28" s="147">
        <f t="shared" si="7"/>
        <v>0</v>
      </c>
      <c r="AS28" s="122"/>
      <c r="AT28" s="122">
        <f t="shared" si="8"/>
        <v>0</v>
      </c>
      <c r="AU28" s="122">
        <f>IF(IF(F28="",TRUE,COUNTIF(tbl_07_UVS_0135[Naziv upravičenega variabilnega stroška],F28)=1)=FALSE,1,0)</f>
        <v>0</v>
      </c>
      <c r="AV28" s="122"/>
      <c r="AW28" s="35">
        <f t="shared" si="9"/>
        <v>0</v>
      </c>
      <c r="AX28" s="35">
        <f t="shared" si="10"/>
        <v>0</v>
      </c>
      <c r="AY28" s="35">
        <f t="shared" si="24"/>
        <v>0</v>
      </c>
      <c r="AZ28" s="35">
        <f t="shared" si="11"/>
        <v>0</v>
      </c>
      <c r="BA28" s="35">
        <f t="shared" si="25"/>
        <v>0</v>
      </c>
      <c r="BB28" s="35">
        <f t="shared" si="12"/>
        <v>0</v>
      </c>
      <c r="BC28" s="35">
        <f t="shared" si="13"/>
        <v>0</v>
      </c>
      <c r="BD28" s="381">
        <f t="shared" si="14"/>
        <v>0</v>
      </c>
      <c r="BE28" s="35">
        <f t="shared" si="15"/>
        <v>0</v>
      </c>
      <c r="BF28" s="35">
        <f t="shared" si="16"/>
        <v>0</v>
      </c>
      <c r="BJ28" s="12" t="b">
        <f t="shared" si="17"/>
        <v>0</v>
      </c>
      <c r="BK28" s="516" t="b">
        <f t="shared" si="18"/>
        <v>0</v>
      </c>
      <c r="BL28" s="518">
        <f t="shared" si="19"/>
        <v>0</v>
      </c>
      <c r="BM28" s="518">
        <f t="shared" si="26"/>
        <v>0</v>
      </c>
      <c r="BN28" s="517" t="str">
        <f t="shared" si="20"/>
        <v/>
      </c>
      <c r="BO28" s="517" t="str">
        <f t="shared" si="21"/>
        <v/>
      </c>
      <c r="BP28" s="517" t="str">
        <f t="shared" si="22"/>
        <v/>
      </c>
      <c r="BQ28" s="517" t="str">
        <f t="shared" si="27"/>
        <v/>
      </c>
      <c r="BR28" s="546" t="str">
        <f t="shared" si="28"/>
        <v/>
      </c>
    </row>
    <row r="29" spans="1:84" s="35" customFormat="1" ht="16.7" customHeight="1" x14ac:dyDescent="0.25">
      <c r="A29" s="11"/>
      <c r="B29" s="11"/>
      <c r="C29" s="332" t="str">
        <f t="shared" si="0"/>
        <v>PO</v>
      </c>
      <c r="D29" s="308" t="str">
        <f t="shared" si="1"/>
        <v>PLAN</v>
      </c>
      <c r="E29" s="310" t="str">
        <f>IF(F29="","",INDEX(BAZA_Sifranti!$I$10:$O$43,MATCH(F29,BAZA_Sifranti!$L$10:$L$43,0),3))</f>
        <v/>
      </c>
      <c r="F29" s="641"/>
      <c r="G29" s="262" t="str">
        <f t="shared" si="23"/>
        <v/>
      </c>
      <c r="H29" s="29" t="str">
        <f>IFERROR(IF(F29="","",VLOOKUP(MATCH(E29,tblS_VarStroški_SD[ID_STRO_SD],0)-1,tblS_VarStroški_SD[],5)),"")</f>
        <v/>
      </c>
      <c r="I29" s="642"/>
      <c r="J29" s="643"/>
      <c r="K29" s="643"/>
      <c r="L29" s="644"/>
      <c r="M29" s="643"/>
      <c r="N29" s="643"/>
      <c r="O29" s="645"/>
      <c r="P29" s="646"/>
      <c r="Q29" s="647"/>
      <c r="R29" s="30" t="str">
        <f>IFERROR(IF(F29="","",VLOOKUP(MATCH(F29,tblS_VarStroški_SD[STROSEK_SD_Naziv],0)-1,tblS_VarStroški_SD[],6)),"")</f>
        <v/>
      </c>
      <c r="S29" s="399" t="str">
        <f t="shared" si="2"/>
        <v/>
      </c>
      <c r="T29" s="690" t="str">
        <f t="shared" si="3"/>
        <v/>
      </c>
      <c r="U29" s="32" t="str">
        <f t="shared" si="4"/>
        <v/>
      </c>
      <c r="V29" s="198" t="str">
        <f t="shared" si="5"/>
        <v/>
      </c>
      <c r="W29" s="22"/>
      <c r="Y29" s="194" t="str">
        <f t="shared" si="6"/>
        <v/>
      </c>
      <c r="AB29" s="390"/>
      <c r="AC29" s="11"/>
      <c r="AD29" s="11"/>
      <c r="AE29" s="11"/>
      <c r="AF29" s="11"/>
      <c r="AH29" s="21"/>
      <c r="AL29" s="11"/>
      <c r="AM29" s="11"/>
      <c r="AP29" s="125"/>
      <c r="AQ29" s="125" t="s">
        <v>160</v>
      </c>
      <c r="AR29" s="147">
        <f t="shared" si="7"/>
        <v>0</v>
      </c>
      <c r="AS29" s="122"/>
      <c r="AT29" s="122">
        <f t="shared" si="8"/>
        <v>0</v>
      </c>
      <c r="AU29" s="122">
        <f>IF(IF(F29="",TRUE,COUNTIF(tbl_07_UVS_0135[Naziv upravičenega variabilnega stroška],F29)=1)=FALSE,1,0)</f>
        <v>0</v>
      </c>
      <c r="AV29" s="122"/>
      <c r="AW29" s="35">
        <f t="shared" si="9"/>
        <v>0</v>
      </c>
      <c r="AX29" s="35">
        <f t="shared" si="10"/>
        <v>0</v>
      </c>
      <c r="AY29" s="35">
        <f t="shared" si="24"/>
        <v>0</v>
      </c>
      <c r="AZ29" s="35">
        <f t="shared" si="11"/>
        <v>0</v>
      </c>
      <c r="BA29" s="35">
        <f t="shared" si="25"/>
        <v>0</v>
      </c>
      <c r="BB29" s="35">
        <f t="shared" si="12"/>
        <v>0</v>
      </c>
      <c r="BC29" s="35">
        <f t="shared" si="13"/>
        <v>0</v>
      </c>
      <c r="BD29" s="381">
        <f t="shared" si="14"/>
        <v>0</v>
      </c>
      <c r="BE29" s="35">
        <f t="shared" si="15"/>
        <v>0</v>
      </c>
      <c r="BF29" s="35">
        <f t="shared" si="16"/>
        <v>0</v>
      </c>
      <c r="BJ29" s="12" t="b">
        <f t="shared" si="17"/>
        <v>0</v>
      </c>
      <c r="BK29" s="516" t="b">
        <f t="shared" si="18"/>
        <v>0</v>
      </c>
      <c r="BL29" s="518">
        <f t="shared" si="19"/>
        <v>0</v>
      </c>
      <c r="BM29" s="518">
        <f t="shared" si="26"/>
        <v>0</v>
      </c>
      <c r="BN29" s="517" t="str">
        <f t="shared" si="20"/>
        <v/>
      </c>
      <c r="BO29" s="517" t="str">
        <f t="shared" si="21"/>
        <v/>
      </c>
      <c r="BP29" s="517" t="str">
        <f t="shared" si="22"/>
        <v/>
      </c>
      <c r="BQ29" s="517" t="str">
        <f t="shared" si="27"/>
        <v/>
      </c>
      <c r="BR29" s="546" t="str">
        <f t="shared" si="28"/>
        <v/>
      </c>
      <c r="BX29" s="125"/>
    </row>
    <row r="30" spans="1:84" s="35" customFormat="1" ht="16.7" customHeight="1" x14ac:dyDescent="0.25">
      <c r="A30" s="11"/>
      <c r="B30" s="11"/>
      <c r="C30" s="332" t="str">
        <f t="shared" si="0"/>
        <v>PO</v>
      </c>
      <c r="D30" s="308" t="str">
        <f t="shared" si="1"/>
        <v>PLAN</v>
      </c>
      <c r="E30" s="310" t="str">
        <f>IF(F30="","",INDEX(BAZA_Sifranti!$I$10:$O$43,MATCH(F30,BAZA_Sifranti!$L$10:$L$43,0),3))</f>
        <v/>
      </c>
      <c r="F30" s="641"/>
      <c r="G30" s="262" t="str">
        <f t="shared" si="23"/>
        <v/>
      </c>
      <c r="H30" s="29" t="str">
        <f>IFERROR(IF(F30="","",VLOOKUP(MATCH(E30,tblS_VarStroški_SD[ID_STRO_SD],0)-1,tblS_VarStroški_SD[],5)),"")</f>
        <v/>
      </c>
      <c r="I30" s="642"/>
      <c r="J30" s="643"/>
      <c r="K30" s="643"/>
      <c r="L30" s="644"/>
      <c r="M30" s="643"/>
      <c r="N30" s="643"/>
      <c r="O30" s="645"/>
      <c r="P30" s="646"/>
      <c r="Q30" s="647"/>
      <c r="R30" s="30" t="str">
        <f>IFERROR(IF(F30="","",VLOOKUP(MATCH(F30,tblS_VarStroški_SD[STROSEK_SD_Naziv],0)-1,tblS_VarStroški_SD[],6)),"")</f>
        <v/>
      </c>
      <c r="S30" s="399" t="str">
        <f t="shared" si="2"/>
        <v/>
      </c>
      <c r="T30" s="690" t="str">
        <f t="shared" si="3"/>
        <v/>
      </c>
      <c r="U30" s="32" t="str">
        <f t="shared" si="4"/>
        <v/>
      </c>
      <c r="V30" s="198" t="str">
        <f t="shared" si="5"/>
        <v/>
      </c>
      <c r="W30" s="22"/>
      <c r="Y30" s="194" t="str">
        <f t="shared" si="6"/>
        <v/>
      </c>
      <c r="AB30" s="390"/>
      <c r="AC30" s="11"/>
      <c r="AD30" s="11"/>
      <c r="AE30" s="11"/>
      <c r="AF30" s="11"/>
      <c r="AH30" s="21"/>
      <c r="AL30" s="11"/>
      <c r="AM30" s="11"/>
      <c r="AP30" s="125"/>
      <c r="AQ30" s="125" t="s">
        <v>161</v>
      </c>
      <c r="AR30" s="147">
        <f t="shared" si="7"/>
        <v>0</v>
      </c>
      <c r="AS30" s="122"/>
      <c r="AT30" s="122">
        <f t="shared" si="8"/>
        <v>0</v>
      </c>
      <c r="AU30" s="122">
        <f>IF(IF(F30="",TRUE,COUNTIF(tbl_07_UVS_0135[Naziv upravičenega variabilnega stroška],F30)=1)=FALSE,1,0)</f>
        <v>0</v>
      </c>
      <c r="AV30" s="122"/>
      <c r="AW30" s="35">
        <f t="shared" si="9"/>
        <v>0</v>
      </c>
      <c r="AX30" s="35">
        <f t="shared" si="10"/>
        <v>0</v>
      </c>
      <c r="AY30" s="35">
        <f t="shared" si="24"/>
        <v>0</v>
      </c>
      <c r="AZ30" s="35">
        <f t="shared" si="11"/>
        <v>0</v>
      </c>
      <c r="BA30" s="35">
        <f t="shared" si="25"/>
        <v>0</v>
      </c>
      <c r="BB30" s="35">
        <f t="shared" si="12"/>
        <v>0</v>
      </c>
      <c r="BC30" s="35">
        <f t="shared" si="13"/>
        <v>0</v>
      </c>
      <c r="BD30" s="381">
        <f t="shared" si="14"/>
        <v>0</v>
      </c>
      <c r="BE30" s="35">
        <f t="shared" si="15"/>
        <v>0</v>
      </c>
      <c r="BF30" s="35">
        <f t="shared" si="16"/>
        <v>0</v>
      </c>
      <c r="BJ30" s="12" t="b">
        <f t="shared" si="17"/>
        <v>0</v>
      </c>
      <c r="BK30" s="516" t="b">
        <f t="shared" si="18"/>
        <v>0</v>
      </c>
      <c r="BL30" s="518">
        <f t="shared" si="19"/>
        <v>0</v>
      </c>
      <c r="BM30" s="518">
        <f t="shared" si="26"/>
        <v>0</v>
      </c>
      <c r="BN30" s="517" t="str">
        <f t="shared" si="20"/>
        <v/>
      </c>
      <c r="BO30" s="517" t="str">
        <f t="shared" si="21"/>
        <v/>
      </c>
      <c r="BP30" s="517" t="str">
        <f t="shared" si="22"/>
        <v/>
      </c>
      <c r="BQ30" s="517" t="str">
        <f t="shared" si="27"/>
        <v/>
      </c>
      <c r="BR30" s="546" t="str">
        <f t="shared" si="28"/>
        <v/>
      </c>
      <c r="BX30" s="125"/>
    </row>
    <row r="31" spans="1:84" s="35" customFormat="1" ht="16.7" customHeight="1" x14ac:dyDescent="0.25">
      <c r="A31" s="11"/>
      <c r="B31" s="11"/>
      <c r="C31" s="332" t="str">
        <f t="shared" si="0"/>
        <v>PO</v>
      </c>
      <c r="D31" s="308" t="str">
        <f t="shared" si="1"/>
        <v>PLAN</v>
      </c>
      <c r="E31" s="310" t="str">
        <f>IF(F31="","",INDEX(BAZA_Sifranti!$I$10:$O$43,MATCH(F31,BAZA_Sifranti!$L$10:$L$43,0),3))</f>
        <v/>
      </c>
      <c r="F31" s="641"/>
      <c r="G31" s="262" t="str">
        <f t="shared" si="23"/>
        <v/>
      </c>
      <c r="H31" s="29" t="str">
        <f>IFERROR(IF(F31="","",VLOOKUP(MATCH(E31,tblS_VarStroški_SD[ID_STRO_SD],0)-1,tblS_VarStroški_SD[],5)),"")</f>
        <v/>
      </c>
      <c r="I31" s="642"/>
      <c r="J31" s="643"/>
      <c r="K31" s="643"/>
      <c r="L31" s="644"/>
      <c r="M31" s="643"/>
      <c r="N31" s="643"/>
      <c r="O31" s="645"/>
      <c r="P31" s="646"/>
      <c r="Q31" s="647"/>
      <c r="R31" s="30" t="str">
        <f>IFERROR(IF(F31="","",VLOOKUP(MATCH(F31,tblS_VarStroški_SD[STROSEK_SD_Naziv],0)-1,tblS_VarStroški_SD[],6)),"")</f>
        <v/>
      </c>
      <c r="S31" s="399" t="str">
        <f t="shared" si="2"/>
        <v/>
      </c>
      <c r="T31" s="690" t="str">
        <f t="shared" si="3"/>
        <v/>
      </c>
      <c r="U31" s="32" t="str">
        <f t="shared" si="4"/>
        <v/>
      </c>
      <c r="V31" s="198" t="str">
        <f t="shared" si="5"/>
        <v/>
      </c>
      <c r="W31" s="22"/>
      <c r="Y31" s="194" t="str">
        <f t="shared" si="6"/>
        <v/>
      </c>
      <c r="AB31" s="390"/>
      <c r="AC31" s="11"/>
      <c r="AD31" s="11"/>
      <c r="AE31" s="11"/>
      <c r="AF31" s="11"/>
      <c r="AH31" s="21"/>
      <c r="AL31" s="11"/>
      <c r="AM31" s="11"/>
      <c r="AP31" s="125"/>
      <c r="AQ31" s="125" t="s">
        <v>162</v>
      </c>
      <c r="AR31" s="147">
        <f t="shared" si="7"/>
        <v>0</v>
      </c>
      <c r="AS31" s="122"/>
      <c r="AT31" s="122">
        <f t="shared" si="8"/>
        <v>0</v>
      </c>
      <c r="AU31" s="122">
        <f>IF(IF(F31="",TRUE,COUNTIF(tbl_07_UVS_0135[Naziv upravičenega variabilnega stroška],F31)=1)=FALSE,1,0)</f>
        <v>0</v>
      </c>
      <c r="AV31" s="122"/>
      <c r="AW31" s="35">
        <f t="shared" si="9"/>
        <v>0</v>
      </c>
      <c r="AX31" s="35">
        <f t="shared" si="10"/>
        <v>0</v>
      </c>
      <c r="AY31" s="35">
        <f t="shared" si="24"/>
        <v>0</v>
      </c>
      <c r="AZ31" s="35">
        <f t="shared" si="11"/>
        <v>0</v>
      </c>
      <c r="BA31" s="35">
        <f t="shared" si="25"/>
        <v>0</v>
      </c>
      <c r="BB31" s="35">
        <f t="shared" si="12"/>
        <v>0</v>
      </c>
      <c r="BC31" s="35">
        <f t="shared" si="13"/>
        <v>0</v>
      </c>
      <c r="BD31" s="381">
        <f t="shared" si="14"/>
        <v>0</v>
      </c>
      <c r="BE31" s="35">
        <f t="shared" si="15"/>
        <v>0</v>
      </c>
      <c r="BF31" s="35">
        <f t="shared" si="16"/>
        <v>0</v>
      </c>
      <c r="BJ31" s="12" t="b">
        <f t="shared" si="17"/>
        <v>0</v>
      </c>
      <c r="BK31" s="516" t="b">
        <f t="shared" si="18"/>
        <v>0</v>
      </c>
      <c r="BL31" s="518">
        <f t="shared" si="19"/>
        <v>0</v>
      </c>
      <c r="BM31" s="518">
        <f t="shared" si="26"/>
        <v>0</v>
      </c>
      <c r="BN31" s="517" t="str">
        <f t="shared" si="20"/>
        <v/>
      </c>
      <c r="BO31" s="517" t="str">
        <f t="shared" si="21"/>
        <v/>
      </c>
      <c r="BP31" s="517" t="str">
        <f t="shared" si="22"/>
        <v/>
      </c>
      <c r="BQ31" s="517" t="str">
        <f t="shared" si="27"/>
        <v/>
      </c>
      <c r="BR31" s="546" t="str">
        <f t="shared" si="28"/>
        <v/>
      </c>
    </row>
    <row r="32" spans="1:84" s="35" customFormat="1" ht="16.7" customHeight="1" x14ac:dyDescent="0.25">
      <c r="A32" s="11"/>
      <c r="B32" s="11"/>
      <c r="C32" s="332" t="str">
        <f t="shared" si="0"/>
        <v>PO</v>
      </c>
      <c r="D32" s="308" t="str">
        <f t="shared" si="1"/>
        <v>PLAN</v>
      </c>
      <c r="E32" s="310" t="str">
        <f>IF(F32="","",INDEX(BAZA_Sifranti!$I$10:$O$43,MATCH(F32,BAZA_Sifranti!$L$10:$L$43,0),3))</f>
        <v/>
      </c>
      <c r="F32" s="641"/>
      <c r="G32" s="262" t="str">
        <f t="shared" si="23"/>
        <v/>
      </c>
      <c r="H32" s="29" t="str">
        <f>IFERROR(IF(F32="","",VLOOKUP(MATCH(E32,tblS_VarStroški_SD[ID_STRO_SD],0)-1,tblS_VarStroški_SD[],5)),"")</f>
        <v/>
      </c>
      <c r="I32" s="642"/>
      <c r="J32" s="643"/>
      <c r="K32" s="643"/>
      <c r="L32" s="644"/>
      <c r="M32" s="643"/>
      <c r="N32" s="643"/>
      <c r="O32" s="645"/>
      <c r="P32" s="646"/>
      <c r="Q32" s="647"/>
      <c r="R32" s="30" t="str">
        <f>IFERROR(IF(F32="","",VLOOKUP(MATCH(F32,tblS_VarStroški_SD[STROSEK_SD_Naziv],0)-1,tblS_VarStroški_SD[],6)),"")</f>
        <v/>
      </c>
      <c r="S32" s="399" t="str">
        <f t="shared" si="2"/>
        <v/>
      </c>
      <c r="T32" s="690" t="str">
        <f t="shared" si="3"/>
        <v/>
      </c>
      <c r="U32" s="32" t="str">
        <f t="shared" si="4"/>
        <v/>
      </c>
      <c r="V32" s="198" t="str">
        <f t="shared" si="5"/>
        <v/>
      </c>
      <c r="W32" s="22"/>
      <c r="Y32" s="194" t="str">
        <f t="shared" si="6"/>
        <v/>
      </c>
      <c r="AB32" s="390"/>
      <c r="AC32" s="11"/>
      <c r="AD32" s="11"/>
      <c r="AE32" s="11"/>
      <c r="AF32" s="11"/>
      <c r="AH32" s="21"/>
      <c r="AL32" s="11"/>
      <c r="AM32" s="11"/>
      <c r="AP32" s="125"/>
      <c r="AQ32" s="125" t="s">
        <v>163</v>
      </c>
      <c r="AR32" s="147">
        <f t="shared" si="7"/>
        <v>0</v>
      </c>
      <c r="AS32" s="122"/>
      <c r="AT32" s="122">
        <f t="shared" si="8"/>
        <v>0</v>
      </c>
      <c r="AU32" s="122">
        <f>IF(IF(F32="",TRUE,COUNTIF(tbl_07_UVS_0135[Naziv upravičenega variabilnega stroška],F32)=1)=FALSE,1,0)</f>
        <v>0</v>
      </c>
      <c r="AV32" s="122"/>
      <c r="AW32" s="35">
        <f t="shared" si="9"/>
        <v>0</v>
      </c>
      <c r="AX32" s="35">
        <f t="shared" si="10"/>
        <v>0</v>
      </c>
      <c r="AY32" s="35">
        <f t="shared" si="24"/>
        <v>0</v>
      </c>
      <c r="AZ32" s="35">
        <f t="shared" si="11"/>
        <v>0</v>
      </c>
      <c r="BA32" s="35">
        <f t="shared" si="25"/>
        <v>0</v>
      </c>
      <c r="BB32" s="35">
        <f t="shared" si="12"/>
        <v>0</v>
      </c>
      <c r="BC32" s="35">
        <f t="shared" si="13"/>
        <v>0</v>
      </c>
      <c r="BD32" s="381">
        <f t="shared" si="14"/>
        <v>0</v>
      </c>
      <c r="BE32" s="35">
        <f t="shared" si="15"/>
        <v>0</v>
      </c>
      <c r="BF32" s="35">
        <f t="shared" si="16"/>
        <v>0</v>
      </c>
      <c r="BJ32" s="12" t="b">
        <f t="shared" si="17"/>
        <v>0</v>
      </c>
      <c r="BK32" s="516" t="b">
        <f t="shared" si="18"/>
        <v>0</v>
      </c>
      <c r="BL32" s="518">
        <f t="shared" si="19"/>
        <v>0</v>
      </c>
      <c r="BM32" s="518">
        <f t="shared" si="26"/>
        <v>0</v>
      </c>
      <c r="BN32" s="517" t="str">
        <f t="shared" si="20"/>
        <v/>
      </c>
      <c r="BO32" s="517" t="str">
        <f t="shared" si="21"/>
        <v/>
      </c>
      <c r="BP32" s="517" t="str">
        <f t="shared" si="22"/>
        <v/>
      </c>
      <c r="BQ32" s="517" t="str">
        <f t="shared" si="27"/>
        <v/>
      </c>
      <c r="BR32" s="546" t="str">
        <f t="shared" si="28"/>
        <v/>
      </c>
    </row>
    <row r="33" spans="1:87" s="35" customFormat="1" ht="16.7" customHeight="1" x14ac:dyDescent="0.25">
      <c r="A33" s="11"/>
      <c r="B33" s="11"/>
      <c r="C33" s="332" t="str">
        <f t="shared" si="0"/>
        <v>PO</v>
      </c>
      <c r="D33" s="308" t="str">
        <f t="shared" si="1"/>
        <v>PLAN</v>
      </c>
      <c r="E33" s="310" t="str">
        <f>IF(F33="","",INDEX(BAZA_Sifranti!$I$10:$O$43,MATCH(F33,BAZA_Sifranti!$L$10:$L$43,0),3))</f>
        <v/>
      </c>
      <c r="F33" s="641"/>
      <c r="G33" s="262" t="str">
        <f t="shared" si="23"/>
        <v/>
      </c>
      <c r="H33" s="29" t="str">
        <f>IFERROR(IF(F33="","",VLOOKUP(MATCH(E33,tblS_VarStroški_SD[ID_STRO_SD],0)-1,tblS_VarStroški_SD[],5)),"")</f>
        <v/>
      </c>
      <c r="I33" s="642"/>
      <c r="J33" s="643"/>
      <c r="K33" s="643"/>
      <c r="L33" s="644"/>
      <c r="M33" s="643"/>
      <c r="N33" s="643"/>
      <c r="O33" s="645"/>
      <c r="P33" s="646"/>
      <c r="Q33" s="647"/>
      <c r="R33" s="30" t="str">
        <f>IFERROR(IF(F33="","",VLOOKUP(MATCH(F33,tblS_VarStroški_SD[STROSEK_SD_Naziv],0)-1,tblS_VarStroški_SD[],6)),"")</f>
        <v/>
      </c>
      <c r="S33" s="399" t="str">
        <f t="shared" si="2"/>
        <v/>
      </c>
      <c r="T33" s="690" t="str">
        <f t="shared" si="3"/>
        <v/>
      </c>
      <c r="U33" s="32" t="str">
        <f t="shared" si="4"/>
        <v/>
      </c>
      <c r="V33" s="198" t="str">
        <f t="shared" si="5"/>
        <v/>
      </c>
      <c r="W33" s="22"/>
      <c r="Y33" s="194" t="str">
        <f t="shared" si="6"/>
        <v/>
      </c>
      <c r="AB33" s="390"/>
      <c r="AC33" s="11"/>
      <c r="AD33" s="11"/>
      <c r="AE33" s="11"/>
      <c r="AF33" s="11"/>
      <c r="AH33" s="21"/>
      <c r="AL33" s="11"/>
      <c r="AM33" s="11"/>
      <c r="AP33" s="125"/>
      <c r="AQ33" s="125" t="s">
        <v>164</v>
      </c>
      <c r="AR33" s="147">
        <f t="shared" si="7"/>
        <v>0</v>
      </c>
      <c r="AS33" s="122"/>
      <c r="AT33" s="122">
        <f t="shared" si="8"/>
        <v>0</v>
      </c>
      <c r="AU33" s="122">
        <f>IF(IF(F33="",TRUE,COUNTIF(tbl_07_UVS_0135[Naziv upravičenega variabilnega stroška],F33)=1)=FALSE,1,0)</f>
        <v>0</v>
      </c>
      <c r="AV33" s="122"/>
      <c r="AW33" s="35">
        <f t="shared" si="9"/>
        <v>0</v>
      </c>
      <c r="AX33" s="35">
        <f t="shared" si="10"/>
        <v>0</v>
      </c>
      <c r="AY33" s="35">
        <f t="shared" si="24"/>
        <v>0</v>
      </c>
      <c r="AZ33" s="35">
        <f t="shared" si="11"/>
        <v>0</v>
      </c>
      <c r="BA33" s="35">
        <f t="shared" si="25"/>
        <v>0</v>
      </c>
      <c r="BB33" s="35">
        <f t="shared" si="12"/>
        <v>0</v>
      </c>
      <c r="BC33" s="35">
        <f t="shared" si="13"/>
        <v>0</v>
      </c>
      <c r="BD33" s="381">
        <f t="shared" si="14"/>
        <v>0</v>
      </c>
      <c r="BE33" s="35">
        <f t="shared" si="15"/>
        <v>0</v>
      </c>
      <c r="BF33" s="35">
        <f t="shared" si="16"/>
        <v>0</v>
      </c>
      <c r="BJ33" s="12" t="b">
        <f t="shared" si="17"/>
        <v>0</v>
      </c>
      <c r="BK33" s="516" t="b">
        <f t="shared" si="18"/>
        <v>0</v>
      </c>
      <c r="BL33" s="518">
        <f t="shared" si="19"/>
        <v>0</v>
      </c>
      <c r="BM33" s="518">
        <f t="shared" si="26"/>
        <v>0</v>
      </c>
      <c r="BN33" s="517" t="str">
        <f t="shared" si="20"/>
        <v/>
      </c>
      <c r="BO33" s="517" t="str">
        <f t="shared" si="21"/>
        <v/>
      </c>
      <c r="BP33" s="517" t="str">
        <f t="shared" si="22"/>
        <v/>
      </c>
      <c r="BQ33" s="517" t="str">
        <f t="shared" si="27"/>
        <v/>
      </c>
      <c r="BR33" s="546" t="str">
        <f t="shared" si="28"/>
        <v/>
      </c>
    </row>
    <row r="34" spans="1:87" s="35" customFormat="1" ht="16.7" customHeight="1" x14ac:dyDescent="0.25">
      <c r="A34" s="11"/>
      <c r="B34" s="11"/>
      <c r="C34" s="332" t="str">
        <f t="shared" si="0"/>
        <v>PO</v>
      </c>
      <c r="D34" s="308" t="str">
        <f t="shared" si="1"/>
        <v>PLAN</v>
      </c>
      <c r="E34" s="310" t="str">
        <f>IF(F34="","",INDEX(BAZA_Sifranti!$I$10:$O$43,MATCH(F34,BAZA_Sifranti!$L$10:$L$43,0),3))</f>
        <v/>
      </c>
      <c r="F34" s="641"/>
      <c r="G34" s="262" t="str">
        <f t="shared" si="23"/>
        <v/>
      </c>
      <c r="H34" s="29" t="str">
        <f>IFERROR(IF(F34="","",VLOOKUP(MATCH(E34,tblS_VarStroški_SD[ID_STRO_SD],0)-1,tblS_VarStroški_SD[],5)),"")</f>
        <v/>
      </c>
      <c r="I34" s="642"/>
      <c r="J34" s="643"/>
      <c r="K34" s="643"/>
      <c r="L34" s="644"/>
      <c r="M34" s="643"/>
      <c r="N34" s="643"/>
      <c r="O34" s="645"/>
      <c r="P34" s="646"/>
      <c r="Q34" s="647"/>
      <c r="R34" s="30" t="str">
        <f>IFERROR(IF(F34="","",VLOOKUP(MATCH(F34,tblS_VarStroški_SD[STROSEK_SD_Naziv],0)-1,tblS_VarStroški_SD[],6)),"")</f>
        <v/>
      </c>
      <c r="S34" s="399" t="str">
        <f t="shared" si="2"/>
        <v/>
      </c>
      <c r="T34" s="690" t="str">
        <f t="shared" si="3"/>
        <v/>
      </c>
      <c r="U34" s="32" t="str">
        <f t="shared" si="4"/>
        <v/>
      </c>
      <c r="V34" s="198" t="str">
        <f t="shared" si="5"/>
        <v/>
      </c>
      <c r="W34" s="22"/>
      <c r="Y34" s="194" t="str">
        <f t="shared" si="6"/>
        <v/>
      </c>
      <c r="AB34" s="390"/>
      <c r="AC34" s="11"/>
      <c r="AD34" s="390"/>
      <c r="AE34" s="11"/>
      <c r="AF34" s="11"/>
      <c r="AH34" s="21"/>
      <c r="AL34" s="11"/>
      <c r="AM34" s="11"/>
      <c r="AP34" s="125"/>
      <c r="AQ34" s="125" t="s">
        <v>165</v>
      </c>
      <c r="AR34" s="147">
        <f t="shared" si="7"/>
        <v>0</v>
      </c>
      <c r="AS34" s="122"/>
      <c r="AT34" s="122">
        <f t="shared" si="8"/>
        <v>0</v>
      </c>
      <c r="AU34" s="122">
        <f>IF(IF(F34="",TRUE,COUNTIF(tbl_07_UVS_0135[Naziv upravičenega variabilnega stroška],F34)=1)=FALSE,1,0)</f>
        <v>0</v>
      </c>
      <c r="AV34" s="122"/>
      <c r="AW34" s="35">
        <f t="shared" si="9"/>
        <v>0</v>
      </c>
      <c r="AX34" s="35">
        <f t="shared" si="10"/>
        <v>0</v>
      </c>
      <c r="AY34" s="35">
        <f t="shared" si="24"/>
        <v>0</v>
      </c>
      <c r="AZ34" s="35">
        <f t="shared" si="11"/>
        <v>0</v>
      </c>
      <c r="BA34" s="35">
        <f t="shared" si="25"/>
        <v>0</v>
      </c>
      <c r="BB34" s="35">
        <f t="shared" si="12"/>
        <v>0</v>
      </c>
      <c r="BC34" s="35">
        <f t="shared" si="13"/>
        <v>0</v>
      </c>
      <c r="BD34" s="381">
        <f t="shared" si="14"/>
        <v>0</v>
      </c>
      <c r="BE34" s="35">
        <f t="shared" si="15"/>
        <v>0</v>
      </c>
      <c r="BF34" s="35">
        <f t="shared" si="16"/>
        <v>0</v>
      </c>
      <c r="BJ34" s="12" t="b">
        <f t="shared" si="17"/>
        <v>0</v>
      </c>
      <c r="BK34" s="516" t="b">
        <f t="shared" si="18"/>
        <v>0</v>
      </c>
      <c r="BL34" s="518">
        <f t="shared" si="19"/>
        <v>0</v>
      </c>
      <c r="BM34" s="518">
        <f t="shared" si="26"/>
        <v>0</v>
      </c>
      <c r="BN34" s="517" t="str">
        <f t="shared" si="20"/>
        <v/>
      </c>
      <c r="BO34" s="517" t="str">
        <f t="shared" si="21"/>
        <v/>
      </c>
      <c r="BP34" s="517" t="str">
        <f t="shared" si="22"/>
        <v/>
      </c>
      <c r="BQ34" s="517" t="str">
        <f t="shared" si="27"/>
        <v/>
      </c>
      <c r="BR34" s="546" t="str">
        <f t="shared" si="28"/>
        <v/>
      </c>
    </row>
    <row r="35" spans="1:87" s="35" customFormat="1" ht="16.7" customHeight="1" x14ac:dyDescent="0.25">
      <c r="A35" s="11"/>
      <c r="B35" s="11"/>
      <c r="C35" s="332" t="str">
        <f t="shared" si="0"/>
        <v>PO</v>
      </c>
      <c r="D35" s="308" t="str">
        <f t="shared" si="1"/>
        <v>PLAN</v>
      </c>
      <c r="E35" s="310" t="str">
        <f>IF(F35="","",INDEX(BAZA_Sifranti!$I$10:$O$43,MATCH(F35,BAZA_Sifranti!$L$10:$L$43,0),3))</f>
        <v/>
      </c>
      <c r="F35" s="641"/>
      <c r="G35" s="262" t="str">
        <f t="shared" si="23"/>
        <v/>
      </c>
      <c r="H35" s="29" t="str">
        <f>IFERROR(IF(F35="","",VLOOKUP(MATCH(E35,tblS_VarStroški_SD[ID_STRO_SD],0)-1,tblS_VarStroški_SD[],5)),"")</f>
        <v/>
      </c>
      <c r="I35" s="642"/>
      <c r="J35" s="643"/>
      <c r="K35" s="643"/>
      <c r="L35" s="644"/>
      <c r="M35" s="643"/>
      <c r="N35" s="643"/>
      <c r="O35" s="645"/>
      <c r="P35" s="646"/>
      <c r="Q35" s="647"/>
      <c r="R35" s="30" t="str">
        <f>IFERROR(IF(F35="","",VLOOKUP(MATCH(F35,tblS_VarStroški_SD[STROSEK_SD_Naziv],0)-1,tblS_VarStroški_SD[],6)),"")</f>
        <v/>
      </c>
      <c r="S35" s="399" t="str">
        <f t="shared" si="2"/>
        <v/>
      </c>
      <c r="T35" s="690" t="str">
        <f t="shared" si="3"/>
        <v/>
      </c>
      <c r="U35" s="32" t="str">
        <f t="shared" si="4"/>
        <v/>
      </c>
      <c r="V35" s="198" t="str">
        <f t="shared" si="5"/>
        <v/>
      </c>
      <c r="W35" s="22"/>
      <c r="Y35" s="194" t="str">
        <f t="shared" si="6"/>
        <v/>
      </c>
      <c r="AC35" s="11"/>
      <c r="AD35" s="11"/>
      <c r="AE35" s="11"/>
      <c r="AF35" s="11"/>
      <c r="AH35" s="21"/>
      <c r="AL35" s="11"/>
      <c r="AM35" s="11"/>
      <c r="AP35" s="125"/>
      <c r="AQ35" s="125" t="s">
        <v>166</v>
      </c>
      <c r="AR35" s="147">
        <f t="shared" si="7"/>
        <v>0</v>
      </c>
      <c r="AS35" s="122"/>
      <c r="AT35" s="122">
        <f t="shared" si="8"/>
        <v>0</v>
      </c>
      <c r="AU35" s="122">
        <f>IF(IF(F35="",TRUE,COUNTIF(tbl_07_UVS_0135[Naziv upravičenega variabilnega stroška],F35)=1)=FALSE,1,0)</f>
        <v>0</v>
      </c>
      <c r="AV35" s="122"/>
      <c r="AW35" s="35">
        <f t="shared" si="9"/>
        <v>0</v>
      </c>
      <c r="AX35" s="35">
        <f t="shared" si="10"/>
        <v>0</v>
      </c>
      <c r="AY35" s="35">
        <f t="shared" si="24"/>
        <v>0</v>
      </c>
      <c r="AZ35" s="35">
        <f t="shared" si="11"/>
        <v>0</v>
      </c>
      <c r="BA35" s="35">
        <f t="shared" si="25"/>
        <v>0</v>
      </c>
      <c r="BB35" s="35">
        <f t="shared" si="12"/>
        <v>0</v>
      </c>
      <c r="BC35" s="35">
        <f t="shared" si="13"/>
        <v>0</v>
      </c>
      <c r="BD35" s="381">
        <f t="shared" si="14"/>
        <v>0</v>
      </c>
      <c r="BE35" s="35">
        <f t="shared" si="15"/>
        <v>0</v>
      </c>
      <c r="BF35" s="35">
        <f t="shared" si="16"/>
        <v>0</v>
      </c>
      <c r="BJ35" s="12" t="b">
        <f t="shared" si="17"/>
        <v>0</v>
      </c>
      <c r="BK35" s="516" t="b">
        <f t="shared" si="18"/>
        <v>0</v>
      </c>
      <c r="BL35" s="518">
        <f t="shared" si="19"/>
        <v>0</v>
      </c>
      <c r="BM35" s="518">
        <f t="shared" si="26"/>
        <v>0</v>
      </c>
      <c r="BN35" s="517" t="str">
        <f t="shared" si="20"/>
        <v/>
      </c>
      <c r="BO35" s="517" t="str">
        <f t="shared" si="21"/>
        <v/>
      </c>
      <c r="BP35" s="517" t="str">
        <f t="shared" si="22"/>
        <v/>
      </c>
      <c r="BQ35" s="517" t="str">
        <f t="shared" si="27"/>
        <v/>
      </c>
      <c r="BR35" s="546" t="str">
        <f t="shared" si="28"/>
        <v/>
      </c>
    </row>
    <row r="36" spans="1:87" s="35" customFormat="1" ht="16.7" customHeight="1" x14ac:dyDescent="0.25">
      <c r="A36" s="11"/>
      <c r="B36" s="11"/>
      <c r="C36" s="332" t="str">
        <f t="shared" si="0"/>
        <v>PO</v>
      </c>
      <c r="D36" s="308" t="str">
        <f t="shared" si="1"/>
        <v>PLAN</v>
      </c>
      <c r="E36" s="310" t="str">
        <f>IF(F36="","",INDEX(BAZA_Sifranti!$I$10:$O$43,MATCH(F36,BAZA_Sifranti!$L$10:$L$43,0),3))</f>
        <v/>
      </c>
      <c r="F36" s="641"/>
      <c r="G36" s="262" t="str">
        <f t="shared" si="23"/>
        <v/>
      </c>
      <c r="H36" s="29" t="str">
        <f>IFERROR(IF(F36="","",VLOOKUP(MATCH(E36,tblS_VarStroški_SD[ID_STRO_SD],0)-1,tblS_VarStroški_SD[],5)),"")</f>
        <v/>
      </c>
      <c r="I36" s="642"/>
      <c r="J36" s="643"/>
      <c r="K36" s="643"/>
      <c r="L36" s="644"/>
      <c r="M36" s="643"/>
      <c r="N36" s="643"/>
      <c r="O36" s="645"/>
      <c r="P36" s="646"/>
      <c r="Q36" s="647"/>
      <c r="R36" s="30" t="str">
        <f>IFERROR(IF(F36="","",VLOOKUP(MATCH(F36,tblS_VarStroški_SD[STROSEK_SD_Naziv],0)-1,tblS_VarStroški_SD[],6)),"")</f>
        <v/>
      </c>
      <c r="S36" s="399" t="str">
        <f t="shared" si="2"/>
        <v/>
      </c>
      <c r="T36" s="690" t="str">
        <f t="shared" si="3"/>
        <v/>
      </c>
      <c r="U36" s="32" t="str">
        <f t="shared" si="4"/>
        <v/>
      </c>
      <c r="V36" s="198" t="str">
        <f t="shared" si="5"/>
        <v/>
      </c>
      <c r="W36" s="22"/>
      <c r="Y36" s="194" t="str">
        <f t="shared" si="6"/>
        <v/>
      </c>
      <c r="AC36" s="11"/>
      <c r="AD36" s="11"/>
      <c r="AE36" s="11"/>
      <c r="AF36" s="11"/>
      <c r="AG36" s="11"/>
      <c r="AH36" s="21"/>
      <c r="AI36" s="11"/>
      <c r="AJ36" s="11"/>
      <c r="AK36" s="11"/>
      <c r="AL36" s="11"/>
      <c r="AM36" s="11"/>
      <c r="AP36" s="125"/>
      <c r="AQ36" s="125" t="s">
        <v>167</v>
      </c>
      <c r="AR36" s="147">
        <f t="shared" si="7"/>
        <v>0</v>
      </c>
      <c r="AS36" s="122"/>
      <c r="AT36" s="122">
        <f t="shared" si="8"/>
        <v>0</v>
      </c>
      <c r="AU36" s="122">
        <f>IF(IF(F36="",TRUE,COUNTIF(tbl_07_UVS_0135[Naziv upravičenega variabilnega stroška],F36)=1)=FALSE,1,0)</f>
        <v>0</v>
      </c>
      <c r="AV36" s="122"/>
      <c r="AW36" s="35">
        <f t="shared" si="9"/>
        <v>0</v>
      </c>
      <c r="AX36" s="35">
        <f t="shared" si="10"/>
        <v>0</v>
      </c>
      <c r="AY36" s="35">
        <f t="shared" si="24"/>
        <v>0</v>
      </c>
      <c r="AZ36" s="35">
        <f t="shared" si="11"/>
        <v>0</v>
      </c>
      <c r="BA36" s="35">
        <f t="shared" si="25"/>
        <v>0</v>
      </c>
      <c r="BB36" s="35">
        <f t="shared" si="12"/>
        <v>0</v>
      </c>
      <c r="BC36" s="35">
        <f t="shared" si="13"/>
        <v>0</v>
      </c>
      <c r="BD36" s="381">
        <f t="shared" si="14"/>
        <v>0</v>
      </c>
      <c r="BE36" s="35">
        <f t="shared" si="15"/>
        <v>0</v>
      </c>
      <c r="BF36" s="35">
        <f t="shared" si="16"/>
        <v>0</v>
      </c>
      <c r="BJ36" s="12" t="b">
        <f t="shared" si="17"/>
        <v>0</v>
      </c>
      <c r="BK36" s="516" t="b">
        <f t="shared" si="18"/>
        <v>0</v>
      </c>
      <c r="BL36" s="518">
        <f t="shared" si="19"/>
        <v>0</v>
      </c>
      <c r="BM36" s="518">
        <f t="shared" si="26"/>
        <v>0</v>
      </c>
      <c r="BN36" s="517" t="str">
        <f t="shared" si="20"/>
        <v/>
      </c>
      <c r="BO36" s="517" t="str">
        <f t="shared" si="21"/>
        <v/>
      </c>
      <c r="BP36" s="517" t="str">
        <f t="shared" si="22"/>
        <v/>
      </c>
      <c r="BQ36" s="517" t="str">
        <f t="shared" si="27"/>
        <v/>
      </c>
      <c r="BR36" s="546" t="str">
        <f t="shared" si="28"/>
        <v/>
      </c>
      <c r="BX36" s="125"/>
    </row>
    <row r="37" spans="1:87" s="35" customFormat="1" ht="16.7" customHeight="1" x14ac:dyDescent="0.25">
      <c r="A37" s="11"/>
      <c r="B37" s="11"/>
      <c r="C37" s="332" t="str">
        <f t="shared" si="0"/>
        <v>PO</v>
      </c>
      <c r="D37" s="308" t="str">
        <f t="shared" si="1"/>
        <v>PLAN</v>
      </c>
      <c r="E37" s="310" t="str">
        <f>IF(F37="","",INDEX(BAZA_Sifranti!$I$10:$O$43,MATCH(F37,BAZA_Sifranti!$L$10:$L$43,0),3))</f>
        <v/>
      </c>
      <c r="F37" s="641"/>
      <c r="G37" s="262" t="str">
        <f t="shared" si="23"/>
        <v/>
      </c>
      <c r="H37" s="29" t="str">
        <f>IFERROR(IF(F37="","",VLOOKUP(MATCH(E37,tblS_VarStroški_SD[ID_STRO_SD],0)-1,tblS_VarStroški_SD[],5)),"")</f>
        <v/>
      </c>
      <c r="I37" s="642"/>
      <c r="J37" s="643"/>
      <c r="K37" s="643"/>
      <c r="L37" s="644"/>
      <c r="M37" s="643"/>
      <c r="N37" s="643"/>
      <c r="O37" s="645"/>
      <c r="P37" s="646"/>
      <c r="Q37" s="647"/>
      <c r="R37" s="30" t="str">
        <f>IFERROR(IF(F37="","",VLOOKUP(MATCH(F37,tblS_VarStroški_SD[STROSEK_SD_Naziv],0)-1,tblS_VarStroški_SD[],6)),"")</f>
        <v/>
      </c>
      <c r="S37" s="399" t="str">
        <f t="shared" si="2"/>
        <v/>
      </c>
      <c r="T37" s="690" t="str">
        <f t="shared" si="3"/>
        <v/>
      </c>
      <c r="U37" s="32" t="str">
        <f t="shared" si="4"/>
        <v/>
      </c>
      <c r="V37" s="198" t="str">
        <f t="shared" si="5"/>
        <v/>
      </c>
      <c r="W37" s="22"/>
      <c r="Y37" s="194" t="str">
        <f t="shared" si="6"/>
        <v/>
      </c>
      <c r="AC37" s="11"/>
      <c r="AD37" s="11"/>
      <c r="AE37" s="11"/>
      <c r="AF37" s="11"/>
      <c r="AG37" s="11"/>
      <c r="AH37" s="21"/>
      <c r="AI37" s="11"/>
      <c r="AJ37" s="11"/>
      <c r="AK37" s="11"/>
      <c r="AL37" s="11"/>
      <c r="AM37" s="11"/>
      <c r="AP37" s="125"/>
      <c r="AQ37" s="125" t="s">
        <v>168</v>
      </c>
      <c r="AR37" s="147">
        <f t="shared" si="7"/>
        <v>0</v>
      </c>
      <c r="AS37" s="122"/>
      <c r="AT37" s="122">
        <f t="shared" si="8"/>
        <v>0</v>
      </c>
      <c r="AU37" s="122">
        <f>IF(IF(F37="",TRUE,COUNTIF(tbl_07_UVS_0135[Naziv upravičenega variabilnega stroška],F37)=1)=FALSE,1,0)</f>
        <v>0</v>
      </c>
      <c r="AV37" s="122"/>
      <c r="AW37" s="35">
        <f t="shared" si="9"/>
        <v>0</v>
      </c>
      <c r="AX37" s="35">
        <f t="shared" si="10"/>
        <v>0</v>
      </c>
      <c r="AY37" s="35">
        <f t="shared" si="24"/>
        <v>0</v>
      </c>
      <c r="AZ37" s="35">
        <f t="shared" si="11"/>
        <v>0</v>
      </c>
      <c r="BA37" s="35">
        <f t="shared" si="25"/>
        <v>0</v>
      </c>
      <c r="BB37" s="35">
        <f t="shared" si="12"/>
        <v>0</v>
      </c>
      <c r="BC37" s="35">
        <f t="shared" si="13"/>
        <v>0</v>
      </c>
      <c r="BD37" s="381">
        <f t="shared" si="14"/>
        <v>0</v>
      </c>
      <c r="BE37" s="35">
        <f t="shared" si="15"/>
        <v>0</v>
      </c>
      <c r="BF37" s="35">
        <f t="shared" si="16"/>
        <v>0</v>
      </c>
      <c r="BJ37" s="12" t="b">
        <f t="shared" si="17"/>
        <v>0</v>
      </c>
      <c r="BK37" s="516" t="b">
        <f t="shared" si="18"/>
        <v>0</v>
      </c>
      <c r="BL37" s="518">
        <f t="shared" si="19"/>
        <v>0</v>
      </c>
      <c r="BM37" s="518">
        <f t="shared" si="26"/>
        <v>0</v>
      </c>
      <c r="BN37" s="517" t="str">
        <f t="shared" si="20"/>
        <v/>
      </c>
      <c r="BO37" s="517" t="str">
        <f t="shared" si="21"/>
        <v/>
      </c>
      <c r="BP37" s="517" t="str">
        <f t="shared" si="22"/>
        <v/>
      </c>
      <c r="BQ37" s="517" t="str">
        <f t="shared" si="27"/>
        <v/>
      </c>
      <c r="BR37" s="546" t="str">
        <f t="shared" si="28"/>
        <v/>
      </c>
      <c r="BX37" s="125"/>
    </row>
    <row r="38" spans="1:87" s="35" customFormat="1" ht="16.7" customHeight="1" x14ac:dyDescent="0.25">
      <c r="A38" s="11"/>
      <c r="B38" s="11"/>
      <c r="C38" s="332" t="str">
        <f t="shared" si="0"/>
        <v>PO</v>
      </c>
      <c r="D38" s="308" t="str">
        <f t="shared" si="1"/>
        <v>PLAN</v>
      </c>
      <c r="E38" s="310" t="str">
        <f>IF(F38="","",INDEX(BAZA_Sifranti!$I$10:$O$43,MATCH(F38,BAZA_Sifranti!$L$10:$L$43,0),3))</f>
        <v/>
      </c>
      <c r="F38" s="641"/>
      <c r="G38" s="262" t="str">
        <f t="shared" si="23"/>
        <v/>
      </c>
      <c r="H38" s="29" t="str">
        <f>IFERROR(IF(F38="","",VLOOKUP(MATCH(E38,tblS_VarStroški_SD[ID_STRO_SD],0)-1,tblS_VarStroški_SD[],5)),"")</f>
        <v/>
      </c>
      <c r="I38" s="642"/>
      <c r="J38" s="643"/>
      <c r="K38" s="643"/>
      <c r="L38" s="644"/>
      <c r="M38" s="643"/>
      <c r="N38" s="643"/>
      <c r="O38" s="645"/>
      <c r="P38" s="646"/>
      <c r="Q38" s="647"/>
      <c r="R38" s="30" t="str">
        <f>IFERROR(IF(F38="","",VLOOKUP(MATCH(F38,tblS_VarStroški_SD[STROSEK_SD_Naziv],0)-1,tblS_VarStroški_SD[],6)),"")</f>
        <v/>
      </c>
      <c r="S38" s="399" t="str">
        <f t="shared" si="2"/>
        <v/>
      </c>
      <c r="T38" s="690" t="str">
        <f t="shared" si="3"/>
        <v/>
      </c>
      <c r="U38" s="32" t="str">
        <f t="shared" si="4"/>
        <v/>
      </c>
      <c r="V38" s="198" t="str">
        <f t="shared" si="5"/>
        <v/>
      </c>
      <c r="W38" s="22"/>
      <c r="Y38" s="194" t="str">
        <f t="shared" si="6"/>
        <v/>
      </c>
      <c r="AC38" s="11"/>
      <c r="AD38" s="11"/>
      <c r="AE38" s="11"/>
      <c r="AF38" s="11"/>
      <c r="AG38" s="11"/>
      <c r="AH38" s="11"/>
      <c r="AI38" s="11"/>
      <c r="AJ38" s="11"/>
      <c r="AK38" s="11"/>
      <c r="AL38" s="11"/>
      <c r="AM38" s="11"/>
      <c r="AP38" s="125"/>
      <c r="AQ38" s="125" t="s">
        <v>169</v>
      </c>
      <c r="AR38" s="147">
        <f t="shared" si="7"/>
        <v>0</v>
      </c>
      <c r="AS38" s="122"/>
      <c r="AT38" s="122">
        <f t="shared" si="8"/>
        <v>0</v>
      </c>
      <c r="AU38" s="122">
        <f>IF(IF(F38="",TRUE,COUNTIF(tbl_07_UVS_0135[Naziv upravičenega variabilnega stroška],F38)=1)=FALSE,1,0)</f>
        <v>0</v>
      </c>
      <c r="AV38" s="122"/>
      <c r="AW38" s="35">
        <f t="shared" si="9"/>
        <v>0</v>
      </c>
      <c r="AX38" s="35">
        <f t="shared" si="10"/>
        <v>0</v>
      </c>
      <c r="AY38" s="35">
        <f t="shared" si="24"/>
        <v>0</v>
      </c>
      <c r="AZ38" s="35">
        <f t="shared" si="11"/>
        <v>0</v>
      </c>
      <c r="BA38" s="35">
        <f t="shared" si="25"/>
        <v>0</v>
      </c>
      <c r="BB38" s="35">
        <f t="shared" si="12"/>
        <v>0</v>
      </c>
      <c r="BC38" s="35">
        <f t="shared" si="13"/>
        <v>0</v>
      </c>
      <c r="BD38" s="381">
        <f t="shared" si="14"/>
        <v>0</v>
      </c>
      <c r="BE38" s="35">
        <f t="shared" si="15"/>
        <v>0</v>
      </c>
      <c r="BF38" s="35">
        <f t="shared" si="16"/>
        <v>0</v>
      </c>
      <c r="BJ38" s="12" t="b">
        <f t="shared" si="17"/>
        <v>0</v>
      </c>
      <c r="BK38" s="516" t="b">
        <f t="shared" si="18"/>
        <v>0</v>
      </c>
      <c r="BL38" s="518">
        <f t="shared" si="19"/>
        <v>0</v>
      </c>
      <c r="BM38" s="518">
        <f t="shared" si="26"/>
        <v>0</v>
      </c>
      <c r="BN38" s="517" t="str">
        <f t="shared" si="20"/>
        <v/>
      </c>
      <c r="BO38" s="517" t="str">
        <f t="shared" si="21"/>
        <v/>
      </c>
      <c r="BP38" s="517" t="str">
        <f t="shared" si="22"/>
        <v/>
      </c>
      <c r="BQ38" s="517" t="str">
        <f t="shared" si="27"/>
        <v/>
      </c>
      <c r="BR38" s="546" t="str">
        <f t="shared" si="28"/>
        <v/>
      </c>
      <c r="BX38" s="125"/>
    </row>
    <row r="39" spans="1:87" s="35" customFormat="1" ht="16.7" customHeight="1" x14ac:dyDescent="0.25">
      <c r="A39" s="11"/>
      <c r="B39" s="11"/>
      <c r="C39" s="332" t="str">
        <f t="shared" si="0"/>
        <v>PO</v>
      </c>
      <c r="D39" s="308" t="str">
        <f t="shared" si="1"/>
        <v>PLAN</v>
      </c>
      <c r="E39" s="310" t="str">
        <f>IF(F39="","",INDEX(BAZA_Sifranti!$I$10:$O$43,MATCH(F39,BAZA_Sifranti!$L$10:$L$43,0),3))</f>
        <v/>
      </c>
      <c r="F39" s="641"/>
      <c r="G39" s="262" t="str">
        <f t="shared" si="23"/>
        <v/>
      </c>
      <c r="H39" s="29" t="str">
        <f>IFERROR(IF(F39="","",VLOOKUP(MATCH(E39,tblS_VarStroški_SD[ID_STRO_SD],0)-1,tblS_VarStroški_SD[],5)),"")</f>
        <v/>
      </c>
      <c r="I39" s="642"/>
      <c r="J39" s="643"/>
      <c r="K39" s="643"/>
      <c r="L39" s="644"/>
      <c r="M39" s="643"/>
      <c r="N39" s="643"/>
      <c r="O39" s="645"/>
      <c r="P39" s="646"/>
      <c r="Q39" s="647"/>
      <c r="R39" s="30" t="str">
        <f>IFERROR(IF(F39="","",VLOOKUP(MATCH(F39,tblS_VarStroški_SD[STROSEK_SD_Naziv],0)-1,tblS_VarStroški_SD[],6)),"")</f>
        <v/>
      </c>
      <c r="S39" s="399" t="str">
        <f t="shared" si="2"/>
        <v/>
      </c>
      <c r="T39" s="690" t="str">
        <f t="shared" si="3"/>
        <v/>
      </c>
      <c r="U39" s="32" t="str">
        <f t="shared" si="4"/>
        <v/>
      </c>
      <c r="V39" s="198" t="str">
        <f t="shared" si="5"/>
        <v/>
      </c>
      <c r="W39" s="22"/>
      <c r="Y39" s="194" t="str">
        <f t="shared" si="6"/>
        <v/>
      </c>
      <c r="AC39" s="11"/>
      <c r="AD39" s="11"/>
      <c r="AE39" s="11"/>
      <c r="AF39" s="11"/>
      <c r="AG39" s="11"/>
      <c r="AH39" s="11"/>
      <c r="AI39" s="11"/>
      <c r="AJ39" s="11"/>
      <c r="AK39" s="11"/>
      <c r="AL39" s="11"/>
      <c r="AM39" s="11"/>
      <c r="AP39" s="125"/>
      <c r="AQ39" s="125" t="s">
        <v>170</v>
      </c>
      <c r="AR39" s="147">
        <f t="shared" si="7"/>
        <v>0</v>
      </c>
      <c r="AS39" s="122"/>
      <c r="AT39" s="122">
        <f t="shared" si="8"/>
        <v>0</v>
      </c>
      <c r="AU39" s="122">
        <f>IF(IF(F39="",TRUE,COUNTIF(tbl_07_UVS_0135[Naziv upravičenega variabilnega stroška],F39)=1)=FALSE,1,0)</f>
        <v>0</v>
      </c>
      <c r="AV39" s="122"/>
      <c r="AW39" s="35">
        <f t="shared" si="9"/>
        <v>0</v>
      </c>
      <c r="AX39" s="35">
        <f t="shared" si="10"/>
        <v>0</v>
      </c>
      <c r="AY39" s="35">
        <f t="shared" si="24"/>
        <v>0</v>
      </c>
      <c r="AZ39" s="35">
        <f t="shared" si="11"/>
        <v>0</v>
      </c>
      <c r="BA39" s="35">
        <f t="shared" si="25"/>
        <v>0</v>
      </c>
      <c r="BB39" s="35">
        <f t="shared" si="12"/>
        <v>0</v>
      </c>
      <c r="BC39" s="35">
        <f t="shared" si="13"/>
        <v>0</v>
      </c>
      <c r="BD39" s="381">
        <f t="shared" si="14"/>
        <v>0</v>
      </c>
      <c r="BE39" s="35">
        <f t="shared" si="15"/>
        <v>0</v>
      </c>
      <c r="BF39" s="35">
        <f t="shared" si="16"/>
        <v>0</v>
      </c>
      <c r="BJ39" s="12" t="b">
        <f t="shared" si="17"/>
        <v>0</v>
      </c>
      <c r="BK39" s="516" t="b">
        <f t="shared" si="18"/>
        <v>0</v>
      </c>
      <c r="BL39" s="518">
        <f t="shared" si="19"/>
        <v>0</v>
      </c>
      <c r="BM39" s="518">
        <f t="shared" si="26"/>
        <v>0</v>
      </c>
      <c r="BN39" s="517" t="str">
        <f t="shared" si="20"/>
        <v/>
      </c>
      <c r="BO39" s="517" t="str">
        <f t="shared" si="21"/>
        <v/>
      </c>
      <c r="BP39" s="517" t="str">
        <f t="shared" si="22"/>
        <v/>
      </c>
      <c r="BQ39" s="517" t="str">
        <f t="shared" si="27"/>
        <v/>
      </c>
      <c r="BR39" s="546" t="str">
        <f t="shared" si="28"/>
        <v/>
      </c>
      <c r="BX39" s="125"/>
    </row>
    <row r="40" spans="1:87" s="35" customFormat="1" ht="16.7" customHeight="1" x14ac:dyDescent="0.25">
      <c r="A40" s="11"/>
      <c r="B40" s="11"/>
      <c r="C40" s="332" t="str">
        <f t="shared" si="0"/>
        <v>PO</v>
      </c>
      <c r="D40" s="308" t="str">
        <f t="shared" si="1"/>
        <v>PLAN</v>
      </c>
      <c r="E40" s="310" t="str">
        <f>IF(F40="","",INDEX(BAZA_Sifranti!$I$10:$O$43,MATCH(F40,BAZA_Sifranti!$L$10:$L$43,0),3))</f>
        <v/>
      </c>
      <c r="F40" s="641"/>
      <c r="G40" s="262" t="str">
        <f t="shared" si="23"/>
        <v/>
      </c>
      <c r="H40" s="29" t="str">
        <f>IFERROR(IF(F40="","",VLOOKUP(MATCH(E40,tblS_VarStroški_SD[ID_STRO_SD],0)-1,tblS_VarStroški_SD[],5)),"")</f>
        <v/>
      </c>
      <c r="I40" s="642"/>
      <c r="J40" s="643"/>
      <c r="K40" s="643"/>
      <c r="L40" s="644"/>
      <c r="M40" s="643"/>
      <c r="N40" s="643"/>
      <c r="O40" s="645"/>
      <c r="P40" s="646"/>
      <c r="Q40" s="647"/>
      <c r="R40" s="30" t="str">
        <f>IFERROR(IF(F40="","",VLOOKUP(MATCH(F40,tblS_VarStroški_SD[STROSEK_SD_Naziv],0)-1,tblS_VarStroški_SD[],6)),"")</f>
        <v/>
      </c>
      <c r="S40" s="399" t="str">
        <f t="shared" si="2"/>
        <v/>
      </c>
      <c r="T40" s="690" t="str">
        <f t="shared" si="3"/>
        <v/>
      </c>
      <c r="U40" s="32" t="str">
        <f t="shared" si="4"/>
        <v/>
      </c>
      <c r="V40" s="198" t="str">
        <f t="shared" si="5"/>
        <v/>
      </c>
      <c r="W40" s="22"/>
      <c r="Y40" s="194" t="str">
        <f t="shared" si="6"/>
        <v/>
      </c>
      <c r="AC40" s="11"/>
      <c r="AD40" s="11"/>
      <c r="AE40" s="11"/>
      <c r="AF40" s="11"/>
      <c r="AG40" s="11"/>
      <c r="AH40" s="11"/>
      <c r="AI40" s="11"/>
      <c r="AJ40" s="11"/>
      <c r="AK40" s="11"/>
      <c r="AL40" s="11"/>
      <c r="AM40" s="11"/>
      <c r="AP40" s="125"/>
      <c r="AQ40" s="125" t="s">
        <v>171</v>
      </c>
      <c r="AR40" s="147">
        <f t="shared" si="7"/>
        <v>0</v>
      </c>
      <c r="AS40" s="122"/>
      <c r="AT40" s="122">
        <f t="shared" si="8"/>
        <v>0</v>
      </c>
      <c r="AU40" s="122">
        <f>IF(IF(F40="",TRUE,COUNTIF(tbl_07_UVS_0135[Naziv upravičenega variabilnega stroška],F40)=1)=FALSE,1,0)</f>
        <v>0</v>
      </c>
      <c r="AV40" s="122"/>
      <c r="AW40" s="35">
        <f t="shared" si="9"/>
        <v>0</v>
      </c>
      <c r="AX40" s="35">
        <f t="shared" si="10"/>
        <v>0</v>
      </c>
      <c r="AY40" s="35">
        <f t="shared" si="24"/>
        <v>0</v>
      </c>
      <c r="AZ40" s="35">
        <f t="shared" si="11"/>
        <v>0</v>
      </c>
      <c r="BA40" s="35">
        <f t="shared" si="25"/>
        <v>0</v>
      </c>
      <c r="BB40" s="35">
        <f t="shared" si="12"/>
        <v>0</v>
      </c>
      <c r="BC40" s="35">
        <f t="shared" si="13"/>
        <v>0</v>
      </c>
      <c r="BD40" s="381">
        <f t="shared" si="14"/>
        <v>0</v>
      </c>
      <c r="BE40" s="35">
        <f t="shared" si="15"/>
        <v>0</v>
      </c>
      <c r="BF40" s="35">
        <f t="shared" si="16"/>
        <v>0</v>
      </c>
      <c r="BJ40" s="12" t="b">
        <f t="shared" si="17"/>
        <v>0</v>
      </c>
      <c r="BK40" s="516" t="b">
        <f t="shared" si="18"/>
        <v>0</v>
      </c>
      <c r="BL40" s="518">
        <f t="shared" si="19"/>
        <v>0</v>
      </c>
      <c r="BM40" s="518">
        <f t="shared" si="26"/>
        <v>0</v>
      </c>
      <c r="BN40" s="517" t="str">
        <f t="shared" si="20"/>
        <v/>
      </c>
      <c r="BO40" s="517" t="str">
        <f t="shared" si="21"/>
        <v/>
      </c>
      <c r="BP40" s="517" t="str">
        <f t="shared" si="22"/>
        <v/>
      </c>
      <c r="BQ40" s="517" t="str">
        <f t="shared" si="27"/>
        <v/>
      </c>
      <c r="BR40" s="546" t="str">
        <f t="shared" si="28"/>
        <v/>
      </c>
      <c r="BX40" s="125"/>
    </row>
    <row r="41" spans="1:87" s="35" customFormat="1" ht="16.7" customHeight="1" x14ac:dyDescent="0.25">
      <c r="A41" s="11"/>
      <c r="B41" s="11"/>
      <c r="C41" s="332" t="str">
        <f t="shared" si="0"/>
        <v>PO</v>
      </c>
      <c r="D41" s="308" t="str">
        <f t="shared" si="1"/>
        <v>PLAN</v>
      </c>
      <c r="E41" s="310" t="str">
        <f>IF(F41="","",INDEX(BAZA_Sifranti!$I$10:$O$43,MATCH(F41,BAZA_Sifranti!$L$10:$L$43,0),3))</f>
        <v/>
      </c>
      <c r="F41" s="641"/>
      <c r="G41" s="262" t="str">
        <f t="shared" si="23"/>
        <v/>
      </c>
      <c r="H41" s="29" t="str">
        <f>IFERROR(IF(F41="","",VLOOKUP(MATCH(E41,tblS_VarStroški_SD[ID_STRO_SD],0)-1,tblS_VarStroški_SD[],5)),"")</f>
        <v/>
      </c>
      <c r="I41" s="642"/>
      <c r="J41" s="643"/>
      <c r="K41" s="643"/>
      <c r="L41" s="644"/>
      <c r="M41" s="643"/>
      <c r="N41" s="643"/>
      <c r="O41" s="645"/>
      <c r="P41" s="646"/>
      <c r="Q41" s="647"/>
      <c r="R41" s="30" t="str">
        <f>IFERROR(IF(F41="","",VLOOKUP(MATCH(F41,tblS_VarStroški_SD[STROSEK_SD_Naziv],0)-1,tblS_VarStroški_SD[],6)),"")</f>
        <v/>
      </c>
      <c r="S41" s="399" t="str">
        <f t="shared" si="2"/>
        <v/>
      </c>
      <c r="T41" s="690" t="str">
        <f t="shared" si="3"/>
        <v/>
      </c>
      <c r="U41" s="32" t="str">
        <f t="shared" si="4"/>
        <v/>
      </c>
      <c r="V41" s="198" t="str">
        <f t="shared" si="5"/>
        <v/>
      </c>
      <c r="W41" s="22"/>
      <c r="Y41" s="194" t="str">
        <f t="shared" si="6"/>
        <v/>
      </c>
      <c r="AC41" s="11"/>
      <c r="AD41" s="11"/>
      <c r="AE41" s="11"/>
      <c r="AF41" s="11"/>
      <c r="AG41" s="11"/>
      <c r="AH41" s="11"/>
      <c r="AI41" s="11"/>
      <c r="AJ41" s="11"/>
      <c r="AK41" s="11"/>
      <c r="AL41" s="11"/>
      <c r="AM41" s="11"/>
      <c r="AP41" s="125"/>
      <c r="AQ41" s="125" t="s">
        <v>172</v>
      </c>
      <c r="AR41" s="147">
        <f t="shared" si="7"/>
        <v>0</v>
      </c>
      <c r="AS41" s="122"/>
      <c r="AT41" s="122">
        <f t="shared" si="8"/>
        <v>0</v>
      </c>
      <c r="AU41" s="122">
        <f>IF(IF(F41="",TRUE,COUNTIF(tbl_07_UVS_0135[Naziv upravičenega variabilnega stroška],F41)=1)=FALSE,1,0)</f>
        <v>0</v>
      </c>
      <c r="AV41" s="122"/>
      <c r="AW41" s="35">
        <f t="shared" si="9"/>
        <v>0</v>
      </c>
      <c r="AX41" s="35">
        <f t="shared" si="10"/>
        <v>0</v>
      </c>
      <c r="AY41" s="35">
        <f t="shared" si="24"/>
        <v>0</v>
      </c>
      <c r="AZ41" s="35">
        <f t="shared" si="11"/>
        <v>0</v>
      </c>
      <c r="BA41" s="35">
        <f t="shared" si="25"/>
        <v>0</v>
      </c>
      <c r="BB41" s="35">
        <f t="shared" si="12"/>
        <v>0</v>
      </c>
      <c r="BC41" s="35">
        <f t="shared" si="13"/>
        <v>0</v>
      </c>
      <c r="BD41" s="381">
        <f t="shared" si="14"/>
        <v>0</v>
      </c>
      <c r="BE41" s="35">
        <f t="shared" si="15"/>
        <v>0</v>
      </c>
      <c r="BF41" s="35">
        <f t="shared" si="16"/>
        <v>0</v>
      </c>
      <c r="BJ41" s="12" t="b">
        <f t="shared" si="17"/>
        <v>0</v>
      </c>
      <c r="BK41" s="516" t="b">
        <f t="shared" si="18"/>
        <v>0</v>
      </c>
      <c r="BL41" s="518">
        <f t="shared" si="19"/>
        <v>0</v>
      </c>
      <c r="BM41" s="518">
        <f t="shared" si="26"/>
        <v>0</v>
      </c>
      <c r="BN41" s="517" t="str">
        <f t="shared" si="20"/>
        <v/>
      </c>
      <c r="BO41" s="517" t="str">
        <f t="shared" si="21"/>
        <v/>
      </c>
      <c r="BP41" s="517" t="str">
        <f t="shared" si="22"/>
        <v/>
      </c>
      <c r="BQ41" s="517" t="str">
        <f t="shared" si="27"/>
        <v/>
      </c>
      <c r="BR41" s="546" t="str">
        <f t="shared" si="28"/>
        <v/>
      </c>
      <c r="BX41" s="125"/>
    </row>
    <row r="42" spans="1:87" s="35" customFormat="1" ht="16.7" customHeight="1" x14ac:dyDescent="0.25">
      <c r="A42" s="11"/>
      <c r="B42" s="11"/>
      <c r="C42" s="332" t="str">
        <f t="shared" si="0"/>
        <v>PO</v>
      </c>
      <c r="D42" s="308" t="str">
        <f t="shared" si="1"/>
        <v>PLAN</v>
      </c>
      <c r="E42" s="310" t="str">
        <f>IF(F42="","",INDEX(BAZA_Sifranti!$I$10:$O$43,MATCH(F42,BAZA_Sifranti!$L$10:$L$43,0),3))</f>
        <v/>
      </c>
      <c r="F42" s="641"/>
      <c r="G42" s="262" t="str">
        <f t="shared" si="23"/>
        <v/>
      </c>
      <c r="H42" s="29" t="str">
        <f>IFERROR(IF(F42="","",VLOOKUP(MATCH(E42,tblS_VarStroški_SD[ID_STRO_SD],0)-1,tblS_VarStroški_SD[],5)),"")</f>
        <v/>
      </c>
      <c r="I42" s="642"/>
      <c r="J42" s="643"/>
      <c r="K42" s="643"/>
      <c r="L42" s="644"/>
      <c r="M42" s="643"/>
      <c r="N42" s="643"/>
      <c r="O42" s="645"/>
      <c r="P42" s="646"/>
      <c r="Q42" s="647"/>
      <c r="R42" s="30" t="str">
        <f>IFERROR(IF(F42="","",VLOOKUP(MATCH(F42,tblS_VarStroški_SD[STROSEK_SD_Naziv],0)-1,tblS_VarStroški_SD[],6)),"")</f>
        <v/>
      </c>
      <c r="S42" s="399" t="str">
        <f t="shared" si="2"/>
        <v/>
      </c>
      <c r="T42" s="690" t="str">
        <f t="shared" si="3"/>
        <v/>
      </c>
      <c r="U42" s="32" t="str">
        <f t="shared" si="4"/>
        <v/>
      </c>
      <c r="V42" s="198" t="str">
        <f t="shared" si="5"/>
        <v/>
      </c>
      <c r="W42" s="22"/>
      <c r="Y42" s="194" t="str">
        <f t="shared" si="6"/>
        <v/>
      </c>
      <c r="AC42" s="11"/>
      <c r="AD42" s="11"/>
      <c r="AE42" s="11"/>
      <c r="AF42" s="11"/>
      <c r="AG42" s="11"/>
      <c r="AH42" s="11"/>
      <c r="AI42" s="11"/>
      <c r="AJ42" s="11"/>
      <c r="AK42" s="11"/>
      <c r="AL42" s="11"/>
      <c r="AM42" s="11"/>
      <c r="AP42" s="125"/>
      <c r="AQ42" s="125" t="s">
        <v>173</v>
      </c>
      <c r="AR42" s="147">
        <f t="shared" si="7"/>
        <v>0</v>
      </c>
      <c r="AS42" s="122"/>
      <c r="AT42" s="122">
        <f t="shared" si="8"/>
        <v>0</v>
      </c>
      <c r="AU42" s="122">
        <f>IF(IF(F42="",TRUE,COUNTIF(tbl_07_UVS_0135[Naziv upravičenega variabilnega stroška],F42)=1)=FALSE,1,0)</f>
        <v>0</v>
      </c>
      <c r="AV42" s="122"/>
      <c r="AW42" s="35">
        <f t="shared" si="9"/>
        <v>0</v>
      </c>
      <c r="AX42" s="35">
        <f t="shared" si="10"/>
        <v>0</v>
      </c>
      <c r="AY42" s="35">
        <f t="shared" si="24"/>
        <v>0</v>
      </c>
      <c r="AZ42" s="35">
        <f t="shared" si="11"/>
        <v>0</v>
      </c>
      <c r="BA42" s="35">
        <f t="shared" si="25"/>
        <v>0</v>
      </c>
      <c r="BB42" s="35">
        <f t="shared" si="12"/>
        <v>0</v>
      </c>
      <c r="BC42" s="35">
        <f t="shared" si="13"/>
        <v>0</v>
      </c>
      <c r="BD42" s="381">
        <f t="shared" si="14"/>
        <v>0</v>
      </c>
      <c r="BE42" s="35">
        <f t="shared" si="15"/>
        <v>0</v>
      </c>
      <c r="BF42" s="35">
        <f t="shared" si="16"/>
        <v>0</v>
      </c>
      <c r="BJ42" s="12" t="b">
        <f t="shared" si="17"/>
        <v>0</v>
      </c>
      <c r="BK42" s="516" t="b">
        <f t="shared" si="18"/>
        <v>0</v>
      </c>
      <c r="BL42" s="518">
        <f t="shared" si="19"/>
        <v>0</v>
      </c>
      <c r="BM42" s="518">
        <f t="shared" si="26"/>
        <v>0</v>
      </c>
      <c r="BN42" s="517" t="str">
        <f t="shared" si="20"/>
        <v/>
      </c>
      <c r="BO42" s="517" t="str">
        <f t="shared" si="21"/>
        <v/>
      </c>
      <c r="BP42" s="517" t="str">
        <f t="shared" si="22"/>
        <v/>
      </c>
      <c r="BQ42" s="517" t="str">
        <f t="shared" si="27"/>
        <v/>
      </c>
      <c r="BR42" s="546" t="str">
        <f t="shared" si="28"/>
        <v/>
      </c>
      <c r="BX42" s="125"/>
    </row>
    <row r="43" spans="1:87" s="35" customFormat="1" ht="16.7" customHeight="1" x14ac:dyDescent="0.25">
      <c r="A43" s="11"/>
      <c r="B43" s="11"/>
      <c r="C43" s="332" t="str">
        <f t="shared" si="0"/>
        <v>PO</v>
      </c>
      <c r="D43" s="308" t="str">
        <f t="shared" si="1"/>
        <v>PLAN</v>
      </c>
      <c r="E43" s="310" t="str">
        <f>IF(F43="","",INDEX(BAZA_Sifranti!$I$10:$O$43,MATCH(F43,BAZA_Sifranti!$L$10:$L$43,0),3))</f>
        <v/>
      </c>
      <c r="F43" s="641"/>
      <c r="G43" s="262" t="str">
        <f t="shared" si="23"/>
        <v/>
      </c>
      <c r="H43" s="29" t="str">
        <f>IFERROR(IF(F43="","",VLOOKUP(MATCH(E43,tblS_VarStroški_SD[ID_STRO_SD],0)-1,tblS_VarStroški_SD[],5)),"")</f>
        <v/>
      </c>
      <c r="I43" s="642"/>
      <c r="J43" s="643"/>
      <c r="K43" s="643"/>
      <c r="L43" s="644"/>
      <c r="M43" s="643"/>
      <c r="N43" s="643"/>
      <c r="O43" s="645"/>
      <c r="P43" s="646"/>
      <c r="Q43" s="647"/>
      <c r="R43" s="30" t="str">
        <f>IFERROR(IF(F43="","",VLOOKUP(MATCH(F43,tblS_VarStroški_SD[STROSEK_SD_Naziv],0)-1,tblS_VarStroški_SD[],6)),"")</f>
        <v/>
      </c>
      <c r="S43" s="399" t="str">
        <f t="shared" si="2"/>
        <v/>
      </c>
      <c r="T43" s="690" t="str">
        <f t="shared" si="3"/>
        <v/>
      </c>
      <c r="U43" s="32" t="str">
        <f t="shared" si="4"/>
        <v/>
      </c>
      <c r="V43" s="198" t="str">
        <f t="shared" si="5"/>
        <v/>
      </c>
      <c r="W43" s="22"/>
      <c r="Y43" s="194" t="str">
        <f t="shared" si="6"/>
        <v/>
      </c>
      <c r="AC43" s="11"/>
      <c r="AD43" s="11"/>
      <c r="AE43" s="11"/>
      <c r="AF43" s="11"/>
      <c r="AG43" s="11"/>
      <c r="AH43" s="11"/>
      <c r="AI43" s="11"/>
      <c r="AJ43" s="11"/>
      <c r="AK43" s="11"/>
      <c r="AL43" s="11"/>
      <c r="AM43" s="11"/>
      <c r="AP43" s="125"/>
      <c r="AQ43" s="125" t="s">
        <v>174</v>
      </c>
      <c r="AR43" s="147">
        <f t="shared" si="7"/>
        <v>0</v>
      </c>
      <c r="AS43" s="122"/>
      <c r="AT43" s="122">
        <f t="shared" si="8"/>
        <v>0</v>
      </c>
      <c r="AU43" s="122">
        <f>IF(IF(F43="",TRUE,COUNTIF(tbl_07_UVS_0135[Naziv upravičenega variabilnega stroška],F43)=1)=FALSE,1,0)</f>
        <v>0</v>
      </c>
      <c r="AV43" s="122"/>
      <c r="AW43" s="35">
        <f t="shared" si="9"/>
        <v>0</v>
      </c>
      <c r="AX43" s="35">
        <f t="shared" si="10"/>
        <v>0</v>
      </c>
      <c r="AY43" s="35">
        <f t="shared" si="24"/>
        <v>0</v>
      </c>
      <c r="AZ43" s="35">
        <f t="shared" si="11"/>
        <v>0</v>
      </c>
      <c r="BA43" s="35">
        <f t="shared" si="25"/>
        <v>0</v>
      </c>
      <c r="BB43" s="35">
        <f t="shared" si="12"/>
        <v>0</v>
      </c>
      <c r="BC43" s="35">
        <f t="shared" si="13"/>
        <v>0</v>
      </c>
      <c r="BD43" s="381">
        <f t="shared" si="14"/>
        <v>0</v>
      </c>
      <c r="BE43" s="35">
        <f t="shared" si="15"/>
        <v>0</v>
      </c>
      <c r="BF43" s="35">
        <f t="shared" si="16"/>
        <v>0</v>
      </c>
      <c r="BJ43" s="12" t="b">
        <f t="shared" si="17"/>
        <v>0</v>
      </c>
      <c r="BK43" s="516" t="b">
        <f t="shared" si="18"/>
        <v>0</v>
      </c>
      <c r="BL43" s="518">
        <f t="shared" si="19"/>
        <v>0</v>
      </c>
      <c r="BM43" s="518">
        <f t="shared" si="26"/>
        <v>0</v>
      </c>
      <c r="BN43" s="517" t="str">
        <f t="shared" si="20"/>
        <v/>
      </c>
      <c r="BO43" s="517" t="str">
        <f t="shared" si="21"/>
        <v/>
      </c>
      <c r="BP43" s="517" t="str">
        <f t="shared" si="22"/>
        <v/>
      </c>
      <c r="BQ43" s="517" t="str">
        <f t="shared" si="27"/>
        <v/>
      </c>
      <c r="BR43" s="546" t="str">
        <f t="shared" si="28"/>
        <v/>
      </c>
      <c r="BX43" s="125"/>
    </row>
    <row r="44" spans="1:87" s="35" customFormat="1" ht="16.7" customHeight="1" x14ac:dyDescent="0.25">
      <c r="A44" s="11"/>
      <c r="B44" s="11"/>
      <c r="C44" s="332" t="str">
        <f t="shared" si="0"/>
        <v>PO</v>
      </c>
      <c r="D44" s="308" t="str">
        <f t="shared" si="1"/>
        <v>PLAN</v>
      </c>
      <c r="E44" s="310" t="str">
        <f>IF(F44="","",INDEX(BAZA_Sifranti!$I$10:$O$43,MATCH(F44,BAZA_Sifranti!$L$10:$L$43,0),3))</f>
        <v/>
      </c>
      <c r="F44" s="641"/>
      <c r="G44" s="262" t="str">
        <f t="shared" si="23"/>
        <v/>
      </c>
      <c r="H44" s="29" t="str">
        <f>IFERROR(IF(F44="","",VLOOKUP(MATCH(E44,tblS_VarStroški_SD[ID_STRO_SD],0)-1,tblS_VarStroški_SD[],5)),"")</f>
        <v/>
      </c>
      <c r="I44" s="642"/>
      <c r="J44" s="643"/>
      <c r="K44" s="643"/>
      <c r="L44" s="644"/>
      <c r="M44" s="643"/>
      <c r="N44" s="643"/>
      <c r="O44" s="645"/>
      <c r="P44" s="646"/>
      <c r="Q44" s="647"/>
      <c r="R44" s="30" t="str">
        <f>IFERROR(IF(F44="","",VLOOKUP(MATCH(F44,tblS_VarStroški_SD[STROSEK_SD_Naziv],0)-1,tblS_VarStroški_SD[],6)),"")</f>
        <v/>
      </c>
      <c r="S44" s="399" t="str">
        <f t="shared" si="2"/>
        <v/>
      </c>
      <c r="T44" s="690" t="str">
        <f t="shared" si="3"/>
        <v/>
      </c>
      <c r="U44" s="32" t="str">
        <f t="shared" si="4"/>
        <v/>
      </c>
      <c r="V44" s="198" t="str">
        <f t="shared" si="5"/>
        <v/>
      </c>
      <c r="W44" s="22"/>
      <c r="Y44" s="194" t="str">
        <f t="shared" si="6"/>
        <v/>
      </c>
      <c r="AB44" s="35" t="s">
        <v>241</v>
      </c>
      <c r="AC44" s="11"/>
      <c r="AD44" s="11"/>
      <c r="AE44" s="11"/>
      <c r="AF44" s="11"/>
      <c r="AG44" s="11"/>
      <c r="AH44" s="11"/>
      <c r="AI44" s="11"/>
      <c r="AJ44" s="11"/>
      <c r="AK44" s="11"/>
      <c r="AL44" s="11"/>
      <c r="AM44" s="11"/>
      <c r="AP44" s="125"/>
      <c r="AQ44" s="125" t="s">
        <v>175</v>
      </c>
      <c r="AR44" s="147">
        <f t="shared" si="7"/>
        <v>0</v>
      </c>
      <c r="AS44" s="122"/>
      <c r="AT44" s="122">
        <f t="shared" si="8"/>
        <v>0</v>
      </c>
      <c r="AU44" s="122">
        <f>IF(IF(F44="",TRUE,COUNTIF(tbl_07_UVS_0135[Naziv upravičenega variabilnega stroška],F44)=1)=FALSE,1,0)</f>
        <v>0</v>
      </c>
      <c r="AV44" s="122"/>
      <c r="AW44" s="35">
        <f t="shared" si="9"/>
        <v>0</v>
      </c>
      <c r="AX44" s="35">
        <f t="shared" si="10"/>
        <v>0</v>
      </c>
      <c r="AY44" s="35">
        <f t="shared" si="24"/>
        <v>0</v>
      </c>
      <c r="AZ44" s="35">
        <f t="shared" si="11"/>
        <v>0</v>
      </c>
      <c r="BA44" s="35">
        <f t="shared" si="25"/>
        <v>0</v>
      </c>
      <c r="BB44" s="35">
        <f t="shared" si="12"/>
        <v>0</v>
      </c>
      <c r="BC44" s="35">
        <f t="shared" si="13"/>
        <v>0</v>
      </c>
      <c r="BD44" s="381">
        <f t="shared" si="14"/>
        <v>0</v>
      </c>
      <c r="BE44" s="35">
        <f t="shared" si="15"/>
        <v>0</v>
      </c>
      <c r="BF44" s="35">
        <f t="shared" si="16"/>
        <v>0</v>
      </c>
      <c r="BJ44" s="12" t="b">
        <f t="shared" si="17"/>
        <v>0</v>
      </c>
      <c r="BK44" s="516" t="b">
        <f t="shared" si="18"/>
        <v>0</v>
      </c>
      <c r="BL44" s="518">
        <f t="shared" si="19"/>
        <v>0</v>
      </c>
      <c r="BM44" s="518">
        <f t="shared" si="26"/>
        <v>0</v>
      </c>
      <c r="BN44" s="517" t="str">
        <f t="shared" si="20"/>
        <v/>
      </c>
      <c r="BO44" s="517" t="str">
        <f t="shared" si="21"/>
        <v/>
      </c>
      <c r="BP44" s="517" t="str">
        <f t="shared" si="22"/>
        <v/>
      </c>
      <c r="BQ44" s="517" t="str">
        <f t="shared" si="27"/>
        <v/>
      </c>
      <c r="BR44" s="546" t="str">
        <f t="shared" si="28"/>
        <v/>
      </c>
      <c r="BX44" s="125"/>
    </row>
    <row r="45" spans="1:87" s="35" customFormat="1" ht="16.7" customHeight="1" x14ac:dyDescent="0.25">
      <c r="A45" s="11"/>
      <c r="B45" s="11"/>
      <c r="C45" s="332" t="str">
        <f t="shared" si="0"/>
        <v>PO</v>
      </c>
      <c r="D45" s="308" t="str">
        <f t="shared" si="1"/>
        <v>PLAN</v>
      </c>
      <c r="E45" s="310" t="str">
        <f>IF(F45="","",INDEX(BAZA_Sifranti!$I$10:$O$43,MATCH(F45,BAZA_Sifranti!$L$10:$L$43,0),3))</f>
        <v/>
      </c>
      <c r="F45" s="641"/>
      <c r="G45" s="262" t="str">
        <f t="shared" si="23"/>
        <v/>
      </c>
      <c r="H45" s="29" t="str">
        <f>IFERROR(IF(F45="","",VLOOKUP(MATCH(E45,tblS_VarStroški_SD[ID_STRO_SD],0)-1,tblS_VarStroški_SD[],5)),"")</f>
        <v/>
      </c>
      <c r="I45" s="642"/>
      <c r="J45" s="643"/>
      <c r="K45" s="643"/>
      <c r="L45" s="644"/>
      <c r="M45" s="643"/>
      <c r="N45" s="643"/>
      <c r="O45" s="645"/>
      <c r="P45" s="646"/>
      <c r="Q45" s="647"/>
      <c r="R45" s="30" t="str">
        <f>IFERROR(IF(F45="","",VLOOKUP(MATCH(F45,tblS_VarStroški_SD[STROSEK_SD_Naziv],0)-1,tblS_VarStroški_SD[],6)),"")</f>
        <v/>
      </c>
      <c r="S45" s="399" t="str">
        <f t="shared" si="2"/>
        <v/>
      </c>
      <c r="T45" s="690" t="str">
        <f t="shared" si="3"/>
        <v/>
      </c>
      <c r="U45" s="32" t="str">
        <f t="shared" si="4"/>
        <v/>
      </c>
      <c r="V45" s="198" t="str">
        <f t="shared" si="5"/>
        <v/>
      </c>
      <c r="W45" s="22"/>
      <c r="Y45" s="194" t="str">
        <f t="shared" si="6"/>
        <v/>
      </c>
      <c r="AB45" s="394" t="s">
        <v>959</v>
      </c>
      <c r="AC45" s="11"/>
      <c r="AD45" s="11"/>
      <c r="AE45" s="11"/>
      <c r="AF45" s="11"/>
      <c r="AG45" s="11"/>
      <c r="AH45" s="11"/>
      <c r="AI45" s="11"/>
      <c r="AJ45" s="11"/>
      <c r="AK45" s="11"/>
      <c r="AL45" s="11"/>
      <c r="AM45" s="11"/>
      <c r="AP45" s="125"/>
      <c r="AQ45" s="125" t="s">
        <v>176</v>
      </c>
      <c r="AR45" s="147">
        <f t="shared" si="7"/>
        <v>0</v>
      </c>
      <c r="AS45" s="122"/>
      <c r="AT45" s="122">
        <f t="shared" si="8"/>
        <v>0</v>
      </c>
      <c r="AU45" s="122">
        <f>IF(IF(F45="",TRUE,COUNTIF(tbl_07_UVS_0135[Naziv upravičenega variabilnega stroška],F45)=1)=FALSE,1,0)</f>
        <v>0</v>
      </c>
      <c r="AV45" s="122"/>
      <c r="AW45" s="35">
        <f t="shared" si="9"/>
        <v>0</v>
      </c>
      <c r="AX45" s="35">
        <f t="shared" si="10"/>
        <v>0</v>
      </c>
      <c r="AY45" s="35">
        <f t="shared" si="24"/>
        <v>0</v>
      </c>
      <c r="AZ45" s="35">
        <f t="shared" si="11"/>
        <v>0</v>
      </c>
      <c r="BA45" s="35">
        <f t="shared" si="25"/>
        <v>0</v>
      </c>
      <c r="BB45" s="35">
        <f t="shared" si="12"/>
        <v>0</v>
      </c>
      <c r="BC45" s="35">
        <f t="shared" si="13"/>
        <v>0</v>
      </c>
      <c r="BD45" s="381">
        <f t="shared" si="14"/>
        <v>0</v>
      </c>
      <c r="BE45" s="35">
        <f t="shared" si="15"/>
        <v>0</v>
      </c>
      <c r="BF45" s="35">
        <f t="shared" si="16"/>
        <v>0</v>
      </c>
      <c r="BJ45" s="12" t="b">
        <f t="shared" si="17"/>
        <v>0</v>
      </c>
      <c r="BK45" s="516" t="b">
        <f t="shared" si="18"/>
        <v>0</v>
      </c>
      <c r="BL45" s="518">
        <f t="shared" si="19"/>
        <v>0</v>
      </c>
      <c r="BM45" s="518">
        <f t="shared" si="26"/>
        <v>0</v>
      </c>
      <c r="BN45" s="517" t="str">
        <f t="shared" si="20"/>
        <v/>
      </c>
      <c r="BO45" s="517" t="str">
        <f t="shared" si="21"/>
        <v/>
      </c>
      <c r="BP45" s="517" t="str">
        <f t="shared" si="22"/>
        <v/>
      </c>
      <c r="BQ45" s="517" t="str">
        <f t="shared" si="27"/>
        <v/>
      </c>
      <c r="BR45" s="546" t="str">
        <f t="shared" si="28"/>
        <v/>
      </c>
      <c r="BX45" s="125"/>
    </row>
    <row r="46" spans="1:87" s="35" customFormat="1" ht="16.7" customHeight="1" x14ac:dyDescent="0.25">
      <c r="A46" s="11"/>
      <c r="B46" s="11"/>
      <c r="C46" s="332" t="str">
        <f t="shared" si="0"/>
        <v>PO</v>
      </c>
      <c r="D46" s="308" t="str">
        <f t="shared" si="1"/>
        <v>PLAN</v>
      </c>
      <c r="E46" s="310" t="str">
        <f>IF(F46="","",INDEX(BAZA_Sifranti!$I$10:$O$43,MATCH(F46,BAZA_Sifranti!$L$10:$L$43,0),3))</f>
        <v/>
      </c>
      <c r="F46" s="641"/>
      <c r="G46" s="262" t="str">
        <f t="shared" si="23"/>
        <v/>
      </c>
      <c r="H46" s="29" t="str">
        <f>IFERROR(IF(F46="","",VLOOKUP(MATCH(E46,tblS_VarStroški_SD[ID_STRO_SD],0)-1,tblS_VarStroški_SD[],5)),"")</f>
        <v/>
      </c>
      <c r="I46" s="642"/>
      <c r="J46" s="643"/>
      <c r="K46" s="643"/>
      <c r="L46" s="644"/>
      <c r="M46" s="643"/>
      <c r="N46" s="643"/>
      <c r="O46" s="645"/>
      <c r="P46" s="646"/>
      <c r="Q46" s="647"/>
      <c r="R46" s="30" t="str">
        <f>IFERROR(IF(F46="","",VLOOKUP(MATCH(F46,tblS_VarStroški_SD[STROSEK_SD_Naziv],0)-1,tblS_VarStroški_SD[],6)),"")</f>
        <v/>
      </c>
      <c r="S46" s="399" t="str">
        <f t="shared" si="2"/>
        <v/>
      </c>
      <c r="T46" s="690" t="str">
        <f t="shared" si="3"/>
        <v/>
      </c>
      <c r="U46" s="32" t="str">
        <f t="shared" si="4"/>
        <v/>
      </c>
      <c r="V46" s="198" t="str">
        <f t="shared" si="5"/>
        <v/>
      </c>
      <c r="W46" s="22"/>
      <c r="Y46" s="194" t="str">
        <f t="shared" si="6"/>
        <v/>
      </c>
      <c r="AC46" s="11"/>
      <c r="AD46" s="11"/>
      <c r="AE46" s="11"/>
      <c r="AF46" s="11"/>
      <c r="AG46" s="11"/>
      <c r="AH46" s="11"/>
      <c r="AI46" s="11"/>
      <c r="AJ46" s="11"/>
      <c r="AK46" s="11"/>
      <c r="AL46" s="11"/>
      <c r="AM46" s="11"/>
      <c r="AP46" s="125"/>
      <c r="AQ46" s="125" t="s">
        <v>177</v>
      </c>
      <c r="AR46" s="147">
        <f t="shared" si="7"/>
        <v>0</v>
      </c>
      <c r="AS46" s="122"/>
      <c r="AT46" s="122">
        <v>0</v>
      </c>
      <c r="AU46" s="122">
        <f>IF(IF(F46="",TRUE,COUNTIF(tbl_07_UVS_0135[Naziv upravičenega variabilnega stroška],F46)=1)=FALSE,1,0)</f>
        <v>0</v>
      </c>
      <c r="AV46" s="122"/>
      <c r="AW46" s="35">
        <f t="shared" si="9"/>
        <v>0</v>
      </c>
      <c r="AX46" s="35">
        <f t="shared" si="10"/>
        <v>0</v>
      </c>
      <c r="AY46" s="35">
        <f t="shared" si="24"/>
        <v>0</v>
      </c>
      <c r="AZ46" s="35">
        <f t="shared" si="11"/>
        <v>0</v>
      </c>
      <c r="BA46" s="35">
        <f t="shared" si="25"/>
        <v>0</v>
      </c>
      <c r="BB46" s="35">
        <f t="shared" si="12"/>
        <v>0</v>
      </c>
      <c r="BC46" s="35">
        <f t="shared" si="13"/>
        <v>0</v>
      </c>
      <c r="BD46" s="381">
        <f t="shared" si="14"/>
        <v>0</v>
      </c>
      <c r="BE46" s="35">
        <f t="shared" si="15"/>
        <v>0</v>
      </c>
      <c r="BF46" s="35">
        <f t="shared" si="16"/>
        <v>0</v>
      </c>
      <c r="BJ46" s="12" t="b">
        <f t="shared" si="17"/>
        <v>0</v>
      </c>
      <c r="BK46" s="516" t="b">
        <f t="shared" si="18"/>
        <v>0</v>
      </c>
      <c r="BL46" s="518">
        <f t="shared" si="19"/>
        <v>0</v>
      </c>
      <c r="BM46" s="518">
        <f t="shared" si="26"/>
        <v>0</v>
      </c>
      <c r="BN46" s="517" t="str">
        <f t="shared" si="20"/>
        <v/>
      </c>
      <c r="BO46" s="517" t="str">
        <f t="shared" si="21"/>
        <v/>
      </c>
      <c r="BP46" s="517" t="str">
        <f t="shared" si="22"/>
        <v/>
      </c>
      <c r="BQ46" s="517" t="str">
        <f t="shared" si="27"/>
        <v/>
      </c>
      <c r="BR46" s="546" t="str">
        <f t="shared" si="28"/>
        <v/>
      </c>
      <c r="BX46" s="125"/>
    </row>
    <row r="47" spans="1:87" ht="16.7" customHeight="1" x14ac:dyDescent="0.25">
      <c r="C47" s="308" t="str">
        <f t="shared" si="0"/>
        <v>PO</v>
      </c>
      <c r="D47" s="308" t="str">
        <f t="shared" si="1"/>
        <v>PLAN</v>
      </c>
      <c r="E47" s="311" t="str">
        <f t="shared" ref="E47:E62" si="29">IFERROR(IF(F47="","",LOOKUP(MATCH(F47,$CG$239:$CG$254,0),$CD$239:$CD$254,$CF$239:$CF$254)),"AXX-XX")</f>
        <v/>
      </c>
      <c r="F47" s="260" t="str">
        <f>IF(IZJAVA!$E$35="","",CG239)</f>
        <v/>
      </c>
      <c r="G47" s="648"/>
      <c r="H47" s="190" t="s">
        <v>9</v>
      </c>
      <c r="I47" s="402"/>
      <c r="J47" s="403"/>
      <c r="K47" s="403"/>
      <c r="L47" s="404"/>
      <c r="M47" s="403"/>
      <c r="N47" s="403"/>
      <c r="O47" s="405"/>
      <c r="P47" s="192"/>
      <c r="Q47" s="651"/>
      <c r="R47" s="191" t="s">
        <v>4</v>
      </c>
      <c r="S47" s="400" t="str">
        <f t="shared" si="2"/>
        <v/>
      </c>
      <c r="T47" s="691" t="str">
        <f t="shared" si="3"/>
        <v/>
      </c>
      <c r="U47" s="193" t="str">
        <f t="shared" si="4"/>
        <v/>
      </c>
      <c r="V47" s="199" t="str">
        <f t="shared" si="5"/>
        <v/>
      </c>
      <c r="W47" s="22"/>
      <c r="Y47" s="194" t="str">
        <f t="shared" ref="Y47:Y62" si="30">IF(AND(BD47="",AR47=0),"",IF(AR47=1,"û","ü"))</f>
        <v/>
      </c>
      <c r="AB47" s="443" t="s">
        <v>911</v>
      </c>
      <c r="AC47" s="488">
        <f>IFERROR(G47/SUM(G47:G49),0)</f>
        <v>0</v>
      </c>
      <c r="AK47" s="11"/>
      <c r="AL47" s="11"/>
      <c r="AM47" s="11"/>
      <c r="AN47" s="11"/>
      <c r="AO47" s="11"/>
      <c r="AQ47" s="241" t="str">
        <f>"a"&amp;(COUNTA($F$18:$F47))</f>
        <v>a1</v>
      </c>
      <c r="AR47" s="242">
        <f t="shared" ref="AR47:AR62" si="31">IF(SUM(AT47:BD47)&gt;0,1,0)</f>
        <v>0</v>
      </c>
      <c r="AS47" s="241"/>
      <c r="AT47" s="241">
        <v>0</v>
      </c>
      <c r="AU47" s="241"/>
      <c r="AV47" s="241">
        <f t="shared" ref="AV47:AV62" si="32">IF(E47="",IF((COUNTA(G47,Q47)&gt;0),1,0),0)</f>
        <v>0</v>
      </c>
      <c r="AX47" s="139"/>
      <c r="AY47" s="122"/>
      <c r="AZ47" s="122"/>
      <c r="BA47" s="122"/>
      <c r="BB47" s="122"/>
      <c r="BC47" s="122"/>
      <c r="BD47" s="382" t="str">
        <f t="shared" ref="BD47:BD62" si="33">IF(E47="","",IF(OR(COUNTA(G47,Q47)=0,COUNTA(G47,Q47)&lt;2),1,0))</f>
        <v/>
      </c>
      <c r="BE47" s="122"/>
      <c r="BF47" s="139"/>
      <c r="BG47" s="122"/>
      <c r="BI47" s="139"/>
      <c r="BN47" s="122"/>
      <c r="BO47" s="139"/>
      <c r="BP47" s="139"/>
      <c r="BQ47" s="139"/>
      <c r="BW47" s="139"/>
      <c r="BX47" s="125"/>
      <c r="CD47" s="139"/>
      <c r="CE47" s="122"/>
      <c r="CG47" s="122"/>
      <c r="CH47" s="122"/>
      <c r="CI47" s="122"/>
    </row>
    <row r="48" spans="1:87" ht="16.7" customHeight="1" x14ac:dyDescent="0.25">
      <c r="C48" s="308" t="str">
        <f t="shared" si="0"/>
        <v>PO</v>
      </c>
      <c r="D48" s="308" t="str">
        <f t="shared" si="1"/>
        <v>PLAN</v>
      </c>
      <c r="E48" s="310" t="str">
        <f t="shared" si="29"/>
        <v/>
      </c>
      <c r="F48" s="261" t="str">
        <f>IF(IZJAVA!$E$35="","",CG240)</f>
        <v/>
      </c>
      <c r="G48" s="649"/>
      <c r="H48" s="29" t="s">
        <v>9</v>
      </c>
      <c r="I48" s="406"/>
      <c r="J48" s="407"/>
      <c r="K48" s="407"/>
      <c r="L48" s="408"/>
      <c r="M48" s="407"/>
      <c r="N48" s="407"/>
      <c r="O48" s="409"/>
      <c r="P48" s="396"/>
      <c r="Q48" s="647"/>
      <c r="R48" s="30" t="s">
        <v>4</v>
      </c>
      <c r="S48" s="399" t="str">
        <f t="shared" si="2"/>
        <v/>
      </c>
      <c r="T48" s="690" t="str">
        <f t="shared" si="3"/>
        <v/>
      </c>
      <c r="U48" s="32" t="str">
        <f t="shared" si="4"/>
        <v/>
      </c>
      <c r="V48" s="198" t="str">
        <f>IFERROR(T48,"")</f>
        <v/>
      </c>
      <c r="W48" s="22"/>
      <c r="Y48" s="194" t="str">
        <f t="shared" si="30"/>
        <v/>
      </c>
      <c r="AB48" s="444" t="s">
        <v>912</v>
      </c>
      <c r="AC48" s="489">
        <f>IFERROR(G48/SUM(G47:G49),0)</f>
        <v>0</v>
      </c>
      <c r="AK48" s="11"/>
      <c r="AL48" s="11"/>
      <c r="AM48" s="11"/>
      <c r="AN48" s="11"/>
      <c r="AO48" s="11"/>
      <c r="AQ48" s="241" t="str">
        <f>"a"&amp;(COUNTA($F$18:$F48))</f>
        <v>a2</v>
      </c>
      <c r="AR48" s="242">
        <f t="shared" si="31"/>
        <v>0</v>
      </c>
      <c r="AS48" s="241"/>
      <c r="AT48" s="241">
        <v>0</v>
      </c>
      <c r="AU48" s="241"/>
      <c r="AV48" s="241">
        <f t="shared" si="32"/>
        <v>0</v>
      </c>
      <c r="AX48" s="139"/>
      <c r="AY48" s="122"/>
      <c r="AZ48" s="122"/>
      <c r="BA48" s="122"/>
      <c r="BB48" s="122"/>
      <c r="BC48" s="122"/>
      <c r="BD48" s="382" t="str">
        <f t="shared" si="33"/>
        <v/>
      </c>
      <c r="BE48" s="122"/>
      <c r="BF48" s="139"/>
      <c r="BG48" s="122"/>
      <c r="BI48" s="139"/>
      <c r="BN48" s="122"/>
      <c r="BO48" s="139"/>
      <c r="BP48" s="139"/>
      <c r="BQ48" s="139"/>
      <c r="BW48" s="139"/>
      <c r="BX48" s="122"/>
      <c r="CD48" s="139"/>
      <c r="CE48" s="122"/>
      <c r="CG48" s="122"/>
      <c r="CH48" s="122"/>
      <c r="CI48" s="122"/>
    </row>
    <row r="49" spans="3:87" ht="16.7" customHeight="1" x14ac:dyDescent="0.25">
      <c r="C49" s="308" t="str">
        <f t="shared" si="0"/>
        <v>PO</v>
      </c>
      <c r="D49" s="308" t="str">
        <f t="shared" si="1"/>
        <v>PLAN</v>
      </c>
      <c r="E49" s="310" t="str">
        <f t="shared" si="29"/>
        <v/>
      </c>
      <c r="F49" s="261" t="str">
        <f>IF(IZJAVA!$E$35="","",CG241)</f>
        <v/>
      </c>
      <c r="G49" s="649"/>
      <c r="H49" s="29" t="s">
        <v>9</v>
      </c>
      <c r="I49" s="406"/>
      <c r="J49" s="407"/>
      <c r="K49" s="407"/>
      <c r="L49" s="408"/>
      <c r="M49" s="407"/>
      <c r="N49" s="407"/>
      <c r="O49" s="409"/>
      <c r="P49" s="396"/>
      <c r="Q49" s="647"/>
      <c r="R49" s="30" t="s">
        <v>4</v>
      </c>
      <c r="S49" s="399" t="str">
        <f t="shared" si="2"/>
        <v/>
      </c>
      <c r="T49" s="690" t="str">
        <f t="shared" si="3"/>
        <v/>
      </c>
      <c r="U49" s="32" t="str">
        <f t="shared" si="4"/>
        <v/>
      </c>
      <c r="V49" s="198" t="str">
        <f>IFERROR(T49,"")</f>
        <v/>
      </c>
      <c r="W49" s="22"/>
      <c r="Y49" s="194" t="str">
        <f t="shared" si="30"/>
        <v/>
      </c>
      <c r="AB49" s="444" t="s">
        <v>913</v>
      </c>
      <c r="AC49" s="489">
        <f>1-(SUM(AC47:AC48))</f>
        <v>1</v>
      </c>
      <c r="AK49" s="11"/>
      <c r="AL49" s="11"/>
      <c r="AM49" s="11"/>
      <c r="AN49" s="11"/>
      <c r="AO49" s="11"/>
      <c r="AQ49" s="241" t="str">
        <f>"a"&amp;(COUNTA($F$18:$F49))</f>
        <v>a3</v>
      </c>
      <c r="AR49" s="242">
        <f t="shared" si="31"/>
        <v>0</v>
      </c>
      <c r="AS49" s="241"/>
      <c r="AT49" s="241">
        <v>0</v>
      </c>
      <c r="AU49" s="241"/>
      <c r="AV49" s="241">
        <f t="shared" si="32"/>
        <v>0</v>
      </c>
      <c r="AX49" s="139"/>
      <c r="AY49" s="122"/>
      <c r="AZ49" s="122"/>
      <c r="BA49" s="122"/>
      <c r="BB49" s="122"/>
      <c r="BC49" s="122"/>
      <c r="BD49" s="382" t="str">
        <f t="shared" si="33"/>
        <v/>
      </c>
      <c r="BE49" s="122"/>
      <c r="BF49" s="139"/>
      <c r="BG49" s="122"/>
      <c r="BI49" s="139"/>
      <c r="BN49" s="122"/>
      <c r="BO49" s="139"/>
      <c r="BP49" s="139"/>
      <c r="BQ49" s="139"/>
      <c r="BW49" s="139"/>
      <c r="BX49" s="122"/>
      <c r="CD49" s="139"/>
      <c r="CE49" s="122"/>
      <c r="CG49" s="122"/>
      <c r="CH49" s="122"/>
      <c r="CI49" s="122"/>
    </row>
    <row r="50" spans="3:87" ht="16.7" customHeight="1" x14ac:dyDescent="0.25">
      <c r="C50" s="308" t="str">
        <f t="shared" si="0"/>
        <v>PO</v>
      </c>
      <c r="D50" s="308" t="str">
        <f t="shared" si="1"/>
        <v>PLAN</v>
      </c>
      <c r="E50" s="312" t="str">
        <f t="shared" si="29"/>
        <v/>
      </c>
      <c r="F50" s="295" t="str">
        <f>IF(IZJAVA!$E$35="","",CG242)</f>
        <v/>
      </c>
      <c r="G50" s="650"/>
      <c r="H50" s="296" t="s">
        <v>109</v>
      </c>
      <c r="I50" s="410"/>
      <c r="J50" s="411"/>
      <c r="K50" s="411"/>
      <c r="L50" s="412"/>
      <c r="M50" s="411"/>
      <c r="N50" s="411"/>
      <c r="O50" s="413"/>
      <c r="P50" s="414"/>
      <c r="Q50" s="652"/>
      <c r="R50" s="297" t="s">
        <v>35</v>
      </c>
      <c r="S50" s="401" t="str">
        <f t="shared" si="2"/>
        <v/>
      </c>
      <c r="T50" s="692" t="str">
        <f t="shared" si="3"/>
        <v/>
      </c>
      <c r="U50" s="298" t="str">
        <f t="shared" si="4"/>
        <v/>
      </c>
      <c r="V50" s="299" t="str">
        <f t="shared" si="5"/>
        <v/>
      </c>
      <c r="W50" s="22"/>
      <c r="Y50" s="194" t="str">
        <f t="shared" si="30"/>
        <v/>
      </c>
      <c r="AK50" s="11"/>
      <c r="AL50" s="11"/>
      <c r="AM50" s="11"/>
      <c r="AN50" s="11"/>
      <c r="AO50" s="11"/>
      <c r="AQ50" s="241" t="str">
        <f>"a"&amp;(COUNTA($F$18:$F50))</f>
        <v>a4</v>
      </c>
      <c r="AR50" s="242">
        <f t="shared" si="31"/>
        <v>0</v>
      </c>
      <c r="AS50" s="241"/>
      <c r="AT50" s="241">
        <v>0</v>
      </c>
      <c r="AU50" s="241"/>
      <c r="AV50" s="241">
        <f t="shared" si="32"/>
        <v>0</v>
      </c>
      <c r="AX50" s="139"/>
      <c r="AY50" s="122"/>
      <c r="AZ50" s="122"/>
      <c r="BA50" s="122"/>
      <c r="BB50" s="122"/>
      <c r="BC50" s="122"/>
      <c r="BD50" s="382" t="str">
        <f t="shared" si="33"/>
        <v/>
      </c>
      <c r="BE50" s="122"/>
      <c r="BF50" s="139"/>
      <c r="BG50" s="122"/>
      <c r="BI50" s="139"/>
      <c r="BN50" s="122"/>
      <c r="BO50" s="139"/>
      <c r="BP50" s="139"/>
      <c r="BQ50" s="139"/>
      <c r="BW50" s="139"/>
      <c r="BX50" s="122"/>
      <c r="CD50" s="139"/>
      <c r="CE50" s="122"/>
      <c r="CG50" s="122"/>
      <c r="CH50" s="122"/>
      <c r="CI50" s="122"/>
    </row>
    <row r="51" spans="3:87" ht="16.7" customHeight="1" x14ac:dyDescent="0.25">
      <c r="C51" s="308" t="str">
        <f t="shared" si="0"/>
        <v>PO</v>
      </c>
      <c r="D51" s="308" t="str">
        <f t="shared" si="1"/>
        <v>PLAN</v>
      </c>
      <c r="E51" s="311" t="str">
        <f t="shared" si="29"/>
        <v/>
      </c>
      <c r="F51" s="260" t="str">
        <f>IF(IZJAVA!$E$36="","",CG243)</f>
        <v/>
      </c>
      <c r="G51" s="648"/>
      <c r="H51" s="190" t="s">
        <v>9</v>
      </c>
      <c r="I51" s="402"/>
      <c r="J51" s="403"/>
      <c r="K51" s="403"/>
      <c r="L51" s="404"/>
      <c r="M51" s="403"/>
      <c r="N51" s="403"/>
      <c r="O51" s="405"/>
      <c r="P51" s="192"/>
      <c r="Q51" s="651"/>
      <c r="R51" s="191" t="s">
        <v>4</v>
      </c>
      <c r="S51" s="400" t="str">
        <f t="shared" si="2"/>
        <v/>
      </c>
      <c r="T51" s="691" t="str">
        <f t="shared" si="3"/>
        <v/>
      </c>
      <c r="U51" s="193" t="str">
        <f t="shared" si="4"/>
        <v/>
      </c>
      <c r="V51" s="199" t="str">
        <f>IFERROR(T51,"")</f>
        <v/>
      </c>
      <c r="W51" s="22"/>
      <c r="Y51" s="194" t="str">
        <f t="shared" si="30"/>
        <v/>
      </c>
      <c r="AB51" s="443" t="s">
        <v>911</v>
      </c>
      <c r="AC51" s="488">
        <f>IFERROR(G51/SUM(G51:G53),0)</f>
        <v>0</v>
      </c>
      <c r="AK51" s="11"/>
      <c r="AL51" s="11"/>
      <c r="AM51" s="11"/>
      <c r="AN51" s="11"/>
      <c r="AO51" s="11"/>
      <c r="AQ51" s="241" t="str">
        <f>"a"&amp;(COUNTA($F$18:$F51))</f>
        <v>a5</v>
      </c>
      <c r="AR51" s="242">
        <f t="shared" si="31"/>
        <v>0</v>
      </c>
      <c r="AS51" s="241"/>
      <c r="AT51" s="241">
        <v>0</v>
      </c>
      <c r="AU51" s="241"/>
      <c r="AV51" s="241">
        <f t="shared" si="32"/>
        <v>0</v>
      </c>
      <c r="AX51" s="139"/>
      <c r="AY51" s="122"/>
      <c r="AZ51" s="122"/>
      <c r="BA51" s="122"/>
      <c r="BB51" s="122"/>
      <c r="BC51" s="122"/>
      <c r="BD51" s="382" t="str">
        <f t="shared" si="33"/>
        <v/>
      </c>
      <c r="BE51" s="122"/>
      <c r="BF51" s="139"/>
      <c r="BG51" s="122"/>
      <c r="BI51" s="139"/>
      <c r="BN51" s="122"/>
      <c r="BO51" s="139"/>
      <c r="BP51" s="139"/>
      <c r="BQ51" s="139"/>
      <c r="BW51" s="139"/>
      <c r="BX51" s="122"/>
      <c r="CD51" s="139"/>
      <c r="CE51" s="122"/>
      <c r="CG51" s="122"/>
      <c r="CH51" s="122"/>
      <c r="CI51" s="122"/>
    </row>
    <row r="52" spans="3:87" ht="16.7" customHeight="1" x14ac:dyDescent="0.25">
      <c r="C52" s="308" t="str">
        <f t="shared" si="0"/>
        <v>PO</v>
      </c>
      <c r="D52" s="308" t="str">
        <f t="shared" si="1"/>
        <v>PLAN</v>
      </c>
      <c r="E52" s="310" t="str">
        <f t="shared" si="29"/>
        <v/>
      </c>
      <c r="F52" s="261" t="str">
        <f>IF(IZJAVA!$E$36="","",CG244)</f>
        <v/>
      </c>
      <c r="G52" s="649"/>
      <c r="H52" s="29" t="s">
        <v>9</v>
      </c>
      <c r="I52" s="406"/>
      <c r="J52" s="407"/>
      <c r="K52" s="407"/>
      <c r="L52" s="408"/>
      <c r="M52" s="407"/>
      <c r="N52" s="407"/>
      <c r="O52" s="409"/>
      <c r="P52" s="396"/>
      <c r="Q52" s="647"/>
      <c r="R52" s="30" t="s">
        <v>4</v>
      </c>
      <c r="S52" s="399" t="str">
        <f t="shared" si="2"/>
        <v/>
      </c>
      <c r="T52" s="690" t="str">
        <f t="shared" si="3"/>
        <v/>
      </c>
      <c r="U52" s="32" t="str">
        <f t="shared" si="4"/>
        <v/>
      </c>
      <c r="V52" s="198" t="str">
        <f>IFERROR(T52,"")</f>
        <v/>
      </c>
      <c r="W52" s="22"/>
      <c r="Y52" s="194" t="str">
        <f t="shared" si="30"/>
        <v/>
      </c>
      <c r="AB52" s="444" t="s">
        <v>912</v>
      </c>
      <c r="AC52" s="489">
        <f>IFERROR(G52/SUM(G51:G53),0)</f>
        <v>0</v>
      </c>
      <c r="AK52" s="11"/>
      <c r="AL52" s="11"/>
      <c r="AM52" s="11"/>
      <c r="AN52" s="11"/>
      <c r="AO52" s="11"/>
      <c r="AQ52" s="241" t="str">
        <f>"a"&amp;(COUNTA($F$18:$F52))</f>
        <v>a6</v>
      </c>
      <c r="AR52" s="242">
        <f t="shared" si="31"/>
        <v>0</v>
      </c>
      <c r="AS52" s="241"/>
      <c r="AT52" s="241">
        <v>0</v>
      </c>
      <c r="AU52" s="241"/>
      <c r="AV52" s="241">
        <f t="shared" si="32"/>
        <v>0</v>
      </c>
      <c r="AX52" s="139"/>
      <c r="AY52" s="122"/>
      <c r="AZ52" s="122"/>
      <c r="BA52" s="122"/>
      <c r="BB52" s="122"/>
      <c r="BC52" s="122"/>
      <c r="BD52" s="382" t="str">
        <f t="shared" si="33"/>
        <v/>
      </c>
      <c r="BE52" s="122"/>
      <c r="BF52" s="139"/>
      <c r="BG52" s="122"/>
      <c r="BI52" s="139"/>
      <c r="BN52" s="122"/>
      <c r="BO52" s="139"/>
      <c r="BP52" s="139"/>
      <c r="BQ52" s="139"/>
      <c r="BW52" s="139"/>
      <c r="BX52" s="122"/>
      <c r="CD52" s="139"/>
      <c r="CE52" s="122"/>
      <c r="CG52" s="122"/>
      <c r="CH52" s="122"/>
      <c r="CI52" s="122"/>
    </row>
    <row r="53" spans="3:87" ht="16.7" customHeight="1" x14ac:dyDescent="0.25">
      <c r="C53" s="308" t="str">
        <f t="shared" si="0"/>
        <v>PO</v>
      </c>
      <c r="D53" s="308" t="str">
        <f t="shared" si="1"/>
        <v>PLAN</v>
      </c>
      <c r="E53" s="310" t="str">
        <f t="shared" si="29"/>
        <v/>
      </c>
      <c r="F53" s="261" t="str">
        <f>IF(IZJAVA!$E$36="","",CG245)</f>
        <v/>
      </c>
      <c r="G53" s="649"/>
      <c r="H53" s="29" t="s">
        <v>9</v>
      </c>
      <c r="I53" s="406"/>
      <c r="J53" s="407"/>
      <c r="K53" s="407"/>
      <c r="L53" s="408"/>
      <c r="M53" s="407"/>
      <c r="N53" s="407"/>
      <c r="O53" s="409"/>
      <c r="P53" s="396"/>
      <c r="Q53" s="647"/>
      <c r="R53" s="30" t="s">
        <v>4</v>
      </c>
      <c r="S53" s="399" t="str">
        <f t="shared" si="2"/>
        <v/>
      </c>
      <c r="T53" s="690" t="str">
        <f t="shared" si="3"/>
        <v/>
      </c>
      <c r="U53" s="32" t="str">
        <f t="shared" si="4"/>
        <v/>
      </c>
      <c r="V53" s="198" t="str">
        <f t="shared" si="5"/>
        <v/>
      </c>
      <c r="W53" s="22"/>
      <c r="Y53" s="194" t="str">
        <f t="shared" si="30"/>
        <v/>
      </c>
      <c r="AB53" s="444" t="s">
        <v>913</v>
      </c>
      <c r="AC53" s="489">
        <f>1-(SUM(AC51:AC52))</f>
        <v>1</v>
      </c>
      <c r="AK53" s="11"/>
      <c r="AL53" s="11"/>
      <c r="AM53" s="11"/>
      <c r="AN53" s="11"/>
      <c r="AO53" s="11"/>
      <c r="AQ53" s="241" t="str">
        <f>"a"&amp;(COUNTA($F$18:$F53))</f>
        <v>a7</v>
      </c>
      <c r="AR53" s="242">
        <f t="shared" si="31"/>
        <v>0</v>
      </c>
      <c r="AS53" s="241"/>
      <c r="AT53" s="241">
        <v>0</v>
      </c>
      <c r="AU53" s="241"/>
      <c r="AV53" s="241">
        <f t="shared" si="32"/>
        <v>0</v>
      </c>
      <c r="AX53" s="139"/>
      <c r="AY53" s="122"/>
      <c r="AZ53" s="122"/>
      <c r="BA53" s="122"/>
      <c r="BB53" s="122"/>
      <c r="BC53" s="122"/>
      <c r="BD53" s="382" t="str">
        <f t="shared" si="33"/>
        <v/>
      </c>
      <c r="BE53" s="122"/>
      <c r="BF53" s="139"/>
      <c r="BG53" s="122"/>
      <c r="BI53" s="139"/>
      <c r="BN53" s="122"/>
      <c r="BO53" s="139"/>
      <c r="BP53" s="139"/>
      <c r="BQ53" s="139"/>
      <c r="BW53" s="139"/>
      <c r="BX53" s="122"/>
      <c r="CD53" s="139"/>
      <c r="CE53" s="122"/>
      <c r="CG53" s="122"/>
      <c r="CH53" s="122"/>
      <c r="CI53" s="122"/>
    </row>
    <row r="54" spans="3:87" ht="16.7" customHeight="1" x14ac:dyDescent="0.25">
      <c r="C54" s="308" t="str">
        <f t="shared" si="0"/>
        <v>PO</v>
      </c>
      <c r="D54" s="308" t="str">
        <f t="shared" si="1"/>
        <v>PLAN</v>
      </c>
      <c r="E54" s="312" t="str">
        <f t="shared" si="29"/>
        <v/>
      </c>
      <c r="F54" s="295" t="str">
        <f>IF(IZJAVA!$E$36="","",CG246)</f>
        <v/>
      </c>
      <c r="G54" s="650"/>
      <c r="H54" s="296" t="s">
        <v>109</v>
      </c>
      <c r="I54" s="410"/>
      <c r="J54" s="411"/>
      <c r="K54" s="411"/>
      <c r="L54" s="412"/>
      <c r="M54" s="411"/>
      <c r="N54" s="411"/>
      <c r="O54" s="413"/>
      <c r="P54" s="414"/>
      <c r="Q54" s="652"/>
      <c r="R54" s="297" t="s">
        <v>35</v>
      </c>
      <c r="S54" s="401" t="str">
        <f t="shared" si="2"/>
        <v/>
      </c>
      <c r="T54" s="692" t="str">
        <f t="shared" si="3"/>
        <v/>
      </c>
      <c r="U54" s="298" t="str">
        <f t="shared" si="4"/>
        <v/>
      </c>
      <c r="V54" s="299" t="str">
        <f t="shared" si="5"/>
        <v/>
      </c>
      <c r="W54" s="22"/>
      <c r="Y54" s="194" t="str">
        <f t="shared" si="30"/>
        <v/>
      </c>
      <c r="AK54" s="11"/>
      <c r="AL54" s="11"/>
      <c r="AM54" s="11"/>
      <c r="AN54" s="11"/>
      <c r="AO54" s="11"/>
      <c r="AQ54" s="241" t="str">
        <f>"a"&amp;(COUNTA($F$18:$F54))</f>
        <v>a8</v>
      </c>
      <c r="AR54" s="242">
        <f t="shared" si="31"/>
        <v>0</v>
      </c>
      <c r="AS54" s="241"/>
      <c r="AT54" s="241">
        <v>0</v>
      </c>
      <c r="AU54" s="241"/>
      <c r="AV54" s="241">
        <f t="shared" si="32"/>
        <v>0</v>
      </c>
      <c r="AX54" s="139"/>
      <c r="AY54" s="122"/>
      <c r="AZ54" s="122"/>
      <c r="BA54" s="122"/>
      <c r="BB54" s="122"/>
      <c r="BC54" s="122"/>
      <c r="BD54" s="382" t="str">
        <f t="shared" si="33"/>
        <v/>
      </c>
      <c r="BE54" s="122"/>
      <c r="BF54" s="139"/>
      <c r="BG54" s="122"/>
      <c r="BI54" s="139"/>
      <c r="BN54" s="122"/>
      <c r="BO54" s="139"/>
      <c r="BP54" s="139"/>
      <c r="BQ54" s="139"/>
      <c r="BW54" s="139"/>
      <c r="BX54" s="122"/>
      <c r="CD54" s="139"/>
      <c r="CE54" s="122"/>
      <c r="CG54" s="122"/>
      <c r="CH54" s="122"/>
      <c r="CI54" s="122"/>
    </row>
    <row r="55" spans="3:87" ht="16.7" customHeight="1" x14ac:dyDescent="0.25">
      <c r="C55" s="308" t="str">
        <f t="shared" si="0"/>
        <v>PO</v>
      </c>
      <c r="D55" s="308" t="str">
        <f t="shared" si="1"/>
        <v>PLAN</v>
      </c>
      <c r="E55" s="311" t="str">
        <f t="shared" si="29"/>
        <v/>
      </c>
      <c r="F55" s="260" t="str">
        <f>IF(IZJAVA!$E$37="","",CG247)</f>
        <v/>
      </c>
      <c r="G55" s="648"/>
      <c r="H55" s="190" t="s">
        <v>9</v>
      </c>
      <c r="I55" s="402"/>
      <c r="J55" s="403"/>
      <c r="K55" s="403"/>
      <c r="L55" s="404"/>
      <c r="M55" s="403"/>
      <c r="N55" s="403"/>
      <c r="O55" s="405"/>
      <c r="P55" s="192"/>
      <c r="Q55" s="651"/>
      <c r="R55" s="191" t="s">
        <v>4</v>
      </c>
      <c r="S55" s="400" t="str">
        <f t="shared" si="2"/>
        <v/>
      </c>
      <c r="T55" s="691" t="str">
        <f t="shared" si="3"/>
        <v/>
      </c>
      <c r="U55" s="193" t="str">
        <f t="shared" si="4"/>
        <v/>
      </c>
      <c r="V55" s="199" t="str">
        <f>IFERROR(T55,"")</f>
        <v/>
      </c>
      <c r="W55" s="22"/>
      <c r="Y55" s="194" t="str">
        <f t="shared" si="30"/>
        <v/>
      </c>
      <c r="AB55" s="443" t="s">
        <v>911</v>
      </c>
      <c r="AC55" s="488">
        <f>IFERROR(G55/SUM(G55:G57),0)</f>
        <v>0</v>
      </c>
      <c r="AK55" s="11"/>
      <c r="AL55" s="11"/>
      <c r="AM55" s="11"/>
      <c r="AN55" s="11"/>
      <c r="AO55" s="11"/>
      <c r="AQ55" s="241" t="str">
        <f>"a"&amp;(COUNTA($F$18:$F55))</f>
        <v>a9</v>
      </c>
      <c r="AR55" s="242">
        <f t="shared" si="31"/>
        <v>0</v>
      </c>
      <c r="AS55" s="241"/>
      <c r="AT55" s="241">
        <v>0</v>
      </c>
      <c r="AU55" s="241"/>
      <c r="AV55" s="241">
        <f t="shared" si="32"/>
        <v>0</v>
      </c>
      <c r="AX55" s="139"/>
      <c r="AY55" s="122"/>
      <c r="AZ55" s="122"/>
      <c r="BA55" s="122"/>
      <c r="BB55" s="122"/>
      <c r="BC55" s="122"/>
      <c r="BD55" s="382" t="str">
        <f t="shared" si="33"/>
        <v/>
      </c>
      <c r="BE55" s="122"/>
      <c r="BF55" s="139"/>
      <c r="BG55" s="122"/>
      <c r="BI55" s="139"/>
      <c r="BN55" s="122"/>
      <c r="BO55" s="139"/>
      <c r="BP55" s="139"/>
      <c r="BQ55" s="139"/>
      <c r="BW55" s="139"/>
      <c r="BX55" s="122"/>
      <c r="CD55" s="139"/>
      <c r="CE55" s="122"/>
      <c r="CG55" s="122"/>
      <c r="CH55" s="122"/>
      <c r="CI55" s="122"/>
    </row>
    <row r="56" spans="3:87" ht="16.7" customHeight="1" x14ac:dyDescent="0.25">
      <c r="C56" s="308" t="str">
        <f t="shared" si="0"/>
        <v>PO</v>
      </c>
      <c r="D56" s="308" t="str">
        <f t="shared" si="1"/>
        <v>PLAN</v>
      </c>
      <c r="E56" s="310" t="str">
        <f t="shared" si="29"/>
        <v/>
      </c>
      <c r="F56" s="261" t="str">
        <f>IF(IZJAVA!$E$37="","",CG248)</f>
        <v/>
      </c>
      <c r="G56" s="649"/>
      <c r="H56" s="29" t="s">
        <v>9</v>
      </c>
      <c r="I56" s="406"/>
      <c r="J56" s="407"/>
      <c r="K56" s="407"/>
      <c r="L56" s="408"/>
      <c r="M56" s="407"/>
      <c r="N56" s="407"/>
      <c r="O56" s="409"/>
      <c r="P56" s="396"/>
      <c r="Q56" s="647"/>
      <c r="R56" s="30" t="s">
        <v>4</v>
      </c>
      <c r="S56" s="399" t="str">
        <f t="shared" si="2"/>
        <v/>
      </c>
      <c r="T56" s="690" t="str">
        <f t="shared" si="3"/>
        <v/>
      </c>
      <c r="U56" s="32" t="str">
        <f t="shared" si="4"/>
        <v/>
      </c>
      <c r="V56" s="198" t="str">
        <f>IFERROR(T56,"")</f>
        <v/>
      </c>
      <c r="W56" s="22"/>
      <c r="Y56" s="194" t="str">
        <f t="shared" si="30"/>
        <v/>
      </c>
      <c r="AB56" s="444" t="s">
        <v>912</v>
      </c>
      <c r="AC56" s="489">
        <f>IFERROR(G56/SUM(G55:G57),0)</f>
        <v>0</v>
      </c>
      <c r="AK56" s="11"/>
      <c r="AL56" s="11"/>
      <c r="AM56" s="11"/>
      <c r="AN56" s="11"/>
      <c r="AO56" s="11"/>
      <c r="AQ56" s="241" t="str">
        <f>"a"&amp;(COUNTA($F$18:$F56))</f>
        <v>a10</v>
      </c>
      <c r="AR56" s="242">
        <f t="shared" si="31"/>
        <v>0</v>
      </c>
      <c r="AS56" s="241"/>
      <c r="AT56" s="241">
        <v>0</v>
      </c>
      <c r="AU56" s="241"/>
      <c r="AV56" s="241">
        <f t="shared" si="32"/>
        <v>0</v>
      </c>
      <c r="AX56" s="139"/>
      <c r="AY56" s="122"/>
      <c r="AZ56" s="122"/>
      <c r="BA56" s="122"/>
      <c r="BB56" s="122"/>
      <c r="BC56" s="122"/>
      <c r="BD56" s="382" t="str">
        <f t="shared" si="33"/>
        <v/>
      </c>
      <c r="BE56" s="122"/>
      <c r="BF56" s="139"/>
      <c r="BG56" s="122"/>
      <c r="BI56" s="139"/>
      <c r="BN56" s="122"/>
      <c r="BO56" s="139"/>
      <c r="BP56" s="139"/>
      <c r="BQ56" s="139"/>
      <c r="BW56" s="139"/>
      <c r="BX56" s="122"/>
      <c r="CD56" s="139"/>
      <c r="CE56" s="122"/>
      <c r="CG56" s="122"/>
      <c r="CH56" s="122"/>
      <c r="CI56" s="122"/>
    </row>
    <row r="57" spans="3:87" ht="16.7" customHeight="1" x14ac:dyDescent="0.25">
      <c r="C57" s="308" t="str">
        <f t="shared" si="0"/>
        <v>PO</v>
      </c>
      <c r="D57" s="308" t="str">
        <f t="shared" si="1"/>
        <v>PLAN</v>
      </c>
      <c r="E57" s="310" t="str">
        <f t="shared" si="29"/>
        <v/>
      </c>
      <c r="F57" s="261" t="str">
        <f>IF(IZJAVA!$E$37="","",CG249)</f>
        <v/>
      </c>
      <c r="G57" s="649"/>
      <c r="H57" s="29" t="s">
        <v>9</v>
      </c>
      <c r="I57" s="406"/>
      <c r="J57" s="407"/>
      <c r="K57" s="407"/>
      <c r="L57" s="408"/>
      <c r="M57" s="407"/>
      <c r="N57" s="407"/>
      <c r="O57" s="409"/>
      <c r="P57" s="396"/>
      <c r="Q57" s="647"/>
      <c r="R57" s="30" t="s">
        <v>4</v>
      </c>
      <c r="S57" s="399" t="str">
        <f t="shared" si="2"/>
        <v/>
      </c>
      <c r="T57" s="690" t="str">
        <f t="shared" si="3"/>
        <v/>
      </c>
      <c r="U57" s="32" t="str">
        <f t="shared" si="4"/>
        <v/>
      </c>
      <c r="V57" s="198" t="str">
        <f t="shared" si="5"/>
        <v/>
      </c>
      <c r="W57" s="22"/>
      <c r="Y57" s="194" t="str">
        <f t="shared" si="30"/>
        <v/>
      </c>
      <c r="AB57" s="444" t="s">
        <v>913</v>
      </c>
      <c r="AC57" s="489">
        <f>1-(SUM(AC55:AC56))</f>
        <v>1</v>
      </c>
      <c r="AK57" s="11"/>
      <c r="AL57" s="11"/>
      <c r="AM57" s="11"/>
      <c r="AN57" s="11"/>
      <c r="AO57" s="11"/>
      <c r="AQ57" s="241" t="str">
        <f>"a"&amp;(COUNTA($F$18:$F57))</f>
        <v>a11</v>
      </c>
      <c r="AR57" s="242">
        <f t="shared" si="31"/>
        <v>0</v>
      </c>
      <c r="AS57" s="241"/>
      <c r="AT57" s="241">
        <v>0</v>
      </c>
      <c r="AU57" s="241"/>
      <c r="AV57" s="241">
        <f t="shared" si="32"/>
        <v>0</v>
      </c>
      <c r="AX57" s="139"/>
      <c r="AY57" s="122"/>
      <c r="AZ57" s="122"/>
      <c r="BA57" s="122"/>
      <c r="BB57" s="122"/>
      <c r="BC57" s="122"/>
      <c r="BD57" s="382" t="str">
        <f t="shared" si="33"/>
        <v/>
      </c>
      <c r="BE57" s="122"/>
      <c r="BF57" s="139"/>
      <c r="BG57" s="122"/>
      <c r="BI57" s="139"/>
      <c r="BN57" s="122"/>
      <c r="BO57" s="139"/>
      <c r="BP57" s="139"/>
      <c r="BQ57" s="139"/>
      <c r="BW57" s="139"/>
      <c r="BX57" s="122"/>
      <c r="CD57" s="139"/>
      <c r="CE57" s="122"/>
      <c r="CG57" s="122"/>
      <c r="CH57" s="122"/>
      <c r="CI57" s="122"/>
    </row>
    <row r="58" spans="3:87" ht="16.7" customHeight="1" x14ac:dyDescent="0.25">
      <c r="C58" s="308" t="str">
        <f t="shared" si="0"/>
        <v>PO</v>
      </c>
      <c r="D58" s="308" t="str">
        <f t="shared" si="1"/>
        <v>PLAN</v>
      </c>
      <c r="E58" s="312" t="str">
        <f t="shared" si="29"/>
        <v/>
      </c>
      <c r="F58" s="295" t="str">
        <f>IF(IZJAVA!$E$37="","",CG250)</f>
        <v/>
      </c>
      <c r="G58" s="650"/>
      <c r="H58" s="296" t="s">
        <v>109</v>
      </c>
      <c r="I58" s="410"/>
      <c r="J58" s="411"/>
      <c r="K58" s="411"/>
      <c r="L58" s="412"/>
      <c r="M58" s="411"/>
      <c r="N58" s="411"/>
      <c r="O58" s="413"/>
      <c r="P58" s="414"/>
      <c r="Q58" s="652"/>
      <c r="R58" s="297" t="s">
        <v>35</v>
      </c>
      <c r="S58" s="401" t="str">
        <f t="shared" si="2"/>
        <v/>
      </c>
      <c r="T58" s="692" t="str">
        <f t="shared" si="3"/>
        <v/>
      </c>
      <c r="U58" s="298" t="str">
        <f t="shared" si="4"/>
        <v/>
      </c>
      <c r="V58" s="299" t="str">
        <f t="shared" si="5"/>
        <v/>
      </c>
      <c r="W58" s="22"/>
      <c r="Y58" s="194" t="str">
        <f t="shared" si="30"/>
        <v/>
      </c>
      <c r="AK58" s="11"/>
      <c r="AL58" s="11"/>
      <c r="AM58" s="11"/>
      <c r="AN58" s="11"/>
      <c r="AO58" s="11"/>
      <c r="AQ58" s="241" t="str">
        <f>"a"&amp;(COUNTA($F$18:$F58))</f>
        <v>a12</v>
      </c>
      <c r="AR58" s="242">
        <f t="shared" si="31"/>
        <v>0</v>
      </c>
      <c r="AS58" s="241"/>
      <c r="AT58" s="241">
        <v>0</v>
      </c>
      <c r="AU58" s="241"/>
      <c r="AV58" s="241">
        <f t="shared" si="32"/>
        <v>0</v>
      </c>
      <c r="AX58" s="139"/>
      <c r="AY58" s="122"/>
      <c r="AZ58" s="122"/>
      <c r="BA58" s="122"/>
      <c r="BB58" s="122"/>
      <c r="BC58" s="122"/>
      <c r="BD58" s="382" t="str">
        <f t="shared" si="33"/>
        <v/>
      </c>
      <c r="BE58" s="122"/>
      <c r="BF58" s="139"/>
      <c r="BG58" s="122"/>
      <c r="BI58" s="139"/>
      <c r="BN58" s="122"/>
      <c r="BO58" s="139"/>
      <c r="BP58" s="139"/>
      <c r="BQ58" s="139"/>
      <c r="BW58" s="139"/>
      <c r="BX58" s="122"/>
      <c r="CD58" s="139"/>
      <c r="CE58" s="122"/>
      <c r="CG58" s="122"/>
      <c r="CH58" s="122"/>
      <c r="CI58" s="122"/>
    </row>
    <row r="59" spans="3:87" ht="16.7" customHeight="1" x14ac:dyDescent="0.25">
      <c r="C59" s="308" t="str">
        <f t="shared" si="0"/>
        <v>PO</v>
      </c>
      <c r="D59" s="308" t="str">
        <f t="shared" si="1"/>
        <v>PLAN</v>
      </c>
      <c r="E59" s="310" t="str">
        <f t="shared" si="29"/>
        <v/>
      </c>
      <c r="F59" s="261" t="str">
        <f>IF(IZJAVA!$E$38="","",CG251)</f>
        <v/>
      </c>
      <c r="G59" s="649"/>
      <c r="H59" s="29" t="s">
        <v>9</v>
      </c>
      <c r="I59" s="406"/>
      <c r="J59" s="407"/>
      <c r="K59" s="407"/>
      <c r="L59" s="408"/>
      <c r="M59" s="407"/>
      <c r="N59" s="407"/>
      <c r="O59" s="409"/>
      <c r="P59" s="396"/>
      <c r="Q59" s="647"/>
      <c r="R59" s="30" t="s">
        <v>4</v>
      </c>
      <c r="S59" s="399" t="str">
        <f t="shared" si="2"/>
        <v/>
      </c>
      <c r="T59" s="690" t="str">
        <f t="shared" si="3"/>
        <v/>
      </c>
      <c r="U59" s="32" t="str">
        <f t="shared" si="4"/>
        <v/>
      </c>
      <c r="V59" s="198" t="str">
        <f>IFERROR(T59,"")</f>
        <v/>
      </c>
      <c r="W59" s="22"/>
      <c r="Y59" s="194" t="str">
        <f t="shared" si="30"/>
        <v/>
      </c>
      <c r="AB59" s="443" t="s">
        <v>911</v>
      </c>
      <c r="AC59" s="488">
        <f>IFERROR(G59/SUM(G59:G61),0)</f>
        <v>0</v>
      </c>
      <c r="AK59" s="11"/>
      <c r="AL59" s="11"/>
      <c r="AM59" s="11"/>
      <c r="AN59" s="11"/>
      <c r="AO59" s="11"/>
      <c r="AQ59" s="241" t="str">
        <f>"a"&amp;(COUNTA($F$18:$F59))</f>
        <v>a13</v>
      </c>
      <c r="AR59" s="242">
        <f t="shared" si="31"/>
        <v>0</v>
      </c>
      <c r="AS59" s="241"/>
      <c r="AT59" s="241">
        <v>0</v>
      </c>
      <c r="AU59" s="241"/>
      <c r="AV59" s="241">
        <f t="shared" si="32"/>
        <v>0</v>
      </c>
      <c r="AX59" s="139"/>
      <c r="AY59" s="122"/>
      <c r="AZ59" s="122"/>
      <c r="BA59" s="122"/>
      <c r="BB59" s="122"/>
      <c r="BC59" s="122"/>
      <c r="BD59" s="382" t="str">
        <f t="shared" si="33"/>
        <v/>
      </c>
      <c r="BE59" s="122"/>
      <c r="BF59" s="139"/>
      <c r="BG59" s="122"/>
      <c r="BI59" s="139"/>
      <c r="BN59" s="122"/>
      <c r="BO59" s="139"/>
      <c r="BP59" s="139"/>
      <c r="BQ59" s="139"/>
      <c r="BW59" s="139"/>
      <c r="BX59" s="122"/>
      <c r="CD59" s="139"/>
      <c r="CE59" s="122"/>
      <c r="CG59" s="122"/>
      <c r="CH59" s="122"/>
      <c r="CI59" s="122"/>
    </row>
    <row r="60" spans="3:87" ht="16.7" customHeight="1" x14ac:dyDescent="0.25">
      <c r="C60" s="308" t="str">
        <f t="shared" si="0"/>
        <v>PO</v>
      </c>
      <c r="D60" s="308" t="str">
        <f t="shared" si="1"/>
        <v>PLAN</v>
      </c>
      <c r="E60" s="310" t="str">
        <f t="shared" si="29"/>
        <v/>
      </c>
      <c r="F60" s="261" t="str">
        <f>IF(IZJAVA!$E$38="","",CG252)</f>
        <v/>
      </c>
      <c r="G60" s="649"/>
      <c r="H60" s="29" t="s">
        <v>9</v>
      </c>
      <c r="I60" s="406"/>
      <c r="J60" s="407"/>
      <c r="K60" s="407"/>
      <c r="L60" s="408"/>
      <c r="M60" s="407"/>
      <c r="N60" s="407"/>
      <c r="O60" s="409"/>
      <c r="P60" s="396"/>
      <c r="Q60" s="647"/>
      <c r="R60" s="30" t="s">
        <v>4</v>
      </c>
      <c r="S60" s="399" t="str">
        <f t="shared" si="2"/>
        <v/>
      </c>
      <c r="T60" s="690" t="str">
        <f t="shared" si="3"/>
        <v/>
      </c>
      <c r="U60" s="32" t="str">
        <f t="shared" si="4"/>
        <v/>
      </c>
      <c r="V60" s="198" t="str">
        <f>IFERROR(T60,"")</f>
        <v/>
      </c>
      <c r="W60" s="22"/>
      <c r="Y60" s="194" t="str">
        <f t="shared" si="30"/>
        <v/>
      </c>
      <c r="AB60" s="444" t="s">
        <v>912</v>
      </c>
      <c r="AC60" s="489">
        <f>IFERROR(G60/SUM(G59:G61),0)</f>
        <v>0</v>
      </c>
      <c r="AK60" s="11"/>
      <c r="AL60" s="11"/>
      <c r="AM60" s="11"/>
      <c r="AN60" s="11"/>
      <c r="AO60" s="11"/>
      <c r="AQ60" s="241" t="str">
        <f>"a"&amp;(COUNTA($F$18:$F60))</f>
        <v>a14</v>
      </c>
      <c r="AR60" s="242">
        <f t="shared" si="31"/>
        <v>0</v>
      </c>
      <c r="AS60" s="241"/>
      <c r="AT60" s="241">
        <v>0</v>
      </c>
      <c r="AU60" s="241"/>
      <c r="AV60" s="241">
        <f t="shared" si="32"/>
        <v>0</v>
      </c>
      <c r="AX60" s="139"/>
      <c r="AY60" s="122"/>
      <c r="AZ60" s="122"/>
      <c r="BA60" s="122"/>
      <c r="BB60" s="122"/>
      <c r="BC60" s="122"/>
      <c r="BD60" s="382" t="str">
        <f t="shared" si="33"/>
        <v/>
      </c>
      <c r="BE60" s="122"/>
      <c r="BF60" s="139"/>
      <c r="BG60" s="122"/>
      <c r="BI60" s="139"/>
      <c r="BN60" s="122"/>
      <c r="BO60" s="139"/>
      <c r="BP60" s="139"/>
      <c r="BQ60" s="139"/>
      <c r="BW60" s="139"/>
      <c r="BX60" s="122"/>
      <c r="CD60" s="139"/>
      <c r="CE60" s="122"/>
      <c r="CG60" s="122"/>
      <c r="CH60" s="122"/>
      <c r="CI60" s="122"/>
    </row>
    <row r="61" spans="3:87" ht="16.7" customHeight="1" x14ac:dyDescent="0.25">
      <c r="C61" s="308" t="str">
        <f t="shared" si="0"/>
        <v>PO</v>
      </c>
      <c r="D61" s="308" t="str">
        <f t="shared" si="1"/>
        <v>PLAN</v>
      </c>
      <c r="E61" s="310" t="str">
        <f t="shared" si="29"/>
        <v/>
      </c>
      <c r="F61" s="261" t="str">
        <f>IF(IZJAVA!$E$38="","",CG253)</f>
        <v/>
      </c>
      <c r="G61" s="649"/>
      <c r="H61" s="29" t="s">
        <v>9</v>
      </c>
      <c r="I61" s="406"/>
      <c r="J61" s="407"/>
      <c r="K61" s="407"/>
      <c r="L61" s="408"/>
      <c r="M61" s="407"/>
      <c r="N61" s="407"/>
      <c r="O61" s="409"/>
      <c r="P61" s="396"/>
      <c r="Q61" s="647"/>
      <c r="R61" s="30" t="s">
        <v>4</v>
      </c>
      <c r="S61" s="399" t="str">
        <f t="shared" si="2"/>
        <v/>
      </c>
      <c r="T61" s="690" t="str">
        <f t="shared" si="3"/>
        <v/>
      </c>
      <c r="U61" s="32" t="str">
        <f t="shared" si="4"/>
        <v/>
      </c>
      <c r="V61" s="198" t="str">
        <f t="shared" si="5"/>
        <v/>
      </c>
      <c r="W61" s="22"/>
      <c r="Y61" s="194" t="str">
        <f t="shared" si="30"/>
        <v/>
      </c>
      <c r="AB61" s="444" t="s">
        <v>913</v>
      </c>
      <c r="AC61" s="489">
        <f>1-(SUM(AC59:AC60))</f>
        <v>1</v>
      </c>
      <c r="AK61" s="11"/>
      <c r="AL61" s="11"/>
      <c r="AM61" s="11"/>
      <c r="AN61" s="11"/>
      <c r="AO61" s="11"/>
      <c r="AQ61" s="241" t="str">
        <f>"a"&amp;(COUNTA($F$18:$F61))</f>
        <v>a15</v>
      </c>
      <c r="AR61" s="242">
        <f t="shared" si="31"/>
        <v>0</v>
      </c>
      <c r="AS61" s="241"/>
      <c r="AT61" s="241">
        <v>0</v>
      </c>
      <c r="AU61" s="241"/>
      <c r="AV61" s="241">
        <f t="shared" si="32"/>
        <v>0</v>
      </c>
      <c r="AX61" s="139"/>
      <c r="AY61" s="122"/>
      <c r="AZ61" s="122"/>
      <c r="BA61" s="122"/>
      <c r="BB61" s="122"/>
      <c r="BC61" s="122"/>
      <c r="BD61" s="382" t="str">
        <f t="shared" si="33"/>
        <v/>
      </c>
      <c r="BE61" s="122"/>
      <c r="BF61" s="139"/>
      <c r="BG61" s="122"/>
      <c r="BI61" s="139"/>
      <c r="BN61" s="122"/>
      <c r="BO61" s="139"/>
      <c r="BP61" s="139"/>
      <c r="BQ61" s="139"/>
      <c r="BW61" s="139"/>
      <c r="BX61" s="122"/>
      <c r="CD61" s="139"/>
      <c r="CE61" s="122"/>
      <c r="CG61" s="122"/>
      <c r="CH61" s="122"/>
      <c r="CI61" s="122"/>
    </row>
    <row r="62" spans="3:87" ht="16.7" customHeight="1" x14ac:dyDescent="0.25">
      <c r="C62" s="308" t="str">
        <f t="shared" si="0"/>
        <v>PO</v>
      </c>
      <c r="D62" s="308" t="str">
        <f t="shared" si="1"/>
        <v>PLAN</v>
      </c>
      <c r="E62" s="310" t="str">
        <f t="shared" si="29"/>
        <v/>
      </c>
      <c r="F62" s="276" t="str">
        <f>IF(IZJAVA!$E$38="","",CG254)</f>
        <v/>
      </c>
      <c r="G62" s="649"/>
      <c r="H62" s="29" t="s">
        <v>109</v>
      </c>
      <c r="I62" s="406"/>
      <c r="J62" s="407"/>
      <c r="K62" s="407"/>
      <c r="L62" s="408"/>
      <c r="M62" s="407"/>
      <c r="N62" s="407"/>
      <c r="O62" s="409"/>
      <c r="P62" s="396"/>
      <c r="Q62" s="647"/>
      <c r="R62" s="30" t="s">
        <v>35</v>
      </c>
      <c r="S62" s="399" t="str">
        <f t="shared" si="2"/>
        <v/>
      </c>
      <c r="T62" s="692" t="str">
        <f t="shared" si="3"/>
        <v/>
      </c>
      <c r="U62" s="32" t="str">
        <f t="shared" si="4"/>
        <v/>
      </c>
      <c r="V62" s="198" t="str">
        <f t="shared" si="5"/>
        <v/>
      </c>
      <c r="W62" s="22"/>
      <c r="Y62" s="194" t="str">
        <f t="shared" si="30"/>
        <v/>
      </c>
      <c r="AK62" s="11"/>
      <c r="AL62" s="11"/>
      <c r="AM62" s="11"/>
      <c r="AN62" s="11"/>
      <c r="AO62" s="11"/>
      <c r="AQ62" s="241" t="str">
        <f>"a"&amp;(COUNTA($F$18:$F62))</f>
        <v>a16</v>
      </c>
      <c r="AR62" s="242">
        <f t="shared" si="31"/>
        <v>0</v>
      </c>
      <c r="AS62" s="241"/>
      <c r="AT62" s="241">
        <v>0</v>
      </c>
      <c r="AU62" s="241"/>
      <c r="AV62" s="241">
        <f t="shared" si="32"/>
        <v>0</v>
      </c>
      <c r="AX62" s="139"/>
      <c r="AY62" s="122"/>
      <c r="AZ62" s="122"/>
      <c r="BA62" s="122"/>
      <c r="BB62" s="122"/>
      <c r="BC62" s="122"/>
      <c r="BD62" s="382" t="str">
        <f t="shared" si="33"/>
        <v/>
      </c>
      <c r="BE62" s="122"/>
      <c r="BF62" s="139"/>
      <c r="BG62" s="122"/>
      <c r="BI62" s="139"/>
      <c r="BN62" s="122"/>
      <c r="BO62" s="139"/>
      <c r="BP62" s="139"/>
      <c r="BQ62" s="139"/>
      <c r="BW62" s="139"/>
      <c r="BX62" s="122"/>
      <c r="CD62" s="139"/>
      <c r="CE62" s="122"/>
      <c r="CG62" s="122"/>
      <c r="CH62" s="122"/>
      <c r="CI62" s="122"/>
    </row>
    <row r="63" spans="3:87" ht="16.7" customHeight="1" x14ac:dyDescent="0.25">
      <c r="C63" s="307"/>
      <c r="D63" s="307"/>
      <c r="E63" s="522"/>
      <c r="F63" s="222"/>
      <c r="G63" s="523"/>
      <c r="H63" s="222"/>
      <c r="I63" s="524"/>
      <c r="J63" s="222"/>
      <c r="K63" s="222"/>
      <c r="L63" s="525"/>
      <c r="M63" s="222"/>
      <c r="N63" s="222"/>
      <c r="O63" s="526"/>
      <c r="P63" s="527"/>
      <c r="Q63" s="527"/>
      <c r="R63" s="222"/>
      <c r="S63" s="223">
        <f>SUBTOTAL(109,tbl_07_UVS_0135[Znesek upravičenega stroška 
'[EUR']])</f>
        <v>0</v>
      </c>
      <c r="T63" s="693">
        <f>SUBTOTAL(109,tbl_07_UVS_0135[Strukturni delež upravičenega stroška 
'[%']])</f>
        <v>0</v>
      </c>
      <c r="U63" s="528"/>
      <c r="V63" s="529">
        <f>SUBTOTAL(109,tbl_07_UVS_0135[Ponder 
ai oz. bi             ])</f>
        <v>0</v>
      </c>
      <c r="W63" s="22"/>
      <c r="AK63" s="11"/>
      <c r="AL63" s="11"/>
      <c r="AM63" s="11"/>
      <c r="AN63" s="11"/>
      <c r="AO63" s="11"/>
      <c r="AS63" s="122"/>
      <c r="AU63" s="122"/>
      <c r="AV63" s="122"/>
      <c r="AW63" s="122"/>
      <c r="AX63" s="139"/>
      <c r="AY63" s="122"/>
      <c r="AZ63" s="122"/>
      <c r="BA63" s="122"/>
      <c r="BB63" s="122"/>
      <c r="BC63" s="122"/>
      <c r="BD63" s="139"/>
      <c r="BE63" s="122"/>
      <c r="BF63" s="139"/>
      <c r="BG63" s="122"/>
      <c r="BI63" s="139"/>
      <c r="BN63" s="122"/>
      <c r="BO63" s="139"/>
      <c r="BP63" s="139"/>
      <c r="BQ63" s="139"/>
      <c r="BW63" s="139"/>
      <c r="BX63" s="122"/>
      <c r="CD63" s="139"/>
      <c r="CE63" s="122"/>
      <c r="CG63" s="122"/>
      <c r="CH63" s="122"/>
      <c r="CI63" s="122"/>
    </row>
    <row r="64" spans="3:87" ht="20.45" customHeight="1" x14ac:dyDescent="0.25">
      <c r="E64" s="195" t="s">
        <v>241</v>
      </c>
      <c r="F64" s="195" t="s">
        <v>1182</v>
      </c>
      <c r="Q64" s="22"/>
      <c r="AX64" s="139"/>
    </row>
    <row r="65" spans="1:87" ht="14.25" customHeight="1" x14ac:dyDescent="0.25">
      <c r="G65" s="19"/>
      <c r="H65" s="19"/>
      <c r="I65" s="15"/>
      <c r="L65" s="20"/>
      <c r="AX65" s="139"/>
    </row>
    <row r="66" spans="1:87" ht="14.25" customHeight="1" x14ac:dyDescent="0.25">
      <c r="G66" s="19"/>
      <c r="H66" s="19"/>
      <c r="I66" s="15"/>
      <c r="L66" s="20"/>
      <c r="AX66" s="139"/>
      <c r="BM66" s="12"/>
    </row>
    <row r="67" spans="1:87" ht="24.75" customHeight="1" x14ac:dyDescent="0.25">
      <c r="E67" s="305" t="s">
        <v>1036</v>
      </c>
      <c r="H67" s="19"/>
    </row>
    <row r="68" spans="1:87" ht="14.25" customHeight="1" thickBot="1" x14ac:dyDescent="0.3">
      <c r="D68" s="306">
        <v>2</v>
      </c>
    </row>
    <row r="69" spans="1:87" ht="21" customHeight="1" x14ac:dyDescent="0.25">
      <c r="D69" s="306" t="str">
        <f>VLOOKUP(MATCH(D68,tblS_Mesec[ID_Mesec],0),tblS_Mesec[],4)</f>
        <v>PLAN</v>
      </c>
      <c r="F69" s="250" t="s">
        <v>520</v>
      </c>
      <c r="G69" s="921" t="s">
        <v>506</v>
      </c>
      <c r="H69" s="922"/>
      <c r="I69" s="922"/>
      <c r="J69" s="922"/>
      <c r="K69" s="922"/>
      <c r="L69" s="921" t="s">
        <v>515</v>
      </c>
      <c r="M69" s="922"/>
      <c r="N69" s="922"/>
      <c r="O69" s="395"/>
      <c r="P69" s="922" t="s">
        <v>555</v>
      </c>
      <c r="Q69" s="922"/>
      <c r="R69" s="923"/>
      <c r="S69" s="250" t="s">
        <v>1087</v>
      </c>
      <c r="T69" s="252"/>
      <c r="U69" s="251"/>
      <c r="V69" s="251"/>
      <c r="W69" s="252"/>
      <c r="AB69" s="35" t="s">
        <v>241</v>
      </c>
      <c r="BN69" s="35" t="s">
        <v>241</v>
      </c>
    </row>
    <row r="70" spans="1:87" ht="21" customHeight="1" x14ac:dyDescent="0.25">
      <c r="D70" s="306" t="str">
        <f>VLOOKUP(MATCH($D$68,tblS_Mesec[ID_Mesec],0),tblS_Mesec[],7)</f>
        <v>PO</v>
      </c>
      <c r="E70" s="21" t="s">
        <v>1142</v>
      </c>
      <c r="F70" s="249"/>
      <c r="G70" s="253"/>
      <c r="H70" s="249"/>
      <c r="I70" s="254" t="s">
        <v>518</v>
      </c>
      <c r="J70" s="255" t="s">
        <v>519</v>
      </c>
      <c r="K70" s="256"/>
      <c r="L70" s="257" t="s">
        <v>516</v>
      </c>
      <c r="M70" s="559" t="s">
        <v>517</v>
      </c>
      <c r="N70" s="259"/>
      <c r="O70" s="385" t="s">
        <v>907</v>
      </c>
      <c r="P70" s="249"/>
      <c r="Q70" s="249"/>
      <c r="R70" s="249"/>
      <c r="S70" s="249"/>
      <c r="T70" s="249"/>
      <c r="U70" s="249"/>
      <c r="AB70" s="394" t="str">
        <f>$AB$15</f>
        <v>Pripomoček za izračun deleža UVS med posameznimi skupinami odjemalcev</v>
      </c>
      <c r="AR70" s="318">
        <f>SUM(AR73:AR117)</f>
        <v>0</v>
      </c>
      <c r="BN70" s="547" t="str">
        <f>$BN$15</f>
        <v>Uporabljen tip proizvodnih naprav in doseženi mesečni parametri</v>
      </c>
    </row>
    <row r="71" spans="1:87" s="23" customFormat="1" ht="15.75" customHeight="1" x14ac:dyDescent="0.25">
      <c r="E71" s="23" t="s">
        <v>16</v>
      </c>
      <c r="F71" s="23" t="s">
        <v>17</v>
      </c>
      <c r="G71" s="23" t="s">
        <v>18</v>
      </c>
      <c r="H71" s="23" t="s">
        <v>19</v>
      </c>
      <c r="I71" s="23" t="s">
        <v>20</v>
      </c>
      <c r="J71" s="23" t="s">
        <v>21</v>
      </c>
      <c r="K71" s="23" t="s">
        <v>22</v>
      </c>
      <c r="L71" s="23" t="s">
        <v>23</v>
      </c>
      <c r="M71" s="23" t="s">
        <v>24</v>
      </c>
      <c r="N71" s="23" t="s">
        <v>25</v>
      </c>
      <c r="O71" s="23" t="s">
        <v>26</v>
      </c>
      <c r="P71" s="23" t="s">
        <v>27</v>
      </c>
      <c r="Q71" s="23" t="s">
        <v>28</v>
      </c>
      <c r="R71" s="23" t="s">
        <v>507</v>
      </c>
      <c r="S71" s="23" t="s">
        <v>508</v>
      </c>
      <c r="T71" s="23" t="s">
        <v>509</v>
      </c>
      <c r="U71" s="23" t="s">
        <v>510</v>
      </c>
      <c r="V71" s="23" t="s">
        <v>557</v>
      </c>
      <c r="W71" s="23" t="s">
        <v>886</v>
      </c>
      <c r="X71" s="11"/>
      <c r="Y71" s="11"/>
      <c r="Z71" s="11"/>
      <c r="AA71" s="11"/>
      <c r="AB71" s="487"/>
      <c r="AK71" s="123"/>
      <c r="AL71" s="123"/>
      <c r="AM71" s="123"/>
      <c r="AN71" s="123"/>
      <c r="AO71" s="123"/>
      <c r="AP71" s="123"/>
      <c r="AQ71" s="123"/>
      <c r="AR71" s="123"/>
      <c r="AS71" s="139"/>
      <c r="AT71" s="123"/>
      <c r="AU71" s="123"/>
      <c r="AV71" s="123"/>
      <c r="AX71" s="123"/>
      <c r="AY71" s="123"/>
      <c r="AZ71" s="123"/>
      <c r="BA71" s="123"/>
      <c r="BB71" s="123"/>
      <c r="BC71" s="123"/>
      <c r="BG71" s="139"/>
      <c r="BH71" s="123"/>
      <c r="BI71" s="123"/>
      <c r="BJ71" s="123"/>
      <c r="BK71" s="123"/>
      <c r="BL71" s="123"/>
      <c r="BM71" s="123"/>
      <c r="CD71" s="123"/>
      <c r="CE71" s="139"/>
      <c r="CF71" s="123"/>
      <c r="CG71" s="123"/>
      <c r="CH71" s="123"/>
      <c r="CI71" s="123"/>
    </row>
    <row r="72" spans="1:87" s="21" customFormat="1" ht="138.75" customHeight="1" x14ac:dyDescent="0.25">
      <c r="A72" s="11"/>
      <c r="B72" s="11"/>
      <c r="C72" s="25" t="s">
        <v>573</v>
      </c>
      <c r="D72" s="333" t="s">
        <v>549</v>
      </c>
      <c r="E72" s="25" t="s">
        <v>14</v>
      </c>
      <c r="F72" s="26" t="s">
        <v>146</v>
      </c>
      <c r="G72" s="25" t="s">
        <v>511</v>
      </c>
      <c r="H72" s="27" t="s">
        <v>3</v>
      </c>
      <c r="I72" s="248" t="s">
        <v>503</v>
      </c>
      <c r="J72" s="25" t="s">
        <v>504</v>
      </c>
      <c r="K72" s="25" t="s">
        <v>568</v>
      </c>
      <c r="L72" s="300" t="s">
        <v>512</v>
      </c>
      <c r="M72" s="243" t="s">
        <v>513</v>
      </c>
      <c r="N72" s="243" t="s">
        <v>567</v>
      </c>
      <c r="O72" s="391" t="s">
        <v>875</v>
      </c>
      <c r="P72" s="67" t="s">
        <v>554</v>
      </c>
      <c r="Q72" s="25" t="s">
        <v>556</v>
      </c>
      <c r="R72" s="27" t="s">
        <v>505</v>
      </c>
      <c r="S72" s="25" t="s">
        <v>253</v>
      </c>
      <c r="T72" s="25" t="s">
        <v>147</v>
      </c>
      <c r="U72" s="27" t="s">
        <v>148</v>
      </c>
      <c r="V72" s="36" t="s">
        <v>178</v>
      </c>
      <c r="W72" s="25" t="s">
        <v>179</v>
      </c>
      <c r="Y72" s="392" t="s">
        <v>196</v>
      </c>
      <c r="AB72" s="442" t="s">
        <v>910</v>
      </c>
      <c r="AC72" s="442" t="s">
        <v>909</v>
      </c>
      <c r="AD72" s="442" t="s">
        <v>916</v>
      </c>
      <c r="AE72" s="442" t="s">
        <v>915</v>
      </c>
      <c r="AF72" s="11"/>
      <c r="AG72" s="11"/>
      <c r="AH72" s="11"/>
      <c r="AI72" s="11"/>
      <c r="AJ72" s="11"/>
      <c r="AK72" s="11"/>
      <c r="AL72" s="11"/>
      <c r="AM72" s="11"/>
      <c r="AP72" s="144"/>
      <c r="AQ72" s="246" t="s">
        <v>148</v>
      </c>
      <c r="AR72" s="145" t="s">
        <v>195</v>
      </c>
      <c r="AS72" s="246"/>
      <c r="AT72" s="246"/>
      <c r="AU72" s="246"/>
      <c r="AV72" s="505" t="s">
        <v>522</v>
      </c>
      <c r="AW72" s="386" t="s">
        <v>521</v>
      </c>
      <c r="AX72" s="388" t="s">
        <v>523</v>
      </c>
      <c r="AY72" s="387" t="s">
        <v>876</v>
      </c>
      <c r="AZ72" s="387" t="s">
        <v>877</v>
      </c>
      <c r="BA72" s="387" t="s">
        <v>982</v>
      </c>
      <c r="BB72" s="387" t="s">
        <v>979</v>
      </c>
      <c r="BC72" s="504" t="s">
        <v>986</v>
      </c>
      <c r="BD72" s="504" t="s">
        <v>987</v>
      </c>
      <c r="BE72" s="246" t="s">
        <v>609</v>
      </c>
      <c r="BF72" s="246" t="s">
        <v>610</v>
      </c>
      <c r="BG72" s="246" t="s">
        <v>607</v>
      </c>
      <c r="BH72" s="246" t="s">
        <v>608</v>
      </c>
      <c r="BJ72" s="519" t="s">
        <v>970</v>
      </c>
      <c r="BK72" s="519" t="s">
        <v>978</v>
      </c>
      <c r="BL72" s="519" t="s">
        <v>971</v>
      </c>
      <c r="BM72" s="519" t="s">
        <v>980</v>
      </c>
      <c r="BN72" s="548" t="s">
        <v>972</v>
      </c>
      <c r="BO72" s="548" t="s">
        <v>974</v>
      </c>
      <c r="BP72" s="548" t="s">
        <v>973</v>
      </c>
      <c r="BQ72" s="548" t="s">
        <v>1000</v>
      </c>
      <c r="BR72" s="548" t="s">
        <v>999</v>
      </c>
      <c r="BW72" s="139"/>
      <c r="BX72" s="246"/>
      <c r="CE72" s="246"/>
      <c r="CF72" s="246"/>
      <c r="CG72" s="122"/>
      <c r="CH72" s="122"/>
      <c r="CI72" s="122"/>
    </row>
    <row r="73" spans="1:87" s="35" customFormat="1" ht="16.7" customHeight="1" x14ac:dyDescent="0.25">
      <c r="A73" s="11"/>
      <c r="B73" s="11"/>
      <c r="C73" s="332" t="str">
        <f t="shared" ref="C73:C117" si="34">$D$70</f>
        <v>PO</v>
      </c>
      <c r="D73" s="334" t="str">
        <f t="shared" ref="D73:D117" si="35">$D$69</f>
        <v>PLAN</v>
      </c>
      <c r="E73" s="310" t="str">
        <f t="shared" ref="E73:F88" si="36">IF(E18="","",E18)</f>
        <v/>
      </c>
      <c r="F73" s="29" t="str">
        <f t="shared" si="36"/>
        <v/>
      </c>
      <c r="G73" s="262" t="str">
        <f t="shared" ref="G73:G101" si="37">IF(E73="","",ROUND(IF(OR(O73=0,O73=""),SUM(J73:K73),(SUM(M73:N73))/(SUM(M73:N73)+O73)*SUM(J73:K73)),3))</f>
        <v/>
      </c>
      <c r="H73" s="29" t="str">
        <f t="shared" ref="H73:H117" si="38">IF(H18="","",H18)</f>
        <v/>
      </c>
      <c r="I73" s="642"/>
      <c r="J73" s="643"/>
      <c r="K73" s="643"/>
      <c r="L73" s="644"/>
      <c r="M73" s="643"/>
      <c r="N73" s="643"/>
      <c r="O73" s="645"/>
      <c r="P73" s="646"/>
      <c r="Q73" s="647"/>
      <c r="R73" s="30" t="str">
        <f>IF(R18="","",R18)</f>
        <v/>
      </c>
      <c r="S73" s="399" t="str">
        <f>IF(OR(G73="",Q73=""),"",ROUND((G73*Q73+P73),2))</f>
        <v/>
      </c>
      <c r="T73" s="31" t="str">
        <f t="shared" ref="T73:T117" si="39">IFERROR(S73/$S$118,"")</f>
        <v/>
      </c>
      <c r="U73" s="32" t="str">
        <f t="shared" ref="U73:U117" si="40">U18</f>
        <v/>
      </c>
      <c r="V73" s="37" t="str">
        <f t="shared" ref="V73:V117" si="41">IFERROR(Q73/Q18-1,"")</f>
        <v/>
      </c>
      <c r="W73" s="33" t="str">
        <f t="shared" ref="W73:W117" si="42">IFERROR(T73*$S$118/$S$63,"")</f>
        <v/>
      </c>
      <c r="Y73" s="34" t="str">
        <f t="shared" ref="Y73:Y101" si="43">IF(AND(E73="",COUNTA(I73:Q73)=0),"",IF(AR73=1,"û","ü"))</f>
        <v/>
      </c>
      <c r="AB73" s="443" t="s">
        <v>911</v>
      </c>
      <c r="AC73" s="488">
        <f>IFERROR(SUM(#REF!,#REF!,#REF!)/#REF!,0)</f>
        <v>0</v>
      </c>
      <c r="AD73" s="492">
        <v>0</v>
      </c>
      <c r="AE73" s="490">
        <f>ROUND(AD73*AC73,3)</f>
        <v>0</v>
      </c>
      <c r="AF73" s="11"/>
      <c r="AG73" s="11"/>
      <c r="AH73" s="11"/>
      <c r="AI73" s="11"/>
      <c r="AJ73" s="11"/>
      <c r="AK73" s="11"/>
      <c r="AL73" s="11"/>
      <c r="AM73" s="11"/>
      <c r="AP73" s="125"/>
      <c r="AQ73" s="125" t="s">
        <v>149</v>
      </c>
      <c r="AR73" s="147">
        <f t="shared" ref="AR73:AR101" si="44">IF(SUM(AS73:BF73)&gt;0,1,0)</f>
        <v>0</v>
      </c>
      <c r="AS73" s="122"/>
      <c r="AT73" s="147"/>
      <c r="AU73" s="147"/>
      <c r="AV73" s="122"/>
      <c r="AW73" s="35">
        <f t="shared" ref="AW73:AW101" si="45">IF(SUM(I73:O73)=0,0,IF(LEFT(E73,3)="A01",IF(SUM(I73:J73,L73:M73)=0,0,IF(AND(SUM(I73:J73)&gt;0,SUM(L73:M73)&gt;0),0,1)),0))</f>
        <v>0</v>
      </c>
      <c r="AX73" s="35">
        <f t="shared" ref="AX73:AX101" si="46">IF(SUM(I73:O73)=0,0,IF(LEFT(E73,3)="A01",IF(SUM(I73:O73)=0,0,IF(OR(AND(K73=0,N73=0),AND(K73&gt;0,N73&gt;=0))=TRUE,0,1)),0))</f>
        <v>0</v>
      </c>
      <c r="AY73" s="35">
        <f>IFERROR(IF(BM73=1,IF(AND(BN73&lt;=$BZ$19,BN73&gt;=$CA$19,BO73&lt;=$BV$19,BO73&gt;=$BW$19,BP73&lt;=$BX$19,BP73&gt;=$BY$19,BQ73&gt;=$CB$19,BQ73&lt;=$CC$19),0,1),0),0)</f>
        <v>0</v>
      </c>
      <c r="AZ73" s="35">
        <f t="shared" ref="AZ73:AZ101" si="47">IFERROR(IF(BM73=2,IF(AND(BN73&lt;=$BZ$20,BN73&gt;=$CA$20,BO73&lt;=$BV$20,BO73&gt;=$BW$20),0,1),0),0)</f>
        <v>0</v>
      </c>
      <c r="BA73" s="35">
        <f>IFERROR(IF(BM73=3,IF(AND(BN73&lt;=$BZ$21,BN73&gt;=$CA$21,BO73&lt;=$BV$21,BO73&gt;=$BW$21,BP73&lt;=$BX$21,BP73&gt;=$BY$21,BQ73&gt;=$CB$21,BQ73&lt;=$CC$21),0,1),0),0)</f>
        <v>0</v>
      </c>
      <c r="BB73" s="35">
        <f t="shared" ref="BB73:BB101" si="48">IFERROR(IF(BM73=4,IF(AND(BN73&lt;=$BZ$22,BN73&gt;=$CA$22,BO73&lt;=$BV$22,BO73&gt;=$BW$22),0,1),0),0)</f>
        <v>0</v>
      </c>
      <c r="BC73" s="35">
        <f t="shared" ref="BC73:BC101" si="49">IF(E73="",0,IF(AND(OR(AND(I73=0,L73=0),AND(I73&gt;0,L73&gt;0),AND(SUM(I73:J73)&gt;0,SUM(L73:M73)&gt;0)),OR(AND(I73&gt;0,J73&gt;0,L73&gt;0),AND(SUM(I73:J73)=0,SUM(L73:M73)=0)))=TRUE,0,1))</f>
        <v>0</v>
      </c>
      <c r="BD73" s="381">
        <f>IF(OR(COUNTA(I73:Q73)=9,COUNTA(I73:Q73)=0)=TRUE,0,1)</f>
        <v>0</v>
      </c>
      <c r="BE73" s="35">
        <f t="shared" ref="BE73:BE101" si="50">IF(AND($BG$16=E73,$BG$73&lt;&gt;""),IF(Q73&gt;$BG$73,1,0),0)</f>
        <v>0</v>
      </c>
      <c r="BF73" s="35">
        <f t="shared" ref="BF73:BF101" si="51">IF(AND($BH$16=E73,$BH$73&lt;&gt;""),IF(Q73&gt;$BH$73,1,0),0)</f>
        <v>0</v>
      </c>
      <c r="BG73" s="372" t="str">
        <f>IF(AND($AK$2=VLOOKUP($D$68,tblS_RegUVS[],2),VLOOKUP($D$68,tblS_RegUVS[],4)&lt;&gt;""),VLOOKUP($D$68,tblS_RegUVS[],4),"")</f>
        <v/>
      </c>
      <c r="BH73" s="372" t="str">
        <f>IF(AND($AK$2=VLOOKUP($D$68,tblS_RegUVS[],2),VLOOKUP($D$68,tblS_RegUVS[],6)&lt;&gt;""),VLOOKUP($D$68,tblS_RegUVS[],6),"")</f>
        <v/>
      </c>
      <c r="BJ73" s="12" t="b">
        <f t="shared" ref="BJ73:BJ101" si="52">AND(LEFT(E73,3)="A01",SUM(L73:N73)&gt;0,E73&lt;&gt;"A01-13",E73&lt;&gt;"A01-14",E73&lt;&gt;"A01-15")</f>
        <v>0</v>
      </c>
      <c r="BK73" s="516" t="b">
        <f t="shared" ref="BK73:BK101" si="53">AND(LEFT(E73,3)="A01",SUM(N73:O73)&gt;0,E73="A01-15")</f>
        <v>0</v>
      </c>
      <c r="BL73" s="518">
        <f t="shared" ref="BL73:BL101" si="54">IF(BJ73=TRUE,IF(AND(K73=0,BJ73=TRUE),1,IF(SUM(I73:J73)=0,2,3)),0)</f>
        <v>0</v>
      </c>
      <c r="BM73" s="518">
        <f>IF(BL73&lt;&gt;0,BL73,IF(BK73=TRUE,4,0))</f>
        <v>0</v>
      </c>
      <c r="BN73" s="517" t="str">
        <f t="shared" ref="BN73:BN101" si="55">IFERROR(IF($BM73=0,"",ROUND(SUM(L73:O73)/SUM(I73:K73),3)),"")</f>
        <v/>
      </c>
      <c r="BO73" s="517" t="str">
        <f t="shared" ref="BO73:BO101" si="56">IFERROR(IF($BM73=0,"",ROUND(SUM(M73:O73)/SUM(J73:K73),3)),"")</f>
        <v/>
      </c>
      <c r="BP73" s="517" t="str">
        <f t="shared" ref="BP73:BP101" si="57">IFERROR(IF($BM73=0,"",ROUND(SUM(L73)/SUM(I73),3)),"")</f>
        <v/>
      </c>
      <c r="BQ73" s="517" t="str">
        <f>IFERROR(IF(OR($BM73=1,$BM73=3),ROUND(IF(O73=0,L73/M73,IF((N73+O73)&lt;=(K73*0.95),L73/(M73+O73),L73/(SUM(N73:O73)-K73*0.95+M73))),3),""),"")</f>
        <v/>
      </c>
      <c r="BR73" s="546" t="str">
        <f>IF(BM73=0,"",VLOOKUP(BM73,$BT$19:$BU$22,2))</f>
        <v/>
      </c>
      <c r="BW73" s="139"/>
      <c r="BX73" s="125"/>
      <c r="CE73" s="372"/>
      <c r="CF73" s="372"/>
      <c r="CG73" s="122"/>
      <c r="CH73" s="122"/>
      <c r="CI73" s="122"/>
    </row>
    <row r="74" spans="1:87" s="35" customFormat="1" ht="16.7" customHeight="1" x14ac:dyDescent="0.25">
      <c r="A74" s="11"/>
      <c r="B74" s="11"/>
      <c r="C74" s="332" t="str">
        <f t="shared" si="34"/>
        <v>PO</v>
      </c>
      <c r="D74" s="334" t="str">
        <f t="shared" si="35"/>
        <v>PLAN</v>
      </c>
      <c r="E74" s="310" t="str">
        <f t="shared" si="36"/>
        <v/>
      </c>
      <c r="F74" s="29" t="str">
        <f t="shared" si="36"/>
        <v/>
      </c>
      <c r="G74" s="262" t="str">
        <f t="shared" si="37"/>
        <v/>
      </c>
      <c r="H74" s="29" t="str">
        <f t="shared" si="38"/>
        <v/>
      </c>
      <c r="I74" s="642"/>
      <c r="J74" s="643"/>
      <c r="K74" s="643"/>
      <c r="L74" s="644"/>
      <c r="M74" s="643"/>
      <c r="N74" s="643"/>
      <c r="O74" s="645"/>
      <c r="P74" s="646"/>
      <c r="Q74" s="647"/>
      <c r="R74" s="30" t="str">
        <f t="shared" ref="R74:R117" si="58">IF(R19="","",R19)</f>
        <v/>
      </c>
      <c r="S74" s="399" t="str">
        <f t="shared" ref="S74:S117" si="59">IF(OR(G74="",Q74=""),"",ROUND((G74*Q74+P74),2))</f>
        <v/>
      </c>
      <c r="T74" s="685" t="str">
        <f t="shared" si="39"/>
        <v/>
      </c>
      <c r="U74" s="32" t="str">
        <f t="shared" si="40"/>
        <v/>
      </c>
      <c r="V74" s="37" t="str">
        <f t="shared" si="41"/>
        <v/>
      </c>
      <c r="W74" s="33" t="str">
        <f t="shared" si="42"/>
        <v/>
      </c>
      <c r="Y74" s="34" t="str">
        <f t="shared" si="43"/>
        <v/>
      </c>
      <c r="AB74" s="444" t="s">
        <v>912</v>
      </c>
      <c r="AC74" s="489">
        <f>IFERROR(SUM(#REF!,#REF!,#REF!)/#REF!,0)</f>
        <v>0</v>
      </c>
      <c r="AD74" s="445"/>
      <c r="AE74" s="491">
        <f>ROUND(AD73*AC74,3)</f>
        <v>0</v>
      </c>
      <c r="AF74" s="11"/>
      <c r="AG74" s="11"/>
      <c r="AH74" s="11"/>
      <c r="AI74" s="11"/>
      <c r="AJ74" s="11"/>
      <c r="AK74" s="11"/>
      <c r="AL74" s="11"/>
      <c r="AM74" s="11"/>
      <c r="AP74" s="125"/>
      <c r="AQ74" s="125" t="s">
        <v>150</v>
      </c>
      <c r="AR74" s="147">
        <f t="shared" si="44"/>
        <v>0</v>
      </c>
      <c r="AS74" s="122"/>
      <c r="AT74" s="122"/>
      <c r="AU74" s="122"/>
      <c r="AV74" s="122"/>
      <c r="AW74" s="35">
        <f t="shared" si="45"/>
        <v>0</v>
      </c>
      <c r="AX74" s="35">
        <f t="shared" si="46"/>
        <v>0</v>
      </c>
      <c r="AY74" s="35">
        <f t="shared" ref="AY74:AY101" si="60">IFERROR(IF(BM74=1,IF(AND(BN74&lt;=$BZ$19,BN74&gt;=$CA$19,BO74&lt;=$BV$19,BO74&gt;=$BW$19,BP74&lt;=$BX$19,BP74&gt;=$BY$19,BQ74&gt;=$CB$19,BQ74&lt;=$CC$19),0,1),0),0)</f>
        <v>0</v>
      </c>
      <c r="AZ74" s="35">
        <f t="shared" si="47"/>
        <v>0</v>
      </c>
      <c r="BA74" s="35">
        <f t="shared" ref="BA74:BA101" si="61">IFERROR(IF(BM74=3,IF(AND(BN74&lt;=$BZ$21,BN74&gt;=$CA$21,BO74&lt;=$BV$21,BO74&gt;=$BW$21,BP74&lt;=$BX$21,BP74&gt;=$BY$21,BQ74&gt;=$CB$21,BQ74&lt;=$CC$21),0,1),0),0)</f>
        <v>0</v>
      </c>
      <c r="BB74" s="35">
        <f t="shared" si="48"/>
        <v>0</v>
      </c>
      <c r="BC74" s="35">
        <f t="shared" si="49"/>
        <v>0</v>
      </c>
      <c r="BD74" s="381">
        <f t="shared" ref="BD74:BD101" si="62">IF(OR(COUNTA(I74:Q74)=9,COUNTA(I74:Q74)=0)=TRUE,0,1)</f>
        <v>0</v>
      </c>
      <c r="BE74" s="35">
        <f t="shared" si="50"/>
        <v>0</v>
      </c>
      <c r="BF74" s="35">
        <f t="shared" si="51"/>
        <v>0</v>
      </c>
      <c r="BG74" s="6"/>
      <c r="BJ74" s="12" t="b">
        <f t="shared" si="52"/>
        <v>0</v>
      </c>
      <c r="BK74" s="516" t="b">
        <f t="shared" si="53"/>
        <v>0</v>
      </c>
      <c r="BL74" s="518">
        <f t="shared" si="54"/>
        <v>0</v>
      </c>
      <c r="BM74" s="518">
        <f t="shared" ref="BM74:BM101" si="63">IF(BL74&lt;&gt;0,BL74,IF(BK74=TRUE,4,0))</f>
        <v>0</v>
      </c>
      <c r="BN74" s="517" t="str">
        <f t="shared" si="55"/>
        <v/>
      </c>
      <c r="BO74" s="517" t="str">
        <f t="shared" si="56"/>
        <v/>
      </c>
      <c r="BP74" s="517" t="str">
        <f t="shared" si="57"/>
        <v/>
      </c>
      <c r="BQ74" s="517" t="str">
        <f t="shared" ref="BQ74:BQ101" si="64">IFERROR(IF(OR($BM74=1,$BM74=3),ROUND(IF(O74=0,L74/M74,IF((N74+O74)&lt;=(K74*0.95),L74/(M74+O74),L74/(SUM(N74:O74)-K74*0.95+M74))),3),""),"")</f>
        <v/>
      </c>
      <c r="BR74" s="546" t="str">
        <f t="shared" ref="BR74:BR101" si="65">IF(BM74=0,"",VLOOKUP(BM74,$BT$19:$BU$22,2))</f>
        <v/>
      </c>
      <c r="BW74" s="139"/>
      <c r="BX74" s="125"/>
      <c r="CE74" s="6"/>
      <c r="CG74" s="122"/>
      <c r="CH74" s="122"/>
      <c r="CI74" s="122"/>
    </row>
    <row r="75" spans="1:87" s="35" customFormat="1" ht="16.7" customHeight="1" x14ac:dyDescent="0.25">
      <c r="A75" s="11"/>
      <c r="B75" s="11"/>
      <c r="C75" s="332" t="str">
        <f t="shared" si="34"/>
        <v>PO</v>
      </c>
      <c r="D75" s="334" t="str">
        <f t="shared" si="35"/>
        <v>PLAN</v>
      </c>
      <c r="E75" s="310" t="str">
        <f t="shared" si="36"/>
        <v/>
      </c>
      <c r="F75" s="29" t="str">
        <f t="shared" si="36"/>
        <v/>
      </c>
      <c r="G75" s="262" t="str">
        <f t="shared" si="37"/>
        <v/>
      </c>
      <c r="H75" s="29" t="str">
        <f t="shared" si="38"/>
        <v/>
      </c>
      <c r="I75" s="642"/>
      <c r="J75" s="643"/>
      <c r="K75" s="643"/>
      <c r="L75" s="644"/>
      <c r="M75" s="643"/>
      <c r="N75" s="643"/>
      <c r="O75" s="645"/>
      <c r="P75" s="646"/>
      <c r="Q75" s="647"/>
      <c r="R75" s="30" t="str">
        <f t="shared" si="58"/>
        <v/>
      </c>
      <c r="S75" s="399" t="str">
        <f t="shared" si="59"/>
        <v/>
      </c>
      <c r="T75" s="685" t="str">
        <f t="shared" si="39"/>
        <v/>
      </c>
      <c r="U75" s="32" t="str">
        <f t="shared" si="40"/>
        <v/>
      </c>
      <c r="V75" s="37" t="str">
        <f t="shared" si="41"/>
        <v/>
      </c>
      <c r="W75" s="33" t="str">
        <f t="shared" si="42"/>
        <v/>
      </c>
      <c r="Y75" s="34" t="str">
        <f t="shared" si="43"/>
        <v/>
      </c>
      <c r="AB75" s="444" t="s">
        <v>913</v>
      </c>
      <c r="AC75" s="489">
        <f>IFERROR(1-SUM(AC73:AC74),0)</f>
        <v>1</v>
      </c>
      <c r="AD75" s="445"/>
      <c r="AE75" s="491">
        <f>ROUND(AD73*AC75,3)</f>
        <v>0</v>
      </c>
      <c r="AF75" s="11"/>
      <c r="AG75" s="11"/>
      <c r="AH75" s="11"/>
      <c r="AI75" s="11"/>
      <c r="AJ75" s="11"/>
      <c r="AK75" s="11"/>
      <c r="AL75" s="11"/>
      <c r="AM75" s="11"/>
      <c r="AP75" s="125"/>
      <c r="AQ75" s="125" t="s">
        <v>151</v>
      </c>
      <c r="AR75" s="147">
        <f t="shared" si="44"/>
        <v>0</v>
      </c>
      <c r="AS75" s="122"/>
      <c r="AT75" s="122"/>
      <c r="AU75" s="122"/>
      <c r="AV75" s="122"/>
      <c r="AW75" s="35">
        <f t="shared" si="45"/>
        <v>0</v>
      </c>
      <c r="AX75" s="35">
        <f t="shared" si="46"/>
        <v>0</v>
      </c>
      <c r="AY75" s="35">
        <f t="shared" si="60"/>
        <v>0</v>
      </c>
      <c r="AZ75" s="35">
        <f t="shared" si="47"/>
        <v>0</v>
      </c>
      <c r="BA75" s="35">
        <f t="shared" si="61"/>
        <v>0</v>
      </c>
      <c r="BB75" s="35">
        <f t="shared" si="48"/>
        <v>0</v>
      </c>
      <c r="BC75" s="35">
        <f t="shared" si="49"/>
        <v>0</v>
      </c>
      <c r="BD75" s="381">
        <f t="shared" si="62"/>
        <v>0</v>
      </c>
      <c r="BE75" s="35">
        <f t="shared" si="50"/>
        <v>0</v>
      </c>
      <c r="BF75" s="35">
        <f t="shared" si="51"/>
        <v>0</v>
      </c>
      <c r="BJ75" s="12" t="b">
        <f t="shared" si="52"/>
        <v>0</v>
      </c>
      <c r="BK75" s="516" t="b">
        <f t="shared" si="53"/>
        <v>0</v>
      </c>
      <c r="BL75" s="518">
        <f t="shared" si="54"/>
        <v>0</v>
      </c>
      <c r="BM75" s="518">
        <f t="shared" si="63"/>
        <v>0</v>
      </c>
      <c r="BN75" s="517" t="str">
        <f t="shared" si="55"/>
        <v/>
      </c>
      <c r="BO75" s="517" t="str">
        <f t="shared" si="56"/>
        <v/>
      </c>
      <c r="BP75" s="517" t="str">
        <f t="shared" si="57"/>
        <v/>
      </c>
      <c r="BQ75" s="517" t="str">
        <f t="shared" si="64"/>
        <v/>
      </c>
      <c r="BR75" s="546" t="str">
        <f t="shared" si="65"/>
        <v/>
      </c>
      <c r="BW75" s="139"/>
      <c r="BX75" s="125"/>
      <c r="CG75" s="122"/>
      <c r="CH75" s="122"/>
      <c r="CI75" s="122"/>
    </row>
    <row r="76" spans="1:87" s="35" customFormat="1" ht="16.7" customHeight="1" x14ac:dyDescent="0.25">
      <c r="A76" s="11"/>
      <c r="B76" s="11"/>
      <c r="C76" s="332" t="str">
        <f t="shared" si="34"/>
        <v>PO</v>
      </c>
      <c r="D76" s="334" t="str">
        <f t="shared" si="35"/>
        <v>PLAN</v>
      </c>
      <c r="E76" s="310" t="str">
        <f t="shared" si="36"/>
        <v/>
      </c>
      <c r="F76" s="29" t="str">
        <f t="shared" si="36"/>
        <v/>
      </c>
      <c r="G76" s="262" t="str">
        <f t="shared" si="37"/>
        <v/>
      </c>
      <c r="H76" s="29" t="str">
        <f t="shared" si="38"/>
        <v/>
      </c>
      <c r="I76" s="642"/>
      <c r="J76" s="643"/>
      <c r="K76" s="643"/>
      <c r="L76" s="644"/>
      <c r="M76" s="643"/>
      <c r="N76" s="643"/>
      <c r="O76" s="645"/>
      <c r="P76" s="646"/>
      <c r="Q76" s="647"/>
      <c r="R76" s="30" t="str">
        <f t="shared" si="58"/>
        <v/>
      </c>
      <c r="S76" s="399" t="str">
        <f t="shared" si="59"/>
        <v/>
      </c>
      <c r="T76" s="685" t="str">
        <f t="shared" si="39"/>
        <v/>
      </c>
      <c r="U76" s="32" t="str">
        <f t="shared" si="40"/>
        <v/>
      </c>
      <c r="V76" s="37" t="str">
        <f t="shared" si="41"/>
        <v/>
      </c>
      <c r="W76" s="33" t="str">
        <f t="shared" si="42"/>
        <v/>
      </c>
      <c r="Y76" s="34" t="str">
        <f t="shared" si="43"/>
        <v/>
      </c>
      <c r="AC76" s="11"/>
      <c r="AD76" s="11"/>
      <c r="AE76" s="11"/>
      <c r="AF76" s="11"/>
      <c r="AG76" s="11"/>
      <c r="AH76" s="11"/>
      <c r="AJ76" s="11"/>
      <c r="AK76" s="11"/>
      <c r="AL76" s="11"/>
      <c r="AM76" s="11"/>
      <c r="AP76" s="125"/>
      <c r="AQ76" s="125" t="s">
        <v>152</v>
      </c>
      <c r="AR76" s="147">
        <f t="shared" si="44"/>
        <v>0</v>
      </c>
      <c r="AS76" s="122"/>
      <c r="AT76" s="122"/>
      <c r="AU76" s="122"/>
      <c r="AV76" s="122"/>
      <c r="AW76" s="35">
        <f t="shared" si="45"/>
        <v>0</v>
      </c>
      <c r="AX76" s="35">
        <f t="shared" si="46"/>
        <v>0</v>
      </c>
      <c r="AY76" s="35">
        <f t="shared" si="60"/>
        <v>0</v>
      </c>
      <c r="AZ76" s="35">
        <f t="shared" si="47"/>
        <v>0</v>
      </c>
      <c r="BA76" s="35">
        <f t="shared" si="61"/>
        <v>0</v>
      </c>
      <c r="BB76" s="35">
        <f t="shared" si="48"/>
        <v>0</v>
      </c>
      <c r="BC76" s="35">
        <f t="shared" si="49"/>
        <v>0</v>
      </c>
      <c r="BD76" s="381">
        <f t="shared" si="62"/>
        <v>0</v>
      </c>
      <c r="BE76" s="35">
        <f t="shared" si="50"/>
        <v>0</v>
      </c>
      <c r="BF76" s="35">
        <f t="shared" si="51"/>
        <v>0</v>
      </c>
      <c r="BJ76" s="12" t="b">
        <f t="shared" si="52"/>
        <v>0</v>
      </c>
      <c r="BK76" s="516" t="b">
        <f t="shared" si="53"/>
        <v>0</v>
      </c>
      <c r="BL76" s="518">
        <f t="shared" si="54"/>
        <v>0</v>
      </c>
      <c r="BM76" s="518">
        <f t="shared" si="63"/>
        <v>0</v>
      </c>
      <c r="BN76" s="517" t="str">
        <f t="shared" si="55"/>
        <v/>
      </c>
      <c r="BO76" s="517" t="str">
        <f t="shared" si="56"/>
        <v/>
      </c>
      <c r="BP76" s="517" t="str">
        <f t="shared" si="57"/>
        <v/>
      </c>
      <c r="BQ76" s="517" t="str">
        <f t="shared" si="64"/>
        <v/>
      </c>
      <c r="BR76" s="546" t="str">
        <f t="shared" si="65"/>
        <v/>
      </c>
      <c r="BW76" s="139"/>
      <c r="BY76" s="125"/>
      <c r="CG76" s="122"/>
      <c r="CH76" s="122"/>
      <c r="CI76" s="122"/>
    </row>
    <row r="77" spans="1:87" s="35" customFormat="1" ht="16.7" customHeight="1" x14ac:dyDescent="0.25">
      <c r="A77" s="11"/>
      <c r="B77" s="11"/>
      <c r="C77" s="332" t="str">
        <f t="shared" si="34"/>
        <v>PO</v>
      </c>
      <c r="D77" s="334" t="str">
        <f t="shared" si="35"/>
        <v>PLAN</v>
      </c>
      <c r="E77" s="310" t="str">
        <f t="shared" si="36"/>
        <v/>
      </c>
      <c r="F77" s="29" t="str">
        <f t="shared" si="36"/>
        <v/>
      </c>
      <c r="G77" s="262" t="str">
        <f t="shared" si="37"/>
        <v/>
      </c>
      <c r="H77" s="29" t="str">
        <f t="shared" si="38"/>
        <v/>
      </c>
      <c r="I77" s="642"/>
      <c r="J77" s="643"/>
      <c r="K77" s="643"/>
      <c r="L77" s="644"/>
      <c r="M77" s="643"/>
      <c r="N77" s="643"/>
      <c r="O77" s="645"/>
      <c r="P77" s="646"/>
      <c r="Q77" s="647"/>
      <c r="R77" s="30" t="str">
        <f t="shared" si="58"/>
        <v/>
      </c>
      <c r="S77" s="399" t="str">
        <f t="shared" si="59"/>
        <v/>
      </c>
      <c r="T77" s="685" t="str">
        <f t="shared" si="39"/>
        <v/>
      </c>
      <c r="U77" s="32" t="str">
        <f t="shared" si="40"/>
        <v/>
      </c>
      <c r="V77" s="37" t="str">
        <f t="shared" si="41"/>
        <v/>
      </c>
      <c r="W77" s="33" t="str">
        <f t="shared" si="42"/>
        <v/>
      </c>
      <c r="Y77" s="34" t="str">
        <f t="shared" si="43"/>
        <v/>
      </c>
      <c r="AC77" s="11"/>
      <c r="AD77" s="11"/>
      <c r="AE77" s="11"/>
      <c r="AF77" s="11"/>
      <c r="AG77" s="11"/>
      <c r="AH77" s="11"/>
      <c r="AI77" s="11"/>
      <c r="AJ77" s="11"/>
      <c r="AK77" s="11"/>
      <c r="AL77" s="11"/>
      <c r="AM77" s="11"/>
      <c r="AP77" s="125"/>
      <c r="AQ77" s="125" t="s">
        <v>153</v>
      </c>
      <c r="AR77" s="147">
        <f t="shared" si="44"/>
        <v>0</v>
      </c>
      <c r="AS77" s="122"/>
      <c r="AT77" s="122"/>
      <c r="AU77" s="122"/>
      <c r="AV77" s="122"/>
      <c r="AW77" s="35">
        <f t="shared" si="45"/>
        <v>0</v>
      </c>
      <c r="AX77" s="35">
        <f t="shared" si="46"/>
        <v>0</v>
      </c>
      <c r="AY77" s="35">
        <f t="shared" si="60"/>
        <v>0</v>
      </c>
      <c r="AZ77" s="35">
        <f t="shared" si="47"/>
        <v>0</v>
      </c>
      <c r="BA77" s="35">
        <f t="shared" si="61"/>
        <v>0</v>
      </c>
      <c r="BB77" s="35">
        <f t="shared" si="48"/>
        <v>0</v>
      </c>
      <c r="BC77" s="35">
        <f t="shared" si="49"/>
        <v>0</v>
      </c>
      <c r="BD77" s="381">
        <f t="shared" si="62"/>
        <v>0</v>
      </c>
      <c r="BE77" s="35">
        <f t="shared" si="50"/>
        <v>0</v>
      </c>
      <c r="BF77" s="35">
        <f t="shared" si="51"/>
        <v>0</v>
      </c>
      <c r="BJ77" s="12" t="b">
        <f t="shared" si="52"/>
        <v>0</v>
      </c>
      <c r="BK77" s="516" t="b">
        <f t="shared" si="53"/>
        <v>0</v>
      </c>
      <c r="BL77" s="518">
        <f t="shared" si="54"/>
        <v>0</v>
      </c>
      <c r="BM77" s="518">
        <f t="shared" si="63"/>
        <v>0</v>
      </c>
      <c r="BN77" s="517" t="str">
        <f t="shared" si="55"/>
        <v/>
      </c>
      <c r="BO77" s="517" t="str">
        <f t="shared" si="56"/>
        <v/>
      </c>
      <c r="BP77" s="517" t="str">
        <f t="shared" si="57"/>
        <v/>
      </c>
      <c r="BQ77" s="517" t="str">
        <f t="shared" si="64"/>
        <v/>
      </c>
      <c r="BR77" s="546" t="str">
        <f t="shared" si="65"/>
        <v/>
      </c>
      <c r="BW77" s="139"/>
      <c r="BY77" s="125"/>
      <c r="CG77" s="122"/>
      <c r="CH77" s="122"/>
      <c r="CI77" s="122"/>
    </row>
    <row r="78" spans="1:87" s="35" customFormat="1" ht="16.7" customHeight="1" x14ac:dyDescent="0.25">
      <c r="A78" s="11"/>
      <c r="B78" s="11"/>
      <c r="C78" s="332" t="str">
        <f t="shared" si="34"/>
        <v>PO</v>
      </c>
      <c r="D78" s="334" t="str">
        <f t="shared" si="35"/>
        <v>PLAN</v>
      </c>
      <c r="E78" s="310" t="str">
        <f t="shared" si="36"/>
        <v/>
      </c>
      <c r="F78" s="29" t="str">
        <f t="shared" si="36"/>
        <v/>
      </c>
      <c r="G78" s="262" t="str">
        <f t="shared" si="37"/>
        <v/>
      </c>
      <c r="H78" s="29" t="str">
        <f t="shared" si="38"/>
        <v/>
      </c>
      <c r="I78" s="642"/>
      <c r="J78" s="643"/>
      <c r="K78" s="643"/>
      <c r="L78" s="644"/>
      <c r="M78" s="643"/>
      <c r="N78" s="643"/>
      <c r="O78" s="645"/>
      <c r="P78" s="646"/>
      <c r="Q78" s="647"/>
      <c r="R78" s="30" t="str">
        <f t="shared" si="58"/>
        <v/>
      </c>
      <c r="S78" s="399" t="str">
        <f t="shared" si="59"/>
        <v/>
      </c>
      <c r="T78" s="685" t="str">
        <f t="shared" si="39"/>
        <v/>
      </c>
      <c r="U78" s="32" t="str">
        <f t="shared" si="40"/>
        <v/>
      </c>
      <c r="V78" s="37" t="str">
        <f t="shared" si="41"/>
        <v/>
      </c>
      <c r="W78" s="33" t="str">
        <f t="shared" si="42"/>
        <v/>
      </c>
      <c r="Y78" s="34" t="str">
        <f t="shared" si="43"/>
        <v/>
      </c>
      <c r="AC78" s="11"/>
      <c r="AD78" s="11"/>
      <c r="AE78" s="11"/>
      <c r="AF78" s="11"/>
      <c r="AG78" s="11"/>
      <c r="AH78" s="11"/>
      <c r="AI78" s="11"/>
      <c r="AJ78" s="11"/>
      <c r="AK78" s="11"/>
      <c r="AL78" s="11"/>
      <c r="AM78" s="11"/>
      <c r="AP78" s="125"/>
      <c r="AQ78" s="125" t="s">
        <v>154</v>
      </c>
      <c r="AR78" s="147">
        <f t="shared" si="44"/>
        <v>0</v>
      </c>
      <c r="AS78" s="122"/>
      <c r="AT78" s="125"/>
      <c r="AU78" s="125"/>
      <c r="AV78" s="122"/>
      <c r="AW78" s="35">
        <f t="shared" si="45"/>
        <v>0</v>
      </c>
      <c r="AX78" s="35">
        <f t="shared" si="46"/>
        <v>0</v>
      </c>
      <c r="AY78" s="35">
        <f t="shared" si="60"/>
        <v>0</v>
      </c>
      <c r="AZ78" s="35">
        <f t="shared" si="47"/>
        <v>0</v>
      </c>
      <c r="BA78" s="35">
        <f t="shared" si="61"/>
        <v>0</v>
      </c>
      <c r="BB78" s="35">
        <f t="shared" si="48"/>
        <v>0</v>
      </c>
      <c r="BC78" s="35">
        <f t="shared" si="49"/>
        <v>0</v>
      </c>
      <c r="BD78" s="381">
        <f t="shared" si="62"/>
        <v>0</v>
      </c>
      <c r="BE78" s="35">
        <f t="shared" si="50"/>
        <v>0</v>
      </c>
      <c r="BF78" s="35">
        <f t="shared" si="51"/>
        <v>0</v>
      </c>
      <c r="BJ78" s="12" t="b">
        <f t="shared" si="52"/>
        <v>0</v>
      </c>
      <c r="BK78" s="516" t="b">
        <f t="shared" si="53"/>
        <v>0</v>
      </c>
      <c r="BL78" s="518">
        <f t="shared" si="54"/>
        <v>0</v>
      </c>
      <c r="BM78" s="518">
        <f t="shared" si="63"/>
        <v>0</v>
      </c>
      <c r="BN78" s="517" t="str">
        <f t="shared" si="55"/>
        <v/>
      </c>
      <c r="BO78" s="517" t="str">
        <f t="shared" si="56"/>
        <v/>
      </c>
      <c r="BP78" s="517" t="str">
        <f t="shared" si="57"/>
        <v/>
      </c>
      <c r="BQ78" s="517" t="str">
        <f t="shared" si="64"/>
        <v/>
      </c>
      <c r="BR78" s="546" t="str">
        <f t="shared" si="65"/>
        <v/>
      </c>
      <c r="BW78" s="139"/>
      <c r="BX78" s="125"/>
      <c r="CG78" s="122"/>
      <c r="CH78" s="122"/>
      <c r="CI78" s="122"/>
    </row>
    <row r="79" spans="1:87" s="35" customFormat="1" ht="16.7" customHeight="1" x14ac:dyDescent="0.25">
      <c r="A79" s="11"/>
      <c r="B79" s="11"/>
      <c r="C79" s="332" t="str">
        <f t="shared" si="34"/>
        <v>PO</v>
      </c>
      <c r="D79" s="334" t="str">
        <f t="shared" si="35"/>
        <v>PLAN</v>
      </c>
      <c r="E79" s="310" t="str">
        <f t="shared" si="36"/>
        <v/>
      </c>
      <c r="F79" s="29" t="str">
        <f t="shared" si="36"/>
        <v/>
      </c>
      <c r="G79" s="262" t="str">
        <f t="shared" si="37"/>
        <v/>
      </c>
      <c r="H79" s="29" t="str">
        <f t="shared" si="38"/>
        <v/>
      </c>
      <c r="I79" s="642"/>
      <c r="J79" s="643"/>
      <c r="K79" s="643"/>
      <c r="L79" s="644"/>
      <c r="M79" s="643"/>
      <c r="N79" s="643"/>
      <c r="O79" s="645"/>
      <c r="P79" s="646"/>
      <c r="Q79" s="647"/>
      <c r="R79" s="30" t="str">
        <f t="shared" si="58"/>
        <v/>
      </c>
      <c r="S79" s="399" t="str">
        <f t="shared" si="59"/>
        <v/>
      </c>
      <c r="T79" s="685" t="str">
        <f t="shared" si="39"/>
        <v/>
      </c>
      <c r="U79" s="32" t="str">
        <f t="shared" si="40"/>
        <v/>
      </c>
      <c r="V79" s="37" t="str">
        <f t="shared" si="41"/>
        <v/>
      </c>
      <c r="W79" s="33" t="str">
        <f t="shared" si="42"/>
        <v/>
      </c>
      <c r="Y79" s="34" t="str">
        <f t="shared" si="43"/>
        <v/>
      </c>
      <c r="AC79" s="11"/>
      <c r="AD79" s="11"/>
      <c r="AE79" s="11"/>
      <c r="AF79" s="11"/>
      <c r="AG79" s="11"/>
      <c r="AH79" s="11"/>
      <c r="AI79" s="11"/>
      <c r="AJ79" s="11"/>
      <c r="AK79" s="11"/>
      <c r="AL79" s="11"/>
      <c r="AM79" s="11"/>
      <c r="AP79" s="125"/>
      <c r="AQ79" s="125" t="s">
        <v>155</v>
      </c>
      <c r="AR79" s="147">
        <f t="shared" si="44"/>
        <v>0</v>
      </c>
      <c r="AS79" s="122"/>
      <c r="AT79" s="125"/>
      <c r="AU79" s="125"/>
      <c r="AV79" s="122"/>
      <c r="AW79" s="35">
        <f t="shared" si="45"/>
        <v>0</v>
      </c>
      <c r="AX79" s="35">
        <f t="shared" si="46"/>
        <v>0</v>
      </c>
      <c r="AY79" s="35">
        <f t="shared" si="60"/>
        <v>0</v>
      </c>
      <c r="AZ79" s="35">
        <f t="shared" si="47"/>
        <v>0</v>
      </c>
      <c r="BA79" s="35">
        <f t="shared" si="61"/>
        <v>0</v>
      </c>
      <c r="BB79" s="35">
        <f t="shared" si="48"/>
        <v>0</v>
      </c>
      <c r="BC79" s="35">
        <f t="shared" si="49"/>
        <v>0</v>
      </c>
      <c r="BD79" s="381">
        <f t="shared" si="62"/>
        <v>0</v>
      </c>
      <c r="BE79" s="35">
        <f t="shared" si="50"/>
        <v>0</v>
      </c>
      <c r="BF79" s="35">
        <f t="shared" si="51"/>
        <v>0</v>
      </c>
      <c r="BJ79" s="12" t="b">
        <f t="shared" si="52"/>
        <v>0</v>
      </c>
      <c r="BK79" s="516" t="b">
        <f t="shared" si="53"/>
        <v>0</v>
      </c>
      <c r="BL79" s="518">
        <f t="shared" si="54"/>
        <v>0</v>
      </c>
      <c r="BM79" s="518">
        <f t="shared" si="63"/>
        <v>0</v>
      </c>
      <c r="BN79" s="517" t="str">
        <f t="shared" si="55"/>
        <v/>
      </c>
      <c r="BO79" s="517" t="str">
        <f t="shared" si="56"/>
        <v/>
      </c>
      <c r="BP79" s="517" t="str">
        <f t="shared" si="57"/>
        <v/>
      </c>
      <c r="BQ79" s="517" t="str">
        <f t="shared" si="64"/>
        <v/>
      </c>
      <c r="BR79" s="546" t="str">
        <f t="shared" si="65"/>
        <v/>
      </c>
      <c r="BW79" s="139"/>
      <c r="BX79" s="125"/>
      <c r="CG79" s="122"/>
      <c r="CH79" s="122"/>
      <c r="CI79" s="122"/>
    </row>
    <row r="80" spans="1:87" s="35" customFormat="1" ht="16.7" customHeight="1" x14ac:dyDescent="0.25">
      <c r="A80" s="11"/>
      <c r="B80" s="11"/>
      <c r="C80" s="332" t="str">
        <f t="shared" si="34"/>
        <v>PO</v>
      </c>
      <c r="D80" s="334" t="str">
        <f t="shared" si="35"/>
        <v>PLAN</v>
      </c>
      <c r="E80" s="310" t="str">
        <f t="shared" si="36"/>
        <v/>
      </c>
      <c r="F80" s="29" t="str">
        <f t="shared" si="36"/>
        <v/>
      </c>
      <c r="G80" s="262" t="str">
        <f t="shared" si="37"/>
        <v/>
      </c>
      <c r="H80" s="29" t="str">
        <f t="shared" si="38"/>
        <v/>
      </c>
      <c r="I80" s="642"/>
      <c r="J80" s="643"/>
      <c r="K80" s="643"/>
      <c r="L80" s="644"/>
      <c r="M80" s="643"/>
      <c r="N80" s="643"/>
      <c r="O80" s="645"/>
      <c r="P80" s="646"/>
      <c r="Q80" s="647"/>
      <c r="R80" s="30" t="str">
        <f t="shared" si="58"/>
        <v/>
      </c>
      <c r="S80" s="399" t="str">
        <f t="shared" si="59"/>
        <v/>
      </c>
      <c r="T80" s="685" t="str">
        <f t="shared" si="39"/>
        <v/>
      </c>
      <c r="U80" s="32" t="str">
        <f t="shared" si="40"/>
        <v/>
      </c>
      <c r="V80" s="37" t="str">
        <f t="shared" si="41"/>
        <v/>
      </c>
      <c r="W80" s="33" t="str">
        <f t="shared" si="42"/>
        <v/>
      </c>
      <c r="Y80" s="34" t="str">
        <f t="shared" si="43"/>
        <v/>
      </c>
      <c r="AC80" s="11"/>
      <c r="AD80" s="11"/>
      <c r="AE80" s="11"/>
      <c r="AF80" s="11"/>
      <c r="AG80" s="11"/>
      <c r="AH80" s="11"/>
      <c r="AI80" s="11"/>
      <c r="AJ80" s="11"/>
      <c r="AK80" s="11"/>
      <c r="AL80" s="11"/>
      <c r="AM80" s="11"/>
      <c r="AP80" s="125"/>
      <c r="AQ80" s="125" t="s">
        <v>156</v>
      </c>
      <c r="AR80" s="147">
        <f t="shared" si="44"/>
        <v>0</v>
      </c>
      <c r="AS80" s="122"/>
      <c r="AT80" s="122"/>
      <c r="AU80" s="122"/>
      <c r="AV80" s="122"/>
      <c r="AW80" s="35">
        <f t="shared" si="45"/>
        <v>0</v>
      </c>
      <c r="AX80" s="35">
        <f t="shared" si="46"/>
        <v>0</v>
      </c>
      <c r="AY80" s="35">
        <f t="shared" si="60"/>
        <v>0</v>
      </c>
      <c r="AZ80" s="35">
        <f t="shared" si="47"/>
        <v>0</v>
      </c>
      <c r="BA80" s="35">
        <f t="shared" si="61"/>
        <v>0</v>
      </c>
      <c r="BB80" s="35">
        <f t="shared" si="48"/>
        <v>0</v>
      </c>
      <c r="BC80" s="35">
        <f t="shared" si="49"/>
        <v>0</v>
      </c>
      <c r="BD80" s="381">
        <f t="shared" si="62"/>
        <v>0</v>
      </c>
      <c r="BE80" s="35">
        <f t="shared" si="50"/>
        <v>0</v>
      </c>
      <c r="BF80" s="35">
        <f t="shared" si="51"/>
        <v>0</v>
      </c>
      <c r="BJ80" s="12" t="b">
        <f t="shared" si="52"/>
        <v>0</v>
      </c>
      <c r="BK80" s="516" t="b">
        <f t="shared" si="53"/>
        <v>0</v>
      </c>
      <c r="BL80" s="518">
        <f t="shared" si="54"/>
        <v>0</v>
      </c>
      <c r="BM80" s="518">
        <f t="shared" si="63"/>
        <v>0</v>
      </c>
      <c r="BN80" s="517" t="str">
        <f t="shared" si="55"/>
        <v/>
      </c>
      <c r="BO80" s="517" t="str">
        <f t="shared" si="56"/>
        <v/>
      </c>
      <c r="BP80" s="517" t="str">
        <f t="shared" si="57"/>
        <v/>
      </c>
      <c r="BQ80" s="517" t="str">
        <f t="shared" si="64"/>
        <v/>
      </c>
      <c r="BR80" s="546" t="str">
        <f t="shared" si="65"/>
        <v/>
      </c>
      <c r="BW80" s="139"/>
      <c r="BX80" s="125"/>
      <c r="CG80" s="122"/>
      <c r="CH80" s="122"/>
      <c r="CI80" s="122"/>
    </row>
    <row r="81" spans="1:87" s="35" customFormat="1" ht="16.7" customHeight="1" x14ac:dyDescent="0.25">
      <c r="A81" s="11"/>
      <c r="B81" s="11"/>
      <c r="C81" s="332" t="str">
        <f t="shared" si="34"/>
        <v>PO</v>
      </c>
      <c r="D81" s="334" t="str">
        <f t="shared" si="35"/>
        <v>PLAN</v>
      </c>
      <c r="E81" s="310" t="str">
        <f t="shared" si="36"/>
        <v/>
      </c>
      <c r="F81" s="29" t="str">
        <f t="shared" si="36"/>
        <v/>
      </c>
      <c r="G81" s="262" t="str">
        <f t="shared" si="37"/>
        <v/>
      </c>
      <c r="H81" s="29" t="str">
        <f t="shared" si="38"/>
        <v/>
      </c>
      <c r="I81" s="642"/>
      <c r="J81" s="643"/>
      <c r="K81" s="643"/>
      <c r="L81" s="644"/>
      <c r="M81" s="643"/>
      <c r="N81" s="643"/>
      <c r="O81" s="645"/>
      <c r="P81" s="646"/>
      <c r="Q81" s="647"/>
      <c r="R81" s="30" t="str">
        <f t="shared" si="58"/>
        <v/>
      </c>
      <c r="S81" s="399" t="str">
        <f t="shared" si="59"/>
        <v/>
      </c>
      <c r="T81" s="685" t="str">
        <f t="shared" si="39"/>
        <v/>
      </c>
      <c r="U81" s="32" t="str">
        <f t="shared" si="40"/>
        <v/>
      </c>
      <c r="V81" s="37" t="str">
        <f t="shared" si="41"/>
        <v/>
      </c>
      <c r="W81" s="33" t="str">
        <f t="shared" si="42"/>
        <v/>
      </c>
      <c r="Y81" s="34" t="str">
        <f t="shared" si="43"/>
        <v/>
      </c>
      <c r="AC81" s="11"/>
      <c r="AD81" s="11"/>
      <c r="AE81" s="11"/>
      <c r="AF81" s="11"/>
      <c r="AG81" s="11"/>
      <c r="AH81" s="11"/>
      <c r="AI81" s="11"/>
      <c r="AJ81" s="11"/>
      <c r="AK81" s="11"/>
      <c r="AL81" s="11"/>
      <c r="AM81" s="11"/>
      <c r="AP81" s="125"/>
      <c r="AQ81" s="125" t="s">
        <v>157</v>
      </c>
      <c r="AR81" s="147">
        <f t="shared" si="44"/>
        <v>0</v>
      </c>
      <c r="AS81" s="122"/>
      <c r="AT81" s="122"/>
      <c r="AU81" s="122"/>
      <c r="AV81" s="122"/>
      <c r="AW81" s="35">
        <f t="shared" si="45"/>
        <v>0</v>
      </c>
      <c r="AX81" s="35">
        <f t="shared" si="46"/>
        <v>0</v>
      </c>
      <c r="AY81" s="35">
        <f t="shared" si="60"/>
        <v>0</v>
      </c>
      <c r="AZ81" s="35">
        <f t="shared" si="47"/>
        <v>0</v>
      </c>
      <c r="BA81" s="35">
        <f t="shared" si="61"/>
        <v>0</v>
      </c>
      <c r="BB81" s="35">
        <f t="shared" si="48"/>
        <v>0</v>
      </c>
      <c r="BC81" s="35">
        <f t="shared" si="49"/>
        <v>0</v>
      </c>
      <c r="BD81" s="381">
        <f t="shared" si="62"/>
        <v>0</v>
      </c>
      <c r="BE81" s="35">
        <f t="shared" si="50"/>
        <v>0</v>
      </c>
      <c r="BF81" s="35">
        <f t="shared" si="51"/>
        <v>0</v>
      </c>
      <c r="BJ81" s="12" t="b">
        <f t="shared" si="52"/>
        <v>0</v>
      </c>
      <c r="BK81" s="516" t="b">
        <f t="shared" si="53"/>
        <v>0</v>
      </c>
      <c r="BL81" s="518">
        <f t="shared" si="54"/>
        <v>0</v>
      </c>
      <c r="BM81" s="518">
        <f t="shared" si="63"/>
        <v>0</v>
      </c>
      <c r="BN81" s="517" t="str">
        <f t="shared" si="55"/>
        <v/>
      </c>
      <c r="BO81" s="517" t="str">
        <f t="shared" si="56"/>
        <v/>
      </c>
      <c r="BP81" s="517" t="str">
        <f t="shared" si="57"/>
        <v/>
      </c>
      <c r="BQ81" s="517" t="str">
        <f t="shared" si="64"/>
        <v/>
      </c>
      <c r="BR81" s="546" t="str">
        <f t="shared" si="65"/>
        <v/>
      </c>
      <c r="BW81" s="139"/>
      <c r="BX81" s="125"/>
      <c r="CG81" s="122"/>
      <c r="CH81" s="122"/>
      <c r="CI81" s="122"/>
    </row>
    <row r="82" spans="1:87" s="35" customFormat="1" ht="16.7" customHeight="1" x14ac:dyDescent="0.25">
      <c r="A82" s="11"/>
      <c r="B82" s="11"/>
      <c r="C82" s="332" t="str">
        <f t="shared" si="34"/>
        <v>PO</v>
      </c>
      <c r="D82" s="334" t="str">
        <f t="shared" si="35"/>
        <v>PLAN</v>
      </c>
      <c r="E82" s="310" t="str">
        <f t="shared" si="36"/>
        <v/>
      </c>
      <c r="F82" s="29" t="str">
        <f t="shared" si="36"/>
        <v/>
      </c>
      <c r="G82" s="262" t="str">
        <f t="shared" si="37"/>
        <v/>
      </c>
      <c r="H82" s="29" t="str">
        <f t="shared" si="38"/>
        <v/>
      </c>
      <c r="I82" s="642"/>
      <c r="J82" s="643"/>
      <c r="K82" s="643"/>
      <c r="L82" s="644"/>
      <c r="M82" s="643"/>
      <c r="N82" s="643"/>
      <c r="O82" s="645"/>
      <c r="P82" s="646"/>
      <c r="Q82" s="647"/>
      <c r="R82" s="30" t="str">
        <f t="shared" si="58"/>
        <v/>
      </c>
      <c r="S82" s="399" t="str">
        <f t="shared" si="59"/>
        <v/>
      </c>
      <c r="T82" s="685" t="str">
        <f t="shared" si="39"/>
        <v/>
      </c>
      <c r="U82" s="32" t="str">
        <f t="shared" si="40"/>
        <v/>
      </c>
      <c r="V82" s="37" t="str">
        <f t="shared" si="41"/>
        <v/>
      </c>
      <c r="W82" s="33" t="str">
        <f t="shared" si="42"/>
        <v/>
      </c>
      <c r="Y82" s="34" t="str">
        <f t="shared" si="43"/>
        <v/>
      </c>
      <c r="AC82" s="11"/>
      <c r="AD82" s="11"/>
      <c r="AE82" s="11"/>
      <c r="AF82" s="11"/>
      <c r="AG82" s="11"/>
      <c r="AI82" s="11"/>
      <c r="AJ82" s="11"/>
      <c r="AK82" s="11"/>
      <c r="AL82" s="11"/>
      <c r="AM82" s="11"/>
      <c r="AP82" s="125"/>
      <c r="AQ82" s="125" t="s">
        <v>158</v>
      </c>
      <c r="AR82" s="147">
        <f t="shared" si="44"/>
        <v>0</v>
      </c>
      <c r="AS82" s="122"/>
      <c r="AT82" s="122"/>
      <c r="AU82" s="122"/>
      <c r="AV82" s="122"/>
      <c r="AW82" s="35">
        <f t="shared" si="45"/>
        <v>0</v>
      </c>
      <c r="AX82" s="35">
        <f t="shared" si="46"/>
        <v>0</v>
      </c>
      <c r="AY82" s="35">
        <f t="shared" si="60"/>
        <v>0</v>
      </c>
      <c r="AZ82" s="35">
        <f t="shared" si="47"/>
        <v>0</v>
      </c>
      <c r="BA82" s="35">
        <f t="shared" si="61"/>
        <v>0</v>
      </c>
      <c r="BB82" s="35">
        <f t="shared" si="48"/>
        <v>0</v>
      </c>
      <c r="BC82" s="35">
        <f t="shared" si="49"/>
        <v>0</v>
      </c>
      <c r="BD82" s="381">
        <f t="shared" si="62"/>
        <v>0</v>
      </c>
      <c r="BE82" s="35">
        <f t="shared" si="50"/>
        <v>0</v>
      </c>
      <c r="BF82" s="35">
        <f t="shared" si="51"/>
        <v>0</v>
      </c>
      <c r="BJ82" s="12" t="b">
        <f t="shared" si="52"/>
        <v>0</v>
      </c>
      <c r="BK82" s="516" t="b">
        <f t="shared" si="53"/>
        <v>0</v>
      </c>
      <c r="BL82" s="518">
        <f t="shared" si="54"/>
        <v>0</v>
      </c>
      <c r="BM82" s="518">
        <f t="shared" si="63"/>
        <v>0</v>
      </c>
      <c r="BN82" s="517" t="str">
        <f t="shared" si="55"/>
        <v/>
      </c>
      <c r="BO82" s="517" t="str">
        <f t="shared" si="56"/>
        <v/>
      </c>
      <c r="BP82" s="517" t="str">
        <f t="shared" si="57"/>
        <v/>
      </c>
      <c r="BQ82" s="517" t="str">
        <f t="shared" si="64"/>
        <v/>
      </c>
      <c r="BR82" s="546" t="str">
        <f t="shared" si="65"/>
        <v/>
      </c>
      <c r="BW82" s="139"/>
      <c r="BX82" s="125"/>
      <c r="CG82" s="122"/>
      <c r="CH82" s="122"/>
      <c r="CI82" s="122"/>
    </row>
    <row r="83" spans="1:87" s="35" customFormat="1" ht="16.7" customHeight="1" x14ac:dyDescent="0.25">
      <c r="A83" s="11"/>
      <c r="B83" s="11"/>
      <c r="C83" s="332" t="str">
        <f t="shared" si="34"/>
        <v>PO</v>
      </c>
      <c r="D83" s="334" t="str">
        <f t="shared" si="35"/>
        <v>PLAN</v>
      </c>
      <c r="E83" s="310" t="str">
        <f t="shared" si="36"/>
        <v/>
      </c>
      <c r="F83" s="29" t="str">
        <f t="shared" si="36"/>
        <v/>
      </c>
      <c r="G83" s="262" t="str">
        <f t="shared" si="37"/>
        <v/>
      </c>
      <c r="H83" s="29" t="str">
        <f t="shared" si="38"/>
        <v/>
      </c>
      <c r="I83" s="642"/>
      <c r="J83" s="643"/>
      <c r="K83" s="643"/>
      <c r="L83" s="644"/>
      <c r="M83" s="643"/>
      <c r="N83" s="643"/>
      <c r="O83" s="645"/>
      <c r="P83" s="646"/>
      <c r="Q83" s="647"/>
      <c r="R83" s="30" t="str">
        <f t="shared" si="58"/>
        <v/>
      </c>
      <c r="S83" s="399" t="str">
        <f t="shared" si="59"/>
        <v/>
      </c>
      <c r="T83" s="685" t="str">
        <f t="shared" si="39"/>
        <v/>
      </c>
      <c r="U83" s="32" t="str">
        <f t="shared" si="40"/>
        <v/>
      </c>
      <c r="V83" s="37" t="str">
        <f t="shared" si="41"/>
        <v/>
      </c>
      <c r="W83" s="33" t="str">
        <f t="shared" si="42"/>
        <v/>
      </c>
      <c r="Y83" s="34" t="str">
        <f t="shared" si="43"/>
        <v/>
      </c>
      <c r="AC83" s="11"/>
      <c r="AD83" s="11"/>
      <c r="AE83" s="11"/>
      <c r="AF83" s="11"/>
      <c r="AG83" s="11"/>
      <c r="AI83" s="11"/>
      <c r="AJ83" s="11"/>
      <c r="AK83" s="11"/>
      <c r="AL83" s="11"/>
      <c r="AM83" s="11"/>
      <c r="AP83" s="125"/>
      <c r="AQ83" s="125" t="s">
        <v>159</v>
      </c>
      <c r="AR83" s="147">
        <f t="shared" si="44"/>
        <v>0</v>
      </c>
      <c r="AS83" s="122"/>
      <c r="AT83" s="122"/>
      <c r="AU83" s="122"/>
      <c r="AV83" s="122"/>
      <c r="AW83" s="35">
        <f t="shared" si="45"/>
        <v>0</v>
      </c>
      <c r="AX83" s="35">
        <f t="shared" si="46"/>
        <v>0</v>
      </c>
      <c r="AY83" s="35">
        <f t="shared" si="60"/>
        <v>0</v>
      </c>
      <c r="AZ83" s="35">
        <f t="shared" si="47"/>
        <v>0</v>
      </c>
      <c r="BA83" s="35">
        <f t="shared" si="61"/>
        <v>0</v>
      </c>
      <c r="BB83" s="35">
        <f t="shared" si="48"/>
        <v>0</v>
      </c>
      <c r="BC83" s="35">
        <f t="shared" si="49"/>
        <v>0</v>
      </c>
      <c r="BD83" s="381">
        <f t="shared" si="62"/>
        <v>0</v>
      </c>
      <c r="BE83" s="35">
        <f t="shared" si="50"/>
        <v>0</v>
      </c>
      <c r="BF83" s="35">
        <f t="shared" si="51"/>
        <v>0</v>
      </c>
      <c r="BJ83" s="12" t="b">
        <f t="shared" si="52"/>
        <v>0</v>
      </c>
      <c r="BK83" s="516" t="b">
        <f t="shared" si="53"/>
        <v>0</v>
      </c>
      <c r="BL83" s="518">
        <f t="shared" si="54"/>
        <v>0</v>
      </c>
      <c r="BM83" s="518">
        <f t="shared" si="63"/>
        <v>0</v>
      </c>
      <c r="BN83" s="517" t="str">
        <f t="shared" si="55"/>
        <v/>
      </c>
      <c r="BO83" s="517" t="str">
        <f t="shared" si="56"/>
        <v/>
      </c>
      <c r="BP83" s="517" t="str">
        <f t="shared" si="57"/>
        <v/>
      </c>
      <c r="BQ83" s="517" t="str">
        <f t="shared" si="64"/>
        <v/>
      </c>
      <c r="BR83" s="546" t="str">
        <f t="shared" si="65"/>
        <v/>
      </c>
      <c r="BW83" s="139"/>
      <c r="BX83" s="125"/>
      <c r="CG83" s="122"/>
      <c r="CH83" s="122"/>
      <c r="CI83" s="122"/>
    </row>
    <row r="84" spans="1:87" s="35" customFormat="1" ht="16.7" customHeight="1" x14ac:dyDescent="0.25">
      <c r="A84" s="11"/>
      <c r="B84" s="11"/>
      <c r="C84" s="332" t="str">
        <f t="shared" si="34"/>
        <v>PO</v>
      </c>
      <c r="D84" s="334" t="str">
        <f t="shared" si="35"/>
        <v>PLAN</v>
      </c>
      <c r="E84" s="310" t="str">
        <f t="shared" si="36"/>
        <v/>
      </c>
      <c r="F84" s="29" t="str">
        <f t="shared" si="36"/>
        <v/>
      </c>
      <c r="G84" s="262" t="str">
        <f t="shared" si="37"/>
        <v/>
      </c>
      <c r="H84" s="29" t="str">
        <f t="shared" si="38"/>
        <v/>
      </c>
      <c r="I84" s="642"/>
      <c r="J84" s="643"/>
      <c r="K84" s="643"/>
      <c r="L84" s="644"/>
      <c r="M84" s="643"/>
      <c r="N84" s="643"/>
      <c r="O84" s="645"/>
      <c r="P84" s="646"/>
      <c r="Q84" s="647"/>
      <c r="R84" s="30" t="str">
        <f t="shared" si="58"/>
        <v/>
      </c>
      <c r="S84" s="399" t="str">
        <f t="shared" si="59"/>
        <v/>
      </c>
      <c r="T84" s="685" t="str">
        <f t="shared" si="39"/>
        <v/>
      </c>
      <c r="U84" s="32" t="str">
        <f t="shared" si="40"/>
        <v/>
      </c>
      <c r="V84" s="37" t="str">
        <f t="shared" si="41"/>
        <v/>
      </c>
      <c r="W84" s="33" t="str">
        <f t="shared" si="42"/>
        <v/>
      </c>
      <c r="Y84" s="34" t="str">
        <f t="shared" si="43"/>
        <v/>
      </c>
      <c r="AC84" s="11"/>
      <c r="AD84" s="11"/>
      <c r="AE84" s="11"/>
      <c r="AF84" s="11"/>
      <c r="AG84" s="11"/>
      <c r="AH84" s="11"/>
      <c r="AI84" s="11"/>
      <c r="AJ84" s="11"/>
      <c r="AK84" s="11"/>
      <c r="AL84" s="11"/>
      <c r="AM84" s="11"/>
      <c r="AP84" s="125"/>
      <c r="AQ84" s="125" t="s">
        <v>160</v>
      </c>
      <c r="AR84" s="147">
        <f t="shared" si="44"/>
        <v>0</v>
      </c>
      <c r="AS84" s="122"/>
      <c r="AT84" s="122"/>
      <c r="AU84" s="122"/>
      <c r="AV84" s="122"/>
      <c r="AW84" s="35">
        <f t="shared" si="45"/>
        <v>0</v>
      </c>
      <c r="AX84" s="35">
        <f t="shared" si="46"/>
        <v>0</v>
      </c>
      <c r="AY84" s="35">
        <f t="shared" si="60"/>
        <v>0</v>
      </c>
      <c r="AZ84" s="35">
        <f t="shared" si="47"/>
        <v>0</v>
      </c>
      <c r="BA84" s="35">
        <f t="shared" si="61"/>
        <v>0</v>
      </c>
      <c r="BB84" s="35">
        <f t="shared" si="48"/>
        <v>0</v>
      </c>
      <c r="BC84" s="35">
        <f t="shared" si="49"/>
        <v>0</v>
      </c>
      <c r="BD84" s="381">
        <f t="shared" si="62"/>
        <v>0</v>
      </c>
      <c r="BE84" s="35">
        <f t="shared" si="50"/>
        <v>0</v>
      </c>
      <c r="BF84" s="35">
        <f t="shared" si="51"/>
        <v>0</v>
      </c>
      <c r="BJ84" s="12" t="b">
        <f t="shared" si="52"/>
        <v>0</v>
      </c>
      <c r="BK84" s="516" t="b">
        <f t="shared" si="53"/>
        <v>0</v>
      </c>
      <c r="BL84" s="518">
        <f t="shared" si="54"/>
        <v>0</v>
      </c>
      <c r="BM84" s="518">
        <f t="shared" si="63"/>
        <v>0</v>
      </c>
      <c r="BN84" s="517" t="str">
        <f t="shared" si="55"/>
        <v/>
      </c>
      <c r="BO84" s="517" t="str">
        <f t="shared" si="56"/>
        <v/>
      </c>
      <c r="BP84" s="517" t="str">
        <f t="shared" si="57"/>
        <v/>
      </c>
      <c r="BQ84" s="517" t="str">
        <f t="shared" si="64"/>
        <v/>
      </c>
      <c r="BR84" s="546" t="str">
        <f t="shared" si="65"/>
        <v/>
      </c>
      <c r="BW84" s="139"/>
      <c r="BX84" s="125"/>
      <c r="CG84" s="122"/>
      <c r="CH84" s="122"/>
      <c r="CI84" s="122"/>
    </row>
    <row r="85" spans="1:87" s="35" customFormat="1" ht="16.7" customHeight="1" x14ac:dyDescent="0.25">
      <c r="A85" s="11"/>
      <c r="B85" s="11"/>
      <c r="C85" s="332" t="str">
        <f t="shared" si="34"/>
        <v>PO</v>
      </c>
      <c r="D85" s="334" t="str">
        <f t="shared" si="35"/>
        <v>PLAN</v>
      </c>
      <c r="E85" s="310" t="str">
        <f t="shared" si="36"/>
        <v/>
      </c>
      <c r="F85" s="29" t="str">
        <f t="shared" si="36"/>
        <v/>
      </c>
      <c r="G85" s="262" t="str">
        <f t="shared" si="37"/>
        <v/>
      </c>
      <c r="H85" s="29" t="str">
        <f t="shared" si="38"/>
        <v/>
      </c>
      <c r="I85" s="642"/>
      <c r="J85" s="643"/>
      <c r="K85" s="643"/>
      <c r="L85" s="644"/>
      <c r="M85" s="643"/>
      <c r="N85" s="643"/>
      <c r="O85" s="645"/>
      <c r="P85" s="646"/>
      <c r="Q85" s="647"/>
      <c r="R85" s="30" t="str">
        <f t="shared" si="58"/>
        <v/>
      </c>
      <c r="S85" s="399" t="str">
        <f t="shared" si="59"/>
        <v/>
      </c>
      <c r="T85" s="685" t="str">
        <f t="shared" si="39"/>
        <v/>
      </c>
      <c r="U85" s="32" t="str">
        <f t="shared" si="40"/>
        <v/>
      </c>
      <c r="V85" s="37" t="str">
        <f t="shared" si="41"/>
        <v/>
      </c>
      <c r="W85" s="33" t="str">
        <f t="shared" si="42"/>
        <v/>
      </c>
      <c r="Y85" s="34" t="str">
        <f t="shared" si="43"/>
        <v/>
      </c>
      <c r="AC85" s="11"/>
      <c r="AD85" s="11"/>
      <c r="AE85" s="11"/>
      <c r="AF85" s="11"/>
      <c r="AG85" s="11"/>
      <c r="AH85" s="11"/>
      <c r="AI85" s="11"/>
      <c r="AJ85" s="11"/>
      <c r="AK85" s="11"/>
      <c r="AL85" s="11"/>
      <c r="AM85" s="11"/>
      <c r="AP85" s="125"/>
      <c r="AQ85" s="125" t="s">
        <v>161</v>
      </c>
      <c r="AR85" s="147">
        <f t="shared" si="44"/>
        <v>0</v>
      </c>
      <c r="AS85" s="122"/>
      <c r="AT85" s="122"/>
      <c r="AU85" s="122"/>
      <c r="AV85" s="122"/>
      <c r="AW85" s="35">
        <f t="shared" si="45"/>
        <v>0</v>
      </c>
      <c r="AX85" s="35">
        <f t="shared" si="46"/>
        <v>0</v>
      </c>
      <c r="AY85" s="35">
        <f t="shared" si="60"/>
        <v>0</v>
      </c>
      <c r="AZ85" s="35">
        <f t="shared" si="47"/>
        <v>0</v>
      </c>
      <c r="BA85" s="35">
        <f t="shared" si="61"/>
        <v>0</v>
      </c>
      <c r="BB85" s="35">
        <f t="shared" si="48"/>
        <v>0</v>
      </c>
      <c r="BC85" s="35">
        <f t="shared" si="49"/>
        <v>0</v>
      </c>
      <c r="BD85" s="381">
        <f t="shared" si="62"/>
        <v>0</v>
      </c>
      <c r="BE85" s="35">
        <f t="shared" si="50"/>
        <v>0</v>
      </c>
      <c r="BF85" s="35">
        <f t="shared" si="51"/>
        <v>0</v>
      </c>
      <c r="BJ85" s="12" t="b">
        <f t="shared" si="52"/>
        <v>0</v>
      </c>
      <c r="BK85" s="516" t="b">
        <f t="shared" si="53"/>
        <v>0</v>
      </c>
      <c r="BL85" s="518">
        <f t="shared" si="54"/>
        <v>0</v>
      </c>
      <c r="BM85" s="518">
        <f t="shared" si="63"/>
        <v>0</v>
      </c>
      <c r="BN85" s="517" t="str">
        <f t="shared" si="55"/>
        <v/>
      </c>
      <c r="BO85" s="517" t="str">
        <f t="shared" si="56"/>
        <v/>
      </c>
      <c r="BP85" s="517" t="str">
        <f t="shared" si="57"/>
        <v/>
      </c>
      <c r="BQ85" s="517" t="str">
        <f t="shared" si="64"/>
        <v/>
      </c>
      <c r="BR85" s="546" t="str">
        <f t="shared" si="65"/>
        <v/>
      </c>
      <c r="BW85" s="139"/>
      <c r="BX85" s="125"/>
      <c r="CG85" s="122"/>
      <c r="CH85" s="122"/>
      <c r="CI85" s="122"/>
    </row>
    <row r="86" spans="1:87" s="35" customFormat="1" ht="16.7" customHeight="1" x14ac:dyDescent="0.25">
      <c r="A86" s="11"/>
      <c r="B86" s="11"/>
      <c r="C86" s="332" t="str">
        <f t="shared" si="34"/>
        <v>PO</v>
      </c>
      <c r="D86" s="334" t="str">
        <f t="shared" si="35"/>
        <v>PLAN</v>
      </c>
      <c r="E86" s="310" t="str">
        <f t="shared" si="36"/>
        <v/>
      </c>
      <c r="F86" s="29" t="str">
        <f t="shared" si="36"/>
        <v/>
      </c>
      <c r="G86" s="262" t="str">
        <f t="shared" si="37"/>
        <v/>
      </c>
      <c r="H86" s="29" t="str">
        <f t="shared" si="38"/>
        <v/>
      </c>
      <c r="I86" s="642"/>
      <c r="J86" s="643"/>
      <c r="K86" s="643"/>
      <c r="L86" s="644"/>
      <c r="M86" s="643"/>
      <c r="N86" s="643"/>
      <c r="O86" s="645"/>
      <c r="P86" s="646"/>
      <c r="Q86" s="647"/>
      <c r="R86" s="30" t="str">
        <f t="shared" si="58"/>
        <v/>
      </c>
      <c r="S86" s="399" t="str">
        <f t="shared" si="59"/>
        <v/>
      </c>
      <c r="T86" s="685" t="str">
        <f t="shared" si="39"/>
        <v/>
      </c>
      <c r="U86" s="32" t="str">
        <f t="shared" si="40"/>
        <v/>
      </c>
      <c r="V86" s="37" t="str">
        <f t="shared" si="41"/>
        <v/>
      </c>
      <c r="W86" s="33" t="str">
        <f t="shared" si="42"/>
        <v/>
      </c>
      <c r="Y86" s="34" t="str">
        <f t="shared" si="43"/>
        <v/>
      </c>
      <c r="AC86" s="11"/>
      <c r="AD86" s="11"/>
      <c r="AE86" s="11"/>
      <c r="AF86" s="11"/>
      <c r="AG86" s="11"/>
      <c r="AH86" s="11"/>
      <c r="AI86" s="11"/>
      <c r="AJ86" s="11"/>
      <c r="AK86" s="11"/>
      <c r="AL86" s="11"/>
      <c r="AM86" s="11"/>
      <c r="AP86" s="125"/>
      <c r="AQ86" s="125" t="s">
        <v>162</v>
      </c>
      <c r="AR86" s="147">
        <f t="shared" si="44"/>
        <v>0</v>
      </c>
      <c r="AS86" s="122"/>
      <c r="AT86" s="122"/>
      <c r="AU86" s="122"/>
      <c r="AV86" s="122"/>
      <c r="AW86" s="35">
        <f t="shared" si="45"/>
        <v>0</v>
      </c>
      <c r="AX86" s="35">
        <f t="shared" si="46"/>
        <v>0</v>
      </c>
      <c r="AY86" s="35">
        <f t="shared" si="60"/>
        <v>0</v>
      </c>
      <c r="AZ86" s="35">
        <f t="shared" si="47"/>
        <v>0</v>
      </c>
      <c r="BA86" s="35">
        <f t="shared" si="61"/>
        <v>0</v>
      </c>
      <c r="BB86" s="35">
        <f t="shared" si="48"/>
        <v>0</v>
      </c>
      <c r="BC86" s="35">
        <f t="shared" si="49"/>
        <v>0</v>
      </c>
      <c r="BD86" s="381">
        <f t="shared" si="62"/>
        <v>0</v>
      </c>
      <c r="BE86" s="35">
        <f t="shared" si="50"/>
        <v>0</v>
      </c>
      <c r="BF86" s="35">
        <f t="shared" si="51"/>
        <v>0</v>
      </c>
      <c r="BJ86" s="12" t="b">
        <f t="shared" si="52"/>
        <v>0</v>
      </c>
      <c r="BK86" s="516" t="b">
        <f t="shared" si="53"/>
        <v>0</v>
      </c>
      <c r="BL86" s="518">
        <f t="shared" si="54"/>
        <v>0</v>
      </c>
      <c r="BM86" s="518">
        <f t="shared" si="63"/>
        <v>0</v>
      </c>
      <c r="BN86" s="517" t="str">
        <f t="shared" si="55"/>
        <v/>
      </c>
      <c r="BO86" s="517" t="str">
        <f t="shared" si="56"/>
        <v/>
      </c>
      <c r="BP86" s="517" t="str">
        <f t="shared" si="57"/>
        <v/>
      </c>
      <c r="BQ86" s="517" t="str">
        <f t="shared" si="64"/>
        <v/>
      </c>
      <c r="BR86" s="546" t="str">
        <f t="shared" si="65"/>
        <v/>
      </c>
      <c r="BW86" s="139"/>
      <c r="BX86" s="125"/>
      <c r="CG86" s="122"/>
      <c r="CH86" s="122"/>
      <c r="CI86" s="122"/>
    </row>
    <row r="87" spans="1:87" s="35" customFormat="1" ht="16.7" customHeight="1" x14ac:dyDescent="0.25">
      <c r="A87" s="11"/>
      <c r="B87" s="11"/>
      <c r="C87" s="332" t="str">
        <f t="shared" si="34"/>
        <v>PO</v>
      </c>
      <c r="D87" s="334" t="str">
        <f t="shared" si="35"/>
        <v>PLAN</v>
      </c>
      <c r="E87" s="310" t="str">
        <f t="shared" si="36"/>
        <v/>
      </c>
      <c r="F87" s="29" t="str">
        <f t="shared" si="36"/>
        <v/>
      </c>
      <c r="G87" s="262" t="str">
        <f t="shared" si="37"/>
        <v/>
      </c>
      <c r="H87" s="29" t="str">
        <f t="shared" si="38"/>
        <v/>
      </c>
      <c r="I87" s="642"/>
      <c r="J87" s="643"/>
      <c r="K87" s="643"/>
      <c r="L87" s="644"/>
      <c r="M87" s="643"/>
      <c r="N87" s="643"/>
      <c r="O87" s="645"/>
      <c r="P87" s="646"/>
      <c r="Q87" s="647"/>
      <c r="R87" s="30" t="str">
        <f t="shared" si="58"/>
        <v/>
      </c>
      <c r="S87" s="399" t="str">
        <f t="shared" si="59"/>
        <v/>
      </c>
      <c r="T87" s="685" t="str">
        <f t="shared" si="39"/>
        <v/>
      </c>
      <c r="U87" s="32" t="str">
        <f t="shared" si="40"/>
        <v/>
      </c>
      <c r="V87" s="37" t="str">
        <f t="shared" si="41"/>
        <v/>
      </c>
      <c r="W87" s="33" t="str">
        <f t="shared" si="42"/>
        <v/>
      </c>
      <c r="Y87" s="34" t="str">
        <f t="shared" si="43"/>
        <v/>
      </c>
      <c r="AC87" s="11"/>
      <c r="AD87" s="11"/>
      <c r="AE87" s="11"/>
      <c r="AF87" s="11"/>
      <c r="AG87" s="11"/>
      <c r="AH87" s="11"/>
      <c r="AI87" s="11"/>
      <c r="AJ87" s="11"/>
      <c r="AK87" s="11"/>
      <c r="AL87" s="11"/>
      <c r="AM87" s="11"/>
      <c r="AP87" s="125"/>
      <c r="AQ87" s="125" t="s">
        <v>163</v>
      </c>
      <c r="AR87" s="147">
        <f t="shared" si="44"/>
        <v>0</v>
      </c>
      <c r="AS87" s="122"/>
      <c r="AT87" s="122"/>
      <c r="AU87" s="122"/>
      <c r="AV87" s="122"/>
      <c r="AW87" s="35">
        <f t="shared" si="45"/>
        <v>0</v>
      </c>
      <c r="AX87" s="35">
        <f t="shared" si="46"/>
        <v>0</v>
      </c>
      <c r="AY87" s="35">
        <f t="shared" si="60"/>
        <v>0</v>
      </c>
      <c r="AZ87" s="35">
        <f t="shared" si="47"/>
        <v>0</v>
      </c>
      <c r="BA87" s="35">
        <f t="shared" si="61"/>
        <v>0</v>
      </c>
      <c r="BB87" s="35">
        <f t="shared" si="48"/>
        <v>0</v>
      </c>
      <c r="BC87" s="35">
        <f t="shared" si="49"/>
        <v>0</v>
      </c>
      <c r="BD87" s="381">
        <f t="shared" si="62"/>
        <v>0</v>
      </c>
      <c r="BE87" s="35">
        <f t="shared" si="50"/>
        <v>0</v>
      </c>
      <c r="BF87" s="35">
        <f t="shared" si="51"/>
        <v>0</v>
      </c>
      <c r="BJ87" s="12" t="b">
        <f t="shared" si="52"/>
        <v>0</v>
      </c>
      <c r="BK87" s="516" t="b">
        <f t="shared" si="53"/>
        <v>0</v>
      </c>
      <c r="BL87" s="518">
        <f t="shared" si="54"/>
        <v>0</v>
      </c>
      <c r="BM87" s="518">
        <f t="shared" si="63"/>
        <v>0</v>
      </c>
      <c r="BN87" s="517" t="str">
        <f t="shared" si="55"/>
        <v/>
      </c>
      <c r="BO87" s="517" t="str">
        <f t="shared" si="56"/>
        <v/>
      </c>
      <c r="BP87" s="517" t="str">
        <f t="shared" si="57"/>
        <v/>
      </c>
      <c r="BQ87" s="517" t="str">
        <f t="shared" si="64"/>
        <v/>
      </c>
      <c r="BR87" s="546" t="str">
        <f t="shared" si="65"/>
        <v/>
      </c>
      <c r="BW87" s="139"/>
      <c r="BX87" s="125"/>
      <c r="CG87" s="122"/>
      <c r="CH87" s="122"/>
      <c r="CI87" s="122"/>
    </row>
    <row r="88" spans="1:87" s="35" customFormat="1" ht="16.7" customHeight="1" x14ac:dyDescent="0.25">
      <c r="A88" s="11"/>
      <c r="B88" s="11"/>
      <c r="C88" s="332" t="str">
        <f t="shared" si="34"/>
        <v>PO</v>
      </c>
      <c r="D88" s="334" t="str">
        <f t="shared" si="35"/>
        <v>PLAN</v>
      </c>
      <c r="E88" s="310" t="str">
        <f t="shared" si="36"/>
        <v/>
      </c>
      <c r="F88" s="29" t="str">
        <f t="shared" si="36"/>
        <v/>
      </c>
      <c r="G88" s="262" t="str">
        <f t="shared" si="37"/>
        <v/>
      </c>
      <c r="H88" s="29" t="str">
        <f t="shared" si="38"/>
        <v/>
      </c>
      <c r="I88" s="642"/>
      <c r="J88" s="643"/>
      <c r="K88" s="643"/>
      <c r="L88" s="644"/>
      <c r="M88" s="643"/>
      <c r="N88" s="643"/>
      <c r="O88" s="645"/>
      <c r="P88" s="646"/>
      <c r="Q88" s="647"/>
      <c r="R88" s="30" t="str">
        <f t="shared" si="58"/>
        <v/>
      </c>
      <c r="S88" s="399" t="str">
        <f t="shared" si="59"/>
        <v/>
      </c>
      <c r="T88" s="685" t="str">
        <f t="shared" si="39"/>
        <v/>
      </c>
      <c r="U88" s="32" t="str">
        <f t="shared" si="40"/>
        <v/>
      </c>
      <c r="V88" s="37" t="str">
        <f t="shared" si="41"/>
        <v/>
      </c>
      <c r="W88" s="33" t="str">
        <f t="shared" si="42"/>
        <v/>
      </c>
      <c r="Y88" s="34" t="str">
        <f t="shared" si="43"/>
        <v/>
      </c>
      <c r="AC88" s="11"/>
      <c r="AD88" s="11"/>
      <c r="AE88" s="11"/>
      <c r="AF88" s="11"/>
      <c r="AG88" s="11"/>
      <c r="AH88" s="11"/>
      <c r="AI88" s="11"/>
      <c r="AJ88" s="11"/>
      <c r="AK88" s="11"/>
      <c r="AL88" s="11"/>
      <c r="AM88" s="11"/>
      <c r="AP88" s="125"/>
      <c r="AQ88" s="125" t="s">
        <v>164</v>
      </c>
      <c r="AR88" s="147">
        <f t="shared" si="44"/>
        <v>0</v>
      </c>
      <c r="AS88" s="122"/>
      <c r="AT88" s="122"/>
      <c r="AU88" s="122"/>
      <c r="AV88" s="122"/>
      <c r="AW88" s="35">
        <f t="shared" si="45"/>
        <v>0</v>
      </c>
      <c r="AX88" s="35">
        <f t="shared" si="46"/>
        <v>0</v>
      </c>
      <c r="AY88" s="35">
        <f t="shared" si="60"/>
        <v>0</v>
      </c>
      <c r="AZ88" s="35">
        <f t="shared" si="47"/>
        <v>0</v>
      </c>
      <c r="BA88" s="35">
        <f t="shared" si="61"/>
        <v>0</v>
      </c>
      <c r="BB88" s="35">
        <f t="shared" si="48"/>
        <v>0</v>
      </c>
      <c r="BC88" s="35">
        <f t="shared" si="49"/>
        <v>0</v>
      </c>
      <c r="BD88" s="381">
        <f t="shared" si="62"/>
        <v>0</v>
      </c>
      <c r="BE88" s="35">
        <f t="shared" si="50"/>
        <v>0</v>
      </c>
      <c r="BF88" s="35">
        <f t="shared" si="51"/>
        <v>0</v>
      </c>
      <c r="BJ88" s="12" t="b">
        <f t="shared" si="52"/>
        <v>0</v>
      </c>
      <c r="BK88" s="516" t="b">
        <f t="shared" si="53"/>
        <v>0</v>
      </c>
      <c r="BL88" s="518">
        <f t="shared" si="54"/>
        <v>0</v>
      </c>
      <c r="BM88" s="518">
        <f t="shared" si="63"/>
        <v>0</v>
      </c>
      <c r="BN88" s="517" t="str">
        <f t="shared" si="55"/>
        <v/>
      </c>
      <c r="BO88" s="517" t="str">
        <f t="shared" si="56"/>
        <v/>
      </c>
      <c r="BP88" s="517" t="str">
        <f t="shared" si="57"/>
        <v/>
      </c>
      <c r="BQ88" s="517" t="str">
        <f t="shared" si="64"/>
        <v/>
      </c>
      <c r="BR88" s="546" t="str">
        <f t="shared" si="65"/>
        <v/>
      </c>
      <c r="BW88" s="139"/>
      <c r="BX88" s="125"/>
      <c r="CG88" s="122"/>
      <c r="CH88" s="122"/>
      <c r="CI88" s="122"/>
    </row>
    <row r="89" spans="1:87" s="35" customFormat="1" ht="16.7" customHeight="1" x14ac:dyDescent="0.25">
      <c r="A89" s="11"/>
      <c r="B89" s="11"/>
      <c r="C89" s="332" t="str">
        <f t="shared" si="34"/>
        <v>PO</v>
      </c>
      <c r="D89" s="334" t="str">
        <f t="shared" si="35"/>
        <v>PLAN</v>
      </c>
      <c r="E89" s="310" t="str">
        <f t="shared" ref="E89:F104" si="66">IF(E34="","",E34)</f>
        <v/>
      </c>
      <c r="F89" s="29" t="str">
        <f t="shared" si="66"/>
        <v/>
      </c>
      <c r="G89" s="262" t="str">
        <f t="shared" si="37"/>
        <v/>
      </c>
      <c r="H89" s="29" t="str">
        <f t="shared" si="38"/>
        <v/>
      </c>
      <c r="I89" s="642"/>
      <c r="J89" s="643"/>
      <c r="K89" s="643"/>
      <c r="L89" s="644"/>
      <c r="M89" s="643"/>
      <c r="N89" s="643"/>
      <c r="O89" s="645"/>
      <c r="P89" s="646"/>
      <c r="Q89" s="647"/>
      <c r="R89" s="30" t="str">
        <f t="shared" si="58"/>
        <v/>
      </c>
      <c r="S89" s="399" t="str">
        <f t="shared" si="59"/>
        <v/>
      </c>
      <c r="T89" s="685" t="str">
        <f t="shared" si="39"/>
        <v/>
      </c>
      <c r="U89" s="32" t="str">
        <f t="shared" si="40"/>
        <v/>
      </c>
      <c r="V89" s="37" t="str">
        <f t="shared" si="41"/>
        <v/>
      </c>
      <c r="W89" s="33" t="str">
        <f t="shared" si="42"/>
        <v/>
      </c>
      <c r="Y89" s="34" t="str">
        <f t="shared" si="43"/>
        <v/>
      </c>
      <c r="AC89" s="11"/>
      <c r="AD89" s="11"/>
      <c r="AE89" s="11"/>
      <c r="AF89" s="11"/>
      <c r="AG89" s="11"/>
      <c r="AH89" s="11"/>
      <c r="AI89" s="11"/>
      <c r="AJ89" s="11"/>
      <c r="AK89" s="11"/>
      <c r="AL89" s="11"/>
      <c r="AM89" s="11"/>
      <c r="AP89" s="125"/>
      <c r="AQ89" s="125" t="s">
        <v>165</v>
      </c>
      <c r="AR89" s="147">
        <f t="shared" si="44"/>
        <v>0</v>
      </c>
      <c r="AS89" s="122"/>
      <c r="AT89" s="122"/>
      <c r="AU89" s="122"/>
      <c r="AV89" s="122"/>
      <c r="AW89" s="35">
        <f t="shared" si="45"/>
        <v>0</v>
      </c>
      <c r="AX89" s="35">
        <f t="shared" si="46"/>
        <v>0</v>
      </c>
      <c r="AY89" s="35">
        <f t="shared" si="60"/>
        <v>0</v>
      </c>
      <c r="AZ89" s="35">
        <f t="shared" si="47"/>
        <v>0</v>
      </c>
      <c r="BA89" s="35">
        <f t="shared" si="61"/>
        <v>0</v>
      </c>
      <c r="BB89" s="35">
        <f t="shared" si="48"/>
        <v>0</v>
      </c>
      <c r="BC89" s="35">
        <f t="shared" si="49"/>
        <v>0</v>
      </c>
      <c r="BD89" s="381">
        <f t="shared" si="62"/>
        <v>0</v>
      </c>
      <c r="BE89" s="35">
        <f t="shared" si="50"/>
        <v>0</v>
      </c>
      <c r="BF89" s="35">
        <f t="shared" si="51"/>
        <v>0</v>
      </c>
      <c r="BJ89" s="12" t="b">
        <f t="shared" si="52"/>
        <v>0</v>
      </c>
      <c r="BK89" s="516" t="b">
        <f t="shared" si="53"/>
        <v>0</v>
      </c>
      <c r="BL89" s="518">
        <f t="shared" si="54"/>
        <v>0</v>
      </c>
      <c r="BM89" s="518">
        <f t="shared" si="63"/>
        <v>0</v>
      </c>
      <c r="BN89" s="517" t="str">
        <f t="shared" si="55"/>
        <v/>
      </c>
      <c r="BO89" s="517" t="str">
        <f t="shared" si="56"/>
        <v/>
      </c>
      <c r="BP89" s="517" t="str">
        <f t="shared" si="57"/>
        <v/>
      </c>
      <c r="BQ89" s="517" t="str">
        <f t="shared" si="64"/>
        <v/>
      </c>
      <c r="BR89" s="546" t="str">
        <f t="shared" si="65"/>
        <v/>
      </c>
      <c r="BW89" s="139"/>
      <c r="BX89" s="125"/>
      <c r="CG89" s="122"/>
      <c r="CH89" s="122"/>
      <c r="CI89" s="122"/>
    </row>
    <row r="90" spans="1:87" s="35" customFormat="1" ht="16.7" customHeight="1" x14ac:dyDescent="0.25">
      <c r="A90" s="11"/>
      <c r="B90" s="11"/>
      <c r="C90" s="332" t="str">
        <f t="shared" si="34"/>
        <v>PO</v>
      </c>
      <c r="D90" s="334" t="str">
        <f t="shared" si="35"/>
        <v>PLAN</v>
      </c>
      <c r="E90" s="310" t="str">
        <f t="shared" si="66"/>
        <v/>
      </c>
      <c r="F90" s="29" t="str">
        <f t="shared" si="66"/>
        <v/>
      </c>
      <c r="G90" s="262" t="str">
        <f t="shared" si="37"/>
        <v/>
      </c>
      <c r="H90" s="29" t="str">
        <f t="shared" si="38"/>
        <v/>
      </c>
      <c r="I90" s="642"/>
      <c r="J90" s="643"/>
      <c r="K90" s="643"/>
      <c r="L90" s="644"/>
      <c r="M90" s="643"/>
      <c r="N90" s="643"/>
      <c r="O90" s="645"/>
      <c r="P90" s="646"/>
      <c r="Q90" s="647"/>
      <c r="R90" s="30" t="str">
        <f t="shared" si="58"/>
        <v/>
      </c>
      <c r="S90" s="399" t="str">
        <f t="shared" si="59"/>
        <v/>
      </c>
      <c r="T90" s="685" t="str">
        <f t="shared" si="39"/>
        <v/>
      </c>
      <c r="U90" s="32" t="str">
        <f t="shared" si="40"/>
        <v/>
      </c>
      <c r="V90" s="37" t="str">
        <f t="shared" si="41"/>
        <v/>
      </c>
      <c r="W90" s="33" t="str">
        <f t="shared" si="42"/>
        <v/>
      </c>
      <c r="Y90" s="34" t="str">
        <f t="shared" si="43"/>
        <v/>
      </c>
      <c r="AC90" s="11"/>
      <c r="AD90" s="11"/>
      <c r="AE90" s="11"/>
      <c r="AF90" s="11"/>
      <c r="AG90" s="11"/>
      <c r="AH90" s="11"/>
      <c r="AI90" s="11"/>
      <c r="AJ90" s="11"/>
      <c r="AK90" s="11"/>
      <c r="AL90" s="11"/>
      <c r="AM90" s="11"/>
      <c r="AP90" s="125"/>
      <c r="AQ90" s="125" t="s">
        <v>166</v>
      </c>
      <c r="AR90" s="147">
        <f t="shared" si="44"/>
        <v>0</v>
      </c>
      <c r="AS90" s="122"/>
      <c r="AT90" s="122"/>
      <c r="AU90" s="122"/>
      <c r="AV90" s="122"/>
      <c r="AW90" s="35">
        <f t="shared" si="45"/>
        <v>0</v>
      </c>
      <c r="AX90" s="35">
        <f t="shared" si="46"/>
        <v>0</v>
      </c>
      <c r="AY90" s="35">
        <f t="shared" si="60"/>
        <v>0</v>
      </c>
      <c r="AZ90" s="35">
        <f t="shared" si="47"/>
        <v>0</v>
      </c>
      <c r="BA90" s="35">
        <f t="shared" si="61"/>
        <v>0</v>
      </c>
      <c r="BB90" s="35">
        <f t="shared" si="48"/>
        <v>0</v>
      </c>
      <c r="BC90" s="35">
        <f t="shared" si="49"/>
        <v>0</v>
      </c>
      <c r="BD90" s="381">
        <f t="shared" si="62"/>
        <v>0</v>
      </c>
      <c r="BE90" s="35">
        <f t="shared" si="50"/>
        <v>0</v>
      </c>
      <c r="BF90" s="35">
        <f t="shared" si="51"/>
        <v>0</v>
      </c>
      <c r="BJ90" s="12" t="b">
        <f t="shared" si="52"/>
        <v>0</v>
      </c>
      <c r="BK90" s="516" t="b">
        <f t="shared" si="53"/>
        <v>0</v>
      </c>
      <c r="BL90" s="518">
        <f t="shared" si="54"/>
        <v>0</v>
      </c>
      <c r="BM90" s="518">
        <f t="shared" si="63"/>
        <v>0</v>
      </c>
      <c r="BN90" s="517" t="str">
        <f t="shared" si="55"/>
        <v/>
      </c>
      <c r="BO90" s="517" t="str">
        <f t="shared" si="56"/>
        <v/>
      </c>
      <c r="BP90" s="517" t="str">
        <f t="shared" si="57"/>
        <v/>
      </c>
      <c r="BQ90" s="517" t="str">
        <f t="shared" si="64"/>
        <v/>
      </c>
      <c r="BR90" s="546" t="str">
        <f t="shared" si="65"/>
        <v/>
      </c>
      <c r="BW90" s="139"/>
      <c r="BX90" s="125"/>
      <c r="CG90" s="122"/>
      <c r="CH90" s="122"/>
      <c r="CI90" s="122"/>
    </row>
    <row r="91" spans="1:87" s="35" customFormat="1" ht="16.7" customHeight="1" x14ac:dyDescent="0.25">
      <c r="A91" s="11"/>
      <c r="B91" s="11"/>
      <c r="C91" s="332" t="str">
        <f t="shared" si="34"/>
        <v>PO</v>
      </c>
      <c r="D91" s="334" t="str">
        <f t="shared" si="35"/>
        <v>PLAN</v>
      </c>
      <c r="E91" s="310" t="str">
        <f t="shared" si="66"/>
        <v/>
      </c>
      <c r="F91" s="29" t="str">
        <f t="shared" si="66"/>
        <v/>
      </c>
      <c r="G91" s="262" t="str">
        <f t="shared" si="37"/>
        <v/>
      </c>
      <c r="H91" s="29" t="str">
        <f t="shared" si="38"/>
        <v/>
      </c>
      <c r="I91" s="642"/>
      <c r="J91" s="643"/>
      <c r="K91" s="643"/>
      <c r="L91" s="644"/>
      <c r="M91" s="643"/>
      <c r="N91" s="643"/>
      <c r="O91" s="645"/>
      <c r="P91" s="646"/>
      <c r="Q91" s="647"/>
      <c r="R91" s="30" t="str">
        <f t="shared" si="58"/>
        <v/>
      </c>
      <c r="S91" s="399" t="str">
        <f t="shared" si="59"/>
        <v/>
      </c>
      <c r="T91" s="685" t="str">
        <f t="shared" si="39"/>
        <v/>
      </c>
      <c r="U91" s="32" t="str">
        <f t="shared" si="40"/>
        <v/>
      </c>
      <c r="V91" s="37" t="str">
        <f t="shared" si="41"/>
        <v/>
      </c>
      <c r="W91" s="33" t="str">
        <f t="shared" si="42"/>
        <v/>
      </c>
      <c r="Y91" s="34" t="str">
        <f t="shared" si="43"/>
        <v/>
      </c>
      <c r="AC91" s="11"/>
      <c r="AD91" s="11"/>
      <c r="AE91" s="11"/>
      <c r="AF91" s="11"/>
      <c r="AG91" s="11"/>
      <c r="AH91" s="11"/>
      <c r="AI91" s="11"/>
      <c r="AJ91" s="11"/>
      <c r="AK91" s="11"/>
      <c r="AL91" s="11"/>
      <c r="AM91" s="11"/>
      <c r="AP91" s="125"/>
      <c r="AQ91" s="125" t="s">
        <v>167</v>
      </c>
      <c r="AR91" s="147">
        <f t="shared" si="44"/>
        <v>0</v>
      </c>
      <c r="AS91" s="122"/>
      <c r="AT91" s="122"/>
      <c r="AU91" s="122"/>
      <c r="AV91" s="122"/>
      <c r="AW91" s="35">
        <f t="shared" si="45"/>
        <v>0</v>
      </c>
      <c r="AX91" s="35">
        <f t="shared" si="46"/>
        <v>0</v>
      </c>
      <c r="AY91" s="35">
        <f t="shared" si="60"/>
        <v>0</v>
      </c>
      <c r="AZ91" s="35">
        <f t="shared" si="47"/>
        <v>0</v>
      </c>
      <c r="BA91" s="35">
        <f t="shared" si="61"/>
        <v>0</v>
      </c>
      <c r="BB91" s="35">
        <f t="shared" si="48"/>
        <v>0</v>
      </c>
      <c r="BC91" s="35">
        <f t="shared" si="49"/>
        <v>0</v>
      </c>
      <c r="BD91" s="381">
        <f t="shared" si="62"/>
        <v>0</v>
      </c>
      <c r="BE91" s="35">
        <f t="shared" si="50"/>
        <v>0</v>
      </c>
      <c r="BF91" s="35">
        <f t="shared" si="51"/>
        <v>0</v>
      </c>
      <c r="BJ91" s="12" t="b">
        <f t="shared" si="52"/>
        <v>0</v>
      </c>
      <c r="BK91" s="516" t="b">
        <f t="shared" si="53"/>
        <v>0</v>
      </c>
      <c r="BL91" s="518">
        <f t="shared" si="54"/>
        <v>0</v>
      </c>
      <c r="BM91" s="518">
        <f t="shared" si="63"/>
        <v>0</v>
      </c>
      <c r="BN91" s="517" t="str">
        <f t="shared" si="55"/>
        <v/>
      </c>
      <c r="BO91" s="517" t="str">
        <f t="shared" si="56"/>
        <v/>
      </c>
      <c r="BP91" s="517" t="str">
        <f t="shared" si="57"/>
        <v/>
      </c>
      <c r="BQ91" s="517" t="str">
        <f t="shared" si="64"/>
        <v/>
      </c>
      <c r="BR91" s="546" t="str">
        <f t="shared" si="65"/>
        <v/>
      </c>
      <c r="BW91" s="139"/>
      <c r="BX91" s="125"/>
      <c r="CG91" s="122"/>
      <c r="CH91" s="122"/>
      <c r="CI91" s="122"/>
    </row>
    <row r="92" spans="1:87" s="35" customFormat="1" ht="16.7" customHeight="1" x14ac:dyDescent="0.25">
      <c r="A92" s="11"/>
      <c r="B92" s="11"/>
      <c r="C92" s="332" t="str">
        <f t="shared" si="34"/>
        <v>PO</v>
      </c>
      <c r="D92" s="334" t="str">
        <f t="shared" si="35"/>
        <v>PLAN</v>
      </c>
      <c r="E92" s="310" t="str">
        <f t="shared" si="66"/>
        <v/>
      </c>
      <c r="F92" s="29" t="str">
        <f t="shared" si="66"/>
        <v/>
      </c>
      <c r="G92" s="262" t="str">
        <f t="shared" si="37"/>
        <v/>
      </c>
      <c r="H92" s="29" t="str">
        <f t="shared" si="38"/>
        <v/>
      </c>
      <c r="I92" s="642"/>
      <c r="J92" s="643"/>
      <c r="K92" s="643"/>
      <c r="L92" s="644"/>
      <c r="M92" s="643"/>
      <c r="N92" s="643"/>
      <c r="O92" s="645"/>
      <c r="P92" s="646"/>
      <c r="Q92" s="647"/>
      <c r="R92" s="30" t="str">
        <f t="shared" si="58"/>
        <v/>
      </c>
      <c r="S92" s="399" t="str">
        <f t="shared" si="59"/>
        <v/>
      </c>
      <c r="T92" s="685" t="str">
        <f t="shared" si="39"/>
        <v/>
      </c>
      <c r="U92" s="32" t="str">
        <f t="shared" si="40"/>
        <v/>
      </c>
      <c r="V92" s="37" t="str">
        <f t="shared" si="41"/>
        <v/>
      </c>
      <c r="W92" s="33" t="str">
        <f t="shared" si="42"/>
        <v/>
      </c>
      <c r="Y92" s="34" t="str">
        <f t="shared" si="43"/>
        <v/>
      </c>
      <c r="AC92" s="11"/>
      <c r="AD92" s="11"/>
      <c r="AE92" s="11"/>
      <c r="AF92" s="11"/>
      <c r="AG92" s="11"/>
      <c r="AH92" s="11"/>
      <c r="AI92" s="11"/>
      <c r="AJ92" s="11"/>
      <c r="AK92" s="11"/>
      <c r="AL92" s="11"/>
      <c r="AM92" s="11"/>
      <c r="AP92" s="125"/>
      <c r="AQ92" s="125" t="s">
        <v>168</v>
      </c>
      <c r="AR92" s="147">
        <f t="shared" si="44"/>
        <v>0</v>
      </c>
      <c r="AS92" s="122"/>
      <c r="AT92" s="122"/>
      <c r="AU92" s="122"/>
      <c r="AV92" s="122"/>
      <c r="AW92" s="35">
        <f t="shared" si="45"/>
        <v>0</v>
      </c>
      <c r="AX92" s="35">
        <f t="shared" si="46"/>
        <v>0</v>
      </c>
      <c r="AY92" s="35">
        <f t="shared" si="60"/>
        <v>0</v>
      </c>
      <c r="AZ92" s="35">
        <f t="shared" si="47"/>
        <v>0</v>
      </c>
      <c r="BA92" s="35">
        <f t="shared" si="61"/>
        <v>0</v>
      </c>
      <c r="BB92" s="35">
        <f t="shared" si="48"/>
        <v>0</v>
      </c>
      <c r="BC92" s="35">
        <f t="shared" si="49"/>
        <v>0</v>
      </c>
      <c r="BD92" s="381">
        <f t="shared" si="62"/>
        <v>0</v>
      </c>
      <c r="BE92" s="35">
        <f t="shared" si="50"/>
        <v>0</v>
      </c>
      <c r="BF92" s="35">
        <f t="shared" si="51"/>
        <v>0</v>
      </c>
      <c r="BJ92" s="12" t="b">
        <f t="shared" si="52"/>
        <v>0</v>
      </c>
      <c r="BK92" s="516" t="b">
        <f t="shared" si="53"/>
        <v>0</v>
      </c>
      <c r="BL92" s="518">
        <f t="shared" si="54"/>
        <v>0</v>
      </c>
      <c r="BM92" s="518">
        <f t="shared" si="63"/>
        <v>0</v>
      </c>
      <c r="BN92" s="517" t="str">
        <f t="shared" si="55"/>
        <v/>
      </c>
      <c r="BO92" s="517" t="str">
        <f t="shared" si="56"/>
        <v/>
      </c>
      <c r="BP92" s="517" t="str">
        <f t="shared" si="57"/>
        <v/>
      </c>
      <c r="BQ92" s="517" t="str">
        <f t="shared" si="64"/>
        <v/>
      </c>
      <c r="BR92" s="546" t="str">
        <f t="shared" si="65"/>
        <v/>
      </c>
      <c r="BW92" s="139"/>
      <c r="BX92" s="125"/>
      <c r="CG92" s="122"/>
      <c r="CH92" s="122"/>
      <c r="CI92" s="122"/>
    </row>
    <row r="93" spans="1:87" s="35" customFormat="1" ht="16.7" customHeight="1" x14ac:dyDescent="0.25">
      <c r="A93" s="11"/>
      <c r="B93" s="11"/>
      <c r="C93" s="332" t="str">
        <f t="shared" si="34"/>
        <v>PO</v>
      </c>
      <c r="D93" s="334" t="str">
        <f t="shared" si="35"/>
        <v>PLAN</v>
      </c>
      <c r="E93" s="310" t="str">
        <f t="shared" si="66"/>
        <v/>
      </c>
      <c r="F93" s="29" t="str">
        <f t="shared" si="66"/>
        <v/>
      </c>
      <c r="G93" s="262" t="str">
        <f t="shared" si="37"/>
        <v/>
      </c>
      <c r="H93" s="29" t="str">
        <f t="shared" si="38"/>
        <v/>
      </c>
      <c r="I93" s="642"/>
      <c r="J93" s="643"/>
      <c r="K93" s="643"/>
      <c r="L93" s="644"/>
      <c r="M93" s="643"/>
      <c r="N93" s="643"/>
      <c r="O93" s="645"/>
      <c r="P93" s="646"/>
      <c r="Q93" s="647"/>
      <c r="R93" s="30" t="str">
        <f t="shared" si="58"/>
        <v/>
      </c>
      <c r="S93" s="399" t="str">
        <f t="shared" si="59"/>
        <v/>
      </c>
      <c r="T93" s="685" t="str">
        <f t="shared" si="39"/>
        <v/>
      </c>
      <c r="U93" s="32" t="str">
        <f t="shared" si="40"/>
        <v/>
      </c>
      <c r="V93" s="37" t="str">
        <f t="shared" si="41"/>
        <v/>
      </c>
      <c r="W93" s="33" t="str">
        <f t="shared" si="42"/>
        <v/>
      </c>
      <c r="Y93" s="34" t="str">
        <f t="shared" si="43"/>
        <v/>
      </c>
      <c r="AC93" s="11"/>
      <c r="AD93" s="11"/>
      <c r="AE93" s="11"/>
      <c r="AF93" s="11"/>
      <c r="AG93" s="11"/>
      <c r="AH93" s="11"/>
      <c r="AI93" s="11"/>
      <c r="AJ93" s="11"/>
      <c r="AK93" s="11"/>
      <c r="AL93" s="11"/>
      <c r="AM93" s="11"/>
      <c r="AP93" s="125"/>
      <c r="AQ93" s="125" t="s">
        <v>169</v>
      </c>
      <c r="AR93" s="147">
        <f t="shared" si="44"/>
        <v>0</v>
      </c>
      <c r="AS93" s="122"/>
      <c r="AT93" s="122"/>
      <c r="AU93" s="122"/>
      <c r="AV93" s="122"/>
      <c r="AW93" s="35">
        <f t="shared" si="45"/>
        <v>0</v>
      </c>
      <c r="AX93" s="35">
        <f t="shared" si="46"/>
        <v>0</v>
      </c>
      <c r="AY93" s="35">
        <f t="shared" si="60"/>
        <v>0</v>
      </c>
      <c r="AZ93" s="35">
        <f t="shared" si="47"/>
        <v>0</v>
      </c>
      <c r="BA93" s="35">
        <f t="shared" si="61"/>
        <v>0</v>
      </c>
      <c r="BB93" s="35">
        <f t="shared" si="48"/>
        <v>0</v>
      </c>
      <c r="BC93" s="35">
        <f t="shared" si="49"/>
        <v>0</v>
      </c>
      <c r="BD93" s="381">
        <f t="shared" si="62"/>
        <v>0</v>
      </c>
      <c r="BE93" s="35">
        <f t="shared" si="50"/>
        <v>0</v>
      </c>
      <c r="BF93" s="35">
        <f t="shared" si="51"/>
        <v>0</v>
      </c>
      <c r="BJ93" s="12" t="b">
        <f t="shared" si="52"/>
        <v>0</v>
      </c>
      <c r="BK93" s="516" t="b">
        <f t="shared" si="53"/>
        <v>0</v>
      </c>
      <c r="BL93" s="518">
        <f t="shared" si="54"/>
        <v>0</v>
      </c>
      <c r="BM93" s="518">
        <f t="shared" si="63"/>
        <v>0</v>
      </c>
      <c r="BN93" s="517" t="str">
        <f t="shared" si="55"/>
        <v/>
      </c>
      <c r="BO93" s="517" t="str">
        <f t="shared" si="56"/>
        <v/>
      </c>
      <c r="BP93" s="517" t="str">
        <f t="shared" si="57"/>
        <v/>
      </c>
      <c r="BQ93" s="517" t="str">
        <f t="shared" si="64"/>
        <v/>
      </c>
      <c r="BR93" s="546" t="str">
        <f t="shared" si="65"/>
        <v/>
      </c>
      <c r="BW93" s="139"/>
      <c r="BX93" s="125"/>
      <c r="CG93" s="122"/>
      <c r="CH93" s="122"/>
      <c r="CI93" s="122"/>
    </row>
    <row r="94" spans="1:87" s="35" customFormat="1" ht="16.7" customHeight="1" x14ac:dyDescent="0.25">
      <c r="A94" s="11"/>
      <c r="B94" s="11"/>
      <c r="C94" s="332" t="str">
        <f t="shared" si="34"/>
        <v>PO</v>
      </c>
      <c r="D94" s="334" t="str">
        <f t="shared" si="35"/>
        <v>PLAN</v>
      </c>
      <c r="E94" s="310" t="str">
        <f t="shared" si="66"/>
        <v/>
      </c>
      <c r="F94" s="29" t="str">
        <f t="shared" si="66"/>
        <v/>
      </c>
      <c r="G94" s="262" t="str">
        <f t="shared" si="37"/>
        <v/>
      </c>
      <c r="H94" s="29" t="str">
        <f t="shared" si="38"/>
        <v/>
      </c>
      <c r="I94" s="642"/>
      <c r="J94" s="643"/>
      <c r="K94" s="643"/>
      <c r="L94" s="644"/>
      <c r="M94" s="643"/>
      <c r="N94" s="643"/>
      <c r="O94" s="645"/>
      <c r="P94" s="646"/>
      <c r="Q94" s="647"/>
      <c r="R94" s="30" t="str">
        <f t="shared" si="58"/>
        <v/>
      </c>
      <c r="S94" s="399" t="str">
        <f t="shared" si="59"/>
        <v/>
      </c>
      <c r="T94" s="685" t="str">
        <f t="shared" si="39"/>
        <v/>
      </c>
      <c r="U94" s="32" t="str">
        <f t="shared" si="40"/>
        <v/>
      </c>
      <c r="V94" s="37" t="str">
        <f t="shared" si="41"/>
        <v/>
      </c>
      <c r="W94" s="33" t="str">
        <f t="shared" si="42"/>
        <v/>
      </c>
      <c r="Y94" s="34" t="str">
        <f t="shared" si="43"/>
        <v/>
      </c>
      <c r="AC94" s="11"/>
      <c r="AD94" s="11"/>
      <c r="AE94" s="11"/>
      <c r="AF94" s="11"/>
      <c r="AG94" s="11"/>
      <c r="AH94" s="11"/>
      <c r="AI94" s="11"/>
      <c r="AJ94" s="11"/>
      <c r="AK94" s="11"/>
      <c r="AL94" s="11"/>
      <c r="AM94" s="11"/>
      <c r="AP94" s="125"/>
      <c r="AQ94" s="125" t="s">
        <v>170</v>
      </c>
      <c r="AR94" s="147">
        <f t="shared" si="44"/>
        <v>0</v>
      </c>
      <c r="AS94" s="122"/>
      <c r="AT94" s="122"/>
      <c r="AU94" s="122"/>
      <c r="AV94" s="122"/>
      <c r="AW94" s="35">
        <f t="shared" si="45"/>
        <v>0</v>
      </c>
      <c r="AX94" s="35">
        <f t="shared" si="46"/>
        <v>0</v>
      </c>
      <c r="AY94" s="35">
        <f t="shared" si="60"/>
        <v>0</v>
      </c>
      <c r="AZ94" s="35">
        <f t="shared" si="47"/>
        <v>0</v>
      </c>
      <c r="BA94" s="35">
        <f t="shared" si="61"/>
        <v>0</v>
      </c>
      <c r="BB94" s="35">
        <f t="shared" si="48"/>
        <v>0</v>
      </c>
      <c r="BC94" s="35">
        <f t="shared" si="49"/>
        <v>0</v>
      </c>
      <c r="BD94" s="381">
        <f t="shared" si="62"/>
        <v>0</v>
      </c>
      <c r="BE94" s="35">
        <f t="shared" si="50"/>
        <v>0</v>
      </c>
      <c r="BF94" s="35">
        <f t="shared" si="51"/>
        <v>0</v>
      </c>
      <c r="BJ94" s="12" t="b">
        <f t="shared" si="52"/>
        <v>0</v>
      </c>
      <c r="BK94" s="516" t="b">
        <f t="shared" si="53"/>
        <v>0</v>
      </c>
      <c r="BL94" s="518">
        <f t="shared" si="54"/>
        <v>0</v>
      </c>
      <c r="BM94" s="518">
        <f t="shared" si="63"/>
        <v>0</v>
      </c>
      <c r="BN94" s="517" t="str">
        <f t="shared" si="55"/>
        <v/>
      </c>
      <c r="BO94" s="517" t="str">
        <f t="shared" si="56"/>
        <v/>
      </c>
      <c r="BP94" s="517" t="str">
        <f t="shared" si="57"/>
        <v/>
      </c>
      <c r="BQ94" s="517" t="str">
        <f t="shared" si="64"/>
        <v/>
      </c>
      <c r="BR94" s="546" t="str">
        <f t="shared" si="65"/>
        <v/>
      </c>
      <c r="BW94" s="139"/>
      <c r="BX94" s="125"/>
      <c r="CG94" s="122"/>
      <c r="CH94" s="122"/>
      <c r="CI94" s="122"/>
    </row>
    <row r="95" spans="1:87" s="35" customFormat="1" ht="16.7" customHeight="1" x14ac:dyDescent="0.25">
      <c r="A95" s="11"/>
      <c r="B95" s="11"/>
      <c r="C95" s="332" t="str">
        <f t="shared" si="34"/>
        <v>PO</v>
      </c>
      <c r="D95" s="334" t="str">
        <f t="shared" si="35"/>
        <v>PLAN</v>
      </c>
      <c r="E95" s="310" t="str">
        <f t="shared" si="66"/>
        <v/>
      </c>
      <c r="F95" s="29" t="str">
        <f t="shared" si="66"/>
        <v/>
      </c>
      <c r="G95" s="262" t="str">
        <f t="shared" si="37"/>
        <v/>
      </c>
      <c r="H95" s="29" t="str">
        <f t="shared" si="38"/>
        <v/>
      </c>
      <c r="I95" s="642"/>
      <c r="J95" s="643"/>
      <c r="K95" s="643"/>
      <c r="L95" s="644"/>
      <c r="M95" s="643"/>
      <c r="N95" s="643"/>
      <c r="O95" s="645"/>
      <c r="P95" s="646"/>
      <c r="Q95" s="647"/>
      <c r="R95" s="30" t="str">
        <f t="shared" si="58"/>
        <v/>
      </c>
      <c r="S95" s="399" t="str">
        <f t="shared" si="59"/>
        <v/>
      </c>
      <c r="T95" s="685" t="str">
        <f t="shared" si="39"/>
        <v/>
      </c>
      <c r="U95" s="32" t="str">
        <f t="shared" si="40"/>
        <v/>
      </c>
      <c r="V95" s="37" t="str">
        <f t="shared" si="41"/>
        <v/>
      </c>
      <c r="W95" s="33" t="str">
        <f t="shared" si="42"/>
        <v/>
      </c>
      <c r="Y95" s="34" t="str">
        <f t="shared" si="43"/>
        <v/>
      </c>
      <c r="AC95" s="11"/>
      <c r="AD95" s="11"/>
      <c r="AE95" s="11"/>
      <c r="AF95" s="11"/>
      <c r="AG95" s="11"/>
      <c r="AH95" s="11"/>
      <c r="AI95" s="11"/>
      <c r="AJ95" s="11"/>
      <c r="AK95" s="11"/>
      <c r="AL95" s="11"/>
      <c r="AM95" s="11"/>
      <c r="AP95" s="125"/>
      <c r="AQ95" s="125" t="s">
        <v>171</v>
      </c>
      <c r="AR95" s="147">
        <f t="shared" si="44"/>
        <v>0</v>
      </c>
      <c r="AS95" s="122"/>
      <c r="AT95" s="122"/>
      <c r="AU95" s="122"/>
      <c r="AV95" s="122"/>
      <c r="AW95" s="35">
        <f t="shared" si="45"/>
        <v>0</v>
      </c>
      <c r="AX95" s="35">
        <f t="shared" si="46"/>
        <v>0</v>
      </c>
      <c r="AY95" s="35">
        <f t="shared" si="60"/>
        <v>0</v>
      </c>
      <c r="AZ95" s="35">
        <f t="shared" si="47"/>
        <v>0</v>
      </c>
      <c r="BA95" s="35">
        <f t="shared" si="61"/>
        <v>0</v>
      </c>
      <c r="BB95" s="35">
        <f t="shared" si="48"/>
        <v>0</v>
      </c>
      <c r="BC95" s="35">
        <f t="shared" si="49"/>
        <v>0</v>
      </c>
      <c r="BD95" s="381">
        <f t="shared" si="62"/>
        <v>0</v>
      </c>
      <c r="BE95" s="35">
        <f t="shared" si="50"/>
        <v>0</v>
      </c>
      <c r="BF95" s="35">
        <f t="shared" si="51"/>
        <v>0</v>
      </c>
      <c r="BJ95" s="12" t="b">
        <f t="shared" si="52"/>
        <v>0</v>
      </c>
      <c r="BK95" s="516" t="b">
        <f t="shared" si="53"/>
        <v>0</v>
      </c>
      <c r="BL95" s="518">
        <f t="shared" si="54"/>
        <v>0</v>
      </c>
      <c r="BM95" s="518">
        <f t="shared" si="63"/>
        <v>0</v>
      </c>
      <c r="BN95" s="517" t="str">
        <f t="shared" si="55"/>
        <v/>
      </c>
      <c r="BO95" s="517" t="str">
        <f t="shared" si="56"/>
        <v/>
      </c>
      <c r="BP95" s="517" t="str">
        <f t="shared" si="57"/>
        <v/>
      </c>
      <c r="BQ95" s="517" t="str">
        <f t="shared" si="64"/>
        <v/>
      </c>
      <c r="BR95" s="546" t="str">
        <f t="shared" si="65"/>
        <v/>
      </c>
      <c r="BW95" s="139"/>
      <c r="BX95" s="125"/>
      <c r="CG95" s="122"/>
      <c r="CH95" s="122"/>
      <c r="CI95" s="122"/>
    </row>
    <row r="96" spans="1:87" s="35" customFormat="1" ht="16.7" customHeight="1" x14ac:dyDescent="0.25">
      <c r="A96" s="11"/>
      <c r="B96" s="11"/>
      <c r="C96" s="332" t="str">
        <f t="shared" si="34"/>
        <v>PO</v>
      </c>
      <c r="D96" s="334" t="str">
        <f t="shared" si="35"/>
        <v>PLAN</v>
      </c>
      <c r="E96" s="310" t="str">
        <f t="shared" si="66"/>
        <v/>
      </c>
      <c r="F96" s="29" t="str">
        <f t="shared" si="66"/>
        <v/>
      </c>
      <c r="G96" s="262" t="str">
        <f t="shared" si="37"/>
        <v/>
      </c>
      <c r="H96" s="29" t="str">
        <f t="shared" si="38"/>
        <v/>
      </c>
      <c r="I96" s="642"/>
      <c r="J96" s="643"/>
      <c r="K96" s="643"/>
      <c r="L96" s="644"/>
      <c r="M96" s="643"/>
      <c r="N96" s="643"/>
      <c r="O96" s="645"/>
      <c r="P96" s="646"/>
      <c r="Q96" s="647"/>
      <c r="R96" s="30" t="str">
        <f t="shared" si="58"/>
        <v/>
      </c>
      <c r="S96" s="399" t="str">
        <f t="shared" si="59"/>
        <v/>
      </c>
      <c r="T96" s="685" t="str">
        <f t="shared" si="39"/>
        <v/>
      </c>
      <c r="U96" s="32" t="str">
        <f t="shared" si="40"/>
        <v/>
      </c>
      <c r="V96" s="37" t="str">
        <f t="shared" si="41"/>
        <v/>
      </c>
      <c r="W96" s="33" t="str">
        <f t="shared" si="42"/>
        <v/>
      </c>
      <c r="Y96" s="34" t="str">
        <f t="shared" si="43"/>
        <v/>
      </c>
      <c r="AC96" s="11"/>
      <c r="AD96" s="11"/>
      <c r="AE96" s="11"/>
      <c r="AF96" s="11"/>
      <c r="AG96" s="11"/>
      <c r="AH96" s="11"/>
      <c r="AI96" s="11"/>
      <c r="AJ96" s="11"/>
      <c r="AK96" s="11"/>
      <c r="AL96" s="11"/>
      <c r="AM96" s="11"/>
      <c r="AP96" s="125"/>
      <c r="AQ96" s="125" t="s">
        <v>172</v>
      </c>
      <c r="AR96" s="147">
        <f t="shared" si="44"/>
        <v>0</v>
      </c>
      <c r="AS96" s="122"/>
      <c r="AT96" s="122"/>
      <c r="AU96" s="122"/>
      <c r="AV96" s="122"/>
      <c r="AW96" s="35">
        <f t="shared" si="45"/>
        <v>0</v>
      </c>
      <c r="AX96" s="35">
        <f t="shared" si="46"/>
        <v>0</v>
      </c>
      <c r="AY96" s="35">
        <f t="shared" si="60"/>
        <v>0</v>
      </c>
      <c r="AZ96" s="35">
        <f t="shared" si="47"/>
        <v>0</v>
      </c>
      <c r="BA96" s="35">
        <f t="shared" si="61"/>
        <v>0</v>
      </c>
      <c r="BB96" s="35">
        <f t="shared" si="48"/>
        <v>0</v>
      </c>
      <c r="BC96" s="35">
        <f t="shared" si="49"/>
        <v>0</v>
      </c>
      <c r="BD96" s="381">
        <f t="shared" si="62"/>
        <v>0</v>
      </c>
      <c r="BE96" s="35">
        <f t="shared" si="50"/>
        <v>0</v>
      </c>
      <c r="BF96" s="35">
        <f t="shared" si="51"/>
        <v>0</v>
      </c>
      <c r="BJ96" s="12" t="b">
        <f t="shared" si="52"/>
        <v>0</v>
      </c>
      <c r="BK96" s="516" t="b">
        <f t="shared" si="53"/>
        <v>0</v>
      </c>
      <c r="BL96" s="518">
        <f t="shared" si="54"/>
        <v>0</v>
      </c>
      <c r="BM96" s="518">
        <f t="shared" si="63"/>
        <v>0</v>
      </c>
      <c r="BN96" s="517" t="str">
        <f t="shared" si="55"/>
        <v/>
      </c>
      <c r="BO96" s="517" t="str">
        <f t="shared" si="56"/>
        <v/>
      </c>
      <c r="BP96" s="517" t="str">
        <f t="shared" si="57"/>
        <v/>
      </c>
      <c r="BQ96" s="517" t="str">
        <f t="shared" si="64"/>
        <v/>
      </c>
      <c r="BR96" s="546" t="str">
        <f t="shared" si="65"/>
        <v/>
      </c>
      <c r="BW96" s="139"/>
      <c r="BX96" s="125"/>
      <c r="CG96" s="122"/>
      <c r="CH96" s="122"/>
      <c r="CI96" s="122"/>
    </row>
    <row r="97" spans="1:87" s="35" customFormat="1" ht="16.7" customHeight="1" x14ac:dyDescent="0.25">
      <c r="A97" s="11"/>
      <c r="B97" s="11"/>
      <c r="C97" s="332" t="str">
        <f t="shared" si="34"/>
        <v>PO</v>
      </c>
      <c r="D97" s="334" t="str">
        <f t="shared" si="35"/>
        <v>PLAN</v>
      </c>
      <c r="E97" s="310" t="str">
        <f t="shared" si="66"/>
        <v/>
      </c>
      <c r="F97" s="29" t="str">
        <f t="shared" si="66"/>
        <v/>
      </c>
      <c r="G97" s="262" t="str">
        <f t="shared" si="37"/>
        <v/>
      </c>
      <c r="H97" s="29" t="str">
        <f t="shared" si="38"/>
        <v/>
      </c>
      <c r="I97" s="642"/>
      <c r="J97" s="643"/>
      <c r="K97" s="643"/>
      <c r="L97" s="644"/>
      <c r="M97" s="643"/>
      <c r="N97" s="643"/>
      <c r="O97" s="645"/>
      <c r="P97" s="646"/>
      <c r="Q97" s="647"/>
      <c r="R97" s="30" t="str">
        <f t="shared" si="58"/>
        <v/>
      </c>
      <c r="S97" s="399" t="str">
        <f t="shared" si="59"/>
        <v/>
      </c>
      <c r="T97" s="685" t="str">
        <f t="shared" si="39"/>
        <v/>
      </c>
      <c r="U97" s="32" t="str">
        <f t="shared" si="40"/>
        <v/>
      </c>
      <c r="V97" s="37" t="str">
        <f t="shared" si="41"/>
        <v/>
      </c>
      <c r="W97" s="33" t="str">
        <f t="shared" si="42"/>
        <v/>
      </c>
      <c r="Y97" s="34" t="str">
        <f t="shared" si="43"/>
        <v/>
      </c>
      <c r="AC97" s="11"/>
      <c r="AD97" s="11"/>
      <c r="AE97" s="11"/>
      <c r="AF97" s="11"/>
      <c r="AG97" s="11"/>
      <c r="AH97" s="11"/>
      <c r="AI97" s="11"/>
      <c r="AJ97" s="11"/>
      <c r="AK97" s="11"/>
      <c r="AL97" s="11"/>
      <c r="AM97" s="11"/>
      <c r="AP97" s="125"/>
      <c r="AQ97" s="125" t="s">
        <v>173</v>
      </c>
      <c r="AR97" s="147">
        <f t="shared" si="44"/>
        <v>0</v>
      </c>
      <c r="AS97" s="122"/>
      <c r="AT97" s="122"/>
      <c r="AU97" s="122"/>
      <c r="AV97" s="122"/>
      <c r="AW97" s="35">
        <f t="shared" si="45"/>
        <v>0</v>
      </c>
      <c r="AX97" s="35">
        <f t="shared" si="46"/>
        <v>0</v>
      </c>
      <c r="AY97" s="35">
        <f t="shared" si="60"/>
        <v>0</v>
      </c>
      <c r="AZ97" s="35">
        <f t="shared" si="47"/>
        <v>0</v>
      </c>
      <c r="BA97" s="35">
        <f t="shared" si="61"/>
        <v>0</v>
      </c>
      <c r="BB97" s="35">
        <f t="shared" si="48"/>
        <v>0</v>
      </c>
      <c r="BC97" s="35">
        <f t="shared" si="49"/>
        <v>0</v>
      </c>
      <c r="BD97" s="381">
        <f t="shared" si="62"/>
        <v>0</v>
      </c>
      <c r="BE97" s="35">
        <f t="shared" si="50"/>
        <v>0</v>
      </c>
      <c r="BF97" s="35">
        <f t="shared" si="51"/>
        <v>0</v>
      </c>
      <c r="BJ97" s="12" t="b">
        <f t="shared" si="52"/>
        <v>0</v>
      </c>
      <c r="BK97" s="516" t="b">
        <f t="shared" si="53"/>
        <v>0</v>
      </c>
      <c r="BL97" s="518">
        <f t="shared" si="54"/>
        <v>0</v>
      </c>
      <c r="BM97" s="518">
        <f t="shared" si="63"/>
        <v>0</v>
      </c>
      <c r="BN97" s="517" t="str">
        <f t="shared" si="55"/>
        <v/>
      </c>
      <c r="BO97" s="517" t="str">
        <f t="shared" si="56"/>
        <v/>
      </c>
      <c r="BP97" s="517" t="str">
        <f t="shared" si="57"/>
        <v/>
      </c>
      <c r="BQ97" s="517" t="str">
        <f t="shared" si="64"/>
        <v/>
      </c>
      <c r="BR97" s="546" t="str">
        <f t="shared" si="65"/>
        <v/>
      </c>
      <c r="BW97" s="139"/>
      <c r="BX97" s="125"/>
      <c r="CG97" s="122"/>
      <c r="CH97" s="122"/>
      <c r="CI97" s="122"/>
    </row>
    <row r="98" spans="1:87" s="35" customFormat="1" ht="16.7" customHeight="1" x14ac:dyDescent="0.25">
      <c r="A98" s="11"/>
      <c r="B98" s="11"/>
      <c r="C98" s="332" t="str">
        <f t="shared" si="34"/>
        <v>PO</v>
      </c>
      <c r="D98" s="334" t="str">
        <f t="shared" si="35"/>
        <v>PLAN</v>
      </c>
      <c r="E98" s="310" t="str">
        <f t="shared" si="66"/>
        <v/>
      </c>
      <c r="F98" s="29" t="str">
        <f t="shared" si="66"/>
        <v/>
      </c>
      <c r="G98" s="262" t="str">
        <f t="shared" si="37"/>
        <v/>
      </c>
      <c r="H98" s="29" t="str">
        <f t="shared" si="38"/>
        <v/>
      </c>
      <c r="I98" s="642"/>
      <c r="J98" s="643"/>
      <c r="K98" s="643"/>
      <c r="L98" s="644"/>
      <c r="M98" s="643"/>
      <c r="N98" s="643"/>
      <c r="O98" s="645"/>
      <c r="P98" s="646"/>
      <c r="Q98" s="647"/>
      <c r="R98" s="30" t="str">
        <f t="shared" si="58"/>
        <v/>
      </c>
      <c r="S98" s="399" t="str">
        <f t="shared" si="59"/>
        <v/>
      </c>
      <c r="T98" s="685" t="str">
        <f t="shared" si="39"/>
        <v/>
      </c>
      <c r="U98" s="32" t="str">
        <f t="shared" si="40"/>
        <v/>
      </c>
      <c r="V98" s="37" t="str">
        <f t="shared" si="41"/>
        <v/>
      </c>
      <c r="W98" s="33" t="str">
        <f t="shared" si="42"/>
        <v/>
      </c>
      <c r="Y98" s="34" t="str">
        <f t="shared" si="43"/>
        <v/>
      </c>
      <c r="AC98" s="11"/>
      <c r="AD98" s="11"/>
      <c r="AE98" s="11"/>
      <c r="AF98" s="11"/>
      <c r="AG98" s="11"/>
      <c r="AH98" s="11"/>
      <c r="AI98" s="11"/>
      <c r="AJ98" s="11"/>
      <c r="AK98" s="11"/>
      <c r="AL98" s="11"/>
      <c r="AM98" s="11"/>
      <c r="AP98" s="125"/>
      <c r="AQ98" s="125" t="s">
        <v>174</v>
      </c>
      <c r="AR98" s="147">
        <f t="shared" si="44"/>
        <v>0</v>
      </c>
      <c r="AS98" s="122"/>
      <c r="AT98" s="122"/>
      <c r="AU98" s="122"/>
      <c r="AV98" s="122"/>
      <c r="AW98" s="35">
        <f t="shared" si="45"/>
        <v>0</v>
      </c>
      <c r="AX98" s="35">
        <f t="shared" si="46"/>
        <v>0</v>
      </c>
      <c r="AY98" s="35">
        <f t="shared" si="60"/>
        <v>0</v>
      </c>
      <c r="AZ98" s="35">
        <f t="shared" si="47"/>
        <v>0</v>
      </c>
      <c r="BA98" s="35">
        <f t="shared" si="61"/>
        <v>0</v>
      </c>
      <c r="BB98" s="35">
        <f t="shared" si="48"/>
        <v>0</v>
      </c>
      <c r="BC98" s="35">
        <f t="shared" si="49"/>
        <v>0</v>
      </c>
      <c r="BD98" s="381">
        <f t="shared" si="62"/>
        <v>0</v>
      </c>
      <c r="BE98" s="35">
        <f t="shared" si="50"/>
        <v>0</v>
      </c>
      <c r="BF98" s="35">
        <f t="shared" si="51"/>
        <v>0</v>
      </c>
      <c r="BJ98" s="12" t="b">
        <f t="shared" si="52"/>
        <v>0</v>
      </c>
      <c r="BK98" s="516" t="b">
        <f t="shared" si="53"/>
        <v>0</v>
      </c>
      <c r="BL98" s="518">
        <f t="shared" si="54"/>
        <v>0</v>
      </c>
      <c r="BM98" s="518">
        <f t="shared" si="63"/>
        <v>0</v>
      </c>
      <c r="BN98" s="517" t="str">
        <f t="shared" si="55"/>
        <v/>
      </c>
      <c r="BO98" s="517" t="str">
        <f t="shared" si="56"/>
        <v/>
      </c>
      <c r="BP98" s="517" t="str">
        <f t="shared" si="57"/>
        <v/>
      </c>
      <c r="BQ98" s="517" t="str">
        <f t="shared" si="64"/>
        <v/>
      </c>
      <c r="BR98" s="546" t="str">
        <f t="shared" si="65"/>
        <v/>
      </c>
      <c r="BW98" s="139"/>
      <c r="BX98" s="125"/>
      <c r="CG98" s="122"/>
      <c r="CH98" s="122"/>
      <c r="CI98" s="122"/>
    </row>
    <row r="99" spans="1:87" s="35" customFormat="1" ht="16.7" customHeight="1" x14ac:dyDescent="0.25">
      <c r="A99" s="11"/>
      <c r="B99" s="11"/>
      <c r="C99" s="332" t="str">
        <f t="shared" si="34"/>
        <v>PO</v>
      </c>
      <c r="D99" s="334" t="str">
        <f t="shared" si="35"/>
        <v>PLAN</v>
      </c>
      <c r="E99" s="310" t="str">
        <f t="shared" si="66"/>
        <v/>
      </c>
      <c r="F99" s="29" t="str">
        <f t="shared" si="66"/>
        <v/>
      </c>
      <c r="G99" s="262" t="str">
        <f t="shared" si="37"/>
        <v/>
      </c>
      <c r="H99" s="29" t="str">
        <f t="shared" si="38"/>
        <v/>
      </c>
      <c r="I99" s="642"/>
      <c r="J99" s="643"/>
      <c r="K99" s="643"/>
      <c r="L99" s="644"/>
      <c r="M99" s="643"/>
      <c r="N99" s="643"/>
      <c r="O99" s="645"/>
      <c r="P99" s="646"/>
      <c r="Q99" s="647"/>
      <c r="R99" s="30" t="str">
        <f t="shared" si="58"/>
        <v/>
      </c>
      <c r="S99" s="399" t="str">
        <f t="shared" si="59"/>
        <v/>
      </c>
      <c r="T99" s="685" t="str">
        <f t="shared" si="39"/>
        <v/>
      </c>
      <c r="U99" s="32" t="str">
        <f t="shared" si="40"/>
        <v/>
      </c>
      <c r="V99" s="37" t="str">
        <f t="shared" si="41"/>
        <v/>
      </c>
      <c r="W99" s="33" t="str">
        <f t="shared" si="42"/>
        <v/>
      </c>
      <c r="Y99" s="34" t="str">
        <f t="shared" si="43"/>
        <v/>
      </c>
      <c r="AB99" s="35" t="s">
        <v>241</v>
      </c>
      <c r="AC99" s="11"/>
      <c r="AD99" s="11"/>
      <c r="AE99" s="11"/>
      <c r="AF99" s="11"/>
      <c r="AG99" s="11"/>
      <c r="AH99" s="11"/>
      <c r="AI99" s="11"/>
      <c r="AJ99" s="11"/>
      <c r="AK99" s="11"/>
      <c r="AL99" s="11"/>
      <c r="AM99" s="11"/>
      <c r="AP99" s="125"/>
      <c r="AQ99" s="125" t="s">
        <v>175</v>
      </c>
      <c r="AR99" s="147">
        <f t="shared" si="44"/>
        <v>0</v>
      </c>
      <c r="AS99" s="122"/>
      <c r="AT99" s="122"/>
      <c r="AU99" s="122"/>
      <c r="AV99" s="122"/>
      <c r="AW99" s="35">
        <f t="shared" si="45"/>
        <v>0</v>
      </c>
      <c r="AX99" s="35">
        <f t="shared" si="46"/>
        <v>0</v>
      </c>
      <c r="AY99" s="35">
        <f t="shared" si="60"/>
        <v>0</v>
      </c>
      <c r="AZ99" s="35">
        <f t="shared" si="47"/>
        <v>0</v>
      </c>
      <c r="BA99" s="35">
        <f t="shared" si="61"/>
        <v>0</v>
      </c>
      <c r="BB99" s="35">
        <f t="shared" si="48"/>
        <v>0</v>
      </c>
      <c r="BC99" s="35">
        <f t="shared" si="49"/>
        <v>0</v>
      </c>
      <c r="BD99" s="381">
        <f t="shared" si="62"/>
        <v>0</v>
      </c>
      <c r="BE99" s="35">
        <f t="shared" si="50"/>
        <v>0</v>
      </c>
      <c r="BF99" s="35">
        <f t="shared" si="51"/>
        <v>0</v>
      </c>
      <c r="BJ99" s="12" t="b">
        <f t="shared" si="52"/>
        <v>0</v>
      </c>
      <c r="BK99" s="516" t="b">
        <f t="shared" si="53"/>
        <v>0</v>
      </c>
      <c r="BL99" s="518">
        <f t="shared" si="54"/>
        <v>0</v>
      </c>
      <c r="BM99" s="518">
        <f t="shared" si="63"/>
        <v>0</v>
      </c>
      <c r="BN99" s="517" t="str">
        <f t="shared" si="55"/>
        <v/>
      </c>
      <c r="BO99" s="517" t="str">
        <f t="shared" si="56"/>
        <v/>
      </c>
      <c r="BP99" s="517" t="str">
        <f t="shared" si="57"/>
        <v/>
      </c>
      <c r="BQ99" s="517" t="str">
        <f t="shared" si="64"/>
        <v/>
      </c>
      <c r="BR99" s="546" t="str">
        <f t="shared" si="65"/>
        <v/>
      </c>
      <c r="BW99" s="139"/>
      <c r="BX99" s="125"/>
      <c r="CG99" s="122"/>
      <c r="CH99" s="122"/>
      <c r="CI99" s="122"/>
    </row>
    <row r="100" spans="1:87" s="35" customFormat="1" ht="16.7" customHeight="1" x14ac:dyDescent="0.25">
      <c r="A100" s="11"/>
      <c r="B100" s="11"/>
      <c r="C100" s="332" t="str">
        <f t="shared" si="34"/>
        <v>PO</v>
      </c>
      <c r="D100" s="334" t="str">
        <f t="shared" si="35"/>
        <v>PLAN</v>
      </c>
      <c r="E100" s="310" t="str">
        <f t="shared" si="66"/>
        <v/>
      </c>
      <c r="F100" s="29" t="str">
        <f t="shared" si="66"/>
        <v/>
      </c>
      <c r="G100" s="262" t="str">
        <f t="shared" si="37"/>
        <v/>
      </c>
      <c r="H100" s="29" t="str">
        <f t="shared" si="38"/>
        <v/>
      </c>
      <c r="I100" s="642"/>
      <c r="J100" s="643"/>
      <c r="K100" s="643"/>
      <c r="L100" s="644"/>
      <c r="M100" s="643"/>
      <c r="N100" s="643"/>
      <c r="O100" s="645"/>
      <c r="P100" s="646"/>
      <c r="Q100" s="647"/>
      <c r="R100" s="30" t="str">
        <f t="shared" si="58"/>
        <v/>
      </c>
      <c r="S100" s="399" t="str">
        <f t="shared" si="59"/>
        <v/>
      </c>
      <c r="T100" s="685" t="str">
        <f t="shared" si="39"/>
        <v/>
      </c>
      <c r="U100" s="32" t="str">
        <f t="shared" si="40"/>
        <v/>
      </c>
      <c r="V100" s="37" t="str">
        <f t="shared" si="41"/>
        <v/>
      </c>
      <c r="W100" s="33" t="str">
        <f t="shared" si="42"/>
        <v/>
      </c>
      <c r="Y100" s="34" t="str">
        <f t="shared" si="43"/>
        <v/>
      </c>
      <c r="AB100" s="394" t="str">
        <f>$AB$45</f>
        <v>Pripomoček za izračun deleža UVS med posameznimi skupinami odjemalcev - dobavitelji</v>
      </c>
      <c r="AC100" s="11"/>
      <c r="AD100" s="11"/>
      <c r="AE100" s="11"/>
      <c r="AF100" s="11"/>
      <c r="AG100" s="11"/>
      <c r="AH100" s="11"/>
      <c r="AI100" s="11"/>
      <c r="AJ100" s="11"/>
      <c r="AK100" s="11"/>
      <c r="AL100" s="11"/>
      <c r="AM100" s="11"/>
      <c r="AP100" s="125"/>
      <c r="AQ100" s="125" t="s">
        <v>176</v>
      </c>
      <c r="AR100" s="147">
        <f t="shared" si="44"/>
        <v>0</v>
      </c>
      <c r="AS100" s="122"/>
      <c r="AT100" s="122"/>
      <c r="AU100" s="122"/>
      <c r="AV100" s="122"/>
      <c r="AW100" s="35">
        <f t="shared" si="45"/>
        <v>0</v>
      </c>
      <c r="AX100" s="35">
        <f t="shared" si="46"/>
        <v>0</v>
      </c>
      <c r="AY100" s="35">
        <f t="shared" si="60"/>
        <v>0</v>
      </c>
      <c r="AZ100" s="35">
        <f t="shared" si="47"/>
        <v>0</v>
      </c>
      <c r="BA100" s="35">
        <f t="shared" si="61"/>
        <v>0</v>
      </c>
      <c r="BB100" s="35">
        <f t="shared" si="48"/>
        <v>0</v>
      </c>
      <c r="BC100" s="35">
        <f t="shared" si="49"/>
        <v>0</v>
      </c>
      <c r="BD100" s="381">
        <f t="shared" si="62"/>
        <v>0</v>
      </c>
      <c r="BE100" s="35">
        <f t="shared" si="50"/>
        <v>0</v>
      </c>
      <c r="BF100" s="35">
        <f t="shared" si="51"/>
        <v>0</v>
      </c>
      <c r="BJ100" s="12" t="b">
        <f t="shared" si="52"/>
        <v>0</v>
      </c>
      <c r="BK100" s="516" t="b">
        <f t="shared" si="53"/>
        <v>0</v>
      </c>
      <c r="BL100" s="518">
        <f t="shared" si="54"/>
        <v>0</v>
      </c>
      <c r="BM100" s="518">
        <f t="shared" si="63"/>
        <v>0</v>
      </c>
      <c r="BN100" s="517" t="str">
        <f t="shared" si="55"/>
        <v/>
      </c>
      <c r="BO100" s="517" t="str">
        <f t="shared" si="56"/>
        <v/>
      </c>
      <c r="BP100" s="517" t="str">
        <f t="shared" si="57"/>
        <v/>
      </c>
      <c r="BQ100" s="517" t="str">
        <f t="shared" si="64"/>
        <v/>
      </c>
      <c r="BR100" s="546" t="str">
        <f t="shared" si="65"/>
        <v/>
      </c>
      <c r="BW100" s="139"/>
      <c r="BX100" s="125"/>
      <c r="CG100" s="122"/>
      <c r="CH100" s="122"/>
      <c r="CI100" s="122"/>
    </row>
    <row r="101" spans="1:87" s="35" customFormat="1" ht="16.7" customHeight="1" x14ac:dyDescent="0.25">
      <c r="A101" s="11"/>
      <c r="B101" s="11"/>
      <c r="C101" s="332" t="str">
        <f t="shared" si="34"/>
        <v>PO</v>
      </c>
      <c r="D101" s="334" t="str">
        <f t="shared" si="35"/>
        <v>PLAN</v>
      </c>
      <c r="E101" s="310" t="str">
        <f t="shared" si="66"/>
        <v/>
      </c>
      <c r="F101" s="29" t="str">
        <f t="shared" si="66"/>
        <v/>
      </c>
      <c r="G101" s="262" t="str">
        <f t="shared" si="37"/>
        <v/>
      </c>
      <c r="H101" s="29" t="str">
        <f t="shared" si="38"/>
        <v/>
      </c>
      <c r="I101" s="642"/>
      <c r="J101" s="643"/>
      <c r="K101" s="643"/>
      <c r="L101" s="644"/>
      <c r="M101" s="643"/>
      <c r="N101" s="643"/>
      <c r="O101" s="645"/>
      <c r="P101" s="646"/>
      <c r="Q101" s="647"/>
      <c r="R101" s="30" t="str">
        <f t="shared" si="58"/>
        <v/>
      </c>
      <c r="S101" s="399" t="str">
        <f t="shared" si="59"/>
        <v/>
      </c>
      <c r="T101" s="686" t="str">
        <f t="shared" si="39"/>
        <v/>
      </c>
      <c r="U101" s="32" t="str">
        <f t="shared" si="40"/>
        <v/>
      </c>
      <c r="V101" s="37" t="str">
        <f t="shared" si="41"/>
        <v/>
      </c>
      <c r="W101" s="33" t="str">
        <f t="shared" si="42"/>
        <v/>
      </c>
      <c r="Y101" s="34" t="str">
        <f t="shared" si="43"/>
        <v/>
      </c>
      <c r="AC101" s="11"/>
      <c r="AD101" s="11"/>
      <c r="AE101" s="11"/>
      <c r="AF101" s="11"/>
      <c r="AG101" s="11"/>
      <c r="AH101" s="11"/>
      <c r="AI101" s="11"/>
      <c r="AJ101" s="11"/>
      <c r="AK101" s="11"/>
      <c r="AL101" s="11"/>
      <c r="AM101" s="11"/>
      <c r="AP101" s="125"/>
      <c r="AQ101" s="125" t="s">
        <v>177</v>
      </c>
      <c r="AR101" s="147">
        <f t="shared" si="44"/>
        <v>0</v>
      </c>
      <c r="AS101" s="122"/>
      <c r="AT101" s="122"/>
      <c r="AU101" s="122"/>
      <c r="AV101" s="122"/>
      <c r="AW101" s="35">
        <f t="shared" si="45"/>
        <v>0</v>
      </c>
      <c r="AX101" s="35">
        <f t="shared" si="46"/>
        <v>0</v>
      </c>
      <c r="AY101" s="35">
        <f t="shared" si="60"/>
        <v>0</v>
      </c>
      <c r="AZ101" s="35">
        <f t="shared" si="47"/>
        <v>0</v>
      </c>
      <c r="BA101" s="35">
        <f t="shared" si="61"/>
        <v>0</v>
      </c>
      <c r="BB101" s="35">
        <f t="shared" si="48"/>
        <v>0</v>
      </c>
      <c r="BC101" s="35">
        <f t="shared" si="49"/>
        <v>0</v>
      </c>
      <c r="BD101" s="381">
        <f t="shared" si="62"/>
        <v>0</v>
      </c>
      <c r="BE101" s="35">
        <f t="shared" si="50"/>
        <v>0</v>
      </c>
      <c r="BF101" s="35">
        <f t="shared" si="51"/>
        <v>0</v>
      </c>
      <c r="BJ101" s="12" t="b">
        <f t="shared" si="52"/>
        <v>0</v>
      </c>
      <c r="BK101" s="516" t="b">
        <f t="shared" si="53"/>
        <v>0</v>
      </c>
      <c r="BL101" s="518">
        <f t="shared" si="54"/>
        <v>0</v>
      </c>
      <c r="BM101" s="518">
        <f t="shared" si="63"/>
        <v>0</v>
      </c>
      <c r="BN101" s="517" t="str">
        <f t="shared" si="55"/>
        <v/>
      </c>
      <c r="BO101" s="517" t="str">
        <f t="shared" si="56"/>
        <v/>
      </c>
      <c r="BP101" s="517" t="str">
        <f t="shared" si="57"/>
        <v/>
      </c>
      <c r="BQ101" s="517" t="str">
        <f t="shared" si="64"/>
        <v/>
      </c>
      <c r="BR101" s="546" t="str">
        <f t="shared" si="65"/>
        <v/>
      </c>
      <c r="BW101" s="139"/>
      <c r="BX101" s="125"/>
      <c r="CG101" s="122"/>
      <c r="CH101" s="122"/>
      <c r="CI101" s="122"/>
    </row>
    <row r="102" spans="1:87" ht="16.7" customHeight="1" x14ac:dyDescent="0.25">
      <c r="C102" s="308" t="str">
        <f t="shared" si="34"/>
        <v>PO</v>
      </c>
      <c r="D102" s="334" t="str">
        <f t="shared" si="35"/>
        <v>PLAN</v>
      </c>
      <c r="E102" s="336" t="str">
        <f t="shared" si="66"/>
        <v/>
      </c>
      <c r="F102" s="277" t="str">
        <f t="shared" si="66"/>
        <v/>
      </c>
      <c r="G102" s="653"/>
      <c r="H102" s="277" t="str">
        <f t="shared" si="38"/>
        <v>MWh</v>
      </c>
      <c r="I102" s="415"/>
      <c r="J102" s="416"/>
      <c r="K102" s="416"/>
      <c r="L102" s="417"/>
      <c r="M102" s="416"/>
      <c r="N102" s="416"/>
      <c r="O102" s="418"/>
      <c r="P102" s="279"/>
      <c r="Q102" s="656"/>
      <c r="R102" s="278" t="str">
        <f t="shared" si="58"/>
        <v>EUR/MWh</v>
      </c>
      <c r="S102" s="319" t="str">
        <f t="shared" si="59"/>
        <v/>
      </c>
      <c r="T102" s="687" t="str">
        <f t="shared" si="39"/>
        <v/>
      </c>
      <c r="U102" s="280" t="str">
        <f t="shared" si="40"/>
        <v/>
      </c>
      <c r="V102" s="281" t="str">
        <f t="shared" si="41"/>
        <v/>
      </c>
      <c r="W102" s="282" t="str">
        <f t="shared" si="42"/>
        <v/>
      </c>
      <c r="Y102" s="194" t="str">
        <f t="shared" ref="Y102:Y117" si="67">IF(AND(BD102="",AR102=0),"",IF(AR102=1,"û","ü"))</f>
        <v/>
      </c>
      <c r="AB102" s="443" t="s">
        <v>911</v>
      </c>
      <c r="AC102" s="488">
        <f>IFERROR(G102/SUM(G102:G104),0)</f>
        <v>0</v>
      </c>
      <c r="AK102" s="11"/>
      <c r="AL102" s="11"/>
      <c r="AM102" s="11"/>
      <c r="AN102" s="11"/>
      <c r="AO102" s="11"/>
      <c r="AQ102" s="241"/>
      <c r="AR102" s="242">
        <f t="shared" ref="AR102:AR117" si="68">IF(SUM(AS102:BD102)&gt;0,1,0)</f>
        <v>0</v>
      </c>
      <c r="AS102" s="241"/>
      <c r="AT102" s="241">
        <v>0</v>
      </c>
      <c r="AU102" s="241"/>
      <c r="AV102" s="241">
        <f t="shared" ref="AV102:AV117" si="69">IF(E102="",IF((COUNTA(G102,Q102)&gt;0),1,0),0)</f>
        <v>0</v>
      </c>
      <c r="AW102" s="35"/>
      <c r="AX102" s="35"/>
      <c r="AY102" s="122"/>
      <c r="AZ102" s="122"/>
      <c r="BA102" s="122"/>
      <c r="BB102" s="122"/>
      <c r="BC102" s="122"/>
      <c r="BD102" s="383" t="str">
        <f t="shared" ref="BD102:BD117" si="70">IF(E102="","",IF(OR(COUNTA(G102,Q102)=0,COUNTA(G102,Q102)&lt;2),1,0))</f>
        <v/>
      </c>
      <c r="BE102" s="122"/>
      <c r="BF102" s="139"/>
      <c r="BG102" s="122"/>
      <c r="BI102" s="139"/>
      <c r="BN102" s="122"/>
      <c r="BO102" s="139"/>
      <c r="BP102" s="139"/>
      <c r="BQ102" s="139"/>
      <c r="BW102" s="139"/>
      <c r="BX102" s="122"/>
      <c r="CD102" s="139"/>
      <c r="CE102" s="122"/>
      <c r="CG102" s="122"/>
      <c r="CH102" s="122"/>
      <c r="CI102" s="122"/>
    </row>
    <row r="103" spans="1:87" ht="16.7" customHeight="1" x14ac:dyDescent="0.25">
      <c r="C103" s="308" t="str">
        <f t="shared" si="34"/>
        <v>PO</v>
      </c>
      <c r="D103" s="334" t="str">
        <f t="shared" si="35"/>
        <v>PLAN</v>
      </c>
      <c r="E103" s="337" t="str">
        <f t="shared" si="66"/>
        <v/>
      </c>
      <c r="F103" s="283" t="str">
        <f t="shared" si="66"/>
        <v/>
      </c>
      <c r="G103" s="649"/>
      <c r="H103" s="283" t="str">
        <f t="shared" si="38"/>
        <v>MWh</v>
      </c>
      <c r="I103" s="419"/>
      <c r="J103" s="420"/>
      <c r="K103" s="420"/>
      <c r="L103" s="421"/>
      <c r="M103" s="420"/>
      <c r="N103" s="420"/>
      <c r="O103" s="422"/>
      <c r="P103" s="285"/>
      <c r="Q103" s="831"/>
      <c r="R103" s="284" t="str">
        <f t="shared" si="58"/>
        <v>EUR/MWh</v>
      </c>
      <c r="S103" s="320" t="str">
        <f t="shared" si="59"/>
        <v/>
      </c>
      <c r="T103" s="688" t="str">
        <f t="shared" si="39"/>
        <v/>
      </c>
      <c r="U103" s="286" t="str">
        <f t="shared" si="40"/>
        <v/>
      </c>
      <c r="V103" s="287" t="str">
        <f t="shared" si="41"/>
        <v/>
      </c>
      <c r="W103" s="288" t="str">
        <f t="shared" si="42"/>
        <v/>
      </c>
      <c r="Y103" s="194" t="str">
        <f t="shared" si="67"/>
        <v/>
      </c>
      <c r="AB103" s="444" t="s">
        <v>912</v>
      </c>
      <c r="AC103" s="489">
        <f>IFERROR(G103/SUM(G102:G104),0)</f>
        <v>0</v>
      </c>
      <c r="AK103" s="11"/>
      <c r="AL103" s="11"/>
      <c r="AM103" s="11"/>
      <c r="AN103" s="11"/>
      <c r="AO103" s="11"/>
      <c r="AQ103" s="241"/>
      <c r="AR103" s="242">
        <f t="shared" si="68"/>
        <v>0</v>
      </c>
      <c r="AS103" s="241"/>
      <c r="AT103" s="241">
        <v>0</v>
      </c>
      <c r="AU103" s="241"/>
      <c r="AV103" s="241">
        <f t="shared" si="69"/>
        <v>0</v>
      </c>
      <c r="AW103" s="35"/>
      <c r="AX103" s="35"/>
      <c r="AY103" s="122"/>
      <c r="AZ103" s="122"/>
      <c r="BA103" s="122"/>
      <c r="BB103" s="122"/>
      <c r="BC103" s="122"/>
      <c r="BD103" s="383" t="str">
        <f t="shared" si="70"/>
        <v/>
      </c>
      <c r="BE103" s="122"/>
      <c r="BF103" s="139"/>
      <c r="BG103" s="122"/>
      <c r="BI103" s="139"/>
      <c r="BN103" s="122"/>
      <c r="BO103" s="139"/>
      <c r="BP103" s="139"/>
      <c r="BQ103" s="139"/>
      <c r="BW103" s="139"/>
      <c r="BX103" s="122"/>
      <c r="CD103" s="139"/>
      <c r="CE103" s="122"/>
      <c r="CG103" s="122"/>
      <c r="CH103" s="122"/>
      <c r="CI103" s="122"/>
    </row>
    <row r="104" spans="1:87" ht="16.7" customHeight="1" x14ac:dyDescent="0.25">
      <c r="C104" s="308" t="str">
        <f t="shared" si="34"/>
        <v>PO</v>
      </c>
      <c r="D104" s="334" t="str">
        <f t="shared" si="35"/>
        <v>PLAN</v>
      </c>
      <c r="E104" s="337" t="str">
        <f t="shared" si="66"/>
        <v/>
      </c>
      <c r="F104" s="283" t="str">
        <f t="shared" si="66"/>
        <v/>
      </c>
      <c r="G104" s="649"/>
      <c r="H104" s="283" t="str">
        <f t="shared" si="38"/>
        <v>MWh</v>
      </c>
      <c r="I104" s="419"/>
      <c r="J104" s="420"/>
      <c r="K104" s="420"/>
      <c r="L104" s="421"/>
      <c r="M104" s="420"/>
      <c r="N104" s="420"/>
      <c r="O104" s="422"/>
      <c r="P104" s="285"/>
      <c r="Q104" s="831"/>
      <c r="R104" s="284" t="str">
        <f t="shared" si="58"/>
        <v>EUR/MWh</v>
      </c>
      <c r="S104" s="320" t="str">
        <f t="shared" si="59"/>
        <v/>
      </c>
      <c r="T104" s="688" t="str">
        <f t="shared" si="39"/>
        <v/>
      </c>
      <c r="U104" s="286" t="str">
        <f t="shared" si="40"/>
        <v/>
      </c>
      <c r="V104" s="287" t="str">
        <f t="shared" si="41"/>
        <v/>
      </c>
      <c r="W104" s="288" t="str">
        <f t="shared" si="42"/>
        <v/>
      </c>
      <c r="Y104" s="194" t="str">
        <f t="shared" si="67"/>
        <v/>
      </c>
      <c r="AB104" s="444" t="s">
        <v>913</v>
      </c>
      <c r="AC104" s="489">
        <f>1-(SUM(AC102:AC103))</f>
        <v>1</v>
      </c>
      <c r="AK104" s="11"/>
      <c r="AL104" s="11"/>
      <c r="AM104" s="11"/>
      <c r="AN104" s="11"/>
      <c r="AO104" s="11"/>
      <c r="AQ104" s="241"/>
      <c r="AR104" s="242">
        <f t="shared" si="68"/>
        <v>0</v>
      </c>
      <c r="AS104" s="241"/>
      <c r="AT104" s="241">
        <v>0</v>
      </c>
      <c r="AU104" s="241"/>
      <c r="AV104" s="241">
        <f t="shared" si="69"/>
        <v>0</v>
      </c>
      <c r="AW104" s="35"/>
      <c r="AX104" s="35"/>
      <c r="AY104" s="122"/>
      <c r="AZ104" s="122"/>
      <c r="BA104" s="122"/>
      <c r="BB104" s="122"/>
      <c r="BC104" s="122"/>
      <c r="BD104" s="383" t="str">
        <f t="shared" si="70"/>
        <v/>
      </c>
      <c r="BE104" s="122"/>
      <c r="BF104" s="139"/>
      <c r="BG104" s="122"/>
      <c r="BI104" s="139"/>
      <c r="BN104" s="122"/>
      <c r="BO104" s="139"/>
      <c r="BP104" s="139"/>
      <c r="BQ104" s="139"/>
      <c r="BW104" s="139"/>
      <c r="BX104" s="122"/>
      <c r="CD104" s="139"/>
      <c r="CE104" s="122"/>
      <c r="CG104" s="122"/>
      <c r="CH104" s="122"/>
      <c r="CI104" s="122"/>
    </row>
    <row r="105" spans="1:87" ht="16.7" customHeight="1" x14ac:dyDescent="0.25">
      <c r="C105" s="308" t="str">
        <f t="shared" si="34"/>
        <v>PO</v>
      </c>
      <c r="D105" s="334" t="str">
        <f t="shared" si="35"/>
        <v>PLAN</v>
      </c>
      <c r="E105" s="338" t="str">
        <f t="shared" ref="E105:F117" si="71">IF(E50="","",E50)</f>
        <v/>
      </c>
      <c r="F105" s="289" t="str">
        <f t="shared" si="71"/>
        <v/>
      </c>
      <c r="G105" s="650"/>
      <c r="H105" s="289" t="str">
        <f t="shared" si="38"/>
        <v>MW/leto</v>
      </c>
      <c r="I105" s="423"/>
      <c r="J105" s="424"/>
      <c r="K105" s="424"/>
      <c r="L105" s="425"/>
      <c r="M105" s="424"/>
      <c r="N105" s="424"/>
      <c r="O105" s="426"/>
      <c r="P105" s="291"/>
      <c r="Q105" s="832"/>
      <c r="R105" s="290" t="str">
        <f t="shared" si="58"/>
        <v>EUR/MW/leto</v>
      </c>
      <c r="S105" s="321" t="str">
        <f t="shared" si="59"/>
        <v/>
      </c>
      <c r="T105" s="689" t="str">
        <f t="shared" si="39"/>
        <v/>
      </c>
      <c r="U105" s="292" t="str">
        <f t="shared" si="40"/>
        <v/>
      </c>
      <c r="V105" s="293" t="str">
        <f t="shared" si="41"/>
        <v/>
      </c>
      <c r="W105" s="294" t="str">
        <f t="shared" si="42"/>
        <v/>
      </c>
      <c r="Y105" s="194" t="str">
        <f t="shared" si="67"/>
        <v/>
      </c>
      <c r="AK105" s="11"/>
      <c r="AL105" s="11"/>
      <c r="AM105" s="11"/>
      <c r="AN105" s="11"/>
      <c r="AO105" s="11"/>
      <c r="AQ105" s="241"/>
      <c r="AR105" s="242">
        <f t="shared" si="68"/>
        <v>0</v>
      </c>
      <c r="AS105" s="241"/>
      <c r="AT105" s="241">
        <v>0</v>
      </c>
      <c r="AU105" s="241"/>
      <c r="AV105" s="241">
        <f t="shared" si="69"/>
        <v>0</v>
      </c>
      <c r="AW105" s="35"/>
      <c r="AX105" s="35"/>
      <c r="AY105" s="122"/>
      <c r="AZ105" s="122"/>
      <c r="BA105" s="122"/>
      <c r="BB105" s="122"/>
      <c r="BC105" s="122"/>
      <c r="BD105" s="383" t="str">
        <f t="shared" si="70"/>
        <v/>
      </c>
      <c r="BE105" s="122"/>
      <c r="BF105" s="139"/>
      <c r="BG105" s="122"/>
      <c r="BI105" s="139"/>
      <c r="BN105" s="122"/>
      <c r="BO105" s="139"/>
      <c r="BP105" s="139"/>
      <c r="BQ105" s="139"/>
      <c r="BW105" s="139"/>
      <c r="BX105" s="122"/>
      <c r="CD105" s="139"/>
      <c r="CE105" s="122"/>
      <c r="CG105" s="122"/>
      <c r="CH105" s="122"/>
      <c r="CI105" s="122"/>
    </row>
    <row r="106" spans="1:87" ht="16.7" customHeight="1" x14ac:dyDescent="0.25">
      <c r="C106" s="308" t="str">
        <f t="shared" si="34"/>
        <v>PO</v>
      </c>
      <c r="D106" s="334" t="str">
        <f t="shared" si="35"/>
        <v>PLAN</v>
      </c>
      <c r="E106" s="336" t="str">
        <f t="shared" si="71"/>
        <v/>
      </c>
      <c r="F106" s="277" t="str">
        <f t="shared" si="71"/>
        <v/>
      </c>
      <c r="G106" s="653"/>
      <c r="H106" s="277" t="str">
        <f t="shared" si="38"/>
        <v>MWh</v>
      </c>
      <c r="I106" s="415"/>
      <c r="J106" s="416"/>
      <c r="K106" s="416"/>
      <c r="L106" s="417"/>
      <c r="M106" s="416"/>
      <c r="N106" s="416"/>
      <c r="O106" s="418"/>
      <c r="P106" s="279"/>
      <c r="Q106" s="656"/>
      <c r="R106" s="278" t="str">
        <f t="shared" si="58"/>
        <v>EUR/MWh</v>
      </c>
      <c r="S106" s="319" t="str">
        <f t="shared" si="59"/>
        <v/>
      </c>
      <c r="T106" s="687" t="str">
        <f t="shared" si="39"/>
        <v/>
      </c>
      <c r="U106" s="280" t="str">
        <f t="shared" si="40"/>
        <v/>
      </c>
      <c r="V106" s="281" t="str">
        <f t="shared" si="41"/>
        <v/>
      </c>
      <c r="W106" s="282" t="str">
        <f t="shared" si="42"/>
        <v/>
      </c>
      <c r="Y106" s="194" t="str">
        <f t="shared" si="67"/>
        <v/>
      </c>
      <c r="AB106" s="443" t="s">
        <v>911</v>
      </c>
      <c r="AC106" s="488">
        <f>IFERROR(G106/SUM(G106:G108),0)</f>
        <v>0</v>
      </c>
      <c r="AK106" s="11"/>
      <c r="AL106" s="11"/>
      <c r="AM106" s="11"/>
      <c r="AN106" s="11"/>
      <c r="AO106" s="11"/>
      <c r="AQ106" s="241"/>
      <c r="AR106" s="242">
        <f t="shared" si="68"/>
        <v>0</v>
      </c>
      <c r="AS106" s="241"/>
      <c r="AT106" s="241">
        <v>0</v>
      </c>
      <c r="AU106" s="241"/>
      <c r="AV106" s="241">
        <f t="shared" si="69"/>
        <v>0</v>
      </c>
      <c r="AW106" s="35"/>
      <c r="AX106" s="35"/>
      <c r="AY106" s="122"/>
      <c r="AZ106" s="122"/>
      <c r="BA106" s="122"/>
      <c r="BB106" s="122"/>
      <c r="BC106" s="122"/>
      <c r="BD106" s="383" t="str">
        <f t="shared" si="70"/>
        <v/>
      </c>
      <c r="BE106" s="122"/>
      <c r="BF106" s="139"/>
      <c r="BG106" s="122"/>
      <c r="BI106" s="139"/>
      <c r="BN106" s="122"/>
      <c r="BO106" s="139"/>
      <c r="BP106" s="139"/>
      <c r="BQ106" s="139"/>
      <c r="BW106" s="139"/>
      <c r="BX106" s="122"/>
      <c r="CD106" s="139"/>
      <c r="CE106" s="122"/>
      <c r="CG106" s="122"/>
      <c r="CH106" s="122"/>
      <c r="CI106" s="122"/>
    </row>
    <row r="107" spans="1:87" ht="16.7" customHeight="1" x14ac:dyDescent="0.25">
      <c r="C107" s="308" t="str">
        <f t="shared" si="34"/>
        <v>PO</v>
      </c>
      <c r="D107" s="334" t="str">
        <f t="shared" si="35"/>
        <v>PLAN</v>
      </c>
      <c r="E107" s="337" t="str">
        <f t="shared" si="71"/>
        <v/>
      </c>
      <c r="F107" s="283" t="str">
        <f t="shared" si="71"/>
        <v/>
      </c>
      <c r="G107" s="654"/>
      <c r="H107" s="283" t="str">
        <f t="shared" si="38"/>
        <v>MWh</v>
      </c>
      <c r="I107" s="419"/>
      <c r="J107" s="420"/>
      <c r="K107" s="420"/>
      <c r="L107" s="421"/>
      <c r="M107" s="420"/>
      <c r="N107" s="420"/>
      <c r="O107" s="422"/>
      <c r="P107" s="285"/>
      <c r="Q107" s="657"/>
      <c r="R107" s="284" t="str">
        <f t="shared" si="58"/>
        <v>EUR/MWh</v>
      </c>
      <c r="S107" s="320" t="str">
        <f t="shared" si="59"/>
        <v/>
      </c>
      <c r="T107" s="688" t="str">
        <f t="shared" si="39"/>
        <v/>
      </c>
      <c r="U107" s="286" t="str">
        <f t="shared" si="40"/>
        <v/>
      </c>
      <c r="V107" s="287" t="str">
        <f t="shared" si="41"/>
        <v/>
      </c>
      <c r="W107" s="288" t="str">
        <f t="shared" si="42"/>
        <v/>
      </c>
      <c r="Y107" s="194" t="str">
        <f t="shared" si="67"/>
        <v/>
      </c>
      <c r="AB107" s="444" t="s">
        <v>912</v>
      </c>
      <c r="AC107" s="489">
        <f>IFERROR(G107/SUM(G106:G108),0)</f>
        <v>0</v>
      </c>
      <c r="AK107" s="11"/>
      <c r="AL107" s="11"/>
      <c r="AM107" s="11"/>
      <c r="AN107" s="11"/>
      <c r="AO107" s="11"/>
      <c r="AQ107" s="241"/>
      <c r="AR107" s="242">
        <f t="shared" si="68"/>
        <v>0</v>
      </c>
      <c r="AS107" s="241"/>
      <c r="AT107" s="241">
        <v>0</v>
      </c>
      <c r="AU107" s="241"/>
      <c r="AV107" s="241">
        <f t="shared" si="69"/>
        <v>0</v>
      </c>
      <c r="AW107" s="35"/>
      <c r="AX107" s="35"/>
      <c r="AY107" s="122"/>
      <c r="AZ107" s="122"/>
      <c r="BA107" s="122"/>
      <c r="BB107" s="122"/>
      <c r="BC107" s="122"/>
      <c r="BD107" s="383" t="str">
        <f t="shared" si="70"/>
        <v/>
      </c>
      <c r="BE107" s="122"/>
      <c r="BF107" s="139"/>
      <c r="BG107" s="122"/>
      <c r="BI107" s="139"/>
      <c r="BN107" s="122"/>
      <c r="BO107" s="139"/>
      <c r="BP107" s="139"/>
      <c r="BQ107" s="139"/>
      <c r="BW107" s="139"/>
      <c r="BX107" s="122"/>
      <c r="CD107" s="139"/>
      <c r="CE107" s="122"/>
      <c r="CG107" s="122"/>
      <c r="CH107" s="122"/>
      <c r="CI107" s="122"/>
    </row>
    <row r="108" spans="1:87" ht="16.7" customHeight="1" x14ac:dyDescent="0.25">
      <c r="C108" s="308" t="str">
        <f t="shared" si="34"/>
        <v>PO</v>
      </c>
      <c r="D108" s="334" t="str">
        <f t="shared" si="35"/>
        <v>PLAN</v>
      </c>
      <c r="E108" s="337" t="str">
        <f t="shared" si="71"/>
        <v/>
      </c>
      <c r="F108" s="283" t="str">
        <f t="shared" si="71"/>
        <v/>
      </c>
      <c r="G108" s="654"/>
      <c r="H108" s="283" t="str">
        <f t="shared" si="38"/>
        <v>MWh</v>
      </c>
      <c r="I108" s="419"/>
      <c r="J108" s="420"/>
      <c r="K108" s="420"/>
      <c r="L108" s="421"/>
      <c r="M108" s="420"/>
      <c r="N108" s="420"/>
      <c r="O108" s="422"/>
      <c r="P108" s="285"/>
      <c r="Q108" s="657"/>
      <c r="R108" s="284" t="str">
        <f t="shared" si="58"/>
        <v>EUR/MWh</v>
      </c>
      <c r="S108" s="320" t="str">
        <f t="shared" si="59"/>
        <v/>
      </c>
      <c r="T108" s="688" t="str">
        <f t="shared" si="39"/>
        <v/>
      </c>
      <c r="U108" s="286" t="str">
        <f t="shared" si="40"/>
        <v/>
      </c>
      <c r="V108" s="287" t="str">
        <f t="shared" si="41"/>
        <v/>
      </c>
      <c r="W108" s="288" t="str">
        <f t="shared" si="42"/>
        <v/>
      </c>
      <c r="Y108" s="194" t="str">
        <f t="shared" si="67"/>
        <v/>
      </c>
      <c r="AB108" s="444" t="s">
        <v>913</v>
      </c>
      <c r="AC108" s="489">
        <f>1-(SUM(AC106:AC107))</f>
        <v>1</v>
      </c>
      <c r="AK108" s="11"/>
      <c r="AL108" s="11"/>
      <c r="AM108" s="11"/>
      <c r="AN108" s="11"/>
      <c r="AO108" s="11"/>
      <c r="AQ108" s="241"/>
      <c r="AR108" s="242">
        <f t="shared" si="68"/>
        <v>0</v>
      </c>
      <c r="AS108" s="241"/>
      <c r="AT108" s="241">
        <v>0</v>
      </c>
      <c r="AU108" s="241"/>
      <c r="AV108" s="241">
        <f t="shared" si="69"/>
        <v>0</v>
      </c>
      <c r="AX108" s="139"/>
      <c r="AY108" s="122"/>
      <c r="AZ108" s="122"/>
      <c r="BA108" s="122"/>
      <c r="BB108" s="122"/>
      <c r="BC108" s="122"/>
      <c r="BD108" s="383" t="str">
        <f t="shared" si="70"/>
        <v/>
      </c>
      <c r="BE108" s="122"/>
      <c r="BF108" s="139"/>
      <c r="BG108" s="122"/>
      <c r="BI108" s="139"/>
      <c r="BN108" s="122"/>
      <c r="BO108" s="139"/>
      <c r="BP108" s="139"/>
      <c r="BQ108" s="139"/>
      <c r="BW108" s="139"/>
      <c r="BX108" s="122"/>
      <c r="CD108" s="139"/>
      <c r="CE108" s="122"/>
      <c r="CG108" s="122"/>
      <c r="CH108" s="122"/>
      <c r="CI108" s="122"/>
    </row>
    <row r="109" spans="1:87" ht="16.7" customHeight="1" x14ac:dyDescent="0.25">
      <c r="C109" s="308" t="str">
        <f t="shared" si="34"/>
        <v>PO</v>
      </c>
      <c r="D109" s="334" t="str">
        <f t="shared" si="35"/>
        <v>PLAN</v>
      </c>
      <c r="E109" s="338" t="str">
        <f t="shared" si="71"/>
        <v/>
      </c>
      <c r="F109" s="289" t="str">
        <f t="shared" si="71"/>
        <v/>
      </c>
      <c r="G109" s="655"/>
      <c r="H109" s="289" t="str">
        <f t="shared" si="38"/>
        <v>MW/leto</v>
      </c>
      <c r="I109" s="423"/>
      <c r="J109" s="424"/>
      <c r="K109" s="424"/>
      <c r="L109" s="425"/>
      <c r="M109" s="424"/>
      <c r="N109" s="424"/>
      <c r="O109" s="426"/>
      <c r="P109" s="291"/>
      <c r="Q109" s="658"/>
      <c r="R109" s="290" t="str">
        <f t="shared" si="58"/>
        <v>EUR/MW/leto</v>
      </c>
      <c r="S109" s="321" t="str">
        <f t="shared" si="59"/>
        <v/>
      </c>
      <c r="T109" s="689" t="str">
        <f t="shared" si="39"/>
        <v/>
      </c>
      <c r="U109" s="292" t="str">
        <f t="shared" si="40"/>
        <v/>
      </c>
      <c r="V109" s="293" t="str">
        <f t="shared" si="41"/>
        <v/>
      </c>
      <c r="W109" s="294" t="str">
        <f t="shared" si="42"/>
        <v/>
      </c>
      <c r="Y109" s="194" t="str">
        <f t="shared" si="67"/>
        <v/>
      </c>
      <c r="AK109" s="11"/>
      <c r="AL109" s="11"/>
      <c r="AM109" s="11"/>
      <c r="AN109" s="11"/>
      <c r="AO109" s="11"/>
      <c r="AQ109" s="241"/>
      <c r="AR109" s="242">
        <f t="shared" si="68"/>
        <v>0</v>
      </c>
      <c r="AS109" s="241"/>
      <c r="AT109" s="241">
        <v>0</v>
      </c>
      <c r="AU109" s="241"/>
      <c r="AV109" s="241">
        <f t="shared" si="69"/>
        <v>0</v>
      </c>
      <c r="AX109" s="139"/>
      <c r="AY109" s="122"/>
      <c r="AZ109" s="122"/>
      <c r="BA109" s="122"/>
      <c r="BB109" s="122"/>
      <c r="BC109" s="122"/>
      <c r="BD109" s="383" t="str">
        <f t="shared" si="70"/>
        <v/>
      </c>
      <c r="BE109" s="122"/>
      <c r="BF109" s="139"/>
      <c r="BG109" s="122"/>
      <c r="BI109" s="139"/>
      <c r="BN109" s="122"/>
      <c r="BO109" s="139"/>
      <c r="BP109" s="139"/>
      <c r="BQ109" s="139"/>
      <c r="BW109" s="139"/>
      <c r="BX109" s="122"/>
      <c r="CD109" s="139"/>
      <c r="CE109" s="122"/>
      <c r="CG109" s="122"/>
      <c r="CH109" s="122"/>
      <c r="CI109" s="122"/>
    </row>
    <row r="110" spans="1:87" ht="16.7" customHeight="1" x14ac:dyDescent="0.25">
      <c r="C110" s="308" t="str">
        <f t="shared" si="34"/>
        <v>PO</v>
      </c>
      <c r="D110" s="334" t="str">
        <f t="shared" si="35"/>
        <v>PLAN</v>
      </c>
      <c r="E110" s="336" t="str">
        <f t="shared" si="71"/>
        <v/>
      </c>
      <c r="F110" s="277" t="str">
        <f t="shared" si="71"/>
        <v/>
      </c>
      <c r="G110" s="653"/>
      <c r="H110" s="277" t="str">
        <f t="shared" si="38"/>
        <v>MWh</v>
      </c>
      <c r="I110" s="415"/>
      <c r="J110" s="416"/>
      <c r="K110" s="416"/>
      <c r="L110" s="417"/>
      <c r="M110" s="416"/>
      <c r="N110" s="416"/>
      <c r="O110" s="418"/>
      <c r="P110" s="279"/>
      <c r="Q110" s="656"/>
      <c r="R110" s="278" t="str">
        <f t="shared" si="58"/>
        <v>EUR/MWh</v>
      </c>
      <c r="S110" s="319" t="str">
        <f t="shared" si="59"/>
        <v/>
      </c>
      <c r="T110" s="687" t="str">
        <f t="shared" si="39"/>
        <v/>
      </c>
      <c r="U110" s="280" t="str">
        <f t="shared" si="40"/>
        <v/>
      </c>
      <c r="V110" s="281" t="str">
        <f t="shared" si="41"/>
        <v/>
      </c>
      <c r="W110" s="282" t="str">
        <f t="shared" si="42"/>
        <v/>
      </c>
      <c r="Y110" s="194" t="str">
        <f t="shared" si="67"/>
        <v/>
      </c>
      <c r="AB110" s="443" t="s">
        <v>911</v>
      </c>
      <c r="AC110" s="488">
        <f>IFERROR(G110/SUM(G110:G112),0)</f>
        <v>0</v>
      </c>
      <c r="AK110" s="11"/>
      <c r="AL110" s="11"/>
      <c r="AM110" s="11"/>
      <c r="AN110" s="11"/>
      <c r="AO110" s="11"/>
      <c r="AQ110" s="241"/>
      <c r="AR110" s="242">
        <f t="shared" si="68"/>
        <v>0</v>
      </c>
      <c r="AS110" s="241"/>
      <c r="AT110" s="241">
        <v>0</v>
      </c>
      <c r="AU110" s="241"/>
      <c r="AV110" s="241">
        <f t="shared" si="69"/>
        <v>0</v>
      </c>
      <c r="AX110" s="139"/>
      <c r="AY110" s="122"/>
      <c r="AZ110" s="122"/>
      <c r="BA110" s="122"/>
      <c r="BB110" s="122"/>
      <c r="BC110" s="122"/>
      <c r="BD110" s="383" t="str">
        <f t="shared" si="70"/>
        <v/>
      </c>
      <c r="BE110" s="122"/>
      <c r="BF110" s="139"/>
      <c r="BG110" s="122"/>
      <c r="BI110" s="139"/>
      <c r="BN110" s="122"/>
      <c r="BO110" s="139"/>
      <c r="BP110" s="139"/>
      <c r="BQ110" s="139"/>
      <c r="BW110" s="139"/>
      <c r="BX110" s="122"/>
      <c r="CD110" s="139"/>
      <c r="CE110" s="122"/>
      <c r="CG110" s="122"/>
      <c r="CH110" s="122"/>
      <c r="CI110" s="122"/>
    </row>
    <row r="111" spans="1:87" ht="16.7" customHeight="1" x14ac:dyDescent="0.25">
      <c r="C111" s="308" t="str">
        <f t="shared" si="34"/>
        <v>PO</v>
      </c>
      <c r="D111" s="334" t="str">
        <f t="shared" si="35"/>
        <v>PLAN</v>
      </c>
      <c r="E111" s="337" t="str">
        <f t="shared" si="71"/>
        <v/>
      </c>
      <c r="F111" s="283" t="str">
        <f t="shared" si="71"/>
        <v/>
      </c>
      <c r="G111" s="654"/>
      <c r="H111" s="283" t="str">
        <f t="shared" si="38"/>
        <v>MWh</v>
      </c>
      <c r="I111" s="419"/>
      <c r="J111" s="420"/>
      <c r="K111" s="420"/>
      <c r="L111" s="421"/>
      <c r="M111" s="420"/>
      <c r="N111" s="420"/>
      <c r="O111" s="422"/>
      <c r="P111" s="285"/>
      <c r="Q111" s="657"/>
      <c r="R111" s="284" t="str">
        <f t="shared" si="58"/>
        <v>EUR/MWh</v>
      </c>
      <c r="S111" s="320" t="str">
        <f t="shared" si="59"/>
        <v/>
      </c>
      <c r="T111" s="688" t="str">
        <f t="shared" si="39"/>
        <v/>
      </c>
      <c r="U111" s="286" t="str">
        <f t="shared" si="40"/>
        <v/>
      </c>
      <c r="V111" s="287" t="str">
        <f t="shared" si="41"/>
        <v/>
      </c>
      <c r="W111" s="288" t="str">
        <f t="shared" si="42"/>
        <v/>
      </c>
      <c r="Y111" s="194" t="str">
        <f t="shared" si="67"/>
        <v/>
      </c>
      <c r="AB111" s="444" t="s">
        <v>912</v>
      </c>
      <c r="AC111" s="489">
        <f>IFERROR(G111/SUM(G110:G112),0)</f>
        <v>0</v>
      </c>
      <c r="AK111" s="11"/>
      <c r="AL111" s="11"/>
      <c r="AM111" s="11"/>
      <c r="AN111" s="11"/>
      <c r="AO111" s="11"/>
      <c r="AQ111" s="241"/>
      <c r="AR111" s="242">
        <f t="shared" si="68"/>
        <v>0</v>
      </c>
      <c r="AS111" s="241"/>
      <c r="AT111" s="241">
        <v>0</v>
      </c>
      <c r="AU111" s="241"/>
      <c r="AV111" s="241">
        <f t="shared" si="69"/>
        <v>0</v>
      </c>
      <c r="AX111" s="139"/>
      <c r="AY111" s="122"/>
      <c r="AZ111" s="122"/>
      <c r="BA111" s="122"/>
      <c r="BB111" s="122"/>
      <c r="BC111" s="122"/>
      <c r="BD111" s="383" t="str">
        <f t="shared" si="70"/>
        <v/>
      </c>
      <c r="BE111" s="122"/>
      <c r="BF111" s="139"/>
      <c r="BG111" s="122"/>
      <c r="BI111" s="139"/>
      <c r="BN111" s="122"/>
      <c r="BO111" s="139"/>
      <c r="BP111" s="139"/>
      <c r="BQ111" s="139"/>
      <c r="BW111" s="139"/>
      <c r="BX111" s="122"/>
      <c r="CD111" s="139"/>
      <c r="CE111" s="122"/>
      <c r="CG111" s="122"/>
      <c r="CH111" s="122"/>
      <c r="CI111" s="122"/>
    </row>
    <row r="112" spans="1:87" ht="16.7" customHeight="1" x14ac:dyDescent="0.25">
      <c r="C112" s="308" t="str">
        <f t="shared" si="34"/>
        <v>PO</v>
      </c>
      <c r="D112" s="334" t="str">
        <f t="shared" si="35"/>
        <v>PLAN</v>
      </c>
      <c r="E112" s="337" t="str">
        <f t="shared" si="71"/>
        <v/>
      </c>
      <c r="F112" s="283" t="str">
        <f t="shared" si="71"/>
        <v/>
      </c>
      <c r="G112" s="654"/>
      <c r="H112" s="283" t="str">
        <f t="shared" si="38"/>
        <v>MWh</v>
      </c>
      <c r="I112" s="419"/>
      <c r="J112" s="420"/>
      <c r="K112" s="420"/>
      <c r="L112" s="421"/>
      <c r="M112" s="420"/>
      <c r="N112" s="420"/>
      <c r="O112" s="422"/>
      <c r="P112" s="285"/>
      <c r="Q112" s="657"/>
      <c r="R112" s="284" t="str">
        <f t="shared" si="58"/>
        <v>EUR/MWh</v>
      </c>
      <c r="S112" s="320" t="str">
        <f t="shared" si="59"/>
        <v/>
      </c>
      <c r="T112" s="688" t="str">
        <f t="shared" si="39"/>
        <v/>
      </c>
      <c r="U112" s="286" t="str">
        <f t="shared" si="40"/>
        <v/>
      </c>
      <c r="V112" s="287" t="str">
        <f t="shared" si="41"/>
        <v/>
      </c>
      <c r="W112" s="288" t="str">
        <f t="shared" si="42"/>
        <v/>
      </c>
      <c r="Y112" s="194" t="str">
        <f t="shared" si="67"/>
        <v/>
      </c>
      <c r="AB112" s="444" t="s">
        <v>913</v>
      </c>
      <c r="AC112" s="489">
        <f>1-(SUM(AC110:AC111))</f>
        <v>1</v>
      </c>
      <c r="AK112" s="11"/>
      <c r="AL112" s="11"/>
      <c r="AM112" s="11"/>
      <c r="AN112" s="11"/>
      <c r="AO112" s="11"/>
      <c r="AQ112" s="241"/>
      <c r="AR112" s="242">
        <f t="shared" si="68"/>
        <v>0</v>
      </c>
      <c r="AS112" s="241"/>
      <c r="AT112" s="241">
        <v>0</v>
      </c>
      <c r="AU112" s="241"/>
      <c r="AV112" s="241">
        <f t="shared" si="69"/>
        <v>0</v>
      </c>
      <c r="AX112" s="139"/>
      <c r="AY112" s="122"/>
      <c r="AZ112" s="122"/>
      <c r="BA112" s="122"/>
      <c r="BB112" s="122"/>
      <c r="BC112" s="122"/>
      <c r="BD112" s="383" t="str">
        <f t="shared" si="70"/>
        <v/>
      </c>
      <c r="BE112" s="122"/>
      <c r="BF112" s="139"/>
      <c r="BG112" s="122"/>
      <c r="BI112" s="139"/>
      <c r="BN112" s="122"/>
      <c r="BO112" s="139"/>
      <c r="BP112" s="139"/>
      <c r="BQ112" s="139"/>
      <c r="BW112" s="139"/>
      <c r="BX112" s="122"/>
      <c r="CD112" s="139"/>
      <c r="CE112" s="122"/>
      <c r="CG112" s="122"/>
      <c r="CH112" s="122"/>
      <c r="CI112" s="122"/>
    </row>
    <row r="113" spans="1:88" ht="16.5" customHeight="1" x14ac:dyDescent="0.25">
      <c r="C113" s="308" t="str">
        <f t="shared" si="34"/>
        <v>PO</v>
      </c>
      <c r="D113" s="334" t="str">
        <f t="shared" si="35"/>
        <v>PLAN</v>
      </c>
      <c r="E113" s="338" t="str">
        <f t="shared" si="71"/>
        <v/>
      </c>
      <c r="F113" s="289" t="str">
        <f t="shared" si="71"/>
        <v/>
      </c>
      <c r="G113" s="655"/>
      <c r="H113" s="289" t="str">
        <f t="shared" si="38"/>
        <v>MW/leto</v>
      </c>
      <c r="I113" s="423"/>
      <c r="J113" s="424"/>
      <c r="K113" s="424"/>
      <c r="L113" s="425"/>
      <c r="M113" s="424"/>
      <c r="N113" s="424"/>
      <c r="O113" s="426"/>
      <c r="P113" s="291"/>
      <c r="Q113" s="658"/>
      <c r="R113" s="290" t="str">
        <f t="shared" si="58"/>
        <v>EUR/MW/leto</v>
      </c>
      <c r="S113" s="321" t="str">
        <f t="shared" si="59"/>
        <v/>
      </c>
      <c r="T113" s="689" t="str">
        <f t="shared" si="39"/>
        <v/>
      </c>
      <c r="U113" s="292" t="str">
        <f t="shared" si="40"/>
        <v/>
      </c>
      <c r="V113" s="293" t="str">
        <f t="shared" si="41"/>
        <v/>
      </c>
      <c r="W113" s="294" t="str">
        <f t="shared" si="42"/>
        <v/>
      </c>
      <c r="Y113" s="194" t="str">
        <f t="shared" si="67"/>
        <v/>
      </c>
      <c r="AK113" s="11"/>
      <c r="AL113" s="11"/>
      <c r="AM113" s="11"/>
      <c r="AN113" s="11"/>
      <c r="AO113" s="11"/>
      <c r="AQ113" s="241"/>
      <c r="AR113" s="242">
        <f t="shared" si="68"/>
        <v>0</v>
      </c>
      <c r="AS113" s="241"/>
      <c r="AT113" s="241">
        <v>0</v>
      </c>
      <c r="AU113" s="241"/>
      <c r="AV113" s="241">
        <f t="shared" si="69"/>
        <v>0</v>
      </c>
      <c r="AX113" s="139"/>
      <c r="AY113" s="122"/>
      <c r="AZ113" s="122"/>
      <c r="BA113" s="122"/>
      <c r="BB113" s="122"/>
      <c r="BC113" s="122"/>
      <c r="BD113" s="383" t="str">
        <f t="shared" si="70"/>
        <v/>
      </c>
      <c r="BE113" s="122"/>
      <c r="BF113" s="139"/>
      <c r="BG113" s="122"/>
      <c r="BI113" s="139"/>
      <c r="BN113" s="122"/>
      <c r="BO113" s="139"/>
      <c r="BP113" s="139"/>
      <c r="BQ113" s="139"/>
      <c r="BW113" s="139"/>
      <c r="BX113" s="122"/>
      <c r="CD113" s="139"/>
      <c r="CE113" s="122"/>
      <c r="CG113" s="122"/>
      <c r="CH113" s="122"/>
      <c r="CI113" s="122"/>
    </row>
    <row r="114" spans="1:88" ht="16.7" customHeight="1" x14ac:dyDescent="0.25">
      <c r="C114" s="308" t="str">
        <f t="shared" si="34"/>
        <v>PO</v>
      </c>
      <c r="D114" s="334" t="str">
        <f t="shared" si="35"/>
        <v>PLAN</v>
      </c>
      <c r="E114" s="336" t="str">
        <f t="shared" si="71"/>
        <v/>
      </c>
      <c r="F114" s="277" t="str">
        <f t="shared" si="71"/>
        <v/>
      </c>
      <c r="G114" s="653"/>
      <c r="H114" s="277" t="str">
        <f t="shared" si="38"/>
        <v>MWh</v>
      </c>
      <c r="I114" s="415"/>
      <c r="J114" s="416"/>
      <c r="K114" s="416"/>
      <c r="L114" s="417"/>
      <c r="M114" s="416"/>
      <c r="N114" s="416"/>
      <c r="O114" s="418"/>
      <c r="P114" s="279"/>
      <c r="Q114" s="656"/>
      <c r="R114" s="278" t="str">
        <f t="shared" si="58"/>
        <v>EUR/MWh</v>
      </c>
      <c r="S114" s="319" t="str">
        <f t="shared" si="59"/>
        <v/>
      </c>
      <c r="T114" s="687" t="str">
        <f t="shared" si="39"/>
        <v/>
      </c>
      <c r="U114" s="280" t="str">
        <f t="shared" si="40"/>
        <v/>
      </c>
      <c r="V114" s="281" t="str">
        <f t="shared" si="41"/>
        <v/>
      </c>
      <c r="W114" s="282" t="str">
        <f t="shared" si="42"/>
        <v/>
      </c>
      <c r="Y114" s="194" t="str">
        <f t="shared" si="67"/>
        <v/>
      </c>
      <c r="AB114" s="443" t="s">
        <v>911</v>
      </c>
      <c r="AC114" s="488">
        <f>IFERROR(G114/SUM(G114:G116),0)</f>
        <v>0</v>
      </c>
      <c r="AK114" s="11"/>
      <c r="AL114" s="11"/>
      <c r="AM114" s="11"/>
      <c r="AN114" s="11"/>
      <c r="AO114" s="11"/>
      <c r="AQ114" s="241"/>
      <c r="AR114" s="242">
        <f t="shared" si="68"/>
        <v>0</v>
      </c>
      <c r="AS114" s="241"/>
      <c r="AT114" s="241">
        <v>0</v>
      </c>
      <c r="AU114" s="241"/>
      <c r="AV114" s="241">
        <f t="shared" si="69"/>
        <v>0</v>
      </c>
      <c r="AX114" s="139"/>
      <c r="AY114" s="122"/>
      <c r="AZ114" s="122"/>
      <c r="BA114" s="122"/>
      <c r="BB114" s="122"/>
      <c r="BC114" s="122"/>
      <c r="BD114" s="383" t="str">
        <f t="shared" si="70"/>
        <v/>
      </c>
      <c r="BE114" s="122"/>
      <c r="BF114" s="139"/>
      <c r="BG114" s="122"/>
      <c r="BI114" s="139"/>
      <c r="BN114" s="122"/>
      <c r="BO114" s="139"/>
      <c r="BP114" s="139"/>
      <c r="BQ114" s="139"/>
      <c r="BW114" s="139"/>
      <c r="BX114" s="122"/>
      <c r="CD114" s="139"/>
      <c r="CE114" s="122"/>
      <c r="CG114" s="122"/>
      <c r="CH114" s="122"/>
      <c r="CI114" s="122"/>
    </row>
    <row r="115" spans="1:88" ht="16.7" customHeight="1" x14ac:dyDescent="0.25">
      <c r="C115" s="308" t="str">
        <f t="shared" si="34"/>
        <v>PO</v>
      </c>
      <c r="D115" s="334" t="str">
        <f t="shared" si="35"/>
        <v>PLAN</v>
      </c>
      <c r="E115" s="337" t="str">
        <f t="shared" si="71"/>
        <v/>
      </c>
      <c r="F115" s="283" t="str">
        <f t="shared" si="71"/>
        <v/>
      </c>
      <c r="G115" s="654"/>
      <c r="H115" s="283" t="str">
        <f t="shared" si="38"/>
        <v>MWh</v>
      </c>
      <c r="I115" s="419"/>
      <c r="J115" s="420"/>
      <c r="K115" s="420"/>
      <c r="L115" s="421"/>
      <c r="M115" s="420"/>
      <c r="N115" s="420"/>
      <c r="O115" s="422"/>
      <c r="P115" s="285"/>
      <c r="Q115" s="657"/>
      <c r="R115" s="284" t="str">
        <f t="shared" si="58"/>
        <v>EUR/MWh</v>
      </c>
      <c r="S115" s="320" t="str">
        <f t="shared" si="59"/>
        <v/>
      </c>
      <c r="T115" s="688" t="str">
        <f t="shared" si="39"/>
        <v/>
      </c>
      <c r="U115" s="286" t="str">
        <f t="shared" si="40"/>
        <v/>
      </c>
      <c r="V115" s="287" t="str">
        <f t="shared" si="41"/>
        <v/>
      </c>
      <c r="W115" s="288" t="str">
        <f t="shared" si="42"/>
        <v/>
      </c>
      <c r="Y115" s="194" t="str">
        <f t="shared" si="67"/>
        <v/>
      </c>
      <c r="AB115" s="444" t="s">
        <v>912</v>
      </c>
      <c r="AC115" s="489">
        <f>IFERROR(G115/SUM(G114:G116),0)</f>
        <v>0</v>
      </c>
      <c r="AK115" s="11"/>
      <c r="AL115" s="11"/>
      <c r="AM115" s="11"/>
      <c r="AN115" s="11"/>
      <c r="AO115" s="11"/>
      <c r="AQ115" s="241"/>
      <c r="AR115" s="242">
        <f t="shared" si="68"/>
        <v>0</v>
      </c>
      <c r="AS115" s="241"/>
      <c r="AT115" s="241">
        <v>0</v>
      </c>
      <c r="AU115" s="241"/>
      <c r="AV115" s="241">
        <f t="shared" si="69"/>
        <v>0</v>
      </c>
      <c r="AX115" s="139"/>
      <c r="AY115" s="122"/>
      <c r="AZ115" s="122"/>
      <c r="BA115" s="122"/>
      <c r="BB115" s="122"/>
      <c r="BC115" s="122"/>
      <c r="BD115" s="383" t="str">
        <f t="shared" si="70"/>
        <v/>
      </c>
      <c r="BE115" s="122"/>
      <c r="BF115" s="139"/>
      <c r="BG115" s="122"/>
      <c r="BI115" s="139"/>
      <c r="BN115" s="122"/>
      <c r="BO115" s="139"/>
      <c r="BP115" s="139"/>
      <c r="BQ115" s="139"/>
      <c r="BW115" s="139"/>
      <c r="BX115" s="122"/>
      <c r="CD115" s="139"/>
      <c r="CE115" s="122"/>
      <c r="CG115" s="122"/>
      <c r="CH115" s="122"/>
      <c r="CI115" s="122"/>
    </row>
    <row r="116" spans="1:88" ht="16.7" customHeight="1" x14ac:dyDescent="0.25">
      <c r="C116" s="308" t="str">
        <f t="shared" si="34"/>
        <v>PO</v>
      </c>
      <c r="D116" s="334" t="str">
        <f t="shared" si="35"/>
        <v>PLAN</v>
      </c>
      <c r="E116" s="337" t="str">
        <f t="shared" si="71"/>
        <v/>
      </c>
      <c r="F116" s="283" t="str">
        <f t="shared" si="71"/>
        <v/>
      </c>
      <c r="G116" s="654"/>
      <c r="H116" s="283" t="str">
        <f t="shared" si="38"/>
        <v>MWh</v>
      </c>
      <c r="I116" s="419"/>
      <c r="J116" s="420"/>
      <c r="K116" s="420"/>
      <c r="L116" s="421"/>
      <c r="M116" s="420"/>
      <c r="N116" s="420"/>
      <c r="O116" s="422"/>
      <c r="P116" s="285"/>
      <c r="Q116" s="657"/>
      <c r="R116" s="284" t="str">
        <f t="shared" si="58"/>
        <v>EUR/MWh</v>
      </c>
      <c r="S116" s="320" t="str">
        <f t="shared" si="59"/>
        <v/>
      </c>
      <c r="T116" s="688" t="str">
        <f t="shared" si="39"/>
        <v/>
      </c>
      <c r="U116" s="286" t="str">
        <f t="shared" si="40"/>
        <v/>
      </c>
      <c r="V116" s="287" t="str">
        <f t="shared" si="41"/>
        <v/>
      </c>
      <c r="W116" s="288" t="str">
        <f t="shared" si="42"/>
        <v/>
      </c>
      <c r="Y116" s="194" t="str">
        <f t="shared" si="67"/>
        <v/>
      </c>
      <c r="AB116" s="444" t="s">
        <v>913</v>
      </c>
      <c r="AC116" s="489">
        <f>1-(SUM(AC114:AC115))</f>
        <v>1</v>
      </c>
      <c r="AK116" s="11"/>
      <c r="AL116" s="11"/>
      <c r="AM116" s="11"/>
      <c r="AN116" s="11"/>
      <c r="AO116" s="11"/>
      <c r="AQ116" s="241"/>
      <c r="AR116" s="242">
        <f t="shared" si="68"/>
        <v>0</v>
      </c>
      <c r="AS116" s="241"/>
      <c r="AT116" s="241">
        <v>0</v>
      </c>
      <c r="AU116" s="241"/>
      <c r="AV116" s="241">
        <f t="shared" si="69"/>
        <v>0</v>
      </c>
      <c r="AX116" s="139"/>
      <c r="AY116" s="122"/>
      <c r="AZ116" s="122"/>
      <c r="BA116" s="122"/>
      <c r="BB116" s="122"/>
      <c r="BC116" s="122"/>
      <c r="BD116" s="383" t="str">
        <f t="shared" si="70"/>
        <v/>
      </c>
      <c r="BE116" s="122"/>
      <c r="BF116" s="139"/>
      <c r="BG116" s="122"/>
      <c r="BI116" s="139"/>
      <c r="BN116" s="122"/>
      <c r="BO116" s="139"/>
      <c r="BP116" s="139"/>
      <c r="BQ116" s="139"/>
      <c r="BW116" s="139"/>
      <c r="BX116" s="122"/>
      <c r="CD116" s="139"/>
      <c r="CE116" s="122"/>
      <c r="CG116" s="122"/>
      <c r="CH116" s="122"/>
      <c r="CI116" s="122"/>
    </row>
    <row r="117" spans="1:88" ht="16.5" customHeight="1" x14ac:dyDescent="0.25">
      <c r="C117" s="308" t="str">
        <f t="shared" si="34"/>
        <v>PO</v>
      </c>
      <c r="D117" s="334" t="str">
        <f t="shared" si="35"/>
        <v>PLAN</v>
      </c>
      <c r="E117" s="338" t="str">
        <f t="shared" si="71"/>
        <v/>
      </c>
      <c r="F117" s="289" t="str">
        <f t="shared" si="71"/>
        <v/>
      </c>
      <c r="G117" s="655"/>
      <c r="H117" s="289" t="str">
        <f t="shared" si="38"/>
        <v>MW/leto</v>
      </c>
      <c r="I117" s="423"/>
      <c r="J117" s="424"/>
      <c r="K117" s="424"/>
      <c r="L117" s="425"/>
      <c r="M117" s="424"/>
      <c r="N117" s="424"/>
      <c r="O117" s="426"/>
      <c r="P117" s="291"/>
      <c r="Q117" s="658"/>
      <c r="R117" s="290" t="str">
        <f t="shared" si="58"/>
        <v>EUR/MW/leto</v>
      </c>
      <c r="S117" s="321" t="str">
        <f t="shared" si="59"/>
        <v/>
      </c>
      <c r="T117" s="689" t="str">
        <f t="shared" si="39"/>
        <v/>
      </c>
      <c r="U117" s="292" t="str">
        <f t="shared" si="40"/>
        <v/>
      </c>
      <c r="V117" s="293" t="str">
        <f t="shared" si="41"/>
        <v/>
      </c>
      <c r="W117" s="294" t="str">
        <f t="shared" si="42"/>
        <v/>
      </c>
      <c r="Y117" s="194" t="str">
        <f t="shared" si="67"/>
        <v/>
      </c>
      <c r="AK117" s="11"/>
      <c r="AL117" s="11"/>
      <c r="AM117" s="11"/>
      <c r="AN117" s="11"/>
      <c r="AO117" s="11"/>
      <c r="AQ117" s="241"/>
      <c r="AR117" s="242">
        <f t="shared" si="68"/>
        <v>0</v>
      </c>
      <c r="AS117" s="241"/>
      <c r="AT117" s="241">
        <v>0</v>
      </c>
      <c r="AU117" s="241"/>
      <c r="AV117" s="241">
        <f t="shared" si="69"/>
        <v>0</v>
      </c>
      <c r="AX117" s="139"/>
      <c r="AY117" s="122"/>
      <c r="AZ117" s="122"/>
      <c r="BA117" s="122"/>
      <c r="BB117" s="122"/>
      <c r="BC117" s="122"/>
      <c r="BD117" s="383" t="str">
        <f t="shared" si="70"/>
        <v/>
      </c>
      <c r="BE117" s="122"/>
      <c r="BF117" s="139"/>
      <c r="BG117" s="122"/>
      <c r="BI117" s="139"/>
      <c r="BN117" s="122"/>
      <c r="BO117" s="139"/>
      <c r="BP117" s="139"/>
      <c r="BQ117" s="139"/>
      <c r="BW117" s="139"/>
      <c r="BX117" s="122"/>
      <c r="CD117" s="139"/>
      <c r="CE117" s="122"/>
      <c r="CG117" s="122"/>
      <c r="CH117" s="122"/>
      <c r="CI117" s="122"/>
    </row>
    <row r="118" spans="1:88" ht="16.7" customHeight="1" x14ac:dyDescent="0.25">
      <c r="C118" s="315"/>
      <c r="D118" s="335"/>
      <c r="E118" s="538"/>
      <c r="F118" s="190"/>
      <c r="G118" s="530"/>
      <c r="H118" s="190"/>
      <c r="I118" s="531"/>
      <c r="J118" s="532"/>
      <c r="K118" s="532"/>
      <c r="L118" s="533"/>
      <c r="M118" s="532"/>
      <c r="N118" s="532"/>
      <c r="O118" s="534"/>
      <c r="P118" s="535"/>
      <c r="Q118" s="191"/>
      <c r="R118" s="191"/>
      <c r="S118" s="827">
        <f>SUBTOTAL(109,tbl_07_UVS_0236[Znesek upravičenega stroška 
'[EUR']])</f>
        <v>0</v>
      </c>
      <c r="T118" s="694">
        <f>SUBTOTAL(109,tbl_07_UVS_0236[Strukturni delež upravičenega stroška 
'[%']])</f>
        <v>0</v>
      </c>
      <c r="U118" s="193"/>
      <c r="V118" s="536"/>
      <c r="W118" s="537">
        <f>SUBTOTAL(109,tbl_07_UVS_0236[Razmerje 
(ai x Ei / E0i)
oz. 
(bi x Ei / E0i)])</f>
        <v>0</v>
      </c>
      <c r="Y118" s="194"/>
      <c r="AK118" s="11"/>
      <c r="AL118" s="11"/>
      <c r="AM118" s="11"/>
      <c r="AN118" s="11"/>
      <c r="AO118" s="11"/>
      <c r="AQ118" s="241"/>
      <c r="AR118" s="242"/>
      <c r="AS118" s="241"/>
      <c r="AT118" s="241"/>
      <c r="AU118" s="241"/>
      <c r="AV118" s="241"/>
      <c r="AX118" s="139"/>
      <c r="AY118" s="122"/>
      <c r="AZ118" s="122"/>
      <c r="BA118" s="122"/>
      <c r="BB118" s="122"/>
      <c r="BC118" s="122"/>
      <c r="BD118" s="383"/>
      <c r="BE118" s="122"/>
      <c r="BF118" s="139"/>
      <c r="BG118" s="122"/>
      <c r="BI118" s="139"/>
      <c r="BN118" s="122"/>
      <c r="BO118" s="139"/>
      <c r="BP118" s="139"/>
      <c r="BQ118" s="139"/>
      <c r="BW118" s="139"/>
      <c r="BX118" s="122"/>
      <c r="CD118" s="139"/>
      <c r="CE118" s="122"/>
      <c r="CG118" s="122"/>
      <c r="CH118" s="122"/>
      <c r="CI118" s="122"/>
    </row>
    <row r="119" spans="1:88" ht="20.45" customHeight="1" x14ac:dyDescent="0.25">
      <c r="E119" s="195" t="s">
        <v>241</v>
      </c>
      <c r="F119" s="195" t="s">
        <v>1182</v>
      </c>
      <c r="Q119" s="22"/>
      <c r="AX119" s="139"/>
    </row>
    <row r="120" spans="1:88" ht="14.25" customHeight="1" x14ac:dyDescent="0.25">
      <c r="G120" s="19"/>
      <c r="H120" s="19"/>
      <c r="I120" s="15"/>
      <c r="L120" s="20"/>
      <c r="AX120" s="139"/>
    </row>
    <row r="121" spans="1:88" ht="14.25" customHeight="1" x14ac:dyDescent="0.25">
      <c r="G121" s="19"/>
      <c r="H121" s="19"/>
      <c r="I121" s="15"/>
      <c r="L121" s="20"/>
      <c r="AX121" s="139"/>
      <c r="BM121" s="12"/>
    </row>
    <row r="122" spans="1:88" ht="24.75" customHeight="1" x14ac:dyDescent="0.25">
      <c r="E122" s="305" t="s">
        <v>1037</v>
      </c>
      <c r="H122" s="19"/>
    </row>
    <row r="123" spans="1:88" ht="14.25" customHeight="1" thickBot="1" x14ac:dyDescent="0.3">
      <c r="D123" s="306">
        <v>3</v>
      </c>
    </row>
    <row r="124" spans="1:88" ht="21" customHeight="1" x14ac:dyDescent="0.25">
      <c r="D124" s="306" t="str">
        <f>VLOOKUP(MATCH(D123,tblS_Mesec[ID_Mesec],0),tblS_Mesec[],4)</f>
        <v>PLAN</v>
      </c>
      <c r="F124" s="250" t="s">
        <v>520</v>
      </c>
      <c r="G124" s="921" t="s">
        <v>506</v>
      </c>
      <c r="H124" s="922"/>
      <c r="I124" s="922"/>
      <c r="J124" s="922"/>
      <c r="K124" s="922"/>
      <c r="L124" s="921" t="s">
        <v>515</v>
      </c>
      <c r="M124" s="922"/>
      <c r="N124" s="922"/>
      <c r="O124" s="395"/>
      <c r="P124" s="922" t="s">
        <v>555</v>
      </c>
      <c r="Q124" s="922"/>
      <c r="R124" s="923"/>
      <c r="S124" s="250" t="s">
        <v>1087</v>
      </c>
      <c r="T124" s="252"/>
      <c r="U124" s="251"/>
      <c r="V124" s="251"/>
      <c r="W124" s="252"/>
      <c r="AB124" s="35" t="s">
        <v>241</v>
      </c>
      <c r="BN124" s="35" t="s">
        <v>241</v>
      </c>
    </row>
    <row r="125" spans="1:88" ht="21" customHeight="1" x14ac:dyDescent="0.25">
      <c r="D125" s="306" t="str">
        <f>VLOOKUP(MATCH($D$123,tblS_Mesec[ID_Mesec],0),tblS_Mesec[],7)</f>
        <v>PO</v>
      </c>
      <c r="E125" s="21" t="s">
        <v>1141</v>
      </c>
      <c r="F125" s="249"/>
      <c r="G125" s="253"/>
      <c r="H125" s="249"/>
      <c r="I125" s="254" t="s">
        <v>518</v>
      </c>
      <c r="J125" s="255" t="s">
        <v>519</v>
      </c>
      <c r="K125" s="256"/>
      <c r="L125" s="257" t="s">
        <v>516</v>
      </c>
      <c r="M125" s="559" t="s">
        <v>517</v>
      </c>
      <c r="N125" s="259"/>
      <c r="O125" s="385" t="s">
        <v>907</v>
      </c>
      <c r="P125" s="249"/>
      <c r="Q125" s="249"/>
      <c r="R125" s="249"/>
      <c r="S125" s="249"/>
      <c r="T125" s="249"/>
      <c r="U125" s="249"/>
      <c r="AB125" s="394" t="str">
        <f>$AB$15</f>
        <v>Pripomoček za izračun deleža UVS med posameznimi skupinami odjemalcev</v>
      </c>
      <c r="AR125" s="318">
        <f>SUM(AR128:AR172)</f>
        <v>0</v>
      </c>
      <c r="BN125" s="547" t="str">
        <f>$BN$15</f>
        <v>Uporabljen tip proizvodnih naprav in doseženi mesečni parametri</v>
      </c>
    </row>
    <row r="126" spans="1:88" s="23" customFormat="1" ht="15.75" customHeight="1" x14ac:dyDescent="0.25">
      <c r="E126" s="23" t="s">
        <v>16</v>
      </c>
      <c r="F126" s="23" t="s">
        <v>17</v>
      </c>
      <c r="G126" s="23" t="s">
        <v>18</v>
      </c>
      <c r="H126" s="23" t="s">
        <v>19</v>
      </c>
      <c r="I126" s="23" t="s">
        <v>20</v>
      </c>
      <c r="J126" s="23" t="s">
        <v>21</v>
      </c>
      <c r="K126" s="23" t="s">
        <v>22</v>
      </c>
      <c r="L126" s="23" t="s">
        <v>23</v>
      </c>
      <c r="M126" s="23" t="s">
        <v>24</v>
      </c>
      <c r="N126" s="23" t="s">
        <v>25</v>
      </c>
      <c r="O126" s="23" t="s">
        <v>26</v>
      </c>
      <c r="P126" s="23" t="s">
        <v>27</v>
      </c>
      <c r="Q126" s="23" t="s">
        <v>28</v>
      </c>
      <c r="R126" s="23" t="s">
        <v>507</v>
      </c>
      <c r="S126" s="23" t="s">
        <v>508</v>
      </c>
      <c r="T126" s="23" t="s">
        <v>509</v>
      </c>
      <c r="U126" s="23" t="s">
        <v>510</v>
      </c>
      <c r="V126" s="23" t="s">
        <v>557</v>
      </c>
      <c r="W126" s="23" t="s">
        <v>886</v>
      </c>
      <c r="X126" s="11"/>
      <c r="Y126" s="11"/>
      <c r="Z126" s="11"/>
      <c r="AA126" s="11"/>
      <c r="AB126" s="487"/>
      <c r="AK126" s="123"/>
      <c r="AL126" s="123"/>
      <c r="AM126" s="123"/>
      <c r="AN126" s="123"/>
      <c r="AO126" s="123"/>
      <c r="AP126" s="123"/>
      <c r="AQ126" s="123"/>
      <c r="AR126" s="123"/>
      <c r="AS126" s="139"/>
      <c r="AT126" s="123"/>
      <c r="AU126" s="123"/>
      <c r="AV126" s="123"/>
      <c r="AX126" s="123"/>
      <c r="AY126" s="123"/>
      <c r="AZ126" s="123"/>
      <c r="BA126" s="123"/>
      <c r="BB126" s="123"/>
      <c r="BC126" s="123"/>
      <c r="BG126" s="139"/>
      <c r="BH126" s="123"/>
      <c r="BI126" s="123"/>
      <c r="BJ126" s="123"/>
      <c r="BK126" s="123"/>
      <c r="BL126" s="123"/>
      <c r="BM126" s="123"/>
      <c r="CD126" s="123"/>
      <c r="CE126" s="139"/>
      <c r="CF126" s="123"/>
      <c r="CG126" s="123"/>
      <c r="CH126" s="123"/>
      <c r="CI126" s="123"/>
    </row>
    <row r="127" spans="1:88" s="21" customFormat="1" ht="138" customHeight="1" x14ac:dyDescent="0.25">
      <c r="A127" s="11"/>
      <c r="B127" s="11"/>
      <c r="C127" s="25" t="s">
        <v>573</v>
      </c>
      <c r="D127" s="333" t="s">
        <v>549</v>
      </c>
      <c r="E127" s="309" t="s">
        <v>14</v>
      </c>
      <c r="F127" s="26" t="s">
        <v>146</v>
      </c>
      <c r="G127" s="25" t="s">
        <v>511</v>
      </c>
      <c r="H127" s="27" t="s">
        <v>3</v>
      </c>
      <c r="I127" s="248" t="s">
        <v>503</v>
      </c>
      <c r="J127" s="25" t="s">
        <v>504</v>
      </c>
      <c r="K127" s="25" t="s">
        <v>568</v>
      </c>
      <c r="L127" s="300" t="s">
        <v>512</v>
      </c>
      <c r="M127" s="243" t="s">
        <v>513</v>
      </c>
      <c r="N127" s="243" t="s">
        <v>567</v>
      </c>
      <c r="O127" s="391" t="s">
        <v>875</v>
      </c>
      <c r="P127" s="67" t="s">
        <v>554</v>
      </c>
      <c r="Q127" s="25" t="s">
        <v>556</v>
      </c>
      <c r="R127" s="27" t="s">
        <v>505</v>
      </c>
      <c r="S127" s="25" t="s">
        <v>253</v>
      </c>
      <c r="T127" s="25" t="s">
        <v>147</v>
      </c>
      <c r="U127" s="27" t="s">
        <v>148</v>
      </c>
      <c r="V127" s="36" t="s">
        <v>178</v>
      </c>
      <c r="W127" s="25" t="s">
        <v>179</v>
      </c>
      <c r="Y127" s="392" t="s">
        <v>196</v>
      </c>
      <c r="AB127" s="442" t="s">
        <v>910</v>
      </c>
      <c r="AC127" s="442" t="s">
        <v>909</v>
      </c>
      <c r="AD127" s="442" t="s">
        <v>916</v>
      </c>
      <c r="AE127" s="442" t="s">
        <v>915</v>
      </c>
      <c r="AF127" s="11"/>
      <c r="AG127" s="11"/>
      <c r="AH127" s="11"/>
      <c r="AI127" s="11"/>
      <c r="AJ127" s="11"/>
      <c r="AK127" s="11"/>
      <c r="AL127" s="11"/>
      <c r="AM127" s="11"/>
      <c r="AP127" s="144"/>
      <c r="AQ127" s="246" t="s">
        <v>148</v>
      </c>
      <c r="AR127" s="145" t="s">
        <v>195</v>
      </c>
      <c r="AS127" s="246"/>
      <c r="AT127" s="246"/>
      <c r="AU127" s="246"/>
      <c r="AV127" s="505" t="s">
        <v>522</v>
      </c>
      <c r="AW127" s="386" t="s">
        <v>521</v>
      </c>
      <c r="AX127" s="388" t="s">
        <v>523</v>
      </c>
      <c r="AY127" s="387" t="s">
        <v>876</v>
      </c>
      <c r="AZ127" s="387" t="s">
        <v>877</v>
      </c>
      <c r="BA127" s="387" t="s">
        <v>982</v>
      </c>
      <c r="BB127" s="387" t="s">
        <v>979</v>
      </c>
      <c r="BC127" s="504" t="s">
        <v>986</v>
      </c>
      <c r="BD127" s="504" t="s">
        <v>987</v>
      </c>
      <c r="BE127" s="246" t="s">
        <v>609</v>
      </c>
      <c r="BF127" s="246" t="s">
        <v>610</v>
      </c>
      <c r="BG127" s="246" t="s">
        <v>607</v>
      </c>
      <c r="BH127" s="246" t="s">
        <v>608</v>
      </c>
      <c r="BJ127" s="519" t="s">
        <v>970</v>
      </c>
      <c r="BK127" s="519" t="s">
        <v>978</v>
      </c>
      <c r="BL127" s="519" t="s">
        <v>971</v>
      </c>
      <c r="BM127" s="519" t="s">
        <v>980</v>
      </c>
      <c r="BN127" s="548" t="s">
        <v>972</v>
      </c>
      <c r="BO127" s="548" t="s">
        <v>974</v>
      </c>
      <c r="BP127" s="548" t="s">
        <v>973</v>
      </c>
      <c r="BQ127" s="548" t="s">
        <v>1000</v>
      </c>
      <c r="BR127" s="548" t="s">
        <v>999</v>
      </c>
      <c r="BW127" s="139"/>
      <c r="BX127" s="246"/>
      <c r="CE127" s="246"/>
      <c r="CF127" s="246"/>
      <c r="CG127" s="122"/>
      <c r="CH127" s="122"/>
      <c r="CI127" s="122"/>
      <c r="CJ127" s="122"/>
    </row>
    <row r="128" spans="1:88" s="35" customFormat="1" ht="16.7" customHeight="1" x14ac:dyDescent="0.25">
      <c r="A128" s="11"/>
      <c r="B128" s="11"/>
      <c r="C128" s="332" t="str">
        <f t="shared" ref="C128:C172" si="72">$D$125</f>
        <v>PO</v>
      </c>
      <c r="D128" s="334" t="str">
        <f t="shared" ref="D128:D172" si="73">$D$124</f>
        <v>PLAN</v>
      </c>
      <c r="E128" s="310" t="str">
        <f t="shared" ref="E128:F143" si="74">IF(E73="","",E73)</f>
        <v/>
      </c>
      <c r="F128" s="29" t="str">
        <f t="shared" si="74"/>
        <v/>
      </c>
      <c r="G128" s="262" t="str">
        <f t="shared" ref="G128:G156" si="75">IF(E128="","",ROUND(IF(OR(O128=0,O128=""),SUM(J128:K128),(SUM(M128:N128))/(SUM(M128:N128)+O128)*SUM(J128:K128)),3))</f>
        <v/>
      </c>
      <c r="H128" s="29" t="str">
        <f t="shared" ref="H128:H172" si="76">IF(H73="","",H73)</f>
        <v/>
      </c>
      <c r="I128" s="642"/>
      <c r="J128" s="643"/>
      <c r="K128" s="643"/>
      <c r="L128" s="644"/>
      <c r="M128" s="643"/>
      <c r="N128" s="643"/>
      <c r="O128" s="645"/>
      <c r="P128" s="646"/>
      <c r="Q128" s="647"/>
      <c r="R128" s="30" t="str">
        <f>IF(R73="","",R73)</f>
        <v/>
      </c>
      <c r="S128" s="399" t="str">
        <f t="shared" ref="S128:S172" si="77">IF(OR(G128="",Q128=""),"",ROUND((G128*Q128+P128),2))</f>
        <v/>
      </c>
      <c r="T128" s="685" t="str">
        <f t="shared" ref="T128:T172" si="78">IFERROR(S128/$S$173,"")</f>
        <v/>
      </c>
      <c r="U128" s="32" t="str">
        <f t="shared" ref="U128:U172" si="79">U73</f>
        <v/>
      </c>
      <c r="V128" s="37" t="str">
        <f t="shared" ref="V128:V172" si="80">IFERROR(Q128/Q73-1,"")</f>
        <v/>
      </c>
      <c r="W128" s="33" t="str">
        <f t="shared" ref="W128:W172" si="81">IFERROR(T128*$S$173/$S$118,"")</f>
        <v/>
      </c>
      <c r="Y128" s="34" t="str">
        <f t="shared" ref="Y128:Y156" si="82">IF(AND(E128="",COUNTA(I128:Q128)=0),"",IF(AR128=1,"û","ü"))</f>
        <v/>
      </c>
      <c r="AB128" s="443" t="s">
        <v>911</v>
      </c>
      <c r="AC128" s="488">
        <f>IFERROR(SUM(#REF!,#REF!,#REF!)/#REF!,0)</f>
        <v>0</v>
      </c>
      <c r="AD128" s="492">
        <v>0</v>
      </c>
      <c r="AE128" s="490">
        <f>ROUND(AD128*AC128,3)</f>
        <v>0</v>
      </c>
      <c r="AF128" s="11"/>
      <c r="AG128" s="11"/>
      <c r="AH128" s="11"/>
      <c r="AI128" s="11"/>
      <c r="AJ128" s="11"/>
      <c r="AK128" s="11"/>
      <c r="AL128" s="11"/>
      <c r="AM128" s="11"/>
      <c r="AP128" s="125"/>
      <c r="AQ128" s="125" t="s">
        <v>149</v>
      </c>
      <c r="AR128" s="147">
        <f t="shared" ref="AR128:AR156" si="83">IF(SUM(AS128:BF128)&gt;0,1,0)</f>
        <v>0</v>
      </c>
      <c r="AS128" s="122"/>
      <c r="AT128" s="147"/>
      <c r="AU128" s="147"/>
      <c r="AV128" s="122"/>
      <c r="AW128" s="35">
        <f t="shared" ref="AW128:AW156" si="84">IF(SUM(I128:O128)=0,0,IF(LEFT(E128,3)="A01",IF(SUM(I128:J128,L128:M128)=0,0,IF(AND(SUM(I128:J128)&gt;0,SUM(L128:M128)&gt;0),0,1)),0))</f>
        <v>0</v>
      </c>
      <c r="AX128" s="35">
        <f t="shared" ref="AX128:AX156" si="85">IF(SUM(I128:O128)=0,0,IF(LEFT(E128,3)="A01",IF(SUM(I128:O128)=0,0,IF(OR(AND(K128=0,N128=0),AND(K128&gt;0,N128&gt;=0))=TRUE,0,1)),0))</f>
        <v>0</v>
      </c>
      <c r="AY128" s="35">
        <f>IFERROR(IF(BM128=1,IF(AND(BN128&lt;=$BZ$19,BN128&gt;=$CA$19,BO128&lt;=$BV$19,BO128&gt;=$BW$19,BP128&lt;=$BX$19,BP128&gt;=$BY$19,BQ128&gt;=$CB$19,BQ128&lt;=$CC$19),0,1),0),0)</f>
        <v>0</v>
      </c>
      <c r="AZ128" s="35">
        <f t="shared" ref="AZ128:AZ156" si="86">IFERROR(IF(BM128=2,IF(AND(BN128&lt;=$BZ$20,BN128&gt;=$CA$20,BO128&lt;=$BV$20,BO128&gt;=$BW$20),0,1),0),0)</f>
        <v>0</v>
      </c>
      <c r="BA128" s="35">
        <f>IFERROR(IF(BM128=3,IF(AND(BN128&lt;=$BZ$21,BN128&gt;=$CA$21,BO128&lt;=$BV$21,BO128&gt;=$BW$21,BP128&lt;=$BX$21,BP128&gt;=$BY$21,BQ128&gt;=$CB$21,BQ128&lt;=$CC$21),0,1),0),0)</f>
        <v>0</v>
      </c>
      <c r="BB128" s="35">
        <f t="shared" ref="BB128:BB156" si="87">IFERROR(IF(BM128=4,IF(AND(BN128&lt;=$BZ$22,BN128&gt;=$CA$22,BO128&lt;=$BV$22,BO128&gt;=$BW$22),0,1),0),0)</f>
        <v>0</v>
      </c>
      <c r="BC128" s="35">
        <f t="shared" ref="BC128:BC156" si="88">IF(E128="",0,IF(AND(OR(AND(I128=0,L128=0),AND(I128&gt;0,L128&gt;0),AND(SUM(I128:J128)&gt;0,SUM(L128:M128)&gt;0)),OR(AND(I128&gt;0,J128&gt;0,L128&gt;0),AND(SUM(I128:J128)=0,SUM(L128:M128)=0)))=TRUE,0,1))</f>
        <v>0</v>
      </c>
      <c r="BD128" s="381">
        <f>IF(OR(COUNTA(I128:Q128)=9,COUNTA(I128:Q128)=0)=TRUE,0,1)</f>
        <v>0</v>
      </c>
      <c r="BE128" s="35">
        <f t="shared" ref="BE128:BE156" si="89">IF(AND($BG$16=E128,$BG$128&lt;&gt;""),IF(Q128&gt;$BG$128,1,0),0)</f>
        <v>0</v>
      </c>
      <c r="BF128" s="35">
        <f t="shared" ref="BF128:BF156" si="90">IF(AND($BH$16=E128,$BH$128&lt;&gt;""),IF(Q128&gt;$BH$128,1,0),0)</f>
        <v>0</v>
      </c>
      <c r="BG128" s="372" t="str">
        <f>IF(AND($AK$2=VLOOKUP($D$123,tblS_RegUVS[],2),VLOOKUP($D$123,tblS_RegUVS[],4)&lt;&gt;""),VLOOKUP($D$123,tblS_RegUVS[],4),"")</f>
        <v/>
      </c>
      <c r="BH128" s="372" t="str">
        <f>IF(AND($AK$2=VLOOKUP($D$123,tblS_RegUVS[],2),VLOOKUP($D$123,tblS_RegUVS[],6)&lt;&gt;""),VLOOKUP($D$123,tblS_RegUVS[],6),"")</f>
        <v/>
      </c>
      <c r="BJ128" s="12" t="b">
        <f t="shared" ref="BJ128:BJ156" si="91">AND(LEFT(E128,3)="A01",SUM(L128:N128)&gt;0,E128&lt;&gt;"A01-13",E128&lt;&gt;"A01-14",E128&lt;&gt;"A01-15")</f>
        <v>0</v>
      </c>
      <c r="BK128" s="516" t="b">
        <f t="shared" ref="BK128:BK156" si="92">AND(LEFT(E128,3)="A01",SUM(N128:O128)&gt;0,E128="A01-15")</f>
        <v>0</v>
      </c>
      <c r="BL128" s="518">
        <f t="shared" ref="BL128:BL156" si="93">IF(BJ128=TRUE,IF(AND(K128=0,BJ128=TRUE),1,IF(SUM(I128:J128)=0,2,3)),0)</f>
        <v>0</v>
      </c>
      <c r="BM128" s="518">
        <f>IF(BL128&lt;&gt;0,BL128,IF(BK128=TRUE,4,0))</f>
        <v>0</v>
      </c>
      <c r="BN128" s="517" t="str">
        <f t="shared" ref="BN128:BN156" si="94">IFERROR(IF($BM128=0,"",ROUND(SUM(L128:O128)/SUM(I128:K128),3)),"")</f>
        <v/>
      </c>
      <c r="BO128" s="517" t="str">
        <f t="shared" ref="BO128:BO156" si="95">IFERROR(IF($BM128=0,"",ROUND(SUM(M128:O128)/SUM(J128:K128),3)),"")</f>
        <v/>
      </c>
      <c r="BP128" s="517" t="str">
        <f t="shared" ref="BP128:BP156" si="96">IFERROR(IF($BM128=0,"",ROUND(SUM(L128)/SUM(I128),3)),"")</f>
        <v/>
      </c>
      <c r="BQ128" s="517" t="str">
        <f>IFERROR(IF(OR($BM128=1,$BM128=3),ROUND(IF(O128=0,L128/M128,IF((N128+O128)&lt;=(K128*0.95),L128/(M128+O128),L128/(SUM(N128:O128)-K128*0.95+M128))),3),""),"")</f>
        <v/>
      </c>
      <c r="BR128" s="546" t="str">
        <f>IF(BM128=0,"",VLOOKUP(BM128,$BT$19:$BU$22,2))</f>
        <v/>
      </c>
      <c r="BW128" s="139"/>
      <c r="BX128" s="125"/>
      <c r="CE128" s="372"/>
      <c r="CF128" s="372"/>
      <c r="CG128" s="122"/>
      <c r="CH128" s="122"/>
      <c r="CI128" s="122"/>
      <c r="CJ128" s="122"/>
    </row>
    <row r="129" spans="1:88" s="35" customFormat="1" ht="16.7" customHeight="1" x14ac:dyDescent="0.25">
      <c r="A129" s="11"/>
      <c r="B129" s="11"/>
      <c r="C129" s="332" t="str">
        <f t="shared" si="72"/>
        <v>PO</v>
      </c>
      <c r="D129" s="334" t="str">
        <f t="shared" si="73"/>
        <v>PLAN</v>
      </c>
      <c r="E129" s="310" t="str">
        <f t="shared" si="74"/>
        <v/>
      </c>
      <c r="F129" s="29" t="str">
        <f t="shared" si="74"/>
        <v/>
      </c>
      <c r="G129" s="262" t="str">
        <f t="shared" si="75"/>
        <v/>
      </c>
      <c r="H129" s="29" t="str">
        <f t="shared" si="76"/>
        <v/>
      </c>
      <c r="I129" s="642"/>
      <c r="J129" s="643"/>
      <c r="K129" s="643"/>
      <c r="L129" s="644"/>
      <c r="M129" s="643"/>
      <c r="N129" s="643"/>
      <c r="O129" s="645"/>
      <c r="P129" s="646"/>
      <c r="Q129" s="647"/>
      <c r="R129" s="30" t="str">
        <f t="shared" ref="R129:R172" si="97">IF(R74="","",R74)</f>
        <v/>
      </c>
      <c r="S129" s="399" t="str">
        <f t="shared" si="77"/>
        <v/>
      </c>
      <c r="T129" s="685" t="str">
        <f t="shared" si="78"/>
        <v/>
      </c>
      <c r="U129" s="32" t="str">
        <f t="shared" si="79"/>
        <v/>
      </c>
      <c r="V129" s="37" t="str">
        <f t="shared" si="80"/>
        <v/>
      </c>
      <c r="W129" s="33" t="str">
        <f t="shared" si="81"/>
        <v/>
      </c>
      <c r="Y129" s="34" t="str">
        <f t="shared" si="82"/>
        <v/>
      </c>
      <c r="AB129" s="444" t="s">
        <v>912</v>
      </c>
      <c r="AC129" s="489">
        <f>IFERROR(SUM(#REF!,#REF!,#REF!)/#REF!,0)</f>
        <v>0</v>
      </c>
      <c r="AD129" s="445"/>
      <c r="AE129" s="491">
        <f>ROUND(AD128*AC129,3)</f>
        <v>0</v>
      </c>
      <c r="AF129" s="11"/>
      <c r="AG129" s="11"/>
      <c r="AH129" s="11"/>
      <c r="AI129" s="11"/>
      <c r="AJ129" s="11"/>
      <c r="AK129" s="11"/>
      <c r="AL129" s="11"/>
      <c r="AM129" s="11"/>
      <c r="AP129" s="125"/>
      <c r="AQ129" s="125" t="s">
        <v>150</v>
      </c>
      <c r="AR129" s="147">
        <f t="shared" si="83"/>
        <v>0</v>
      </c>
      <c r="AS129" s="122"/>
      <c r="AT129" s="122"/>
      <c r="AU129" s="122"/>
      <c r="AV129" s="122"/>
      <c r="AW129" s="35">
        <f t="shared" si="84"/>
        <v>0</v>
      </c>
      <c r="AX129" s="35">
        <f t="shared" si="85"/>
        <v>0</v>
      </c>
      <c r="AY129" s="35">
        <f t="shared" ref="AY129:AY156" si="98">IFERROR(IF(BM129=1,IF(AND(BN129&lt;=$BZ$19,BN129&gt;=$CA$19,BO129&lt;=$BV$19,BO129&gt;=$BW$19,BP129&lt;=$BX$19,BP129&gt;=$BY$19,BQ129&gt;=$CB$19,BQ129&lt;=$CC$19),0,1),0),0)</f>
        <v>0</v>
      </c>
      <c r="AZ129" s="35">
        <f t="shared" si="86"/>
        <v>0</v>
      </c>
      <c r="BA129" s="35">
        <f t="shared" ref="BA129:BA156" si="99">IFERROR(IF(BM129=3,IF(AND(BN129&lt;=$BZ$21,BN129&gt;=$CA$21,BO129&lt;=$BV$21,BO129&gt;=$BW$21,BP129&lt;=$BX$21,BP129&gt;=$BY$21,BQ129&gt;=$CB$21,BQ129&lt;=$CC$21),0,1),0),0)</f>
        <v>0</v>
      </c>
      <c r="BB129" s="35">
        <f t="shared" si="87"/>
        <v>0</v>
      </c>
      <c r="BC129" s="35">
        <f t="shared" si="88"/>
        <v>0</v>
      </c>
      <c r="BD129" s="381">
        <f t="shared" ref="BD129:BD156" si="100">IF(OR(COUNTA(I129:Q129)=9,COUNTA(I129:Q129)=0)=TRUE,0,1)</f>
        <v>0</v>
      </c>
      <c r="BE129" s="35">
        <f t="shared" si="89"/>
        <v>0</v>
      </c>
      <c r="BF129" s="35">
        <f t="shared" si="90"/>
        <v>0</v>
      </c>
      <c r="BG129" s="6"/>
      <c r="BJ129" s="12" t="b">
        <f t="shared" si="91"/>
        <v>0</v>
      </c>
      <c r="BK129" s="516" t="b">
        <f t="shared" si="92"/>
        <v>0</v>
      </c>
      <c r="BL129" s="518">
        <f t="shared" si="93"/>
        <v>0</v>
      </c>
      <c r="BM129" s="518">
        <f t="shared" ref="BM129:BM156" si="101">IF(BL129&lt;&gt;0,BL129,IF(BK129=TRUE,4,0))</f>
        <v>0</v>
      </c>
      <c r="BN129" s="517" t="str">
        <f t="shared" si="94"/>
        <v/>
      </c>
      <c r="BO129" s="517" t="str">
        <f t="shared" si="95"/>
        <v/>
      </c>
      <c r="BP129" s="517" t="str">
        <f t="shared" si="96"/>
        <v/>
      </c>
      <c r="BQ129" s="517" t="str">
        <f t="shared" ref="BQ129:BQ156" si="102">IFERROR(IF(OR($BM129=1,$BM129=3),ROUND(IF(O129=0,L129/M129,IF((N129+O129)&lt;=(K129*0.95),L129/(M129+O129),L129/(SUM(N129:O129)-K129*0.95+M129))),3),""),"")</f>
        <v/>
      </c>
      <c r="BR129" s="546" t="str">
        <f t="shared" ref="BR129:BR156" si="103">IF(BM129=0,"",VLOOKUP(BM129,$BT$19:$BU$22,2))</f>
        <v/>
      </c>
      <c r="BW129" s="139"/>
      <c r="BX129" s="125"/>
      <c r="CE129" s="6"/>
      <c r="CG129" s="122"/>
      <c r="CH129" s="122"/>
      <c r="CI129" s="122"/>
      <c r="CJ129" s="122"/>
    </row>
    <row r="130" spans="1:88" s="35" customFormat="1" ht="16.7" customHeight="1" x14ac:dyDescent="0.25">
      <c r="A130" s="11"/>
      <c r="B130" s="11"/>
      <c r="C130" s="332" t="str">
        <f t="shared" si="72"/>
        <v>PO</v>
      </c>
      <c r="D130" s="334" t="str">
        <f t="shared" si="73"/>
        <v>PLAN</v>
      </c>
      <c r="E130" s="310" t="str">
        <f t="shared" si="74"/>
        <v/>
      </c>
      <c r="F130" s="29" t="str">
        <f t="shared" si="74"/>
        <v/>
      </c>
      <c r="G130" s="262" t="str">
        <f t="shared" si="75"/>
        <v/>
      </c>
      <c r="H130" s="29" t="str">
        <f t="shared" si="76"/>
        <v/>
      </c>
      <c r="I130" s="642"/>
      <c r="J130" s="643"/>
      <c r="K130" s="643"/>
      <c r="L130" s="644"/>
      <c r="M130" s="643"/>
      <c r="N130" s="643"/>
      <c r="O130" s="645"/>
      <c r="P130" s="646"/>
      <c r="Q130" s="647"/>
      <c r="R130" s="30" t="str">
        <f t="shared" si="97"/>
        <v/>
      </c>
      <c r="S130" s="399" t="str">
        <f t="shared" si="77"/>
        <v/>
      </c>
      <c r="T130" s="685" t="str">
        <f t="shared" si="78"/>
        <v/>
      </c>
      <c r="U130" s="32" t="str">
        <f t="shared" si="79"/>
        <v/>
      </c>
      <c r="V130" s="37" t="str">
        <f t="shared" si="80"/>
        <v/>
      </c>
      <c r="W130" s="33" t="str">
        <f t="shared" si="81"/>
        <v/>
      </c>
      <c r="Y130" s="34" t="str">
        <f t="shared" si="82"/>
        <v/>
      </c>
      <c r="AB130" s="444" t="s">
        <v>913</v>
      </c>
      <c r="AC130" s="489">
        <f>IFERROR(1-SUM(AC128:AC129),0)</f>
        <v>1</v>
      </c>
      <c r="AD130" s="445"/>
      <c r="AE130" s="491">
        <f>ROUND(AD128*AC130,3)</f>
        <v>0</v>
      </c>
      <c r="AF130" s="11"/>
      <c r="AG130" s="11"/>
      <c r="AH130" s="11"/>
      <c r="AI130" s="11"/>
      <c r="AJ130" s="11"/>
      <c r="AK130" s="11"/>
      <c r="AL130" s="11"/>
      <c r="AM130" s="11"/>
      <c r="AP130" s="125"/>
      <c r="AQ130" s="125" t="s">
        <v>151</v>
      </c>
      <c r="AR130" s="147">
        <f t="shared" si="83"/>
        <v>0</v>
      </c>
      <c r="AS130" s="122"/>
      <c r="AT130" s="122"/>
      <c r="AU130" s="122"/>
      <c r="AV130" s="122"/>
      <c r="AW130" s="35">
        <f t="shared" si="84"/>
        <v>0</v>
      </c>
      <c r="AX130" s="35">
        <f t="shared" si="85"/>
        <v>0</v>
      </c>
      <c r="AY130" s="35">
        <f t="shared" si="98"/>
        <v>0</v>
      </c>
      <c r="AZ130" s="35">
        <f t="shared" si="86"/>
        <v>0</v>
      </c>
      <c r="BA130" s="35">
        <f t="shared" si="99"/>
        <v>0</v>
      </c>
      <c r="BB130" s="35">
        <f t="shared" si="87"/>
        <v>0</v>
      </c>
      <c r="BC130" s="35">
        <f t="shared" si="88"/>
        <v>0</v>
      </c>
      <c r="BD130" s="381">
        <f t="shared" si="100"/>
        <v>0</v>
      </c>
      <c r="BE130" s="35">
        <f t="shared" si="89"/>
        <v>0</v>
      </c>
      <c r="BF130" s="35">
        <f t="shared" si="90"/>
        <v>0</v>
      </c>
      <c r="BJ130" s="12" t="b">
        <f t="shared" si="91"/>
        <v>0</v>
      </c>
      <c r="BK130" s="516" t="b">
        <f t="shared" si="92"/>
        <v>0</v>
      </c>
      <c r="BL130" s="518">
        <f t="shared" si="93"/>
        <v>0</v>
      </c>
      <c r="BM130" s="518">
        <f t="shared" si="101"/>
        <v>0</v>
      </c>
      <c r="BN130" s="517" t="str">
        <f t="shared" si="94"/>
        <v/>
      </c>
      <c r="BO130" s="517" t="str">
        <f t="shared" si="95"/>
        <v/>
      </c>
      <c r="BP130" s="517" t="str">
        <f t="shared" si="96"/>
        <v/>
      </c>
      <c r="BQ130" s="517" t="str">
        <f t="shared" si="102"/>
        <v/>
      </c>
      <c r="BR130" s="546" t="str">
        <f t="shared" si="103"/>
        <v/>
      </c>
      <c r="BW130" s="139"/>
      <c r="BX130" s="125"/>
      <c r="CG130" s="122"/>
      <c r="CH130" s="122"/>
      <c r="CI130" s="122"/>
      <c r="CJ130" s="122"/>
    </row>
    <row r="131" spans="1:88" s="35" customFormat="1" ht="16.7" customHeight="1" x14ac:dyDescent="0.25">
      <c r="A131" s="11"/>
      <c r="B131" s="11"/>
      <c r="C131" s="332" t="str">
        <f t="shared" si="72"/>
        <v>PO</v>
      </c>
      <c r="D131" s="334" t="str">
        <f t="shared" si="73"/>
        <v>PLAN</v>
      </c>
      <c r="E131" s="310" t="str">
        <f t="shared" si="74"/>
        <v/>
      </c>
      <c r="F131" s="29" t="str">
        <f t="shared" si="74"/>
        <v/>
      </c>
      <c r="G131" s="262" t="str">
        <f t="shared" si="75"/>
        <v/>
      </c>
      <c r="H131" s="29" t="str">
        <f t="shared" si="76"/>
        <v/>
      </c>
      <c r="I131" s="642"/>
      <c r="J131" s="643"/>
      <c r="K131" s="643"/>
      <c r="L131" s="644"/>
      <c r="M131" s="643"/>
      <c r="N131" s="643"/>
      <c r="O131" s="645"/>
      <c r="P131" s="646"/>
      <c r="Q131" s="647"/>
      <c r="R131" s="30" t="str">
        <f t="shared" si="97"/>
        <v/>
      </c>
      <c r="S131" s="399" t="str">
        <f t="shared" si="77"/>
        <v/>
      </c>
      <c r="T131" s="685" t="str">
        <f t="shared" si="78"/>
        <v/>
      </c>
      <c r="U131" s="32" t="str">
        <f t="shared" si="79"/>
        <v/>
      </c>
      <c r="V131" s="37" t="str">
        <f t="shared" si="80"/>
        <v/>
      </c>
      <c r="W131" s="33" t="str">
        <f t="shared" si="81"/>
        <v/>
      </c>
      <c r="Y131" s="34" t="str">
        <f t="shared" si="82"/>
        <v/>
      </c>
      <c r="AC131" s="11"/>
      <c r="AD131" s="11"/>
      <c r="AE131" s="11"/>
      <c r="AF131" s="11"/>
      <c r="AG131" s="11"/>
      <c r="AH131" s="11"/>
      <c r="AJ131" s="11"/>
      <c r="AK131" s="11"/>
      <c r="AL131" s="11"/>
      <c r="AM131" s="11"/>
      <c r="AP131" s="125"/>
      <c r="AQ131" s="125" t="s">
        <v>152</v>
      </c>
      <c r="AR131" s="147">
        <f t="shared" si="83"/>
        <v>0</v>
      </c>
      <c r="AS131" s="122"/>
      <c r="AT131" s="122"/>
      <c r="AU131" s="122"/>
      <c r="AV131" s="122"/>
      <c r="AW131" s="35">
        <f t="shared" si="84"/>
        <v>0</v>
      </c>
      <c r="AX131" s="35">
        <f t="shared" si="85"/>
        <v>0</v>
      </c>
      <c r="AY131" s="35">
        <f t="shared" si="98"/>
        <v>0</v>
      </c>
      <c r="AZ131" s="35">
        <f t="shared" si="86"/>
        <v>0</v>
      </c>
      <c r="BA131" s="35">
        <f t="shared" si="99"/>
        <v>0</v>
      </c>
      <c r="BB131" s="35">
        <f t="shared" si="87"/>
        <v>0</v>
      </c>
      <c r="BC131" s="35">
        <f t="shared" si="88"/>
        <v>0</v>
      </c>
      <c r="BD131" s="381">
        <f t="shared" si="100"/>
        <v>0</v>
      </c>
      <c r="BE131" s="35">
        <f t="shared" si="89"/>
        <v>0</v>
      </c>
      <c r="BF131" s="35">
        <f t="shared" si="90"/>
        <v>0</v>
      </c>
      <c r="BJ131" s="12" t="b">
        <f t="shared" si="91"/>
        <v>0</v>
      </c>
      <c r="BK131" s="516" t="b">
        <f t="shared" si="92"/>
        <v>0</v>
      </c>
      <c r="BL131" s="518">
        <f t="shared" si="93"/>
        <v>0</v>
      </c>
      <c r="BM131" s="518">
        <f t="shared" si="101"/>
        <v>0</v>
      </c>
      <c r="BN131" s="517" t="str">
        <f t="shared" si="94"/>
        <v/>
      </c>
      <c r="BO131" s="517" t="str">
        <f t="shared" si="95"/>
        <v/>
      </c>
      <c r="BP131" s="517" t="str">
        <f t="shared" si="96"/>
        <v/>
      </c>
      <c r="BQ131" s="517" t="str">
        <f t="shared" si="102"/>
        <v/>
      </c>
      <c r="BR131" s="546" t="str">
        <f t="shared" si="103"/>
        <v/>
      </c>
      <c r="BW131" s="139"/>
      <c r="BX131" s="125"/>
      <c r="CG131" s="122"/>
      <c r="CH131" s="122"/>
      <c r="CI131" s="122"/>
      <c r="CJ131" s="122"/>
    </row>
    <row r="132" spans="1:88" s="35" customFormat="1" ht="16.7" customHeight="1" x14ac:dyDescent="0.25">
      <c r="A132" s="11"/>
      <c r="B132" s="11"/>
      <c r="C132" s="332" t="str">
        <f t="shared" si="72"/>
        <v>PO</v>
      </c>
      <c r="D132" s="334" t="str">
        <f t="shared" si="73"/>
        <v>PLAN</v>
      </c>
      <c r="E132" s="310" t="str">
        <f t="shared" si="74"/>
        <v/>
      </c>
      <c r="F132" s="29" t="str">
        <f t="shared" si="74"/>
        <v/>
      </c>
      <c r="G132" s="262" t="str">
        <f t="shared" si="75"/>
        <v/>
      </c>
      <c r="H132" s="29" t="str">
        <f t="shared" si="76"/>
        <v/>
      </c>
      <c r="I132" s="642"/>
      <c r="J132" s="643"/>
      <c r="K132" s="643"/>
      <c r="L132" s="644"/>
      <c r="M132" s="643"/>
      <c r="N132" s="643"/>
      <c r="O132" s="645"/>
      <c r="P132" s="646"/>
      <c r="Q132" s="647"/>
      <c r="R132" s="30" t="str">
        <f t="shared" si="97"/>
        <v/>
      </c>
      <c r="S132" s="399" t="str">
        <f t="shared" si="77"/>
        <v/>
      </c>
      <c r="T132" s="685" t="str">
        <f t="shared" si="78"/>
        <v/>
      </c>
      <c r="U132" s="32" t="str">
        <f t="shared" si="79"/>
        <v/>
      </c>
      <c r="V132" s="37" t="str">
        <f t="shared" si="80"/>
        <v/>
      </c>
      <c r="W132" s="33" t="str">
        <f t="shared" si="81"/>
        <v/>
      </c>
      <c r="Y132" s="34" t="str">
        <f t="shared" si="82"/>
        <v/>
      </c>
      <c r="AC132" s="11"/>
      <c r="AD132" s="11"/>
      <c r="AE132" s="11"/>
      <c r="AF132" s="11"/>
      <c r="AG132" s="11"/>
      <c r="AH132" s="11"/>
      <c r="AI132" s="11"/>
      <c r="AJ132" s="11"/>
      <c r="AK132" s="11"/>
      <c r="AL132" s="11"/>
      <c r="AM132" s="11"/>
      <c r="AP132" s="125"/>
      <c r="AQ132" s="125" t="s">
        <v>153</v>
      </c>
      <c r="AR132" s="147">
        <f t="shared" si="83"/>
        <v>0</v>
      </c>
      <c r="AS132" s="122"/>
      <c r="AT132" s="122"/>
      <c r="AU132" s="122"/>
      <c r="AV132" s="122"/>
      <c r="AW132" s="35">
        <f t="shared" si="84"/>
        <v>0</v>
      </c>
      <c r="AX132" s="35">
        <f t="shared" si="85"/>
        <v>0</v>
      </c>
      <c r="AY132" s="35">
        <f t="shared" si="98"/>
        <v>0</v>
      </c>
      <c r="AZ132" s="35">
        <f t="shared" si="86"/>
        <v>0</v>
      </c>
      <c r="BA132" s="35">
        <f t="shared" si="99"/>
        <v>0</v>
      </c>
      <c r="BB132" s="35">
        <f t="shared" si="87"/>
        <v>0</v>
      </c>
      <c r="BC132" s="35">
        <f t="shared" si="88"/>
        <v>0</v>
      </c>
      <c r="BD132" s="381">
        <f t="shared" si="100"/>
        <v>0</v>
      </c>
      <c r="BE132" s="35">
        <f t="shared" si="89"/>
        <v>0</v>
      </c>
      <c r="BF132" s="35">
        <f t="shared" si="90"/>
        <v>0</v>
      </c>
      <c r="BJ132" s="12" t="b">
        <f t="shared" si="91"/>
        <v>0</v>
      </c>
      <c r="BK132" s="516" t="b">
        <f t="shared" si="92"/>
        <v>0</v>
      </c>
      <c r="BL132" s="518">
        <f t="shared" si="93"/>
        <v>0</v>
      </c>
      <c r="BM132" s="518">
        <f t="shared" si="101"/>
        <v>0</v>
      </c>
      <c r="BN132" s="517" t="str">
        <f t="shared" si="94"/>
        <v/>
      </c>
      <c r="BO132" s="517" t="str">
        <f t="shared" si="95"/>
        <v/>
      </c>
      <c r="BP132" s="517" t="str">
        <f t="shared" si="96"/>
        <v/>
      </c>
      <c r="BQ132" s="517" t="str">
        <f t="shared" si="102"/>
        <v/>
      </c>
      <c r="BR132" s="546" t="str">
        <f t="shared" si="103"/>
        <v/>
      </c>
      <c r="BW132" s="139"/>
      <c r="BX132" s="125"/>
      <c r="CG132" s="122"/>
      <c r="CH132" s="122"/>
      <c r="CI132" s="122"/>
      <c r="CJ132" s="122"/>
    </row>
    <row r="133" spans="1:88" s="35" customFormat="1" ht="16.7" customHeight="1" x14ac:dyDescent="0.25">
      <c r="A133" s="11"/>
      <c r="B133" s="11"/>
      <c r="C133" s="332" t="str">
        <f t="shared" si="72"/>
        <v>PO</v>
      </c>
      <c r="D133" s="334" t="str">
        <f t="shared" si="73"/>
        <v>PLAN</v>
      </c>
      <c r="E133" s="310" t="str">
        <f t="shared" si="74"/>
        <v/>
      </c>
      <c r="F133" s="29" t="str">
        <f t="shared" si="74"/>
        <v/>
      </c>
      <c r="G133" s="262" t="str">
        <f t="shared" si="75"/>
        <v/>
      </c>
      <c r="H133" s="29" t="str">
        <f t="shared" si="76"/>
        <v/>
      </c>
      <c r="I133" s="642"/>
      <c r="J133" s="643"/>
      <c r="K133" s="643"/>
      <c r="L133" s="644"/>
      <c r="M133" s="643"/>
      <c r="N133" s="643"/>
      <c r="O133" s="645"/>
      <c r="P133" s="646"/>
      <c r="Q133" s="647"/>
      <c r="R133" s="30" t="str">
        <f t="shared" si="97"/>
        <v/>
      </c>
      <c r="S133" s="399" t="str">
        <f t="shared" si="77"/>
        <v/>
      </c>
      <c r="T133" s="685" t="str">
        <f t="shared" si="78"/>
        <v/>
      </c>
      <c r="U133" s="32" t="str">
        <f t="shared" si="79"/>
        <v/>
      </c>
      <c r="V133" s="37" t="str">
        <f t="shared" si="80"/>
        <v/>
      </c>
      <c r="W133" s="33" t="str">
        <f t="shared" si="81"/>
        <v/>
      </c>
      <c r="Y133" s="34" t="str">
        <f t="shared" si="82"/>
        <v/>
      </c>
      <c r="AC133" s="11"/>
      <c r="AD133" s="11"/>
      <c r="AE133" s="11"/>
      <c r="AF133" s="11"/>
      <c r="AG133" s="11"/>
      <c r="AH133" s="11"/>
      <c r="AI133" s="11"/>
      <c r="AJ133" s="11"/>
      <c r="AK133" s="11"/>
      <c r="AL133" s="11"/>
      <c r="AM133" s="11"/>
      <c r="AP133" s="125"/>
      <c r="AQ133" s="125" t="s">
        <v>154</v>
      </c>
      <c r="AR133" s="147">
        <f t="shared" si="83"/>
        <v>0</v>
      </c>
      <c r="AS133" s="122"/>
      <c r="AT133" s="125"/>
      <c r="AU133" s="125"/>
      <c r="AV133" s="122"/>
      <c r="AW133" s="35">
        <f t="shared" si="84"/>
        <v>0</v>
      </c>
      <c r="AX133" s="35">
        <f t="shared" si="85"/>
        <v>0</v>
      </c>
      <c r="AY133" s="35">
        <f t="shared" si="98"/>
        <v>0</v>
      </c>
      <c r="AZ133" s="35">
        <f t="shared" si="86"/>
        <v>0</v>
      </c>
      <c r="BA133" s="35">
        <f t="shared" si="99"/>
        <v>0</v>
      </c>
      <c r="BB133" s="35">
        <f t="shared" si="87"/>
        <v>0</v>
      </c>
      <c r="BC133" s="35">
        <f t="shared" si="88"/>
        <v>0</v>
      </c>
      <c r="BD133" s="381">
        <f t="shared" si="100"/>
        <v>0</v>
      </c>
      <c r="BE133" s="35">
        <f t="shared" si="89"/>
        <v>0</v>
      </c>
      <c r="BF133" s="35">
        <f t="shared" si="90"/>
        <v>0</v>
      </c>
      <c r="BJ133" s="12" t="b">
        <f t="shared" si="91"/>
        <v>0</v>
      </c>
      <c r="BK133" s="516" t="b">
        <f t="shared" si="92"/>
        <v>0</v>
      </c>
      <c r="BL133" s="518">
        <f t="shared" si="93"/>
        <v>0</v>
      </c>
      <c r="BM133" s="518">
        <f t="shared" si="101"/>
        <v>0</v>
      </c>
      <c r="BN133" s="517" t="str">
        <f t="shared" si="94"/>
        <v/>
      </c>
      <c r="BO133" s="517" t="str">
        <f t="shared" si="95"/>
        <v/>
      </c>
      <c r="BP133" s="517" t="str">
        <f t="shared" si="96"/>
        <v/>
      </c>
      <c r="BQ133" s="517" t="str">
        <f t="shared" si="102"/>
        <v/>
      </c>
      <c r="BR133" s="546" t="str">
        <f t="shared" si="103"/>
        <v/>
      </c>
      <c r="BW133" s="139"/>
      <c r="BX133" s="125"/>
      <c r="CG133" s="122"/>
      <c r="CH133" s="122"/>
      <c r="CI133" s="122"/>
      <c r="CJ133" s="122"/>
    </row>
    <row r="134" spans="1:88" s="35" customFormat="1" ht="16.7" customHeight="1" x14ac:dyDescent="0.25">
      <c r="A134" s="11"/>
      <c r="B134" s="11"/>
      <c r="C134" s="332" t="str">
        <f t="shared" si="72"/>
        <v>PO</v>
      </c>
      <c r="D134" s="334" t="str">
        <f t="shared" si="73"/>
        <v>PLAN</v>
      </c>
      <c r="E134" s="310" t="str">
        <f t="shared" si="74"/>
        <v/>
      </c>
      <c r="F134" s="29" t="str">
        <f t="shared" si="74"/>
        <v/>
      </c>
      <c r="G134" s="262" t="str">
        <f t="shared" si="75"/>
        <v/>
      </c>
      <c r="H134" s="29" t="str">
        <f t="shared" si="76"/>
        <v/>
      </c>
      <c r="I134" s="642"/>
      <c r="J134" s="643"/>
      <c r="K134" s="643"/>
      <c r="L134" s="644"/>
      <c r="M134" s="643"/>
      <c r="N134" s="643"/>
      <c r="O134" s="645"/>
      <c r="P134" s="646"/>
      <c r="Q134" s="647"/>
      <c r="R134" s="30" t="str">
        <f t="shared" si="97"/>
        <v/>
      </c>
      <c r="S134" s="399" t="str">
        <f t="shared" si="77"/>
        <v/>
      </c>
      <c r="T134" s="685" t="str">
        <f t="shared" si="78"/>
        <v/>
      </c>
      <c r="U134" s="32" t="str">
        <f t="shared" si="79"/>
        <v/>
      </c>
      <c r="V134" s="37" t="str">
        <f t="shared" si="80"/>
        <v/>
      </c>
      <c r="W134" s="33" t="str">
        <f t="shared" si="81"/>
        <v/>
      </c>
      <c r="Y134" s="34" t="str">
        <f t="shared" si="82"/>
        <v/>
      </c>
      <c r="AC134" s="11"/>
      <c r="AD134" s="11"/>
      <c r="AE134" s="11"/>
      <c r="AF134" s="11"/>
      <c r="AG134" s="11"/>
      <c r="AH134" s="11"/>
      <c r="AI134" s="11"/>
      <c r="AJ134" s="11"/>
      <c r="AK134" s="11"/>
      <c r="AL134" s="11"/>
      <c r="AM134" s="11"/>
      <c r="AP134" s="125"/>
      <c r="AQ134" s="125" t="s">
        <v>155</v>
      </c>
      <c r="AR134" s="147">
        <f t="shared" si="83"/>
        <v>0</v>
      </c>
      <c r="AS134" s="122"/>
      <c r="AT134" s="125"/>
      <c r="AU134" s="125"/>
      <c r="AV134" s="122"/>
      <c r="AW134" s="35">
        <f t="shared" si="84"/>
        <v>0</v>
      </c>
      <c r="AX134" s="35">
        <f t="shared" si="85"/>
        <v>0</v>
      </c>
      <c r="AY134" s="35">
        <f t="shared" si="98"/>
        <v>0</v>
      </c>
      <c r="AZ134" s="35">
        <f t="shared" si="86"/>
        <v>0</v>
      </c>
      <c r="BA134" s="35">
        <f t="shared" si="99"/>
        <v>0</v>
      </c>
      <c r="BB134" s="35">
        <f t="shared" si="87"/>
        <v>0</v>
      </c>
      <c r="BC134" s="35">
        <f t="shared" si="88"/>
        <v>0</v>
      </c>
      <c r="BD134" s="381">
        <f t="shared" si="100"/>
        <v>0</v>
      </c>
      <c r="BE134" s="35">
        <f t="shared" si="89"/>
        <v>0</v>
      </c>
      <c r="BF134" s="35">
        <f t="shared" si="90"/>
        <v>0</v>
      </c>
      <c r="BJ134" s="12" t="b">
        <f t="shared" si="91"/>
        <v>0</v>
      </c>
      <c r="BK134" s="516" t="b">
        <f t="shared" si="92"/>
        <v>0</v>
      </c>
      <c r="BL134" s="518">
        <f t="shared" si="93"/>
        <v>0</v>
      </c>
      <c r="BM134" s="518">
        <f t="shared" si="101"/>
        <v>0</v>
      </c>
      <c r="BN134" s="517" t="str">
        <f t="shared" si="94"/>
        <v/>
      </c>
      <c r="BO134" s="517" t="str">
        <f t="shared" si="95"/>
        <v/>
      </c>
      <c r="BP134" s="517" t="str">
        <f t="shared" si="96"/>
        <v/>
      </c>
      <c r="BQ134" s="517" t="str">
        <f t="shared" si="102"/>
        <v/>
      </c>
      <c r="BR134" s="546" t="str">
        <f t="shared" si="103"/>
        <v/>
      </c>
      <c r="BW134" s="139"/>
      <c r="BX134" s="125"/>
      <c r="CG134" s="122"/>
      <c r="CH134" s="122"/>
      <c r="CI134" s="122"/>
      <c r="CJ134" s="122"/>
    </row>
    <row r="135" spans="1:88" s="35" customFormat="1" ht="16.7" customHeight="1" x14ac:dyDescent="0.25">
      <c r="A135" s="11"/>
      <c r="B135" s="11"/>
      <c r="C135" s="332" t="str">
        <f t="shared" si="72"/>
        <v>PO</v>
      </c>
      <c r="D135" s="334" t="str">
        <f t="shared" si="73"/>
        <v>PLAN</v>
      </c>
      <c r="E135" s="310" t="str">
        <f t="shared" si="74"/>
        <v/>
      </c>
      <c r="F135" s="29" t="str">
        <f t="shared" si="74"/>
        <v/>
      </c>
      <c r="G135" s="262" t="str">
        <f t="shared" si="75"/>
        <v/>
      </c>
      <c r="H135" s="29" t="str">
        <f t="shared" si="76"/>
        <v/>
      </c>
      <c r="I135" s="642"/>
      <c r="J135" s="643"/>
      <c r="K135" s="643"/>
      <c r="L135" s="644"/>
      <c r="M135" s="643"/>
      <c r="N135" s="643"/>
      <c r="O135" s="645"/>
      <c r="P135" s="646"/>
      <c r="Q135" s="647"/>
      <c r="R135" s="30" t="str">
        <f t="shared" si="97"/>
        <v/>
      </c>
      <c r="S135" s="399" t="str">
        <f t="shared" si="77"/>
        <v/>
      </c>
      <c r="T135" s="685" t="str">
        <f t="shared" si="78"/>
        <v/>
      </c>
      <c r="U135" s="32" t="str">
        <f t="shared" si="79"/>
        <v/>
      </c>
      <c r="V135" s="37" t="str">
        <f t="shared" si="80"/>
        <v/>
      </c>
      <c r="W135" s="33" t="str">
        <f t="shared" si="81"/>
        <v/>
      </c>
      <c r="Y135" s="34" t="str">
        <f t="shared" si="82"/>
        <v/>
      </c>
      <c r="AC135" s="11"/>
      <c r="AD135" s="11"/>
      <c r="AE135" s="11"/>
      <c r="AF135" s="11"/>
      <c r="AG135" s="11"/>
      <c r="AH135" s="11"/>
      <c r="AI135" s="11"/>
      <c r="AJ135" s="11"/>
      <c r="AK135" s="11"/>
      <c r="AL135" s="11"/>
      <c r="AM135" s="11"/>
      <c r="AP135" s="125"/>
      <c r="AQ135" s="125" t="s">
        <v>156</v>
      </c>
      <c r="AR135" s="147">
        <f t="shared" si="83"/>
        <v>0</v>
      </c>
      <c r="AS135" s="122"/>
      <c r="AT135" s="122"/>
      <c r="AU135" s="122"/>
      <c r="AV135" s="122"/>
      <c r="AW135" s="35">
        <f t="shared" si="84"/>
        <v>0</v>
      </c>
      <c r="AX135" s="35">
        <f t="shared" si="85"/>
        <v>0</v>
      </c>
      <c r="AY135" s="35">
        <f t="shared" si="98"/>
        <v>0</v>
      </c>
      <c r="AZ135" s="35">
        <f t="shared" si="86"/>
        <v>0</v>
      </c>
      <c r="BA135" s="35">
        <f t="shared" si="99"/>
        <v>0</v>
      </c>
      <c r="BB135" s="35">
        <f t="shared" si="87"/>
        <v>0</v>
      </c>
      <c r="BC135" s="35">
        <f t="shared" si="88"/>
        <v>0</v>
      </c>
      <c r="BD135" s="381">
        <f t="shared" si="100"/>
        <v>0</v>
      </c>
      <c r="BE135" s="35">
        <f t="shared" si="89"/>
        <v>0</v>
      </c>
      <c r="BF135" s="35">
        <f t="shared" si="90"/>
        <v>0</v>
      </c>
      <c r="BJ135" s="12" t="b">
        <f t="shared" si="91"/>
        <v>0</v>
      </c>
      <c r="BK135" s="516" t="b">
        <f t="shared" si="92"/>
        <v>0</v>
      </c>
      <c r="BL135" s="518">
        <f t="shared" si="93"/>
        <v>0</v>
      </c>
      <c r="BM135" s="518">
        <f t="shared" si="101"/>
        <v>0</v>
      </c>
      <c r="BN135" s="517" t="str">
        <f t="shared" si="94"/>
        <v/>
      </c>
      <c r="BO135" s="517" t="str">
        <f t="shared" si="95"/>
        <v/>
      </c>
      <c r="BP135" s="517" t="str">
        <f t="shared" si="96"/>
        <v/>
      </c>
      <c r="BQ135" s="517" t="str">
        <f t="shared" si="102"/>
        <v/>
      </c>
      <c r="BR135" s="546" t="str">
        <f t="shared" si="103"/>
        <v/>
      </c>
      <c r="BW135" s="139"/>
      <c r="BX135" s="125"/>
      <c r="CG135" s="122"/>
      <c r="CH135" s="122"/>
      <c r="CI135" s="122"/>
      <c r="CJ135" s="122"/>
    </row>
    <row r="136" spans="1:88" s="35" customFormat="1" ht="16.7" customHeight="1" x14ac:dyDescent="0.25">
      <c r="A136" s="11"/>
      <c r="B136" s="11"/>
      <c r="C136" s="332" t="str">
        <f t="shared" si="72"/>
        <v>PO</v>
      </c>
      <c r="D136" s="334" t="str">
        <f t="shared" si="73"/>
        <v>PLAN</v>
      </c>
      <c r="E136" s="310" t="str">
        <f t="shared" si="74"/>
        <v/>
      </c>
      <c r="F136" s="29" t="str">
        <f t="shared" si="74"/>
        <v/>
      </c>
      <c r="G136" s="262" t="str">
        <f t="shared" si="75"/>
        <v/>
      </c>
      <c r="H136" s="29" t="str">
        <f t="shared" si="76"/>
        <v/>
      </c>
      <c r="I136" s="642"/>
      <c r="J136" s="643"/>
      <c r="K136" s="643"/>
      <c r="L136" s="644"/>
      <c r="M136" s="643"/>
      <c r="N136" s="643"/>
      <c r="O136" s="645"/>
      <c r="P136" s="646"/>
      <c r="Q136" s="647"/>
      <c r="R136" s="30" t="str">
        <f t="shared" si="97"/>
        <v/>
      </c>
      <c r="S136" s="399" t="str">
        <f t="shared" si="77"/>
        <v/>
      </c>
      <c r="T136" s="685" t="str">
        <f t="shared" si="78"/>
        <v/>
      </c>
      <c r="U136" s="32" t="str">
        <f t="shared" si="79"/>
        <v/>
      </c>
      <c r="V136" s="37" t="str">
        <f t="shared" si="80"/>
        <v/>
      </c>
      <c r="W136" s="33" t="str">
        <f t="shared" si="81"/>
        <v/>
      </c>
      <c r="Y136" s="34" t="str">
        <f t="shared" si="82"/>
        <v/>
      </c>
      <c r="AC136" s="11"/>
      <c r="AD136" s="11"/>
      <c r="AE136" s="11"/>
      <c r="AF136" s="11"/>
      <c r="AG136" s="11"/>
      <c r="AH136" s="11"/>
      <c r="AI136" s="11"/>
      <c r="AJ136" s="11"/>
      <c r="AK136" s="11"/>
      <c r="AL136" s="11"/>
      <c r="AM136" s="11"/>
      <c r="AP136" s="125"/>
      <c r="AQ136" s="125" t="s">
        <v>157</v>
      </c>
      <c r="AR136" s="147">
        <f t="shared" si="83"/>
        <v>0</v>
      </c>
      <c r="AS136" s="122"/>
      <c r="AT136" s="122"/>
      <c r="AU136" s="122"/>
      <c r="AV136" s="122"/>
      <c r="AW136" s="35">
        <f t="shared" si="84"/>
        <v>0</v>
      </c>
      <c r="AX136" s="35">
        <f t="shared" si="85"/>
        <v>0</v>
      </c>
      <c r="AY136" s="35">
        <f t="shared" si="98"/>
        <v>0</v>
      </c>
      <c r="AZ136" s="35">
        <f t="shared" si="86"/>
        <v>0</v>
      </c>
      <c r="BA136" s="35">
        <f t="shared" si="99"/>
        <v>0</v>
      </c>
      <c r="BB136" s="35">
        <f t="shared" si="87"/>
        <v>0</v>
      </c>
      <c r="BC136" s="35">
        <f t="shared" si="88"/>
        <v>0</v>
      </c>
      <c r="BD136" s="381">
        <f t="shared" si="100"/>
        <v>0</v>
      </c>
      <c r="BE136" s="35">
        <f t="shared" si="89"/>
        <v>0</v>
      </c>
      <c r="BF136" s="35">
        <f t="shared" si="90"/>
        <v>0</v>
      </c>
      <c r="BJ136" s="12" t="b">
        <f t="shared" si="91"/>
        <v>0</v>
      </c>
      <c r="BK136" s="516" t="b">
        <f t="shared" si="92"/>
        <v>0</v>
      </c>
      <c r="BL136" s="518">
        <f t="shared" si="93"/>
        <v>0</v>
      </c>
      <c r="BM136" s="518">
        <f t="shared" si="101"/>
        <v>0</v>
      </c>
      <c r="BN136" s="517" t="str">
        <f t="shared" si="94"/>
        <v/>
      </c>
      <c r="BO136" s="517" t="str">
        <f t="shared" si="95"/>
        <v/>
      </c>
      <c r="BP136" s="517" t="str">
        <f t="shared" si="96"/>
        <v/>
      </c>
      <c r="BQ136" s="517" t="str">
        <f t="shared" si="102"/>
        <v/>
      </c>
      <c r="BR136" s="546" t="str">
        <f t="shared" si="103"/>
        <v/>
      </c>
      <c r="BW136" s="139"/>
      <c r="BX136" s="125"/>
      <c r="CG136" s="122"/>
      <c r="CH136" s="122"/>
      <c r="CI136" s="122"/>
      <c r="CJ136" s="122"/>
    </row>
    <row r="137" spans="1:88" s="35" customFormat="1" ht="16.7" customHeight="1" x14ac:dyDescent="0.25">
      <c r="A137" s="11"/>
      <c r="B137" s="11"/>
      <c r="C137" s="332" t="str">
        <f t="shared" si="72"/>
        <v>PO</v>
      </c>
      <c r="D137" s="334" t="str">
        <f t="shared" si="73"/>
        <v>PLAN</v>
      </c>
      <c r="E137" s="310" t="str">
        <f t="shared" si="74"/>
        <v/>
      </c>
      <c r="F137" s="29" t="str">
        <f t="shared" si="74"/>
        <v/>
      </c>
      <c r="G137" s="262" t="str">
        <f t="shared" si="75"/>
        <v/>
      </c>
      <c r="H137" s="29" t="str">
        <f t="shared" si="76"/>
        <v/>
      </c>
      <c r="I137" s="642"/>
      <c r="J137" s="643"/>
      <c r="K137" s="643"/>
      <c r="L137" s="644"/>
      <c r="M137" s="643"/>
      <c r="N137" s="643"/>
      <c r="O137" s="645"/>
      <c r="P137" s="646"/>
      <c r="Q137" s="647"/>
      <c r="R137" s="30" t="str">
        <f t="shared" si="97"/>
        <v/>
      </c>
      <c r="S137" s="399" t="str">
        <f t="shared" si="77"/>
        <v/>
      </c>
      <c r="T137" s="685" t="str">
        <f t="shared" si="78"/>
        <v/>
      </c>
      <c r="U137" s="32" t="str">
        <f t="shared" si="79"/>
        <v/>
      </c>
      <c r="V137" s="37" t="str">
        <f t="shared" si="80"/>
        <v/>
      </c>
      <c r="W137" s="33" t="str">
        <f t="shared" si="81"/>
        <v/>
      </c>
      <c r="Y137" s="34" t="str">
        <f t="shared" si="82"/>
        <v/>
      </c>
      <c r="AC137" s="11"/>
      <c r="AD137" s="11"/>
      <c r="AE137" s="11"/>
      <c r="AF137" s="11"/>
      <c r="AG137" s="11"/>
      <c r="AI137" s="11"/>
      <c r="AJ137" s="11"/>
      <c r="AK137" s="11"/>
      <c r="AL137" s="11"/>
      <c r="AM137" s="11"/>
      <c r="AP137" s="125"/>
      <c r="AQ137" s="125" t="s">
        <v>158</v>
      </c>
      <c r="AR137" s="147">
        <f t="shared" si="83"/>
        <v>0</v>
      </c>
      <c r="AS137" s="122"/>
      <c r="AT137" s="122"/>
      <c r="AU137" s="122"/>
      <c r="AV137" s="122"/>
      <c r="AW137" s="35">
        <f t="shared" si="84"/>
        <v>0</v>
      </c>
      <c r="AX137" s="35">
        <f t="shared" si="85"/>
        <v>0</v>
      </c>
      <c r="AY137" s="35">
        <f t="shared" si="98"/>
        <v>0</v>
      </c>
      <c r="AZ137" s="35">
        <f t="shared" si="86"/>
        <v>0</v>
      </c>
      <c r="BA137" s="35">
        <f t="shared" si="99"/>
        <v>0</v>
      </c>
      <c r="BB137" s="35">
        <f t="shared" si="87"/>
        <v>0</v>
      </c>
      <c r="BC137" s="35">
        <f t="shared" si="88"/>
        <v>0</v>
      </c>
      <c r="BD137" s="381">
        <f t="shared" si="100"/>
        <v>0</v>
      </c>
      <c r="BE137" s="35">
        <f t="shared" si="89"/>
        <v>0</v>
      </c>
      <c r="BF137" s="35">
        <f t="shared" si="90"/>
        <v>0</v>
      </c>
      <c r="BJ137" s="12" t="b">
        <f t="shared" si="91"/>
        <v>0</v>
      </c>
      <c r="BK137" s="516" t="b">
        <f t="shared" si="92"/>
        <v>0</v>
      </c>
      <c r="BL137" s="518">
        <f t="shared" si="93"/>
        <v>0</v>
      </c>
      <c r="BM137" s="518">
        <f t="shared" si="101"/>
        <v>0</v>
      </c>
      <c r="BN137" s="517" t="str">
        <f t="shared" si="94"/>
        <v/>
      </c>
      <c r="BO137" s="517" t="str">
        <f t="shared" si="95"/>
        <v/>
      </c>
      <c r="BP137" s="517" t="str">
        <f t="shared" si="96"/>
        <v/>
      </c>
      <c r="BQ137" s="517" t="str">
        <f t="shared" si="102"/>
        <v/>
      </c>
      <c r="BR137" s="546" t="str">
        <f t="shared" si="103"/>
        <v/>
      </c>
      <c r="BW137" s="139"/>
      <c r="BX137" s="125"/>
      <c r="CG137" s="122"/>
      <c r="CH137" s="122"/>
      <c r="CI137" s="122"/>
      <c r="CJ137" s="122"/>
    </row>
    <row r="138" spans="1:88" s="35" customFormat="1" ht="16.7" customHeight="1" x14ac:dyDescent="0.25">
      <c r="A138" s="11"/>
      <c r="B138" s="11"/>
      <c r="C138" s="332" t="str">
        <f t="shared" si="72"/>
        <v>PO</v>
      </c>
      <c r="D138" s="334" t="str">
        <f t="shared" si="73"/>
        <v>PLAN</v>
      </c>
      <c r="E138" s="310" t="str">
        <f t="shared" si="74"/>
        <v/>
      </c>
      <c r="F138" s="29" t="str">
        <f t="shared" si="74"/>
        <v/>
      </c>
      <c r="G138" s="262" t="str">
        <f t="shared" si="75"/>
        <v/>
      </c>
      <c r="H138" s="29" t="str">
        <f t="shared" si="76"/>
        <v/>
      </c>
      <c r="I138" s="642"/>
      <c r="J138" s="643"/>
      <c r="K138" s="643"/>
      <c r="L138" s="644"/>
      <c r="M138" s="643"/>
      <c r="N138" s="643"/>
      <c r="O138" s="645"/>
      <c r="P138" s="646"/>
      <c r="Q138" s="647"/>
      <c r="R138" s="30" t="str">
        <f t="shared" si="97"/>
        <v/>
      </c>
      <c r="S138" s="399" t="str">
        <f t="shared" si="77"/>
        <v/>
      </c>
      <c r="T138" s="685" t="str">
        <f t="shared" si="78"/>
        <v/>
      </c>
      <c r="U138" s="32" t="str">
        <f t="shared" si="79"/>
        <v/>
      </c>
      <c r="V138" s="37" t="str">
        <f t="shared" si="80"/>
        <v/>
      </c>
      <c r="W138" s="33" t="str">
        <f t="shared" si="81"/>
        <v/>
      </c>
      <c r="Y138" s="34" t="str">
        <f t="shared" si="82"/>
        <v/>
      </c>
      <c r="AC138" s="11"/>
      <c r="AD138" s="11"/>
      <c r="AE138" s="11"/>
      <c r="AF138" s="11"/>
      <c r="AG138" s="11"/>
      <c r="AI138" s="11"/>
      <c r="AJ138" s="11"/>
      <c r="AK138" s="11"/>
      <c r="AL138" s="11"/>
      <c r="AM138" s="11"/>
      <c r="AP138" s="125"/>
      <c r="AQ138" s="125" t="s">
        <v>159</v>
      </c>
      <c r="AR138" s="147">
        <f t="shared" si="83"/>
        <v>0</v>
      </c>
      <c r="AS138" s="122"/>
      <c r="AT138" s="122"/>
      <c r="AU138" s="122"/>
      <c r="AV138" s="122"/>
      <c r="AW138" s="35">
        <f t="shared" si="84"/>
        <v>0</v>
      </c>
      <c r="AX138" s="35">
        <f t="shared" si="85"/>
        <v>0</v>
      </c>
      <c r="AY138" s="35">
        <f t="shared" si="98"/>
        <v>0</v>
      </c>
      <c r="AZ138" s="35">
        <f t="shared" si="86"/>
        <v>0</v>
      </c>
      <c r="BA138" s="35">
        <f t="shared" si="99"/>
        <v>0</v>
      </c>
      <c r="BB138" s="35">
        <f t="shared" si="87"/>
        <v>0</v>
      </c>
      <c r="BC138" s="35">
        <f t="shared" si="88"/>
        <v>0</v>
      </c>
      <c r="BD138" s="381">
        <f t="shared" si="100"/>
        <v>0</v>
      </c>
      <c r="BE138" s="35">
        <f t="shared" si="89"/>
        <v>0</v>
      </c>
      <c r="BF138" s="35">
        <f t="shared" si="90"/>
        <v>0</v>
      </c>
      <c r="BJ138" s="12" t="b">
        <f t="shared" si="91"/>
        <v>0</v>
      </c>
      <c r="BK138" s="516" t="b">
        <f t="shared" si="92"/>
        <v>0</v>
      </c>
      <c r="BL138" s="518">
        <f t="shared" si="93"/>
        <v>0</v>
      </c>
      <c r="BM138" s="518">
        <f t="shared" si="101"/>
        <v>0</v>
      </c>
      <c r="BN138" s="517" t="str">
        <f t="shared" si="94"/>
        <v/>
      </c>
      <c r="BO138" s="517" t="str">
        <f t="shared" si="95"/>
        <v/>
      </c>
      <c r="BP138" s="517" t="str">
        <f t="shared" si="96"/>
        <v/>
      </c>
      <c r="BQ138" s="517" t="str">
        <f t="shared" si="102"/>
        <v/>
      </c>
      <c r="BR138" s="546" t="str">
        <f t="shared" si="103"/>
        <v/>
      </c>
      <c r="BW138" s="139"/>
      <c r="BX138" s="125"/>
      <c r="CG138" s="122"/>
      <c r="CH138" s="122"/>
      <c r="CI138" s="122"/>
      <c r="CJ138" s="122"/>
    </row>
    <row r="139" spans="1:88" s="35" customFormat="1" ht="16.7" customHeight="1" x14ac:dyDescent="0.25">
      <c r="A139" s="11"/>
      <c r="B139" s="11"/>
      <c r="C139" s="332" t="str">
        <f t="shared" si="72"/>
        <v>PO</v>
      </c>
      <c r="D139" s="334" t="str">
        <f t="shared" si="73"/>
        <v>PLAN</v>
      </c>
      <c r="E139" s="310" t="str">
        <f t="shared" si="74"/>
        <v/>
      </c>
      <c r="F139" s="29" t="str">
        <f t="shared" si="74"/>
        <v/>
      </c>
      <c r="G139" s="262" t="str">
        <f t="shared" si="75"/>
        <v/>
      </c>
      <c r="H139" s="29" t="str">
        <f t="shared" si="76"/>
        <v/>
      </c>
      <c r="I139" s="642"/>
      <c r="J139" s="643"/>
      <c r="K139" s="643"/>
      <c r="L139" s="644"/>
      <c r="M139" s="643"/>
      <c r="N139" s="643"/>
      <c r="O139" s="645"/>
      <c r="P139" s="646"/>
      <c r="Q139" s="647"/>
      <c r="R139" s="30" t="str">
        <f t="shared" si="97"/>
        <v/>
      </c>
      <c r="S139" s="399" t="str">
        <f t="shared" si="77"/>
        <v/>
      </c>
      <c r="T139" s="685" t="str">
        <f t="shared" si="78"/>
        <v/>
      </c>
      <c r="U139" s="32" t="str">
        <f t="shared" si="79"/>
        <v/>
      </c>
      <c r="V139" s="37" t="str">
        <f t="shared" si="80"/>
        <v/>
      </c>
      <c r="W139" s="33" t="str">
        <f t="shared" si="81"/>
        <v/>
      </c>
      <c r="Y139" s="34" t="str">
        <f t="shared" si="82"/>
        <v/>
      </c>
      <c r="AC139" s="11"/>
      <c r="AD139" s="11"/>
      <c r="AE139" s="11"/>
      <c r="AF139" s="11"/>
      <c r="AG139" s="11"/>
      <c r="AH139" s="11"/>
      <c r="AI139" s="11"/>
      <c r="AJ139" s="11"/>
      <c r="AK139" s="11"/>
      <c r="AL139" s="11"/>
      <c r="AM139" s="11"/>
      <c r="AP139" s="125"/>
      <c r="AQ139" s="125" t="s">
        <v>160</v>
      </c>
      <c r="AR139" s="147">
        <f t="shared" si="83"/>
        <v>0</v>
      </c>
      <c r="AS139" s="122"/>
      <c r="AT139" s="122"/>
      <c r="AU139" s="122"/>
      <c r="AV139" s="122"/>
      <c r="AW139" s="35">
        <f t="shared" si="84"/>
        <v>0</v>
      </c>
      <c r="AX139" s="35">
        <f t="shared" si="85"/>
        <v>0</v>
      </c>
      <c r="AY139" s="35">
        <f t="shared" si="98"/>
        <v>0</v>
      </c>
      <c r="AZ139" s="35">
        <f t="shared" si="86"/>
        <v>0</v>
      </c>
      <c r="BA139" s="35">
        <f t="shared" si="99"/>
        <v>0</v>
      </c>
      <c r="BB139" s="35">
        <f t="shared" si="87"/>
        <v>0</v>
      </c>
      <c r="BC139" s="35">
        <f t="shared" si="88"/>
        <v>0</v>
      </c>
      <c r="BD139" s="381">
        <f t="shared" si="100"/>
        <v>0</v>
      </c>
      <c r="BE139" s="35">
        <f t="shared" si="89"/>
        <v>0</v>
      </c>
      <c r="BF139" s="35">
        <f t="shared" si="90"/>
        <v>0</v>
      </c>
      <c r="BJ139" s="12" t="b">
        <f t="shared" si="91"/>
        <v>0</v>
      </c>
      <c r="BK139" s="516" t="b">
        <f t="shared" si="92"/>
        <v>0</v>
      </c>
      <c r="BL139" s="518">
        <f t="shared" si="93"/>
        <v>0</v>
      </c>
      <c r="BM139" s="518">
        <f t="shared" si="101"/>
        <v>0</v>
      </c>
      <c r="BN139" s="517" t="str">
        <f t="shared" si="94"/>
        <v/>
      </c>
      <c r="BO139" s="517" t="str">
        <f t="shared" si="95"/>
        <v/>
      </c>
      <c r="BP139" s="517" t="str">
        <f t="shared" si="96"/>
        <v/>
      </c>
      <c r="BQ139" s="517" t="str">
        <f t="shared" si="102"/>
        <v/>
      </c>
      <c r="BR139" s="546" t="str">
        <f t="shared" si="103"/>
        <v/>
      </c>
      <c r="BW139" s="139"/>
      <c r="BX139" s="125"/>
      <c r="CG139" s="122"/>
      <c r="CH139" s="122"/>
      <c r="CI139" s="122"/>
      <c r="CJ139" s="122"/>
    </row>
    <row r="140" spans="1:88" s="35" customFormat="1" ht="16.7" customHeight="1" x14ac:dyDescent="0.25">
      <c r="A140" s="11"/>
      <c r="B140" s="11"/>
      <c r="C140" s="332" t="str">
        <f t="shared" si="72"/>
        <v>PO</v>
      </c>
      <c r="D140" s="334" t="str">
        <f t="shared" si="73"/>
        <v>PLAN</v>
      </c>
      <c r="E140" s="310" t="str">
        <f t="shared" si="74"/>
        <v/>
      </c>
      <c r="F140" s="29" t="str">
        <f t="shared" si="74"/>
        <v/>
      </c>
      <c r="G140" s="262" t="str">
        <f t="shared" si="75"/>
        <v/>
      </c>
      <c r="H140" s="29" t="str">
        <f t="shared" si="76"/>
        <v/>
      </c>
      <c r="I140" s="642"/>
      <c r="J140" s="643"/>
      <c r="K140" s="643"/>
      <c r="L140" s="644"/>
      <c r="M140" s="643"/>
      <c r="N140" s="643"/>
      <c r="O140" s="645"/>
      <c r="P140" s="646"/>
      <c r="Q140" s="647"/>
      <c r="R140" s="30" t="str">
        <f t="shared" si="97"/>
        <v/>
      </c>
      <c r="S140" s="399" t="str">
        <f t="shared" si="77"/>
        <v/>
      </c>
      <c r="T140" s="685" t="str">
        <f t="shared" si="78"/>
        <v/>
      </c>
      <c r="U140" s="32" t="str">
        <f t="shared" si="79"/>
        <v/>
      </c>
      <c r="V140" s="37" t="str">
        <f t="shared" si="80"/>
        <v/>
      </c>
      <c r="W140" s="33" t="str">
        <f t="shared" si="81"/>
        <v/>
      </c>
      <c r="Y140" s="34" t="str">
        <f t="shared" si="82"/>
        <v/>
      </c>
      <c r="AC140" s="11"/>
      <c r="AD140" s="11"/>
      <c r="AE140" s="11"/>
      <c r="AF140" s="11"/>
      <c r="AG140" s="11"/>
      <c r="AH140" s="11"/>
      <c r="AI140" s="11"/>
      <c r="AJ140" s="11"/>
      <c r="AK140" s="11"/>
      <c r="AL140" s="11"/>
      <c r="AM140" s="11"/>
      <c r="AP140" s="125"/>
      <c r="AQ140" s="125" t="s">
        <v>161</v>
      </c>
      <c r="AR140" s="147">
        <f t="shared" si="83"/>
        <v>0</v>
      </c>
      <c r="AS140" s="122"/>
      <c r="AT140" s="122"/>
      <c r="AU140" s="122"/>
      <c r="AV140" s="122"/>
      <c r="AW140" s="35">
        <f t="shared" si="84"/>
        <v>0</v>
      </c>
      <c r="AX140" s="35">
        <f t="shared" si="85"/>
        <v>0</v>
      </c>
      <c r="AY140" s="35">
        <f t="shared" si="98"/>
        <v>0</v>
      </c>
      <c r="AZ140" s="35">
        <f t="shared" si="86"/>
        <v>0</v>
      </c>
      <c r="BA140" s="35">
        <f t="shared" si="99"/>
        <v>0</v>
      </c>
      <c r="BB140" s="35">
        <f t="shared" si="87"/>
        <v>0</v>
      </c>
      <c r="BC140" s="35">
        <f t="shared" si="88"/>
        <v>0</v>
      </c>
      <c r="BD140" s="381">
        <f t="shared" si="100"/>
        <v>0</v>
      </c>
      <c r="BE140" s="35">
        <f t="shared" si="89"/>
        <v>0</v>
      </c>
      <c r="BF140" s="35">
        <f t="shared" si="90"/>
        <v>0</v>
      </c>
      <c r="BJ140" s="12" t="b">
        <f t="shared" si="91"/>
        <v>0</v>
      </c>
      <c r="BK140" s="516" t="b">
        <f t="shared" si="92"/>
        <v>0</v>
      </c>
      <c r="BL140" s="518">
        <f t="shared" si="93"/>
        <v>0</v>
      </c>
      <c r="BM140" s="518">
        <f t="shared" si="101"/>
        <v>0</v>
      </c>
      <c r="BN140" s="517" t="str">
        <f t="shared" si="94"/>
        <v/>
      </c>
      <c r="BO140" s="517" t="str">
        <f t="shared" si="95"/>
        <v/>
      </c>
      <c r="BP140" s="517" t="str">
        <f t="shared" si="96"/>
        <v/>
      </c>
      <c r="BQ140" s="517" t="str">
        <f t="shared" si="102"/>
        <v/>
      </c>
      <c r="BR140" s="546" t="str">
        <f t="shared" si="103"/>
        <v/>
      </c>
      <c r="BW140" s="139"/>
      <c r="BX140" s="125"/>
      <c r="CG140" s="122"/>
      <c r="CH140" s="122"/>
      <c r="CI140" s="122"/>
      <c r="CJ140" s="122"/>
    </row>
    <row r="141" spans="1:88" s="35" customFormat="1" ht="16.7" customHeight="1" x14ac:dyDescent="0.25">
      <c r="A141" s="11"/>
      <c r="B141" s="11"/>
      <c r="C141" s="332" t="str">
        <f t="shared" si="72"/>
        <v>PO</v>
      </c>
      <c r="D141" s="334" t="str">
        <f t="shared" si="73"/>
        <v>PLAN</v>
      </c>
      <c r="E141" s="310" t="str">
        <f t="shared" si="74"/>
        <v/>
      </c>
      <c r="F141" s="29" t="str">
        <f t="shared" si="74"/>
        <v/>
      </c>
      <c r="G141" s="262" t="str">
        <f t="shared" si="75"/>
        <v/>
      </c>
      <c r="H141" s="29" t="str">
        <f t="shared" si="76"/>
        <v/>
      </c>
      <c r="I141" s="642"/>
      <c r="J141" s="643"/>
      <c r="K141" s="643"/>
      <c r="L141" s="644"/>
      <c r="M141" s="643"/>
      <c r="N141" s="643"/>
      <c r="O141" s="645"/>
      <c r="P141" s="646"/>
      <c r="Q141" s="647"/>
      <c r="R141" s="30" t="str">
        <f t="shared" si="97"/>
        <v/>
      </c>
      <c r="S141" s="399" t="str">
        <f t="shared" si="77"/>
        <v/>
      </c>
      <c r="T141" s="685" t="str">
        <f t="shared" si="78"/>
        <v/>
      </c>
      <c r="U141" s="32" t="str">
        <f t="shared" si="79"/>
        <v/>
      </c>
      <c r="V141" s="37" t="str">
        <f t="shared" si="80"/>
        <v/>
      </c>
      <c r="W141" s="33" t="str">
        <f t="shared" si="81"/>
        <v/>
      </c>
      <c r="Y141" s="34" t="str">
        <f t="shared" si="82"/>
        <v/>
      </c>
      <c r="AC141" s="11"/>
      <c r="AD141" s="11"/>
      <c r="AE141" s="11"/>
      <c r="AF141" s="11"/>
      <c r="AG141" s="11"/>
      <c r="AH141" s="11"/>
      <c r="AI141" s="11"/>
      <c r="AJ141" s="11"/>
      <c r="AK141" s="11"/>
      <c r="AL141" s="11"/>
      <c r="AM141" s="11"/>
      <c r="AP141" s="125"/>
      <c r="AQ141" s="125" t="s">
        <v>162</v>
      </c>
      <c r="AR141" s="147">
        <f t="shared" si="83"/>
        <v>0</v>
      </c>
      <c r="AS141" s="122"/>
      <c r="AT141" s="122"/>
      <c r="AU141" s="122"/>
      <c r="AV141" s="122"/>
      <c r="AW141" s="35">
        <f t="shared" si="84"/>
        <v>0</v>
      </c>
      <c r="AX141" s="35">
        <f t="shared" si="85"/>
        <v>0</v>
      </c>
      <c r="AY141" s="35">
        <f t="shared" si="98"/>
        <v>0</v>
      </c>
      <c r="AZ141" s="35">
        <f t="shared" si="86"/>
        <v>0</v>
      </c>
      <c r="BA141" s="35">
        <f t="shared" si="99"/>
        <v>0</v>
      </c>
      <c r="BB141" s="35">
        <f t="shared" si="87"/>
        <v>0</v>
      </c>
      <c r="BC141" s="35">
        <f t="shared" si="88"/>
        <v>0</v>
      </c>
      <c r="BD141" s="381">
        <f t="shared" si="100"/>
        <v>0</v>
      </c>
      <c r="BE141" s="35">
        <f t="shared" si="89"/>
        <v>0</v>
      </c>
      <c r="BF141" s="35">
        <f t="shared" si="90"/>
        <v>0</v>
      </c>
      <c r="BJ141" s="12" t="b">
        <f t="shared" si="91"/>
        <v>0</v>
      </c>
      <c r="BK141" s="516" t="b">
        <f t="shared" si="92"/>
        <v>0</v>
      </c>
      <c r="BL141" s="518">
        <f t="shared" si="93"/>
        <v>0</v>
      </c>
      <c r="BM141" s="518">
        <f t="shared" si="101"/>
        <v>0</v>
      </c>
      <c r="BN141" s="517" t="str">
        <f t="shared" si="94"/>
        <v/>
      </c>
      <c r="BO141" s="517" t="str">
        <f t="shared" si="95"/>
        <v/>
      </c>
      <c r="BP141" s="517" t="str">
        <f t="shared" si="96"/>
        <v/>
      </c>
      <c r="BQ141" s="517" t="str">
        <f t="shared" si="102"/>
        <v/>
      </c>
      <c r="BR141" s="546" t="str">
        <f t="shared" si="103"/>
        <v/>
      </c>
      <c r="BW141" s="139"/>
      <c r="BX141" s="125"/>
      <c r="CG141" s="122"/>
      <c r="CH141" s="122"/>
      <c r="CI141" s="122"/>
      <c r="CJ141" s="122"/>
    </row>
    <row r="142" spans="1:88" s="35" customFormat="1" ht="16.7" customHeight="1" x14ac:dyDescent="0.25">
      <c r="A142" s="11"/>
      <c r="B142" s="11"/>
      <c r="C142" s="332" t="str">
        <f t="shared" si="72"/>
        <v>PO</v>
      </c>
      <c r="D142" s="334" t="str">
        <f t="shared" si="73"/>
        <v>PLAN</v>
      </c>
      <c r="E142" s="310" t="str">
        <f t="shared" si="74"/>
        <v/>
      </c>
      <c r="F142" s="29" t="str">
        <f t="shared" si="74"/>
        <v/>
      </c>
      <c r="G142" s="262" t="str">
        <f t="shared" si="75"/>
        <v/>
      </c>
      <c r="H142" s="29" t="str">
        <f t="shared" si="76"/>
        <v/>
      </c>
      <c r="I142" s="642"/>
      <c r="J142" s="643"/>
      <c r="K142" s="643"/>
      <c r="L142" s="644"/>
      <c r="M142" s="643"/>
      <c r="N142" s="643"/>
      <c r="O142" s="645"/>
      <c r="P142" s="646"/>
      <c r="Q142" s="647"/>
      <c r="R142" s="30" t="str">
        <f t="shared" si="97"/>
        <v/>
      </c>
      <c r="S142" s="399" t="str">
        <f t="shared" si="77"/>
        <v/>
      </c>
      <c r="T142" s="685" t="str">
        <f t="shared" si="78"/>
        <v/>
      </c>
      <c r="U142" s="32" t="str">
        <f t="shared" si="79"/>
        <v/>
      </c>
      <c r="V142" s="37" t="str">
        <f t="shared" si="80"/>
        <v/>
      </c>
      <c r="W142" s="33" t="str">
        <f t="shared" si="81"/>
        <v/>
      </c>
      <c r="Y142" s="34" t="str">
        <f t="shared" si="82"/>
        <v/>
      </c>
      <c r="AC142" s="11"/>
      <c r="AD142" s="11"/>
      <c r="AE142" s="11"/>
      <c r="AF142" s="11"/>
      <c r="AG142" s="11"/>
      <c r="AH142" s="11"/>
      <c r="AI142" s="11"/>
      <c r="AJ142" s="11"/>
      <c r="AK142" s="11"/>
      <c r="AL142" s="11"/>
      <c r="AM142" s="11"/>
      <c r="AP142" s="125"/>
      <c r="AQ142" s="125" t="s">
        <v>163</v>
      </c>
      <c r="AR142" s="147">
        <f t="shared" si="83"/>
        <v>0</v>
      </c>
      <c r="AS142" s="122"/>
      <c r="AT142" s="122"/>
      <c r="AU142" s="122"/>
      <c r="AV142" s="122"/>
      <c r="AW142" s="35">
        <f t="shared" si="84"/>
        <v>0</v>
      </c>
      <c r="AX142" s="35">
        <f t="shared" si="85"/>
        <v>0</v>
      </c>
      <c r="AY142" s="35">
        <f t="shared" si="98"/>
        <v>0</v>
      </c>
      <c r="AZ142" s="35">
        <f t="shared" si="86"/>
        <v>0</v>
      </c>
      <c r="BA142" s="35">
        <f t="shared" si="99"/>
        <v>0</v>
      </c>
      <c r="BB142" s="35">
        <f t="shared" si="87"/>
        <v>0</v>
      </c>
      <c r="BC142" s="35">
        <f t="shared" si="88"/>
        <v>0</v>
      </c>
      <c r="BD142" s="381">
        <f t="shared" si="100"/>
        <v>0</v>
      </c>
      <c r="BE142" s="35">
        <f t="shared" si="89"/>
        <v>0</v>
      </c>
      <c r="BF142" s="35">
        <f t="shared" si="90"/>
        <v>0</v>
      </c>
      <c r="BJ142" s="12" t="b">
        <f t="shared" si="91"/>
        <v>0</v>
      </c>
      <c r="BK142" s="516" t="b">
        <f t="shared" si="92"/>
        <v>0</v>
      </c>
      <c r="BL142" s="518">
        <f t="shared" si="93"/>
        <v>0</v>
      </c>
      <c r="BM142" s="518">
        <f t="shared" si="101"/>
        <v>0</v>
      </c>
      <c r="BN142" s="517" t="str">
        <f t="shared" si="94"/>
        <v/>
      </c>
      <c r="BO142" s="517" t="str">
        <f t="shared" si="95"/>
        <v/>
      </c>
      <c r="BP142" s="517" t="str">
        <f t="shared" si="96"/>
        <v/>
      </c>
      <c r="BQ142" s="517" t="str">
        <f t="shared" si="102"/>
        <v/>
      </c>
      <c r="BR142" s="546" t="str">
        <f t="shared" si="103"/>
        <v/>
      </c>
      <c r="BW142" s="139"/>
      <c r="BX142" s="125"/>
      <c r="CG142" s="122"/>
      <c r="CH142" s="122"/>
      <c r="CI142" s="122"/>
      <c r="CJ142" s="122"/>
    </row>
    <row r="143" spans="1:88" s="35" customFormat="1" ht="16.7" customHeight="1" x14ac:dyDescent="0.25">
      <c r="A143" s="11"/>
      <c r="B143" s="11"/>
      <c r="C143" s="332" t="str">
        <f t="shared" si="72"/>
        <v>PO</v>
      </c>
      <c r="D143" s="334" t="str">
        <f t="shared" si="73"/>
        <v>PLAN</v>
      </c>
      <c r="E143" s="310" t="str">
        <f t="shared" si="74"/>
        <v/>
      </c>
      <c r="F143" s="29" t="str">
        <f t="shared" si="74"/>
        <v/>
      </c>
      <c r="G143" s="262" t="str">
        <f t="shared" si="75"/>
        <v/>
      </c>
      <c r="H143" s="29" t="str">
        <f t="shared" si="76"/>
        <v/>
      </c>
      <c r="I143" s="642"/>
      <c r="J143" s="643"/>
      <c r="K143" s="643"/>
      <c r="L143" s="644"/>
      <c r="M143" s="643"/>
      <c r="N143" s="643"/>
      <c r="O143" s="645"/>
      <c r="P143" s="646"/>
      <c r="Q143" s="647"/>
      <c r="R143" s="30" t="str">
        <f t="shared" si="97"/>
        <v/>
      </c>
      <c r="S143" s="399" t="str">
        <f t="shared" si="77"/>
        <v/>
      </c>
      <c r="T143" s="685" t="str">
        <f t="shared" si="78"/>
        <v/>
      </c>
      <c r="U143" s="32" t="str">
        <f t="shared" si="79"/>
        <v/>
      </c>
      <c r="V143" s="37" t="str">
        <f t="shared" si="80"/>
        <v/>
      </c>
      <c r="W143" s="33" t="str">
        <f t="shared" si="81"/>
        <v/>
      </c>
      <c r="Y143" s="34" t="str">
        <f t="shared" si="82"/>
        <v/>
      </c>
      <c r="AC143" s="11"/>
      <c r="AD143" s="11"/>
      <c r="AE143" s="11"/>
      <c r="AF143" s="11"/>
      <c r="AG143" s="11"/>
      <c r="AH143" s="11"/>
      <c r="AI143" s="11"/>
      <c r="AJ143" s="11"/>
      <c r="AK143" s="11"/>
      <c r="AL143" s="11"/>
      <c r="AM143" s="11"/>
      <c r="AP143" s="125"/>
      <c r="AQ143" s="125" t="s">
        <v>164</v>
      </c>
      <c r="AR143" s="147">
        <f t="shared" si="83"/>
        <v>0</v>
      </c>
      <c r="AS143" s="122"/>
      <c r="AT143" s="122"/>
      <c r="AU143" s="122"/>
      <c r="AV143" s="122"/>
      <c r="AW143" s="35">
        <f t="shared" si="84"/>
        <v>0</v>
      </c>
      <c r="AX143" s="35">
        <f t="shared" si="85"/>
        <v>0</v>
      </c>
      <c r="AY143" s="35">
        <f t="shared" si="98"/>
        <v>0</v>
      </c>
      <c r="AZ143" s="35">
        <f t="shared" si="86"/>
        <v>0</v>
      </c>
      <c r="BA143" s="35">
        <f t="shared" si="99"/>
        <v>0</v>
      </c>
      <c r="BB143" s="35">
        <f t="shared" si="87"/>
        <v>0</v>
      </c>
      <c r="BC143" s="35">
        <f t="shared" si="88"/>
        <v>0</v>
      </c>
      <c r="BD143" s="381">
        <f t="shared" si="100"/>
        <v>0</v>
      </c>
      <c r="BE143" s="35">
        <f t="shared" si="89"/>
        <v>0</v>
      </c>
      <c r="BF143" s="35">
        <f t="shared" si="90"/>
        <v>0</v>
      </c>
      <c r="BJ143" s="12" t="b">
        <f t="shared" si="91"/>
        <v>0</v>
      </c>
      <c r="BK143" s="516" t="b">
        <f t="shared" si="92"/>
        <v>0</v>
      </c>
      <c r="BL143" s="518">
        <f t="shared" si="93"/>
        <v>0</v>
      </c>
      <c r="BM143" s="518">
        <f t="shared" si="101"/>
        <v>0</v>
      </c>
      <c r="BN143" s="517" t="str">
        <f t="shared" si="94"/>
        <v/>
      </c>
      <c r="BO143" s="517" t="str">
        <f t="shared" si="95"/>
        <v/>
      </c>
      <c r="BP143" s="517" t="str">
        <f t="shared" si="96"/>
        <v/>
      </c>
      <c r="BQ143" s="517" t="str">
        <f t="shared" si="102"/>
        <v/>
      </c>
      <c r="BR143" s="546" t="str">
        <f t="shared" si="103"/>
        <v/>
      </c>
      <c r="BW143" s="139"/>
      <c r="BX143" s="125"/>
      <c r="CG143" s="122"/>
      <c r="CH143" s="122"/>
      <c r="CI143" s="122"/>
      <c r="CJ143" s="122"/>
    </row>
    <row r="144" spans="1:88" s="35" customFormat="1" ht="16.7" customHeight="1" x14ac:dyDescent="0.25">
      <c r="A144" s="11"/>
      <c r="B144" s="11"/>
      <c r="C144" s="332" t="str">
        <f t="shared" si="72"/>
        <v>PO</v>
      </c>
      <c r="D144" s="334" t="str">
        <f t="shared" si="73"/>
        <v>PLAN</v>
      </c>
      <c r="E144" s="310" t="str">
        <f t="shared" ref="E144:F159" si="104">IF(E89="","",E89)</f>
        <v/>
      </c>
      <c r="F144" s="29" t="str">
        <f t="shared" si="104"/>
        <v/>
      </c>
      <c r="G144" s="262" t="str">
        <f t="shared" si="75"/>
        <v/>
      </c>
      <c r="H144" s="29" t="str">
        <f t="shared" si="76"/>
        <v/>
      </c>
      <c r="I144" s="642"/>
      <c r="J144" s="643"/>
      <c r="K144" s="643"/>
      <c r="L144" s="644"/>
      <c r="M144" s="643"/>
      <c r="N144" s="643"/>
      <c r="O144" s="645"/>
      <c r="P144" s="646"/>
      <c r="Q144" s="647"/>
      <c r="R144" s="30" t="str">
        <f t="shared" si="97"/>
        <v/>
      </c>
      <c r="S144" s="399" t="str">
        <f t="shared" si="77"/>
        <v/>
      </c>
      <c r="T144" s="685" t="str">
        <f t="shared" si="78"/>
        <v/>
      </c>
      <c r="U144" s="32" t="str">
        <f t="shared" si="79"/>
        <v/>
      </c>
      <c r="V144" s="37" t="str">
        <f t="shared" si="80"/>
        <v/>
      </c>
      <c r="W144" s="33" t="str">
        <f t="shared" si="81"/>
        <v/>
      </c>
      <c r="Y144" s="34" t="str">
        <f t="shared" si="82"/>
        <v/>
      </c>
      <c r="AC144" s="11"/>
      <c r="AD144" s="11"/>
      <c r="AE144" s="11"/>
      <c r="AF144" s="11"/>
      <c r="AG144" s="11"/>
      <c r="AH144" s="11"/>
      <c r="AI144" s="11"/>
      <c r="AJ144" s="11"/>
      <c r="AK144" s="11"/>
      <c r="AL144" s="11"/>
      <c r="AM144" s="11"/>
      <c r="AP144" s="125"/>
      <c r="AQ144" s="125" t="s">
        <v>165</v>
      </c>
      <c r="AR144" s="147">
        <f t="shared" si="83"/>
        <v>0</v>
      </c>
      <c r="AS144" s="122"/>
      <c r="AT144" s="122"/>
      <c r="AU144" s="122"/>
      <c r="AV144" s="122"/>
      <c r="AW144" s="35">
        <f t="shared" si="84"/>
        <v>0</v>
      </c>
      <c r="AX144" s="35">
        <f t="shared" si="85"/>
        <v>0</v>
      </c>
      <c r="AY144" s="35">
        <f t="shared" si="98"/>
        <v>0</v>
      </c>
      <c r="AZ144" s="35">
        <f t="shared" si="86"/>
        <v>0</v>
      </c>
      <c r="BA144" s="35">
        <f t="shared" si="99"/>
        <v>0</v>
      </c>
      <c r="BB144" s="35">
        <f t="shared" si="87"/>
        <v>0</v>
      </c>
      <c r="BC144" s="35">
        <f t="shared" si="88"/>
        <v>0</v>
      </c>
      <c r="BD144" s="381">
        <f t="shared" si="100"/>
        <v>0</v>
      </c>
      <c r="BE144" s="35">
        <f t="shared" si="89"/>
        <v>0</v>
      </c>
      <c r="BF144" s="35">
        <f t="shared" si="90"/>
        <v>0</v>
      </c>
      <c r="BJ144" s="12" t="b">
        <f t="shared" si="91"/>
        <v>0</v>
      </c>
      <c r="BK144" s="516" t="b">
        <f t="shared" si="92"/>
        <v>0</v>
      </c>
      <c r="BL144" s="518">
        <f t="shared" si="93"/>
        <v>0</v>
      </c>
      <c r="BM144" s="518">
        <f t="shared" si="101"/>
        <v>0</v>
      </c>
      <c r="BN144" s="517" t="str">
        <f t="shared" si="94"/>
        <v/>
      </c>
      <c r="BO144" s="517" t="str">
        <f t="shared" si="95"/>
        <v/>
      </c>
      <c r="BP144" s="517" t="str">
        <f t="shared" si="96"/>
        <v/>
      </c>
      <c r="BQ144" s="517" t="str">
        <f t="shared" si="102"/>
        <v/>
      </c>
      <c r="BR144" s="546" t="str">
        <f t="shared" si="103"/>
        <v/>
      </c>
      <c r="BW144" s="139"/>
      <c r="BX144" s="125"/>
      <c r="CG144" s="122"/>
      <c r="CH144" s="122"/>
      <c r="CI144" s="122"/>
      <c r="CJ144" s="122"/>
    </row>
    <row r="145" spans="1:88" s="35" customFormat="1" ht="16.7" customHeight="1" x14ac:dyDescent="0.25">
      <c r="A145" s="11"/>
      <c r="B145" s="11"/>
      <c r="C145" s="332" t="str">
        <f t="shared" si="72"/>
        <v>PO</v>
      </c>
      <c r="D145" s="334" t="str">
        <f t="shared" si="73"/>
        <v>PLAN</v>
      </c>
      <c r="E145" s="310" t="str">
        <f t="shared" si="104"/>
        <v/>
      </c>
      <c r="F145" s="29" t="str">
        <f t="shared" si="104"/>
        <v/>
      </c>
      <c r="G145" s="262" t="str">
        <f t="shared" si="75"/>
        <v/>
      </c>
      <c r="H145" s="29" t="str">
        <f t="shared" si="76"/>
        <v/>
      </c>
      <c r="I145" s="642"/>
      <c r="J145" s="643"/>
      <c r="K145" s="643"/>
      <c r="L145" s="644"/>
      <c r="M145" s="643"/>
      <c r="N145" s="643"/>
      <c r="O145" s="645"/>
      <c r="P145" s="646"/>
      <c r="Q145" s="647"/>
      <c r="R145" s="30" t="str">
        <f t="shared" si="97"/>
        <v/>
      </c>
      <c r="S145" s="399" t="str">
        <f t="shared" si="77"/>
        <v/>
      </c>
      <c r="T145" s="685" t="str">
        <f t="shared" si="78"/>
        <v/>
      </c>
      <c r="U145" s="32" t="str">
        <f t="shared" si="79"/>
        <v/>
      </c>
      <c r="V145" s="37" t="str">
        <f t="shared" si="80"/>
        <v/>
      </c>
      <c r="W145" s="33" t="str">
        <f t="shared" si="81"/>
        <v/>
      </c>
      <c r="Y145" s="34" t="str">
        <f t="shared" si="82"/>
        <v/>
      </c>
      <c r="AC145" s="11"/>
      <c r="AD145" s="11"/>
      <c r="AE145" s="11"/>
      <c r="AF145" s="11"/>
      <c r="AG145" s="11"/>
      <c r="AH145" s="11"/>
      <c r="AI145" s="11"/>
      <c r="AJ145" s="11"/>
      <c r="AK145" s="11"/>
      <c r="AL145" s="11"/>
      <c r="AM145" s="11"/>
      <c r="AP145" s="125"/>
      <c r="AQ145" s="125" t="s">
        <v>166</v>
      </c>
      <c r="AR145" s="147">
        <f t="shared" si="83"/>
        <v>0</v>
      </c>
      <c r="AS145" s="122"/>
      <c r="AT145" s="122"/>
      <c r="AU145" s="122"/>
      <c r="AV145" s="122"/>
      <c r="AW145" s="35">
        <f t="shared" si="84"/>
        <v>0</v>
      </c>
      <c r="AX145" s="35">
        <f t="shared" si="85"/>
        <v>0</v>
      </c>
      <c r="AY145" s="35">
        <f t="shared" si="98"/>
        <v>0</v>
      </c>
      <c r="AZ145" s="35">
        <f t="shared" si="86"/>
        <v>0</v>
      </c>
      <c r="BA145" s="35">
        <f t="shared" si="99"/>
        <v>0</v>
      </c>
      <c r="BB145" s="35">
        <f t="shared" si="87"/>
        <v>0</v>
      </c>
      <c r="BC145" s="35">
        <f t="shared" si="88"/>
        <v>0</v>
      </c>
      <c r="BD145" s="381">
        <f t="shared" si="100"/>
        <v>0</v>
      </c>
      <c r="BE145" s="35">
        <f t="shared" si="89"/>
        <v>0</v>
      </c>
      <c r="BF145" s="35">
        <f t="shared" si="90"/>
        <v>0</v>
      </c>
      <c r="BJ145" s="12" t="b">
        <f t="shared" si="91"/>
        <v>0</v>
      </c>
      <c r="BK145" s="516" t="b">
        <f t="shared" si="92"/>
        <v>0</v>
      </c>
      <c r="BL145" s="518">
        <f t="shared" si="93"/>
        <v>0</v>
      </c>
      <c r="BM145" s="518">
        <f t="shared" si="101"/>
        <v>0</v>
      </c>
      <c r="BN145" s="517" t="str">
        <f t="shared" si="94"/>
        <v/>
      </c>
      <c r="BO145" s="517" t="str">
        <f t="shared" si="95"/>
        <v/>
      </c>
      <c r="BP145" s="517" t="str">
        <f t="shared" si="96"/>
        <v/>
      </c>
      <c r="BQ145" s="517" t="str">
        <f t="shared" si="102"/>
        <v/>
      </c>
      <c r="BR145" s="546" t="str">
        <f t="shared" si="103"/>
        <v/>
      </c>
      <c r="BW145" s="139"/>
      <c r="BX145" s="125"/>
      <c r="CG145" s="122"/>
      <c r="CH145" s="122"/>
      <c r="CI145" s="122"/>
      <c r="CJ145" s="122"/>
    </row>
    <row r="146" spans="1:88" s="35" customFormat="1" ht="16.7" customHeight="1" x14ac:dyDescent="0.25">
      <c r="A146" s="11"/>
      <c r="B146" s="11"/>
      <c r="C146" s="332" t="str">
        <f t="shared" si="72"/>
        <v>PO</v>
      </c>
      <c r="D146" s="334" t="str">
        <f t="shared" si="73"/>
        <v>PLAN</v>
      </c>
      <c r="E146" s="310" t="str">
        <f t="shared" si="104"/>
        <v/>
      </c>
      <c r="F146" s="29" t="str">
        <f t="shared" si="104"/>
        <v/>
      </c>
      <c r="G146" s="262" t="str">
        <f t="shared" si="75"/>
        <v/>
      </c>
      <c r="H146" s="29" t="str">
        <f t="shared" si="76"/>
        <v/>
      </c>
      <c r="I146" s="642"/>
      <c r="J146" s="643"/>
      <c r="K146" s="643"/>
      <c r="L146" s="644"/>
      <c r="M146" s="643"/>
      <c r="N146" s="643"/>
      <c r="O146" s="645"/>
      <c r="P146" s="646"/>
      <c r="Q146" s="647"/>
      <c r="R146" s="30" t="str">
        <f t="shared" si="97"/>
        <v/>
      </c>
      <c r="S146" s="399" t="str">
        <f t="shared" si="77"/>
        <v/>
      </c>
      <c r="T146" s="685" t="str">
        <f t="shared" si="78"/>
        <v/>
      </c>
      <c r="U146" s="32" t="str">
        <f t="shared" si="79"/>
        <v/>
      </c>
      <c r="V146" s="37" t="str">
        <f t="shared" si="80"/>
        <v/>
      </c>
      <c r="W146" s="33" t="str">
        <f t="shared" si="81"/>
        <v/>
      </c>
      <c r="Y146" s="34" t="str">
        <f t="shared" si="82"/>
        <v/>
      </c>
      <c r="AC146" s="11"/>
      <c r="AD146" s="11"/>
      <c r="AE146" s="11"/>
      <c r="AF146" s="11"/>
      <c r="AG146" s="11"/>
      <c r="AH146" s="11"/>
      <c r="AI146" s="11"/>
      <c r="AJ146" s="11"/>
      <c r="AK146" s="11"/>
      <c r="AL146" s="11"/>
      <c r="AM146" s="11"/>
      <c r="AP146" s="125"/>
      <c r="AQ146" s="125" t="s">
        <v>167</v>
      </c>
      <c r="AR146" s="147">
        <f t="shared" si="83"/>
        <v>0</v>
      </c>
      <c r="AS146" s="122"/>
      <c r="AT146" s="122"/>
      <c r="AU146" s="122"/>
      <c r="AV146" s="122"/>
      <c r="AW146" s="35">
        <f t="shared" si="84"/>
        <v>0</v>
      </c>
      <c r="AX146" s="35">
        <f t="shared" si="85"/>
        <v>0</v>
      </c>
      <c r="AY146" s="35">
        <f t="shared" si="98"/>
        <v>0</v>
      </c>
      <c r="AZ146" s="35">
        <f t="shared" si="86"/>
        <v>0</v>
      </c>
      <c r="BA146" s="35">
        <f t="shared" si="99"/>
        <v>0</v>
      </c>
      <c r="BB146" s="35">
        <f t="shared" si="87"/>
        <v>0</v>
      </c>
      <c r="BC146" s="35">
        <f t="shared" si="88"/>
        <v>0</v>
      </c>
      <c r="BD146" s="381">
        <f t="shared" si="100"/>
        <v>0</v>
      </c>
      <c r="BE146" s="35">
        <f t="shared" si="89"/>
        <v>0</v>
      </c>
      <c r="BF146" s="35">
        <f t="shared" si="90"/>
        <v>0</v>
      </c>
      <c r="BJ146" s="12" t="b">
        <f t="shared" si="91"/>
        <v>0</v>
      </c>
      <c r="BK146" s="516" t="b">
        <f t="shared" si="92"/>
        <v>0</v>
      </c>
      <c r="BL146" s="518">
        <f t="shared" si="93"/>
        <v>0</v>
      </c>
      <c r="BM146" s="518">
        <f t="shared" si="101"/>
        <v>0</v>
      </c>
      <c r="BN146" s="517" t="str">
        <f t="shared" si="94"/>
        <v/>
      </c>
      <c r="BO146" s="517" t="str">
        <f t="shared" si="95"/>
        <v/>
      </c>
      <c r="BP146" s="517" t="str">
        <f t="shared" si="96"/>
        <v/>
      </c>
      <c r="BQ146" s="517" t="str">
        <f t="shared" si="102"/>
        <v/>
      </c>
      <c r="BR146" s="546" t="str">
        <f t="shared" si="103"/>
        <v/>
      </c>
      <c r="BW146" s="139"/>
      <c r="BX146" s="125"/>
      <c r="CG146" s="122"/>
      <c r="CH146" s="122"/>
      <c r="CI146" s="122"/>
      <c r="CJ146" s="122"/>
    </row>
    <row r="147" spans="1:88" s="35" customFormat="1" ht="16.7" customHeight="1" x14ac:dyDescent="0.25">
      <c r="A147" s="11"/>
      <c r="B147" s="11"/>
      <c r="C147" s="332" t="str">
        <f t="shared" si="72"/>
        <v>PO</v>
      </c>
      <c r="D147" s="334" t="str">
        <f t="shared" si="73"/>
        <v>PLAN</v>
      </c>
      <c r="E147" s="310" t="str">
        <f t="shared" si="104"/>
        <v/>
      </c>
      <c r="F147" s="29" t="str">
        <f t="shared" si="104"/>
        <v/>
      </c>
      <c r="G147" s="262" t="str">
        <f t="shared" si="75"/>
        <v/>
      </c>
      <c r="H147" s="29" t="str">
        <f t="shared" si="76"/>
        <v/>
      </c>
      <c r="I147" s="642"/>
      <c r="J147" s="643"/>
      <c r="K147" s="643"/>
      <c r="L147" s="644"/>
      <c r="M147" s="643"/>
      <c r="N147" s="643"/>
      <c r="O147" s="645"/>
      <c r="P147" s="646"/>
      <c r="Q147" s="647"/>
      <c r="R147" s="30" t="str">
        <f t="shared" si="97"/>
        <v/>
      </c>
      <c r="S147" s="399" t="str">
        <f t="shared" si="77"/>
        <v/>
      </c>
      <c r="T147" s="685" t="str">
        <f t="shared" si="78"/>
        <v/>
      </c>
      <c r="U147" s="32" t="str">
        <f t="shared" si="79"/>
        <v/>
      </c>
      <c r="V147" s="37" t="str">
        <f t="shared" si="80"/>
        <v/>
      </c>
      <c r="W147" s="33" t="str">
        <f t="shared" si="81"/>
        <v/>
      </c>
      <c r="Y147" s="34" t="str">
        <f t="shared" si="82"/>
        <v/>
      </c>
      <c r="AC147" s="11"/>
      <c r="AD147" s="11"/>
      <c r="AE147" s="11"/>
      <c r="AF147" s="11"/>
      <c r="AG147" s="11"/>
      <c r="AH147" s="11"/>
      <c r="AI147" s="11"/>
      <c r="AJ147" s="11"/>
      <c r="AK147" s="11"/>
      <c r="AL147" s="11"/>
      <c r="AM147" s="11"/>
      <c r="AP147" s="125"/>
      <c r="AQ147" s="125" t="s">
        <v>168</v>
      </c>
      <c r="AR147" s="147">
        <f t="shared" si="83"/>
        <v>0</v>
      </c>
      <c r="AS147" s="122"/>
      <c r="AT147" s="122"/>
      <c r="AU147" s="122"/>
      <c r="AV147" s="122"/>
      <c r="AW147" s="35">
        <f t="shared" si="84"/>
        <v>0</v>
      </c>
      <c r="AX147" s="35">
        <f t="shared" si="85"/>
        <v>0</v>
      </c>
      <c r="AY147" s="35">
        <f t="shared" si="98"/>
        <v>0</v>
      </c>
      <c r="AZ147" s="35">
        <f t="shared" si="86"/>
        <v>0</v>
      </c>
      <c r="BA147" s="35">
        <f t="shared" si="99"/>
        <v>0</v>
      </c>
      <c r="BB147" s="35">
        <f t="shared" si="87"/>
        <v>0</v>
      </c>
      <c r="BC147" s="35">
        <f t="shared" si="88"/>
        <v>0</v>
      </c>
      <c r="BD147" s="381">
        <f t="shared" si="100"/>
        <v>0</v>
      </c>
      <c r="BE147" s="35">
        <f t="shared" si="89"/>
        <v>0</v>
      </c>
      <c r="BF147" s="35">
        <f t="shared" si="90"/>
        <v>0</v>
      </c>
      <c r="BJ147" s="12" t="b">
        <f t="shared" si="91"/>
        <v>0</v>
      </c>
      <c r="BK147" s="516" t="b">
        <f t="shared" si="92"/>
        <v>0</v>
      </c>
      <c r="BL147" s="518">
        <f t="shared" si="93"/>
        <v>0</v>
      </c>
      <c r="BM147" s="518">
        <f t="shared" si="101"/>
        <v>0</v>
      </c>
      <c r="BN147" s="517" t="str">
        <f t="shared" si="94"/>
        <v/>
      </c>
      <c r="BO147" s="517" t="str">
        <f t="shared" si="95"/>
        <v/>
      </c>
      <c r="BP147" s="517" t="str">
        <f t="shared" si="96"/>
        <v/>
      </c>
      <c r="BQ147" s="517" t="str">
        <f t="shared" si="102"/>
        <v/>
      </c>
      <c r="BR147" s="546" t="str">
        <f t="shared" si="103"/>
        <v/>
      </c>
      <c r="BW147" s="139"/>
      <c r="BX147" s="125"/>
      <c r="CG147" s="122"/>
      <c r="CH147" s="122"/>
      <c r="CI147" s="122"/>
      <c r="CJ147" s="122"/>
    </row>
    <row r="148" spans="1:88" s="35" customFormat="1" ht="16.7" customHeight="1" x14ac:dyDescent="0.25">
      <c r="A148" s="11"/>
      <c r="B148" s="11"/>
      <c r="C148" s="332" t="str">
        <f t="shared" si="72"/>
        <v>PO</v>
      </c>
      <c r="D148" s="334" t="str">
        <f t="shared" si="73"/>
        <v>PLAN</v>
      </c>
      <c r="E148" s="310" t="str">
        <f t="shared" si="104"/>
        <v/>
      </c>
      <c r="F148" s="29" t="str">
        <f t="shared" si="104"/>
        <v/>
      </c>
      <c r="G148" s="262" t="str">
        <f t="shared" si="75"/>
        <v/>
      </c>
      <c r="H148" s="29" t="str">
        <f t="shared" si="76"/>
        <v/>
      </c>
      <c r="I148" s="642"/>
      <c r="J148" s="643"/>
      <c r="K148" s="643"/>
      <c r="L148" s="644"/>
      <c r="M148" s="643"/>
      <c r="N148" s="643"/>
      <c r="O148" s="645"/>
      <c r="P148" s="646"/>
      <c r="Q148" s="647"/>
      <c r="R148" s="30" t="str">
        <f t="shared" si="97"/>
        <v/>
      </c>
      <c r="S148" s="399" t="str">
        <f t="shared" si="77"/>
        <v/>
      </c>
      <c r="T148" s="685" t="str">
        <f t="shared" si="78"/>
        <v/>
      </c>
      <c r="U148" s="32" t="str">
        <f t="shared" si="79"/>
        <v/>
      </c>
      <c r="V148" s="37" t="str">
        <f t="shared" si="80"/>
        <v/>
      </c>
      <c r="W148" s="33" t="str">
        <f t="shared" si="81"/>
        <v/>
      </c>
      <c r="Y148" s="34" t="str">
        <f t="shared" si="82"/>
        <v/>
      </c>
      <c r="AC148" s="11"/>
      <c r="AD148" s="11"/>
      <c r="AE148" s="11"/>
      <c r="AF148" s="11"/>
      <c r="AG148" s="11"/>
      <c r="AH148" s="11"/>
      <c r="AI148" s="11"/>
      <c r="AJ148" s="11"/>
      <c r="AK148" s="11"/>
      <c r="AL148" s="11"/>
      <c r="AM148" s="11"/>
      <c r="AP148" s="125"/>
      <c r="AQ148" s="125" t="s">
        <v>169</v>
      </c>
      <c r="AR148" s="147">
        <f t="shared" si="83"/>
        <v>0</v>
      </c>
      <c r="AS148" s="122"/>
      <c r="AT148" s="122"/>
      <c r="AU148" s="122"/>
      <c r="AV148" s="122"/>
      <c r="AW148" s="35">
        <f t="shared" si="84"/>
        <v>0</v>
      </c>
      <c r="AX148" s="35">
        <f t="shared" si="85"/>
        <v>0</v>
      </c>
      <c r="AY148" s="35">
        <f t="shared" si="98"/>
        <v>0</v>
      </c>
      <c r="AZ148" s="35">
        <f t="shared" si="86"/>
        <v>0</v>
      </c>
      <c r="BA148" s="35">
        <f t="shared" si="99"/>
        <v>0</v>
      </c>
      <c r="BB148" s="35">
        <f t="shared" si="87"/>
        <v>0</v>
      </c>
      <c r="BC148" s="35">
        <f t="shared" si="88"/>
        <v>0</v>
      </c>
      <c r="BD148" s="381">
        <f t="shared" si="100"/>
        <v>0</v>
      </c>
      <c r="BE148" s="35">
        <f t="shared" si="89"/>
        <v>0</v>
      </c>
      <c r="BF148" s="35">
        <f t="shared" si="90"/>
        <v>0</v>
      </c>
      <c r="BJ148" s="12" t="b">
        <f t="shared" si="91"/>
        <v>0</v>
      </c>
      <c r="BK148" s="516" t="b">
        <f t="shared" si="92"/>
        <v>0</v>
      </c>
      <c r="BL148" s="518">
        <f t="shared" si="93"/>
        <v>0</v>
      </c>
      <c r="BM148" s="518">
        <f t="shared" si="101"/>
        <v>0</v>
      </c>
      <c r="BN148" s="517" t="str">
        <f t="shared" si="94"/>
        <v/>
      </c>
      <c r="BO148" s="517" t="str">
        <f t="shared" si="95"/>
        <v/>
      </c>
      <c r="BP148" s="517" t="str">
        <f t="shared" si="96"/>
        <v/>
      </c>
      <c r="BQ148" s="517" t="str">
        <f t="shared" si="102"/>
        <v/>
      </c>
      <c r="BR148" s="546" t="str">
        <f t="shared" si="103"/>
        <v/>
      </c>
      <c r="BW148" s="139"/>
      <c r="BX148" s="125"/>
      <c r="CG148" s="122"/>
      <c r="CH148" s="122"/>
      <c r="CI148" s="122"/>
      <c r="CJ148" s="122"/>
    </row>
    <row r="149" spans="1:88" s="35" customFormat="1" ht="16.7" customHeight="1" x14ac:dyDescent="0.25">
      <c r="A149" s="11"/>
      <c r="B149" s="11"/>
      <c r="C149" s="332" t="str">
        <f t="shared" si="72"/>
        <v>PO</v>
      </c>
      <c r="D149" s="334" t="str">
        <f t="shared" si="73"/>
        <v>PLAN</v>
      </c>
      <c r="E149" s="310" t="str">
        <f t="shared" si="104"/>
        <v/>
      </c>
      <c r="F149" s="29" t="str">
        <f t="shared" si="104"/>
        <v/>
      </c>
      <c r="G149" s="262" t="str">
        <f t="shared" si="75"/>
        <v/>
      </c>
      <c r="H149" s="29" t="str">
        <f t="shared" si="76"/>
        <v/>
      </c>
      <c r="I149" s="642"/>
      <c r="J149" s="643"/>
      <c r="K149" s="643"/>
      <c r="L149" s="644"/>
      <c r="M149" s="643"/>
      <c r="N149" s="643"/>
      <c r="O149" s="645"/>
      <c r="P149" s="646"/>
      <c r="Q149" s="647"/>
      <c r="R149" s="30" t="str">
        <f t="shared" si="97"/>
        <v/>
      </c>
      <c r="S149" s="399" t="str">
        <f t="shared" si="77"/>
        <v/>
      </c>
      <c r="T149" s="685" t="str">
        <f t="shared" si="78"/>
        <v/>
      </c>
      <c r="U149" s="32" t="str">
        <f t="shared" si="79"/>
        <v/>
      </c>
      <c r="V149" s="37" t="str">
        <f t="shared" si="80"/>
        <v/>
      </c>
      <c r="W149" s="33" t="str">
        <f t="shared" si="81"/>
        <v/>
      </c>
      <c r="Y149" s="34" t="str">
        <f t="shared" si="82"/>
        <v/>
      </c>
      <c r="AC149" s="11"/>
      <c r="AD149" s="11"/>
      <c r="AE149" s="11"/>
      <c r="AF149" s="11"/>
      <c r="AG149" s="11"/>
      <c r="AH149" s="11"/>
      <c r="AI149" s="11"/>
      <c r="AJ149" s="11"/>
      <c r="AK149" s="11"/>
      <c r="AL149" s="11"/>
      <c r="AM149" s="11"/>
      <c r="AP149" s="125"/>
      <c r="AQ149" s="125" t="s">
        <v>170</v>
      </c>
      <c r="AR149" s="147">
        <f t="shared" si="83"/>
        <v>0</v>
      </c>
      <c r="AS149" s="122"/>
      <c r="AT149" s="122"/>
      <c r="AU149" s="122"/>
      <c r="AV149" s="122"/>
      <c r="AW149" s="35">
        <f t="shared" si="84"/>
        <v>0</v>
      </c>
      <c r="AX149" s="35">
        <f t="shared" si="85"/>
        <v>0</v>
      </c>
      <c r="AY149" s="35">
        <f t="shared" si="98"/>
        <v>0</v>
      </c>
      <c r="AZ149" s="35">
        <f t="shared" si="86"/>
        <v>0</v>
      </c>
      <c r="BA149" s="35">
        <f t="shared" si="99"/>
        <v>0</v>
      </c>
      <c r="BB149" s="35">
        <f t="shared" si="87"/>
        <v>0</v>
      </c>
      <c r="BC149" s="35">
        <f t="shared" si="88"/>
        <v>0</v>
      </c>
      <c r="BD149" s="381">
        <f t="shared" si="100"/>
        <v>0</v>
      </c>
      <c r="BE149" s="35">
        <f t="shared" si="89"/>
        <v>0</v>
      </c>
      <c r="BF149" s="35">
        <f t="shared" si="90"/>
        <v>0</v>
      </c>
      <c r="BJ149" s="12" t="b">
        <f t="shared" si="91"/>
        <v>0</v>
      </c>
      <c r="BK149" s="516" t="b">
        <f t="shared" si="92"/>
        <v>0</v>
      </c>
      <c r="BL149" s="518">
        <f t="shared" si="93"/>
        <v>0</v>
      </c>
      <c r="BM149" s="518">
        <f t="shared" si="101"/>
        <v>0</v>
      </c>
      <c r="BN149" s="517" t="str">
        <f t="shared" si="94"/>
        <v/>
      </c>
      <c r="BO149" s="517" t="str">
        <f t="shared" si="95"/>
        <v/>
      </c>
      <c r="BP149" s="517" t="str">
        <f t="shared" si="96"/>
        <v/>
      </c>
      <c r="BQ149" s="517" t="str">
        <f t="shared" si="102"/>
        <v/>
      </c>
      <c r="BR149" s="546" t="str">
        <f t="shared" si="103"/>
        <v/>
      </c>
      <c r="BW149" s="139"/>
      <c r="BX149" s="125"/>
      <c r="CG149" s="122"/>
      <c r="CH149" s="122"/>
      <c r="CI149" s="122"/>
      <c r="CJ149" s="122"/>
    </row>
    <row r="150" spans="1:88" s="35" customFormat="1" ht="16.7" customHeight="1" x14ac:dyDescent="0.25">
      <c r="A150" s="11"/>
      <c r="B150" s="11"/>
      <c r="C150" s="332" t="str">
        <f t="shared" si="72"/>
        <v>PO</v>
      </c>
      <c r="D150" s="334" t="str">
        <f t="shared" si="73"/>
        <v>PLAN</v>
      </c>
      <c r="E150" s="310" t="str">
        <f t="shared" si="104"/>
        <v/>
      </c>
      <c r="F150" s="29" t="str">
        <f t="shared" si="104"/>
        <v/>
      </c>
      <c r="G150" s="262" t="str">
        <f t="shared" si="75"/>
        <v/>
      </c>
      <c r="H150" s="29" t="str">
        <f t="shared" si="76"/>
        <v/>
      </c>
      <c r="I150" s="642"/>
      <c r="J150" s="643"/>
      <c r="K150" s="643"/>
      <c r="L150" s="644"/>
      <c r="M150" s="643"/>
      <c r="N150" s="643"/>
      <c r="O150" s="645"/>
      <c r="P150" s="646"/>
      <c r="Q150" s="647"/>
      <c r="R150" s="30" t="str">
        <f t="shared" si="97"/>
        <v/>
      </c>
      <c r="S150" s="399" t="str">
        <f t="shared" si="77"/>
        <v/>
      </c>
      <c r="T150" s="685" t="str">
        <f t="shared" si="78"/>
        <v/>
      </c>
      <c r="U150" s="32" t="str">
        <f t="shared" si="79"/>
        <v/>
      </c>
      <c r="V150" s="37" t="str">
        <f t="shared" si="80"/>
        <v/>
      </c>
      <c r="W150" s="33" t="str">
        <f t="shared" si="81"/>
        <v/>
      </c>
      <c r="Y150" s="34" t="str">
        <f t="shared" si="82"/>
        <v/>
      </c>
      <c r="AC150" s="11"/>
      <c r="AD150" s="11"/>
      <c r="AE150" s="11"/>
      <c r="AF150" s="11"/>
      <c r="AG150" s="11"/>
      <c r="AH150" s="11"/>
      <c r="AI150" s="11"/>
      <c r="AJ150" s="11"/>
      <c r="AK150" s="11"/>
      <c r="AL150" s="11"/>
      <c r="AM150" s="11"/>
      <c r="AP150" s="125"/>
      <c r="AQ150" s="125" t="s">
        <v>171</v>
      </c>
      <c r="AR150" s="147">
        <f t="shared" si="83"/>
        <v>0</v>
      </c>
      <c r="AS150" s="122"/>
      <c r="AT150" s="122"/>
      <c r="AU150" s="122"/>
      <c r="AV150" s="122"/>
      <c r="AW150" s="35">
        <f t="shared" si="84"/>
        <v>0</v>
      </c>
      <c r="AX150" s="35">
        <f t="shared" si="85"/>
        <v>0</v>
      </c>
      <c r="AY150" s="35">
        <f t="shared" si="98"/>
        <v>0</v>
      </c>
      <c r="AZ150" s="35">
        <f t="shared" si="86"/>
        <v>0</v>
      </c>
      <c r="BA150" s="35">
        <f t="shared" si="99"/>
        <v>0</v>
      </c>
      <c r="BB150" s="35">
        <f t="shared" si="87"/>
        <v>0</v>
      </c>
      <c r="BC150" s="35">
        <f t="shared" si="88"/>
        <v>0</v>
      </c>
      <c r="BD150" s="381">
        <f t="shared" si="100"/>
        <v>0</v>
      </c>
      <c r="BE150" s="35">
        <f t="shared" si="89"/>
        <v>0</v>
      </c>
      <c r="BF150" s="35">
        <f t="shared" si="90"/>
        <v>0</v>
      </c>
      <c r="BJ150" s="12" t="b">
        <f t="shared" si="91"/>
        <v>0</v>
      </c>
      <c r="BK150" s="516" t="b">
        <f t="shared" si="92"/>
        <v>0</v>
      </c>
      <c r="BL150" s="518">
        <f t="shared" si="93"/>
        <v>0</v>
      </c>
      <c r="BM150" s="518">
        <f t="shared" si="101"/>
        <v>0</v>
      </c>
      <c r="BN150" s="517" t="str">
        <f t="shared" si="94"/>
        <v/>
      </c>
      <c r="BO150" s="517" t="str">
        <f t="shared" si="95"/>
        <v/>
      </c>
      <c r="BP150" s="517" t="str">
        <f t="shared" si="96"/>
        <v/>
      </c>
      <c r="BQ150" s="517" t="str">
        <f t="shared" si="102"/>
        <v/>
      </c>
      <c r="BR150" s="546" t="str">
        <f t="shared" si="103"/>
        <v/>
      </c>
      <c r="BW150" s="139"/>
      <c r="BX150" s="125"/>
      <c r="CG150" s="122"/>
      <c r="CH150" s="122"/>
      <c r="CI150" s="122"/>
      <c r="CJ150" s="122"/>
    </row>
    <row r="151" spans="1:88" s="35" customFormat="1" ht="16.7" customHeight="1" x14ac:dyDescent="0.25">
      <c r="A151" s="11"/>
      <c r="B151" s="11"/>
      <c r="C151" s="332" t="str">
        <f t="shared" si="72"/>
        <v>PO</v>
      </c>
      <c r="D151" s="334" t="str">
        <f t="shared" si="73"/>
        <v>PLAN</v>
      </c>
      <c r="E151" s="310" t="str">
        <f t="shared" si="104"/>
        <v/>
      </c>
      <c r="F151" s="29" t="str">
        <f t="shared" si="104"/>
        <v/>
      </c>
      <c r="G151" s="262" t="str">
        <f t="shared" si="75"/>
        <v/>
      </c>
      <c r="H151" s="29" t="str">
        <f t="shared" si="76"/>
        <v/>
      </c>
      <c r="I151" s="642"/>
      <c r="J151" s="643"/>
      <c r="K151" s="643"/>
      <c r="L151" s="644"/>
      <c r="M151" s="643"/>
      <c r="N151" s="643"/>
      <c r="O151" s="645"/>
      <c r="P151" s="646"/>
      <c r="Q151" s="647"/>
      <c r="R151" s="30" t="str">
        <f t="shared" si="97"/>
        <v/>
      </c>
      <c r="S151" s="399" t="str">
        <f t="shared" si="77"/>
        <v/>
      </c>
      <c r="T151" s="685" t="str">
        <f t="shared" si="78"/>
        <v/>
      </c>
      <c r="U151" s="32" t="str">
        <f t="shared" si="79"/>
        <v/>
      </c>
      <c r="V151" s="37" t="str">
        <f t="shared" si="80"/>
        <v/>
      </c>
      <c r="W151" s="33" t="str">
        <f t="shared" si="81"/>
        <v/>
      </c>
      <c r="Y151" s="34" t="str">
        <f t="shared" si="82"/>
        <v/>
      </c>
      <c r="AC151" s="11"/>
      <c r="AD151" s="11"/>
      <c r="AE151" s="11"/>
      <c r="AF151" s="11"/>
      <c r="AG151" s="11"/>
      <c r="AH151" s="11"/>
      <c r="AI151" s="11"/>
      <c r="AJ151" s="11"/>
      <c r="AK151" s="11"/>
      <c r="AL151" s="11"/>
      <c r="AM151" s="11"/>
      <c r="AP151" s="125"/>
      <c r="AQ151" s="125" t="s">
        <v>172</v>
      </c>
      <c r="AR151" s="147">
        <f t="shared" si="83"/>
        <v>0</v>
      </c>
      <c r="AS151" s="122"/>
      <c r="AT151" s="122"/>
      <c r="AU151" s="122"/>
      <c r="AV151" s="122"/>
      <c r="AW151" s="35">
        <f t="shared" si="84"/>
        <v>0</v>
      </c>
      <c r="AX151" s="35">
        <f t="shared" si="85"/>
        <v>0</v>
      </c>
      <c r="AY151" s="35">
        <f t="shared" si="98"/>
        <v>0</v>
      </c>
      <c r="AZ151" s="35">
        <f t="shared" si="86"/>
        <v>0</v>
      </c>
      <c r="BA151" s="35">
        <f t="shared" si="99"/>
        <v>0</v>
      </c>
      <c r="BB151" s="35">
        <f t="shared" si="87"/>
        <v>0</v>
      </c>
      <c r="BC151" s="35">
        <f t="shared" si="88"/>
        <v>0</v>
      </c>
      <c r="BD151" s="381">
        <f t="shared" si="100"/>
        <v>0</v>
      </c>
      <c r="BE151" s="35">
        <f t="shared" si="89"/>
        <v>0</v>
      </c>
      <c r="BF151" s="35">
        <f t="shared" si="90"/>
        <v>0</v>
      </c>
      <c r="BJ151" s="12" t="b">
        <f t="shared" si="91"/>
        <v>0</v>
      </c>
      <c r="BK151" s="516" t="b">
        <f t="shared" si="92"/>
        <v>0</v>
      </c>
      <c r="BL151" s="518">
        <f t="shared" si="93"/>
        <v>0</v>
      </c>
      <c r="BM151" s="518">
        <f t="shared" si="101"/>
        <v>0</v>
      </c>
      <c r="BN151" s="517" t="str">
        <f t="shared" si="94"/>
        <v/>
      </c>
      <c r="BO151" s="517" t="str">
        <f t="shared" si="95"/>
        <v/>
      </c>
      <c r="BP151" s="517" t="str">
        <f t="shared" si="96"/>
        <v/>
      </c>
      <c r="BQ151" s="517" t="str">
        <f t="shared" si="102"/>
        <v/>
      </c>
      <c r="BR151" s="546" t="str">
        <f t="shared" si="103"/>
        <v/>
      </c>
      <c r="BW151" s="139"/>
      <c r="BX151" s="125"/>
      <c r="CG151" s="122"/>
      <c r="CH151" s="122"/>
      <c r="CI151" s="122"/>
      <c r="CJ151" s="122"/>
    </row>
    <row r="152" spans="1:88" s="35" customFormat="1" ht="16.7" customHeight="1" x14ac:dyDescent="0.25">
      <c r="A152" s="11"/>
      <c r="B152" s="11"/>
      <c r="C152" s="332" t="str">
        <f t="shared" si="72"/>
        <v>PO</v>
      </c>
      <c r="D152" s="334" t="str">
        <f t="shared" si="73"/>
        <v>PLAN</v>
      </c>
      <c r="E152" s="310" t="str">
        <f t="shared" si="104"/>
        <v/>
      </c>
      <c r="F152" s="29" t="str">
        <f t="shared" si="104"/>
        <v/>
      </c>
      <c r="G152" s="262" t="str">
        <f t="shared" si="75"/>
        <v/>
      </c>
      <c r="H152" s="29" t="str">
        <f t="shared" si="76"/>
        <v/>
      </c>
      <c r="I152" s="642"/>
      <c r="J152" s="643"/>
      <c r="K152" s="643"/>
      <c r="L152" s="644"/>
      <c r="M152" s="643"/>
      <c r="N152" s="643"/>
      <c r="O152" s="645"/>
      <c r="P152" s="646"/>
      <c r="Q152" s="647"/>
      <c r="R152" s="30" t="str">
        <f t="shared" si="97"/>
        <v/>
      </c>
      <c r="S152" s="399" t="str">
        <f t="shared" si="77"/>
        <v/>
      </c>
      <c r="T152" s="685" t="str">
        <f t="shared" si="78"/>
        <v/>
      </c>
      <c r="U152" s="32" t="str">
        <f t="shared" si="79"/>
        <v/>
      </c>
      <c r="V152" s="37" t="str">
        <f t="shared" si="80"/>
        <v/>
      </c>
      <c r="W152" s="33" t="str">
        <f t="shared" si="81"/>
        <v/>
      </c>
      <c r="Y152" s="34" t="str">
        <f t="shared" si="82"/>
        <v/>
      </c>
      <c r="AC152" s="11"/>
      <c r="AD152" s="11"/>
      <c r="AE152" s="11"/>
      <c r="AF152" s="11"/>
      <c r="AG152" s="11"/>
      <c r="AH152" s="11"/>
      <c r="AI152" s="11"/>
      <c r="AJ152" s="11"/>
      <c r="AK152" s="11"/>
      <c r="AL152" s="11"/>
      <c r="AM152" s="11"/>
      <c r="AP152" s="125"/>
      <c r="AQ152" s="125" t="s">
        <v>173</v>
      </c>
      <c r="AR152" s="147">
        <f t="shared" si="83"/>
        <v>0</v>
      </c>
      <c r="AS152" s="122"/>
      <c r="AT152" s="122"/>
      <c r="AU152" s="122"/>
      <c r="AV152" s="122"/>
      <c r="AW152" s="35">
        <f t="shared" si="84"/>
        <v>0</v>
      </c>
      <c r="AX152" s="35">
        <f t="shared" si="85"/>
        <v>0</v>
      </c>
      <c r="AY152" s="35">
        <f t="shared" si="98"/>
        <v>0</v>
      </c>
      <c r="AZ152" s="35">
        <f t="shared" si="86"/>
        <v>0</v>
      </c>
      <c r="BA152" s="35">
        <f t="shared" si="99"/>
        <v>0</v>
      </c>
      <c r="BB152" s="35">
        <f t="shared" si="87"/>
        <v>0</v>
      </c>
      <c r="BC152" s="35">
        <f t="shared" si="88"/>
        <v>0</v>
      </c>
      <c r="BD152" s="381">
        <f t="shared" si="100"/>
        <v>0</v>
      </c>
      <c r="BE152" s="35">
        <f t="shared" si="89"/>
        <v>0</v>
      </c>
      <c r="BF152" s="35">
        <f t="shared" si="90"/>
        <v>0</v>
      </c>
      <c r="BJ152" s="12" t="b">
        <f t="shared" si="91"/>
        <v>0</v>
      </c>
      <c r="BK152" s="516" t="b">
        <f t="shared" si="92"/>
        <v>0</v>
      </c>
      <c r="BL152" s="518">
        <f t="shared" si="93"/>
        <v>0</v>
      </c>
      <c r="BM152" s="518">
        <f t="shared" si="101"/>
        <v>0</v>
      </c>
      <c r="BN152" s="517" t="str">
        <f t="shared" si="94"/>
        <v/>
      </c>
      <c r="BO152" s="517" t="str">
        <f t="shared" si="95"/>
        <v/>
      </c>
      <c r="BP152" s="517" t="str">
        <f t="shared" si="96"/>
        <v/>
      </c>
      <c r="BQ152" s="517" t="str">
        <f t="shared" si="102"/>
        <v/>
      </c>
      <c r="BR152" s="546" t="str">
        <f t="shared" si="103"/>
        <v/>
      </c>
      <c r="BW152" s="139"/>
      <c r="BX152" s="125"/>
      <c r="CG152" s="122"/>
      <c r="CH152" s="122"/>
      <c r="CI152" s="122"/>
      <c r="CJ152" s="122"/>
    </row>
    <row r="153" spans="1:88" s="35" customFormat="1" ht="16.7" customHeight="1" x14ac:dyDescent="0.25">
      <c r="A153" s="11"/>
      <c r="B153" s="11"/>
      <c r="C153" s="332" t="str">
        <f t="shared" si="72"/>
        <v>PO</v>
      </c>
      <c r="D153" s="334" t="str">
        <f t="shared" si="73"/>
        <v>PLAN</v>
      </c>
      <c r="E153" s="310" t="str">
        <f t="shared" si="104"/>
        <v/>
      </c>
      <c r="F153" s="29" t="str">
        <f t="shared" si="104"/>
        <v/>
      </c>
      <c r="G153" s="262" t="str">
        <f t="shared" si="75"/>
        <v/>
      </c>
      <c r="H153" s="29" t="str">
        <f t="shared" si="76"/>
        <v/>
      </c>
      <c r="I153" s="642"/>
      <c r="J153" s="643"/>
      <c r="K153" s="643"/>
      <c r="L153" s="644"/>
      <c r="M153" s="643"/>
      <c r="N153" s="643"/>
      <c r="O153" s="645"/>
      <c r="P153" s="646"/>
      <c r="Q153" s="647"/>
      <c r="R153" s="30" t="str">
        <f t="shared" si="97"/>
        <v/>
      </c>
      <c r="S153" s="399" t="str">
        <f t="shared" si="77"/>
        <v/>
      </c>
      <c r="T153" s="685" t="str">
        <f t="shared" si="78"/>
        <v/>
      </c>
      <c r="U153" s="32" t="str">
        <f t="shared" si="79"/>
        <v/>
      </c>
      <c r="V153" s="37" t="str">
        <f t="shared" si="80"/>
        <v/>
      </c>
      <c r="W153" s="33" t="str">
        <f t="shared" si="81"/>
        <v/>
      </c>
      <c r="Y153" s="34" t="str">
        <f t="shared" si="82"/>
        <v/>
      </c>
      <c r="AC153" s="11"/>
      <c r="AD153" s="11"/>
      <c r="AE153" s="11"/>
      <c r="AF153" s="11"/>
      <c r="AG153" s="11"/>
      <c r="AH153" s="11"/>
      <c r="AI153" s="11"/>
      <c r="AJ153" s="11"/>
      <c r="AK153" s="11"/>
      <c r="AL153" s="11"/>
      <c r="AM153" s="11"/>
      <c r="AP153" s="125"/>
      <c r="AQ153" s="125" t="s">
        <v>174</v>
      </c>
      <c r="AR153" s="147">
        <f t="shared" si="83"/>
        <v>0</v>
      </c>
      <c r="AS153" s="122"/>
      <c r="AT153" s="122"/>
      <c r="AU153" s="122"/>
      <c r="AV153" s="122"/>
      <c r="AW153" s="35">
        <f t="shared" si="84"/>
        <v>0</v>
      </c>
      <c r="AX153" s="35">
        <f t="shared" si="85"/>
        <v>0</v>
      </c>
      <c r="AY153" s="35">
        <f t="shared" si="98"/>
        <v>0</v>
      </c>
      <c r="AZ153" s="35">
        <f t="shared" si="86"/>
        <v>0</v>
      </c>
      <c r="BA153" s="35">
        <f t="shared" si="99"/>
        <v>0</v>
      </c>
      <c r="BB153" s="35">
        <f t="shared" si="87"/>
        <v>0</v>
      </c>
      <c r="BC153" s="35">
        <f t="shared" si="88"/>
        <v>0</v>
      </c>
      <c r="BD153" s="381">
        <f t="shared" si="100"/>
        <v>0</v>
      </c>
      <c r="BE153" s="35">
        <f t="shared" si="89"/>
        <v>0</v>
      </c>
      <c r="BF153" s="35">
        <f t="shared" si="90"/>
        <v>0</v>
      </c>
      <c r="BJ153" s="12" t="b">
        <f t="shared" si="91"/>
        <v>0</v>
      </c>
      <c r="BK153" s="516" t="b">
        <f t="shared" si="92"/>
        <v>0</v>
      </c>
      <c r="BL153" s="518">
        <f t="shared" si="93"/>
        <v>0</v>
      </c>
      <c r="BM153" s="518">
        <f t="shared" si="101"/>
        <v>0</v>
      </c>
      <c r="BN153" s="517" t="str">
        <f t="shared" si="94"/>
        <v/>
      </c>
      <c r="BO153" s="517" t="str">
        <f t="shared" si="95"/>
        <v/>
      </c>
      <c r="BP153" s="517" t="str">
        <f t="shared" si="96"/>
        <v/>
      </c>
      <c r="BQ153" s="517" t="str">
        <f t="shared" si="102"/>
        <v/>
      </c>
      <c r="BR153" s="546" t="str">
        <f t="shared" si="103"/>
        <v/>
      </c>
      <c r="BW153" s="139"/>
      <c r="BX153" s="125"/>
      <c r="CG153" s="122"/>
      <c r="CH153" s="122"/>
      <c r="CI153" s="122"/>
      <c r="CJ153" s="122"/>
    </row>
    <row r="154" spans="1:88" s="35" customFormat="1" ht="16.7" customHeight="1" x14ac:dyDescent="0.25">
      <c r="A154" s="11"/>
      <c r="B154" s="11"/>
      <c r="C154" s="332" t="str">
        <f t="shared" si="72"/>
        <v>PO</v>
      </c>
      <c r="D154" s="334" t="str">
        <f t="shared" si="73"/>
        <v>PLAN</v>
      </c>
      <c r="E154" s="310" t="str">
        <f t="shared" si="104"/>
        <v/>
      </c>
      <c r="F154" s="29" t="str">
        <f t="shared" si="104"/>
        <v/>
      </c>
      <c r="G154" s="262" t="str">
        <f t="shared" si="75"/>
        <v/>
      </c>
      <c r="H154" s="29" t="str">
        <f t="shared" si="76"/>
        <v/>
      </c>
      <c r="I154" s="642"/>
      <c r="J154" s="643"/>
      <c r="K154" s="643"/>
      <c r="L154" s="644"/>
      <c r="M154" s="643"/>
      <c r="N154" s="643"/>
      <c r="O154" s="645"/>
      <c r="P154" s="646"/>
      <c r="Q154" s="647"/>
      <c r="R154" s="30" t="str">
        <f t="shared" si="97"/>
        <v/>
      </c>
      <c r="S154" s="399" t="str">
        <f t="shared" si="77"/>
        <v/>
      </c>
      <c r="T154" s="685" t="str">
        <f t="shared" si="78"/>
        <v/>
      </c>
      <c r="U154" s="32" t="str">
        <f t="shared" si="79"/>
        <v/>
      </c>
      <c r="V154" s="37" t="str">
        <f t="shared" si="80"/>
        <v/>
      </c>
      <c r="W154" s="33" t="str">
        <f t="shared" si="81"/>
        <v/>
      </c>
      <c r="Y154" s="34" t="str">
        <f t="shared" si="82"/>
        <v/>
      </c>
      <c r="AB154" s="35" t="s">
        <v>241</v>
      </c>
      <c r="AC154" s="11"/>
      <c r="AD154" s="11"/>
      <c r="AE154" s="11"/>
      <c r="AF154" s="11"/>
      <c r="AG154" s="11"/>
      <c r="AH154" s="11"/>
      <c r="AI154" s="11"/>
      <c r="AJ154" s="11"/>
      <c r="AK154" s="11"/>
      <c r="AL154" s="11"/>
      <c r="AM154" s="11"/>
      <c r="AP154" s="125"/>
      <c r="AQ154" s="125" t="s">
        <v>175</v>
      </c>
      <c r="AR154" s="147">
        <f t="shared" si="83"/>
        <v>0</v>
      </c>
      <c r="AS154" s="122"/>
      <c r="AT154" s="122"/>
      <c r="AU154" s="122"/>
      <c r="AV154" s="122"/>
      <c r="AW154" s="35">
        <f t="shared" si="84"/>
        <v>0</v>
      </c>
      <c r="AX154" s="35">
        <f t="shared" si="85"/>
        <v>0</v>
      </c>
      <c r="AY154" s="35">
        <f t="shared" si="98"/>
        <v>0</v>
      </c>
      <c r="AZ154" s="35">
        <f t="shared" si="86"/>
        <v>0</v>
      </c>
      <c r="BA154" s="35">
        <f t="shared" si="99"/>
        <v>0</v>
      </c>
      <c r="BB154" s="35">
        <f t="shared" si="87"/>
        <v>0</v>
      </c>
      <c r="BC154" s="35">
        <f t="shared" si="88"/>
        <v>0</v>
      </c>
      <c r="BD154" s="381">
        <f t="shared" si="100"/>
        <v>0</v>
      </c>
      <c r="BE154" s="35">
        <f t="shared" si="89"/>
        <v>0</v>
      </c>
      <c r="BF154" s="35">
        <f t="shared" si="90"/>
        <v>0</v>
      </c>
      <c r="BJ154" s="12" t="b">
        <f t="shared" si="91"/>
        <v>0</v>
      </c>
      <c r="BK154" s="516" t="b">
        <f t="shared" si="92"/>
        <v>0</v>
      </c>
      <c r="BL154" s="518">
        <f t="shared" si="93"/>
        <v>0</v>
      </c>
      <c r="BM154" s="518">
        <f t="shared" si="101"/>
        <v>0</v>
      </c>
      <c r="BN154" s="517" t="str">
        <f t="shared" si="94"/>
        <v/>
      </c>
      <c r="BO154" s="517" t="str">
        <f t="shared" si="95"/>
        <v/>
      </c>
      <c r="BP154" s="517" t="str">
        <f t="shared" si="96"/>
        <v/>
      </c>
      <c r="BQ154" s="517" t="str">
        <f t="shared" si="102"/>
        <v/>
      </c>
      <c r="BR154" s="546" t="str">
        <f t="shared" si="103"/>
        <v/>
      </c>
      <c r="BW154" s="139"/>
      <c r="BX154" s="125"/>
      <c r="CG154" s="122"/>
      <c r="CH154" s="122"/>
      <c r="CI154" s="122"/>
      <c r="CJ154" s="122"/>
    </row>
    <row r="155" spans="1:88" s="35" customFormat="1" ht="16.7" customHeight="1" x14ac:dyDescent="0.25">
      <c r="A155" s="11"/>
      <c r="B155" s="11"/>
      <c r="C155" s="332" t="str">
        <f t="shared" si="72"/>
        <v>PO</v>
      </c>
      <c r="D155" s="334" t="str">
        <f t="shared" si="73"/>
        <v>PLAN</v>
      </c>
      <c r="E155" s="310" t="str">
        <f t="shared" si="104"/>
        <v/>
      </c>
      <c r="F155" s="29" t="str">
        <f t="shared" si="104"/>
        <v/>
      </c>
      <c r="G155" s="262" t="str">
        <f t="shared" si="75"/>
        <v/>
      </c>
      <c r="H155" s="29" t="str">
        <f t="shared" si="76"/>
        <v/>
      </c>
      <c r="I155" s="642"/>
      <c r="J155" s="643"/>
      <c r="K155" s="643"/>
      <c r="L155" s="644"/>
      <c r="M155" s="643"/>
      <c r="N155" s="643"/>
      <c r="O155" s="645"/>
      <c r="P155" s="646"/>
      <c r="Q155" s="647"/>
      <c r="R155" s="30" t="str">
        <f t="shared" si="97"/>
        <v/>
      </c>
      <c r="S155" s="399" t="str">
        <f t="shared" si="77"/>
        <v/>
      </c>
      <c r="T155" s="685" t="str">
        <f t="shared" si="78"/>
        <v/>
      </c>
      <c r="U155" s="32" t="str">
        <f t="shared" si="79"/>
        <v/>
      </c>
      <c r="V155" s="37" t="str">
        <f t="shared" si="80"/>
        <v/>
      </c>
      <c r="W155" s="33" t="str">
        <f t="shared" si="81"/>
        <v/>
      </c>
      <c r="Y155" s="34" t="str">
        <f t="shared" si="82"/>
        <v/>
      </c>
      <c r="AB155" s="394" t="str">
        <f>$AB$45</f>
        <v>Pripomoček za izračun deleža UVS med posameznimi skupinami odjemalcev - dobavitelji</v>
      </c>
      <c r="AC155" s="11"/>
      <c r="AD155" s="11"/>
      <c r="AE155" s="11"/>
      <c r="AF155" s="11"/>
      <c r="AG155" s="11"/>
      <c r="AH155" s="11"/>
      <c r="AI155" s="11"/>
      <c r="AJ155" s="11"/>
      <c r="AK155" s="11"/>
      <c r="AL155" s="11"/>
      <c r="AM155" s="11"/>
      <c r="AP155" s="125"/>
      <c r="AQ155" s="125" t="s">
        <v>176</v>
      </c>
      <c r="AR155" s="147">
        <f t="shared" si="83"/>
        <v>0</v>
      </c>
      <c r="AS155" s="122"/>
      <c r="AT155" s="122"/>
      <c r="AU155" s="122"/>
      <c r="AV155" s="122"/>
      <c r="AW155" s="35">
        <f t="shared" si="84"/>
        <v>0</v>
      </c>
      <c r="AX155" s="35">
        <f t="shared" si="85"/>
        <v>0</v>
      </c>
      <c r="AY155" s="35">
        <f t="shared" si="98"/>
        <v>0</v>
      </c>
      <c r="AZ155" s="35">
        <f t="shared" si="86"/>
        <v>0</v>
      </c>
      <c r="BA155" s="35">
        <f t="shared" si="99"/>
        <v>0</v>
      </c>
      <c r="BB155" s="35">
        <f t="shared" si="87"/>
        <v>0</v>
      </c>
      <c r="BC155" s="35">
        <f t="shared" si="88"/>
        <v>0</v>
      </c>
      <c r="BD155" s="381">
        <f t="shared" si="100"/>
        <v>0</v>
      </c>
      <c r="BE155" s="35">
        <f t="shared" si="89"/>
        <v>0</v>
      </c>
      <c r="BF155" s="35">
        <f t="shared" si="90"/>
        <v>0</v>
      </c>
      <c r="BJ155" s="12" t="b">
        <f t="shared" si="91"/>
        <v>0</v>
      </c>
      <c r="BK155" s="516" t="b">
        <f t="shared" si="92"/>
        <v>0</v>
      </c>
      <c r="BL155" s="518">
        <f t="shared" si="93"/>
        <v>0</v>
      </c>
      <c r="BM155" s="518">
        <f t="shared" si="101"/>
        <v>0</v>
      </c>
      <c r="BN155" s="517" t="str">
        <f t="shared" si="94"/>
        <v/>
      </c>
      <c r="BO155" s="517" t="str">
        <f t="shared" si="95"/>
        <v/>
      </c>
      <c r="BP155" s="517" t="str">
        <f t="shared" si="96"/>
        <v/>
      </c>
      <c r="BQ155" s="517" t="str">
        <f t="shared" si="102"/>
        <v/>
      </c>
      <c r="BR155" s="546" t="str">
        <f t="shared" si="103"/>
        <v/>
      </c>
      <c r="BW155" s="139"/>
      <c r="BX155" s="125"/>
      <c r="CG155" s="122"/>
      <c r="CH155" s="122"/>
      <c r="CI155" s="122"/>
      <c r="CJ155" s="122"/>
    </row>
    <row r="156" spans="1:88" s="35" customFormat="1" ht="16.7" customHeight="1" x14ac:dyDescent="0.25">
      <c r="A156" s="11"/>
      <c r="B156" s="11"/>
      <c r="C156" s="332" t="str">
        <f t="shared" si="72"/>
        <v>PO</v>
      </c>
      <c r="D156" s="334" t="str">
        <f t="shared" si="73"/>
        <v>PLAN</v>
      </c>
      <c r="E156" s="310" t="str">
        <f t="shared" si="104"/>
        <v/>
      </c>
      <c r="F156" s="29" t="str">
        <f t="shared" si="104"/>
        <v/>
      </c>
      <c r="G156" s="262" t="str">
        <f t="shared" si="75"/>
        <v/>
      </c>
      <c r="H156" s="29" t="str">
        <f t="shared" si="76"/>
        <v/>
      </c>
      <c r="I156" s="642"/>
      <c r="J156" s="643"/>
      <c r="K156" s="643"/>
      <c r="L156" s="644"/>
      <c r="M156" s="643"/>
      <c r="N156" s="643"/>
      <c r="O156" s="645"/>
      <c r="P156" s="646"/>
      <c r="Q156" s="647"/>
      <c r="R156" s="30" t="str">
        <f t="shared" si="97"/>
        <v/>
      </c>
      <c r="S156" s="399" t="str">
        <f t="shared" si="77"/>
        <v/>
      </c>
      <c r="T156" s="685" t="str">
        <f t="shared" si="78"/>
        <v/>
      </c>
      <c r="U156" s="32" t="str">
        <f t="shared" si="79"/>
        <v/>
      </c>
      <c r="V156" s="37" t="str">
        <f t="shared" si="80"/>
        <v/>
      </c>
      <c r="W156" s="33" t="str">
        <f t="shared" si="81"/>
        <v/>
      </c>
      <c r="Y156" s="34" t="str">
        <f t="shared" si="82"/>
        <v/>
      </c>
      <c r="AC156" s="11"/>
      <c r="AD156" s="11"/>
      <c r="AE156" s="11"/>
      <c r="AF156" s="11"/>
      <c r="AG156" s="11"/>
      <c r="AH156" s="11"/>
      <c r="AI156" s="11"/>
      <c r="AJ156" s="11"/>
      <c r="AK156" s="11"/>
      <c r="AL156" s="11"/>
      <c r="AM156" s="11"/>
      <c r="AP156" s="125"/>
      <c r="AQ156" s="125" t="s">
        <v>177</v>
      </c>
      <c r="AR156" s="147">
        <f t="shared" si="83"/>
        <v>0</v>
      </c>
      <c r="AS156" s="122"/>
      <c r="AT156" s="122"/>
      <c r="AU156" s="122"/>
      <c r="AV156" s="122"/>
      <c r="AW156" s="35">
        <f t="shared" si="84"/>
        <v>0</v>
      </c>
      <c r="AX156" s="35">
        <f t="shared" si="85"/>
        <v>0</v>
      </c>
      <c r="AY156" s="35">
        <f t="shared" si="98"/>
        <v>0</v>
      </c>
      <c r="AZ156" s="35">
        <f t="shared" si="86"/>
        <v>0</v>
      </c>
      <c r="BA156" s="35">
        <f t="shared" si="99"/>
        <v>0</v>
      </c>
      <c r="BB156" s="35">
        <f t="shared" si="87"/>
        <v>0</v>
      </c>
      <c r="BC156" s="35">
        <f t="shared" si="88"/>
        <v>0</v>
      </c>
      <c r="BD156" s="381">
        <f t="shared" si="100"/>
        <v>0</v>
      </c>
      <c r="BE156" s="35">
        <f t="shared" si="89"/>
        <v>0</v>
      </c>
      <c r="BF156" s="35">
        <f t="shared" si="90"/>
        <v>0</v>
      </c>
      <c r="BJ156" s="12" t="b">
        <f t="shared" si="91"/>
        <v>0</v>
      </c>
      <c r="BK156" s="516" t="b">
        <f t="shared" si="92"/>
        <v>0</v>
      </c>
      <c r="BL156" s="518">
        <f t="shared" si="93"/>
        <v>0</v>
      </c>
      <c r="BM156" s="518">
        <f t="shared" si="101"/>
        <v>0</v>
      </c>
      <c r="BN156" s="517" t="str">
        <f t="shared" si="94"/>
        <v/>
      </c>
      <c r="BO156" s="517" t="str">
        <f t="shared" si="95"/>
        <v/>
      </c>
      <c r="BP156" s="517" t="str">
        <f t="shared" si="96"/>
        <v/>
      </c>
      <c r="BQ156" s="517" t="str">
        <f t="shared" si="102"/>
        <v/>
      </c>
      <c r="BR156" s="546" t="str">
        <f t="shared" si="103"/>
        <v/>
      </c>
      <c r="BW156" s="139"/>
      <c r="BX156" s="125"/>
      <c r="CG156" s="122"/>
      <c r="CH156" s="122"/>
      <c r="CI156" s="122"/>
      <c r="CJ156" s="122"/>
    </row>
    <row r="157" spans="1:88" ht="16.7" customHeight="1" x14ac:dyDescent="0.25">
      <c r="C157" s="308" t="str">
        <f t="shared" si="72"/>
        <v>PO</v>
      </c>
      <c r="D157" s="334" t="str">
        <f t="shared" si="73"/>
        <v>PLAN</v>
      </c>
      <c r="E157" s="336" t="str">
        <f t="shared" si="104"/>
        <v/>
      </c>
      <c r="F157" s="277" t="str">
        <f t="shared" si="104"/>
        <v/>
      </c>
      <c r="G157" s="653"/>
      <c r="H157" s="277" t="str">
        <f t="shared" si="76"/>
        <v>MWh</v>
      </c>
      <c r="I157" s="415"/>
      <c r="J157" s="416"/>
      <c r="K157" s="416"/>
      <c r="L157" s="417"/>
      <c r="M157" s="416"/>
      <c r="N157" s="416"/>
      <c r="O157" s="418"/>
      <c r="P157" s="279"/>
      <c r="Q157" s="656"/>
      <c r="R157" s="278" t="str">
        <f t="shared" si="97"/>
        <v>EUR/MWh</v>
      </c>
      <c r="S157" s="319" t="str">
        <f t="shared" si="77"/>
        <v/>
      </c>
      <c r="T157" s="687" t="str">
        <f t="shared" si="78"/>
        <v/>
      </c>
      <c r="U157" s="280" t="str">
        <f t="shared" si="79"/>
        <v/>
      </c>
      <c r="V157" s="281" t="str">
        <f t="shared" si="80"/>
        <v/>
      </c>
      <c r="W157" s="282" t="str">
        <f t="shared" si="81"/>
        <v/>
      </c>
      <c r="Y157" s="194" t="str">
        <f t="shared" ref="Y157:Y172" si="105">IF(AND(BD157="",AR157=0),"",IF(AR157=1,"û","ü"))</f>
        <v/>
      </c>
      <c r="AB157" s="443" t="s">
        <v>911</v>
      </c>
      <c r="AC157" s="488">
        <f>IFERROR(G157/SUM(G157:G159),0)</f>
        <v>0</v>
      </c>
      <c r="AK157" s="11"/>
      <c r="AL157" s="11"/>
      <c r="AM157" s="11"/>
      <c r="AN157" s="11"/>
      <c r="AO157" s="11"/>
      <c r="AQ157" s="241"/>
      <c r="AR157" s="242">
        <f t="shared" ref="AR157:AR172" si="106">IF(SUM(AS157:BD157)&gt;0,1,0)</f>
        <v>0</v>
      </c>
      <c r="AS157" s="241"/>
      <c r="AT157" s="241">
        <v>0</v>
      </c>
      <c r="AU157" s="241"/>
      <c r="AV157" s="241">
        <f t="shared" ref="AV157:AV172" si="107">IF(E157="",IF((COUNTA(G157,Q157)&gt;0),1,0),0)</f>
        <v>0</v>
      </c>
      <c r="AW157" s="35"/>
      <c r="AX157" s="35"/>
      <c r="AY157" s="122"/>
      <c r="AZ157" s="122"/>
      <c r="BA157" s="122"/>
      <c r="BB157" s="122"/>
      <c r="BC157" s="122"/>
      <c r="BD157" s="383" t="str">
        <f t="shared" ref="BD157:BD172" si="108">IF(E157="","",IF(OR(COUNTA(G157,Q157)=0,COUNTA(G157,Q157)&lt;2),1,0))</f>
        <v/>
      </c>
      <c r="BE157" s="122"/>
      <c r="BF157" s="139"/>
      <c r="BG157" s="122"/>
      <c r="BI157" s="139"/>
      <c r="BN157" s="122"/>
      <c r="BO157" s="139"/>
      <c r="BP157" s="139"/>
      <c r="BQ157" s="139"/>
      <c r="BW157" s="139"/>
      <c r="BX157" s="122"/>
      <c r="CD157" s="11"/>
      <c r="CE157" s="122"/>
      <c r="CG157" s="122"/>
      <c r="CH157" s="122"/>
      <c r="CI157" s="122"/>
      <c r="CJ157" s="122"/>
    </row>
    <row r="158" spans="1:88" ht="16.7" customHeight="1" x14ac:dyDescent="0.25">
      <c r="C158" s="308" t="str">
        <f t="shared" si="72"/>
        <v>PO</v>
      </c>
      <c r="D158" s="334" t="str">
        <f t="shared" si="73"/>
        <v>PLAN</v>
      </c>
      <c r="E158" s="337" t="str">
        <f t="shared" si="104"/>
        <v/>
      </c>
      <c r="F158" s="283" t="str">
        <f t="shared" si="104"/>
        <v/>
      </c>
      <c r="G158" s="649"/>
      <c r="H158" s="283" t="str">
        <f t="shared" si="76"/>
        <v>MWh</v>
      </c>
      <c r="I158" s="419"/>
      <c r="J158" s="420"/>
      <c r="K158" s="420"/>
      <c r="L158" s="421"/>
      <c r="M158" s="420"/>
      <c r="N158" s="420"/>
      <c r="O158" s="422"/>
      <c r="P158" s="285"/>
      <c r="Q158" s="831"/>
      <c r="R158" s="284" t="str">
        <f t="shared" si="97"/>
        <v>EUR/MWh</v>
      </c>
      <c r="S158" s="320" t="str">
        <f t="shared" si="77"/>
        <v/>
      </c>
      <c r="T158" s="688" t="str">
        <f t="shared" si="78"/>
        <v/>
      </c>
      <c r="U158" s="286" t="str">
        <f t="shared" si="79"/>
        <v/>
      </c>
      <c r="V158" s="287" t="str">
        <f t="shared" si="80"/>
        <v/>
      </c>
      <c r="W158" s="288" t="str">
        <f t="shared" si="81"/>
        <v/>
      </c>
      <c r="Y158" s="194" t="str">
        <f t="shared" si="105"/>
        <v/>
      </c>
      <c r="AB158" s="444" t="s">
        <v>912</v>
      </c>
      <c r="AC158" s="489">
        <f>IFERROR(G158/SUM(G157:G159),0)</f>
        <v>0</v>
      </c>
      <c r="AK158" s="11"/>
      <c r="AL158" s="11"/>
      <c r="AM158" s="11"/>
      <c r="AN158" s="11"/>
      <c r="AO158" s="11"/>
      <c r="AQ158" s="241"/>
      <c r="AR158" s="242">
        <f t="shared" si="106"/>
        <v>0</v>
      </c>
      <c r="AS158" s="241"/>
      <c r="AT158" s="241">
        <v>0</v>
      </c>
      <c r="AU158" s="241"/>
      <c r="AV158" s="241">
        <f t="shared" si="107"/>
        <v>0</v>
      </c>
      <c r="AW158" s="35"/>
      <c r="AX158" s="35"/>
      <c r="AY158" s="122"/>
      <c r="AZ158" s="122"/>
      <c r="BA158" s="122"/>
      <c r="BB158" s="122"/>
      <c r="BC158" s="122"/>
      <c r="BD158" s="383" t="str">
        <f t="shared" si="108"/>
        <v/>
      </c>
      <c r="BE158" s="122"/>
      <c r="BF158" s="139"/>
      <c r="BG158" s="122"/>
      <c r="BI158" s="139"/>
      <c r="BN158" s="122"/>
      <c r="BO158" s="139"/>
      <c r="BP158" s="139"/>
      <c r="BQ158" s="139"/>
      <c r="BW158" s="139"/>
      <c r="BX158" s="122"/>
      <c r="CD158" s="11"/>
      <c r="CE158" s="122"/>
      <c r="CG158" s="122"/>
      <c r="CH158" s="122"/>
      <c r="CI158" s="122"/>
      <c r="CJ158" s="122"/>
    </row>
    <row r="159" spans="1:88" ht="16.7" customHeight="1" x14ac:dyDescent="0.25">
      <c r="C159" s="308" t="str">
        <f t="shared" si="72"/>
        <v>PO</v>
      </c>
      <c r="D159" s="334" t="str">
        <f t="shared" si="73"/>
        <v>PLAN</v>
      </c>
      <c r="E159" s="337" t="str">
        <f t="shared" si="104"/>
        <v/>
      </c>
      <c r="F159" s="283" t="str">
        <f t="shared" si="104"/>
        <v/>
      </c>
      <c r="G159" s="649"/>
      <c r="H159" s="283" t="str">
        <f t="shared" si="76"/>
        <v>MWh</v>
      </c>
      <c r="I159" s="419"/>
      <c r="J159" s="420"/>
      <c r="K159" s="420"/>
      <c r="L159" s="421"/>
      <c r="M159" s="420"/>
      <c r="N159" s="420"/>
      <c r="O159" s="422"/>
      <c r="P159" s="285"/>
      <c r="Q159" s="831"/>
      <c r="R159" s="284" t="str">
        <f t="shared" si="97"/>
        <v>EUR/MWh</v>
      </c>
      <c r="S159" s="320" t="str">
        <f t="shared" si="77"/>
        <v/>
      </c>
      <c r="T159" s="688" t="str">
        <f t="shared" si="78"/>
        <v/>
      </c>
      <c r="U159" s="286" t="str">
        <f t="shared" si="79"/>
        <v/>
      </c>
      <c r="V159" s="287" t="str">
        <f t="shared" si="80"/>
        <v/>
      </c>
      <c r="W159" s="288" t="str">
        <f t="shared" si="81"/>
        <v/>
      </c>
      <c r="Y159" s="194" t="str">
        <f t="shared" si="105"/>
        <v/>
      </c>
      <c r="AB159" s="444" t="s">
        <v>913</v>
      </c>
      <c r="AC159" s="489">
        <f>1-(SUM(AC157:AC158))</f>
        <v>1</v>
      </c>
      <c r="AK159" s="11"/>
      <c r="AL159" s="11"/>
      <c r="AM159" s="11"/>
      <c r="AN159" s="11"/>
      <c r="AO159" s="11"/>
      <c r="AQ159" s="241"/>
      <c r="AR159" s="242">
        <f t="shared" si="106"/>
        <v>0</v>
      </c>
      <c r="AS159" s="241"/>
      <c r="AT159" s="241">
        <v>0</v>
      </c>
      <c r="AU159" s="241"/>
      <c r="AV159" s="241">
        <f t="shared" si="107"/>
        <v>0</v>
      </c>
      <c r="AW159" s="35"/>
      <c r="AX159" s="35"/>
      <c r="AY159" s="122"/>
      <c r="AZ159" s="122"/>
      <c r="BA159" s="122"/>
      <c r="BB159" s="122"/>
      <c r="BC159" s="122"/>
      <c r="BD159" s="383" t="str">
        <f t="shared" si="108"/>
        <v/>
      </c>
      <c r="BE159" s="122"/>
      <c r="BF159" s="139"/>
      <c r="BG159" s="122"/>
      <c r="BI159" s="139"/>
      <c r="BN159" s="122"/>
      <c r="BO159" s="139"/>
      <c r="BP159" s="139"/>
      <c r="BQ159" s="139"/>
      <c r="BW159" s="139"/>
      <c r="BX159" s="122"/>
      <c r="CD159" s="11"/>
      <c r="CE159" s="122"/>
      <c r="CG159" s="122"/>
      <c r="CH159" s="122"/>
      <c r="CI159" s="122"/>
      <c r="CJ159" s="122"/>
    </row>
    <row r="160" spans="1:88" ht="16.7" customHeight="1" x14ac:dyDescent="0.25">
      <c r="C160" s="308" t="str">
        <f t="shared" si="72"/>
        <v>PO</v>
      </c>
      <c r="D160" s="334" t="str">
        <f t="shared" si="73"/>
        <v>PLAN</v>
      </c>
      <c r="E160" s="338" t="str">
        <f t="shared" ref="E160:F171" si="109">IF(E105="","",E105)</f>
        <v/>
      </c>
      <c r="F160" s="289" t="str">
        <f t="shared" si="109"/>
        <v/>
      </c>
      <c r="G160" s="650"/>
      <c r="H160" s="289" t="str">
        <f t="shared" si="76"/>
        <v>MW/leto</v>
      </c>
      <c r="I160" s="423"/>
      <c r="J160" s="424"/>
      <c r="K160" s="424"/>
      <c r="L160" s="425"/>
      <c r="M160" s="424"/>
      <c r="N160" s="424"/>
      <c r="O160" s="426"/>
      <c r="P160" s="291"/>
      <c r="Q160" s="832"/>
      <c r="R160" s="290" t="str">
        <f t="shared" si="97"/>
        <v>EUR/MW/leto</v>
      </c>
      <c r="S160" s="321" t="str">
        <f t="shared" si="77"/>
        <v/>
      </c>
      <c r="T160" s="689" t="str">
        <f t="shared" si="78"/>
        <v/>
      </c>
      <c r="U160" s="292" t="str">
        <f t="shared" si="79"/>
        <v/>
      </c>
      <c r="V160" s="293" t="str">
        <f t="shared" si="80"/>
        <v/>
      </c>
      <c r="W160" s="294" t="str">
        <f t="shared" si="81"/>
        <v/>
      </c>
      <c r="Y160" s="194" t="str">
        <f t="shared" si="105"/>
        <v/>
      </c>
      <c r="AK160" s="11"/>
      <c r="AL160" s="11"/>
      <c r="AM160" s="11"/>
      <c r="AN160" s="11"/>
      <c r="AO160" s="11"/>
      <c r="AQ160" s="241"/>
      <c r="AR160" s="242">
        <f t="shared" si="106"/>
        <v>0</v>
      </c>
      <c r="AS160" s="241"/>
      <c r="AT160" s="241">
        <v>0</v>
      </c>
      <c r="AU160" s="241"/>
      <c r="AV160" s="241">
        <f t="shared" si="107"/>
        <v>0</v>
      </c>
      <c r="AW160" s="35"/>
      <c r="AX160" s="35"/>
      <c r="AY160" s="122"/>
      <c r="AZ160" s="122"/>
      <c r="BA160" s="122"/>
      <c r="BB160" s="122"/>
      <c r="BC160" s="122"/>
      <c r="BD160" s="383" t="str">
        <f t="shared" si="108"/>
        <v/>
      </c>
      <c r="BE160" s="122"/>
      <c r="BF160" s="139"/>
      <c r="BG160" s="122"/>
      <c r="BI160" s="139"/>
      <c r="BN160" s="122"/>
      <c r="BO160" s="139"/>
      <c r="BP160" s="139"/>
      <c r="BQ160" s="139"/>
      <c r="BW160" s="139"/>
      <c r="BX160" s="122"/>
      <c r="CD160" s="11"/>
      <c r="CE160" s="122"/>
      <c r="CG160" s="122"/>
      <c r="CH160" s="122"/>
      <c r="CI160" s="122"/>
      <c r="CJ160" s="122"/>
    </row>
    <row r="161" spans="3:88" ht="16.7" customHeight="1" x14ac:dyDescent="0.25">
      <c r="C161" s="308" t="str">
        <f t="shared" si="72"/>
        <v>PO</v>
      </c>
      <c r="D161" s="334" t="str">
        <f t="shared" si="73"/>
        <v>PLAN</v>
      </c>
      <c r="E161" s="336" t="str">
        <f t="shared" si="109"/>
        <v/>
      </c>
      <c r="F161" s="277" t="str">
        <f t="shared" si="109"/>
        <v/>
      </c>
      <c r="G161" s="653"/>
      <c r="H161" s="277" t="str">
        <f t="shared" si="76"/>
        <v>MWh</v>
      </c>
      <c r="I161" s="415"/>
      <c r="J161" s="416"/>
      <c r="K161" s="416"/>
      <c r="L161" s="417"/>
      <c r="M161" s="416"/>
      <c r="N161" s="416"/>
      <c r="O161" s="418"/>
      <c r="P161" s="279"/>
      <c r="Q161" s="656"/>
      <c r="R161" s="278" t="str">
        <f t="shared" si="97"/>
        <v>EUR/MWh</v>
      </c>
      <c r="S161" s="319" t="str">
        <f t="shared" si="77"/>
        <v/>
      </c>
      <c r="T161" s="687" t="str">
        <f t="shared" si="78"/>
        <v/>
      </c>
      <c r="U161" s="280" t="str">
        <f t="shared" si="79"/>
        <v/>
      </c>
      <c r="V161" s="281" t="str">
        <f t="shared" si="80"/>
        <v/>
      </c>
      <c r="W161" s="282" t="str">
        <f t="shared" si="81"/>
        <v/>
      </c>
      <c r="Y161" s="194" t="str">
        <f t="shared" si="105"/>
        <v/>
      </c>
      <c r="AB161" s="443" t="s">
        <v>911</v>
      </c>
      <c r="AC161" s="488">
        <f>IFERROR(G161/SUM(G161:G163),0)</f>
        <v>0</v>
      </c>
      <c r="AK161" s="11"/>
      <c r="AL161" s="11"/>
      <c r="AM161" s="11"/>
      <c r="AN161" s="11"/>
      <c r="AO161" s="11"/>
      <c r="AQ161" s="241"/>
      <c r="AR161" s="242">
        <f t="shared" si="106"/>
        <v>0</v>
      </c>
      <c r="AS161" s="241"/>
      <c r="AT161" s="241">
        <v>0</v>
      </c>
      <c r="AU161" s="241"/>
      <c r="AV161" s="241">
        <f t="shared" si="107"/>
        <v>0</v>
      </c>
      <c r="AW161" s="35"/>
      <c r="AX161" s="35"/>
      <c r="AY161" s="122"/>
      <c r="AZ161" s="122"/>
      <c r="BA161" s="122"/>
      <c r="BB161" s="122"/>
      <c r="BC161" s="122"/>
      <c r="BD161" s="383" t="str">
        <f t="shared" si="108"/>
        <v/>
      </c>
      <c r="BE161" s="122"/>
      <c r="BF161" s="139"/>
      <c r="BG161" s="122"/>
      <c r="BI161" s="139"/>
      <c r="BN161" s="122"/>
      <c r="BO161" s="139"/>
      <c r="BP161" s="139"/>
      <c r="BQ161" s="139"/>
      <c r="BW161" s="139"/>
      <c r="BX161" s="122"/>
      <c r="CD161" s="11"/>
      <c r="CE161" s="122"/>
      <c r="CG161" s="122"/>
      <c r="CH161" s="122"/>
      <c r="CI161" s="122"/>
      <c r="CJ161" s="122"/>
    </row>
    <row r="162" spans="3:88" ht="16.7" customHeight="1" x14ac:dyDescent="0.25">
      <c r="C162" s="308" t="str">
        <f t="shared" si="72"/>
        <v>PO</v>
      </c>
      <c r="D162" s="334" t="str">
        <f t="shared" si="73"/>
        <v>PLAN</v>
      </c>
      <c r="E162" s="337" t="str">
        <f t="shared" si="109"/>
        <v/>
      </c>
      <c r="F162" s="283" t="str">
        <f t="shared" si="109"/>
        <v/>
      </c>
      <c r="G162" s="654"/>
      <c r="H162" s="283" t="str">
        <f t="shared" si="76"/>
        <v>MWh</v>
      </c>
      <c r="I162" s="419"/>
      <c r="J162" s="420"/>
      <c r="K162" s="420"/>
      <c r="L162" s="421"/>
      <c r="M162" s="420"/>
      <c r="N162" s="420"/>
      <c r="O162" s="422"/>
      <c r="P162" s="285"/>
      <c r="Q162" s="657"/>
      <c r="R162" s="284" t="str">
        <f t="shared" si="97"/>
        <v>EUR/MWh</v>
      </c>
      <c r="S162" s="320" t="str">
        <f t="shared" si="77"/>
        <v/>
      </c>
      <c r="T162" s="688" t="str">
        <f t="shared" si="78"/>
        <v/>
      </c>
      <c r="U162" s="286" t="str">
        <f t="shared" si="79"/>
        <v/>
      </c>
      <c r="V162" s="287" t="str">
        <f t="shared" si="80"/>
        <v/>
      </c>
      <c r="W162" s="288" t="str">
        <f t="shared" si="81"/>
        <v/>
      </c>
      <c r="Y162" s="194" t="str">
        <f t="shared" si="105"/>
        <v/>
      </c>
      <c r="AB162" s="444" t="s">
        <v>912</v>
      </c>
      <c r="AC162" s="489">
        <f>IFERROR(G162/SUM(G161:G163),0)</f>
        <v>0</v>
      </c>
      <c r="AK162" s="11"/>
      <c r="AL162" s="11"/>
      <c r="AM162" s="11"/>
      <c r="AN162" s="11"/>
      <c r="AO162" s="11"/>
      <c r="AQ162" s="241"/>
      <c r="AR162" s="242">
        <f t="shared" si="106"/>
        <v>0</v>
      </c>
      <c r="AS162" s="241"/>
      <c r="AT162" s="241">
        <v>0</v>
      </c>
      <c r="AU162" s="241"/>
      <c r="AV162" s="241">
        <f t="shared" si="107"/>
        <v>0</v>
      </c>
      <c r="AW162" s="35"/>
      <c r="AX162" s="35"/>
      <c r="AY162" s="122"/>
      <c r="AZ162" s="122"/>
      <c r="BA162" s="122"/>
      <c r="BB162" s="122"/>
      <c r="BC162" s="122"/>
      <c r="BD162" s="383" t="str">
        <f t="shared" si="108"/>
        <v/>
      </c>
      <c r="BE162" s="122"/>
      <c r="BF162" s="139"/>
      <c r="BG162" s="122"/>
      <c r="BI162" s="139"/>
      <c r="BN162" s="122"/>
      <c r="BO162" s="139"/>
      <c r="BP162" s="139"/>
      <c r="BQ162" s="139"/>
      <c r="BW162" s="139"/>
      <c r="BX162" s="122"/>
      <c r="CD162" s="11"/>
      <c r="CE162" s="122"/>
      <c r="CG162" s="122"/>
      <c r="CH162" s="122"/>
      <c r="CI162" s="122"/>
      <c r="CJ162" s="122"/>
    </row>
    <row r="163" spans="3:88" ht="16.7" customHeight="1" x14ac:dyDescent="0.25">
      <c r="C163" s="308" t="str">
        <f t="shared" si="72"/>
        <v>PO</v>
      </c>
      <c r="D163" s="334" t="str">
        <f t="shared" si="73"/>
        <v>PLAN</v>
      </c>
      <c r="E163" s="337" t="str">
        <f t="shared" si="109"/>
        <v/>
      </c>
      <c r="F163" s="283" t="str">
        <f t="shared" si="109"/>
        <v/>
      </c>
      <c r="G163" s="654"/>
      <c r="H163" s="283" t="str">
        <f t="shared" si="76"/>
        <v>MWh</v>
      </c>
      <c r="I163" s="419"/>
      <c r="J163" s="420"/>
      <c r="K163" s="420"/>
      <c r="L163" s="421"/>
      <c r="M163" s="420"/>
      <c r="N163" s="420"/>
      <c r="O163" s="422"/>
      <c r="P163" s="285"/>
      <c r="Q163" s="657"/>
      <c r="R163" s="284" t="str">
        <f t="shared" si="97"/>
        <v>EUR/MWh</v>
      </c>
      <c r="S163" s="320" t="str">
        <f t="shared" si="77"/>
        <v/>
      </c>
      <c r="T163" s="688" t="str">
        <f t="shared" si="78"/>
        <v/>
      </c>
      <c r="U163" s="286" t="str">
        <f t="shared" si="79"/>
        <v/>
      </c>
      <c r="V163" s="287" t="str">
        <f t="shared" si="80"/>
        <v/>
      </c>
      <c r="W163" s="288" t="str">
        <f t="shared" si="81"/>
        <v/>
      </c>
      <c r="Y163" s="194" t="str">
        <f t="shared" si="105"/>
        <v/>
      </c>
      <c r="AB163" s="444" t="s">
        <v>913</v>
      </c>
      <c r="AC163" s="489">
        <f>1-(SUM(AC161:AC162))</f>
        <v>1</v>
      </c>
      <c r="AK163" s="11"/>
      <c r="AL163" s="11"/>
      <c r="AM163" s="11"/>
      <c r="AN163" s="11"/>
      <c r="AO163" s="11"/>
      <c r="AQ163" s="241"/>
      <c r="AR163" s="242">
        <f t="shared" si="106"/>
        <v>0</v>
      </c>
      <c r="AS163" s="241"/>
      <c r="AT163" s="241">
        <v>0</v>
      </c>
      <c r="AU163" s="241"/>
      <c r="AV163" s="241">
        <f t="shared" si="107"/>
        <v>0</v>
      </c>
      <c r="AX163" s="139"/>
      <c r="AY163" s="122"/>
      <c r="AZ163" s="122"/>
      <c r="BA163" s="122"/>
      <c r="BB163" s="122"/>
      <c r="BC163" s="122"/>
      <c r="BD163" s="383" t="str">
        <f t="shared" si="108"/>
        <v/>
      </c>
      <c r="BE163" s="122"/>
      <c r="BF163" s="139"/>
      <c r="BG163" s="122"/>
      <c r="BI163" s="139"/>
      <c r="BN163" s="122"/>
      <c r="BO163" s="139"/>
      <c r="BP163" s="139"/>
      <c r="BQ163" s="139"/>
      <c r="BW163" s="139"/>
      <c r="BX163" s="122"/>
      <c r="CD163" s="11"/>
      <c r="CE163" s="122"/>
      <c r="CG163" s="122"/>
      <c r="CH163" s="122"/>
      <c r="CI163" s="122"/>
      <c r="CJ163" s="122"/>
    </row>
    <row r="164" spans="3:88" ht="16.7" customHeight="1" x14ac:dyDescent="0.25">
      <c r="C164" s="308" t="str">
        <f t="shared" si="72"/>
        <v>PO</v>
      </c>
      <c r="D164" s="334" t="str">
        <f t="shared" si="73"/>
        <v>PLAN</v>
      </c>
      <c r="E164" s="338" t="str">
        <f t="shared" si="109"/>
        <v/>
      </c>
      <c r="F164" s="289" t="str">
        <f t="shared" si="109"/>
        <v/>
      </c>
      <c r="G164" s="655"/>
      <c r="H164" s="289" t="str">
        <f t="shared" si="76"/>
        <v>MW/leto</v>
      </c>
      <c r="I164" s="423"/>
      <c r="J164" s="424"/>
      <c r="K164" s="424"/>
      <c r="L164" s="425"/>
      <c r="M164" s="424"/>
      <c r="N164" s="424"/>
      <c r="O164" s="426"/>
      <c r="P164" s="291"/>
      <c r="Q164" s="658"/>
      <c r="R164" s="290" t="str">
        <f t="shared" si="97"/>
        <v>EUR/MW/leto</v>
      </c>
      <c r="S164" s="321" t="str">
        <f t="shared" si="77"/>
        <v/>
      </c>
      <c r="T164" s="689" t="str">
        <f t="shared" si="78"/>
        <v/>
      </c>
      <c r="U164" s="292" t="str">
        <f t="shared" si="79"/>
        <v/>
      </c>
      <c r="V164" s="293" t="str">
        <f t="shared" si="80"/>
        <v/>
      </c>
      <c r="W164" s="294" t="str">
        <f t="shared" si="81"/>
        <v/>
      </c>
      <c r="Y164" s="194" t="str">
        <f t="shared" si="105"/>
        <v/>
      </c>
      <c r="AK164" s="11"/>
      <c r="AL164" s="11"/>
      <c r="AM164" s="11"/>
      <c r="AN164" s="11"/>
      <c r="AO164" s="11"/>
      <c r="AQ164" s="241"/>
      <c r="AR164" s="242">
        <f t="shared" si="106"/>
        <v>0</v>
      </c>
      <c r="AS164" s="241"/>
      <c r="AT164" s="241">
        <v>0</v>
      </c>
      <c r="AU164" s="241"/>
      <c r="AV164" s="241">
        <f t="shared" si="107"/>
        <v>0</v>
      </c>
      <c r="AX164" s="139"/>
      <c r="AY164" s="122"/>
      <c r="AZ164" s="122"/>
      <c r="BA164" s="122"/>
      <c r="BB164" s="122"/>
      <c r="BC164" s="122"/>
      <c r="BD164" s="383" t="str">
        <f t="shared" si="108"/>
        <v/>
      </c>
      <c r="BE164" s="122"/>
      <c r="BF164" s="139"/>
      <c r="BG164" s="122"/>
      <c r="BI164" s="139"/>
      <c r="BN164" s="122"/>
      <c r="BO164" s="139"/>
      <c r="BP164" s="139"/>
      <c r="BQ164" s="139"/>
      <c r="BW164" s="139"/>
      <c r="BX164" s="122"/>
      <c r="CD164" s="11"/>
      <c r="CE164" s="122"/>
      <c r="CG164" s="122"/>
      <c r="CH164" s="122"/>
      <c r="CI164" s="122"/>
      <c r="CJ164" s="122"/>
    </row>
    <row r="165" spans="3:88" ht="16.7" customHeight="1" x14ac:dyDescent="0.25">
      <c r="C165" s="308" t="str">
        <f t="shared" si="72"/>
        <v>PO</v>
      </c>
      <c r="D165" s="334" t="str">
        <f t="shared" si="73"/>
        <v>PLAN</v>
      </c>
      <c r="E165" s="336" t="str">
        <f t="shared" si="109"/>
        <v/>
      </c>
      <c r="F165" s="277" t="str">
        <f t="shared" si="109"/>
        <v/>
      </c>
      <c r="G165" s="653"/>
      <c r="H165" s="277" t="str">
        <f t="shared" si="76"/>
        <v>MWh</v>
      </c>
      <c r="I165" s="415"/>
      <c r="J165" s="416"/>
      <c r="K165" s="416"/>
      <c r="L165" s="417"/>
      <c r="M165" s="416"/>
      <c r="N165" s="416"/>
      <c r="O165" s="418"/>
      <c r="P165" s="279"/>
      <c r="Q165" s="656"/>
      <c r="R165" s="278" t="str">
        <f t="shared" si="97"/>
        <v>EUR/MWh</v>
      </c>
      <c r="S165" s="319" t="str">
        <f t="shared" si="77"/>
        <v/>
      </c>
      <c r="T165" s="687" t="str">
        <f t="shared" si="78"/>
        <v/>
      </c>
      <c r="U165" s="280" t="str">
        <f t="shared" si="79"/>
        <v/>
      </c>
      <c r="V165" s="281" t="str">
        <f t="shared" si="80"/>
        <v/>
      </c>
      <c r="W165" s="282" t="str">
        <f t="shared" si="81"/>
        <v/>
      </c>
      <c r="Y165" s="194" t="str">
        <f t="shared" si="105"/>
        <v/>
      </c>
      <c r="AB165" s="443" t="s">
        <v>911</v>
      </c>
      <c r="AC165" s="488">
        <f>IFERROR(G165/SUM(G165:G167),0)</f>
        <v>0</v>
      </c>
      <c r="AK165" s="11"/>
      <c r="AL165" s="11"/>
      <c r="AM165" s="11"/>
      <c r="AN165" s="11"/>
      <c r="AO165" s="11"/>
      <c r="AQ165" s="241"/>
      <c r="AR165" s="242">
        <f t="shared" si="106"/>
        <v>0</v>
      </c>
      <c r="AS165" s="241"/>
      <c r="AT165" s="241">
        <v>0</v>
      </c>
      <c r="AU165" s="241"/>
      <c r="AV165" s="241">
        <f t="shared" si="107"/>
        <v>0</v>
      </c>
      <c r="AX165" s="139"/>
      <c r="AY165" s="122"/>
      <c r="AZ165" s="122"/>
      <c r="BA165" s="122"/>
      <c r="BB165" s="122"/>
      <c r="BC165" s="122"/>
      <c r="BD165" s="383" t="str">
        <f t="shared" si="108"/>
        <v/>
      </c>
      <c r="BE165" s="122"/>
      <c r="BF165" s="139"/>
      <c r="BG165" s="122"/>
      <c r="BI165" s="139"/>
      <c r="BN165" s="122"/>
      <c r="BO165" s="139"/>
      <c r="BP165" s="139"/>
      <c r="BQ165" s="139"/>
      <c r="BW165" s="139"/>
      <c r="BX165" s="122"/>
      <c r="CD165" s="11"/>
      <c r="CE165" s="122"/>
      <c r="CG165" s="122"/>
      <c r="CH165" s="122"/>
      <c r="CI165" s="122"/>
      <c r="CJ165" s="122"/>
    </row>
    <row r="166" spans="3:88" ht="16.7" customHeight="1" x14ac:dyDescent="0.25">
      <c r="C166" s="308" t="str">
        <f t="shared" si="72"/>
        <v>PO</v>
      </c>
      <c r="D166" s="334" t="str">
        <f t="shared" si="73"/>
        <v>PLAN</v>
      </c>
      <c r="E166" s="337" t="str">
        <f t="shared" si="109"/>
        <v/>
      </c>
      <c r="F166" s="283" t="str">
        <f t="shared" si="109"/>
        <v/>
      </c>
      <c r="G166" s="654"/>
      <c r="H166" s="283" t="str">
        <f t="shared" si="76"/>
        <v>MWh</v>
      </c>
      <c r="I166" s="419"/>
      <c r="J166" s="420"/>
      <c r="K166" s="420"/>
      <c r="L166" s="421"/>
      <c r="M166" s="420"/>
      <c r="N166" s="420"/>
      <c r="O166" s="422"/>
      <c r="P166" s="285"/>
      <c r="Q166" s="657"/>
      <c r="R166" s="284" t="str">
        <f t="shared" si="97"/>
        <v>EUR/MWh</v>
      </c>
      <c r="S166" s="320" t="str">
        <f t="shared" si="77"/>
        <v/>
      </c>
      <c r="T166" s="688" t="str">
        <f t="shared" si="78"/>
        <v/>
      </c>
      <c r="U166" s="286" t="str">
        <f t="shared" si="79"/>
        <v/>
      </c>
      <c r="V166" s="287" t="str">
        <f t="shared" si="80"/>
        <v/>
      </c>
      <c r="W166" s="288" t="str">
        <f t="shared" si="81"/>
        <v/>
      </c>
      <c r="Y166" s="194" t="str">
        <f t="shared" si="105"/>
        <v/>
      </c>
      <c r="AB166" s="444" t="s">
        <v>912</v>
      </c>
      <c r="AC166" s="489">
        <f>IFERROR(G166/SUM(G165:G167),0)</f>
        <v>0</v>
      </c>
      <c r="AK166" s="11"/>
      <c r="AL166" s="11"/>
      <c r="AM166" s="11"/>
      <c r="AN166" s="11"/>
      <c r="AO166" s="11"/>
      <c r="AQ166" s="241"/>
      <c r="AR166" s="242">
        <f t="shared" si="106"/>
        <v>0</v>
      </c>
      <c r="AS166" s="241"/>
      <c r="AT166" s="241">
        <v>0</v>
      </c>
      <c r="AU166" s="241"/>
      <c r="AV166" s="241">
        <f t="shared" si="107"/>
        <v>0</v>
      </c>
      <c r="AX166" s="139"/>
      <c r="AY166" s="122"/>
      <c r="AZ166" s="122"/>
      <c r="BA166" s="122"/>
      <c r="BB166" s="122"/>
      <c r="BC166" s="122"/>
      <c r="BD166" s="383" t="str">
        <f t="shared" si="108"/>
        <v/>
      </c>
      <c r="BE166" s="122"/>
      <c r="BF166" s="139"/>
      <c r="BG166" s="122"/>
      <c r="BI166" s="139"/>
      <c r="BN166" s="122"/>
      <c r="BO166" s="139"/>
      <c r="BP166" s="139"/>
      <c r="BQ166" s="139"/>
      <c r="BW166" s="139"/>
      <c r="BX166" s="122"/>
      <c r="CD166" s="11"/>
      <c r="CE166" s="122"/>
      <c r="CG166" s="122"/>
      <c r="CH166" s="122"/>
      <c r="CI166" s="122"/>
      <c r="CJ166" s="122"/>
    </row>
    <row r="167" spans="3:88" ht="16.7" customHeight="1" x14ac:dyDescent="0.25">
      <c r="C167" s="308" t="str">
        <f t="shared" si="72"/>
        <v>PO</v>
      </c>
      <c r="D167" s="334" t="str">
        <f t="shared" si="73"/>
        <v>PLAN</v>
      </c>
      <c r="E167" s="337" t="str">
        <f t="shared" si="109"/>
        <v/>
      </c>
      <c r="F167" s="283" t="str">
        <f t="shared" si="109"/>
        <v/>
      </c>
      <c r="G167" s="654"/>
      <c r="H167" s="283" t="str">
        <f t="shared" si="76"/>
        <v>MWh</v>
      </c>
      <c r="I167" s="419"/>
      <c r="J167" s="420"/>
      <c r="K167" s="420"/>
      <c r="L167" s="421"/>
      <c r="M167" s="420"/>
      <c r="N167" s="420"/>
      <c r="O167" s="422"/>
      <c r="P167" s="285"/>
      <c r="Q167" s="657"/>
      <c r="R167" s="284" t="str">
        <f t="shared" si="97"/>
        <v>EUR/MWh</v>
      </c>
      <c r="S167" s="320" t="str">
        <f t="shared" si="77"/>
        <v/>
      </c>
      <c r="T167" s="688" t="str">
        <f t="shared" si="78"/>
        <v/>
      </c>
      <c r="U167" s="286" t="str">
        <f t="shared" si="79"/>
        <v/>
      </c>
      <c r="V167" s="287" t="str">
        <f t="shared" si="80"/>
        <v/>
      </c>
      <c r="W167" s="288" t="str">
        <f t="shared" si="81"/>
        <v/>
      </c>
      <c r="Y167" s="194" t="str">
        <f t="shared" si="105"/>
        <v/>
      </c>
      <c r="AB167" s="444" t="s">
        <v>913</v>
      </c>
      <c r="AC167" s="489">
        <f>1-(SUM(AC165:AC166))</f>
        <v>1</v>
      </c>
      <c r="AK167" s="11"/>
      <c r="AL167" s="11"/>
      <c r="AM167" s="11"/>
      <c r="AN167" s="11"/>
      <c r="AO167" s="11"/>
      <c r="AQ167" s="241"/>
      <c r="AR167" s="242">
        <f t="shared" si="106"/>
        <v>0</v>
      </c>
      <c r="AS167" s="241"/>
      <c r="AT167" s="241">
        <v>0</v>
      </c>
      <c r="AU167" s="241"/>
      <c r="AV167" s="241">
        <f t="shared" si="107"/>
        <v>0</v>
      </c>
      <c r="AX167" s="139"/>
      <c r="AY167" s="122"/>
      <c r="AZ167" s="122"/>
      <c r="BA167" s="122"/>
      <c r="BB167" s="122"/>
      <c r="BC167" s="122"/>
      <c r="BD167" s="383" t="str">
        <f t="shared" si="108"/>
        <v/>
      </c>
      <c r="BE167" s="122"/>
      <c r="BF167" s="139"/>
      <c r="BG167" s="122"/>
      <c r="BI167" s="139"/>
      <c r="BN167" s="122"/>
      <c r="BO167" s="139"/>
      <c r="BP167" s="139"/>
      <c r="BQ167" s="139"/>
      <c r="BW167" s="139"/>
      <c r="BX167" s="122"/>
      <c r="CD167" s="11"/>
      <c r="CE167" s="122"/>
      <c r="CG167" s="122"/>
      <c r="CH167" s="122"/>
      <c r="CI167" s="122"/>
      <c r="CJ167" s="122"/>
    </row>
    <row r="168" spans="3:88" ht="16.5" customHeight="1" x14ac:dyDescent="0.25">
      <c r="C168" s="308" t="str">
        <f t="shared" si="72"/>
        <v>PO</v>
      </c>
      <c r="D168" s="334" t="str">
        <f t="shared" si="73"/>
        <v>PLAN</v>
      </c>
      <c r="E168" s="338" t="str">
        <f t="shared" si="109"/>
        <v/>
      </c>
      <c r="F168" s="289" t="str">
        <f t="shared" si="109"/>
        <v/>
      </c>
      <c r="G168" s="655"/>
      <c r="H168" s="289" t="str">
        <f t="shared" si="76"/>
        <v>MW/leto</v>
      </c>
      <c r="I168" s="423"/>
      <c r="J168" s="424"/>
      <c r="K168" s="424"/>
      <c r="L168" s="425"/>
      <c r="M168" s="424"/>
      <c r="N168" s="424"/>
      <c r="O168" s="426"/>
      <c r="P168" s="291"/>
      <c r="Q168" s="658"/>
      <c r="R168" s="290" t="str">
        <f t="shared" si="97"/>
        <v>EUR/MW/leto</v>
      </c>
      <c r="S168" s="321" t="str">
        <f t="shared" si="77"/>
        <v/>
      </c>
      <c r="T168" s="689" t="str">
        <f t="shared" si="78"/>
        <v/>
      </c>
      <c r="U168" s="292" t="str">
        <f t="shared" si="79"/>
        <v/>
      </c>
      <c r="V168" s="293" t="str">
        <f t="shared" si="80"/>
        <v/>
      </c>
      <c r="W168" s="294" t="str">
        <f t="shared" si="81"/>
        <v/>
      </c>
      <c r="Y168" s="194" t="str">
        <f t="shared" si="105"/>
        <v/>
      </c>
      <c r="AK168" s="11"/>
      <c r="AL168" s="11"/>
      <c r="AM168" s="11"/>
      <c r="AN168" s="11"/>
      <c r="AO168" s="11"/>
      <c r="AQ168" s="241"/>
      <c r="AR168" s="242">
        <f t="shared" si="106"/>
        <v>0</v>
      </c>
      <c r="AS168" s="241"/>
      <c r="AT168" s="241">
        <v>0</v>
      </c>
      <c r="AU168" s="241"/>
      <c r="AV168" s="241">
        <f t="shared" si="107"/>
        <v>0</v>
      </c>
      <c r="AX168" s="139"/>
      <c r="AY168" s="122"/>
      <c r="AZ168" s="122"/>
      <c r="BA168" s="122"/>
      <c r="BB168" s="122"/>
      <c r="BC168" s="122"/>
      <c r="BD168" s="383" t="str">
        <f t="shared" si="108"/>
        <v/>
      </c>
      <c r="BE168" s="122"/>
      <c r="BF168" s="139"/>
      <c r="BG168" s="122"/>
      <c r="BI168" s="139"/>
      <c r="BN168" s="122"/>
      <c r="BO168" s="139"/>
      <c r="BP168" s="139"/>
      <c r="BQ168" s="139"/>
      <c r="BW168" s="139"/>
      <c r="BX168" s="122"/>
      <c r="CD168" s="11"/>
      <c r="CE168" s="122"/>
      <c r="CG168" s="122"/>
      <c r="CH168" s="122"/>
      <c r="CI168" s="122"/>
      <c r="CJ168" s="122"/>
    </row>
    <row r="169" spans="3:88" ht="16.7" customHeight="1" x14ac:dyDescent="0.25">
      <c r="C169" s="308" t="str">
        <f t="shared" si="72"/>
        <v>PO</v>
      </c>
      <c r="D169" s="334" t="str">
        <f t="shared" si="73"/>
        <v>PLAN</v>
      </c>
      <c r="E169" s="336" t="str">
        <f t="shared" si="109"/>
        <v/>
      </c>
      <c r="F169" s="277" t="str">
        <f t="shared" si="109"/>
        <v/>
      </c>
      <c r="G169" s="653"/>
      <c r="H169" s="277" t="str">
        <f t="shared" si="76"/>
        <v>MWh</v>
      </c>
      <c r="I169" s="415"/>
      <c r="J169" s="416"/>
      <c r="K169" s="416"/>
      <c r="L169" s="417"/>
      <c r="M169" s="416"/>
      <c r="N169" s="416"/>
      <c r="O169" s="418"/>
      <c r="P169" s="279"/>
      <c r="Q169" s="656"/>
      <c r="R169" s="278" t="str">
        <f t="shared" si="97"/>
        <v>EUR/MWh</v>
      </c>
      <c r="S169" s="319" t="str">
        <f t="shared" si="77"/>
        <v/>
      </c>
      <c r="T169" s="687" t="str">
        <f t="shared" si="78"/>
        <v/>
      </c>
      <c r="U169" s="280" t="str">
        <f t="shared" si="79"/>
        <v/>
      </c>
      <c r="V169" s="281" t="str">
        <f t="shared" si="80"/>
        <v/>
      </c>
      <c r="W169" s="282" t="str">
        <f t="shared" si="81"/>
        <v/>
      </c>
      <c r="Y169" s="194" t="str">
        <f t="shared" si="105"/>
        <v/>
      </c>
      <c r="AB169" s="443" t="s">
        <v>911</v>
      </c>
      <c r="AC169" s="488">
        <f>IFERROR(G169/SUM(G169:G171),0)</f>
        <v>0</v>
      </c>
      <c r="AK169" s="11"/>
      <c r="AL169" s="11"/>
      <c r="AM169" s="11"/>
      <c r="AN169" s="11"/>
      <c r="AO169" s="11"/>
      <c r="AQ169" s="241"/>
      <c r="AR169" s="242">
        <f t="shared" si="106"/>
        <v>0</v>
      </c>
      <c r="AS169" s="241"/>
      <c r="AT169" s="241">
        <v>0</v>
      </c>
      <c r="AU169" s="241"/>
      <c r="AV169" s="241">
        <f t="shared" si="107"/>
        <v>0</v>
      </c>
      <c r="AX169" s="139"/>
      <c r="AY169" s="122"/>
      <c r="AZ169" s="122"/>
      <c r="BA169" s="122"/>
      <c r="BB169" s="122"/>
      <c r="BC169" s="122"/>
      <c r="BD169" s="383" t="str">
        <f t="shared" si="108"/>
        <v/>
      </c>
      <c r="BE169" s="122"/>
      <c r="BF169" s="139"/>
      <c r="BG169" s="122"/>
      <c r="BI169" s="139"/>
      <c r="BN169" s="122"/>
      <c r="BO169" s="139"/>
      <c r="BP169" s="139"/>
      <c r="BQ169" s="139"/>
      <c r="BW169" s="139"/>
      <c r="BX169" s="122"/>
      <c r="CD169" s="11"/>
      <c r="CE169" s="122"/>
      <c r="CG169" s="122"/>
      <c r="CH169" s="122"/>
      <c r="CI169" s="122"/>
      <c r="CJ169" s="122"/>
    </row>
    <row r="170" spans="3:88" ht="16.7" customHeight="1" x14ac:dyDescent="0.25">
      <c r="C170" s="308" t="str">
        <f t="shared" si="72"/>
        <v>PO</v>
      </c>
      <c r="D170" s="334" t="str">
        <f t="shared" si="73"/>
        <v>PLAN</v>
      </c>
      <c r="E170" s="337" t="str">
        <f t="shared" si="109"/>
        <v/>
      </c>
      <c r="F170" s="283" t="str">
        <f t="shared" si="109"/>
        <v/>
      </c>
      <c r="G170" s="654"/>
      <c r="H170" s="283" t="str">
        <f t="shared" si="76"/>
        <v>MWh</v>
      </c>
      <c r="I170" s="419"/>
      <c r="J170" s="420"/>
      <c r="K170" s="420"/>
      <c r="L170" s="421"/>
      <c r="M170" s="420"/>
      <c r="N170" s="420"/>
      <c r="O170" s="422"/>
      <c r="P170" s="285"/>
      <c r="Q170" s="657"/>
      <c r="R170" s="284" t="str">
        <f t="shared" si="97"/>
        <v>EUR/MWh</v>
      </c>
      <c r="S170" s="320" t="str">
        <f t="shared" si="77"/>
        <v/>
      </c>
      <c r="T170" s="688" t="str">
        <f t="shared" si="78"/>
        <v/>
      </c>
      <c r="U170" s="286" t="str">
        <f t="shared" si="79"/>
        <v/>
      </c>
      <c r="V170" s="287" t="str">
        <f t="shared" si="80"/>
        <v/>
      </c>
      <c r="W170" s="288" t="str">
        <f t="shared" si="81"/>
        <v/>
      </c>
      <c r="Y170" s="194" t="str">
        <f t="shared" si="105"/>
        <v/>
      </c>
      <c r="AB170" s="444" t="s">
        <v>912</v>
      </c>
      <c r="AC170" s="489">
        <f>IFERROR(G170/SUM(G169:G171),0)</f>
        <v>0</v>
      </c>
      <c r="AK170" s="11"/>
      <c r="AL170" s="11"/>
      <c r="AM170" s="11"/>
      <c r="AN170" s="11"/>
      <c r="AO170" s="11"/>
      <c r="AQ170" s="241"/>
      <c r="AR170" s="242">
        <f t="shared" si="106"/>
        <v>0</v>
      </c>
      <c r="AS170" s="241"/>
      <c r="AT170" s="241">
        <v>0</v>
      </c>
      <c r="AU170" s="241"/>
      <c r="AV170" s="241">
        <f t="shared" si="107"/>
        <v>0</v>
      </c>
      <c r="AX170" s="139"/>
      <c r="AY170" s="122"/>
      <c r="AZ170" s="122"/>
      <c r="BA170" s="122"/>
      <c r="BB170" s="122"/>
      <c r="BC170" s="122"/>
      <c r="BD170" s="383" t="str">
        <f t="shared" si="108"/>
        <v/>
      </c>
      <c r="BE170" s="122"/>
      <c r="BF170" s="139"/>
      <c r="BG170" s="122"/>
      <c r="BI170" s="139"/>
      <c r="BN170" s="122"/>
      <c r="BO170" s="139"/>
      <c r="BP170" s="139"/>
      <c r="BQ170" s="139"/>
      <c r="BW170" s="139"/>
      <c r="BX170" s="122"/>
      <c r="CD170" s="11"/>
      <c r="CE170" s="122"/>
      <c r="CG170" s="122"/>
      <c r="CH170" s="122"/>
      <c r="CI170" s="122"/>
      <c r="CJ170" s="122"/>
    </row>
    <row r="171" spans="3:88" ht="16.7" customHeight="1" x14ac:dyDescent="0.25">
      <c r="C171" s="308" t="str">
        <f t="shared" si="72"/>
        <v>PO</v>
      </c>
      <c r="D171" s="334" t="str">
        <f t="shared" si="73"/>
        <v>PLAN</v>
      </c>
      <c r="E171" s="337" t="str">
        <f t="shared" si="109"/>
        <v/>
      </c>
      <c r="F171" s="283" t="str">
        <f t="shared" si="109"/>
        <v/>
      </c>
      <c r="G171" s="654"/>
      <c r="H171" s="283" t="str">
        <f t="shared" si="76"/>
        <v>MWh</v>
      </c>
      <c r="I171" s="419"/>
      <c r="J171" s="420"/>
      <c r="K171" s="420"/>
      <c r="L171" s="421"/>
      <c r="M171" s="420"/>
      <c r="N171" s="420"/>
      <c r="O171" s="422"/>
      <c r="P171" s="285"/>
      <c r="Q171" s="657"/>
      <c r="R171" s="284" t="str">
        <f t="shared" si="97"/>
        <v>EUR/MWh</v>
      </c>
      <c r="S171" s="320" t="str">
        <f t="shared" si="77"/>
        <v/>
      </c>
      <c r="T171" s="688" t="str">
        <f t="shared" si="78"/>
        <v/>
      </c>
      <c r="U171" s="286" t="str">
        <f t="shared" si="79"/>
        <v/>
      </c>
      <c r="V171" s="287" t="str">
        <f t="shared" si="80"/>
        <v/>
      </c>
      <c r="W171" s="288" t="str">
        <f t="shared" si="81"/>
        <v/>
      </c>
      <c r="Y171" s="194" t="str">
        <f t="shared" si="105"/>
        <v/>
      </c>
      <c r="AB171" s="444" t="s">
        <v>913</v>
      </c>
      <c r="AC171" s="489">
        <f>1-(SUM(AC169:AC170))</f>
        <v>1</v>
      </c>
      <c r="AK171" s="11"/>
      <c r="AL171" s="11"/>
      <c r="AM171" s="11"/>
      <c r="AN171" s="11"/>
      <c r="AO171" s="11"/>
      <c r="AQ171" s="241"/>
      <c r="AR171" s="242">
        <f t="shared" si="106"/>
        <v>0</v>
      </c>
      <c r="AS171" s="241"/>
      <c r="AT171" s="241">
        <v>0</v>
      </c>
      <c r="AU171" s="241"/>
      <c r="AV171" s="241">
        <f t="shared" si="107"/>
        <v>0</v>
      </c>
      <c r="AX171" s="139"/>
      <c r="AY171" s="122"/>
      <c r="AZ171" s="122"/>
      <c r="BA171" s="122"/>
      <c r="BB171" s="122"/>
      <c r="BC171" s="122"/>
      <c r="BD171" s="383" t="str">
        <f t="shared" si="108"/>
        <v/>
      </c>
      <c r="BE171" s="122"/>
      <c r="BF171" s="139"/>
      <c r="BG171" s="122"/>
      <c r="BI171" s="139"/>
      <c r="BN171" s="122"/>
      <c r="BO171" s="139"/>
      <c r="BP171" s="139"/>
      <c r="BQ171" s="139"/>
      <c r="BW171" s="139"/>
      <c r="BX171" s="122"/>
      <c r="CD171" s="11"/>
      <c r="CE171" s="122"/>
      <c r="CG171" s="122"/>
      <c r="CH171" s="122"/>
      <c r="CI171" s="122"/>
      <c r="CJ171" s="122"/>
    </row>
    <row r="172" spans="3:88" ht="16.5" customHeight="1" x14ac:dyDescent="0.25">
      <c r="C172" s="308" t="str">
        <f t="shared" si="72"/>
        <v>PO</v>
      </c>
      <c r="D172" s="334" t="str">
        <f t="shared" si="73"/>
        <v>PLAN</v>
      </c>
      <c r="E172" s="338" t="str">
        <f>IF(E117="","",E117)</f>
        <v/>
      </c>
      <c r="F172" s="289" t="str">
        <f>IF(F117="","",F117)</f>
        <v/>
      </c>
      <c r="G172" s="655"/>
      <c r="H172" s="289" t="str">
        <f t="shared" si="76"/>
        <v>MW/leto</v>
      </c>
      <c r="I172" s="423"/>
      <c r="J172" s="424"/>
      <c r="K172" s="424"/>
      <c r="L172" s="425"/>
      <c r="M172" s="424"/>
      <c r="N172" s="424"/>
      <c r="O172" s="426"/>
      <c r="P172" s="291"/>
      <c r="Q172" s="658"/>
      <c r="R172" s="290" t="str">
        <f t="shared" si="97"/>
        <v>EUR/MW/leto</v>
      </c>
      <c r="S172" s="321" t="str">
        <f t="shared" si="77"/>
        <v/>
      </c>
      <c r="T172" s="689" t="str">
        <f t="shared" si="78"/>
        <v/>
      </c>
      <c r="U172" s="292" t="str">
        <f t="shared" si="79"/>
        <v/>
      </c>
      <c r="V172" s="293" t="str">
        <f t="shared" si="80"/>
        <v/>
      </c>
      <c r="W172" s="294" t="str">
        <f t="shared" si="81"/>
        <v/>
      </c>
      <c r="Y172" s="194" t="str">
        <f t="shared" si="105"/>
        <v/>
      </c>
      <c r="AK172" s="11"/>
      <c r="AL172" s="11"/>
      <c r="AM172" s="11"/>
      <c r="AN172" s="11"/>
      <c r="AO172" s="11"/>
      <c r="AQ172" s="241"/>
      <c r="AR172" s="242">
        <f t="shared" si="106"/>
        <v>0</v>
      </c>
      <c r="AS172" s="241"/>
      <c r="AT172" s="241">
        <v>0</v>
      </c>
      <c r="AU172" s="241"/>
      <c r="AV172" s="241">
        <f t="shared" si="107"/>
        <v>0</v>
      </c>
      <c r="AX172" s="139"/>
      <c r="AY172" s="122"/>
      <c r="AZ172" s="122"/>
      <c r="BA172" s="122"/>
      <c r="BB172" s="122"/>
      <c r="BC172" s="122"/>
      <c r="BD172" s="383" t="str">
        <f t="shared" si="108"/>
        <v/>
      </c>
      <c r="BE172" s="122"/>
      <c r="BF172" s="139"/>
      <c r="BG172" s="122"/>
      <c r="BI172" s="139"/>
      <c r="BN172" s="122"/>
      <c r="BO172" s="139"/>
      <c r="BP172" s="139"/>
      <c r="BQ172" s="139"/>
      <c r="BW172" s="139"/>
      <c r="BX172" s="122"/>
      <c r="CD172" s="11"/>
      <c r="CE172" s="122"/>
      <c r="CG172" s="122"/>
      <c r="CH172" s="122"/>
      <c r="CI172" s="122"/>
      <c r="CJ172" s="122"/>
    </row>
    <row r="173" spans="3:88" ht="22.5" customHeight="1" x14ac:dyDescent="0.25">
      <c r="C173" s="315"/>
      <c r="D173" s="335"/>
      <c r="E173" s="538"/>
      <c r="F173" s="190"/>
      <c r="G173" s="530"/>
      <c r="H173" s="190"/>
      <c r="I173" s="531"/>
      <c r="J173" s="532"/>
      <c r="K173" s="532"/>
      <c r="L173" s="533"/>
      <c r="M173" s="532"/>
      <c r="N173" s="532"/>
      <c r="O173" s="534"/>
      <c r="P173" s="535"/>
      <c r="Q173" s="191"/>
      <c r="R173" s="191"/>
      <c r="S173" s="827">
        <f>SUBTOTAL(109,tbl_07_UVS_0337[Znesek upravičenega stroška 
'[EUR']])</f>
        <v>0</v>
      </c>
      <c r="T173" s="694">
        <f>SUBTOTAL(109,tbl_07_UVS_0337[Strukturni delež upravičenega stroška 
'[%']])</f>
        <v>0</v>
      </c>
      <c r="U173" s="193"/>
      <c r="V173" s="536"/>
      <c r="W173" s="537">
        <f>SUBTOTAL(109,tbl_07_UVS_0337[Razmerje 
(ai x Ei / E0i)
oz. 
(bi x Ei / E0i)])</f>
        <v>0</v>
      </c>
      <c r="AX173" s="139"/>
    </row>
    <row r="174" spans="3:88" ht="20.45" customHeight="1" x14ac:dyDescent="0.25">
      <c r="E174" s="195" t="s">
        <v>241</v>
      </c>
      <c r="F174" s="195" t="s">
        <v>1182</v>
      </c>
      <c r="Q174" s="22"/>
      <c r="AX174" s="139"/>
    </row>
    <row r="175" spans="3:88" ht="14.25" customHeight="1" x14ac:dyDescent="0.25">
      <c r="G175" s="19"/>
      <c r="H175" s="19"/>
      <c r="I175" s="15"/>
      <c r="L175" s="20"/>
      <c r="AX175" s="139"/>
      <c r="BM175" s="12"/>
    </row>
    <row r="176" spans="3:88"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spans="1:87" ht="18" customHeight="1" x14ac:dyDescent="0.25"/>
    <row r="194" spans="1:87" ht="18" customHeight="1" x14ac:dyDescent="0.25"/>
    <row r="195" spans="1:87" ht="18" customHeight="1" x14ac:dyDescent="0.25"/>
    <row r="196" spans="1:87" s="238" customFormat="1" ht="18" hidden="1" customHeight="1" x14ac:dyDescent="0.25">
      <c r="A196" s="237"/>
      <c r="B196" s="11"/>
      <c r="D196" s="237"/>
      <c r="AI196" s="11"/>
      <c r="AJ196" s="11"/>
      <c r="AK196" s="11"/>
      <c r="AL196" s="11"/>
      <c r="AM196" s="11"/>
      <c r="AN196" s="11"/>
      <c r="AO196" s="11"/>
      <c r="AP196" s="11"/>
      <c r="AQ196" s="122"/>
      <c r="AR196" s="122"/>
      <c r="AS196" s="139"/>
      <c r="AT196" s="122"/>
      <c r="AU196" s="139"/>
      <c r="AV196" s="139"/>
      <c r="AW196" s="139"/>
      <c r="AX196" s="11"/>
      <c r="AY196" s="139"/>
      <c r="AZ196" s="139"/>
      <c r="BA196" s="139"/>
      <c r="BB196" s="139"/>
      <c r="BC196" s="139"/>
      <c r="BD196" s="12"/>
      <c r="BE196" s="11"/>
      <c r="BF196" s="11"/>
      <c r="BG196" s="139"/>
      <c r="BH196" s="122"/>
      <c r="BI196" s="122"/>
      <c r="BJ196" s="240"/>
      <c r="BK196" s="240"/>
      <c r="BL196" s="240"/>
      <c r="BM196" s="240"/>
      <c r="CD196" s="239"/>
      <c r="CE196" s="240"/>
      <c r="CF196" s="239"/>
      <c r="CG196" s="240"/>
      <c r="CH196" s="240"/>
      <c r="CI196" s="240"/>
    </row>
    <row r="197" spans="1:87" ht="18" hidden="1" customHeight="1" x14ac:dyDescent="0.25">
      <c r="A197" s="237"/>
      <c r="AI197" s="238"/>
      <c r="AJ197" s="238"/>
      <c r="AK197" s="238"/>
      <c r="AL197" s="238"/>
      <c r="AM197" s="238"/>
      <c r="AN197" s="238"/>
      <c r="AO197" s="238"/>
      <c r="AP197" s="238"/>
      <c r="AQ197" s="238"/>
      <c r="AR197" s="239"/>
      <c r="AS197" s="240"/>
      <c r="AT197" s="239"/>
      <c r="AU197" s="240"/>
      <c r="AV197" s="240"/>
      <c r="AW197" s="240"/>
      <c r="AX197" s="238"/>
      <c r="AY197" s="240"/>
      <c r="AZ197" s="240"/>
      <c r="BA197" s="240"/>
      <c r="BB197" s="240"/>
      <c r="BC197" s="240"/>
      <c r="BD197" s="384"/>
      <c r="BE197" s="238"/>
      <c r="BF197" s="238"/>
      <c r="BG197" s="240"/>
      <c r="BH197" s="239"/>
      <c r="BI197" s="239"/>
    </row>
    <row r="198" spans="1:87" ht="18" hidden="1" customHeight="1" x14ac:dyDescent="0.25">
      <c r="A198" s="237"/>
      <c r="D198" s="237"/>
    </row>
    <row r="199" spans="1:87" ht="18" hidden="1" customHeight="1" x14ac:dyDescent="0.25">
      <c r="A199" s="237"/>
      <c r="D199" s="237"/>
      <c r="BM199" s="12"/>
    </row>
    <row r="200" spans="1:87" ht="18" hidden="1" customHeight="1" x14ac:dyDescent="0.25">
      <c r="A200" s="237"/>
      <c r="D200" s="237"/>
      <c r="BM200" s="23"/>
      <c r="CD200" s="123"/>
      <c r="CE200" s="142" t="s">
        <v>182</v>
      </c>
      <c r="CF200" s="142"/>
      <c r="CG200" s="142"/>
      <c r="CH200" s="142"/>
      <c r="CI200" s="143"/>
    </row>
    <row r="201" spans="1:87" ht="18" hidden="1" customHeight="1" x14ac:dyDescent="0.25">
      <c r="A201" s="237"/>
      <c r="D201" s="237"/>
      <c r="BM201" s="12"/>
      <c r="CE201" s="142" t="s">
        <v>14</v>
      </c>
      <c r="CF201" s="142" t="s">
        <v>140</v>
      </c>
      <c r="CG201" s="142" t="s">
        <v>103</v>
      </c>
      <c r="CH201" s="142" t="s">
        <v>180</v>
      </c>
      <c r="CI201" s="142" t="s">
        <v>181</v>
      </c>
    </row>
    <row r="202" spans="1:87" ht="18" hidden="1" customHeight="1" x14ac:dyDescent="0.25">
      <c r="A202" s="237"/>
      <c r="D202" s="237"/>
      <c r="BM202" s="12"/>
      <c r="CD202" s="139">
        <v>1</v>
      </c>
      <c r="CE202" s="143">
        <v>0</v>
      </c>
      <c r="CF202" s="142" t="s">
        <v>316</v>
      </c>
      <c r="CG202" s="142" t="s">
        <v>188</v>
      </c>
      <c r="CH202" s="142">
        <v>0</v>
      </c>
      <c r="CI202" s="148">
        <v>0</v>
      </c>
    </row>
    <row r="203" spans="1:87" ht="18" hidden="1" customHeight="1" x14ac:dyDescent="0.25">
      <c r="A203" s="237"/>
      <c r="D203" s="237"/>
      <c r="BM203" s="12"/>
      <c r="CD203" s="139">
        <v>2</v>
      </c>
      <c r="CE203"/>
      <c r="CF203"/>
      <c r="CG203"/>
      <c r="CH203"/>
      <c r="CI203"/>
    </row>
    <row r="204" spans="1:87" ht="18" hidden="1" customHeight="1" x14ac:dyDescent="0.25">
      <c r="A204" s="237"/>
      <c r="D204" s="237"/>
      <c r="BM204" s="12"/>
      <c r="CD204" s="139">
        <v>3</v>
      </c>
      <c r="CE204"/>
      <c r="CF204"/>
      <c r="CG204"/>
      <c r="CH204"/>
      <c r="CI204"/>
    </row>
    <row r="205" spans="1:87" ht="18" hidden="1" customHeight="1" x14ac:dyDescent="0.25">
      <c r="A205" s="237"/>
      <c r="D205" s="237"/>
      <c r="BM205" s="12"/>
      <c r="CD205" s="139">
        <v>4</v>
      </c>
      <c r="CE205"/>
      <c r="CF205"/>
      <c r="CG205"/>
      <c r="CH205"/>
      <c r="CI205"/>
    </row>
    <row r="206" spans="1:87" ht="18" hidden="1" customHeight="1" x14ac:dyDescent="0.25">
      <c r="A206" s="237"/>
      <c r="D206" s="237"/>
      <c r="BM206" s="12"/>
      <c r="CD206" s="139">
        <v>5</v>
      </c>
      <c r="CE206"/>
      <c r="CF206"/>
      <c r="CG206"/>
      <c r="CH206"/>
      <c r="CI206"/>
    </row>
    <row r="207" spans="1:87" ht="18" hidden="1" customHeight="1" x14ac:dyDescent="0.25">
      <c r="A207" s="237"/>
      <c r="D207" s="237"/>
      <c r="BM207" s="12"/>
      <c r="CD207" s="139">
        <v>6</v>
      </c>
      <c r="CE207"/>
      <c r="CF207"/>
      <c r="CG207"/>
      <c r="CH207"/>
      <c r="CI207"/>
    </row>
    <row r="208" spans="1:87" ht="18" hidden="1" customHeight="1" x14ac:dyDescent="0.25">
      <c r="A208" s="237"/>
      <c r="D208" s="237"/>
      <c r="BM208" s="12"/>
      <c r="CD208" s="139">
        <v>7</v>
      </c>
      <c r="CE208"/>
      <c r="CF208"/>
      <c r="CG208"/>
      <c r="CH208"/>
      <c r="CI208"/>
    </row>
    <row r="209" spans="1:87" ht="18" hidden="1" customHeight="1" x14ac:dyDescent="0.25">
      <c r="A209" s="237"/>
      <c r="D209" s="237"/>
      <c r="BM209" s="12"/>
      <c r="CD209" s="139">
        <v>8</v>
      </c>
      <c r="CE209"/>
      <c r="CF209"/>
      <c r="CG209"/>
      <c r="CH209"/>
      <c r="CI209"/>
    </row>
    <row r="210" spans="1:87" ht="18" hidden="1" customHeight="1" x14ac:dyDescent="0.25">
      <c r="A210" s="237"/>
      <c r="D210" s="237"/>
      <c r="BM210" s="12"/>
      <c r="CD210" s="139">
        <v>9</v>
      </c>
      <c r="CE210"/>
      <c r="CF210"/>
      <c r="CG210"/>
      <c r="CH210"/>
      <c r="CI210"/>
    </row>
    <row r="211" spans="1:87" ht="18" hidden="1" customHeight="1" x14ac:dyDescent="0.25">
      <c r="A211" s="237"/>
      <c r="D211" s="237"/>
      <c r="BM211" s="12"/>
      <c r="CD211" s="139">
        <v>10</v>
      </c>
      <c r="CE211"/>
      <c r="CF211"/>
      <c r="CG211"/>
      <c r="CH211"/>
      <c r="CI211"/>
    </row>
    <row r="212" spans="1:87" ht="18" hidden="1" customHeight="1" x14ac:dyDescent="0.25">
      <c r="A212" s="237"/>
      <c r="D212" s="237"/>
      <c r="BM212" s="12"/>
      <c r="CD212" s="139">
        <v>11</v>
      </c>
      <c r="CE212"/>
      <c r="CF212"/>
      <c r="CG212"/>
      <c r="CH212"/>
      <c r="CI212"/>
    </row>
    <row r="213" spans="1:87" ht="18" hidden="1" customHeight="1" x14ac:dyDescent="0.25">
      <c r="A213" s="237"/>
      <c r="D213" s="237"/>
      <c r="BM213" s="12"/>
      <c r="CD213" s="139">
        <v>12</v>
      </c>
      <c r="CE213"/>
      <c r="CF213"/>
      <c r="CG213"/>
      <c r="CH213"/>
      <c r="CI213"/>
    </row>
    <row r="214" spans="1:87" ht="18" hidden="1" customHeight="1" x14ac:dyDescent="0.25">
      <c r="A214" s="237"/>
      <c r="D214" s="237"/>
      <c r="BM214" s="12"/>
      <c r="CD214" s="139">
        <v>13</v>
      </c>
      <c r="CE214"/>
      <c r="CF214"/>
      <c r="CG214"/>
      <c r="CH214"/>
      <c r="CI214"/>
    </row>
    <row r="215" spans="1:87" ht="18" hidden="1" customHeight="1" x14ac:dyDescent="0.25">
      <c r="A215" s="237"/>
      <c r="D215" s="237"/>
      <c r="BM215" s="12"/>
      <c r="CD215" s="139">
        <v>14</v>
      </c>
      <c r="CE215"/>
      <c r="CF215"/>
      <c r="CG215"/>
      <c r="CH215"/>
      <c r="CI215"/>
    </row>
    <row r="216" spans="1:87" ht="18" hidden="1" customHeight="1" x14ac:dyDescent="0.25">
      <c r="A216" s="237"/>
      <c r="D216" s="237"/>
      <c r="BM216" s="12"/>
      <c r="CD216" s="139">
        <v>15</v>
      </c>
      <c r="CE216"/>
      <c r="CF216"/>
      <c r="CG216"/>
      <c r="CH216"/>
      <c r="CI216"/>
    </row>
    <row r="217" spans="1:87" ht="18" hidden="1" customHeight="1" x14ac:dyDescent="0.25">
      <c r="A217" s="237"/>
      <c r="D217" s="237"/>
      <c r="BM217" s="12"/>
      <c r="CD217" s="139">
        <v>16</v>
      </c>
      <c r="CE217"/>
      <c r="CF217"/>
      <c r="CG217"/>
      <c r="CH217"/>
      <c r="CI217"/>
    </row>
    <row r="218" spans="1:87" ht="18" hidden="1" customHeight="1" x14ac:dyDescent="0.25">
      <c r="A218" s="237"/>
      <c r="BM218" s="12"/>
      <c r="CD218" s="139">
        <v>17</v>
      </c>
      <c r="CE218"/>
      <c r="CF218"/>
      <c r="CG218"/>
      <c r="CH218"/>
      <c r="CI218"/>
    </row>
    <row r="219" spans="1:87" ht="18" hidden="1" customHeight="1" x14ac:dyDescent="0.25">
      <c r="A219" s="237"/>
      <c r="BM219" s="12"/>
      <c r="CD219" s="139">
        <v>18</v>
      </c>
      <c r="CE219"/>
      <c r="CF219"/>
      <c r="CG219"/>
      <c r="CH219"/>
      <c r="CI219"/>
    </row>
    <row r="220" spans="1:87" ht="18" hidden="1" customHeight="1" x14ac:dyDescent="0.25">
      <c r="A220" s="237"/>
      <c r="BM220" s="12"/>
      <c r="CD220" s="139">
        <v>19</v>
      </c>
      <c r="CE220"/>
      <c r="CF220"/>
      <c r="CG220"/>
      <c r="CH220"/>
      <c r="CI220"/>
    </row>
    <row r="221" spans="1:87" ht="18" hidden="1" customHeight="1" x14ac:dyDescent="0.25">
      <c r="A221" s="237"/>
      <c r="BM221" s="12"/>
      <c r="CD221" s="139">
        <v>20</v>
      </c>
      <c r="CE221"/>
      <c r="CF221"/>
      <c r="CG221"/>
      <c r="CH221"/>
      <c r="CI221"/>
    </row>
    <row r="222" spans="1:87" ht="18" hidden="1" customHeight="1" x14ac:dyDescent="0.25">
      <c r="A222" s="237"/>
      <c r="BM222" s="12"/>
      <c r="CD222" s="139">
        <v>21</v>
      </c>
      <c r="CE222"/>
      <c r="CF222"/>
      <c r="CG222"/>
      <c r="CH222"/>
      <c r="CI222"/>
    </row>
    <row r="223" spans="1:87" ht="18" hidden="1" customHeight="1" x14ac:dyDescent="0.25">
      <c r="A223" s="237"/>
      <c r="BM223" s="12"/>
      <c r="CD223" s="139">
        <v>22</v>
      </c>
      <c r="CE223"/>
      <c r="CF223"/>
      <c r="CG223"/>
      <c r="CH223"/>
      <c r="CI223"/>
    </row>
    <row r="224" spans="1:87" ht="18" hidden="1" customHeight="1" x14ac:dyDescent="0.25">
      <c r="A224" s="237"/>
      <c r="BM224" s="12"/>
      <c r="CD224" s="139">
        <v>23</v>
      </c>
      <c r="CE224"/>
      <c r="CF224"/>
      <c r="CG224"/>
      <c r="CH224"/>
      <c r="CI224"/>
    </row>
    <row r="225" spans="1:87" ht="18" hidden="1" customHeight="1" x14ac:dyDescent="0.25">
      <c r="A225" s="237"/>
      <c r="BM225" s="12"/>
      <c r="CD225" s="139">
        <v>24</v>
      </c>
      <c r="CE225"/>
      <c r="CF225"/>
      <c r="CG225"/>
      <c r="CH225"/>
      <c r="CI225"/>
    </row>
    <row r="226" spans="1:87" ht="18" hidden="1" customHeight="1" x14ac:dyDescent="0.25">
      <c r="A226" s="237"/>
      <c r="BM226" s="12"/>
      <c r="CD226" s="139">
        <v>25</v>
      </c>
      <c r="CE226"/>
      <c r="CF226"/>
      <c r="CG226"/>
      <c r="CH226"/>
      <c r="CI226"/>
    </row>
    <row r="227" spans="1:87" ht="18" hidden="1" customHeight="1" x14ac:dyDescent="0.25">
      <c r="A227" s="237"/>
      <c r="BM227" s="12"/>
      <c r="CD227" s="139">
        <v>26</v>
      </c>
      <c r="CE227"/>
      <c r="CF227"/>
      <c r="CG227"/>
      <c r="CH227"/>
      <c r="CI227"/>
    </row>
    <row r="228" spans="1:87" ht="18" hidden="1" customHeight="1" x14ac:dyDescent="0.25">
      <c r="A228" s="237"/>
      <c r="BM228" s="12"/>
      <c r="CD228" s="139">
        <v>27</v>
      </c>
      <c r="CE228"/>
      <c r="CF228"/>
      <c r="CG228"/>
      <c r="CH228"/>
      <c r="CI228"/>
    </row>
    <row r="229" spans="1:87" ht="18" hidden="1" customHeight="1" x14ac:dyDescent="0.25">
      <c r="A229" s="237"/>
      <c r="BM229" s="12"/>
      <c r="CD229" s="139">
        <v>28</v>
      </c>
      <c r="CE229"/>
      <c r="CF229"/>
      <c r="CG229"/>
      <c r="CH229"/>
      <c r="CI229"/>
    </row>
    <row r="230" spans="1:87" ht="18" hidden="1" customHeight="1" x14ac:dyDescent="0.25">
      <c r="A230" s="237"/>
      <c r="BM230" s="12"/>
      <c r="CD230" s="139">
        <v>29</v>
      </c>
      <c r="CE230"/>
      <c r="CF230"/>
      <c r="CG230"/>
      <c r="CH230"/>
      <c r="CI230"/>
    </row>
    <row r="231" spans="1:87" ht="18" hidden="1" customHeight="1" x14ac:dyDescent="0.25">
      <c r="A231" s="237"/>
      <c r="BM231" s="12"/>
      <c r="CD231" s="139">
        <v>30</v>
      </c>
      <c r="CE231"/>
      <c r="CF231"/>
      <c r="CG231"/>
      <c r="CH231"/>
      <c r="CI231"/>
    </row>
    <row r="232" spans="1:87" ht="18" hidden="1" customHeight="1" x14ac:dyDescent="0.25">
      <c r="A232" s="237"/>
      <c r="BM232" s="12"/>
      <c r="CD232" s="139">
        <v>31</v>
      </c>
      <c r="CE232"/>
      <c r="CF232"/>
      <c r="CG232"/>
      <c r="CH232"/>
      <c r="CI232"/>
    </row>
    <row r="233" spans="1:87" ht="18" hidden="1" customHeight="1" x14ac:dyDescent="0.25">
      <c r="A233" s="237"/>
      <c r="BM233" s="12"/>
      <c r="CD233" s="139">
        <v>32</v>
      </c>
      <c r="CE233"/>
      <c r="CF233"/>
      <c r="CG233"/>
      <c r="CH233"/>
      <c r="CI233"/>
    </row>
    <row r="234" spans="1:87" ht="18" hidden="1" customHeight="1" x14ac:dyDescent="0.25">
      <c r="A234" s="237"/>
      <c r="BM234" s="12"/>
      <c r="CD234" s="139">
        <v>33</v>
      </c>
      <c r="CE234"/>
      <c r="CF234"/>
      <c r="CG234"/>
      <c r="CH234"/>
      <c r="CI234"/>
    </row>
    <row r="235" spans="1:87" ht="18" hidden="1" customHeight="1" x14ac:dyDescent="0.25">
      <c r="A235" s="237"/>
      <c r="BM235" s="12"/>
      <c r="CD235" s="139">
        <v>34</v>
      </c>
      <c r="CE235"/>
      <c r="CF235"/>
      <c r="CG235"/>
      <c r="CH235"/>
      <c r="CI235"/>
    </row>
    <row r="236" spans="1:87" ht="18" hidden="1" customHeight="1" x14ac:dyDescent="0.25">
      <c r="A236" s="237"/>
      <c r="BM236" s="12"/>
      <c r="CE236"/>
      <c r="CF236"/>
      <c r="CG236"/>
      <c r="CH236"/>
      <c r="CI236"/>
    </row>
    <row r="237" spans="1:87" ht="18" hidden="1" customHeight="1" x14ac:dyDescent="0.25">
      <c r="A237" s="237"/>
      <c r="BM237" s="12"/>
    </row>
    <row r="238" spans="1:87" ht="18" hidden="1" customHeight="1" x14ac:dyDescent="0.25">
      <c r="A238" s="237"/>
      <c r="BM238" s="12"/>
    </row>
    <row r="239" spans="1:87" ht="18" hidden="1" customHeight="1" x14ac:dyDescent="0.25">
      <c r="A239" s="237"/>
      <c r="BM239" s="12"/>
      <c r="CD239" s="139">
        <v>1</v>
      </c>
      <c r="CE239" s="143"/>
      <c r="CF239" s="274" t="s">
        <v>926</v>
      </c>
      <c r="CG239" s="274" t="str">
        <f>"Strošek nabavljene toplote / Variabilni del stroška/  MSDT (GO)-"&amp;IZJAVA!$E$35</f>
        <v>Strošek nabavljene toplote / Variabilni del stroška/  MSDT (GO)-</v>
      </c>
      <c r="CH239" s="229"/>
      <c r="CI239" s="229"/>
    </row>
    <row r="240" spans="1:87" ht="18" hidden="1" customHeight="1" x14ac:dyDescent="0.25">
      <c r="A240" s="237"/>
      <c r="BM240" s="12"/>
      <c r="CD240" s="139">
        <v>2</v>
      </c>
      <c r="CE240" s="11"/>
      <c r="CF240" s="274" t="s">
        <v>927</v>
      </c>
      <c r="CG240" s="274" t="str">
        <f>"Strošek nabavljene toplote / Variabilni del stroška/  MSDT (ZNGO)-"&amp;IZJAVA!$E$35</f>
        <v>Strošek nabavljene toplote / Variabilni del stroška/  MSDT (ZNGO)-</v>
      </c>
    </row>
    <row r="241" spans="1:85" ht="18" hidden="1" customHeight="1" x14ac:dyDescent="0.25">
      <c r="A241" s="237"/>
      <c r="BM241" s="12"/>
      <c r="CD241" s="139">
        <v>3</v>
      </c>
      <c r="CE241" s="11"/>
      <c r="CF241" s="274" t="s">
        <v>928</v>
      </c>
      <c r="CG241" s="274" t="str">
        <f>"Strošek nabavljene toplote / Variabilni del stroška/  MSDT (NNGO)-"&amp;IZJAVA!$E$35</f>
        <v>Strošek nabavljene toplote / Variabilni del stroška/  MSDT (NNGO)-</v>
      </c>
    </row>
    <row r="242" spans="1:85" ht="18" hidden="1" customHeight="1" x14ac:dyDescent="0.25">
      <c r="A242" s="237"/>
      <c r="BM242" s="12"/>
      <c r="CD242" s="139">
        <v>4</v>
      </c>
      <c r="CE242"/>
      <c r="CF242" t="s">
        <v>929</v>
      </c>
      <c r="CG242" s="186" t="str">
        <f>"Strošek nabavljene toplote / Fiksni del stroška /  MSDT-"&amp;IZJAVA!E35</f>
        <v>Strošek nabavljene toplote / Fiksni del stroška /  MSDT-</v>
      </c>
    </row>
    <row r="243" spans="1:85" ht="18" hidden="1" customHeight="1" x14ac:dyDescent="0.25">
      <c r="A243" s="237"/>
      <c r="BM243" s="12"/>
      <c r="CD243" s="139">
        <v>5</v>
      </c>
      <c r="CE243" s="11"/>
      <c r="CF243" s="274" t="s">
        <v>317</v>
      </c>
      <c r="CG243" s="275" t="str">
        <f>"Strošek nabavljene toplote / Variabilni del stroška/  MSDT (GO)-"&amp;IZJAVA!$E$36</f>
        <v>Strošek nabavljene toplote / Variabilni del stroška/  MSDT (GO)-</v>
      </c>
    </row>
    <row r="244" spans="1:85" ht="18" hidden="1" customHeight="1" x14ac:dyDescent="0.25">
      <c r="A244" s="237"/>
      <c r="CD244" s="139">
        <v>6</v>
      </c>
      <c r="CE244" s="11"/>
      <c r="CF244" s="274" t="s">
        <v>318</v>
      </c>
      <c r="CG244" s="275" t="str">
        <f>"Strošek nabavljene toplote / Variabilni del stroška/  MSDT (ZNGO)-"&amp;IZJAVA!$E$36</f>
        <v>Strošek nabavljene toplote / Variabilni del stroška/  MSDT (ZNGO)-</v>
      </c>
    </row>
    <row r="245" spans="1:85" ht="18" hidden="1" customHeight="1" x14ac:dyDescent="0.25">
      <c r="A245" s="237"/>
      <c r="CD245" s="139">
        <v>7</v>
      </c>
      <c r="CF245" s="274" t="s">
        <v>319</v>
      </c>
      <c r="CG245" s="275" t="str">
        <f>"Strošek nabavljene toplote / Variabilni del stroška/  MSDT (NNGO)-"&amp;IZJAVA!$E$36</f>
        <v>Strošek nabavljene toplote / Variabilni del stroška/  MSDT (NNGO)-</v>
      </c>
    </row>
    <row r="246" spans="1:85" ht="18" hidden="1" customHeight="1" x14ac:dyDescent="0.25">
      <c r="A246" s="237"/>
      <c r="CD246" s="139">
        <v>8</v>
      </c>
      <c r="CE246"/>
      <c r="CF246" t="s">
        <v>320</v>
      </c>
      <c r="CG246" s="186" t="str">
        <f>"Strošek nabavljene toplote / Fiksni del stroška /  MSDT-"&amp;IZJAVA!$E$36</f>
        <v>Strošek nabavljene toplote / Fiksni del stroška /  MSDT-</v>
      </c>
    </row>
    <row r="247" spans="1:85" ht="18" hidden="1" customHeight="1" x14ac:dyDescent="0.25">
      <c r="A247" s="237"/>
      <c r="CD247" s="139">
        <v>9</v>
      </c>
      <c r="CE247" s="11"/>
      <c r="CF247" s="274" t="s">
        <v>930</v>
      </c>
      <c r="CG247" s="275" t="str">
        <f>"Strošek nabavljene toplote / Variabilni del stroška/  MSDT (GO)-"&amp;IZJAVA!$E$37</f>
        <v>Strošek nabavljene toplote / Variabilni del stroška/  MSDT (GO)-</v>
      </c>
    </row>
    <row r="248" spans="1:85" ht="18" hidden="1" customHeight="1" x14ac:dyDescent="0.25">
      <c r="A248" s="237"/>
      <c r="CD248" s="139">
        <v>10</v>
      </c>
      <c r="CE248" s="11"/>
      <c r="CF248" s="274" t="s">
        <v>931</v>
      </c>
      <c r="CG248" s="275" t="str">
        <f>"Strošek nabavljene toplote / Variabilni del stroška/  MSDT (ZNGO)-"&amp;IZJAVA!$E$37</f>
        <v>Strošek nabavljene toplote / Variabilni del stroška/  MSDT (ZNGO)-</v>
      </c>
    </row>
    <row r="249" spans="1:85" ht="18" hidden="1" customHeight="1" x14ac:dyDescent="0.25">
      <c r="A249" s="237"/>
      <c r="CD249" s="139">
        <v>11</v>
      </c>
      <c r="CF249" s="274" t="s">
        <v>932</v>
      </c>
      <c r="CG249" s="275" t="str">
        <f>"Strošek nabavljene toplote / Variabilni del stroška/  MSDT (NNGO)-"&amp;IZJAVA!$E$37</f>
        <v>Strošek nabavljene toplote / Variabilni del stroška/  MSDT (NNGO)-</v>
      </c>
    </row>
    <row r="250" spans="1:85" ht="18" hidden="1" customHeight="1" x14ac:dyDescent="0.25">
      <c r="A250" s="237"/>
      <c r="CD250" s="139">
        <v>12</v>
      </c>
      <c r="CF250" t="s">
        <v>933</v>
      </c>
      <c r="CG250" s="186" t="str">
        <f>"Strošek nabavljene toplote / Fiksni del stroška /  MSDT-"&amp;IZJAVA!$E$37</f>
        <v>Strošek nabavljene toplote / Fiksni del stroška /  MSDT-</v>
      </c>
    </row>
    <row r="251" spans="1:85" ht="18" hidden="1" customHeight="1" x14ac:dyDescent="0.25">
      <c r="A251" s="237"/>
      <c r="CD251" s="139">
        <v>13</v>
      </c>
      <c r="CF251" s="274" t="s">
        <v>934</v>
      </c>
      <c r="CG251" s="275" t="str">
        <f>"Strošek nabavljene toplote / Variabilni del stroška/  MSDT (GO)-"&amp;IZJAVA!$E$38</f>
        <v>Strošek nabavljene toplote / Variabilni del stroška/  MSDT (GO)-</v>
      </c>
    </row>
    <row r="252" spans="1:85" ht="18" hidden="1" customHeight="1" x14ac:dyDescent="0.25">
      <c r="A252" s="237"/>
      <c r="CD252" s="139">
        <v>14</v>
      </c>
      <c r="CF252" s="274" t="s">
        <v>935</v>
      </c>
      <c r="CG252" s="275" t="str">
        <f>"Strošek nabavljene toplote / Variabilni del stroška/  MSDT (ZNGO)-"&amp;IZJAVA!$E$38</f>
        <v>Strošek nabavljene toplote / Variabilni del stroška/  MSDT (ZNGO)-</v>
      </c>
    </row>
    <row r="253" spans="1:85" ht="18" hidden="1" customHeight="1" x14ac:dyDescent="0.25">
      <c r="A253" s="237"/>
      <c r="CD253" s="139">
        <v>15</v>
      </c>
      <c r="CF253" s="274" t="s">
        <v>936</v>
      </c>
      <c r="CG253" s="275" t="str">
        <f>"Strošek nabavljene toplote / Variabilni del stroška/  MSDT (NNGO)-"&amp;IZJAVA!$E$38</f>
        <v>Strošek nabavljene toplote / Variabilni del stroška/  MSDT (NNGO)-</v>
      </c>
    </row>
    <row r="254" spans="1:85" ht="18" hidden="1" customHeight="1" x14ac:dyDescent="0.25">
      <c r="A254" s="237"/>
      <c r="CD254" s="139">
        <v>16</v>
      </c>
      <c r="CF254" t="s">
        <v>937</v>
      </c>
      <c r="CG254" s="186" t="str">
        <f>"Strošek nabavljene toplote / Fiksni del stroška /  MSDT-"&amp;IZJAVA!$E$38</f>
        <v>Strošek nabavljene toplote / Fiksni del stroška /  MSDT-</v>
      </c>
    </row>
    <row r="255" spans="1:85" ht="18" hidden="1" customHeight="1" x14ac:dyDescent="0.25">
      <c r="A255" s="237"/>
    </row>
    <row r="256" spans="1:85" ht="18" hidden="1" customHeight="1" x14ac:dyDescent="0.25">
      <c r="A256" s="237"/>
    </row>
    <row r="257" ht="18" customHeight="1" x14ac:dyDescent="0.25"/>
    <row r="258" ht="18.75" customHeight="1" x14ac:dyDescent="0.25"/>
    <row r="259" ht="18.75" customHeight="1" x14ac:dyDescent="0.25"/>
    <row r="260" ht="18.75" customHeight="1" x14ac:dyDescent="0.25"/>
    <row r="261" ht="18.75" customHeight="1" x14ac:dyDescent="0.25"/>
  </sheetData>
  <sheetProtection algorithmName="SHA-512" hashValue="0bSPoYP8kALf7HTF6sDzj0iFqQdDZc3nDP8OQTQ7wD+nJriLioj2uu+f4aWu+MGFE+Zjne0HDa5JQuUJZ214OQ==" saltValue="pgO+LxZcWLtKJJ1clgAXfw==" spinCount="100000" sheet="1" objects="1" scenarios="1" autoFilter="0" pivotTables="0"/>
  <mergeCells count="10">
    <mergeCell ref="G124:K124"/>
    <mergeCell ref="L124:N124"/>
    <mergeCell ref="P124:R124"/>
    <mergeCell ref="E3:M3"/>
    <mergeCell ref="G14:K14"/>
    <mergeCell ref="L14:O14"/>
    <mergeCell ref="P14:R14"/>
    <mergeCell ref="G69:K69"/>
    <mergeCell ref="L69:N69"/>
    <mergeCell ref="P69:R69"/>
  </mergeCells>
  <conditionalFormatting sqref="E17:G17 I17:J17">
    <cfRule type="duplicateValues" dxfId="1707" priority="12"/>
  </conditionalFormatting>
  <conditionalFormatting sqref="E72:F72">
    <cfRule type="duplicateValues" dxfId="1706" priority="13"/>
  </conditionalFormatting>
  <conditionalFormatting sqref="G72 I72:J72">
    <cfRule type="duplicateValues" dxfId="1705" priority="11"/>
  </conditionalFormatting>
  <conditionalFormatting sqref="E127:F127">
    <cfRule type="duplicateValues" dxfId="1704" priority="10"/>
  </conditionalFormatting>
  <conditionalFormatting sqref="G127 I127:J127 L127:N127">
    <cfRule type="duplicateValues" dxfId="1703" priority="9"/>
  </conditionalFormatting>
  <conditionalFormatting sqref="K127">
    <cfRule type="duplicateValues" dxfId="1702" priority="8"/>
  </conditionalFormatting>
  <conditionalFormatting sqref="L72:N72">
    <cfRule type="duplicateValues" dxfId="1701" priority="7"/>
  </conditionalFormatting>
  <conditionalFormatting sqref="K72">
    <cfRule type="duplicateValues" dxfId="1700" priority="6"/>
  </conditionalFormatting>
  <conditionalFormatting sqref="L17:O17">
    <cfRule type="duplicateValues" dxfId="1699" priority="5"/>
  </conditionalFormatting>
  <conditionalFormatting sqref="K17">
    <cfRule type="duplicateValues" dxfId="1698" priority="4"/>
  </conditionalFormatting>
  <conditionalFormatting sqref="Y18:Y62 Y73:Y118 Y128:Y172">
    <cfRule type="expression" dxfId="1697" priority="14">
      <formula>$Y18="û"</formula>
    </cfRule>
    <cfRule type="expression" dxfId="1696" priority="15">
      <formula>$H18="û"</formula>
    </cfRule>
  </conditionalFormatting>
  <conditionalFormatting sqref="O72">
    <cfRule type="duplicateValues" dxfId="1695" priority="3"/>
  </conditionalFormatting>
  <conditionalFormatting sqref="O127">
    <cfRule type="duplicateValues" dxfId="1694" priority="2"/>
  </conditionalFormatting>
  <conditionalFormatting sqref="AT18:BF46 AV73:BF101 AV128:BD156">
    <cfRule type="cellIs" dxfId="1693" priority="1" operator="equal">
      <formula>1</formula>
    </cfRule>
  </conditionalFormatting>
  <dataValidations count="4">
    <dataValidation type="decimal" allowBlank="1" showInputMessage="1" showErrorMessage="1" errorTitle="Agencija za energijo" error="Vnesite decimalno vrednost med 0,000 in 1.000.000.000,000 (natančnost 3 decimalna mesta!" promptTitle="Agencija za energijo" prompt="Vnesite decimalno vrednost med 0,000 in 1.000.000.000,000 (natančnost 3 decimalna mesta!" sqref="I18:O46" xr:uid="{5D1C38BE-68B8-4846-9640-1DF5E42989F2}">
      <formula1>0</formula1>
      <formula2>1000000000</formula2>
    </dataValidation>
    <dataValidation type="decimal" allowBlank="1" showInputMessage="1" showErrorMessage="1" errorTitle="Agencija za energijo" error="Vnesite decimalno vrednost med 0,000 in 1.000.000.000,000 (natančnost 3 decimalna mesta!" promptTitle="Agencija za energijo" prompt="Vnesite decimalno vrednost med 0,000 in 1.000.000.000,000 (natančnost 3 decimalna mestia!" sqref="G102:G115 G157:G170 G47:G62 O73:O101 O128:O156" xr:uid="{7084F6E8-36A6-4A58-B87C-775237F97CEE}">
      <formula1>0</formula1>
      <formula2>1000000000</formula2>
    </dataValidation>
    <dataValidation type="decimal" allowBlank="1" showInputMessage="1" showErrorMessage="1" errorTitle="Agencija za energijo" error="Vnesite decimalno vrednost med 0,00000 in 1.000.000,00000 (natančnost 5 decimalnih mest)!" promptTitle="Agencija za energijo" prompt="Vnesite decimalno vrednost med 0,00000 in 1.000.000,00000 (natančnost 5 decimalnih mest)!" sqref="P82:Q115 P137:Q170" xr:uid="{8265900A-85B6-4991-AC1F-432ECD7554A6}">
      <formula1>0</formula1>
      <formula2>1000000</formula2>
    </dataValidation>
    <dataValidation type="decimal" allowBlank="1" showInputMessage="1" showErrorMessage="1" errorTitle="Agencija za energijo" promptTitle="Agencija za energijo" prompt="Vnesite decimalno vrednost med 0,00000 in 1.000.000,00000 (natančnost 5 decimalnih mest)!" sqref="P73:Q81 P128:Q136 P18:Q62" xr:uid="{A46473A0-891B-489E-846F-FDB23793C8C7}">
      <formula1>0</formula1>
      <formula2>1000000</formula2>
    </dataValidation>
  </dataValidations>
  <pageMargins left="0.70866141732283472" right="0.39370078740157483" top="1.1811023622047245" bottom="0.59055118110236227" header="0.59055118110236227" footer="0.27559055118110237"/>
  <pageSetup paperSize="8" scale="55" fitToWidth="0" fitToHeight="0" orientation="landscape" r:id="rId2"/>
  <headerFooter scaleWithDoc="0">
    <oddHeader>&amp;L&amp;"Century Gothic,Navadno"&amp;7&amp;G&amp;R&amp;"Century Gothic,Navadno"&amp;6OBRAZEC ZAHTEVKA ZA IZPLAČILO NADOMESTILA DISTRIBUTERJEM TOPLOTE IZ SISTEMOV DALJINSKEGA OGREVANJA</oddHeader>
    <oddFooter>&amp;L&amp;"Century Gothic,Navadno"&amp;6Natisnjeno: &amp;D&amp;R&amp;"Century Gothic,Navadno"&amp;6&amp;A - &amp;P / &amp;N</oddFooter>
  </headerFooter>
  <rowBreaks count="2" manualBreakCount="2">
    <brk id="65" min="2" max="22" man="1"/>
    <brk id="120" min="2" max="22" man="1"/>
  </rowBreaks>
  <drawing r:id="rId3"/>
  <legacyDrawing r:id="rId4"/>
  <legacyDrawingHF r:id="rId5"/>
  <tableParts count="3">
    <tablePart r:id="rId6"/>
    <tablePart r:id="rId7"/>
    <tablePart r:id="rId8"/>
  </tableParts>
  <extLst>
    <ext xmlns:x14="http://schemas.microsoft.com/office/spreadsheetml/2009/9/main" uri="{CCE6A557-97BC-4b89-ADB6-D9C93CAAB3DF}">
      <x14:dataValidations xmlns:xm="http://schemas.microsoft.com/office/excel/2006/main" count="1">
        <x14:dataValidation type="list" allowBlank="1" showInputMessage="1" showErrorMessage="1" errorTitle="Agencija za energijo" error="Dovoljen le vnos postavk iz predlaganega seznama!" promptTitle="Agencija za energijo" prompt="Izberite postavko iz vnosnega seznama!" xr:uid="{7566AC14-B518-4584-ABDE-4C4DCE2B83A3}">
          <x14:formula1>
            <xm:f>BAZA_Sifranti!$L$10:$L$43</xm:f>
          </x14:formula1>
          <xm:sqref>F18:F46</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103C1-D43E-4E86-A436-8E27AA3CA22D}">
  <sheetPr codeName="List_18">
    <tabColor rgb="FFBB2649"/>
  </sheetPr>
  <dimension ref="A1:CJ261"/>
  <sheetViews>
    <sheetView showGridLines="0" showRowColHeaders="0" zoomScale="75" zoomScaleNormal="75" zoomScaleSheetLayoutView="70" zoomScalePageLayoutView="60" workbookViewId="0">
      <selection activeCell="F18" sqref="F18"/>
    </sheetView>
  </sheetViews>
  <sheetFormatPr defaultColWidth="4.7109375" defaultRowHeight="14.25" customHeight="1" x14ac:dyDescent="0.25"/>
  <cols>
    <col min="1" max="1" width="4.42578125" style="11" customWidth="1"/>
    <col min="2" max="2" width="4.42578125" style="11" hidden="1" customWidth="1"/>
    <col min="3" max="3" width="10.28515625" style="11" hidden="1" customWidth="1"/>
    <col min="4" max="4" width="13.28515625" style="11" hidden="1" customWidth="1"/>
    <col min="5" max="5" width="13.85546875" style="11" customWidth="1"/>
    <col min="6" max="6" width="97.7109375" style="11" customWidth="1"/>
    <col min="7" max="7" width="15.5703125" style="11" customWidth="1"/>
    <col min="8" max="8" width="12.28515625" style="11" customWidth="1"/>
    <col min="9" max="9" width="13.140625" style="11" customWidth="1"/>
    <col min="10" max="10" width="17" style="11" customWidth="1"/>
    <col min="11" max="13" width="14" style="11" customWidth="1"/>
    <col min="14" max="14" width="16.42578125" style="11" customWidth="1"/>
    <col min="15" max="15" width="16.28515625" style="11" customWidth="1"/>
    <col min="16" max="16" width="13.85546875" style="11" customWidth="1"/>
    <col min="17" max="17" width="14.7109375" style="11" customWidth="1"/>
    <col min="18" max="19" width="16.5703125" style="11" customWidth="1"/>
    <col min="20" max="20" width="16.42578125" style="11" customWidth="1"/>
    <col min="21" max="21" width="8.85546875" style="11" hidden="1" customWidth="1"/>
    <col min="22" max="22" width="13.7109375" style="11" hidden="1" customWidth="1"/>
    <col min="23" max="23" width="12.85546875" style="11" hidden="1" customWidth="1"/>
    <col min="24" max="24" width="4.42578125" style="11" customWidth="1"/>
    <col min="25" max="27" width="5.7109375" style="11" customWidth="1"/>
    <col min="28" max="28" width="12.28515625" style="35" hidden="1" customWidth="1"/>
    <col min="29" max="29" width="12" style="11" hidden="1" customWidth="1"/>
    <col min="30" max="31" width="20" style="11" hidden="1" customWidth="1"/>
    <col min="32" max="33" width="7.28515625" style="11" customWidth="1"/>
    <col min="34" max="34" width="11.42578125" style="11" customWidth="1"/>
    <col min="35" max="35" width="16.85546875" style="11" hidden="1" customWidth="1"/>
    <col min="36" max="36" width="15.85546875" style="11" hidden="1" customWidth="1"/>
    <col min="37" max="37" width="7.140625" style="122" hidden="1" customWidth="1"/>
    <col min="38" max="38" width="3.7109375" style="122" hidden="1" customWidth="1"/>
    <col min="39" max="39" width="5.140625" style="122" hidden="1" customWidth="1"/>
    <col min="40" max="42" width="5.42578125" style="122" hidden="1" customWidth="1"/>
    <col min="43" max="43" width="15" style="122" hidden="1" customWidth="1"/>
    <col min="44" max="44" width="13.5703125" style="122" hidden="1" customWidth="1"/>
    <col min="45" max="45" width="8.28515625" style="139" hidden="1" customWidth="1"/>
    <col min="46" max="46" width="9.7109375" style="122" hidden="1" customWidth="1"/>
    <col min="47" max="47" width="4" style="139" hidden="1" customWidth="1"/>
    <col min="48" max="48" width="6.85546875" style="139" hidden="1" customWidth="1"/>
    <col min="49" max="49" width="4" style="139" hidden="1" customWidth="1"/>
    <col min="50" max="50" width="6.85546875" style="11" hidden="1" customWidth="1"/>
    <col min="51" max="55" width="4" style="139" hidden="1" customWidth="1"/>
    <col min="56" max="56" width="4" style="12" hidden="1" customWidth="1"/>
    <col min="57" max="58" width="6.85546875" style="11" hidden="1" customWidth="1"/>
    <col min="59" max="59" width="7.42578125" style="139" hidden="1" customWidth="1"/>
    <col min="60" max="60" width="7.42578125" style="122" hidden="1" customWidth="1"/>
    <col min="61" max="61" width="7.5703125" style="122" hidden="1" customWidth="1"/>
    <col min="62" max="63" width="6.28515625" style="139" hidden="1" customWidth="1"/>
    <col min="64" max="65" width="4" style="139" hidden="1" customWidth="1"/>
    <col min="66" max="69" width="8.42578125" style="11" customWidth="1"/>
    <col min="70" max="70" width="21.42578125" style="11" customWidth="1"/>
    <col min="71" max="71" width="9.5703125" style="11" customWidth="1"/>
    <col min="72" max="72" width="10.85546875" style="11" hidden="1" customWidth="1"/>
    <col min="73" max="79" width="18.5703125" style="11" hidden="1" customWidth="1"/>
    <col min="80" max="81" width="14.28515625" style="11" hidden="1" customWidth="1"/>
    <col min="82" max="82" width="5.5703125" style="122" hidden="1" customWidth="1"/>
    <col min="83" max="83" width="9.140625" style="139" hidden="1" customWidth="1"/>
    <col min="84" max="84" width="14.28515625" style="122" hidden="1" customWidth="1"/>
    <col min="85" max="85" width="91.28515625" style="139" hidden="1" customWidth="1"/>
    <col min="86" max="87" width="11.85546875" style="139" hidden="1" customWidth="1"/>
    <col min="88" max="93" width="10.85546875" style="11" customWidth="1"/>
    <col min="94" max="16384" width="4.7109375" style="11"/>
  </cols>
  <sheetData>
    <row r="1" spans="2:87" ht="14.25" customHeight="1" x14ac:dyDescent="0.25">
      <c r="B1" s="237"/>
      <c r="C1" s="237"/>
      <c r="D1" s="237"/>
      <c r="P1" s="217"/>
      <c r="AI1" s="237"/>
      <c r="AJ1" s="237"/>
      <c r="AK1" s="430"/>
      <c r="AL1" s="430"/>
      <c r="AM1" s="430"/>
      <c r="AN1" s="430"/>
      <c r="AO1" s="430"/>
      <c r="AP1" s="430"/>
      <c r="AQ1" s="430"/>
      <c r="AR1" s="430"/>
      <c r="AS1" s="431"/>
      <c r="AT1" s="430"/>
      <c r="AU1" s="431"/>
      <c r="AV1" s="431"/>
      <c r="AW1" s="431"/>
      <c r="AX1" s="430"/>
      <c r="AY1" s="431"/>
      <c r="AZ1" s="431"/>
      <c r="BA1" s="431"/>
      <c r="BB1" s="431"/>
      <c r="BC1" s="431"/>
      <c r="BD1" s="431"/>
      <c r="BE1" s="430"/>
      <c r="BF1" s="430"/>
      <c r="BG1" s="431"/>
      <c r="BH1" s="430"/>
      <c r="BI1" s="430"/>
      <c r="BJ1" s="431"/>
      <c r="BK1" s="431"/>
      <c r="BL1" s="431"/>
      <c r="BM1" s="431"/>
      <c r="BT1" s="237"/>
      <c r="BU1" s="237"/>
      <c r="BV1" s="237"/>
      <c r="BW1" s="237"/>
      <c r="BX1" s="237"/>
      <c r="BY1" s="237"/>
      <c r="BZ1" s="237"/>
      <c r="CA1" s="237"/>
      <c r="CB1" s="237"/>
      <c r="CC1" s="237"/>
      <c r="CD1" s="430"/>
      <c r="CE1" s="431"/>
      <c r="CF1" s="430"/>
      <c r="CG1" s="431"/>
      <c r="CH1" s="431"/>
      <c r="CI1" s="431"/>
    </row>
    <row r="2" spans="2:87" s="119" customFormat="1" ht="35.25" customHeight="1" x14ac:dyDescent="0.25">
      <c r="E2" s="367" t="s">
        <v>1040</v>
      </c>
      <c r="AB2" s="486"/>
      <c r="AK2" s="121" t="str">
        <f>BAZA_Sifranti!$AN$3</f>
        <v>XXXX</v>
      </c>
      <c r="AL2" s="121"/>
      <c r="AM2" s="121"/>
      <c r="AN2" s="121"/>
      <c r="AO2" s="121"/>
      <c r="AP2" s="121"/>
      <c r="AQ2" s="121"/>
      <c r="AR2" s="121"/>
      <c r="AS2" s="138"/>
      <c r="AT2" s="121"/>
      <c r="AU2" s="138"/>
      <c r="AV2" s="138"/>
      <c r="AW2" s="138"/>
      <c r="AY2" s="138"/>
      <c r="AZ2" s="138"/>
      <c r="BA2" s="138"/>
      <c r="BB2" s="138"/>
      <c r="BC2" s="138"/>
      <c r="BD2" s="120"/>
      <c r="BG2" s="138"/>
      <c r="BH2" s="121"/>
      <c r="BI2" s="121"/>
      <c r="BJ2" s="138"/>
      <c r="BK2" s="138"/>
      <c r="BL2" s="138"/>
      <c r="BM2" s="138"/>
      <c r="CD2" s="121"/>
      <c r="CE2" s="138"/>
      <c r="CF2" s="121"/>
      <c r="CG2" s="138"/>
      <c r="CH2" s="138"/>
      <c r="CI2" s="138"/>
    </row>
    <row r="3" spans="2:87" s="119" customFormat="1" ht="30.75" customHeight="1" x14ac:dyDescent="0.25">
      <c r="E3" s="924" t="s">
        <v>1086</v>
      </c>
      <c r="F3" s="925"/>
      <c r="G3" s="925"/>
      <c r="H3" s="925"/>
      <c r="I3" s="926"/>
      <c r="J3" s="926"/>
      <c r="K3" s="926"/>
      <c r="L3" s="926"/>
      <c r="M3" s="926"/>
      <c r="AB3" s="486"/>
      <c r="AK3" s="236"/>
      <c r="AL3" s="236"/>
      <c r="AM3" s="236"/>
      <c r="AN3" s="236"/>
      <c r="AO3" s="236"/>
      <c r="AP3" s="236"/>
      <c r="AQ3" s="236"/>
      <c r="AR3" s="236"/>
      <c r="AS3" s="236"/>
      <c r="AT3" s="121"/>
      <c r="AU3" s="138"/>
      <c r="AV3" s="138"/>
      <c r="AW3" s="138"/>
      <c r="AY3" s="138"/>
      <c r="AZ3" s="138"/>
      <c r="BA3" s="138"/>
      <c r="BB3" s="138"/>
      <c r="BC3" s="138"/>
      <c r="BD3" s="120"/>
      <c r="BG3" s="138"/>
      <c r="BH3" s="121"/>
      <c r="BI3" s="121"/>
      <c r="BJ3" s="138"/>
      <c r="BK3" s="138"/>
      <c r="BL3" s="138"/>
      <c r="BM3" s="138"/>
      <c r="CD3" s="121"/>
      <c r="CE3" s="138"/>
      <c r="CF3" s="121"/>
      <c r="CG3" s="138"/>
      <c r="CH3" s="138"/>
      <c r="CI3" s="138"/>
    </row>
    <row r="4" spans="2:87" ht="30" customHeight="1" x14ac:dyDescent="0.25">
      <c r="F4" s="558" t="str">
        <f>IF(COUNTA(F18:F46,G47:G62,I18:Q46)+AM111=0,"DELOVNI LIST NI V CELOTI IZPOLNJEN ALI VSEBUJE NAPAKE VNOSA !",IF(AR12=0,"","PRISOTNE SO NAPAKE VNOSA - PREVERITE VNOS IN NAVODILA ZA IZPOLNJEVANJE OBRAZCA !"))</f>
        <v>DELOVNI LIST NI V CELOTI IZPOLNJEN ALI VSEBUJE NAPAKE VNOSA !</v>
      </c>
      <c r="AL4" s="122">
        <f>SUM(AR18:AR46)+SUM(AR73:AR101)</f>
        <v>0</v>
      </c>
      <c r="AQ4" s="140" t="s">
        <v>183</v>
      </c>
      <c r="AR4" s="122">
        <f>IZJAVA!AA25</f>
        <v>0</v>
      </c>
    </row>
    <row r="5" spans="2:87" ht="30" customHeight="1" x14ac:dyDescent="0.25">
      <c r="E5" s="436" t="s">
        <v>2</v>
      </c>
      <c r="F5" s="13" t="str">
        <f>IZJAVA!D11</f>
        <v/>
      </c>
      <c r="G5" s="14"/>
      <c r="H5" s="14"/>
      <c r="I5" s="14"/>
      <c r="J5" s="14"/>
      <c r="K5" s="14"/>
      <c r="L5" s="14"/>
      <c r="M5" s="14"/>
      <c r="N5" s="14"/>
      <c r="O5" s="14"/>
      <c r="AQ5" s="327" t="s">
        <v>904</v>
      </c>
      <c r="AR5" s="318">
        <f>AK12+AR12</f>
        <v>1</v>
      </c>
    </row>
    <row r="6" spans="2:87" ht="9.75" customHeight="1" x14ac:dyDescent="0.25">
      <c r="E6" s="16"/>
    </row>
    <row r="7" spans="2:87" ht="26.25" customHeight="1" x14ac:dyDescent="0.25">
      <c r="E7" s="436" t="s">
        <v>5</v>
      </c>
      <c r="F7" s="88" t="str">
        <f>UPPER(IZJAVA!E19)</f>
        <v/>
      </c>
      <c r="G7" s="17"/>
      <c r="AR7" s="21" t="s">
        <v>906</v>
      </c>
    </row>
    <row r="8" spans="2:87" ht="14.25" customHeight="1" x14ac:dyDescent="0.25">
      <c r="AR8" s="21" t="s">
        <v>902</v>
      </c>
    </row>
    <row r="9" spans="2:87" ht="12" hidden="1" customHeight="1" x14ac:dyDescent="0.3">
      <c r="F9" s="137" t="str">
        <f>IF(COUNTA(F18:K46,I47:K62,P18:P62)=0,"PRISOTNE SO NAPAKE VNOSA ALI PA OBRAZEC NI IZPOLNJEN !",IF(AL4=0,"","PRISOTNE SO NAPAKE VNOSA - PREVERITE VNOS IN NAVODILA ZA IZPOLNJEVANJE OBRAZCA !"))</f>
        <v/>
      </c>
      <c r="I9" s="18"/>
      <c r="K9" s="18"/>
      <c r="AQ9" s="140"/>
      <c r="BN9" s="389">
        <f>IFERROR((SUM(L18:M18)+(O18*(M18/(M18+O18))))/SUM(I18:J18)&gt;#REF!,0)</f>
        <v>0</v>
      </c>
      <c r="BP9" s="389">
        <f>IFERROR((SUM(L20:M20)+(O20*(M20/(M20+O20))))/SUM(I20:J20)&lt;#REF!,0)</f>
        <v>0</v>
      </c>
      <c r="BQ9" s="389"/>
    </row>
    <row r="10" spans="2:87" ht="14.25" hidden="1" customHeight="1" x14ac:dyDescent="0.25">
      <c r="AQ10" s="140"/>
      <c r="BN10" s="389">
        <f>IFERROR((SUM(L19:M19)+(O19*(M19/(M19+O19))))/SUM(I19:J19)&gt;#REF!,0)</f>
        <v>0</v>
      </c>
      <c r="BP10" s="389">
        <f>IFERROR((SUM(L21:M21)+(O21*(M21/(M21+O21))))/SUM(I21:J21)&lt;#REF!,0)</f>
        <v>0</v>
      </c>
      <c r="BQ10" s="389"/>
    </row>
    <row r="11" spans="2:87" ht="14.25" customHeight="1" x14ac:dyDescent="0.25">
      <c r="G11" s="19"/>
      <c r="H11" s="19"/>
      <c r="I11" s="15"/>
      <c r="AQ11" s="140"/>
    </row>
    <row r="12" spans="2:87" ht="24.75" customHeight="1" x14ac:dyDescent="0.25">
      <c r="E12" s="305" t="s">
        <v>1035</v>
      </c>
      <c r="H12" s="19"/>
      <c r="AK12" s="318">
        <f>IF(COUNTA(F18:F46,G47:G62,I18:Q46)=0,1,0)</f>
        <v>1</v>
      </c>
      <c r="AQ12" s="327" t="s">
        <v>559</v>
      </c>
      <c r="AR12" s="318">
        <f>AR15+AR70+AR125</f>
        <v>0</v>
      </c>
      <c r="BN12" s="389"/>
      <c r="BO12" s="389"/>
      <c r="BP12" s="389"/>
      <c r="BQ12" s="389"/>
      <c r="BX12" s="390"/>
    </row>
    <row r="13" spans="2:87" ht="14.25" customHeight="1" thickBot="1" x14ac:dyDescent="0.3">
      <c r="D13" s="306">
        <v>1</v>
      </c>
      <c r="BN13" s="389"/>
      <c r="BO13" s="389"/>
      <c r="BP13" s="389"/>
      <c r="BQ13" s="389"/>
    </row>
    <row r="14" spans="2:87" ht="21" customHeight="1" x14ac:dyDescent="0.25">
      <c r="D14" s="306" t="str">
        <f>VLOOKUP(MATCH($D$13,tblS_Mesec[ID_Mesec],0),tblS_Mesec[],4)</f>
        <v>PLAN</v>
      </c>
      <c r="F14" s="250" t="s">
        <v>520</v>
      </c>
      <c r="G14" s="921" t="s">
        <v>506</v>
      </c>
      <c r="H14" s="922"/>
      <c r="I14" s="922"/>
      <c r="J14" s="922"/>
      <c r="K14" s="922"/>
      <c r="L14" s="921" t="s">
        <v>515</v>
      </c>
      <c r="M14" s="922"/>
      <c r="N14" s="922"/>
      <c r="O14" s="923"/>
      <c r="P14" s="922" t="s">
        <v>555</v>
      </c>
      <c r="Q14" s="922"/>
      <c r="R14" s="923"/>
      <c r="S14" s="250" t="s">
        <v>1087</v>
      </c>
      <c r="T14" s="252"/>
      <c r="U14" s="251"/>
      <c r="V14" s="252"/>
      <c r="AB14" s="35" t="s">
        <v>241</v>
      </c>
      <c r="BN14" s="35" t="s">
        <v>241</v>
      </c>
    </row>
    <row r="15" spans="2:87" ht="21" customHeight="1" x14ac:dyDescent="0.25">
      <c r="D15" s="306" t="str">
        <f>VLOOKUP(MATCH($D$13,tblS_Mesec[ID_Mesec],0),tblS_Mesec[],7)</f>
        <v>PO</v>
      </c>
      <c r="E15" s="21" t="s">
        <v>1144</v>
      </c>
      <c r="F15" s="249"/>
      <c r="G15" s="253"/>
      <c r="H15" s="249"/>
      <c r="I15" s="254" t="s">
        <v>518</v>
      </c>
      <c r="J15" s="255" t="s">
        <v>519</v>
      </c>
      <c r="K15" s="256"/>
      <c r="L15" s="257" t="s">
        <v>516</v>
      </c>
      <c r="M15" s="559" t="s">
        <v>517</v>
      </c>
      <c r="N15" s="259"/>
      <c r="O15" s="438" t="s">
        <v>907</v>
      </c>
      <c r="P15" s="249"/>
      <c r="Q15" s="249"/>
      <c r="R15" s="249"/>
      <c r="S15" s="249"/>
      <c r="T15" s="249"/>
      <c r="U15" s="249"/>
      <c r="V15" s="249"/>
      <c r="AB15" s="394" t="s">
        <v>914</v>
      </c>
      <c r="AR15" s="318">
        <f>SUM(AR18:AR62)</f>
        <v>0</v>
      </c>
      <c r="AT15" s="520" t="s">
        <v>989</v>
      </c>
      <c r="BN15" s="547" t="s">
        <v>1001</v>
      </c>
      <c r="BP15" s="35"/>
      <c r="BQ15" s="35"/>
    </row>
    <row r="16" spans="2:87" s="23" customFormat="1" ht="15.75" customHeight="1" x14ac:dyDescent="0.25">
      <c r="E16" s="23" t="s">
        <v>16</v>
      </c>
      <c r="F16" s="23" t="s">
        <v>17</v>
      </c>
      <c r="G16" s="23" t="s">
        <v>18</v>
      </c>
      <c r="H16" s="23" t="s">
        <v>19</v>
      </c>
      <c r="I16" s="23" t="s">
        <v>20</v>
      </c>
      <c r="J16" s="23" t="s">
        <v>21</v>
      </c>
      <c r="K16" s="23" t="s">
        <v>22</v>
      </c>
      <c r="L16" s="23" t="s">
        <v>23</v>
      </c>
      <c r="M16" s="23" t="s">
        <v>24</v>
      </c>
      <c r="N16" s="23" t="s">
        <v>25</v>
      </c>
      <c r="O16" s="23" t="s">
        <v>26</v>
      </c>
      <c r="P16" s="23" t="s">
        <v>27</v>
      </c>
      <c r="Q16" s="23" t="s">
        <v>28</v>
      </c>
      <c r="R16" s="23" t="s">
        <v>507</v>
      </c>
      <c r="S16" s="23" t="s">
        <v>508</v>
      </c>
      <c r="T16" s="23" t="s">
        <v>509</v>
      </c>
      <c r="U16" s="23" t="s">
        <v>510</v>
      </c>
      <c r="V16" s="23" t="s">
        <v>557</v>
      </c>
      <c r="W16" s="11"/>
      <c r="X16" s="11"/>
      <c r="Y16" s="11"/>
      <c r="Z16" s="11"/>
      <c r="AA16" s="11"/>
      <c r="AB16" s="487"/>
      <c r="AK16" s="123"/>
      <c r="AL16" s="123"/>
      <c r="AM16" s="123"/>
      <c r="AN16" s="123"/>
      <c r="AO16" s="123"/>
      <c r="AP16" s="123"/>
      <c r="AQ16" s="123"/>
      <c r="BG16" s="23" t="s">
        <v>500</v>
      </c>
      <c r="BH16" s="23" t="s">
        <v>501</v>
      </c>
    </row>
    <row r="17" spans="1:84" s="21" customFormat="1" ht="138.75" customHeight="1" x14ac:dyDescent="0.25">
      <c r="A17" s="11"/>
      <c r="B17" s="11"/>
      <c r="C17" s="25" t="s">
        <v>573</v>
      </c>
      <c r="D17" s="36" t="s">
        <v>549</v>
      </c>
      <c r="E17" s="309" t="s">
        <v>14</v>
      </c>
      <c r="F17" s="26" t="s">
        <v>146</v>
      </c>
      <c r="G17" s="25" t="s">
        <v>511</v>
      </c>
      <c r="H17" s="27" t="s">
        <v>3</v>
      </c>
      <c r="I17" s="247" t="s">
        <v>503</v>
      </c>
      <c r="J17" s="25" t="s">
        <v>504</v>
      </c>
      <c r="K17" s="25" t="s">
        <v>568</v>
      </c>
      <c r="L17" s="300" t="s">
        <v>512</v>
      </c>
      <c r="M17" s="243" t="s">
        <v>513</v>
      </c>
      <c r="N17" s="243" t="s">
        <v>567</v>
      </c>
      <c r="O17" s="391" t="s">
        <v>875</v>
      </c>
      <c r="P17" s="67" t="s">
        <v>554</v>
      </c>
      <c r="Q17" s="25" t="s">
        <v>556</v>
      </c>
      <c r="R17" s="27" t="s">
        <v>505</v>
      </c>
      <c r="S17" s="25" t="s">
        <v>321</v>
      </c>
      <c r="T17" s="25" t="s">
        <v>322</v>
      </c>
      <c r="U17" s="25" t="s">
        <v>148</v>
      </c>
      <c r="V17" s="25" t="s">
        <v>252</v>
      </c>
      <c r="W17" s="22"/>
      <c r="Y17" s="392" t="s">
        <v>196</v>
      </c>
      <c r="AB17" s="442" t="s">
        <v>910</v>
      </c>
      <c r="AC17" s="442" t="s">
        <v>909</v>
      </c>
      <c r="AD17" s="442" t="s">
        <v>916</v>
      </c>
      <c r="AE17" s="442" t="s">
        <v>915</v>
      </c>
      <c r="AF17" s="27"/>
      <c r="AL17" s="11"/>
      <c r="AM17" s="11"/>
      <c r="AP17" s="144"/>
      <c r="AQ17" s="246" t="s">
        <v>148</v>
      </c>
      <c r="AR17" s="145" t="s">
        <v>195</v>
      </c>
      <c r="AS17" s="246"/>
      <c r="AT17" s="146" t="s">
        <v>194</v>
      </c>
      <c r="AU17" s="246" t="s">
        <v>193</v>
      </c>
      <c r="AV17" s="505" t="s">
        <v>522</v>
      </c>
      <c r="AW17" s="386" t="s">
        <v>521</v>
      </c>
      <c r="AX17" s="388" t="s">
        <v>523</v>
      </c>
      <c r="AY17" s="387" t="s">
        <v>876</v>
      </c>
      <c r="AZ17" s="387" t="s">
        <v>877</v>
      </c>
      <c r="BA17" s="387" t="s">
        <v>982</v>
      </c>
      <c r="BB17" s="387" t="s">
        <v>979</v>
      </c>
      <c r="BC17" s="504" t="s">
        <v>986</v>
      </c>
      <c r="BD17" s="504" t="s">
        <v>987</v>
      </c>
      <c r="BE17" s="246" t="s">
        <v>609</v>
      </c>
      <c r="BF17" s="246" t="s">
        <v>610</v>
      </c>
      <c r="BG17" s="246" t="s">
        <v>607</v>
      </c>
      <c r="BH17" s="246" t="s">
        <v>608</v>
      </c>
      <c r="BJ17" s="519" t="s">
        <v>985</v>
      </c>
      <c r="BK17" s="519" t="s">
        <v>977</v>
      </c>
      <c r="BL17" s="519" t="s">
        <v>878</v>
      </c>
      <c r="BM17" s="519" t="s">
        <v>980</v>
      </c>
      <c r="BN17" s="548" t="s">
        <v>972</v>
      </c>
      <c r="BO17" s="548" t="s">
        <v>974</v>
      </c>
      <c r="BP17" s="548" t="s">
        <v>973</v>
      </c>
      <c r="BQ17" s="548" t="s">
        <v>1000</v>
      </c>
      <c r="BR17" s="548" t="s">
        <v>999</v>
      </c>
      <c r="BT17" s="520" t="s">
        <v>988</v>
      </c>
      <c r="BX17" s="246"/>
      <c r="CB17" s="35"/>
      <c r="CE17" s="246"/>
      <c r="CF17" s="246"/>
    </row>
    <row r="18" spans="1:84" s="35" customFormat="1" ht="16.7" customHeight="1" x14ac:dyDescent="0.25">
      <c r="A18" s="11"/>
      <c r="B18" s="11"/>
      <c r="C18" s="332" t="str">
        <f t="shared" ref="C18:C62" si="0">$D$15</f>
        <v>PO</v>
      </c>
      <c r="D18" s="308" t="str">
        <f t="shared" ref="D18:D62" si="1">$D$14</f>
        <v>PLAN</v>
      </c>
      <c r="E18" s="310" t="str">
        <f>IF(F18="","",INDEX(BAZA_Sifranti!$I$10:$O$43,MATCH(F18,BAZA_Sifranti!$L$10:$L$43,0),3))</f>
        <v/>
      </c>
      <c r="F18" s="641"/>
      <c r="G18" s="262" t="str">
        <f>IF(E18="","",ROUND(IF(OR(O18=0,O18=""),SUM(J18:K18),(SUM(M18:N18))/(SUM(M18:N18)+O18)*SUM(J18:K18)),3))</f>
        <v/>
      </c>
      <c r="H18" s="29" t="str">
        <f>IFERROR(IF(F18="","",VLOOKUP(MATCH(E18,tblS_VarStroški_SD[ID_STRO_SD],0)-1,tblS_VarStroški_SD[],5)),"")</f>
        <v/>
      </c>
      <c r="I18" s="642"/>
      <c r="J18" s="643"/>
      <c r="K18" s="643"/>
      <c r="L18" s="644"/>
      <c r="M18" s="643"/>
      <c r="N18" s="643"/>
      <c r="O18" s="645"/>
      <c r="P18" s="646"/>
      <c r="Q18" s="647"/>
      <c r="R18" s="30" t="str">
        <f>IFERROR(IF(F18="","",VLOOKUP(MATCH(F18,tblS_VarStroški_SD[STROSEK_SD_Naziv],0)-1,tblS_VarStroški_SD[],6)),"")</f>
        <v/>
      </c>
      <c r="S18" s="399" t="str">
        <f t="shared" ref="S18:S62" si="2">IF(OR(G18="",Q18=""),"",ROUND((G18*Q18+P18),2))</f>
        <v/>
      </c>
      <c r="T18" s="197" t="str">
        <f t="shared" ref="T18:T62" si="3">IFERROR(S18/$S$63,"")</f>
        <v/>
      </c>
      <c r="U18" s="32" t="str">
        <f t="shared" ref="U18:U62" si="4">IF(F18="","",AQ18)</f>
        <v/>
      </c>
      <c r="V18" s="198" t="str">
        <f t="shared" ref="V18:V62" si="5">IFERROR(T18,"")</f>
        <v/>
      </c>
      <c r="W18" s="22"/>
      <c r="Y18" s="194" t="str">
        <f t="shared" ref="Y18:Y46" si="6">IF(AND(E18="",AT18=0,COUNTA(F18,I18:K18,P18:Q18)=0),"",IF(AR18=1,"û","ü"))</f>
        <v/>
      </c>
      <c r="AB18" s="443" t="s">
        <v>911</v>
      </c>
      <c r="AC18" s="488">
        <f>IFERROR(SUM(#REF!,#REF!,#REF!)/#REF!,0)</f>
        <v>0</v>
      </c>
      <c r="AD18" s="492">
        <v>0</v>
      </c>
      <c r="AE18" s="490">
        <f>ROUND(AD18*AC18,3)</f>
        <v>0</v>
      </c>
      <c r="AF18" s="11"/>
      <c r="AH18" s="21"/>
      <c r="AL18" s="11"/>
      <c r="AM18" s="11"/>
      <c r="AP18" s="125"/>
      <c r="AQ18" s="125" t="s">
        <v>149</v>
      </c>
      <c r="AR18" s="147">
        <f t="shared" ref="AR18:AR46" si="7">IF(SUM(AS18:BF18)&gt;0,1,0)</f>
        <v>0</v>
      </c>
      <c r="AS18" s="122"/>
      <c r="AT18" s="122">
        <f t="shared" ref="AT18:AT45" si="8">IF(AND(F18="",F19&lt;&gt;""),1,0)</f>
        <v>0</v>
      </c>
      <c r="AU18" s="122">
        <f>IF(IF(F18="",TRUE,COUNTIF(tbl_07_UVS_0138[Naziv upravičenega variabilnega stroška],F18)=1)=FALSE,1,0)</f>
        <v>0</v>
      </c>
      <c r="AV18" s="122"/>
      <c r="AW18" s="35">
        <f t="shared" ref="AW18:AW46" si="9">IF(SUM(I18:O18)=0,0,IF(LEFT(E18,3)="A01",IF(SUM(I18:J18,L18:M18)=0,0,IF(AND(SUM(I18:J18)&gt;0,SUM(L18:M18)&gt;0),0,1)),0))</f>
        <v>0</v>
      </c>
      <c r="AX18" s="35">
        <f t="shared" ref="AX18:AX46" si="10">IF(SUM(I18:O18)=0,0,IF(LEFT(E18,3)="A01",IF(SUM(I18:O18)=0,0,IF(OR(AND(K18=0,N18=0),AND(K18&gt;0,N18&gt;=0))=TRUE,0,1)),0))</f>
        <v>0</v>
      </c>
      <c r="AY18" s="35">
        <f>IFERROR(IF(BM18=1,IF(AND(BN18&lt;=$BZ$19,BN18&gt;=$CA$19,BO18&lt;=$BV$19,BO18&gt;=$BW$19,BP18&lt;=$BX$19,BP18&gt;=$BY$19,BQ18&gt;=$CB$19,BQ18&lt;=$CC$19),0,1),0),0)</f>
        <v>0</v>
      </c>
      <c r="AZ18" s="35">
        <f t="shared" ref="AZ18:AZ46" si="11">IFERROR(IF(BM18=2,IF(AND(BN18&lt;=$BZ$20,BN18&gt;=$CA$20,BO18&lt;=$BV$20,BO18&gt;=$BW$20),0,1),0),0)</f>
        <v>0</v>
      </c>
      <c r="BA18" s="35">
        <f>IFERROR(IF(BM18=3,IF(AND(BN18&lt;=$BZ$21,BN18&gt;=$CA$21,BO18&lt;=$BV$21,BO18&gt;=$BW$21,BP18&lt;=$BX$21,BP18&gt;=$BY$21,BQ18&gt;=$CB$21,BQ18&lt;=$CC$21),0,1),0),0)</f>
        <v>0</v>
      </c>
      <c r="BB18" s="35">
        <f t="shared" ref="BB18:BB46" si="12">IFERROR(IF(BM18=4,IF(AND(BN18&lt;=$BZ$22,BN18&gt;=$CA$22,BO18&lt;=$BV$22,BO18&gt;=$BW$22),0,1),0),0)</f>
        <v>0</v>
      </c>
      <c r="BC18" s="35">
        <f t="shared" ref="BC18:BC46" si="13">IF(E18="",0,IF(AND(OR(AND(I18=0,L18=0),AND(I18&gt;0,L18&gt;0),AND(SUM(I18:J18)&gt;0,SUM(L18:M18)&gt;0)),OR(AND(I18&gt;0,J18&gt;0,L18&gt;0),AND(SUM(I18:J18)=0,SUM(L18:M18)=0)))=TRUE,0,1))</f>
        <v>0</v>
      </c>
      <c r="BD18" s="381">
        <f t="shared" ref="BD18:BD46" si="14">IF(OR(COUNTA(F18,I18:Q18)&gt;9,COUNTA(F18,I18:Q18)=0)=TRUE,0,1)</f>
        <v>0</v>
      </c>
      <c r="BE18" s="35">
        <f t="shared" ref="BE18:BE46" si="15">IF(AND($BG$16=E18,$BG$18&lt;&gt;""),IF(Q18&gt;$BG$18,1,0),0)</f>
        <v>0</v>
      </c>
      <c r="BF18" s="35">
        <f t="shared" ref="BF18:BF46" si="16">IF(AND($BH$16=E18,$BH$18&lt;&gt;""),IF(Q18&gt;$BH$18,1,0),0)</f>
        <v>0</v>
      </c>
      <c r="BG18" s="372" t="str">
        <f>IF(AND($AK$2=VLOOKUP($D$13,tblS_RegUVS[],2),VLOOKUP($D$13,tblS_RegUVS[],4)&lt;&gt;""),VLOOKUP($D$13,tblS_RegUVS[],4),"")</f>
        <v/>
      </c>
      <c r="BH18" s="372" t="str">
        <f>IF(AND($AK$2=VLOOKUP($D$13,tblS_RegUVS[],2),VLOOKUP($D$13,tblS_RegUVS[],6)&lt;&gt;""),VLOOKUP($D$13,tblS_RegUVS[],6),"")</f>
        <v/>
      </c>
      <c r="BJ18" s="12" t="b">
        <f t="shared" ref="BJ18:BJ46" si="17">AND(LEFT(E18,3)="A01",SUM(L18:N18)&gt;0,E18&lt;&gt;"A01-13",E18&lt;&gt;"A01-14",E18&lt;&gt;"A01-15")</f>
        <v>0</v>
      </c>
      <c r="BK18" s="516" t="b">
        <f t="shared" ref="BK18:BK46" si="18">AND(LEFT(E18,3)="A01",SUM(N18:O18)&gt;0,E18="A01-15")</f>
        <v>0</v>
      </c>
      <c r="BL18" s="518">
        <f t="shared" ref="BL18:BL46" si="19">IF(BJ18=TRUE,IF(AND(K18=0,BJ18=TRUE),1,IF(SUM(I18:J18)=0,2,3)),0)</f>
        <v>0</v>
      </c>
      <c r="BM18" s="518">
        <f>IF(BL18&lt;&gt;0,BL18,IF(BK18=TRUE,4,0))</f>
        <v>0</v>
      </c>
      <c r="BN18" s="517" t="str">
        <f t="shared" ref="BN18:BN46" si="20">IFERROR(IF($BM18=0,"",ROUND(SUM(L18:O18)/SUM(I18:K18),3)),"")</f>
        <v/>
      </c>
      <c r="BO18" s="517" t="str">
        <f t="shared" ref="BO18:BO46" si="21">IFERROR(IF($BM18=0,"",ROUND(SUM(M18:O18)/SUM(J18:K18),3)),"")</f>
        <v/>
      </c>
      <c r="BP18" s="517" t="str">
        <f t="shared" ref="BP18:BP46" si="22">IFERROR(IF($BM18=0,"",ROUND(SUM(L18)/SUM(I18),3)),"")</f>
        <v/>
      </c>
      <c r="BQ18" s="517" t="str">
        <f>IFERROR(IF(OR($BM18=1,$BM18=3),ROUND(IF(O18=0,L18/M18,IF((N18+O18)&lt;=(K18*0.95),L18/(M18+O18),L18/(SUM(N18:O18)-K18*0.95+M18))),3),""),"")</f>
        <v/>
      </c>
      <c r="BR18" s="546" t="str">
        <f>IF(BM18=0,"",VLOOKUP(BM18,$BT$19:$BU$22,2))</f>
        <v/>
      </c>
      <c r="BT18" s="521" t="str">
        <f t="array" ref="BT18">BAZA_Sifranti!BS8:BX12</f>
        <v>ID</v>
      </c>
      <c r="BU18" s="521" t="str">
        <f t="array" ref="BU18">BAZA_Sifranti!BT8:BX10</f>
        <v>Naprava_TIP</v>
      </c>
      <c r="BV18" s="521" t="str">
        <f t="array" ref="BV18">BAZA_Sifranti!BU8:BX10</f>
        <v>Izkoristek TE max</v>
      </c>
      <c r="BW18" s="521" t="str">
        <f t="array" ref="BW18">BAZA_Sifranti!BV8:BX10</f>
        <v>Izkoristek TE min</v>
      </c>
      <c r="BX18" s="521" t="str">
        <f t="array" ref="BX18">BAZA_Sifranti!BW8:BY10</f>
        <v>Izkoristek EE max</v>
      </c>
      <c r="BY18" s="521" t="str">
        <f t="array" ref="BY18">BAZA_Sifranti!BX8:BZ10</f>
        <v>Izkoristek EE min</v>
      </c>
      <c r="BZ18" s="521" t="str">
        <f t="array" ref="BZ18">BAZA_Sifranti!BY8:CA10</f>
        <v>Izkoristek PN max</v>
      </c>
      <c r="CA18" s="521" t="str">
        <f t="array" ref="CA18">BAZA_Sifranti!BZ8:CB10</f>
        <v>Izkoristek PN min</v>
      </c>
      <c r="CB18" s="521" t="str">
        <f t="array" ref="CB18">BAZA_Sifranti!CA8:CC10</f>
        <v>Cmin</v>
      </c>
      <c r="CC18" s="521" t="str">
        <f t="array" ref="CC18">BAZA_Sifranti!CB8:CD10</f>
        <v>Cmax</v>
      </c>
      <c r="CE18" s="372"/>
      <c r="CF18" s="372"/>
    </row>
    <row r="19" spans="1:84" s="35" customFormat="1" ht="16.7" customHeight="1" x14ac:dyDescent="0.25">
      <c r="A19" s="11"/>
      <c r="B19" s="11"/>
      <c r="C19" s="332" t="str">
        <f t="shared" si="0"/>
        <v>PO</v>
      </c>
      <c r="D19" s="308" t="str">
        <f t="shared" si="1"/>
        <v>PLAN</v>
      </c>
      <c r="E19" s="310" t="str">
        <f>IF(F19="","",INDEX(BAZA_Sifranti!$I$10:$O$43,MATCH(F19,BAZA_Sifranti!$L$10:$L$43,0),3))</f>
        <v/>
      </c>
      <c r="F19" s="641"/>
      <c r="G19" s="262" t="str">
        <f t="shared" ref="G19:G46" si="23">IF(E19="","",ROUND(IF(OR(O19=0,O19=""),SUM(J19:K19),(SUM(M19:N19))/(SUM(M19:N19)+O19)*SUM(J19:K19)),3))</f>
        <v/>
      </c>
      <c r="H19" s="29" t="str">
        <f>IFERROR(IF(F19="","",VLOOKUP(MATCH(E19,tblS_VarStroški_SD[ID_STRO_SD],0)-1,tblS_VarStroški_SD[],5)),"")</f>
        <v/>
      </c>
      <c r="I19" s="642"/>
      <c r="J19" s="643"/>
      <c r="K19" s="643"/>
      <c r="L19" s="644"/>
      <c r="M19" s="643"/>
      <c r="N19" s="643"/>
      <c r="O19" s="645"/>
      <c r="P19" s="646"/>
      <c r="Q19" s="647"/>
      <c r="R19" s="30" t="str">
        <f>IFERROR(IF(F19="","",VLOOKUP(MATCH(F19,tblS_VarStroški_SD[STROSEK_SD_Naziv],0)-1,tblS_VarStroški_SD[],6)),"")</f>
        <v/>
      </c>
      <c r="S19" s="399" t="str">
        <f t="shared" si="2"/>
        <v/>
      </c>
      <c r="T19" s="690" t="str">
        <f t="shared" si="3"/>
        <v/>
      </c>
      <c r="U19" s="32" t="str">
        <f t="shared" si="4"/>
        <v/>
      </c>
      <c r="V19" s="198" t="str">
        <f t="shared" si="5"/>
        <v/>
      </c>
      <c r="W19" s="22"/>
      <c r="Y19" s="194" t="str">
        <f t="shared" si="6"/>
        <v/>
      </c>
      <c r="AB19" s="444" t="s">
        <v>912</v>
      </c>
      <c r="AC19" s="489">
        <f>IFERROR(SUM(#REF!,#REF!,#REF!)/#REF!,0)</f>
        <v>0</v>
      </c>
      <c r="AD19" s="445"/>
      <c r="AE19" s="491">
        <f>ROUND(AD18*AC19,3)</f>
        <v>0</v>
      </c>
      <c r="AF19" s="398"/>
      <c r="AH19" s="21"/>
      <c r="AM19" s="11"/>
      <c r="AP19" s="125"/>
      <c r="AQ19" s="125" t="s">
        <v>150</v>
      </c>
      <c r="AR19" s="147">
        <f t="shared" si="7"/>
        <v>0</v>
      </c>
      <c r="AS19" s="122"/>
      <c r="AT19" s="122">
        <f t="shared" si="8"/>
        <v>0</v>
      </c>
      <c r="AU19" s="122">
        <f>IF(IF(F19="",TRUE,COUNTIF(tbl_07_UVS_0138[Naziv upravičenega variabilnega stroška],F19)=1)=FALSE,1,0)</f>
        <v>0</v>
      </c>
      <c r="AV19" s="122"/>
      <c r="AW19" s="35">
        <f t="shared" si="9"/>
        <v>0</v>
      </c>
      <c r="AX19" s="35">
        <f t="shared" si="10"/>
        <v>0</v>
      </c>
      <c r="AY19" s="35">
        <f t="shared" ref="AY19:AY46" si="24">IFERROR(IF(BM19=1,IF(AND(BN19&lt;=$BZ$19,BN19&gt;=$CA$19,BO19&lt;=$BV$19,BO19&gt;=$BW$19,BP19&lt;=$BX$19,BP19&gt;=$BY$19,BQ19&gt;=$CB$19,BQ19&lt;=$CC$19),0,1),0),0)</f>
        <v>0</v>
      </c>
      <c r="AZ19" s="35">
        <f t="shared" si="11"/>
        <v>0</v>
      </c>
      <c r="BA19" s="35">
        <f t="shared" ref="BA19:BA46" si="25">IFERROR(IF(BM19=3,IF(AND(BN19&lt;=$BZ$21,BN19&gt;=$CA$21,BO19&lt;=$BV$21,BO19&gt;=$BW$21,BP19&lt;=$BX$21,BP19&gt;=$BY$21,BQ19&gt;=$CB$21,BQ19&lt;=$CC$21),0,1),0),0)</f>
        <v>0</v>
      </c>
      <c r="BB19" s="35">
        <f t="shared" si="12"/>
        <v>0</v>
      </c>
      <c r="BC19" s="35">
        <f t="shared" si="13"/>
        <v>0</v>
      </c>
      <c r="BD19" s="381">
        <f t="shared" si="14"/>
        <v>0</v>
      </c>
      <c r="BE19" s="35">
        <f t="shared" si="15"/>
        <v>0</v>
      </c>
      <c r="BF19" s="35">
        <f t="shared" si="16"/>
        <v>0</v>
      </c>
      <c r="BG19" s="6"/>
      <c r="BJ19" s="12" t="b">
        <f t="shared" si="17"/>
        <v>0</v>
      </c>
      <c r="BK19" s="516" t="b">
        <f t="shared" si="18"/>
        <v>0</v>
      </c>
      <c r="BL19" s="518">
        <f t="shared" si="19"/>
        <v>0</v>
      </c>
      <c r="BM19" s="518">
        <f t="shared" ref="BM19:BM46" si="26">IF(BL19&lt;&gt;0,BL19,IF(BK19=TRUE,4,0))</f>
        <v>0</v>
      </c>
      <c r="BN19" s="517" t="str">
        <f t="shared" si="20"/>
        <v/>
      </c>
      <c r="BO19" s="517" t="str">
        <f t="shared" si="21"/>
        <v/>
      </c>
      <c r="BP19" s="517" t="str">
        <f t="shared" si="22"/>
        <v/>
      </c>
      <c r="BQ19" s="517" t="str">
        <f t="shared" ref="BQ19:BQ46" si="27">IFERROR(IF(OR($BM19=1,$BM19=3),ROUND(IF(O19=0,L19/M19,IF((N19+O19)&lt;=(K19*0.95),L19/(M19+O19),L19/(SUM(N19:O19)-K19*0.95+M19))),3),""),"")</f>
        <v/>
      </c>
      <c r="BR19" s="546" t="str">
        <f t="shared" ref="BR19:BR46" si="28">IF(BM19=0,"",VLOOKUP(BM19,$BT$19:$BU$22,2))</f>
        <v/>
      </c>
      <c r="BT19" s="508">
        <f t="array" ref="BT19">BAZA_Sifranti!BS9:BX12</f>
        <v>1</v>
      </c>
      <c r="BU19" s="508" t="str">
        <f t="array" ref="BU19">BAZA_Sifranti!BT9:BX12</f>
        <v>SPTE</v>
      </c>
      <c r="BV19" s="508">
        <v>1</v>
      </c>
      <c r="BW19" s="508">
        <v>0.45</v>
      </c>
      <c r="BX19" s="508">
        <v>0.85</v>
      </c>
      <c r="BY19" s="508">
        <v>0.25</v>
      </c>
      <c r="BZ19" s="508">
        <v>1</v>
      </c>
      <c r="CA19" s="508">
        <v>0.45</v>
      </c>
      <c r="CB19" s="508">
        <v>0.4</v>
      </c>
      <c r="CC19" s="508">
        <v>0.95</v>
      </c>
      <c r="CE19" s="6"/>
    </row>
    <row r="20" spans="1:84" s="35" customFormat="1" ht="17.25" customHeight="1" x14ac:dyDescent="0.25">
      <c r="A20" s="11"/>
      <c r="B20" s="11"/>
      <c r="C20" s="332" t="str">
        <f t="shared" si="0"/>
        <v>PO</v>
      </c>
      <c r="D20" s="308" t="str">
        <f t="shared" si="1"/>
        <v>PLAN</v>
      </c>
      <c r="E20" s="310" t="str">
        <f>IF(F20="","",INDEX(BAZA_Sifranti!$I$10:$O$43,MATCH(F20,BAZA_Sifranti!$L$10:$L$43,0),3))</f>
        <v/>
      </c>
      <c r="F20" s="641"/>
      <c r="G20" s="262" t="str">
        <f t="shared" si="23"/>
        <v/>
      </c>
      <c r="H20" s="29" t="str">
        <f>IFERROR(IF(F20="","",VLOOKUP(MATCH(E20,tblS_VarStroški_SD[ID_STRO_SD],0)-1,tblS_VarStroški_SD[],5)),"")</f>
        <v/>
      </c>
      <c r="I20" s="642"/>
      <c r="J20" s="643"/>
      <c r="K20" s="643"/>
      <c r="L20" s="644"/>
      <c r="M20" s="643"/>
      <c r="N20" s="643"/>
      <c r="O20" s="645"/>
      <c r="P20" s="646"/>
      <c r="Q20" s="647"/>
      <c r="R20" s="30" t="str">
        <f>IFERROR(IF(F20="","",VLOOKUP(MATCH(F20,tblS_VarStroški_SD[STROSEK_SD_Naziv],0)-1,tblS_VarStroški_SD[],6)),"")</f>
        <v/>
      </c>
      <c r="S20" s="399" t="str">
        <f t="shared" si="2"/>
        <v/>
      </c>
      <c r="T20" s="690" t="str">
        <f t="shared" si="3"/>
        <v/>
      </c>
      <c r="U20" s="32" t="str">
        <f t="shared" si="4"/>
        <v/>
      </c>
      <c r="V20" s="198" t="str">
        <f t="shared" si="5"/>
        <v/>
      </c>
      <c r="W20" s="22"/>
      <c r="Y20" s="194" t="str">
        <f t="shared" si="6"/>
        <v/>
      </c>
      <c r="AB20" s="444" t="s">
        <v>913</v>
      </c>
      <c r="AC20" s="489">
        <f>IFERROR(1-SUM(AC18:AC19),0)</f>
        <v>1</v>
      </c>
      <c r="AD20" s="445"/>
      <c r="AE20" s="491">
        <f>ROUND(AD18*AC20,3)</f>
        <v>0</v>
      </c>
      <c r="AF20" s="398"/>
      <c r="AH20" s="21"/>
      <c r="AM20" s="11"/>
      <c r="AP20" s="125"/>
      <c r="AQ20" s="125" t="s">
        <v>151</v>
      </c>
      <c r="AR20" s="147">
        <f t="shared" si="7"/>
        <v>0</v>
      </c>
      <c r="AS20" s="122"/>
      <c r="AT20" s="122">
        <f t="shared" si="8"/>
        <v>0</v>
      </c>
      <c r="AU20" s="122">
        <f>IF(IF(F20="",TRUE,COUNTIF(tbl_07_UVS_0138[Naziv upravičenega variabilnega stroška],F20)=1)=FALSE,1,0)</f>
        <v>0</v>
      </c>
      <c r="AV20" s="122"/>
      <c r="AW20" s="35">
        <f t="shared" si="9"/>
        <v>0</v>
      </c>
      <c r="AX20" s="35">
        <f t="shared" si="10"/>
        <v>0</v>
      </c>
      <c r="AY20" s="35">
        <f t="shared" si="24"/>
        <v>0</v>
      </c>
      <c r="AZ20" s="35">
        <f t="shared" si="11"/>
        <v>0</v>
      </c>
      <c r="BA20" s="35">
        <f t="shared" si="25"/>
        <v>0</v>
      </c>
      <c r="BB20" s="35">
        <f t="shared" si="12"/>
        <v>0</v>
      </c>
      <c r="BC20" s="35">
        <f t="shared" si="13"/>
        <v>0</v>
      </c>
      <c r="BD20" s="381">
        <f t="shared" si="14"/>
        <v>0</v>
      </c>
      <c r="BE20" s="35">
        <f t="shared" si="15"/>
        <v>0</v>
      </c>
      <c r="BF20" s="35">
        <f t="shared" si="16"/>
        <v>0</v>
      </c>
      <c r="BJ20" s="12" t="b">
        <f t="shared" si="17"/>
        <v>0</v>
      </c>
      <c r="BK20" s="516" t="b">
        <f t="shared" si="18"/>
        <v>0</v>
      </c>
      <c r="BL20" s="518">
        <f t="shared" si="19"/>
        <v>0</v>
      </c>
      <c r="BM20" s="518">
        <f t="shared" si="26"/>
        <v>0</v>
      </c>
      <c r="BN20" s="517" t="str">
        <f t="shared" si="20"/>
        <v/>
      </c>
      <c r="BO20" s="517" t="str">
        <f t="shared" si="21"/>
        <v/>
      </c>
      <c r="BP20" s="517" t="str">
        <f t="shared" si="22"/>
        <v/>
      </c>
      <c r="BQ20" s="517" t="str">
        <f t="shared" si="27"/>
        <v/>
      </c>
      <c r="BR20" s="546" t="str">
        <f t="shared" si="28"/>
        <v/>
      </c>
      <c r="BT20" s="508">
        <f t="array" ref="BT20">BAZA_Sifranti!BS10:BX13</f>
        <v>2</v>
      </c>
      <c r="BU20" s="508" t="str">
        <f t="array" ref="BU20">BAZA_Sifranti!BT10:BX12</f>
        <v>KOTLI</v>
      </c>
      <c r="BV20" s="508">
        <v>1</v>
      </c>
      <c r="BW20" s="508">
        <v>0.65</v>
      </c>
      <c r="BX20" s="508">
        <v>0</v>
      </c>
      <c r="BY20" s="508">
        <v>0</v>
      </c>
      <c r="BZ20" s="508">
        <v>1</v>
      </c>
      <c r="CA20" s="508">
        <v>0.65</v>
      </c>
      <c r="CB20" s="508">
        <v>0</v>
      </c>
      <c r="CC20" s="508">
        <v>0</v>
      </c>
    </row>
    <row r="21" spans="1:84" s="35" customFormat="1" ht="16.7" customHeight="1" x14ac:dyDescent="0.25">
      <c r="A21" s="11"/>
      <c r="B21" s="11"/>
      <c r="C21" s="332" t="str">
        <f t="shared" si="0"/>
        <v>PO</v>
      </c>
      <c r="D21" s="308" t="str">
        <f t="shared" si="1"/>
        <v>PLAN</v>
      </c>
      <c r="E21" s="310" t="str">
        <f>IF(F21="","",INDEX(BAZA_Sifranti!$I$10:$O$43,MATCH(F21,BAZA_Sifranti!$L$10:$L$43,0),3))</f>
        <v/>
      </c>
      <c r="F21" s="641"/>
      <c r="G21" s="262" t="str">
        <f t="shared" si="23"/>
        <v/>
      </c>
      <c r="H21" s="29" t="str">
        <f>IFERROR(IF(F21="","",VLOOKUP(MATCH(E21,tblS_VarStroški_SD[ID_STRO_SD],0)-1,tblS_VarStroški_SD[],5)),"")</f>
        <v/>
      </c>
      <c r="I21" s="642"/>
      <c r="J21" s="643"/>
      <c r="K21" s="643"/>
      <c r="L21" s="644"/>
      <c r="M21" s="643"/>
      <c r="N21" s="643"/>
      <c r="O21" s="645"/>
      <c r="P21" s="646"/>
      <c r="Q21" s="647"/>
      <c r="R21" s="30" t="str">
        <f>IFERROR(IF(F21="","",VLOOKUP(MATCH(F21,tblS_VarStroški_SD[STROSEK_SD_Naziv],0)-1,tblS_VarStroški_SD[],6)),"")</f>
        <v/>
      </c>
      <c r="S21" s="399" t="str">
        <f t="shared" si="2"/>
        <v/>
      </c>
      <c r="T21" s="690" t="str">
        <f t="shared" si="3"/>
        <v/>
      </c>
      <c r="U21" s="32" t="str">
        <f t="shared" si="4"/>
        <v/>
      </c>
      <c r="V21" s="198" t="str">
        <f t="shared" si="5"/>
        <v/>
      </c>
      <c r="W21" s="22"/>
      <c r="Y21" s="194" t="str">
        <f t="shared" si="6"/>
        <v/>
      </c>
      <c r="AC21" s="398"/>
      <c r="AD21" s="398"/>
      <c r="AE21" s="398"/>
      <c r="AF21" s="398"/>
      <c r="AH21" s="21"/>
      <c r="AJ21" s="506"/>
      <c r="AM21" s="11"/>
      <c r="AP21" s="125"/>
      <c r="AQ21" s="125" t="s">
        <v>152</v>
      </c>
      <c r="AR21" s="147">
        <f t="shared" si="7"/>
        <v>0</v>
      </c>
      <c r="AS21" s="122"/>
      <c r="AT21" s="122">
        <f t="shared" si="8"/>
        <v>0</v>
      </c>
      <c r="AU21" s="122">
        <f>IF(IF(F21="",TRUE,COUNTIF(tbl_07_UVS_0138[Naziv upravičenega variabilnega stroška],F21)=1)=FALSE,1,0)</f>
        <v>0</v>
      </c>
      <c r="AV21" s="122"/>
      <c r="AW21" s="35">
        <f t="shared" si="9"/>
        <v>0</v>
      </c>
      <c r="AX21" s="35">
        <f t="shared" si="10"/>
        <v>0</v>
      </c>
      <c r="AY21" s="35">
        <f t="shared" si="24"/>
        <v>0</v>
      </c>
      <c r="AZ21" s="35">
        <f t="shared" si="11"/>
        <v>0</v>
      </c>
      <c r="BA21" s="35">
        <f t="shared" si="25"/>
        <v>0</v>
      </c>
      <c r="BB21" s="35">
        <f t="shared" si="12"/>
        <v>0</v>
      </c>
      <c r="BC21" s="35">
        <f t="shared" si="13"/>
        <v>0</v>
      </c>
      <c r="BD21" s="381">
        <f t="shared" si="14"/>
        <v>0</v>
      </c>
      <c r="BE21" s="35">
        <f t="shared" si="15"/>
        <v>0</v>
      </c>
      <c r="BF21" s="35">
        <f t="shared" si="16"/>
        <v>0</v>
      </c>
      <c r="BJ21" s="12" t="b">
        <f t="shared" si="17"/>
        <v>0</v>
      </c>
      <c r="BK21" s="516" t="b">
        <f t="shared" si="18"/>
        <v>0</v>
      </c>
      <c r="BL21" s="518">
        <f t="shared" si="19"/>
        <v>0</v>
      </c>
      <c r="BM21" s="518">
        <f t="shared" si="26"/>
        <v>0</v>
      </c>
      <c r="BN21" s="517" t="str">
        <f t="shared" si="20"/>
        <v/>
      </c>
      <c r="BO21" s="517" t="str">
        <f t="shared" si="21"/>
        <v/>
      </c>
      <c r="BP21" s="517" t="str">
        <f t="shared" si="22"/>
        <v/>
      </c>
      <c r="BQ21" s="517" t="str">
        <f t="shared" si="27"/>
        <v/>
      </c>
      <c r="BR21" s="546" t="str">
        <f t="shared" si="28"/>
        <v/>
      </c>
      <c r="BT21" s="508">
        <f t="array" ref="BT21">BAZA_Sifranti!BS11:BX14</f>
        <v>3</v>
      </c>
      <c r="BU21" s="508" t="str">
        <f t="array" ref="BU21">BAZA_Sifranti!BT11:BX13</f>
        <v>SPTE&amp;KOTLI</v>
      </c>
      <c r="BV21" s="508">
        <v>1</v>
      </c>
      <c r="BW21" s="508">
        <v>0.45</v>
      </c>
      <c r="BX21" s="508">
        <v>0.85</v>
      </c>
      <c r="BY21" s="508">
        <v>0.25</v>
      </c>
      <c r="BZ21" s="508">
        <v>1</v>
      </c>
      <c r="CA21" s="508">
        <v>0.45</v>
      </c>
      <c r="CB21" s="508">
        <v>0.4</v>
      </c>
      <c r="CC21" s="508">
        <v>0.95</v>
      </c>
    </row>
    <row r="22" spans="1:84" s="35" customFormat="1" ht="16.7" customHeight="1" x14ac:dyDescent="0.25">
      <c r="A22" s="11"/>
      <c r="B22" s="11"/>
      <c r="C22" s="332" t="str">
        <f t="shared" si="0"/>
        <v>PO</v>
      </c>
      <c r="D22" s="308" t="str">
        <f t="shared" si="1"/>
        <v>PLAN</v>
      </c>
      <c r="E22" s="310" t="str">
        <f>IF(F22="","",INDEX(BAZA_Sifranti!$I$10:$O$43,MATCH(F22,BAZA_Sifranti!$L$10:$L$43,0),3))</f>
        <v/>
      </c>
      <c r="F22" s="641"/>
      <c r="G22" s="262" t="str">
        <f t="shared" si="23"/>
        <v/>
      </c>
      <c r="H22" s="29" t="str">
        <f>IFERROR(IF(F22="","",VLOOKUP(MATCH(E22,tblS_VarStroški_SD[ID_STRO_SD],0)-1,tblS_VarStroški_SD[],5)),"")</f>
        <v/>
      </c>
      <c r="I22" s="642"/>
      <c r="J22" s="643"/>
      <c r="K22" s="643"/>
      <c r="L22" s="644"/>
      <c r="M22" s="643"/>
      <c r="N22" s="643"/>
      <c r="O22" s="645"/>
      <c r="P22" s="646"/>
      <c r="Q22" s="647"/>
      <c r="R22" s="30" t="str">
        <f>IFERROR(IF(F22="","",VLOOKUP(MATCH(F22,tblS_VarStroški_SD[STROSEK_SD_Naziv],0)-1,tblS_VarStroški_SD[],6)),"")</f>
        <v/>
      </c>
      <c r="S22" s="399" t="str">
        <f t="shared" si="2"/>
        <v/>
      </c>
      <c r="T22" s="690" t="str">
        <f t="shared" si="3"/>
        <v/>
      </c>
      <c r="U22" s="32" t="str">
        <f t="shared" si="4"/>
        <v/>
      </c>
      <c r="V22" s="198" t="str">
        <f t="shared" si="5"/>
        <v/>
      </c>
      <c r="W22" s="22"/>
      <c r="Y22" s="194" t="str">
        <f t="shared" si="6"/>
        <v/>
      </c>
      <c r="AC22" s="11"/>
      <c r="AD22" s="11"/>
      <c r="AE22" s="11"/>
      <c r="AF22" s="11"/>
      <c r="AH22" s="21"/>
      <c r="AK22" s="506"/>
      <c r="AL22" s="11"/>
      <c r="AM22" s="11"/>
      <c r="AP22" s="125"/>
      <c r="AQ22" s="125" t="s">
        <v>153</v>
      </c>
      <c r="AR22" s="147">
        <f t="shared" si="7"/>
        <v>0</v>
      </c>
      <c r="AS22" s="122"/>
      <c r="AT22" s="122">
        <f t="shared" si="8"/>
        <v>0</v>
      </c>
      <c r="AU22" s="122">
        <f>IF(IF(F22="",TRUE,COUNTIF(tbl_07_UVS_0138[Naziv upravičenega variabilnega stroška],F22)=1)=FALSE,1,0)</f>
        <v>0</v>
      </c>
      <c r="AV22" s="122"/>
      <c r="AW22" s="35">
        <f t="shared" si="9"/>
        <v>0</v>
      </c>
      <c r="AX22" s="35">
        <f t="shared" si="10"/>
        <v>0</v>
      </c>
      <c r="AY22" s="35">
        <f t="shared" si="24"/>
        <v>0</v>
      </c>
      <c r="AZ22" s="35">
        <f t="shared" si="11"/>
        <v>0</v>
      </c>
      <c r="BA22" s="35">
        <f t="shared" si="25"/>
        <v>0</v>
      </c>
      <c r="BB22" s="35">
        <f t="shared" si="12"/>
        <v>0</v>
      </c>
      <c r="BC22" s="35">
        <f t="shared" si="13"/>
        <v>0</v>
      </c>
      <c r="BD22" s="381">
        <f t="shared" si="14"/>
        <v>0</v>
      </c>
      <c r="BE22" s="35">
        <f t="shared" si="15"/>
        <v>0</v>
      </c>
      <c r="BF22" s="35">
        <f t="shared" si="16"/>
        <v>0</v>
      </c>
      <c r="BJ22" s="12" t="b">
        <f t="shared" si="17"/>
        <v>0</v>
      </c>
      <c r="BK22" s="516" t="b">
        <f t="shared" si="18"/>
        <v>0</v>
      </c>
      <c r="BL22" s="518">
        <f t="shared" si="19"/>
        <v>0</v>
      </c>
      <c r="BM22" s="518">
        <f t="shared" si="26"/>
        <v>0</v>
      </c>
      <c r="BN22" s="517" t="str">
        <f t="shared" si="20"/>
        <v/>
      </c>
      <c r="BO22" s="517" t="str">
        <f t="shared" si="21"/>
        <v/>
      </c>
      <c r="BP22" s="517" t="str">
        <f t="shared" si="22"/>
        <v/>
      </c>
      <c r="BQ22" s="517" t="str">
        <f t="shared" si="27"/>
        <v/>
      </c>
      <c r="BR22" s="546" t="str">
        <f t="shared" si="28"/>
        <v/>
      </c>
      <c r="BT22" s="508">
        <f t="array" ref="BT22">BAZA_Sifranti!BS12:BX15</f>
        <v>4</v>
      </c>
      <c r="BU22" s="508" t="str">
        <f t="array" ref="BU22">BAZA_Sifranti!BT12:BX14</f>
        <v>TOPČRP</v>
      </c>
      <c r="BV22" s="508">
        <v>3.5</v>
      </c>
      <c r="BW22" s="508">
        <v>1.2</v>
      </c>
      <c r="BX22" s="508">
        <v>0</v>
      </c>
      <c r="BY22" s="508">
        <v>0</v>
      </c>
      <c r="BZ22" s="508">
        <v>3.5</v>
      </c>
      <c r="CA22" s="508">
        <v>1.2</v>
      </c>
      <c r="CB22" s="508">
        <v>0</v>
      </c>
      <c r="CC22" s="508">
        <v>0</v>
      </c>
    </row>
    <row r="23" spans="1:84" s="35" customFormat="1" ht="16.7" customHeight="1" x14ac:dyDescent="0.25">
      <c r="A23" s="11"/>
      <c r="B23" s="11"/>
      <c r="C23" s="332" t="str">
        <f t="shared" si="0"/>
        <v>PO</v>
      </c>
      <c r="D23" s="308" t="str">
        <f t="shared" si="1"/>
        <v>PLAN</v>
      </c>
      <c r="E23" s="310" t="str">
        <f>IF(F23="","",INDEX(BAZA_Sifranti!$I$10:$O$43,MATCH(F23,BAZA_Sifranti!$L$10:$L$43,0),3))</f>
        <v/>
      </c>
      <c r="F23" s="641"/>
      <c r="G23" s="262" t="str">
        <f t="shared" si="23"/>
        <v/>
      </c>
      <c r="H23" s="29" t="str">
        <f>IFERROR(IF(F23="","",VLOOKUP(MATCH(E23,tblS_VarStroški_SD[ID_STRO_SD],0)-1,tblS_VarStroški_SD[],5)),"")</f>
        <v/>
      </c>
      <c r="I23" s="642"/>
      <c r="J23" s="643"/>
      <c r="K23" s="643"/>
      <c r="L23" s="644"/>
      <c r="M23" s="643"/>
      <c r="N23" s="643"/>
      <c r="O23" s="645"/>
      <c r="P23" s="646"/>
      <c r="Q23" s="647"/>
      <c r="R23" s="30" t="str">
        <f>IFERROR(IF(F23="","",VLOOKUP(MATCH(F23,tblS_VarStroški_SD[STROSEK_SD_Naziv],0)-1,tblS_VarStroški_SD[],6)),"")</f>
        <v/>
      </c>
      <c r="S23" s="399" t="str">
        <f t="shared" si="2"/>
        <v/>
      </c>
      <c r="T23" s="690" t="str">
        <f t="shared" si="3"/>
        <v/>
      </c>
      <c r="U23" s="32" t="str">
        <f t="shared" si="4"/>
        <v/>
      </c>
      <c r="V23" s="198" t="str">
        <f t="shared" si="5"/>
        <v/>
      </c>
      <c r="W23" s="22"/>
      <c r="Y23" s="194" t="str">
        <f t="shared" si="6"/>
        <v/>
      </c>
      <c r="AB23" s="390"/>
      <c r="AC23" s="11"/>
      <c r="AD23" s="390"/>
      <c r="AE23" s="11"/>
      <c r="AF23" s="11"/>
      <c r="AH23" s="21"/>
      <c r="AL23" s="11"/>
      <c r="AM23" s="11"/>
      <c r="AP23" s="125"/>
      <c r="AQ23" s="125" t="s">
        <v>154</v>
      </c>
      <c r="AR23" s="147">
        <f t="shared" si="7"/>
        <v>0</v>
      </c>
      <c r="AS23" s="122"/>
      <c r="AT23" s="122">
        <f t="shared" si="8"/>
        <v>0</v>
      </c>
      <c r="AU23" s="122">
        <f>IF(IF(F23="",TRUE,COUNTIF(tbl_07_UVS_0138[Naziv upravičenega variabilnega stroška],F23)=1)=FALSE,1,0)</f>
        <v>0</v>
      </c>
      <c r="AV23" s="122"/>
      <c r="AW23" s="35">
        <f t="shared" si="9"/>
        <v>0</v>
      </c>
      <c r="AX23" s="35">
        <f t="shared" si="10"/>
        <v>0</v>
      </c>
      <c r="AY23" s="35">
        <f t="shared" si="24"/>
        <v>0</v>
      </c>
      <c r="AZ23" s="35">
        <f t="shared" si="11"/>
        <v>0</v>
      </c>
      <c r="BA23" s="35">
        <f t="shared" si="25"/>
        <v>0</v>
      </c>
      <c r="BB23" s="35">
        <f t="shared" si="12"/>
        <v>0</v>
      </c>
      <c r="BC23" s="35">
        <f t="shared" si="13"/>
        <v>0</v>
      </c>
      <c r="BD23" s="381">
        <f t="shared" si="14"/>
        <v>0</v>
      </c>
      <c r="BE23" s="35">
        <f t="shared" si="15"/>
        <v>0</v>
      </c>
      <c r="BF23" s="35">
        <f t="shared" si="16"/>
        <v>0</v>
      </c>
      <c r="BJ23" s="12" t="b">
        <f t="shared" si="17"/>
        <v>0</v>
      </c>
      <c r="BK23" s="516" t="b">
        <f t="shared" si="18"/>
        <v>0</v>
      </c>
      <c r="BL23" s="518">
        <f t="shared" si="19"/>
        <v>0</v>
      </c>
      <c r="BM23" s="518">
        <f t="shared" si="26"/>
        <v>0</v>
      </c>
      <c r="BN23" s="517" t="str">
        <f t="shared" si="20"/>
        <v/>
      </c>
      <c r="BO23" s="517" t="str">
        <f t="shared" si="21"/>
        <v/>
      </c>
      <c r="BP23" s="517" t="str">
        <f t="shared" si="22"/>
        <v/>
      </c>
      <c r="BQ23" s="517" t="str">
        <f t="shared" si="27"/>
        <v/>
      </c>
      <c r="BR23" s="546" t="str">
        <f t="shared" si="28"/>
        <v/>
      </c>
      <c r="BX23" s="125"/>
    </row>
    <row r="24" spans="1:84" s="35" customFormat="1" ht="16.7" customHeight="1" x14ac:dyDescent="0.25">
      <c r="A24" s="11"/>
      <c r="B24" s="11"/>
      <c r="C24" s="332" t="str">
        <f t="shared" si="0"/>
        <v>PO</v>
      </c>
      <c r="D24" s="308" t="str">
        <f t="shared" si="1"/>
        <v>PLAN</v>
      </c>
      <c r="E24" s="310" t="str">
        <f>IF(F24="","",INDEX(BAZA_Sifranti!$I$10:$O$43,MATCH(F24,BAZA_Sifranti!$L$10:$L$43,0),3))</f>
        <v/>
      </c>
      <c r="F24" s="641"/>
      <c r="G24" s="262" t="str">
        <f t="shared" si="23"/>
        <v/>
      </c>
      <c r="H24" s="29" t="str">
        <f>IFERROR(IF(F24="","",VLOOKUP(MATCH(E24,tblS_VarStroški_SD[ID_STRO_SD],0)-1,tblS_VarStroški_SD[],5)),"")</f>
        <v/>
      </c>
      <c r="I24" s="642"/>
      <c r="J24" s="643"/>
      <c r="K24" s="643"/>
      <c r="L24" s="644"/>
      <c r="M24" s="643"/>
      <c r="N24" s="643"/>
      <c r="O24" s="645"/>
      <c r="P24" s="646"/>
      <c r="Q24" s="647"/>
      <c r="R24" s="30" t="str">
        <f>IFERROR(IF(F24="","",VLOOKUP(MATCH(F24,tblS_VarStroški_SD[STROSEK_SD_Naziv],0)-1,tblS_VarStroški_SD[],6)),"")</f>
        <v/>
      </c>
      <c r="S24" s="399" t="str">
        <f t="shared" si="2"/>
        <v/>
      </c>
      <c r="T24" s="690" t="str">
        <f t="shared" si="3"/>
        <v/>
      </c>
      <c r="U24" s="32" t="str">
        <f t="shared" si="4"/>
        <v/>
      </c>
      <c r="V24" s="198" t="str">
        <f t="shared" si="5"/>
        <v/>
      </c>
      <c r="W24" s="22"/>
      <c r="Y24" s="194" t="str">
        <f t="shared" si="6"/>
        <v/>
      </c>
      <c r="AB24" s="390"/>
      <c r="AC24" s="11"/>
      <c r="AD24" s="11"/>
      <c r="AE24" s="11"/>
      <c r="AF24" s="11"/>
      <c r="AH24" s="21"/>
      <c r="AL24" s="11"/>
      <c r="AM24" s="11"/>
      <c r="AP24" s="125"/>
      <c r="AQ24" s="125" t="s">
        <v>155</v>
      </c>
      <c r="AR24" s="147">
        <f t="shared" si="7"/>
        <v>0</v>
      </c>
      <c r="AS24" s="122"/>
      <c r="AT24" s="122">
        <f t="shared" si="8"/>
        <v>0</v>
      </c>
      <c r="AU24" s="122">
        <f>IF(IF(F24="",TRUE,COUNTIF(tbl_07_UVS_0138[Naziv upravičenega variabilnega stroška],F24)=1)=FALSE,1,0)</f>
        <v>0</v>
      </c>
      <c r="AV24" s="122"/>
      <c r="AW24" s="35">
        <f t="shared" si="9"/>
        <v>0</v>
      </c>
      <c r="AX24" s="35">
        <f t="shared" si="10"/>
        <v>0</v>
      </c>
      <c r="AY24" s="35">
        <f t="shared" si="24"/>
        <v>0</v>
      </c>
      <c r="AZ24" s="35">
        <f t="shared" si="11"/>
        <v>0</v>
      </c>
      <c r="BA24" s="35">
        <f t="shared" si="25"/>
        <v>0</v>
      </c>
      <c r="BB24" s="35">
        <f t="shared" si="12"/>
        <v>0</v>
      </c>
      <c r="BC24" s="35">
        <f t="shared" si="13"/>
        <v>0</v>
      </c>
      <c r="BD24" s="381">
        <f t="shared" si="14"/>
        <v>0</v>
      </c>
      <c r="BE24" s="35">
        <f t="shared" si="15"/>
        <v>0</v>
      </c>
      <c r="BF24" s="35">
        <f t="shared" si="16"/>
        <v>0</v>
      </c>
      <c r="BJ24" s="12" t="b">
        <f t="shared" si="17"/>
        <v>0</v>
      </c>
      <c r="BK24" s="516" t="b">
        <f t="shared" si="18"/>
        <v>0</v>
      </c>
      <c r="BL24" s="518">
        <f t="shared" si="19"/>
        <v>0</v>
      </c>
      <c r="BM24" s="518">
        <f t="shared" si="26"/>
        <v>0</v>
      </c>
      <c r="BN24" s="517" t="str">
        <f t="shared" si="20"/>
        <v/>
      </c>
      <c r="BO24" s="517" t="str">
        <f t="shared" si="21"/>
        <v/>
      </c>
      <c r="BP24" s="517" t="str">
        <f t="shared" si="22"/>
        <v/>
      </c>
      <c r="BQ24" s="517" t="str">
        <f t="shared" si="27"/>
        <v/>
      </c>
      <c r="BR24" s="546" t="str">
        <f t="shared" si="28"/>
        <v/>
      </c>
      <c r="BX24" s="125"/>
    </row>
    <row r="25" spans="1:84" s="35" customFormat="1" ht="16.7" customHeight="1" x14ac:dyDescent="0.25">
      <c r="A25" s="11"/>
      <c r="B25" s="11"/>
      <c r="C25" s="332" t="str">
        <f t="shared" si="0"/>
        <v>PO</v>
      </c>
      <c r="D25" s="308" t="str">
        <f t="shared" si="1"/>
        <v>PLAN</v>
      </c>
      <c r="E25" s="310" t="str">
        <f>IF(F25="","",INDEX(BAZA_Sifranti!$I$10:$O$43,MATCH(F25,BAZA_Sifranti!$L$10:$L$43,0),3))</f>
        <v/>
      </c>
      <c r="F25" s="641"/>
      <c r="G25" s="262" t="str">
        <f t="shared" si="23"/>
        <v/>
      </c>
      <c r="H25" s="29" t="str">
        <f>IFERROR(IF(F25="","",VLOOKUP(MATCH(E25,tblS_VarStroški_SD[ID_STRO_SD],0)-1,tblS_VarStroški_SD[],5)),"")</f>
        <v/>
      </c>
      <c r="I25" s="642"/>
      <c r="J25" s="643"/>
      <c r="K25" s="643"/>
      <c r="L25" s="644"/>
      <c r="M25" s="643"/>
      <c r="N25" s="643"/>
      <c r="O25" s="645"/>
      <c r="P25" s="646"/>
      <c r="Q25" s="647"/>
      <c r="R25" s="30" t="str">
        <f>IFERROR(IF(F25="","",VLOOKUP(MATCH(F25,tblS_VarStroški_SD[STROSEK_SD_Naziv],0)-1,tblS_VarStroški_SD[],6)),"")</f>
        <v/>
      </c>
      <c r="S25" s="399" t="str">
        <f t="shared" si="2"/>
        <v/>
      </c>
      <c r="T25" s="690" t="str">
        <f t="shared" si="3"/>
        <v/>
      </c>
      <c r="U25" s="32" t="str">
        <f t="shared" si="4"/>
        <v/>
      </c>
      <c r="V25" s="198" t="str">
        <f t="shared" si="5"/>
        <v/>
      </c>
      <c r="W25" s="22"/>
      <c r="Y25" s="194" t="str">
        <f t="shared" si="6"/>
        <v/>
      </c>
      <c r="AB25" s="390"/>
      <c r="AC25" s="11"/>
      <c r="AD25" s="11"/>
      <c r="AE25" s="11"/>
      <c r="AF25" s="11"/>
      <c r="AH25" s="21"/>
      <c r="AL25" s="11"/>
      <c r="AM25" s="11"/>
      <c r="AP25" s="125"/>
      <c r="AQ25" s="125" t="s">
        <v>156</v>
      </c>
      <c r="AR25" s="147">
        <f t="shared" si="7"/>
        <v>0</v>
      </c>
      <c r="AS25" s="122"/>
      <c r="AT25" s="122">
        <f t="shared" si="8"/>
        <v>0</v>
      </c>
      <c r="AU25" s="122">
        <f>IF(IF(F25="",TRUE,COUNTIF(tbl_07_UVS_0138[Naziv upravičenega variabilnega stroška],F25)=1)=FALSE,1,0)</f>
        <v>0</v>
      </c>
      <c r="AV25" s="122"/>
      <c r="AW25" s="35">
        <f t="shared" si="9"/>
        <v>0</v>
      </c>
      <c r="AX25" s="35">
        <f t="shared" si="10"/>
        <v>0</v>
      </c>
      <c r="AY25" s="35">
        <f t="shared" si="24"/>
        <v>0</v>
      </c>
      <c r="AZ25" s="35">
        <f t="shared" si="11"/>
        <v>0</v>
      </c>
      <c r="BA25" s="35">
        <f t="shared" si="25"/>
        <v>0</v>
      </c>
      <c r="BB25" s="35">
        <f t="shared" si="12"/>
        <v>0</v>
      </c>
      <c r="BC25" s="35">
        <f t="shared" si="13"/>
        <v>0</v>
      </c>
      <c r="BD25" s="381">
        <f t="shared" si="14"/>
        <v>0</v>
      </c>
      <c r="BE25" s="35">
        <f t="shared" si="15"/>
        <v>0</v>
      </c>
      <c r="BF25" s="35">
        <f t="shared" si="16"/>
        <v>0</v>
      </c>
      <c r="BJ25" s="12" t="b">
        <f t="shared" si="17"/>
        <v>0</v>
      </c>
      <c r="BK25" s="516" t="b">
        <f t="shared" si="18"/>
        <v>0</v>
      </c>
      <c r="BL25" s="518">
        <f t="shared" si="19"/>
        <v>0</v>
      </c>
      <c r="BM25" s="518">
        <f t="shared" si="26"/>
        <v>0</v>
      </c>
      <c r="BN25" s="517" t="str">
        <f t="shared" si="20"/>
        <v/>
      </c>
      <c r="BO25" s="517" t="str">
        <f t="shared" si="21"/>
        <v/>
      </c>
      <c r="BP25" s="517" t="str">
        <f t="shared" si="22"/>
        <v/>
      </c>
      <c r="BQ25" s="517" t="str">
        <f t="shared" si="27"/>
        <v/>
      </c>
      <c r="BR25" s="546" t="str">
        <f t="shared" si="28"/>
        <v/>
      </c>
      <c r="BX25" s="125"/>
    </row>
    <row r="26" spans="1:84" s="35" customFormat="1" ht="16.7" customHeight="1" x14ac:dyDescent="0.25">
      <c r="A26" s="11"/>
      <c r="B26" s="11"/>
      <c r="C26" s="332" t="str">
        <f t="shared" si="0"/>
        <v>PO</v>
      </c>
      <c r="D26" s="308" t="str">
        <f t="shared" si="1"/>
        <v>PLAN</v>
      </c>
      <c r="E26" s="310" t="str">
        <f>IF(F26="","",INDEX(BAZA_Sifranti!$I$10:$O$43,MATCH(F26,BAZA_Sifranti!$L$10:$L$43,0),3))</f>
        <v/>
      </c>
      <c r="F26" s="641"/>
      <c r="G26" s="262" t="str">
        <f t="shared" si="23"/>
        <v/>
      </c>
      <c r="H26" s="29" t="str">
        <f>IFERROR(IF(F26="","",VLOOKUP(MATCH(E26,tblS_VarStroški_SD[ID_STRO_SD],0)-1,tblS_VarStroški_SD[],5)),"")</f>
        <v/>
      </c>
      <c r="I26" s="642"/>
      <c r="J26" s="643"/>
      <c r="K26" s="643"/>
      <c r="L26" s="644"/>
      <c r="M26" s="643"/>
      <c r="N26" s="643"/>
      <c r="O26" s="645"/>
      <c r="P26" s="646"/>
      <c r="Q26" s="647"/>
      <c r="R26" s="30" t="str">
        <f>IFERROR(IF(F26="","",VLOOKUP(MATCH(F26,tblS_VarStroški_SD[STROSEK_SD_Naziv],0)-1,tblS_VarStroški_SD[],6)),"")</f>
        <v/>
      </c>
      <c r="S26" s="399" t="str">
        <f t="shared" si="2"/>
        <v/>
      </c>
      <c r="T26" s="690" t="str">
        <f t="shared" si="3"/>
        <v/>
      </c>
      <c r="U26" s="32" t="str">
        <f t="shared" si="4"/>
        <v/>
      </c>
      <c r="V26" s="198" t="str">
        <f t="shared" si="5"/>
        <v/>
      </c>
      <c r="W26" s="22"/>
      <c r="Y26" s="194" t="str">
        <f t="shared" si="6"/>
        <v/>
      </c>
      <c r="AB26" s="390"/>
      <c r="AC26" s="11"/>
      <c r="AD26" s="11"/>
      <c r="AE26" s="11"/>
      <c r="AF26" s="11"/>
      <c r="AH26" s="21"/>
      <c r="AL26" s="11"/>
      <c r="AM26" s="11"/>
      <c r="AP26" s="125"/>
      <c r="AQ26" s="125" t="s">
        <v>157</v>
      </c>
      <c r="AR26" s="147">
        <f t="shared" si="7"/>
        <v>0</v>
      </c>
      <c r="AS26" s="122"/>
      <c r="AT26" s="122">
        <f t="shared" si="8"/>
        <v>0</v>
      </c>
      <c r="AU26" s="122">
        <f>IF(IF(F26="",TRUE,COUNTIF(tbl_07_UVS_0138[Naziv upravičenega variabilnega stroška],F26)=1)=FALSE,1,0)</f>
        <v>0</v>
      </c>
      <c r="AV26" s="122"/>
      <c r="AW26" s="35">
        <f t="shared" si="9"/>
        <v>0</v>
      </c>
      <c r="AX26" s="35">
        <f t="shared" si="10"/>
        <v>0</v>
      </c>
      <c r="AY26" s="35">
        <f t="shared" si="24"/>
        <v>0</v>
      </c>
      <c r="AZ26" s="35">
        <f t="shared" si="11"/>
        <v>0</v>
      </c>
      <c r="BA26" s="35">
        <f t="shared" si="25"/>
        <v>0</v>
      </c>
      <c r="BB26" s="35">
        <f t="shared" si="12"/>
        <v>0</v>
      </c>
      <c r="BC26" s="35">
        <f t="shared" si="13"/>
        <v>0</v>
      </c>
      <c r="BD26" s="381">
        <f t="shared" si="14"/>
        <v>0</v>
      </c>
      <c r="BE26" s="35">
        <f t="shared" si="15"/>
        <v>0</v>
      </c>
      <c r="BF26" s="35">
        <f t="shared" si="16"/>
        <v>0</v>
      </c>
      <c r="BJ26" s="12" t="b">
        <f t="shared" si="17"/>
        <v>0</v>
      </c>
      <c r="BK26" s="516" t="b">
        <f t="shared" si="18"/>
        <v>0</v>
      </c>
      <c r="BL26" s="518">
        <f t="shared" si="19"/>
        <v>0</v>
      </c>
      <c r="BM26" s="518">
        <f t="shared" si="26"/>
        <v>0</v>
      </c>
      <c r="BN26" s="517" t="str">
        <f t="shared" si="20"/>
        <v/>
      </c>
      <c r="BO26" s="517" t="str">
        <f t="shared" si="21"/>
        <v/>
      </c>
      <c r="BP26" s="517" t="str">
        <f t="shared" si="22"/>
        <v/>
      </c>
      <c r="BQ26" s="517" t="str">
        <f t="shared" si="27"/>
        <v/>
      </c>
      <c r="BR26" s="546" t="str">
        <f t="shared" si="28"/>
        <v/>
      </c>
      <c r="BX26" s="125"/>
    </row>
    <row r="27" spans="1:84" s="35" customFormat="1" ht="16.7" customHeight="1" x14ac:dyDescent="0.25">
      <c r="A27" s="11"/>
      <c r="B27" s="11"/>
      <c r="C27" s="332" t="str">
        <f t="shared" si="0"/>
        <v>PO</v>
      </c>
      <c r="D27" s="308" t="str">
        <f t="shared" si="1"/>
        <v>PLAN</v>
      </c>
      <c r="E27" s="310" t="str">
        <f>IF(F27="","",INDEX(BAZA_Sifranti!$I$10:$O$43,MATCH(F27,BAZA_Sifranti!$L$10:$L$43,0),3))</f>
        <v/>
      </c>
      <c r="F27" s="641"/>
      <c r="G27" s="262" t="str">
        <f t="shared" si="23"/>
        <v/>
      </c>
      <c r="H27" s="29" t="str">
        <f>IFERROR(IF(F27="","",VLOOKUP(MATCH(E27,tblS_VarStroški_SD[ID_STRO_SD],0)-1,tblS_VarStroški_SD[],5)),"")</f>
        <v/>
      </c>
      <c r="I27" s="642"/>
      <c r="J27" s="643"/>
      <c r="K27" s="643"/>
      <c r="L27" s="644"/>
      <c r="M27" s="643"/>
      <c r="N27" s="643"/>
      <c r="O27" s="645"/>
      <c r="P27" s="646"/>
      <c r="Q27" s="647"/>
      <c r="R27" s="30" t="str">
        <f>IFERROR(IF(F27="","",VLOOKUP(MATCH(F27,tblS_VarStroški_SD[STROSEK_SD_Naziv],0)-1,tblS_VarStroški_SD[],6)),"")</f>
        <v/>
      </c>
      <c r="S27" s="399" t="str">
        <f t="shared" si="2"/>
        <v/>
      </c>
      <c r="T27" s="690" t="str">
        <f t="shared" si="3"/>
        <v/>
      </c>
      <c r="U27" s="32" t="str">
        <f t="shared" si="4"/>
        <v/>
      </c>
      <c r="V27" s="198" t="str">
        <f t="shared" si="5"/>
        <v/>
      </c>
      <c r="W27" s="22"/>
      <c r="Y27" s="194" t="str">
        <f t="shared" si="6"/>
        <v/>
      </c>
      <c r="AB27" s="390"/>
      <c r="AC27" s="11"/>
      <c r="AD27" s="11"/>
      <c r="AE27" s="11"/>
      <c r="AF27" s="11"/>
      <c r="AH27" s="21"/>
      <c r="AL27" s="11"/>
      <c r="AM27" s="11"/>
      <c r="AP27" s="125"/>
      <c r="AQ27" s="125" t="s">
        <v>158</v>
      </c>
      <c r="AR27" s="147">
        <f t="shared" si="7"/>
        <v>0</v>
      </c>
      <c r="AS27" s="122"/>
      <c r="AT27" s="122">
        <f t="shared" si="8"/>
        <v>0</v>
      </c>
      <c r="AU27" s="122">
        <f>IF(IF(F27="",TRUE,COUNTIF(tbl_07_UVS_0138[Naziv upravičenega variabilnega stroška],F27)=1)=FALSE,1,0)</f>
        <v>0</v>
      </c>
      <c r="AV27" s="122"/>
      <c r="AW27" s="35">
        <f t="shared" si="9"/>
        <v>0</v>
      </c>
      <c r="AX27" s="35">
        <f t="shared" si="10"/>
        <v>0</v>
      </c>
      <c r="AY27" s="35">
        <f t="shared" si="24"/>
        <v>0</v>
      </c>
      <c r="AZ27" s="35">
        <f t="shared" si="11"/>
        <v>0</v>
      </c>
      <c r="BA27" s="35">
        <f t="shared" si="25"/>
        <v>0</v>
      </c>
      <c r="BB27" s="35">
        <f t="shared" si="12"/>
        <v>0</v>
      </c>
      <c r="BC27" s="35">
        <f t="shared" si="13"/>
        <v>0</v>
      </c>
      <c r="BD27" s="381">
        <f t="shared" si="14"/>
        <v>0</v>
      </c>
      <c r="BE27" s="35">
        <f t="shared" si="15"/>
        <v>0</v>
      </c>
      <c r="BF27" s="35">
        <f t="shared" si="16"/>
        <v>0</v>
      </c>
      <c r="BJ27" s="12" t="b">
        <f t="shared" si="17"/>
        <v>0</v>
      </c>
      <c r="BK27" s="516" t="b">
        <f t="shared" si="18"/>
        <v>0</v>
      </c>
      <c r="BL27" s="518">
        <f t="shared" si="19"/>
        <v>0</v>
      </c>
      <c r="BM27" s="518">
        <f t="shared" si="26"/>
        <v>0</v>
      </c>
      <c r="BN27" s="517" t="str">
        <f t="shared" si="20"/>
        <v/>
      </c>
      <c r="BO27" s="517" t="str">
        <f t="shared" si="21"/>
        <v/>
      </c>
      <c r="BP27" s="517" t="str">
        <f t="shared" si="22"/>
        <v/>
      </c>
      <c r="BQ27" s="517" t="str">
        <f t="shared" si="27"/>
        <v/>
      </c>
      <c r="BR27" s="546" t="str">
        <f t="shared" si="28"/>
        <v/>
      </c>
      <c r="BW27" s="394"/>
      <c r="BX27" s="125"/>
    </row>
    <row r="28" spans="1:84" s="35" customFormat="1" ht="16.7" customHeight="1" x14ac:dyDescent="0.25">
      <c r="A28" s="11"/>
      <c r="B28" s="11"/>
      <c r="C28" s="332" t="str">
        <f t="shared" si="0"/>
        <v>PO</v>
      </c>
      <c r="D28" s="308" t="str">
        <f t="shared" si="1"/>
        <v>PLAN</v>
      </c>
      <c r="E28" s="310" t="str">
        <f>IF(F28="","",INDEX(BAZA_Sifranti!$I$10:$O$43,MATCH(F28,BAZA_Sifranti!$L$10:$L$43,0),3))</f>
        <v/>
      </c>
      <c r="F28" s="641"/>
      <c r="G28" s="262" t="str">
        <f t="shared" si="23"/>
        <v/>
      </c>
      <c r="H28" s="29" t="str">
        <f>IFERROR(IF(F28="","",VLOOKUP(MATCH(E28,tblS_VarStroški_SD[ID_STRO_SD],0)-1,tblS_VarStroški_SD[],5)),"")</f>
        <v/>
      </c>
      <c r="I28" s="642"/>
      <c r="J28" s="643"/>
      <c r="K28" s="643"/>
      <c r="L28" s="644"/>
      <c r="M28" s="643"/>
      <c r="N28" s="643"/>
      <c r="O28" s="645"/>
      <c r="P28" s="646"/>
      <c r="Q28" s="647"/>
      <c r="R28" s="30" t="str">
        <f>IFERROR(IF(F28="","",VLOOKUP(MATCH(F28,tblS_VarStroški_SD[STROSEK_SD_Naziv],0)-1,tblS_VarStroški_SD[],6)),"")</f>
        <v/>
      </c>
      <c r="S28" s="399" t="str">
        <f t="shared" si="2"/>
        <v/>
      </c>
      <c r="T28" s="690" t="str">
        <f t="shared" si="3"/>
        <v/>
      </c>
      <c r="U28" s="32" t="str">
        <f t="shared" si="4"/>
        <v/>
      </c>
      <c r="V28" s="198" t="str">
        <f t="shared" si="5"/>
        <v/>
      </c>
      <c r="W28" s="22"/>
      <c r="Y28" s="194" t="str">
        <f t="shared" si="6"/>
        <v/>
      </c>
      <c r="AB28" s="390"/>
      <c r="AC28" s="11"/>
      <c r="AD28" s="11"/>
      <c r="AE28" s="11"/>
      <c r="AF28" s="11"/>
      <c r="AH28" s="21"/>
      <c r="AL28" s="11"/>
      <c r="AM28" s="11"/>
      <c r="AP28" s="125"/>
      <c r="AQ28" s="125" t="s">
        <v>159</v>
      </c>
      <c r="AR28" s="147">
        <f t="shared" si="7"/>
        <v>0</v>
      </c>
      <c r="AS28" s="122"/>
      <c r="AT28" s="122">
        <f t="shared" si="8"/>
        <v>0</v>
      </c>
      <c r="AU28" s="122">
        <f>IF(IF(F28="",TRUE,COUNTIF(tbl_07_UVS_0138[Naziv upravičenega variabilnega stroška],F28)=1)=FALSE,1,0)</f>
        <v>0</v>
      </c>
      <c r="AV28" s="122"/>
      <c r="AW28" s="35">
        <f t="shared" si="9"/>
        <v>0</v>
      </c>
      <c r="AX28" s="35">
        <f t="shared" si="10"/>
        <v>0</v>
      </c>
      <c r="AY28" s="35">
        <f t="shared" si="24"/>
        <v>0</v>
      </c>
      <c r="AZ28" s="35">
        <f t="shared" si="11"/>
        <v>0</v>
      </c>
      <c r="BA28" s="35">
        <f t="shared" si="25"/>
        <v>0</v>
      </c>
      <c r="BB28" s="35">
        <f t="shared" si="12"/>
        <v>0</v>
      </c>
      <c r="BC28" s="35">
        <f t="shared" si="13"/>
        <v>0</v>
      </c>
      <c r="BD28" s="381">
        <f t="shared" si="14"/>
        <v>0</v>
      </c>
      <c r="BE28" s="35">
        <f t="shared" si="15"/>
        <v>0</v>
      </c>
      <c r="BF28" s="35">
        <f t="shared" si="16"/>
        <v>0</v>
      </c>
      <c r="BJ28" s="12" t="b">
        <f t="shared" si="17"/>
        <v>0</v>
      </c>
      <c r="BK28" s="516" t="b">
        <f t="shared" si="18"/>
        <v>0</v>
      </c>
      <c r="BL28" s="518">
        <f t="shared" si="19"/>
        <v>0</v>
      </c>
      <c r="BM28" s="518">
        <f t="shared" si="26"/>
        <v>0</v>
      </c>
      <c r="BN28" s="517" t="str">
        <f t="shared" si="20"/>
        <v/>
      </c>
      <c r="BO28" s="517" t="str">
        <f t="shared" si="21"/>
        <v/>
      </c>
      <c r="BP28" s="517" t="str">
        <f t="shared" si="22"/>
        <v/>
      </c>
      <c r="BQ28" s="517" t="str">
        <f t="shared" si="27"/>
        <v/>
      </c>
      <c r="BR28" s="546" t="str">
        <f t="shared" si="28"/>
        <v/>
      </c>
    </row>
    <row r="29" spans="1:84" s="35" customFormat="1" ht="16.7" customHeight="1" x14ac:dyDescent="0.25">
      <c r="A29" s="11"/>
      <c r="B29" s="11"/>
      <c r="C29" s="332" t="str">
        <f t="shared" si="0"/>
        <v>PO</v>
      </c>
      <c r="D29" s="308" t="str">
        <f t="shared" si="1"/>
        <v>PLAN</v>
      </c>
      <c r="E29" s="310" t="str">
        <f>IF(F29="","",INDEX(BAZA_Sifranti!$I$10:$O$43,MATCH(F29,BAZA_Sifranti!$L$10:$L$43,0),3))</f>
        <v/>
      </c>
      <c r="F29" s="641"/>
      <c r="G29" s="262" t="str">
        <f t="shared" si="23"/>
        <v/>
      </c>
      <c r="H29" s="29" t="str">
        <f>IFERROR(IF(F29="","",VLOOKUP(MATCH(E29,tblS_VarStroški_SD[ID_STRO_SD],0)-1,tblS_VarStroški_SD[],5)),"")</f>
        <v/>
      </c>
      <c r="I29" s="642"/>
      <c r="J29" s="643"/>
      <c r="K29" s="643"/>
      <c r="L29" s="644"/>
      <c r="M29" s="643"/>
      <c r="N29" s="643"/>
      <c r="O29" s="645"/>
      <c r="P29" s="646"/>
      <c r="Q29" s="647"/>
      <c r="R29" s="30" t="str">
        <f>IFERROR(IF(F29="","",VLOOKUP(MATCH(F29,tblS_VarStroški_SD[STROSEK_SD_Naziv],0)-1,tblS_VarStroški_SD[],6)),"")</f>
        <v/>
      </c>
      <c r="S29" s="399" t="str">
        <f t="shared" si="2"/>
        <v/>
      </c>
      <c r="T29" s="690" t="str">
        <f t="shared" si="3"/>
        <v/>
      </c>
      <c r="U29" s="32" t="str">
        <f t="shared" si="4"/>
        <v/>
      </c>
      <c r="V29" s="198" t="str">
        <f t="shared" si="5"/>
        <v/>
      </c>
      <c r="W29" s="22"/>
      <c r="Y29" s="194" t="str">
        <f t="shared" si="6"/>
        <v/>
      </c>
      <c r="AB29" s="390"/>
      <c r="AC29" s="11"/>
      <c r="AD29" s="11"/>
      <c r="AE29" s="11"/>
      <c r="AF29" s="11"/>
      <c r="AH29" s="21"/>
      <c r="AL29" s="11"/>
      <c r="AM29" s="11"/>
      <c r="AP29" s="125"/>
      <c r="AQ29" s="125" t="s">
        <v>160</v>
      </c>
      <c r="AR29" s="147">
        <f t="shared" si="7"/>
        <v>0</v>
      </c>
      <c r="AS29" s="122"/>
      <c r="AT29" s="122">
        <f t="shared" si="8"/>
        <v>0</v>
      </c>
      <c r="AU29" s="122">
        <f>IF(IF(F29="",TRUE,COUNTIF(tbl_07_UVS_0138[Naziv upravičenega variabilnega stroška],F29)=1)=FALSE,1,0)</f>
        <v>0</v>
      </c>
      <c r="AV29" s="122"/>
      <c r="AW29" s="35">
        <f t="shared" si="9"/>
        <v>0</v>
      </c>
      <c r="AX29" s="35">
        <f t="shared" si="10"/>
        <v>0</v>
      </c>
      <c r="AY29" s="35">
        <f t="shared" si="24"/>
        <v>0</v>
      </c>
      <c r="AZ29" s="35">
        <f t="shared" si="11"/>
        <v>0</v>
      </c>
      <c r="BA29" s="35">
        <f t="shared" si="25"/>
        <v>0</v>
      </c>
      <c r="BB29" s="35">
        <f t="shared" si="12"/>
        <v>0</v>
      </c>
      <c r="BC29" s="35">
        <f t="shared" si="13"/>
        <v>0</v>
      </c>
      <c r="BD29" s="381">
        <f t="shared" si="14"/>
        <v>0</v>
      </c>
      <c r="BE29" s="35">
        <f t="shared" si="15"/>
        <v>0</v>
      </c>
      <c r="BF29" s="35">
        <f t="shared" si="16"/>
        <v>0</v>
      </c>
      <c r="BJ29" s="12" t="b">
        <f t="shared" si="17"/>
        <v>0</v>
      </c>
      <c r="BK29" s="516" t="b">
        <f t="shared" si="18"/>
        <v>0</v>
      </c>
      <c r="BL29" s="518">
        <f t="shared" si="19"/>
        <v>0</v>
      </c>
      <c r="BM29" s="518">
        <f t="shared" si="26"/>
        <v>0</v>
      </c>
      <c r="BN29" s="517" t="str">
        <f t="shared" si="20"/>
        <v/>
      </c>
      <c r="BO29" s="517" t="str">
        <f t="shared" si="21"/>
        <v/>
      </c>
      <c r="BP29" s="517" t="str">
        <f t="shared" si="22"/>
        <v/>
      </c>
      <c r="BQ29" s="517" t="str">
        <f t="shared" si="27"/>
        <v/>
      </c>
      <c r="BR29" s="546" t="str">
        <f t="shared" si="28"/>
        <v/>
      </c>
      <c r="BX29" s="125"/>
    </row>
    <row r="30" spans="1:84" s="35" customFormat="1" ht="16.7" customHeight="1" x14ac:dyDescent="0.25">
      <c r="A30" s="11"/>
      <c r="B30" s="11"/>
      <c r="C30" s="332" t="str">
        <f t="shared" si="0"/>
        <v>PO</v>
      </c>
      <c r="D30" s="308" t="str">
        <f t="shared" si="1"/>
        <v>PLAN</v>
      </c>
      <c r="E30" s="310" t="str">
        <f>IF(F30="","",INDEX(BAZA_Sifranti!$I$10:$O$43,MATCH(F30,BAZA_Sifranti!$L$10:$L$43,0),3))</f>
        <v/>
      </c>
      <c r="F30" s="641"/>
      <c r="G30" s="262" t="str">
        <f t="shared" si="23"/>
        <v/>
      </c>
      <c r="H30" s="29" t="str">
        <f>IFERROR(IF(F30="","",VLOOKUP(MATCH(E30,tblS_VarStroški_SD[ID_STRO_SD],0)-1,tblS_VarStroški_SD[],5)),"")</f>
        <v/>
      </c>
      <c r="I30" s="642"/>
      <c r="J30" s="643"/>
      <c r="K30" s="643"/>
      <c r="L30" s="644"/>
      <c r="M30" s="643"/>
      <c r="N30" s="643"/>
      <c r="O30" s="645"/>
      <c r="P30" s="646"/>
      <c r="Q30" s="647"/>
      <c r="R30" s="30" t="str">
        <f>IFERROR(IF(F30="","",VLOOKUP(MATCH(F30,tblS_VarStroški_SD[STROSEK_SD_Naziv],0)-1,tblS_VarStroški_SD[],6)),"")</f>
        <v/>
      </c>
      <c r="S30" s="399" t="str">
        <f t="shared" si="2"/>
        <v/>
      </c>
      <c r="T30" s="690" t="str">
        <f t="shared" si="3"/>
        <v/>
      </c>
      <c r="U30" s="32" t="str">
        <f t="shared" si="4"/>
        <v/>
      </c>
      <c r="V30" s="198" t="str">
        <f t="shared" si="5"/>
        <v/>
      </c>
      <c r="W30" s="22"/>
      <c r="Y30" s="194" t="str">
        <f t="shared" si="6"/>
        <v/>
      </c>
      <c r="AB30" s="390"/>
      <c r="AC30" s="11"/>
      <c r="AD30" s="11"/>
      <c r="AE30" s="11"/>
      <c r="AF30" s="11"/>
      <c r="AH30" s="21"/>
      <c r="AL30" s="11"/>
      <c r="AM30" s="11"/>
      <c r="AP30" s="125"/>
      <c r="AQ30" s="125" t="s">
        <v>161</v>
      </c>
      <c r="AR30" s="147">
        <f t="shared" si="7"/>
        <v>0</v>
      </c>
      <c r="AS30" s="122"/>
      <c r="AT30" s="122">
        <f t="shared" si="8"/>
        <v>0</v>
      </c>
      <c r="AU30" s="122">
        <f>IF(IF(F30="",TRUE,COUNTIF(tbl_07_UVS_0138[Naziv upravičenega variabilnega stroška],F30)=1)=FALSE,1,0)</f>
        <v>0</v>
      </c>
      <c r="AV30" s="122"/>
      <c r="AW30" s="35">
        <f t="shared" si="9"/>
        <v>0</v>
      </c>
      <c r="AX30" s="35">
        <f t="shared" si="10"/>
        <v>0</v>
      </c>
      <c r="AY30" s="35">
        <f t="shared" si="24"/>
        <v>0</v>
      </c>
      <c r="AZ30" s="35">
        <f t="shared" si="11"/>
        <v>0</v>
      </c>
      <c r="BA30" s="35">
        <f t="shared" si="25"/>
        <v>0</v>
      </c>
      <c r="BB30" s="35">
        <f t="shared" si="12"/>
        <v>0</v>
      </c>
      <c r="BC30" s="35">
        <f t="shared" si="13"/>
        <v>0</v>
      </c>
      <c r="BD30" s="381">
        <f t="shared" si="14"/>
        <v>0</v>
      </c>
      <c r="BE30" s="35">
        <f t="shared" si="15"/>
        <v>0</v>
      </c>
      <c r="BF30" s="35">
        <f t="shared" si="16"/>
        <v>0</v>
      </c>
      <c r="BJ30" s="12" t="b">
        <f t="shared" si="17"/>
        <v>0</v>
      </c>
      <c r="BK30" s="516" t="b">
        <f t="shared" si="18"/>
        <v>0</v>
      </c>
      <c r="BL30" s="518">
        <f t="shared" si="19"/>
        <v>0</v>
      </c>
      <c r="BM30" s="518">
        <f t="shared" si="26"/>
        <v>0</v>
      </c>
      <c r="BN30" s="517" t="str">
        <f t="shared" si="20"/>
        <v/>
      </c>
      <c r="BO30" s="517" t="str">
        <f t="shared" si="21"/>
        <v/>
      </c>
      <c r="BP30" s="517" t="str">
        <f t="shared" si="22"/>
        <v/>
      </c>
      <c r="BQ30" s="517" t="str">
        <f t="shared" si="27"/>
        <v/>
      </c>
      <c r="BR30" s="546" t="str">
        <f t="shared" si="28"/>
        <v/>
      </c>
      <c r="BX30" s="125"/>
    </row>
    <row r="31" spans="1:84" s="35" customFormat="1" ht="16.7" customHeight="1" x14ac:dyDescent="0.25">
      <c r="A31" s="11"/>
      <c r="B31" s="11"/>
      <c r="C31" s="332" t="str">
        <f t="shared" si="0"/>
        <v>PO</v>
      </c>
      <c r="D31" s="308" t="str">
        <f t="shared" si="1"/>
        <v>PLAN</v>
      </c>
      <c r="E31" s="310" t="str">
        <f>IF(F31="","",INDEX(BAZA_Sifranti!$I$10:$O$43,MATCH(F31,BAZA_Sifranti!$L$10:$L$43,0),3))</f>
        <v/>
      </c>
      <c r="F31" s="641"/>
      <c r="G31" s="262" t="str">
        <f t="shared" si="23"/>
        <v/>
      </c>
      <c r="H31" s="29" t="str">
        <f>IFERROR(IF(F31="","",VLOOKUP(MATCH(E31,tblS_VarStroški_SD[ID_STRO_SD],0)-1,tblS_VarStroški_SD[],5)),"")</f>
        <v/>
      </c>
      <c r="I31" s="642"/>
      <c r="J31" s="643"/>
      <c r="K31" s="643"/>
      <c r="L31" s="644"/>
      <c r="M31" s="643"/>
      <c r="N31" s="643"/>
      <c r="O31" s="645"/>
      <c r="P31" s="646"/>
      <c r="Q31" s="647"/>
      <c r="R31" s="30" t="str">
        <f>IFERROR(IF(F31="","",VLOOKUP(MATCH(F31,tblS_VarStroški_SD[STROSEK_SD_Naziv],0)-1,tblS_VarStroški_SD[],6)),"")</f>
        <v/>
      </c>
      <c r="S31" s="399" t="str">
        <f t="shared" si="2"/>
        <v/>
      </c>
      <c r="T31" s="690" t="str">
        <f t="shared" si="3"/>
        <v/>
      </c>
      <c r="U31" s="32" t="str">
        <f t="shared" si="4"/>
        <v/>
      </c>
      <c r="V31" s="198" t="str">
        <f t="shared" si="5"/>
        <v/>
      </c>
      <c r="W31" s="22"/>
      <c r="Y31" s="194" t="str">
        <f t="shared" si="6"/>
        <v/>
      </c>
      <c r="AB31" s="390"/>
      <c r="AC31" s="11"/>
      <c r="AD31" s="11"/>
      <c r="AE31" s="11"/>
      <c r="AF31" s="11"/>
      <c r="AH31" s="21"/>
      <c r="AL31" s="11"/>
      <c r="AM31" s="11"/>
      <c r="AP31" s="125"/>
      <c r="AQ31" s="125" t="s">
        <v>162</v>
      </c>
      <c r="AR31" s="147">
        <f t="shared" si="7"/>
        <v>0</v>
      </c>
      <c r="AS31" s="122"/>
      <c r="AT31" s="122">
        <f t="shared" si="8"/>
        <v>0</v>
      </c>
      <c r="AU31" s="122">
        <f>IF(IF(F31="",TRUE,COUNTIF(tbl_07_UVS_0138[Naziv upravičenega variabilnega stroška],F31)=1)=FALSE,1,0)</f>
        <v>0</v>
      </c>
      <c r="AV31" s="122"/>
      <c r="AW31" s="35">
        <f t="shared" si="9"/>
        <v>0</v>
      </c>
      <c r="AX31" s="35">
        <f t="shared" si="10"/>
        <v>0</v>
      </c>
      <c r="AY31" s="35">
        <f t="shared" si="24"/>
        <v>0</v>
      </c>
      <c r="AZ31" s="35">
        <f t="shared" si="11"/>
        <v>0</v>
      </c>
      <c r="BA31" s="35">
        <f t="shared" si="25"/>
        <v>0</v>
      </c>
      <c r="BB31" s="35">
        <f t="shared" si="12"/>
        <v>0</v>
      </c>
      <c r="BC31" s="35">
        <f t="shared" si="13"/>
        <v>0</v>
      </c>
      <c r="BD31" s="381">
        <f t="shared" si="14"/>
        <v>0</v>
      </c>
      <c r="BE31" s="35">
        <f t="shared" si="15"/>
        <v>0</v>
      </c>
      <c r="BF31" s="35">
        <f t="shared" si="16"/>
        <v>0</v>
      </c>
      <c r="BJ31" s="12" t="b">
        <f t="shared" si="17"/>
        <v>0</v>
      </c>
      <c r="BK31" s="516" t="b">
        <f t="shared" si="18"/>
        <v>0</v>
      </c>
      <c r="BL31" s="518">
        <f t="shared" si="19"/>
        <v>0</v>
      </c>
      <c r="BM31" s="518">
        <f t="shared" si="26"/>
        <v>0</v>
      </c>
      <c r="BN31" s="517" t="str">
        <f t="shared" si="20"/>
        <v/>
      </c>
      <c r="BO31" s="517" t="str">
        <f t="shared" si="21"/>
        <v/>
      </c>
      <c r="BP31" s="517" t="str">
        <f t="shared" si="22"/>
        <v/>
      </c>
      <c r="BQ31" s="517" t="str">
        <f t="shared" si="27"/>
        <v/>
      </c>
      <c r="BR31" s="546" t="str">
        <f t="shared" si="28"/>
        <v/>
      </c>
    </row>
    <row r="32" spans="1:84" s="35" customFormat="1" ht="16.7" customHeight="1" x14ac:dyDescent="0.25">
      <c r="A32" s="11"/>
      <c r="B32" s="11"/>
      <c r="C32" s="332" t="str">
        <f t="shared" si="0"/>
        <v>PO</v>
      </c>
      <c r="D32" s="308" t="str">
        <f t="shared" si="1"/>
        <v>PLAN</v>
      </c>
      <c r="E32" s="310" t="str">
        <f>IF(F32="","",INDEX(BAZA_Sifranti!$I$10:$O$43,MATCH(F32,BAZA_Sifranti!$L$10:$L$43,0),3))</f>
        <v/>
      </c>
      <c r="F32" s="641"/>
      <c r="G32" s="262" t="str">
        <f t="shared" si="23"/>
        <v/>
      </c>
      <c r="H32" s="29" t="str">
        <f>IFERROR(IF(F32="","",VLOOKUP(MATCH(E32,tblS_VarStroški_SD[ID_STRO_SD],0)-1,tblS_VarStroški_SD[],5)),"")</f>
        <v/>
      </c>
      <c r="I32" s="642"/>
      <c r="J32" s="643"/>
      <c r="K32" s="643"/>
      <c r="L32" s="644"/>
      <c r="M32" s="643"/>
      <c r="N32" s="643"/>
      <c r="O32" s="645"/>
      <c r="P32" s="646"/>
      <c r="Q32" s="647"/>
      <c r="R32" s="30" t="str">
        <f>IFERROR(IF(F32="","",VLOOKUP(MATCH(F32,tblS_VarStroški_SD[STROSEK_SD_Naziv],0)-1,tblS_VarStroški_SD[],6)),"")</f>
        <v/>
      </c>
      <c r="S32" s="399" t="str">
        <f t="shared" si="2"/>
        <v/>
      </c>
      <c r="T32" s="690" t="str">
        <f t="shared" si="3"/>
        <v/>
      </c>
      <c r="U32" s="32" t="str">
        <f t="shared" si="4"/>
        <v/>
      </c>
      <c r="V32" s="198" t="str">
        <f t="shared" si="5"/>
        <v/>
      </c>
      <c r="W32" s="22"/>
      <c r="Y32" s="194" t="str">
        <f t="shared" si="6"/>
        <v/>
      </c>
      <c r="AB32" s="390"/>
      <c r="AC32" s="11"/>
      <c r="AD32" s="11"/>
      <c r="AE32" s="11"/>
      <c r="AF32" s="11"/>
      <c r="AH32" s="21"/>
      <c r="AL32" s="11"/>
      <c r="AM32" s="11"/>
      <c r="AP32" s="125"/>
      <c r="AQ32" s="125" t="s">
        <v>163</v>
      </c>
      <c r="AR32" s="147">
        <f t="shared" si="7"/>
        <v>0</v>
      </c>
      <c r="AS32" s="122"/>
      <c r="AT32" s="122">
        <f t="shared" si="8"/>
        <v>0</v>
      </c>
      <c r="AU32" s="122">
        <f>IF(IF(F32="",TRUE,COUNTIF(tbl_07_UVS_0138[Naziv upravičenega variabilnega stroška],F32)=1)=FALSE,1,0)</f>
        <v>0</v>
      </c>
      <c r="AV32" s="122"/>
      <c r="AW32" s="35">
        <f t="shared" si="9"/>
        <v>0</v>
      </c>
      <c r="AX32" s="35">
        <f t="shared" si="10"/>
        <v>0</v>
      </c>
      <c r="AY32" s="35">
        <f t="shared" si="24"/>
        <v>0</v>
      </c>
      <c r="AZ32" s="35">
        <f t="shared" si="11"/>
        <v>0</v>
      </c>
      <c r="BA32" s="35">
        <f t="shared" si="25"/>
        <v>0</v>
      </c>
      <c r="BB32" s="35">
        <f t="shared" si="12"/>
        <v>0</v>
      </c>
      <c r="BC32" s="35">
        <f t="shared" si="13"/>
        <v>0</v>
      </c>
      <c r="BD32" s="381">
        <f t="shared" si="14"/>
        <v>0</v>
      </c>
      <c r="BE32" s="35">
        <f t="shared" si="15"/>
        <v>0</v>
      </c>
      <c r="BF32" s="35">
        <f t="shared" si="16"/>
        <v>0</v>
      </c>
      <c r="BJ32" s="12" t="b">
        <f t="shared" si="17"/>
        <v>0</v>
      </c>
      <c r="BK32" s="516" t="b">
        <f t="shared" si="18"/>
        <v>0</v>
      </c>
      <c r="BL32" s="518">
        <f t="shared" si="19"/>
        <v>0</v>
      </c>
      <c r="BM32" s="518">
        <f t="shared" si="26"/>
        <v>0</v>
      </c>
      <c r="BN32" s="517" t="str">
        <f t="shared" si="20"/>
        <v/>
      </c>
      <c r="BO32" s="517" t="str">
        <f t="shared" si="21"/>
        <v/>
      </c>
      <c r="BP32" s="517" t="str">
        <f t="shared" si="22"/>
        <v/>
      </c>
      <c r="BQ32" s="517" t="str">
        <f t="shared" si="27"/>
        <v/>
      </c>
      <c r="BR32" s="546" t="str">
        <f t="shared" si="28"/>
        <v/>
      </c>
    </row>
    <row r="33" spans="1:87" s="35" customFormat="1" ht="16.7" customHeight="1" x14ac:dyDescent="0.25">
      <c r="A33" s="11"/>
      <c r="B33" s="11"/>
      <c r="C33" s="332" t="str">
        <f t="shared" si="0"/>
        <v>PO</v>
      </c>
      <c r="D33" s="308" t="str">
        <f t="shared" si="1"/>
        <v>PLAN</v>
      </c>
      <c r="E33" s="310" t="str">
        <f>IF(F33="","",INDEX(BAZA_Sifranti!$I$10:$O$43,MATCH(F33,BAZA_Sifranti!$L$10:$L$43,0),3))</f>
        <v/>
      </c>
      <c r="F33" s="641"/>
      <c r="G33" s="262" t="str">
        <f t="shared" si="23"/>
        <v/>
      </c>
      <c r="H33" s="29" t="str">
        <f>IFERROR(IF(F33="","",VLOOKUP(MATCH(E33,tblS_VarStroški_SD[ID_STRO_SD],0)-1,tblS_VarStroški_SD[],5)),"")</f>
        <v/>
      </c>
      <c r="I33" s="642"/>
      <c r="J33" s="643"/>
      <c r="K33" s="643"/>
      <c r="L33" s="644"/>
      <c r="M33" s="643"/>
      <c r="N33" s="643"/>
      <c r="O33" s="645"/>
      <c r="P33" s="646"/>
      <c r="Q33" s="647"/>
      <c r="R33" s="30" t="str">
        <f>IFERROR(IF(F33="","",VLOOKUP(MATCH(F33,tblS_VarStroški_SD[STROSEK_SD_Naziv],0)-1,tblS_VarStroški_SD[],6)),"")</f>
        <v/>
      </c>
      <c r="S33" s="399" t="str">
        <f t="shared" si="2"/>
        <v/>
      </c>
      <c r="T33" s="690" t="str">
        <f t="shared" si="3"/>
        <v/>
      </c>
      <c r="U33" s="32" t="str">
        <f t="shared" si="4"/>
        <v/>
      </c>
      <c r="V33" s="198" t="str">
        <f t="shared" si="5"/>
        <v/>
      </c>
      <c r="W33" s="22"/>
      <c r="Y33" s="194" t="str">
        <f t="shared" si="6"/>
        <v/>
      </c>
      <c r="AB33" s="390"/>
      <c r="AC33" s="11"/>
      <c r="AD33" s="11"/>
      <c r="AE33" s="11"/>
      <c r="AF33" s="11"/>
      <c r="AH33" s="21"/>
      <c r="AL33" s="11"/>
      <c r="AM33" s="11"/>
      <c r="AP33" s="125"/>
      <c r="AQ33" s="125" t="s">
        <v>164</v>
      </c>
      <c r="AR33" s="147">
        <f t="shared" si="7"/>
        <v>0</v>
      </c>
      <c r="AS33" s="122"/>
      <c r="AT33" s="122">
        <f t="shared" si="8"/>
        <v>0</v>
      </c>
      <c r="AU33" s="122">
        <f>IF(IF(F33="",TRUE,COUNTIF(tbl_07_UVS_0138[Naziv upravičenega variabilnega stroška],F33)=1)=FALSE,1,0)</f>
        <v>0</v>
      </c>
      <c r="AV33" s="122"/>
      <c r="AW33" s="35">
        <f t="shared" si="9"/>
        <v>0</v>
      </c>
      <c r="AX33" s="35">
        <f t="shared" si="10"/>
        <v>0</v>
      </c>
      <c r="AY33" s="35">
        <f t="shared" si="24"/>
        <v>0</v>
      </c>
      <c r="AZ33" s="35">
        <f t="shared" si="11"/>
        <v>0</v>
      </c>
      <c r="BA33" s="35">
        <f t="shared" si="25"/>
        <v>0</v>
      </c>
      <c r="BB33" s="35">
        <f t="shared" si="12"/>
        <v>0</v>
      </c>
      <c r="BC33" s="35">
        <f t="shared" si="13"/>
        <v>0</v>
      </c>
      <c r="BD33" s="381">
        <f t="shared" si="14"/>
        <v>0</v>
      </c>
      <c r="BE33" s="35">
        <f t="shared" si="15"/>
        <v>0</v>
      </c>
      <c r="BF33" s="35">
        <f t="shared" si="16"/>
        <v>0</v>
      </c>
      <c r="BJ33" s="12" t="b">
        <f t="shared" si="17"/>
        <v>0</v>
      </c>
      <c r="BK33" s="516" t="b">
        <f t="shared" si="18"/>
        <v>0</v>
      </c>
      <c r="BL33" s="518">
        <f t="shared" si="19"/>
        <v>0</v>
      </c>
      <c r="BM33" s="518">
        <f t="shared" si="26"/>
        <v>0</v>
      </c>
      <c r="BN33" s="517" t="str">
        <f t="shared" si="20"/>
        <v/>
      </c>
      <c r="BO33" s="517" t="str">
        <f t="shared" si="21"/>
        <v/>
      </c>
      <c r="BP33" s="517" t="str">
        <f t="shared" si="22"/>
        <v/>
      </c>
      <c r="BQ33" s="517" t="str">
        <f t="shared" si="27"/>
        <v/>
      </c>
      <c r="BR33" s="546" t="str">
        <f t="shared" si="28"/>
        <v/>
      </c>
    </row>
    <row r="34" spans="1:87" s="35" customFormat="1" ht="16.7" customHeight="1" x14ac:dyDescent="0.25">
      <c r="A34" s="11"/>
      <c r="B34" s="11"/>
      <c r="C34" s="332" t="str">
        <f t="shared" si="0"/>
        <v>PO</v>
      </c>
      <c r="D34" s="308" t="str">
        <f t="shared" si="1"/>
        <v>PLAN</v>
      </c>
      <c r="E34" s="310" t="str">
        <f>IF(F34="","",INDEX(BAZA_Sifranti!$I$10:$O$43,MATCH(F34,BAZA_Sifranti!$L$10:$L$43,0),3))</f>
        <v/>
      </c>
      <c r="F34" s="641"/>
      <c r="G34" s="262" t="str">
        <f t="shared" si="23"/>
        <v/>
      </c>
      <c r="H34" s="29" t="str">
        <f>IFERROR(IF(F34="","",VLOOKUP(MATCH(E34,tblS_VarStroški_SD[ID_STRO_SD],0)-1,tblS_VarStroški_SD[],5)),"")</f>
        <v/>
      </c>
      <c r="I34" s="642"/>
      <c r="J34" s="643"/>
      <c r="K34" s="643"/>
      <c r="L34" s="644"/>
      <c r="M34" s="643"/>
      <c r="N34" s="643"/>
      <c r="O34" s="645"/>
      <c r="P34" s="646"/>
      <c r="Q34" s="647"/>
      <c r="R34" s="30" t="str">
        <f>IFERROR(IF(F34="","",VLOOKUP(MATCH(F34,tblS_VarStroški_SD[STROSEK_SD_Naziv],0)-1,tblS_VarStroški_SD[],6)),"")</f>
        <v/>
      </c>
      <c r="S34" s="399" t="str">
        <f t="shared" si="2"/>
        <v/>
      </c>
      <c r="T34" s="690" t="str">
        <f t="shared" si="3"/>
        <v/>
      </c>
      <c r="U34" s="32" t="str">
        <f t="shared" si="4"/>
        <v/>
      </c>
      <c r="V34" s="198" t="str">
        <f t="shared" si="5"/>
        <v/>
      </c>
      <c r="W34" s="22"/>
      <c r="Y34" s="194" t="str">
        <f t="shared" si="6"/>
        <v/>
      </c>
      <c r="AB34" s="390"/>
      <c r="AC34" s="11"/>
      <c r="AD34" s="390"/>
      <c r="AE34" s="11"/>
      <c r="AF34" s="11"/>
      <c r="AH34" s="21"/>
      <c r="AL34" s="11"/>
      <c r="AM34" s="11"/>
      <c r="AP34" s="125"/>
      <c r="AQ34" s="125" t="s">
        <v>165</v>
      </c>
      <c r="AR34" s="147">
        <f t="shared" si="7"/>
        <v>0</v>
      </c>
      <c r="AS34" s="122"/>
      <c r="AT34" s="122">
        <f t="shared" si="8"/>
        <v>0</v>
      </c>
      <c r="AU34" s="122">
        <f>IF(IF(F34="",TRUE,COUNTIF(tbl_07_UVS_0138[Naziv upravičenega variabilnega stroška],F34)=1)=FALSE,1,0)</f>
        <v>0</v>
      </c>
      <c r="AV34" s="122"/>
      <c r="AW34" s="35">
        <f t="shared" si="9"/>
        <v>0</v>
      </c>
      <c r="AX34" s="35">
        <f t="shared" si="10"/>
        <v>0</v>
      </c>
      <c r="AY34" s="35">
        <f t="shared" si="24"/>
        <v>0</v>
      </c>
      <c r="AZ34" s="35">
        <f t="shared" si="11"/>
        <v>0</v>
      </c>
      <c r="BA34" s="35">
        <f t="shared" si="25"/>
        <v>0</v>
      </c>
      <c r="BB34" s="35">
        <f t="shared" si="12"/>
        <v>0</v>
      </c>
      <c r="BC34" s="35">
        <f t="shared" si="13"/>
        <v>0</v>
      </c>
      <c r="BD34" s="381">
        <f t="shared" si="14"/>
        <v>0</v>
      </c>
      <c r="BE34" s="35">
        <f t="shared" si="15"/>
        <v>0</v>
      </c>
      <c r="BF34" s="35">
        <f t="shared" si="16"/>
        <v>0</v>
      </c>
      <c r="BJ34" s="12" t="b">
        <f t="shared" si="17"/>
        <v>0</v>
      </c>
      <c r="BK34" s="516" t="b">
        <f t="shared" si="18"/>
        <v>0</v>
      </c>
      <c r="BL34" s="518">
        <f t="shared" si="19"/>
        <v>0</v>
      </c>
      <c r="BM34" s="518">
        <f t="shared" si="26"/>
        <v>0</v>
      </c>
      <c r="BN34" s="517" t="str">
        <f t="shared" si="20"/>
        <v/>
      </c>
      <c r="BO34" s="517" t="str">
        <f t="shared" si="21"/>
        <v/>
      </c>
      <c r="BP34" s="517" t="str">
        <f t="shared" si="22"/>
        <v/>
      </c>
      <c r="BQ34" s="517" t="str">
        <f t="shared" si="27"/>
        <v/>
      </c>
      <c r="BR34" s="546" t="str">
        <f t="shared" si="28"/>
        <v/>
      </c>
    </row>
    <row r="35" spans="1:87" s="35" customFormat="1" ht="16.7" customHeight="1" x14ac:dyDescent="0.25">
      <c r="A35" s="11"/>
      <c r="B35" s="11"/>
      <c r="C35" s="332" t="str">
        <f t="shared" si="0"/>
        <v>PO</v>
      </c>
      <c r="D35" s="308" t="str">
        <f t="shared" si="1"/>
        <v>PLAN</v>
      </c>
      <c r="E35" s="310" t="str">
        <f>IF(F35="","",INDEX(BAZA_Sifranti!$I$10:$O$43,MATCH(F35,BAZA_Sifranti!$L$10:$L$43,0),3))</f>
        <v/>
      </c>
      <c r="F35" s="641"/>
      <c r="G35" s="262" t="str">
        <f t="shared" si="23"/>
        <v/>
      </c>
      <c r="H35" s="29" t="str">
        <f>IFERROR(IF(F35="","",VLOOKUP(MATCH(E35,tblS_VarStroški_SD[ID_STRO_SD],0)-1,tblS_VarStroški_SD[],5)),"")</f>
        <v/>
      </c>
      <c r="I35" s="642"/>
      <c r="J35" s="643"/>
      <c r="K35" s="643"/>
      <c r="L35" s="644"/>
      <c r="M35" s="643"/>
      <c r="N35" s="643"/>
      <c r="O35" s="645"/>
      <c r="P35" s="646"/>
      <c r="Q35" s="647"/>
      <c r="R35" s="30" t="str">
        <f>IFERROR(IF(F35="","",VLOOKUP(MATCH(F35,tblS_VarStroški_SD[STROSEK_SD_Naziv],0)-1,tblS_VarStroški_SD[],6)),"")</f>
        <v/>
      </c>
      <c r="S35" s="399" t="str">
        <f t="shared" si="2"/>
        <v/>
      </c>
      <c r="T35" s="690" t="str">
        <f t="shared" si="3"/>
        <v/>
      </c>
      <c r="U35" s="32" t="str">
        <f t="shared" si="4"/>
        <v/>
      </c>
      <c r="V35" s="198" t="str">
        <f t="shared" si="5"/>
        <v/>
      </c>
      <c r="W35" s="22"/>
      <c r="Y35" s="194" t="str">
        <f t="shared" si="6"/>
        <v/>
      </c>
      <c r="AC35" s="11"/>
      <c r="AD35" s="11"/>
      <c r="AE35" s="11"/>
      <c r="AF35" s="11"/>
      <c r="AH35" s="21"/>
      <c r="AL35" s="11"/>
      <c r="AM35" s="11"/>
      <c r="AP35" s="125"/>
      <c r="AQ35" s="125" t="s">
        <v>166</v>
      </c>
      <c r="AR35" s="147">
        <f t="shared" si="7"/>
        <v>0</v>
      </c>
      <c r="AS35" s="122"/>
      <c r="AT35" s="122">
        <f t="shared" si="8"/>
        <v>0</v>
      </c>
      <c r="AU35" s="122">
        <f>IF(IF(F35="",TRUE,COUNTIF(tbl_07_UVS_0138[Naziv upravičenega variabilnega stroška],F35)=1)=FALSE,1,0)</f>
        <v>0</v>
      </c>
      <c r="AV35" s="122"/>
      <c r="AW35" s="35">
        <f t="shared" si="9"/>
        <v>0</v>
      </c>
      <c r="AX35" s="35">
        <f t="shared" si="10"/>
        <v>0</v>
      </c>
      <c r="AY35" s="35">
        <f t="shared" si="24"/>
        <v>0</v>
      </c>
      <c r="AZ35" s="35">
        <f t="shared" si="11"/>
        <v>0</v>
      </c>
      <c r="BA35" s="35">
        <f t="shared" si="25"/>
        <v>0</v>
      </c>
      <c r="BB35" s="35">
        <f t="shared" si="12"/>
        <v>0</v>
      </c>
      <c r="BC35" s="35">
        <f t="shared" si="13"/>
        <v>0</v>
      </c>
      <c r="BD35" s="381">
        <f t="shared" si="14"/>
        <v>0</v>
      </c>
      <c r="BE35" s="35">
        <f t="shared" si="15"/>
        <v>0</v>
      </c>
      <c r="BF35" s="35">
        <f t="shared" si="16"/>
        <v>0</v>
      </c>
      <c r="BJ35" s="12" t="b">
        <f t="shared" si="17"/>
        <v>0</v>
      </c>
      <c r="BK35" s="516" t="b">
        <f t="shared" si="18"/>
        <v>0</v>
      </c>
      <c r="BL35" s="518">
        <f t="shared" si="19"/>
        <v>0</v>
      </c>
      <c r="BM35" s="518">
        <f t="shared" si="26"/>
        <v>0</v>
      </c>
      <c r="BN35" s="517" t="str">
        <f t="shared" si="20"/>
        <v/>
      </c>
      <c r="BO35" s="517" t="str">
        <f t="shared" si="21"/>
        <v/>
      </c>
      <c r="BP35" s="517" t="str">
        <f t="shared" si="22"/>
        <v/>
      </c>
      <c r="BQ35" s="517" t="str">
        <f t="shared" si="27"/>
        <v/>
      </c>
      <c r="BR35" s="546" t="str">
        <f t="shared" si="28"/>
        <v/>
      </c>
    </row>
    <row r="36" spans="1:87" s="35" customFormat="1" ht="16.7" customHeight="1" x14ac:dyDescent="0.25">
      <c r="A36" s="11"/>
      <c r="B36" s="11"/>
      <c r="C36" s="332" t="str">
        <f t="shared" si="0"/>
        <v>PO</v>
      </c>
      <c r="D36" s="308" t="str">
        <f t="shared" si="1"/>
        <v>PLAN</v>
      </c>
      <c r="E36" s="310" t="str">
        <f>IF(F36="","",INDEX(BAZA_Sifranti!$I$10:$O$43,MATCH(F36,BAZA_Sifranti!$L$10:$L$43,0),3))</f>
        <v/>
      </c>
      <c r="F36" s="641"/>
      <c r="G36" s="262" t="str">
        <f t="shared" si="23"/>
        <v/>
      </c>
      <c r="H36" s="29" t="str">
        <f>IFERROR(IF(F36="","",VLOOKUP(MATCH(E36,tblS_VarStroški_SD[ID_STRO_SD],0)-1,tblS_VarStroški_SD[],5)),"")</f>
        <v/>
      </c>
      <c r="I36" s="642"/>
      <c r="J36" s="643"/>
      <c r="K36" s="643"/>
      <c r="L36" s="644"/>
      <c r="M36" s="643"/>
      <c r="N36" s="643"/>
      <c r="O36" s="645"/>
      <c r="P36" s="646"/>
      <c r="Q36" s="647"/>
      <c r="R36" s="30" t="str">
        <f>IFERROR(IF(F36="","",VLOOKUP(MATCH(F36,tblS_VarStroški_SD[STROSEK_SD_Naziv],0)-1,tblS_VarStroški_SD[],6)),"")</f>
        <v/>
      </c>
      <c r="S36" s="399" t="str">
        <f t="shared" si="2"/>
        <v/>
      </c>
      <c r="T36" s="690" t="str">
        <f t="shared" si="3"/>
        <v/>
      </c>
      <c r="U36" s="32" t="str">
        <f t="shared" si="4"/>
        <v/>
      </c>
      <c r="V36" s="198" t="str">
        <f t="shared" si="5"/>
        <v/>
      </c>
      <c r="W36" s="22"/>
      <c r="Y36" s="194" t="str">
        <f t="shared" si="6"/>
        <v/>
      </c>
      <c r="AC36" s="11"/>
      <c r="AD36" s="11"/>
      <c r="AE36" s="11"/>
      <c r="AF36" s="11"/>
      <c r="AG36" s="11"/>
      <c r="AH36" s="21"/>
      <c r="AI36" s="11"/>
      <c r="AJ36" s="11"/>
      <c r="AK36" s="11"/>
      <c r="AL36" s="11"/>
      <c r="AM36" s="11"/>
      <c r="AP36" s="125"/>
      <c r="AQ36" s="125" t="s">
        <v>167</v>
      </c>
      <c r="AR36" s="147">
        <f t="shared" si="7"/>
        <v>0</v>
      </c>
      <c r="AS36" s="122"/>
      <c r="AT36" s="122">
        <f t="shared" si="8"/>
        <v>0</v>
      </c>
      <c r="AU36" s="122">
        <f>IF(IF(F36="",TRUE,COUNTIF(tbl_07_UVS_0138[Naziv upravičenega variabilnega stroška],F36)=1)=FALSE,1,0)</f>
        <v>0</v>
      </c>
      <c r="AV36" s="122"/>
      <c r="AW36" s="35">
        <f t="shared" si="9"/>
        <v>0</v>
      </c>
      <c r="AX36" s="35">
        <f t="shared" si="10"/>
        <v>0</v>
      </c>
      <c r="AY36" s="35">
        <f t="shared" si="24"/>
        <v>0</v>
      </c>
      <c r="AZ36" s="35">
        <f t="shared" si="11"/>
        <v>0</v>
      </c>
      <c r="BA36" s="35">
        <f t="shared" si="25"/>
        <v>0</v>
      </c>
      <c r="BB36" s="35">
        <f t="shared" si="12"/>
        <v>0</v>
      </c>
      <c r="BC36" s="35">
        <f t="shared" si="13"/>
        <v>0</v>
      </c>
      <c r="BD36" s="381">
        <f t="shared" si="14"/>
        <v>0</v>
      </c>
      <c r="BE36" s="35">
        <f t="shared" si="15"/>
        <v>0</v>
      </c>
      <c r="BF36" s="35">
        <f t="shared" si="16"/>
        <v>0</v>
      </c>
      <c r="BJ36" s="12" t="b">
        <f t="shared" si="17"/>
        <v>0</v>
      </c>
      <c r="BK36" s="516" t="b">
        <f t="shared" si="18"/>
        <v>0</v>
      </c>
      <c r="BL36" s="518">
        <f t="shared" si="19"/>
        <v>0</v>
      </c>
      <c r="BM36" s="518">
        <f t="shared" si="26"/>
        <v>0</v>
      </c>
      <c r="BN36" s="517" t="str">
        <f t="shared" si="20"/>
        <v/>
      </c>
      <c r="BO36" s="517" t="str">
        <f t="shared" si="21"/>
        <v/>
      </c>
      <c r="BP36" s="517" t="str">
        <f t="shared" si="22"/>
        <v/>
      </c>
      <c r="BQ36" s="517" t="str">
        <f t="shared" si="27"/>
        <v/>
      </c>
      <c r="BR36" s="546" t="str">
        <f t="shared" si="28"/>
        <v/>
      </c>
      <c r="BX36" s="125"/>
    </row>
    <row r="37" spans="1:87" s="35" customFormat="1" ht="16.7" customHeight="1" x14ac:dyDescent="0.25">
      <c r="A37" s="11"/>
      <c r="B37" s="11"/>
      <c r="C37" s="332" t="str">
        <f t="shared" si="0"/>
        <v>PO</v>
      </c>
      <c r="D37" s="308" t="str">
        <f t="shared" si="1"/>
        <v>PLAN</v>
      </c>
      <c r="E37" s="310" t="str">
        <f>IF(F37="","",INDEX(BAZA_Sifranti!$I$10:$O$43,MATCH(F37,BAZA_Sifranti!$L$10:$L$43,0),3))</f>
        <v/>
      </c>
      <c r="F37" s="641"/>
      <c r="G37" s="262" t="str">
        <f t="shared" si="23"/>
        <v/>
      </c>
      <c r="H37" s="29" t="str">
        <f>IFERROR(IF(F37="","",VLOOKUP(MATCH(E37,tblS_VarStroški_SD[ID_STRO_SD],0)-1,tblS_VarStroški_SD[],5)),"")</f>
        <v/>
      </c>
      <c r="I37" s="642"/>
      <c r="J37" s="643"/>
      <c r="K37" s="643"/>
      <c r="L37" s="644"/>
      <c r="M37" s="643"/>
      <c r="N37" s="643"/>
      <c r="O37" s="645"/>
      <c r="P37" s="646"/>
      <c r="Q37" s="647"/>
      <c r="R37" s="30" t="str">
        <f>IFERROR(IF(F37="","",VLOOKUP(MATCH(F37,tblS_VarStroški_SD[STROSEK_SD_Naziv],0)-1,tblS_VarStroški_SD[],6)),"")</f>
        <v/>
      </c>
      <c r="S37" s="399" t="str">
        <f t="shared" si="2"/>
        <v/>
      </c>
      <c r="T37" s="690" t="str">
        <f t="shared" si="3"/>
        <v/>
      </c>
      <c r="U37" s="32" t="str">
        <f t="shared" si="4"/>
        <v/>
      </c>
      <c r="V37" s="198" t="str">
        <f t="shared" si="5"/>
        <v/>
      </c>
      <c r="W37" s="22"/>
      <c r="Y37" s="194" t="str">
        <f t="shared" si="6"/>
        <v/>
      </c>
      <c r="AC37" s="11"/>
      <c r="AD37" s="11"/>
      <c r="AE37" s="11"/>
      <c r="AF37" s="11"/>
      <c r="AG37" s="11"/>
      <c r="AH37" s="21"/>
      <c r="AI37" s="11"/>
      <c r="AJ37" s="11"/>
      <c r="AK37" s="11"/>
      <c r="AL37" s="11"/>
      <c r="AM37" s="11"/>
      <c r="AP37" s="125"/>
      <c r="AQ37" s="125" t="s">
        <v>168</v>
      </c>
      <c r="AR37" s="147">
        <f t="shared" si="7"/>
        <v>0</v>
      </c>
      <c r="AS37" s="122"/>
      <c r="AT37" s="122">
        <f t="shared" si="8"/>
        <v>0</v>
      </c>
      <c r="AU37" s="122">
        <f>IF(IF(F37="",TRUE,COUNTIF(tbl_07_UVS_0138[Naziv upravičenega variabilnega stroška],F37)=1)=FALSE,1,0)</f>
        <v>0</v>
      </c>
      <c r="AV37" s="122"/>
      <c r="AW37" s="35">
        <f t="shared" si="9"/>
        <v>0</v>
      </c>
      <c r="AX37" s="35">
        <f t="shared" si="10"/>
        <v>0</v>
      </c>
      <c r="AY37" s="35">
        <f t="shared" si="24"/>
        <v>0</v>
      </c>
      <c r="AZ37" s="35">
        <f t="shared" si="11"/>
        <v>0</v>
      </c>
      <c r="BA37" s="35">
        <f t="shared" si="25"/>
        <v>0</v>
      </c>
      <c r="BB37" s="35">
        <f t="shared" si="12"/>
        <v>0</v>
      </c>
      <c r="BC37" s="35">
        <f t="shared" si="13"/>
        <v>0</v>
      </c>
      <c r="BD37" s="381">
        <f t="shared" si="14"/>
        <v>0</v>
      </c>
      <c r="BE37" s="35">
        <f t="shared" si="15"/>
        <v>0</v>
      </c>
      <c r="BF37" s="35">
        <f t="shared" si="16"/>
        <v>0</v>
      </c>
      <c r="BJ37" s="12" t="b">
        <f t="shared" si="17"/>
        <v>0</v>
      </c>
      <c r="BK37" s="516" t="b">
        <f t="shared" si="18"/>
        <v>0</v>
      </c>
      <c r="BL37" s="518">
        <f t="shared" si="19"/>
        <v>0</v>
      </c>
      <c r="BM37" s="518">
        <f t="shared" si="26"/>
        <v>0</v>
      </c>
      <c r="BN37" s="517" t="str">
        <f t="shared" si="20"/>
        <v/>
      </c>
      <c r="BO37" s="517" t="str">
        <f t="shared" si="21"/>
        <v/>
      </c>
      <c r="BP37" s="517" t="str">
        <f t="shared" si="22"/>
        <v/>
      </c>
      <c r="BQ37" s="517" t="str">
        <f t="shared" si="27"/>
        <v/>
      </c>
      <c r="BR37" s="546" t="str">
        <f t="shared" si="28"/>
        <v/>
      </c>
      <c r="BX37" s="125"/>
    </row>
    <row r="38" spans="1:87" s="35" customFormat="1" ht="16.7" customHeight="1" x14ac:dyDescent="0.25">
      <c r="A38" s="11"/>
      <c r="B38" s="11"/>
      <c r="C38" s="332" t="str">
        <f t="shared" si="0"/>
        <v>PO</v>
      </c>
      <c r="D38" s="308" t="str">
        <f t="shared" si="1"/>
        <v>PLAN</v>
      </c>
      <c r="E38" s="310" t="str">
        <f>IF(F38="","",INDEX(BAZA_Sifranti!$I$10:$O$43,MATCH(F38,BAZA_Sifranti!$L$10:$L$43,0),3))</f>
        <v/>
      </c>
      <c r="F38" s="641"/>
      <c r="G38" s="262" t="str">
        <f t="shared" si="23"/>
        <v/>
      </c>
      <c r="H38" s="29" t="str">
        <f>IFERROR(IF(F38="","",VLOOKUP(MATCH(E38,tblS_VarStroški_SD[ID_STRO_SD],0)-1,tblS_VarStroški_SD[],5)),"")</f>
        <v/>
      </c>
      <c r="I38" s="642"/>
      <c r="J38" s="643"/>
      <c r="K38" s="643"/>
      <c r="L38" s="644"/>
      <c r="M38" s="643"/>
      <c r="N38" s="643"/>
      <c r="O38" s="645"/>
      <c r="P38" s="646"/>
      <c r="Q38" s="647"/>
      <c r="R38" s="30" t="str">
        <f>IFERROR(IF(F38="","",VLOOKUP(MATCH(F38,tblS_VarStroški_SD[STROSEK_SD_Naziv],0)-1,tblS_VarStroški_SD[],6)),"")</f>
        <v/>
      </c>
      <c r="S38" s="399" t="str">
        <f t="shared" si="2"/>
        <v/>
      </c>
      <c r="T38" s="690" t="str">
        <f t="shared" si="3"/>
        <v/>
      </c>
      <c r="U38" s="32" t="str">
        <f t="shared" si="4"/>
        <v/>
      </c>
      <c r="V38" s="198" t="str">
        <f t="shared" si="5"/>
        <v/>
      </c>
      <c r="W38" s="22"/>
      <c r="Y38" s="194" t="str">
        <f t="shared" si="6"/>
        <v/>
      </c>
      <c r="AC38" s="11"/>
      <c r="AD38" s="11"/>
      <c r="AE38" s="11"/>
      <c r="AF38" s="11"/>
      <c r="AG38" s="11"/>
      <c r="AH38" s="11"/>
      <c r="AI38" s="11"/>
      <c r="AJ38" s="11"/>
      <c r="AK38" s="11"/>
      <c r="AL38" s="11"/>
      <c r="AM38" s="11"/>
      <c r="AP38" s="125"/>
      <c r="AQ38" s="125" t="s">
        <v>169</v>
      </c>
      <c r="AR38" s="147">
        <f t="shared" si="7"/>
        <v>0</v>
      </c>
      <c r="AS38" s="122"/>
      <c r="AT38" s="122">
        <f t="shared" si="8"/>
        <v>0</v>
      </c>
      <c r="AU38" s="122">
        <f>IF(IF(F38="",TRUE,COUNTIF(tbl_07_UVS_0138[Naziv upravičenega variabilnega stroška],F38)=1)=FALSE,1,0)</f>
        <v>0</v>
      </c>
      <c r="AV38" s="122"/>
      <c r="AW38" s="35">
        <f t="shared" si="9"/>
        <v>0</v>
      </c>
      <c r="AX38" s="35">
        <f t="shared" si="10"/>
        <v>0</v>
      </c>
      <c r="AY38" s="35">
        <f t="shared" si="24"/>
        <v>0</v>
      </c>
      <c r="AZ38" s="35">
        <f t="shared" si="11"/>
        <v>0</v>
      </c>
      <c r="BA38" s="35">
        <f t="shared" si="25"/>
        <v>0</v>
      </c>
      <c r="BB38" s="35">
        <f t="shared" si="12"/>
        <v>0</v>
      </c>
      <c r="BC38" s="35">
        <f t="shared" si="13"/>
        <v>0</v>
      </c>
      <c r="BD38" s="381">
        <f t="shared" si="14"/>
        <v>0</v>
      </c>
      <c r="BE38" s="35">
        <f t="shared" si="15"/>
        <v>0</v>
      </c>
      <c r="BF38" s="35">
        <f t="shared" si="16"/>
        <v>0</v>
      </c>
      <c r="BJ38" s="12" t="b">
        <f t="shared" si="17"/>
        <v>0</v>
      </c>
      <c r="BK38" s="516" t="b">
        <f t="shared" si="18"/>
        <v>0</v>
      </c>
      <c r="BL38" s="518">
        <f t="shared" si="19"/>
        <v>0</v>
      </c>
      <c r="BM38" s="518">
        <f t="shared" si="26"/>
        <v>0</v>
      </c>
      <c r="BN38" s="517" t="str">
        <f t="shared" si="20"/>
        <v/>
      </c>
      <c r="BO38" s="517" t="str">
        <f t="shared" si="21"/>
        <v/>
      </c>
      <c r="BP38" s="517" t="str">
        <f t="shared" si="22"/>
        <v/>
      </c>
      <c r="BQ38" s="517" t="str">
        <f t="shared" si="27"/>
        <v/>
      </c>
      <c r="BR38" s="546" t="str">
        <f t="shared" si="28"/>
        <v/>
      </c>
      <c r="BX38" s="125"/>
    </row>
    <row r="39" spans="1:87" s="35" customFormat="1" ht="16.7" customHeight="1" x14ac:dyDescent="0.25">
      <c r="A39" s="11"/>
      <c r="B39" s="11"/>
      <c r="C39" s="332" t="str">
        <f t="shared" si="0"/>
        <v>PO</v>
      </c>
      <c r="D39" s="308" t="str">
        <f t="shared" si="1"/>
        <v>PLAN</v>
      </c>
      <c r="E39" s="310" t="str">
        <f>IF(F39="","",INDEX(BAZA_Sifranti!$I$10:$O$43,MATCH(F39,BAZA_Sifranti!$L$10:$L$43,0),3))</f>
        <v/>
      </c>
      <c r="F39" s="641"/>
      <c r="G39" s="262" t="str">
        <f t="shared" si="23"/>
        <v/>
      </c>
      <c r="H39" s="29" t="str">
        <f>IFERROR(IF(F39="","",VLOOKUP(MATCH(E39,tblS_VarStroški_SD[ID_STRO_SD],0)-1,tblS_VarStroški_SD[],5)),"")</f>
        <v/>
      </c>
      <c r="I39" s="642"/>
      <c r="J39" s="643"/>
      <c r="K39" s="643"/>
      <c r="L39" s="644"/>
      <c r="M39" s="643"/>
      <c r="N39" s="643"/>
      <c r="O39" s="645"/>
      <c r="P39" s="646"/>
      <c r="Q39" s="647"/>
      <c r="R39" s="30" t="str">
        <f>IFERROR(IF(F39="","",VLOOKUP(MATCH(F39,tblS_VarStroški_SD[STROSEK_SD_Naziv],0)-1,tblS_VarStroški_SD[],6)),"")</f>
        <v/>
      </c>
      <c r="S39" s="399" t="str">
        <f t="shared" si="2"/>
        <v/>
      </c>
      <c r="T39" s="690" t="str">
        <f t="shared" si="3"/>
        <v/>
      </c>
      <c r="U39" s="32" t="str">
        <f t="shared" si="4"/>
        <v/>
      </c>
      <c r="V39" s="198" t="str">
        <f t="shared" si="5"/>
        <v/>
      </c>
      <c r="W39" s="22"/>
      <c r="Y39" s="194" t="str">
        <f t="shared" si="6"/>
        <v/>
      </c>
      <c r="AC39" s="11"/>
      <c r="AD39" s="11"/>
      <c r="AE39" s="11"/>
      <c r="AF39" s="11"/>
      <c r="AG39" s="11"/>
      <c r="AH39" s="11"/>
      <c r="AI39" s="11"/>
      <c r="AJ39" s="11"/>
      <c r="AK39" s="11"/>
      <c r="AL39" s="11"/>
      <c r="AM39" s="11"/>
      <c r="AP39" s="125"/>
      <c r="AQ39" s="125" t="s">
        <v>170</v>
      </c>
      <c r="AR39" s="147">
        <f t="shared" si="7"/>
        <v>0</v>
      </c>
      <c r="AS39" s="122"/>
      <c r="AT39" s="122">
        <f t="shared" si="8"/>
        <v>0</v>
      </c>
      <c r="AU39" s="122">
        <f>IF(IF(F39="",TRUE,COUNTIF(tbl_07_UVS_0138[Naziv upravičenega variabilnega stroška],F39)=1)=FALSE,1,0)</f>
        <v>0</v>
      </c>
      <c r="AV39" s="122"/>
      <c r="AW39" s="35">
        <f t="shared" si="9"/>
        <v>0</v>
      </c>
      <c r="AX39" s="35">
        <f t="shared" si="10"/>
        <v>0</v>
      </c>
      <c r="AY39" s="35">
        <f t="shared" si="24"/>
        <v>0</v>
      </c>
      <c r="AZ39" s="35">
        <f t="shared" si="11"/>
        <v>0</v>
      </c>
      <c r="BA39" s="35">
        <f t="shared" si="25"/>
        <v>0</v>
      </c>
      <c r="BB39" s="35">
        <f t="shared" si="12"/>
        <v>0</v>
      </c>
      <c r="BC39" s="35">
        <f t="shared" si="13"/>
        <v>0</v>
      </c>
      <c r="BD39" s="381">
        <f t="shared" si="14"/>
        <v>0</v>
      </c>
      <c r="BE39" s="35">
        <f t="shared" si="15"/>
        <v>0</v>
      </c>
      <c r="BF39" s="35">
        <f t="shared" si="16"/>
        <v>0</v>
      </c>
      <c r="BJ39" s="12" t="b">
        <f t="shared" si="17"/>
        <v>0</v>
      </c>
      <c r="BK39" s="516" t="b">
        <f t="shared" si="18"/>
        <v>0</v>
      </c>
      <c r="BL39" s="518">
        <f t="shared" si="19"/>
        <v>0</v>
      </c>
      <c r="BM39" s="518">
        <f t="shared" si="26"/>
        <v>0</v>
      </c>
      <c r="BN39" s="517" t="str">
        <f t="shared" si="20"/>
        <v/>
      </c>
      <c r="BO39" s="517" t="str">
        <f t="shared" si="21"/>
        <v/>
      </c>
      <c r="BP39" s="517" t="str">
        <f t="shared" si="22"/>
        <v/>
      </c>
      <c r="BQ39" s="517" t="str">
        <f t="shared" si="27"/>
        <v/>
      </c>
      <c r="BR39" s="546" t="str">
        <f t="shared" si="28"/>
        <v/>
      </c>
      <c r="BX39" s="125"/>
    </row>
    <row r="40" spans="1:87" s="35" customFormat="1" ht="16.7" customHeight="1" x14ac:dyDescent="0.25">
      <c r="A40" s="11"/>
      <c r="B40" s="11"/>
      <c r="C40" s="332" t="str">
        <f t="shared" si="0"/>
        <v>PO</v>
      </c>
      <c r="D40" s="308" t="str">
        <f t="shared" si="1"/>
        <v>PLAN</v>
      </c>
      <c r="E40" s="310" t="str">
        <f>IF(F40="","",INDEX(BAZA_Sifranti!$I$10:$O$43,MATCH(F40,BAZA_Sifranti!$L$10:$L$43,0),3))</f>
        <v/>
      </c>
      <c r="F40" s="641"/>
      <c r="G40" s="262" t="str">
        <f t="shared" si="23"/>
        <v/>
      </c>
      <c r="H40" s="29" t="str">
        <f>IFERROR(IF(F40="","",VLOOKUP(MATCH(E40,tblS_VarStroški_SD[ID_STRO_SD],0)-1,tblS_VarStroški_SD[],5)),"")</f>
        <v/>
      </c>
      <c r="I40" s="642"/>
      <c r="J40" s="643"/>
      <c r="K40" s="643"/>
      <c r="L40" s="644"/>
      <c r="M40" s="643"/>
      <c r="N40" s="643"/>
      <c r="O40" s="645"/>
      <c r="P40" s="646"/>
      <c r="Q40" s="647"/>
      <c r="R40" s="30" t="str">
        <f>IFERROR(IF(F40="","",VLOOKUP(MATCH(F40,tblS_VarStroški_SD[STROSEK_SD_Naziv],0)-1,tblS_VarStroški_SD[],6)),"")</f>
        <v/>
      </c>
      <c r="S40" s="399" t="str">
        <f t="shared" si="2"/>
        <v/>
      </c>
      <c r="T40" s="690" t="str">
        <f t="shared" si="3"/>
        <v/>
      </c>
      <c r="U40" s="32" t="str">
        <f t="shared" si="4"/>
        <v/>
      </c>
      <c r="V40" s="198" t="str">
        <f t="shared" si="5"/>
        <v/>
      </c>
      <c r="W40" s="22"/>
      <c r="Y40" s="194" t="str">
        <f t="shared" si="6"/>
        <v/>
      </c>
      <c r="AC40" s="11"/>
      <c r="AD40" s="11"/>
      <c r="AE40" s="11"/>
      <c r="AF40" s="11"/>
      <c r="AG40" s="11"/>
      <c r="AH40" s="11"/>
      <c r="AI40" s="11"/>
      <c r="AJ40" s="11"/>
      <c r="AK40" s="11"/>
      <c r="AL40" s="11"/>
      <c r="AM40" s="11"/>
      <c r="AP40" s="125"/>
      <c r="AQ40" s="125" t="s">
        <v>171</v>
      </c>
      <c r="AR40" s="147">
        <f t="shared" si="7"/>
        <v>0</v>
      </c>
      <c r="AS40" s="122"/>
      <c r="AT40" s="122">
        <f t="shared" si="8"/>
        <v>0</v>
      </c>
      <c r="AU40" s="122">
        <f>IF(IF(F40="",TRUE,COUNTIF(tbl_07_UVS_0138[Naziv upravičenega variabilnega stroška],F40)=1)=FALSE,1,0)</f>
        <v>0</v>
      </c>
      <c r="AV40" s="122"/>
      <c r="AW40" s="35">
        <f t="shared" si="9"/>
        <v>0</v>
      </c>
      <c r="AX40" s="35">
        <f t="shared" si="10"/>
        <v>0</v>
      </c>
      <c r="AY40" s="35">
        <f t="shared" si="24"/>
        <v>0</v>
      </c>
      <c r="AZ40" s="35">
        <f t="shared" si="11"/>
        <v>0</v>
      </c>
      <c r="BA40" s="35">
        <f t="shared" si="25"/>
        <v>0</v>
      </c>
      <c r="BB40" s="35">
        <f t="shared" si="12"/>
        <v>0</v>
      </c>
      <c r="BC40" s="35">
        <f t="shared" si="13"/>
        <v>0</v>
      </c>
      <c r="BD40" s="381">
        <f t="shared" si="14"/>
        <v>0</v>
      </c>
      <c r="BE40" s="35">
        <f t="shared" si="15"/>
        <v>0</v>
      </c>
      <c r="BF40" s="35">
        <f t="shared" si="16"/>
        <v>0</v>
      </c>
      <c r="BJ40" s="12" t="b">
        <f t="shared" si="17"/>
        <v>0</v>
      </c>
      <c r="BK40" s="516" t="b">
        <f t="shared" si="18"/>
        <v>0</v>
      </c>
      <c r="BL40" s="518">
        <f t="shared" si="19"/>
        <v>0</v>
      </c>
      <c r="BM40" s="518">
        <f t="shared" si="26"/>
        <v>0</v>
      </c>
      <c r="BN40" s="517" t="str">
        <f t="shared" si="20"/>
        <v/>
      </c>
      <c r="BO40" s="517" t="str">
        <f t="shared" si="21"/>
        <v/>
      </c>
      <c r="BP40" s="517" t="str">
        <f t="shared" si="22"/>
        <v/>
      </c>
      <c r="BQ40" s="517" t="str">
        <f t="shared" si="27"/>
        <v/>
      </c>
      <c r="BR40" s="546" t="str">
        <f t="shared" si="28"/>
        <v/>
      </c>
      <c r="BX40" s="125"/>
    </row>
    <row r="41" spans="1:87" s="35" customFormat="1" ht="16.7" customHeight="1" x14ac:dyDescent="0.25">
      <c r="A41" s="11"/>
      <c r="B41" s="11"/>
      <c r="C41" s="332" t="str">
        <f t="shared" si="0"/>
        <v>PO</v>
      </c>
      <c r="D41" s="308" t="str">
        <f t="shared" si="1"/>
        <v>PLAN</v>
      </c>
      <c r="E41" s="310" t="str">
        <f>IF(F41="","",INDEX(BAZA_Sifranti!$I$10:$O$43,MATCH(F41,BAZA_Sifranti!$L$10:$L$43,0),3))</f>
        <v/>
      </c>
      <c r="F41" s="641"/>
      <c r="G41" s="262" t="str">
        <f t="shared" si="23"/>
        <v/>
      </c>
      <c r="H41" s="29" t="str">
        <f>IFERROR(IF(F41="","",VLOOKUP(MATCH(E41,tblS_VarStroški_SD[ID_STRO_SD],0)-1,tblS_VarStroški_SD[],5)),"")</f>
        <v/>
      </c>
      <c r="I41" s="642"/>
      <c r="J41" s="643"/>
      <c r="K41" s="643"/>
      <c r="L41" s="644"/>
      <c r="M41" s="643"/>
      <c r="N41" s="643"/>
      <c r="O41" s="645"/>
      <c r="P41" s="646"/>
      <c r="Q41" s="647"/>
      <c r="R41" s="30" t="str">
        <f>IFERROR(IF(F41="","",VLOOKUP(MATCH(F41,tblS_VarStroški_SD[STROSEK_SD_Naziv],0)-1,tblS_VarStroški_SD[],6)),"")</f>
        <v/>
      </c>
      <c r="S41" s="399" t="str">
        <f t="shared" si="2"/>
        <v/>
      </c>
      <c r="T41" s="690" t="str">
        <f t="shared" si="3"/>
        <v/>
      </c>
      <c r="U41" s="32" t="str">
        <f t="shared" si="4"/>
        <v/>
      </c>
      <c r="V41" s="198" t="str">
        <f t="shared" si="5"/>
        <v/>
      </c>
      <c r="W41" s="22"/>
      <c r="Y41" s="194" t="str">
        <f t="shared" si="6"/>
        <v/>
      </c>
      <c r="AC41" s="11"/>
      <c r="AD41" s="11"/>
      <c r="AE41" s="11"/>
      <c r="AF41" s="11"/>
      <c r="AG41" s="11"/>
      <c r="AH41" s="11"/>
      <c r="AI41" s="11"/>
      <c r="AJ41" s="11"/>
      <c r="AK41" s="11"/>
      <c r="AL41" s="11"/>
      <c r="AM41" s="11"/>
      <c r="AP41" s="125"/>
      <c r="AQ41" s="125" t="s">
        <v>172</v>
      </c>
      <c r="AR41" s="147">
        <f t="shared" si="7"/>
        <v>0</v>
      </c>
      <c r="AS41" s="122"/>
      <c r="AT41" s="122">
        <f t="shared" si="8"/>
        <v>0</v>
      </c>
      <c r="AU41" s="122">
        <f>IF(IF(F41="",TRUE,COUNTIF(tbl_07_UVS_0138[Naziv upravičenega variabilnega stroška],F41)=1)=FALSE,1,0)</f>
        <v>0</v>
      </c>
      <c r="AV41" s="122"/>
      <c r="AW41" s="35">
        <f t="shared" si="9"/>
        <v>0</v>
      </c>
      <c r="AX41" s="35">
        <f t="shared" si="10"/>
        <v>0</v>
      </c>
      <c r="AY41" s="35">
        <f t="shared" si="24"/>
        <v>0</v>
      </c>
      <c r="AZ41" s="35">
        <f t="shared" si="11"/>
        <v>0</v>
      </c>
      <c r="BA41" s="35">
        <f t="shared" si="25"/>
        <v>0</v>
      </c>
      <c r="BB41" s="35">
        <f t="shared" si="12"/>
        <v>0</v>
      </c>
      <c r="BC41" s="35">
        <f t="shared" si="13"/>
        <v>0</v>
      </c>
      <c r="BD41" s="381">
        <f t="shared" si="14"/>
        <v>0</v>
      </c>
      <c r="BE41" s="35">
        <f t="shared" si="15"/>
        <v>0</v>
      </c>
      <c r="BF41" s="35">
        <f t="shared" si="16"/>
        <v>0</v>
      </c>
      <c r="BJ41" s="12" t="b">
        <f t="shared" si="17"/>
        <v>0</v>
      </c>
      <c r="BK41" s="516" t="b">
        <f t="shared" si="18"/>
        <v>0</v>
      </c>
      <c r="BL41" s="518">
        <f t="shared" si="19"/>
        <v>0</v>
      </c>
      <c r="BM41" s="518">
        <f t="shared" si="26"/>
        <v>0</v>
      </c>
      <c r="BN41" s="517" t="str">
        <f t="shared" si="20"/>
        <v/>
      </c>
      <c r="BO41" s="517" t="str">
        <f t="shared" si="21"/>
        <v/>
      </c>
      <c r="BP41" s="517" t="str">
        <f t="shared" si="22"/>
        <v/>
      </c>
      <c r="BQ41" s="517" t="str">
        <f t="shared" si="27"/>
        <v/>
      </c>
      <c r="BR41" s="546" t="str">
        <f t="shared" si="28"/>
        <v/>
      </c>
      <c r="BX41" s="125"/>
    </row>
    <row r="42" spans="1:87" s="35" customFormat="1" ht="16.7" customHeight="1" x14ac:dyDescent="0.25">
      <c r="A42" s="11"/>
      <c r="B42" s="11"/>
      <c r="C42" s="332" t="str">
        <f t="shared" si="0"/>
        <v>PO</v>
      </c>
      <c r="D42" s="308" t="str">
        <f t="shared" si="1"/>
        <v>PLAN</v>
      </c>
      <c r="E42" s="310" t="str">
        <f>IF(F42="","",INDEX(BAZA_Sifranti!$I$10:$O$43,MATCH(F42,BAZA_Sifranti!$L$10:$L$43,0),3))</f>
        <v/>
      </c>
      <c r="F42" s="641"/>
      <c r="G42" s="262" t="str">
        <f t="shared" si="23"/>
        <v/>
      </c>
      <c r="H42" s="29" t="str">
        <f>IFERROR(IF(F42="","",VLOOKUP(MATCH(E42,tblS_VarStroški_SD[ID_STRO_SD],0)-1,tblS_VarStroški_SD[],5)),"")</f>
        <v/>
      </c>
      <c r="I42" s="642"/>
      <c r="J42" s="643"/>
      <c r="K42" s="643"/>
      <c r="L42" s="644"/>
      <c r="M42" s="643"/>
      <c r="N42" s="643"/>
      <c r="O42" s="645"/>
      <c r="P42" s="646"/>
      <c r="Q42" s="647"/>
      <c r="R42" s="30" t="str">
        <f>IFERROR(IF(F42="","",VLOOKUP(MATCH(F42,tblS_VarStroški_SD[STROSEK_SD_Naziv],0)-1,tblS_VarStroški_SD[],6)),"")</f>
        <v/>
      </c>
      <c r="S42" s="399" t="str">
        <f t="shared" si="2"/>
        <v/>
      </c>
      <c r="T42" s="690" t="str">
        <f t="shared" si="3"/>
        <v/>
      </c>
      <c r="U42" s="32" t="str">
        <f t="shared" si="4"/>
        <v/>
      </c>
      <c r="V42" s="198" t="str">
        <f t="shared" si="5"/>
        <v/>
      </c>
      <c r="W42" s="22"/>
      <c r="Y42" s="194" t="str">
        <f t="shared" si="6"/>
        <v/>
      </c>
      <c r="AC42" s="11"/>
      <c r="AD42" s="11"/>
      <c r="AE42" s="11"/>
      <c r="AF42" s="11"/>
      <c r="AG42" s="11"/>
      <c r="AH42" s="11"/>
      <c r="AI42" s="11"/>
      <c r="AJ42" s="11"/>
      <c r="AK42" s="11"/>
      <c r="AL42" s="11"/>
      <c r="AM42" s="11"/>
      <c r="AP42" s="125"/>
      <c r="AQ42" s="125" t="s">
        <v>173</v>
      </c>
      <c r="AR42" s="147">
        <f t="shared" si="7"/>
        <v>0</v>
      </c>
      <c r="AS42" s="122"/>
      <c r="AT42" s="122">
        <f t="shared" si="8"/>
        <v>0</v>
      </c>
      <c r="AU42" s="122">
        <f>IF(IF(F42="",TRUE,COUNTIF(tbl_07_UVS_0138[Naziv upravičenega variabilnega stroška],F42)=1)=FALSE,1,0)</f>
        <v>0</v>
      </c>
      <c r="AV42" s="122"/>
      <c r="AW42" s="35">
        <f t="shared" si="9"/>
        <v>0</v>
      </c>
      <c r="AX42" s="35">
        <f t="shared" si="10"/>
        <v>0</v>
      </c>
      <c r="AY42" s="35">
        <f t="shared" si="24"/>
        <v>0</v>
      </c>
      <c r="AZ42" s="35">
        <f t="shared" si="11"/>
        <v>0</v>
      </c>
      <c r="BA42" s="35">
        <f t="shared" si="25"/>
        <v>0</v>
      </c>
      <c r="BB42" s="35">
        <f t="shared" si="12"/>
        <v>0</v>
      </c>
      <c r="BC42" s="35">
        <f t="shared" si="13"/>
        <v>0</v>
      </c>
      <c r="BD42" s="381">
        <f t="shared" si="14"/>
        <v>0</v>
      </c>
      <c r="BE42" s="35">
        <f t="shared" si="15"/>
        <v>0</v>
      </c>
      <c r="BF42" s="35">
        <f t="shared" si="16"/>
        <v>0</v>
      </c>
      <c r="BJ42" s="12" t="b">
        <f t="shared" si="17"/>
        <v>0</v>
      </c>
      <c r="BK42" s="516" t="b">
        <f t="shared" si="18"/>
        <v>0</v>
      </c>
      <c r="BL42" s="518">
        <f t="shared" si="19"/>
        <v>0</v>
      </c>
      <c r="BM42" s="518">
        <f t="shared" si="26"/>
        <v>0</v>
      </c>
      <c r="BN42" s="517" t="str">
        <f t="shared" si="20"/>
        <v/>
      </c>
      <c r="BO42" s="517" t="str">
        <f t="shared" si="21"/>
        <v/>
      </c>
      <c r="BP42" s="517" t="str">
        <f t="shared" si="22"/>
        <v/>
      </c>
      <c r="BQ42" s="517" t="str">
        <f t="shared" si="27"/>
        <v/>
      </c>
      <c r="BR42" s="546" t="str">
        <f t="shared" si="28"/>
        <v/>
      </c>
      <c r="BX42" s="125"/>
    </row>
    <row r="43" spans="1:87" s="35" customFormat="1" ht="16.7" customHeight="1" x14ac:dyDescent="0.25">
      <c r="A43" s="11"/>
      <c r="B43" s="11"/>
      <c r="C43" s="332" t="str">
        <f t="shared" si="0"/>
        <v>PO</v>
      </c>
      <c r="D43" s="308" t="str">
        <f t="shared" si="1"/>
        <v>PLAN</v>
      </c>
      <c r="E43" s="310" t="str">
        <f>IF(F43="","",INDEX(BAZA_Sifranti!$I$10:$O$43,MATCH(F43,BAZA_Sifranti!$L$10:$L$43,0),3))</f>
        <v/>
      </c>
      <c r="F43" s="641"/>
      <c r="G43" s="262" t="str">
        <f t="shared" si="23"/>
        <v/>
      </c>
      <c r="H43" s="29" t="str">
        <f>IFERROR(IF(F43="","",VLOOKUP(MATCH(E43,tblS_VarStroški_SD[ID_STRO_SD],0)-1,tblS_VarStroški_SD[],5)),"")</f>
        <v/>
      </c>
      <c r="I43" s="642"/>
      <c r="J43" s="643"/>
      <c r="K43" s="643"/>
      <c r="L43" s="644"/>
      <c r="M43" s="643"/>
      <c r="N43" s="643"/>
      <c r="O43" s="645"/>
      <c r="P43" s="646"/>
      <c r="Q43" s="647"/>
      <c r="R43" s="30" t="str">
        <f>IFERROR(IF(F43="","",VLOOKUP(MATCH(F43,tblS_VarStroški_SD[STROSEK_SD_Naziv],0)-1,tblS_VarStroški_SD[],6)),"")</f>
        <v/>
      </c>
      <c r="S43" s="399" t="str">
        <f t="shared" si="2"/>
        <v/>
      </c>
      <c r="T43" s="690" t="str">
        <f t="shared" si="3"/>
        <v/>
      </c>
      <c r="U43" s="32" t="str">
        <f t="shared" si="4"/>
        <v/>
      </c>
      <c r="V43" s="198" t="str">
        <f t="shared" si="5"/>
        <v/>
      </c>
      <c r="W43" s="22"/>
      <c r="Y43" s="194" t="str">
        <f t="shared" si="6"/>
        <v/>
      </c>
      <c r="AC43" s="11"/>
      <c r="AD43" s="11"/>
      <c r="AE43" s="11"/>
      <c r="AF43" s="11"/>
      <c r="AG43" s="11"/>
      <c r="AH43" s="11"/>
      <c r="AI43" s="11"/>
      <c r="AJ43" s="11"/>
      <c r="AK43" s="11"/>
      <c r="AL43" s="11"/>
      <c r="AM43" s="11"/>
      <c r="AP43" s="125"/>
      <c r="AQ43" s="125" t="s">
        <v>174</v>
      </c>
      <c r="AR43" s="147">
        <f t="shared" si="7"/>
        <v>0</v>
      </c>
      <c r="AS43" s="122"/>
      <c r="AT43" s="122">
        <f t="shared" si="8"/>
        <v>0</v>
      </c>
      <c r="AU43" s="122">
        <f>IF(IF(F43="",TRUE,COUNTIF(tbl_07_UVS_0138[Naziv upravičenega variabilnega stroška],F43)=1)=FALSE,1,0)</f>
        <v>0</v>
      </c>
      <c r="AV43" s="122"/>
      <c r="AW43" s="35">
        <f t="shared" si="9"/>
        <v>0</v>
      </c>
      <c r="AX43" s="35">
        <f t="shared" si="10"/>
        <v>0</v>
      </c>
      <c r="AY43" s="35">
        <f t="shared" si="24"/>
        <v>0</v>
      </c>
      <c r="AZ43" s="35">
        <f t="shared" si="11"/>
        <v>0</v>
      </c>
      <c r="BA43" s="35">
        <f t="shared" si="25"/>
        <v>0</v>
      </c>
      <c r="BB43" s="35">
        <f t="shared" si="12"/>
        <v>0</v>
      </c>
      <c r="BC43" s="35">
        <f t="shared" si="13"/>
        <v>0</v>
      </c>
      <c r="BD43" s="381">
        <f t="shared" si="14"/>
        <v>0</v>
      </c>
      <c r="BE43" s="35">
        <f t="shared" si="15"/>
        <v>0</v>
      </c>
      <c r="BF43" s="35">
        <f t="shared" si="16"/>
        <v>0</v>
      </c>
      <c r="BJ43" s="12" t="b">
        <f t="shared" si="17"/>
        <v>0</v>
      </c>
      <c r="BK43" s="516" t="b">
        <f t="shared" si="18"/>
        <v>0</v>
      </c>
      <c r="BL43" s="518">
        <f t="shared" si="19"/>
        <v>0</v>
      </c>
      <c r="BM43" s="518">
        <f t="shared" si="26"/>
        <v>0</v>
      </c>
      <c r="BN43" s="517" t="str">
        <f t="shared" si="20"/>
        <v/>
      </c>
      <c r="BO43" s="517" t="str">
        <f t="shared" si="21"/>
        <v/>
      </c>
      <c r="BP43" s="517" t="str">
        <f t="shared" si="22"/>
        <v/>
      </c>
      <c r="BQ43" s="517" t="str">
        <f t="shared" si="27"/>
        <v/>
      </c>
      <c r="BR43" s="546" t="str">
        <f t="shared" si="28"/>
        <v/>
      </c>
      <c r="BX43" s="125"/>
    </row>
    <row r="44" spans="1:87" s="35" customFormat="1" ht="16.7" customHeight="1" x14ac:dyDescent="0.25">
      <c r="A44" s="11"/>
      <c r="B44" s="11"/>
      <c r="C44" s="332" t="str">
        <f t="shared" si="0"/>
        <v>PO</v>
      </c>
      <c r="D44" s="308" t="str">
        <f t="shared" si="1"/>
        <v>PLAN</v>
      </c>
      <c r="E44" s="310" t="str">
        <f>IF(F44="","",INDEX(BAZA_Sifranti!$I$10:$O$43,MATCH(F44,BAZA_Sifranti!$L$10:$L$43,0),3))</f>
        <v/>
      </c>
      <c r="F44" s="641"/>
      <c r="G44" s="262" t="str">
        <f t="shared" si="23"/>
        <v/>
      </c>
      <c r="H44" s="29" t="str">
        <f>IFERROR(IF(F44="","",VLOOKUP(MATCH(E44,tblS_VarStroški_SD[ID_STRO_SD],0)-1,tblS_VarStroški_SD[],5)),"")</f>
        <v/>
      </c>
      <c r="I44" s="642"/>
      <c r="J44" s="643"/>
      <c r="K44" s="643"/>
      <c r="L44" s="644"/>
      <c r="M44" s="643"/>
      <c r="N44" s="643"/>
      <c r="O44" s="645"/>
      <c r="P44" s="646"/>
      <c r="Q44" s="647"/>
      <c r="R44" s="30" t="str">
        <f>IFERROR(IF(F44="","",VLOOKUP(MATCH(F44,tblS_VarStroški_SD[STROSEK_SD_Naziv],0)-1,tblS_VarStroški_SD[],6)),"")</f>
        <v/>
      </c>
      <c r="S44" s="399" t="str">
        <f t="shared" si="2"/>
        <v/>
      </c>
      <c r="T44" s="690" t="str">
        <f t="shared" si="3"/>
        <v/>
      </c>
      <c r="U44" s="32" t="str">
        <f t="shared" si="4"/>
        <v/>
      </c>
      <c r="V44" s="198" t="str">
        <f t="shared" si="5"/>
        <v/>
      </c>
      <c r="W44" s="22"/>
      <c r="Y44" s="194" t="str">
        <f t="shared" si="6"/>
        <v/>
      </c>
      <c r="AB44" s="35" t="s">
        <v>241</v>
      </c>
      <c r="AC44" s="11"/>
      <c r="AD44" s="11"/>
      <c r="AE44" s="11"/>
      <c r="AF44" s="11"/>
      <c r="AG44" s="11"/>
      <c r="AH44" s="11"/>
      <c r="AI44" s="11"/>
      <c r="AJ44" s="11"/>
      <c r="AK44" s="11"/>
      <c r="AL44" s="11"/>
      <c r="AM44" s="11"/>
      <c r="AP44" s="125"/>
      <c r="AQ44" s="125" t="s">
        <v>175</v>
      </c>
      <c r="AR44" s="147">
        <f t="shared" si="7"/>
        <v>0</v>
      </c>
      <c r="AS44" s="122"/>
      <c r="AT44" s="122">
        <f t="shared" si="8"/>
        <v>0</v>
      </c>
      <c r="AU44" s="122">
        <f>IF(IF(F44="",TRUE,COUNTIF(tbl_07_UVS_0138[Naziv upravičenega variabilnega stroška],F44)=1)=FALSE,1,0)</f>
        <v>0</v>
      </c>
      <c r="AV44" s="122"/>
      <c r="AW44" s="35">
        <f t="shared" si="9"/>
        <v>0</v>
      </c>
      <c r="AX44" s="35">
        <f t="shared" si="10"/>
        <v>0</v>
      </c>
      <c r="AY44" s="35">
        <f t="shared" si="24"/>
        <v>0</v>
      </c>
      <c r="AZ44" s="35">
        <f t="shared" si="11"/>
        <v>0</v>
      </c>
      <c r="BA44" s="35">
        <f t="shared" si="25"/>
        <v>0</v>
      </c>
      <c r="BB44" s="35">
        <f t="shared" si="12"/>
        <v>0</v>
      </c>
      <c r="BC44" s="35">
        <f t="shared" si="13"/>
        <v>0</v>
      </c>
      <c r="BD44" s="381">
        <f t="shared" si="14"/>
        <v>0</v>
      </c>
      <c r="BE44" s="35">
        <f t="shared" si="15"/>
        <v>0</v>
      </c>
      <c r="BF44" s="35">
        <f t="shared" si="16"/>
        <v>0</v>
      </c>
      <c r="BJ44" s="12" t="b">
        <f t="shared" si="17"/>
        <v>0</v>
      </c>
      <c r="BK44" s="516" t="b">
        <f t="shared" si="18"/>
        <v>0</v>
      </c>
      <c r="BL44" s="518">
        <f t="shared" si="19"/>
        <v>0</v>
      </c>
      <c r="BM44" s="518">
        <f t="shared" si="26"/>
        <v>0</v>
      </c>
      <c r="BN44" s="517" t="str">
        <f t="shared" si="20"/>
        <v/>
      </c>
      <c r="BO44" s="517" t="str">
        <f t="shared" si="21"/>
        <v/>
      </c>
      <c r="BP44" s="517" t="str">
        <f t="shared" si="22"/>
        <v/>
      </c>
      <c r="BQ44" s="517" t="str">
        <f t="shared" si="27"/>
        <v/>
      </c>
      <c r="BR44" s="546" t="str">
        <f t="shared" si="28"/>
        <v/>
      </c>
      <c r="BX44" s="125"/>
    </row>
    <row r="45" spans="1:87" s="35" customFormat="1" ht="16.7" customHeight="1" x14ac:dyDescent="0.25">
      <c r="A45" s="11"/>
      <c r="B45" s="11"/>
      <c r="C45" s="332" t="str">
        <f t="shared" si="0"/>
        <v>PO</v>
      </c>
      <c r="D45" s="308" t="str">
        <f t="shared" si="1"/>
        <v>PLAN</v>
      </c>
      <c r="E45" s="310" t="str">
        <f>IF(F45="","",INDEX(BAZA_Sifranti!$I$10:$O$43,MATCH(F45,BAZA_Sifranti!$L$10:$L$43,0),3))</f>
        <v/>
      </c>
      <c r="F45" s="641"/>
      <c r="G45" s="262" t="str">
        <f t="shared" si="23"/>
        <v/>
      </c>
      <c r="H45" s="29" t="str">
        <f>IFERROR(IF(F45="","",VLOOKUP(MATCH(E45,tblS_VarStroški_SD[ID_STRO_SD],0)-1,tblS_VarStroški_SD[],5)),"")</f>
        <v/>
      </c>
      <c r="I45" s="642"/>
      <c r="J45" s="643"/>
      <c r="K45" s="643"/>
      <c r="L45" s="644"/>
      <c r="M45" s="643"/>
      <c r="N45" s="643"/>
      <c r="O45" s="645"/>
      <c r="P45" s="646"/>
      <c r="Q45" s="647"/>
      <c r="R45" s="30" t="str">
        <f>IFERROR(IF(F45="","",VLOOKUP(MATCH(F45,tblS_VarStroški_SD[STROSEK_SD_Naziv],0)-1,tblS_VarStroški_SD[],6)),"")</f>
        <v/>
      </c>
      <c r="S45" s="399" t="str">
        <f t="shared" si="2"/>
        <v/>
      </c>
      <c r="T45" s="690" t="str">
        <f t="shared" si="3"/>
        <v/>
      </c>
      <c r="U45" s="32" t="str">
        <f t="shared" si="4"/>
        <v/>
      </c>
      <c r="V45" s="198" t="str">
        <f t="shared" si="5"/>
        <v/>
      </c>
      <c r="W45" s="22"/>
      <c r="Y45" s="194" t="str">
        <f t="shared" si="6"/>
        <v/>
      </c>
      <c r="AB45" s="394" t="s">
        <v>959</v>
      </c>
      <c r="AC45" s="11"/>
      <c r="AD45" s="11"/>
      <c r="AE45" s="11"/>
      <c r="AF45" s="11"/>
      <c r="AG45" s="11"/>
      <c r="AH45" s="11"/>
      <c r="AI45" s="11"/>
      <c r="AJ45" s="11"/>
      <c r="AK45" s="11"/>
      <c r="AL45" s="11"/>
      <c r="AM45" s="11"/>
      <c r="AP45" s="125"/>
      <c r="AQ45" s="125" t="s">
        <v>176</v>
      </c>
      <c r="AR45" s="147">
        <f t="shared" si="7"/>
        <v>0</v>
      </c>
      <c r="AS45" s="122"/>
      <c r="AT45" s="122">
        <f t="shared" si="8"/>
        <v>0</v>
      </c>
      <c r="AU45" s="122">
        <f>IF(IF(F45="",TRUE,COUNTIF(tbl_07_UVS_0138[Naziv upravičenega variabilnega stroška],F45)=1)=FALSE,1,0)</f>
        <v>0</v>
      </c>
      <c r="AV45" s="122"/>
      <c r="AW45" s="35">
        <f t="shared" si="9"/>
        <v>0</v>
      </c>
      <c r="AX45" s="35">
        <f t="shared" si="10"/>
        <v>0</v>
      </c>
      <c r="AY45" s="35">
        <f t="shared" si="24"/>
        <v>0</v>
      </c>
      <c r="AZ45" s="35">
        <f t="shared" si="11"/>
        <v>0</v>
      </c>
      <c r="BA45" s="35">
        <f t="shared" si="25"/>
        <v>0</v>
      </c>
      <c r="BB45" s="35">
        <f t="shared" si="12"/>
        <v>0</v>
      </c>
      <c r="BC45" s="35">
        <f t="shared" si="13"/>
        <v>0</v>
      </c>
      <c r="BD45" s="381">
        <f t="shared" si="14"/>
        <v>0</v>
      </c>
      <c r="BE45" s="35">
        <f t="shared" si="15"/>
        <v>0</v>
      </c>
      <c r="BF45" s="35">
        <f t="shared" si="16"/>
        <v>0</v>
      </c>
      <c r="BJ45" s="12" t="b">
        <f t="shared" si="17"/>
        <v>0</v>
      </c>
      <c r="BK45" s="516" t="b">
        <f t="shared" si="18"/>
        <v>0</v>
      </c>
      <c r="BL45" s="518">
        <f t="shared" si="19"/>
        <v>0</v>
      </c>
      <c r="BM45" s="518">
        <f t="shared" si="26"/>
        <v>0</v>
      </c>
      <c r="BN45" s="517" t="str">
        <f t="shared" si="20"/>
        <v/>
      </c>
      <c r="BO45" s="517" t="str">
        <f t="shared" si="21"/>
        <v/>
      </c>
      <c r="BP45" s="517" t="str">
        <f t="shared" si="22"/>
        <v/>
      </c>
      <c r="BQ45" s="517" t="str">
        <f t="shared" si="27"/>
        <v/>
      </c>
      <c r="BR45" s="546" t="str">
        <f t="shared" si="28"/>
        <v/>
      </c>
      <c r="BX45" s="125"/>
    </row>
    <row r="46" spans="1:87" s="35" customFormat="1" ht="16.7" customHeight="1" x14ac:dyDescent="0.25">
      <c r="A46" s="11"/>
      <c r="B46" s="11"/>
      <c r="C46" s="332" t="str">
        <f t="shared" si="0"/>
        <v>PO</v>
      </c>
      <c r="D46" s="308" t="str">
        <f t="shared" si="1"/>
        <v>PLAN</v>
      </c>
      <c r="E46" s="310" t="str">
        <f>IF(F46="","",INDEX(BAZA_Sifranti!$I$10:$O$43,MATCH(F46,BAZA_Sifranti!$L$10:$L$43,0),3))</f>
        <v/>
      </c>
      <c r="F46" s="641"/>
      <c r="G46" s="262" t="str">
        <f t="shared" si="23"/>
        <v/>
      </c>
      <c r="H46" s="29" t="str">
        <f>IFERROR(IF(F46="","",VLOOKUP(MATCH(E46,tblS_VarStroški_SD[ID_STRO_SD],0)-1,tblS_VarStroški_SD[],5)),"")</f>
        <v/>
      </c>
      <c r="I46" s="642"/>
      <c r="J46" s="643"/>
      <c r="K46" s="643"/>
      <c r="L46" s="644"/>
      <c r="M46" s="643"/>
      <c r="N46" s="643"/>
      <c r="O46" s="645"/>
      <c r="P46" s="646"/>
      <c r="Q46" s="647"/>
      <c r="R46" s="30" t="str">
        <f>IFERROR(IF(F46="","",VLOOKUP(MATCH(F46,tblS_VarStroški_SD[STROSEK_SD_Naziv],0)-1,tblS_VarStroški_SD[],6)),"")</f>
        <v/>
      </c>
      <c r="S46" s="399" t="str">
        <f t="shared" si="2"/>
        <v/>
      </c>
      <c r="T46" s="690" t="str">
        <f t="shared" si="3"/>
        <v/>
      </c>
      <c r="U46" s="32" t="str">
        <f t="shared" si="4"/>
        <v/>
      </c>
      <c r="V46" s="198" t="str">
        <f t="shared" si="5"/>
        <v/>
      </c>
      <c r="W46" s="22"/>
      <c r="Y46" s="194" t="str">
        <f t="shared" si="6"/>
        <v/>
      </c>
      <c r="AC46" s="11"/>
      <c r="AD46" s="11"/>
      <c r="AE46" s="11"/>
      <c r="AF46" s="11"/>
      <c r="AG46" s="11"/>
      <c r="AH46" s="11"/>
      <c r="AI46" s="11"/>
      <c r="AJ46" s="11"/>
      <c r="AK46" s="11"/>
      <c r="AL46" s="11"/>
      <c r="AM46" s="11"/>
      <c r="AP46" s="125"/>
      <c r="AQ46" s="125" t="s">
        <v>177</v>
      </c>
      <c r="AR46" s="147">
        <f t="shared" si="7"/>
        <v>0</v>
      </c>
      <c r="AS46" s="122"/>
      <c r="AT46" s="122">
        <v>0</v>
      </c>
      <c r="AU46" s="122">
        <f>IF(IF(F46="",TRUE,COUNTIF(tbl_07_UVS_0138[Naziv upravičenega variabilnega stroška],F46)=1)=FALSE,1,0)</f>
        <v>0</v>
      </c>
      <c r="AV46" s="122"/>
      <c r="AW46" s="35">
        <f t="shared" si="9"/>
        <v>0</v>
      </c>
      <c r="AX46" s="35">
        <f t="shared" si="10"/>
        <v>0</v>
      </c>
      <c r="AY46" s="35">
        <f t="shared" si="24"/>
        <v>0</v>
      </c>
      <c r="AZ46" s="35">
        <f t="shared" si="11"/>
        <v>0</v>
      </c>
      <c r="BA46" s="35">
        <f t="shared" si="25"/>
        <v>0</v>
      </c>
      <c r="BB46" s="35">
        <f t="shared" si="12"/>
        <v>0</v>
      </c>
      <c r="BC46" s="35">
        <f t="shared" si="13"/>
        <v>0</v>
      </c>
      <c r="BD46" s="381">
        <f t="shared" si="14"/>
        <v>0</v>
      </c>
      <c r="BE46" s="35">
        <f t="shared" si="15"/>
        <v>0</v>
      </c>
      <c r="BF46" s="35">
        <f t="shared" si="16"/>
        <v>0</v>
      </c>
      <c r="BJ46" s="12" t="b">
        <f t="shared" si="17"/>
        <v>0</v>
      </c>
      <c r="BK46" s="516" t="b">
        <f t="shared" si="18"/>
        <v>0</v>
      </c>
      <c r="BL46" s="518">
        <f t="shared" si="19"/>
        <v>0</v>
      </c>
      <c r="BM46" s="518">
        <f t="shared" si="26"/>
        <v>0</v>
      </c>
      <c r="BN46" s="517" t="str">
        <f t="shared" si="20"/>
        <v/>
      </c>
      <c r="BO46" s="517" t="str">
        <f t="shared" si="21"/>
        <v/>
      </c>
      <c r="BP46" s="517" t="str">
        <f t="shared" si="22"/>
        <v/>
      </c>
      <c r="BQ46" s="517" t="str">
        <f t="shared" si="27"/>
        <v/>
      </c>
      <c r="BR46" s="546" t="str">
        <f t="shared" si="28"/>
        <v/>
      </c>
      <c r="BX46" s="125"/>
    </row>
    <row r="47" spans="1:87" ht="16.7" customHeight="1" x14ac:dyDescent="0.25">
      <c r="C47" s="308" t="str">
        <f t="shared" si="0"/>
        <v>PO</v>
      </c>
      <c r="D47" s="308" t="str">
        <f t="shared" si="1"/>
        <v>PLAN</v>
      </c>
      <c r="E47" s="311" t="str">
        <f t="shared" ref="E47:E62" si="29">IFERROR(IF(F47="","",LOOKUP(MATCH(F47,$CG$239:$CG$254,0),$CD$239:$CD$254,$CF$239:$CF$254)),"AXX-XX")</f>
        <v/>
      </c>
      <c r="F47" s="260" t="str">
        <f>IF(IZJAVA!$E$35="","",CG239)</f>
        <v/>
      </c>
      <c r="G47" s="648"/>
      <c r="H47" s="190" t="s">
        <v>9</v>
      </c>
      <c r="I47" s="402"/>
      <c r="J47" s="403"/>
      <c r="K47" s="403"/>
      <c r="L47" s="404"/>
      <c r="M47" s="403"/>
      <c r="N47" s="403"/>
      <c r="O47" s="405"/>
      <c r="P47" s="192"/>
      <c r="Q47" s="651"/>
      <c r="R47" s="191" t="s">
        <v>4</v>
      </c>
      <c r="S47" s="400" t="str">
        <f t="shared" si="2"/>
        <v/>
      </c>
      <c r="T47" s="691" t="str">
        <f t="shared" si="3"/>
        <v/>
      </c>
      <c r="U47" s="193" t="str">
        <f t="shared" si="4"/>
        <v/>
      </c>
      <c r="V47" s="199" t="str">
        <f t="shared" si="5"/>
        <v/>
      </c>
      <c r="W47" s="22"/>
      <c r="Y47" s="194" t="str">
        <f t="shared" ref="Y47:Y62" si="30">IF(AND(BD47="",AR47=0),"",IF(AR47=1,"û","ü"))</f>
        <v/>
      </c>
      <c r="AB47" s="443" t="s">
        <v>911</v>
      </c>
      <c r="AC47" s="488">
        <f>IFERROR(G47/SUM(G47:G49),0)</f>
        <v>0</v>
      </c>
      <c r="AK47" s="11"/>
      <c r="AL47" s="11"/>
      <c r="AM47" s="11"/>
      <c r="AN47" s="11"/>
      <c r="AO47" s="11"/>
      <c r="AQ47" s="241" t="str">
        <f>"a"&amp;(COUNTA($F$18:$F47))</f>
        <v>a1</v>
      </c>
      <c r="AR47" s="242">
        <f t="shared" ref="AR47:AR62" si="31">IF(SUM(AT47:BD47)&gt;0,1,0)</f>
        <v>0</v>
      </c>
      <c r="AS47" s="241"/>
      <c r="AT47" s="241">
        <v>0</v>
      </c>
      <c r="AU47" s="241"/>
      <c r="AV47" s="241">
        <f t="shared" ref="AV47:AV62" si="32">IF(E47="",IF((COUNTA(G47,Q47)&gt;0),1,0),0)</f>
        <v>0</v>
      </c>
      <c r="AX47" s="139"/>
      <c r="AY47" s="122"/>
      <c r="AZ47" s="122"/>
      <c r="BA47" s="122"/>
      <c r="BB47" s="122"/>
      <c r="BC47" s="122"/>
      <c r="BD47" s="382" t="str">
        <f t="shared" ref="BD47:BD62" si="33">IF(E47="","",IF(OR(COUNTA(G47,Q47)=0,COUNTA(G47,Q47)&lt;2),1,0))</f>
        <v/>
      </c>
      <c r="BE47" s="122"/>
      <c r="BF47" s="139"/>
      <c r="BG47" s="122"/>
      <c r="BI47" s="139"/>
      <c r="BN47" s="122"/>
      <c r="BO47" s="139"/>
      <c r="BP47" s="139"/>
      <c r="BQ47" s="139"/>
      <c r="BW47" s="139"/>
      <c r="BX47" s="125"/>
      <c r="CD47" s="139"/>
      <c r="CE47" s="122"/>
      <c r="CG47" s="122"/>
      <c r="CH47" s="122"/>
      <c r="CI47" s="122"/>
    </row>
    <row r="48" spans="1:87" ht="16.7" customHeight="1" x14ac:dyDescent="0.25">
      <c r="C48" s="308" t="str">
        <f t="shared" si="0"/>
        <v>PO</v>
      </c>
      <c r="D48" s="308" t="str">
        <f t="shared" si="1"/>
        <v>PLAN</v>
      </c>
      <c r="E48" s="310" t="str">
        <f t="shared" si="29"/>
        <v/>
      </c>
      <c r="F48" s="261" t="str">
        <f>IF(IZJAVA!$E$35="","",CG240)</f>
        <v/>
      </c>
      <c r="G48" s="649"/>
      <c r="H48" s="29" t="s">
        <v>9</v>
      </c>
      <c r="I48" s="406"/>
      <c r="J48" s="407"/>
      <c r="K48" s="407"/>
      <c r="L48" s="408"/>
      <c r="M48" s="407"/>
      <c r="N48" s="407"/>
      <c r="O48" s="409"/>
      <c r="P48" s="396"/>
      <c r="Q48" s="647"/>
      <c r="R48" s="30" t="s">
        <v>4</v>
      </c>
      <c r="S48" s="399" t="str">
        <f t="shared" si="2"/>
        <v/>
      </c>
      <c r="T48" s="690" t="str">
        <f t="shared" si="3"/>
        <v/>
      </c>
      <c r="U48" s="32" t="str">
        <f t="shared" si="4"/>
        <v/>
      </c>
      <c r="V48" s="198" t="str">
        <f>IFERROR(T48,"")</f>
        <v/>
      </c>
      <c r="W48" s="22"/>
      <c r="Y48" s="194" t="str">
        <f t="shared" si="30"/>
        <v/>
      </c>
      <c r="AB48" s="444" t="s">
        <v>912</v>
      </c>
      <c r="AC48" s="489">
        <f>IFERROR(G48/SUM(G47:G49),0)</f>
        <v>0</v>
      </c>
      <c r="AK48" s="11"/>
      <c r="AL48" s="11"/>
      <c r="AM48" s="11"/>
      <c r="AN48" s="11"/>
      <c r="AO48" s="11"/>
      <c r="AQ48" s="241" t="str">
        <f>"a"&amp;(COUNTA($F$18:$F48))</f>
        <v>a2</v>
      </c>
      <c r="AR48" s="242">
        <f t="shared" si="31"/>
        <v>0</v>
      </c>
      <c r="AS48" s="241"/>
      <c r="AT48" s="241">
        <v>0</v>
      </c>
      <c r="AU48" s="241"/>
      <c r="AV48" s="241">
        <f t="shared" si="32"/>
        <v>0</v>
      </c>
      <c r="AX48" s="139"/>
      <c r="AY48" s="122"/>
      <c r="AZ48" s="122"/>
      <c r="BA48" s="122"/>
      <c r="BB48" s="122"/>
      <c r="BC48" s="122"/>
      <c r="BD48" s="382" t="str">
        <f t="shared" si="33"/>
        <v/>
      </c>
      <c r="BE48" s="122"/>
      <c r="BF48" s="139"/>
      <c r="BG48" s="122"/>
      <c r="BI48" s="139"/>
      <c r="BN48" s="122"/>
      <c r="BO48" s="139"/>
      <c r="BP48" s="139"/>
      <c r="BQ48" s="139"/>
      <c r="BW48" s="139"/>
      <c r="BX48" s="122"/>
      <c r="CD48" s="139"/>
      <c r="CE48" s="122"/>
      <c r="CG48" s="122"/>
      <c r="CH48" s="122"/>
      <c r="CI48" s="122"/>
    </row>
    <row r="49" spans="3:87" ht="16.7" customHeight="1" x14ac:dyDescent="0.25">
      <c r="C49" s="308" t="str">
        <f t="shared" si="0"/>
        <v>PO</v>
      </c>
      <c r="D49" s="308" t="str">
        <f t="shared" si="1"/>
        <v>PLAN</v>
      </c>
      <c r="E49" s="310" t="str">
        <f t="shared" si="29"/>
        <v/>
      </c>
      <c r="F49" s="261" t="str">
        <f>IF(IZJAVA!$E$35="","",CG241)</f>
        <v/>
      </c>
      <c r="G49" s="649"/>
      <c r="H49" s="29" t="s">
        <v>9</v>
      </c>
      <c r="I49" s="406"/>
      <c r="J49" s="407"/>
      <c r="K49" s="407"/>
      <c r="L49" s="408"/>
      <c r="M49" s="407"/>
      <c r="N49" s="407"/>
      <c r="O49" s="409"/>
      <c r="P49" s="396"/>
      <c r="Q49" s="647"/>
      <c r="R49" s="30" t="s">
        <v>4</v>
      </c>
      <c r="S49" s="399" t="str">
        <f t="shared" si="2"/>
        <v/>
      </c>
      <c r="T49" s="690" t="str">
        <f t="shared" si="3"/>
        <v/>
      </c>
      <c r="U49" s="32" t="str">
        <f t="shared" si="4"/>
        <v/>
      </c>
      <c r="V49" s="198" t="str">
        <f>IFERROR(T49,"")</f>
        <v/>
      </c>
      <c r="W49" s="22"/>
      <c r="Y49" s="194" t="str">
        <f t="shared" si="30"/>
        <v/>
      </c>
      <c r="AB49" s="444" t="s">
        <v>913</v>
      </c>
      <c r="AC49" s="489">
        <f>1-(SUM(AC47:AC48))</f>
        <v>1</v>
      </c>
      <c r="AK49" s="11"/>
      <c r="AL49" s="11"/>
      <c r="AM49" s="11"/>
      <c r="AN49" s="11"/>
      <c r="AO49" s="11"/>
      <c r="AQ49" s="241" t="str">
        <f>"a"&amp;(COUNTA($F$18:$F49))</f>
        <v>a3</v>
      </c>
      <c r="AR49" s="242">
        <f t="shared" si="31"/>
        <v>0</v>
      </c>
      <c r="AS49" s="241"/>
      <c r="AT49" s="241">
        <v>0</v>
      </c>
      <c r="AU49" s="241"/>
      <c r="AV49" s="241">
        <f t="shared" si="32"/>
        <v>0</v>
      </c>
      <c r="AX49" s="139"/>
      <c r="AY49" s="122"/>
      <c r="AZ49" s="122"/>
      <c r="BA49" s="122"/>
      <c r="BB49" s="122"/>
      <c r="BC49" s="122"/>
      <c r="BD49" s="382" t="str">
        <f t="shared" si="33"/>
        <v/>
      </c>
      <c r="BE49" s="122"/>
      <c r="BF49" s="139"/>
      <c r="BG49" s="122"/>
      <c r="BI49" s="139"/>
      <c r="BN49" s="122"/>
      <c r="BO49" s="139"/>
      <c r="BP49" s="139"/>
      <c r="BQ49" s="139"/>
      <c r="BW49" s="139"/>
      <c r="BX49" s="122"/>
      <c r="CD49" s="139"/>
      <c r="CE49" s="122"/>
      <c r="CG49" s="122"/>
      <c r="CH49" s="122"/>
      <c r="CI49" s="122"/>
    </row>
    <row r="50" spans="3:87" ht="16.7" customHeight="1" x14ac:dyDescent="0.25">
      <c r="C50" s="308" t="str">
        <f t="shared" si="0"/>
        <v>PO</v>
      </c>
      <c r="D50" s="308" t="str">
        <f t="shared" si="1"/>
        <v>PLAN</v>
      </c>
      <c r="E50" s="312" t="str">
        <f t="shared" si="29"/>
        <v/>
      </c>
      <c r="F50" s="295" t="str">
        <f>IF(IZJAVA!$E$35="","",CG242)</f>
        <v/>
      </c>
      <c r="G50" s="650"/>
      <c r="H50" s="296" t="s">
        <v>109</v>
      </c>
      <c r="I50" s="410"/>
      <c r="J50" s="411"/>
      <c r="K50" s="411"/>
      <c r="L50" s="412"/>
      <c r="M50" s="411"/>
      <c r="N50" s="411"/>
      <c r="O50" s="413"/>
      <c r="P50" s="414"/>
      <c r="Q50" s="652"/>
      <c r="R50" s="297" t="s">
        <v>35</v>
      </c>
      <c r="S50" s="401" t="str">
        <f t="shared" si="2"/>
        <v/>
      </c>
      <c r="T50" s="692" t="str">
        <f t="shared" si="3"/>
        <v/>
      </c>
      <c r="U50" s="298" t="str">
        <f t="shared" si="4"/>
        <v/>
      </c>
      <c r="V50" s="299" t="str">
        <f t="shared" si="5"/>
        <v/>
      </c>
      <c r="W50" s="22"/>
      <c r="Y50" s="194" t="str">
        <f t="shared" si="30"/>
        <v/>
      </c>
      <c r="AK50" s="11"/>
      <c r="AL50" s="11"/>
      <c r="AM50" s="11"/>
      <c r="AN50" s="11"/>
      <c r="AO50" s="11"/>
      <c r="AQ50" s="241" t="str">
        <f>"a"&amp;(COUNTA($F$18:$F50))</f>
        <v>a4</v>
      </c>
      <c r="AR50" s="242">
        <f t="shared" si="31"/>
        <v>0</v>
      </c>
      <c r="AS50" s="241"/>
      <c r="AT50" s="241">
        <v>0</v>
      </c>
      <c r="AU50" s="241"/>
      <c r="AV50" s="241">
        <f t="shared" si="32"/>
        <v>0</v>
      </c>
      <c r="AX50" s="139"/>
      <c r="AY50" s="122"/>
      <c r="AZ50" s="122"/>
      <c r="BA50" s="122"/>
      <c r="BB50" s="122"/>
      <c r="BC50" s="122"/>
      <c r="BD50" s="382" t="str">
        <f t="shared" si="33"/>
        <v/>
      </c>
      <c r="BE50" s="122"/>
      <c r="BF50" s="139"/>
      <c r="BG50" s="122"/>
      <c r="BI50" s="139"/>
      <c r="BN50" s="122"/>
      <c r="BO50" s="139"/>
      <c r="BP50" s="139"/>
      <c r="BQ50" s="139"/>
      <c r="BW50" s="139"/>
      <c r="BX50" s="122"/>
      <c r="CD50" s="139"/>
      <c r="CE50" s="122"/>
      <c r="CG50" s="122"/>
      <c r="CH50" s="122"/>
      <c r="CI50" s="122"/>
    </row>
    <row r="51" spans="3:87" ht="16.7" customHeight="1" x14ac:dyDescent="0.25">
      <c r="C51" s="308" t="str">
        <f t="shared" si="0"/>
        <v>PO</v>
      </c>
      <c r="D51" s="308" t="str">
        <f t="shared" si="1"/>
        <v>PLAN</v>
      </c>
      <c r="E51" s="311" t="str">
        <f t="shared" si="29"/>
        <v/>
      </c>
      <c r="F51" s="260" t="str">
        <f>IF(IZJAVA!$E$36="","",CG243)</f>
        <v/>
      </c>
      <c r="G51" s="648"/>
      <c r="H51" s="190" t="s">
        <v>9</v>
      </c>
      <c r="I51" s="402"/>
      <c r="J51" s="403"/>
      <c r="K51" s="403"/>
      <c r="L51" s="404"/>
      <c r="M51" s="403"/>
      <c r="N51" s="403"/>
      <c r="O51" s="405"/>
      <c r="P51" s="192"/>
      <c r="Q51" s="651"/>
      <c r="R51" s="191" t="s">
        <v>4</v>
      </c>
      <c r="S51" s="400" t="str">
        <f t="shared" si="2"/>
        <v/>
      </c>
      <c r="T51" s="691" t="str">
        <f t="shared" si="3"/>
        <v/>
      </c>
      <c r="U51" s="193" t="str">
        <f t="shared" si="4"/>
        <v/>
      </c>
      <c r="V51" s="199" t="str">
        <f>IFERROR(T51,"")</f>
        <v/>
      </c>
      <c r="W51" s="22"/>
      <c r="Y51" s="194" t="str">
        <f t="shared" si="30"/>
        <v/>
      </c>
      <c r="AB51" s="443" t="s">
        <v>911</v>
      </c>
      <c r="AC51" s="488">
        <f>IFERROR(G51/SUM(G51:G53),0)</f>
        <v>0</v>
      </c>
      <c r="AK51" s="11"/>
      <c r="AL51" s="11"/>
      <c r="AM51" s="11"/>
      <c r="AN51" s="11"/>
      <c r="AO51" s="11"/>
      <c r="AQ51" s="241" t="str">
        <f>"a"&amp;(COUNTA($F$18:$F51))</f>
        <v>a5</v>
      </c>
      <c r="AR51" s="242">
        <f t="shared" si="31"/>
        <v>0</v>
      </c>
      <c r="AS51" s="241"/>
      <c r="AT51" s="241">
        <v>0</v>
      </c>
      <c r="AU51" s="241"/>
      <c r="AV51" s="241">
        <f t="shared" si="32"/>
        <v>0</v>
      </c>
      <c r="AX51" s="139"/>
      <c r="AY51" s="122"/>
      <c r="AZ51" s="122"/>
      <c r="BA51" s="122"/>
      <c r="BB51" s="122"/>
      <c r="BC51" s="122"/>
      <c r="BD51" s="382" t="str">
        <f t="shared" si="33"/>
        <v/>
      </c>
      <c r="BE51" s="122"/>
      <c r="BF51" s="139"/>
      <c r="BG51" s="122"/>
      <c r="BI51" s="139"/>
      <c r="BN51" s="122"/>
      <c r="BO51" s="139"/>
      <c r="BP51" s="139"/>
      <c r="BQ51" s="139"/>
      <c r="BW51" s="139"/>
      <c r="BX51" s="122"/>
      <c r="CD51" s="139"/>
      <c r="CE51" s="122"/>
      <c r="CG51" s="122"/>
      <c r="CH51" s="122"/>
      <c r="CI51" s="122"/>
    </row>
    <row r="52" spans="3:87" ht="16.7" customHeight="1" x14ac:dyDescent="0.25">
      <c r="C52" s="308" t="str">
        <f t="shared" si="0"/>
        <v>PO</v>
      </c>
      <c r="D52" s="308" t="str">
        <f t="shared" si="1"/>
        <v>PLAN</v>
      </c>
      <c r="E52" s="310" t="str">
        <f t="shared" si="29"/>
        <v/>
      </c>
      <c r="F52" s="261" t="str">
        <f>IF(IZJAVA!$E$36="","",CG244)</f>
        <v/>
      </c>
      <c r="G52" s="649"/>
      <c r="H52" s="29" t="s">
        <v>9</v>
      </c>
      <c r="I52" s="406"/>
      <c r="J52" s="407"/>
      <c r="K52" s="407"/>
      <c r="L52" s="408"/>
      <c r="M52" s="407"/>
      <c r="N52" s="407"/>
      <c r="O52" s="409"/>
      <c r="P52" s="396"/>
      <c r="Q52" s="647"/>
      <c r="R52" s="30" t="s">
        <v>4</v>
      </c>
      <c r="S52" s="399" t="str">
        <f t="shared" si="2"/>
        <v/>
      </c>
      <c r="T52" s="690" t="str">
        <f t="shared" si="3"/>
        <v/>
      </c>
      <c r="U52" s="32" t="str">
        <f t="shared" si="4"/>
        <v/>
      </c>
      <c r="V52" s="198" t="str">
        <f>IFERROR(T52,"")</f>
        <v/>
      </c>
      <c r="W52" s="22"/>
      <c r="Y52" s="194" t="str">
        <f t="shared" si="30"/>
        <v/>
      </c>
      <c r="AB52" s="444" t="s">
        <v>912</v>
      </c>
      <c r="AC52" s="489">
        <f>IFERROR(G52/SUM(G51:G53),0)</f>
        <v>0</v>
      </c>
      <c r="AK52" s="11"/>
      <c r="AL52" s="11"/>
      <c r="AM52" s="11"/>
      <c r="AN52" s="11"/>
      <c r="AO52" s="11"/>
      <c r="AQ52" s="241" t="str">
        <f>"a"&amp;(COUNTA($F$18:$F52))</f>
        <v>a6</v>
      </c>
      <c r="AR52" s="242">
        <f t="shared" si="31"/>
        <v>0</v>
      </c>
      <c r="AS52" s="241"/>
      <c r="AT52" s="241">
        <v>0</v>
      </c>
      <c r="AU52" s="241"/>
      <c r="AV52" s="241">
        <f t="shared" si="32"/>
        <v>0</v>
      </c>
      <c r="AX52" s="139"/>
      <c r="AY52" s="122"/>
      <c r="AZ52" s="122"/>
      <c r="BA52" s="122"/>
      <c r="BB52" s="122"/>
      <c r="BC52" s="122"/>
      <c r="BD52" s="382" t="str">
        <f t="shared" si="33"/>
        <v/>
      </c>
      <c r="BE52" s="122"/>
      <c r="BF52" s="139"/>
      <c r="BG52" s="122"/>
      <c r="BI52" s="139"/>
      <c r="BN52" s="122"/>
      <c r="BO52" s="139"/>
      <c r="BP52" s="139"/>
      <c r="BQ52" s="139"/>
      <c r="BW52" s="139"/>
      <c r="BX52" s="122"/>
      <c r="CD52" s="139"/>
      <c r="CE52" s="122"/>
      <c r="CG52" s="122"/>
      <c r="CH52" s="122"/>
      <c r="CI52" s="122"/>
    </row>
    <row r="53" spans="3:87" ht="16.7" customHeight="1" x14ac:dyDescent="0.25">
      <c r="C53" s="308" t="str">
        <f t="shared" si="0"/>
        <v>PO</v>
      </c>
      <c r="D53" s="308" t="str">
        <f t="shared" si="1"/>
        <v>PLAN</v>
      </c>
      <c r="E53" s="310" t="str">
        <f t="shared" si="29"/>
        <v/>
      </c>
      <c r="F53" s="261" t="str">
        <f>IF(IZJAVA!$E$36="","",CG245)</f>
        <v/>
      </c>
      <c r="G53" s="649"/>
      <c r="H53" s="29" t="s">
        <v>9</v>
      </c>
      <c r="I53" s="406"/>
      <c r="J53" s="407"/>
      <c r="K53" s="407"/>
      <c r="L53" s="408"/>
      <c r="M53" s="407"/>
      <c r="N53" s="407"/>
      <c r="O53" s="409"/>
      <c r="P53" s="396"/>
      <c r="Q53" s="647"/>
      <c r="R53" s="30" t="s">
        <v>4</v>
      </c>
      <c r="S53" s="399" t="str">
        <f t="shared" si="2"/>
        <v/>
      </c>
      <c r="T53" s="690" t="str">
        <f t="shared" si="3"/>
        <v/>
      </c>
      <c r="U53" s="32" t="str">
        <f t="shared" si="4"/>
        <v/>
      </c>
      <c r="V53" s="198" t="str">
        <f t="shared" si="5"/>
        <v/>
      </c>
      <c r="W53" s="22"/>
      <c r="Y53" s="194" t="str">
        <f t="shared" si="30"/>
        <v/>
      </c>
      <c r="AB53" s="444" t="s">
        <v>913</v>
      </c>
      <c r="AC53" s="489">
        <f>1-(SUM(AC51:AC52))</f>
        <v>1</v>
      </c>
      <c r="AK53" s="11"/>
      <c r="AL53" s="11"/>
      <c r="AM53" s="11"/>
      <c r="AN53" s="11"/>
      <c r="AO53" s="11"/>
      <c r="AQ53" s="241" t="str">
        <f>"a"&amp;(COUNTA($F$18:$F53))</f>
        <v>a7</v>
      </c>
      <c r="AR53" s="242">
        <f t="shared" si="31"/>
        <v>0</v>
      </c>
      <c r="AS53" s="241"/>
      <c r="AT53" s="241">
        <v>0</v>
      </c>
      <c r="AU53" s="241"/>
      <c r="AV53" s="241">
        <f t="shared" si="32"/>
        <v>0</v>
      </c>
      <c r="AX53" s="139"/>
      <c r="AY53" s="122"/>
      <c r="AZ53" s="122"/>
      <c r="BA53" s="122"/>
      <c r="BB53" s="122"/>
      <c r="BC53" s="122"/>
      <c r="BD53" s="382" t="str">
        <f t="shared" si="33"/>
        <v/>
      </c>
      <c r="BE53" s="122"/>
      <c r="BF53" s="139"/>
      <c r="BG53" s="122"/>
      <c r="BI53" s="139"/>
      <c r="BN53" s="122"/>
      <c r="BO53" s="139"/>
      <c r="BP53" s="139"/>
      <c r="BQ53" s="139"/>
      <c r="BW53" s="139"/>
      <c r="BX53" s="122"/>
      <c r="CD53" s="139"/>
      <c r="CE53" s="122"/>
      <c r="CG53" s="122"/>
      <c r="CH53" s="122"/>
      <c r="CI53" s="122"/>
    </row>
    <row r="54" spans="3:87" ht="16.7" customHeight="1" x14ac:dyDescent="0.25">
      <c r="C54" s="308" t="str">
        <f t="shared" si="0"/>
        <v>PO</v>
      </c>
      <c r="D54" s="308" t="str">
        <f t="shared" si="1"/>
        <v>PLAN</v>
      </c>
      <c r="E54" s="312" t="str">
        <f t="shared" si="29"/>
        <v/>
      </c>
      <c r="F54" s="295" t="str">
        <f>IF(IZJAVA!$E$36="","",CG246)</f>
        <v/>
      </c>
      <c r="G54" s="650"/>
      <c r="H54" s="296" t="s">
        <v>109</v>
      </c>
      <c r="I54" s="410"/>
      <c r="J54" s="411"/>
      <c r="K54" s="411"/>
      <c r="L54" s="412"/>
      <c r="M54" s="411"/>
      <c r="N54" s="411"/>
      <c r="O54" s="413"/>
      <c r="P54" s="414"/>
      <c r="Q54" s="652"/>
      <c r="R54" s="297" t="s">
        <v>35</v>
      </c>
      <c r="S54" s="401" t="str">
        <f t="shared" si="2"/>
        <v/>
      </c>
      <c r="T54" s="692" t="str">
        <f t="shared" si="3"/>
        <v/>
      </c>
      <c r="U54" s="298" t="str">
        <f t="shared" si="4"/>
        <v/>
      </c>
      <c r="V54" s="299" t="str">
        <f t="shared" si="5"/>
        <v/>
      </c>
      <c r="W54" s="22"/>
      <c r="Y54" s="194" t="str">
        <f t="shared" si="30"/>
        <v/>
      </c>
      <c r="AK54" s="11"/>
      <c r="AL54" s="11"/>
      <c r="AM54" s="11"/>
      <c r="AN54" s="11"/>
      <c r="AO54" s="11"/>
      <c r="AQ54" s="241" t="str">
        <f>"a"&amp;(COUNTA($F$18:$F54))</f>
        <v>a8</v>
      </c>
      <c r="AR54" s="242">
        <f t="shared" si="31"/>
        <v>0</v>
      </c>
      <c r="AS54" s="241"/>
      <c r="AT54" s="241">
        <v>0</v>
      </c>
      <c r="AU54" s="241"/>
      <c r="AV54" s="241">
        <f t="shared" si="32"/>
        <v>0</v>
      </c>
      <c r="AX54" s="139"/>
      <c r="AY54" s="122"/>
      <c r="AZ54" s="122"/>
      <c r="BA54" s="122"/>
      <c r="BB54" s="122"/>
      <c r="BC54" s="122"/>
      <c r="BD54" s="382" t="str">
        <f t="shared" si="33"/>
        <v/>
      </c>
      <c r="BE54" s="122"/>
      <c r="BF54" s="139"/>
      <c r="BG54" s="122"/>
      <c r="BI54" s="139"/>
      <c r="BN54" s="122"/>
      <c r="BO54" s="139"/>
      <c r="BP54" s="139"/>
      <c r="BQ54" s="139"/>
      <c r="BW54" s="139"/>
      <c r="BX54" s="122"/>
      <c r="CD54" s="139"/>
      <c r="CE54" s="122"/>
      <c r="CG54" s="122"/>
      <c r="CH54" s="122"/>
      <c r="CI54" s="122"/>
    </row>
    <row r="55" spans="3:87" ht="16.7" customHeight="1" x14ac:dyDescent="0.25">
      <c r="C55" s="308" t="str">
        <f t="shared" si="0"/>
        <v>PO</v>
      </c>
      <c r="D55" s="308" t="str">
        <f t="shared" si="1"/>
        <v>PLAN</v>
      </c>
      <c r="E55" s="311" t="str">
        <f t="shared" si="29"/>
        <v/>
      </c>
      <c r="F55" s="260" t="str">
        <f>IF(IZJAVA!$E$37="","",CG247)</f>
        <v/>
      </c>
      <c r="G55" s="648"/>
      <c r="H55" s="190" t="s">
        <v>9</v>
      </c>
      <c r="I55" s="402"/>
      <c r="J55" s="403"/>
      <c r="K55" s="403"/>
      <c r="L55" s="404"/>
      <c r="M55" s="403"/>
      <c r="N55" s="403"/>
      <c r="O55" s="405"/>
      <c r="P55" s="192"/>
      <c r="Q55" s="651"/>
      <c r="R55" s="191" t="s">
        <v>4</v>
      </c>
      <c r="S55" s="400" t="str">
        <f t="shared" si="2"/>
        <v/>
      </c>
      <c r="T55" s="691" t="str">
        <f t="shared" si="3"/>
        <v/>
      </c>
      <c r="U55" s="193" t="str">
        <f t="shared" si="4"/>
        <v/>
      </c>
      <c r="V55" s="199" t="str">
        <f>IFERROR(T55,"")</f>
        <v/>
      </c>
      <c r="W55" s="22"/>
      <c r="Y55" s="194" t="str">
        <f t="shared" si="30"/>
        <v/>
      </c>
      <c r="AB55" s="443" t="s">
        <v>911</v>
      </c>
      <c r="AC55" s="488">
        <f>IFERROR(G55/SUM(G55:G57),0)</f>
        <v>0</v>
      </c>
      <c r="AK55" s="11"/>
      <c r="AL55" s="11"/>
      <c r="AM55" s="11"/>
      <c r="AN55" s="11"/>
      <c r="AO55" s="11"/>
      <c r="AQ55" s="241" t="str">
        <f>"a"&amp;(COUNTA($F$18:$F55))</f>
        <v>a9</v>
      </c>
      <c r="AR55" s="242">
        <f t="shared" si="31"/>
        <v>0</v>
      </c>
      <c r="AS55" s="241"/>
      <c r="AT55" s="241">
        <v>0</v>
      </c>
      <c r="AU55" s="241"/>
      <c r="AV55" s="241">
        <f t="shared" si="32"/>
        <v>0</v>
      </c>
      <c r="AX55" s="139"/>
      <c r="AY55" s="122"/>
      <c r="AZ55" s="122"/>
      <c r="BA55" s="122"/>
      <c r="BB55" s="122"/>
      <c r="BC55" s="122"/>
      <c r="BD55" s="382" t="str">
        <f t="shared" si="33"/>
        <v/>
      </c>
      <c r="BE55" s="122"/>
      <c r="BF55" s="139"/>
      <c r="BG55" s="122"/>
      <c r="BI55" s="139"/>
      <c r="BN55" s="122"/>
      <c r="BO55" s="139"/>
      <c r="BP55" s="139"/>
      <c r="BQ55" s="139"/>
      <c r="BW55" s="139"/>
      <c r="BX55" s="122"/>
      <c r="CD55" s="139"/>
      <c r="CE55" s="122"/>
      <c r="CG55" s="122"/>
      <c r="CH55" s="122"/>
      <c r="CI55" s="122"/>
    </row>
    <row r="56" spans="3:87" ht="16.7" customHeight="1" x14ac:dyDescent="0.25">
      <c r="C56" s="308" t="str">
        <f t="shared" si="0"/>
        <v>PO</v>
      </c>
      <c r="D56" s="308" t="str">
        <f t="shared" si="1"/>
        <v>PLAN</v>
      </c>
      <c r="E56" s="310" t="str">
        <f t="shared" si="29"/>
        <v/>
      </c>
      <c r="F56" s="261" t="str">
        <f>IF(IZJAVA!$E$37="","",CG248)</f>
        <v/>
      </c>
      <c r="G56" s="649"/>
      <c r="H56" s="29" t="s">
        <v>9</v>
      </c>
      <c r="I56" s="406"/>
      <c r="J56" s="407"/>
      <c r="K56" s="407"/>
      <c r="L56" s="408"/>
      <c r="M56" s="407"/>
      <c r="N56" s="407"/>
      <c r="O56" s="409"/>
      <c r="P56" s="396"/>
      <c r="Q56" s="647"/>
      <c r="R56" s="30" t="s">
        <v>4</v>
      </c>
      <c r="S56" s="399" t="str">
        <f t="shared" si="2"/>
        <v/>
      </c>
      <c r="T56" s="690" t="str">
        <f t="shared" si="3"/>
        <v/>
      </c>
      <c r="U56" s="32" t="str">
        <f t="shared" si="4"/>
        <v/>
      </c>
      <c r="V56" s="198" t="str">
        <f>IFERROR(T56,"")</f>
        <v/>
      </c>
      <c r="W56" s="22"/>
      <c r="Y56" s="194" t="str">
        <f t="shared" si="30"/>
        <v/>
      </c>
      <c r="AB56" s="444" t="s">
        <v>912</v>
      </c>
      <c r="AC56" s="489">
        <f>IFERROR(G56/SUM(G55:G57),0)</f>
        <v>0</v>
      </c>
      <c r="AK56" s="11"/>
      <c r="AL56" s="11"/>
      <c r="AM56" s="11"/>
      <c r="AN56" s="11"/>
      <c r="AO56" s="11"/>
      <c r="AQ56" s="241" t="str">
        <f>"a"&amp;(COUNTA($F$18:$F56))</f>
        <v>a10</v>
      </c>
      <c r="AR56" s="242">
        <f t="shared" si="31"/>
        <v>0</v>
      </c>
      <c r="AS56" s="241"/>
      <c r="AT56" s="241">
        <v>0</v>
      </c>
      <c r="AU56" s="241"/>
      <c r="AV56" s="241">
        <f t="shared" si="32"/>
        <v>0</v>
      </c>
      <c r="AX56" s="139"/>
      <c r="AY56" s="122"/>
      <c r="AZ56" s="122"/>
      <c r="BA56" s="122"/>
      <c r="BB56" s="122"/>
      <c r="BC56" s="122"/>
      <c r="BD56" s="382" t="str">
        <f t="shared" si="33"/>
        <v/>
      </c>
      <c r="BE56" s="122"/>
      <c r="BF56" s="139"/>
      <c r="BG56" s="122"/>
      <c r="BI56" s="139"/>
      <c r="BN56" s="122"/>
      <c r="BO56" s="139"/>
      <c r="BP56" s="139"/>
      <c r="BQ56" s="139"/>
      <c r="BW56" s="139"/>
      <c r="BX56" s="122"/>
      <c r="CD56" s="139"/>
      <c r="CE56" s="122"/>
      <c r="CG56" s="122"/>
      <c r="CH56" s="122"/>
      <c r="CI56" s="122"/>
    </row>
    <row r="57" spans="3:87" ht="16.7" customHeight="1" x14ac:dyDescent="0.25">
      <c r="C57" s="308" t="str">
        <f t="shared" si="0"/>
        <v>PO</v>
      </c>
      <c r="D57" s="308" t="str">
        <f t="shared" si="1"/>
        <v>PLAN</v>
      </c>
      <c r="E57" s="310" t="str">
        <f t="shared" si="29"/>
        <v/>
      </c>
      <c r="F57" s="261" t="str">
        <f>IF(IZJAVA!$E$37="","",CG249)</f>
        <v/>
      </c>
      <c r="G57" s="649"/>
      <c r="H57" s="29" t="s">
        <v>9</v>
      </c>
      <c r="I57" s="406"/>
      <c r="J57" s="407"/>
      <c r="K57" s="407"/>
      <c r="L57" s="408"/>
      <c r="M57" s="407"/>
      <c r="N57" s="407"/>
      <c r="O57" s="409"/>
      <c r="P57" s="396"/>
      <c r="Q57" s="647"/>
      <c r="R57" s="30" t="s">
        <v>4</v>
      </c>
      <c r="S57" s="399" t="str">
        <f t="shared" si="2"/>
        <v/>
      </c>
      <c r="T57" s="690" t="str">
        <f t="shared" si="3"/>
        <v/>
      </c>
      <c r="U57" s="32" t="str">
        <f t="shared" si="4"/>
        <v/>
      </c>
      <c r="V57" s="198" t="str">
        <f t="shared" si="5"/>
        <v/>
      </c>
      <c r="W57" s="22"/>
      <c r="Y57" s="194" t="str">
        <f t="shared" si="30"/>
        <v/>
      </c>
      <c r="AB57" s="444" t="s">
        <v>913</v>
      </c>
      <c r="AC57" s="489">
        <f>1-(SUM(AC55:AC56))</f>
        <v>1</v>
      </c>
      <c r="AK57" s="11"/>
      <c r="AL57" s="11"/>
      <c r="AM57" s="11"/>
      <c r="AN57" s="11"/>
      <c r="AO57" s="11"/>
      <c r="AQ57" s="241" t="str">
        <f>"a"&amp;(COUNTA($F$18:$F57))</f>
        <v>a11</v>
      </c>
      <c r="AR57" s="242">
        <f t="shared" si="31"/>
        <v>0</v>
      </c>
      <c r="AS57" s="241"/>
      <c r="AT57" s="241">
        <v>0</v>
      </c>
      <c r="AU57" s="241"/>
      <c r="AV57" s="241">
        <f t="shared" si="32"/>
        <v>0</v>
      </c>
      <c r="AX57" s="139"/>
      <c r="AY57" s="122"/>
      <c r="AZ57" s="122"/>
      <c r="BA57" s="122"/>
      <c r="BB57" s="122"/>
      <c r="BC57" s="122"/>
      <c r="BD57" s="382" t="str">
        <f t="shared" si="33"/>
        <v/>
      </c>
      <c r="BE57" s="122"/>
      <c r="BF57" s="139"/>
      <c r="BG57" s="122"/>
      <c r="BI57" s="139"/>
      <c r="BN57" s="122"/>
      <c r="BO57" s="139"/>
      <c r="BP57" s="139"/>
      <c r="BQ57" s="139"/>
      <c r="BW57" s="139"/>
      <c r="BX57" s="122"/>
      <c r="CD57" s="139"/>
      <c r="CE57" s="122"/>
      <c r="CG57" s="122"/>
      <c r="CH57" s="122"/>
      <c r="CI57" s="122"/>
    </row>
    <row r="58" spans="3:87" ht="16.7" customHeight="1" x14ac:dyDescent="0.25">
      <c r="C58" s="308" t="str">
        <f t="shared" si="0"/>
        <v>PO</v>
      </c>
      <c r="D58" s="308" t="str">
        <f t="shared" si="1"/>
        <v>PLAN</v>
      </c>
      <c r="E58" s="312" t="str">
        <f t="shared" si="29"/>
        <v/>
      </c>
      <c r="F58" s="295" t="str">
        <f>IF(IZJAVA!$E$37="","",CG250)</f>
        <v/>
      </c>
      <c r="G58" s="650"/>
      <c r="H58" s="296" t="s">
        <v>109</v>
      </c>
      <c r="I58" s="410"/>
      <c r="J58" s="411"/>
      <c r="K58" s="411"/>
      <c r="L58" s="412"/>
      <c r="M58" s="411"/>
      <c r="N58" s="411"/>
      <c r="O58" s="413"/>
      <c r="P58" s="414"/>
      <c r="Q58" s="652"/>
      <c r="R58" s="297" t="s">
        <v>35</v>
      </c>
      <c r="S58" s="401" t="str">
        <f t="shared" si="2"/>
        <v/>
      </c>
      <c r="T58" s="692" t="str">
        <f t="shared" si="3"/>
        <v/>
      </c>
      <c r="U58" s="298" t="str">
        <f t="shared" si="4"/>
        <v/>
      </c>
      <c r="V58" s="299" t="str">
        <f t="shared" si="5"/>
        <v/>
      </c>
      <c r="W58" s="22"/>
      <c r="Y58" s="194" t="str">
        <f t="shared" si="30"/>
        <v/>
      </c>
      <c r="AK58" s="11"/>
      <c r="AL58" s="11"/>
      <c r="AM58" s="11"/>
      <c r="AN58" s="11"/>
      <c r="AO58" s="11"/>
      <c r="AQ58" s="241" t="str">
        <f>"a"&amp;(COUNTA($F$18:$F58))</f>
        <v>a12</v>
      </c>
      <c r="AR58" s="242">
        <f t="shared" si="31"/>
        <v>0</v>
      </c>
      <c r="AS58" s="241"/>
      <c r="AT58" s="241">
        <v>0</v>
      </c>
      <c r="AU58" s="241"/>
      <c r="AV58" s="241">
        <f t="shared" si="32"/>
        <v>0</v>
      </c>
      <c r="AX58" s="139"/>
      <c r="AY58" s="122"/>
      <c r="AZ58" s="122"/>
      <c r="BA58" s="122"/>
      <c r="BB58" s="122"/>
      <c r="BC58" s="122"/>
      <c r="BD58" s="382" t="str">
        <f t="shared" si="33"/>
        <v/>
      </c>
      <c r="BE58" s="122"/>
      <c r="BF58" s="139"/>
      <c r="BG58" s="122"/>
      <c r="BI58" s="139"/>
      <c r="BN58" s="122"/>
      <c r="BO58" s="139"/>
      <c r="BP58" s="139"/>
      <c r="BQ58" s="139"/>
      <c r="BW58" s="139"/>
      <c r="BX58" s="122"/>
      <c r="CD58" s="139"/>
      <c r="CE58" s="122"/>
      <c r="CG58" s="122"/>
      <c r="CH58" s="122"/>
      <c r="CI58" s="122"/>
    </row>
    <row r="59" spans="3:87" ht="16.7" customHeight="1" x14ac:dyDescent="0.25">
      <c r="C59" s="308" t="str">
        <f t="shared" si="0"/>
        <v>PO</v>
      </c>
      <c r="D59" s="308" t="str">
        <f t="shared" si="1"/>
        <v>PLAN</v>
      </c>
      <c r="E59" s="310" t="str">
        <f t="shared" si="29"/>
        <v/>
      </c>
      <c r="F59" s="261" t="str">
        <f>IF(IZJAVA!$E$38="","",CG251)</f>
        <v/>
      </c>
      <c r="G59" s="649"/>
      <c r="H59" s="29" t="s">
        <v>9</v>
      </c>
      <c r="I59" s="406"/>
      <c r="J59" s="407"/>
      <c r="K59" s="407"/>
      <c r="L59" s="408"/>
      <c r="M59" s="407"/>
      <c r="N59" s="407"/>
      <c r="O59" s="409"/>
      <c r="P59" s="396"/>
      <c r="Q59" s="647"/>
      <c r="R59" s="30" t="s">
        <v>4</v>
      </c>
      <c r="S59" s="399" t="str">
        <f t="shared" si="2"/>
        <v/>
      </c>
      <c r="T59" s="690" t="str">
        <f t="shared" si="3"/>
        <v/>
      </c>
      <c r="U59" s="32" t="str">
        <f t="shared" si="4"/>
        <v/>
      </c>
      <c r="V59" s="198" t="str">
        <f>IFERROR(T59,"")</f>
        <v/>
      </c>
      <c r="W59" s="22"/>
      <c r="Y59" s="194" t="str">
        <f t="shared" si="30"/>
        <v/>
      </c>
      <c r="AB59" s="443" t="s">
        <v>911</v>
      </c>
      <c r="AC59" s="488">
        <f>IFERROR(G59/SUM(G59:G61),0)</f>
        <v>0</v>
      </c>
      <c r="AK59" s="11"/>
      <c r="AL59" s="11"/>
      <c r="AM59" s="11"/>
      <c r="AN59" s="11"/>
      <c r="AO59" s="11"/>
      <c r="AQ59" s="241" t="str">
        <f>"a"&amp;(COUNTA($F$18:$F59))</f>
        <v>a13</v>
      </c>
      <c r="AR59" s="242">
        <f t="shared" si="31"/>
        <v>0</v>
      </c>
      <c r="AS59" s="241"/>
      <c r="AT59" s="241">
        <v>0</v>
      </c>
      <c r="AU59" s="241"/>
      <c r="AV59" s="241">
        <f t="shared" si="32"/>
        <v>0</v>
      </c>
      <c r="AX59" s="139"/>
      <c r="AY59" s="122"/>
      <c r="AZ59" s="122"/>
      <c r="BA59" s="122"/>
      <c r="BB59" s="122"/>
      <c r="BC59" s="122"/>
      <c r="BD59" s="382" t="str">
        <f t="shared" si="33"/>
        <v/>
      </c>
      <c r="BE59" s="122"/>
      <c r="BF59" s="139"/>
      <c r="BG59" s="122"/>
      <c r="BI59" s="139"/>
      <c r="BN59" s="122"/>
      <c r="BO59" s="139"/>
      <c r="BP59" s="139"/>
      <c r="BQ59" s="139"/>
      <c r="BW59" s="139"/>
      <c r="BX59" s="122"/>
      <c r="CD59" s="139"/>
      <c r="CE59" s="122"/>
      <c r="CG59" s="122"/>
      <c r="CH59" s="122"/>
      <c r="CI59" s="122"/>
    </row>
    <row r="60" spans="3:87" ht="16.7" customHeight="1" x14ac:dyDescent="0.25">
      <c r="C60" s="308" t="str">
        <f t="shared" si="0"/>
        <v>PO</v>
      </c>
      <c r="D60" s="308" t="str">
        <f t="shared" si="1"/>
        <v>PLAN</v>
      </c>
      <c r="E60" s="310" t="str">
        <f t="shared" si="29"/>
        <v/>
      </c>
      <c r="F60" s="261" t="str">
        <f>IF(IZJAVA!$E$38="","",CG252)</f>
        <v/>
      </c>
      <c r="G60" s="649"/>
      <c r="H60" s="29" t="s">
        <v>9</v>
      </c>
      <c r="I60" s="406"/>
      <c r="J60" s="407"/>
      <c r="K60" s="407"/>
      <c r="L60" s="408"/>
      <c r="M60" s="407"/>
      <c r="N60" s="407"/>
      <c r="O60" s="409"/>
      <c r="P60" s="396"/>
      <c r="Q60" s="647"/>
      <c r="R60" s="30" t="s">
        <v>4</v>
      </c>
      <c r="S60" s="399" t="str">
        <f t="shared" si="2"/>
        <v/>
      </c>
      <c r="T60" s="690" t="str">
        <f t="shared" si="3"/>
        <v/>
      </c>
      <c r="U60" s="32" t="str">
        <f t="shared" si="4"/>
        <v/>
      </c>
      <c r="V60" s="198" t="str">
        <f>IFERROR(T60,"")</f>
        <v/>
      </c>
      <c r="W60" s="22"/>
      <c r="Y60" s="194" t="str">
        <f t="shared" si="30"/>
        <v/>
      </c>
      <c r="AB60" s="444" t="s">
        <v>912</v>
      </c>
      <c r="AC60" s="489">
        <f>IFERROR(G60/SUM(G59:G61),0)</f>
        <v>0</v>
      </c>
      <c r="AK60" s="11"/>
      <c r="AL60" s="11"/>
      <c r="AM60" s="11"/>
      <c r="AN60" s="11"/>
      <c r="AO60" s="11"/>
      <c r="AQ60" s="241" t="str">
        <f>"a"&amp;(COUNTA($F$18:$F60))</f>
        <v>a14</v>
      </c>
      <c r="AR60" s="242">
        <f t="shared" si="31"/>
        <v>0</v>
      </c>
      <c r="AS60" s="241"/>
      <c r="AT60" s="241">
        <v>0</v>
      </c>
      <c r="AU60" s="241"/>
      <c r="AV60" s="241">
        <f t="shared" si="32"/>
        <v>0</v>
      </c>
      <c r="AX60" s="139"/>
      <c r="AY60" s="122"/>
      <c r="AZ60" s="122"/>
      <c r="BA60" s="122"/>
      <c r="BB60" s="122"/>
      <c r="BC60" s="122"/>
      <c r="BD60" s="382" t="str">
        <f t="shared" si="33"/>
        <v/>
      </c>
      <c r="BE60" s="122"/>
      <c r="BF60" s="139"/>
      <c r="BG60" s="122"/>
      <c r="BI60" s="139"/>
      <c r="BN60" s="122"/>
      <c r="BO60" s="139"/>
      <c r="BP60" s="139"/>
      <c r="BQ60" s="139"/>
      <c r="BW60" s="139"/>
      <c r="BX60" s="122"/>
      <c r="CD60" s="139"/>
      <c r="CE60" s="122"/>
      <c r="CG60" s="122"/>
      <c r="CH60" s="122"/>
      <c r="CI60" s="122"/>
    </row>
    <row r="61" spans="3:87" ht="16.7" customHeight="1" x14ac:dyDescent="0.25">
      <c r="C61" s="308" t="str">
        <f t="shared" si="0"/>
        <v>PO</v>
      </c>
      <c r="D61" s="308" t="str">
        <f t="shared" si="1"/>
        <v>PLAN</v>
      </c>
      <c r="E61" s="310" t="str">
        <f t="shared" si="29"/>
        <v/>
      </c>
      <c r="F61" s="261" t="str">
        <f>IF(IZJAVA!$E$38="","",CG253)</f>
        <v/>
      </c>
      <c r="G61" s="649"/>
      <c r="H61" s="29" t="s">
        <v>9</v>
      </c>
      <c r="I61" s="406"/>
      <c r="J61" s="407"/>
      <c r="K61" s="407"/>
      <c r="L61" s="408"/>
      <c r="M61" s="407"/>
      <c r="N61" s="407"/>
      <c r="O61" s="409"/>
      <c r="P61" s="396"/>
      <c r="Q61" s="647"/>
      <c r="R61" s="30" t="s">
        <v>4</v>
      </c>
      <c r="S61" s="399" t="str">
        <f t="shared" si="2"/>
        <v/>
      </c>
      <c r="T61" s="690" t="str">
        <f t="shared" si="3"/>
        <v/>
      </c>
      <c r="U61" s="32" t="str">
        <f t="shared" si="4"/>
        <v/>
      </c>
      <c r="V61" s="198" t="str">
        <f t="shared" si="5"/>
        <v/>
      </c>
      <c r="W61" s="22"/>
      <c r="Y61" s="194" t="str">
        <f t="shared" si="30"/>
        <v/>
      </c>
      <c r="AB61" s="444" t="s">
        <v>913</v>
      </c>
      <c r="AC61" s="489">
        <f>1-(SUM(AC59:AC60))</f>
        <v>1</v>
      </c>
      <c r="AK61" s="11"/>
      <c r="AL61" s="11"/>
      <c r="AM61" s="11"/>
      <c r="AN61" s="11"/>
      <c r="AO61" s="11"/>
      <c r="AQ61" s="241" t="str">
        <f>"a"&amp;(COUNTA($F$18:$F61))</f>
        <v>a15</v>
      </c>
      <c r="AR61" s="242">
        <f t="shared" si="31"/>
        <v>0</v>
      </c>
      <c r="AS61" s="241"/>
      <c r="AT61" s="241">
        <v>0</v>
      </c>
      <c r="AU61" s="241"/>
      <c r="AV61" s="241">
        <f t="shared" si="32"/>
        <v>0</v>
      </c>
      <c r="AX61" s="139"/>
      <c r="AY61" s="122"/>
      <c r="AZ61" s="122"/>
      <c r="BA61" s="122"/>
      <c r="BB61" s="122"/>
      <c r="BC61" s="122"/>
      <c r="BD61" s="382" t="str">
        <f t="shared" si="33"/>
        <v/>
      </c>
      <c r="BE61" s="122"/>
      <c r="BF61" s="139"/>
      <c r="BG61" s="122"/>
      <c r="BI61" s="139"/>
      <c r="BN61" s="122"/>
      <c r="BO61" s="139"/>
      <c r="BP61" s="139"/>
      <c r="BQ61" s="139"/>
      <c r="BW61" s="139"/>
      <c r="BX61" s="122"/>
      <c r="CD61" s="139"/>
      <c r="CE61" s="122"/>
      <c r="CG61" s="122"/>
      <c r="CH61" s="122"/>
      <c r="CI61" s="122"/>
    </row>
    <row r="62" spans="3:87" ht="16.7" customHeight="1" x14ac:dyDescent="0.25">
      <c r="C62" s="308" t="str">
        <f t="shared" si="0"/>
        <v>PO</v>
      </c>
      <c r="D62" s="308" t="str">
        <f t="shared" si="1"/>
        <v>PLAN</v>
      </c>
      <c r="E62" s="310" t="str">
        <f t="shared" si="29"/>
        <v/>
      </c>
      <c r="F62" s="276" t="str">
        <f>IF(IZJAVA!$E$38="","",CG254)</f>
        <v/>
      </c>
      <c r="G62" s="649"/>
      <c r="H62" s="29" t="s">
        <v>109</v>
      </c>
      <c r="I62" s="406"/>
      <c r="J62" s="407"/>
      <c r="K62" s="407"/>
      <c r="L62" s="408"/>
      <c r="M62" s="407"/>
      <c r="N62" s="407"/>
      <c r="O62" s="409"/>
      <c r="P62" s="396"/>
      <c r="Q62" s="647"/>
      <c r="R62" s="30" t="s">
        <v>35</v>
      </c>
      <c r="S62" s="399" t="str">
        <f t="shared" si="2"/>
        <v/>
      </c>
      <c r="T62" s="692" t="str">
        <f t="shared" si="3"/>
        <v/>
      </c>
      <c r="U62" s="32" t="str">
        <f t="shared" si="4"/>
        <v/>
      </c>
      <c r="V62" s="198" t="str">
        <f t="shared" si="5"/>
        <v/>
      </c>
      <c r="W62" s="22"/>
      <c r="Y62" s="194" t="str">
        <f t="shared" si="30"/>
        <v/>
      </c>
      <c r="AK62" s="11"/>
      <c r="AL62" s="11"/>
      <c r="AM62" s="11"/>
      <c r="AN62" s="11"/>
      <c r="AO62" s="11"/>
      <c r="AQ62" s="241" t="str">
        <f>"a"&amp;(COUNTA($F$18:$F62))</f>
        <v>a16</v>
      </c>
      <c r="AR62" s="242">
        <f t="shared" si="31"/>
        <v>0</v>
      </c>
      <c r="AS62" s="241"/>
      <c r="AT62" s="241">
        <v>0</v>
      </c>
      <c r="AU62" s="241"/>
      <c r="AV62" s="241">
        <f t="shared" si="32"/>
        <v>0</v>
      </c>
      <c r="AX62" s="139"/>
      <c r="AY62" s="122"/>
      <c r="AZ62" s="122"/>
      <c r="BA62" s="122"/>
      <c r="BB62" s="122"/>
      <c r="BC62" s="122"/>
      <c r="BD62" s="382" t="str">
        <f t="shared" si="33"/>
        <v/>
      </c>
      <c r="BE62" s="122"/>
      <c r="BF62" s="139"/>
      <c r="BG62" s="122"/>
      <c r="BI62" s="139"/>
      <c r="BN62" s="122"/>
      <c r="BO62" s="139"/>
      <c r="BP62" s="139"/>
      <c r="BQ62" s="139"/>
      <c r="BW62" s="139"/>
      <c r="BX62" s="122"/>
      <c r="CD62" s="139"/>
      <c r="CE62" s="122"/>
      <c r="CG62" s="122"/>
      <c r="CH62" s="122"/>
      <c r="CI62" s="122"/>
    </row>
    <row r="63" spans="3:87" ht="16.7" customHeight="1" x14ac:dyDescent="0.25">
      <c r="C63" s="307"/>
      <c r="D63" s="307"/>
      <c r="E63" s="522"/>
      <c r="F63" s="222"/>
      <c r="G63" s="523"/>
      <c r="H63" s="222"/>
      <c r="I63" s="524"/>
      <c r="J63" s="222"/>
      <c r="K63" s="222"/>
      <c r="L63" s="525"/>
      <c r="M63" s="222"/>
      <c r="N63" s="222"/>
      <c r="O63" s="526"/>
      <c r="P63" s="527"/>
      <c r="Q63" s="527"/>
      <c r="R63" s="222"/>
      <c r="S63" s="223">
        <f>SUBTOTAL(109,tbl_07_UVS_0138[Znesek upravičenega stroška 
'[EUR']])</f>
        <v>0</v>
      </c>
      <c r="T63" s="693">
        <f>SUBTOTAL(109,tbl_07_UVS_0138[Strukturni delež upravičenega stroška 
'[%']])</f>
        <v>0</v>
      </c>
      <c r="U63" s="528"/>
      <c r="V63" s="529">
        <f>SUBTOTAL(109,tbl_07_UVS_0138[Ponder 
ai oz. bi             ])</f>
        <v>0</v>
      </c>
      <c r="W63" s="22"/>
      <c r="AK63" s="11"/>
      <c r="AL63" s="11"/>
      <c r="AM63" s="11"/>
      <c r="AN63" s="11"/>
      <c r="AO63" s="11"/>
      <c r="AS63" s="122"/>
      <c r="AU63" s="122"/>
      <c r="AV63" s="122"/>
      <c r="AW63" s="122"/>
      <c r="AX63" s="139"/>
      <c r="AY63" s="122"/>
      <c r="AZ63" s="122"/>
      <c r="BA63" s="122"/>
      <c r="BB63" s="122"/>
      <c r="BC63" s="122"/>
      <c r="BD63" s="139"/>
      <c r="BE63" s="122"/>
      <c r="BF63" s="139"/>
      <c r="BG63" s="122"/>
      <c r="BI63" s="139"/>
      <c r="BN63" s="122"/>
      <c r="BO63" s="139"/>
      <c r="BP63" s="139"/>
      <c r="BQ63" s="139"/>
      <c r="BW63" s="139"/>
      <c r="BX63" s="122"/>
      <c r="CD63" s="139"/>
      <c r="CE63" s="122"/>
      <c r="CG63" s="122"/>
      <c r="CH63" s="122"/>
      <c r="CI63" s="122"/>
    </row>
    <row r="64" spans="3:87" ht="20.45" customHeight="1" x14ac:dyDescent="0.25">
      <c r="E64" s="195" t="s">
        <v>241</v>
      </c>
      <c r="F64" s="195" t="s">
        <v>1182</v>
      </c>
      <c r="Q64" s="22"/>
      <c r="AX64" s="139"/>
    </row>
    <row r="65" spans="1:87" ht="14.25" customHeight="1" x14ac:dyDescent="0.25">
      <c r="G65" s="19"/>
      <c r="H65" s="19"/>
      <c r="I65" s="15"/>
      <c r="L65" s="20"/>
      <c r="AX65" s="139"/>
    </row>
    <row r="66" spans="1:87" ht="14.25" customHeight="1" x14ac:dyDescent="0.25">
      <c r="G66" s="19"/>
      <c r="H66" s="19"/>
      <c r="I66" s="15"/>
      <c r="L66" s="20"/>
      <c r="AX66" s="139"/>
      <c r="BM66" s="12"/>
    </row>
    <row r="67" spans="1:87" ht="24.75" customHeight="1" x14ac:dyDescent="0.25">
      <c r="E67" s="305" t="s">
        <v>1036</v>
      </c>
      <c r="H67" s="19"/>
    </row>
    <row r="68" spans="1:87" ht="14.25" customHeight="1" thickBot="1" x14ac:dyDescent="0.3">
      <c r="D68" s="306">
        <v>2</v>
      </c>
    </row>
    <row r="69" spans="1:87" ht="21" customHeight="1" x14ac:dyDescent="0.25">
      <c r="D69" s="306" t="str">
        <f>VLOOKUP(MATCH(D68,tblS_Mesec[ID_Mesec],0),tblS_Mesec[],4)</f>
        <v>PLAN</v>
      </c>
      <c r="F69" s="250" t="s">
        <v>520</v>
      </c>
      <c r="G69" s="921" t="s">
        <v>506</v>
      </c>
      <c r="H69" s="922"/>
      <c r="I69" s="922"/>
      <c r="J69" s="922"/>
      <c r="K69" s="922"/>
      <c r="L69" s="921" t="s">
        <v>515</v>
      </c>
      <c r="M69" s="922"/>
      <c r="N69" s="922"/>
      <c r="O69" s="395"/>
      <c r="P69" s="922" t="s">
        <v>555</v>
      </c>
      <c r="Q69" s="922"/>
      <c r="R69" s="923"/>
      <c r="S69" s="250" t="s">
        <v>1087</v>
      </c>
      <c r="T69" s="252"/>
      <c r="U69" s="251"/>
      <c r="V69" s="251"/>
      <c r="W69" s="252"/>
      <c r="AB69" s="35" t="s">
        <v>241</v>
      </c>
      <c r="BN69" s="35" t="s">
        <v>241</v>
      </c>
    </row>
    <row r="70" spans="1:87" ht="21" customHeight="1" x14ac:dyDescent="0.25">
      <c r="D70" s="306" t="str">
        <f>VLOOKUP(MATCH($D$68,tblS_Mesec[ID_Mesec],0),tblS_Mesec[],7)</f>
        <v>PO</v>
      </c>
      <c r="E70" s="21" t="s">
        <v>1145</v>
      </c>
      <c r="F70" s="249"/>
      <c r="G70" s="253"/>
      <c r="H70" s="249"/>
      <c r="I70" s="254" t="s">
        <v>518</v>
      </c>
      <c r="J70" s="255" t="s">
        <v>519</v>
      </c>
      <c r="K70" s="256"/>
      <c r="L70" s="257" t="s">
        <v>516</v>
      </c>
      <c r="M70" s="559" t="s">
        <v>517</v>
      </c>
      <c r="N70" s="259"/>
      <c r="O70" s="385" t="s">
        <v>907</v>
      </c>
      <c r="P70" s="249"/>
      <c r="Q70" s="249"/>
      <c r="R70" s="249"/>
      <c r="S70" s="249"/>
      <c r="T70" s="249"/>
      <c r="U70" s="249"/>
      <c r="AB70" s="394" t="str">
        <f>$AB$15</f>
        <v>Pripomoček za izračun deleža UVS med posameznimi skupinami odjemalcev</v>
      </c>
      <c r="AR70" s="318">
        <f>SUM(AR73:AR117)</f>
        <v>0</v>
      </c>
      <c r="BN70" s="547" t="str">
        <f>$BN$15</f>
        <v>Uporabljen tip proizvodnih naprav in doseženi mesečni parametri</v>
      </c>
    </row>
    <row r="71" spans="1:87" s="23" customFormat="1" ht="15.75" customHeight="1" x14ac:dyDescent="0.25">
      <c r="E71" s="23" t="s">
        <v>16</v>
      </c>
      <c r="F71" s="23" t="s">
        <v>17</v>
      </c>
      <c r="G71" s="23" t="s">
        <v>18</v>
      </c>
      <c r="H71" s="23" t="s">
        <v>19</v>
      </c>
      <c r="I71" s="23" t="s">
        <v>20</v>
      </c>
      <c r="J71" s="23" t="s">
        <v>21</v>
      </c>
      <c r="K71" s="23" t="s">
        <v>22</v>
      </c>
      <c r="L71" s="23" t="s">
        <v>23</v>
      </c>
      <c r="M71" s="23" t="s">
        <v>24</v>
      </c>
      <c r="N71" s="23" t="s">
        <v>25</v>
      </c>
      <c r="O71" s="23" t="s">
        <v>26</v>
      </c>
      <c r="P71" s="23" t="s">
        <v>27</v>
      </c>
      <c r="Q71" s="23" t="s">
        <v>28</v>
      </c>
      <c r="R71" s="23" t="s">
        <v>507</v>
      </c>
      <c r="S71" s="23" t="s">
        <v>508</v>
      </c>
      <c r="T71" s="23" t="s">
        <v>509</v>
      </c>
      <c r="U71" s="23" t="s">
        <v>510</v>
      </c>
      <c r="V71" s="23" t="s">
        <v>557</v>
      </c>
      <c r="W71" s="23" t="s">
        <v>886</v>
      </c>
      <c r="X71" s="11"/>
      <c r="Y71" s="11"/>
      <c r="Z71" s="11"/>
      <c r="AA71" s="11"/>
      <c r="AB71" s="487"/>
      <c r="AK71" s="123"/>
      <c r="AL71" s="123"/>
      <c r="AM71" s="123"/>
      <c r="AN71" s="123"/>
      <c r="AO71" s="123"/>
      <c r="AP71" s="123"/>
      <c r="AQ71" s="123"/>
      <c r="AR71" s="123"/>
      <c r="AS71" s="139"/>
      <c r="AT71" s="123"/>
      <c r="AU71" s="123"/>
      <c r="AV71" s="123"/>
      <c r="AX71" s="123"/>
      <c r="AY71" s="123"/>
      <c r="AZ71" s="123"/>
      <c r="BA71" s="123"/>
      <c r="BB71" s="123"/>
      <c r="BC71" s="123"/>
      <c r="BG71" s="139"/>
      <c r="BH71" s="123"/>
      <c r="BI71" s="123"/>
      <c r="BJ71" s="123"/>
      <c r="BK71" s="123"/>
      <c r="BL71" s="123"/>
      <c r="BM71" s="123"/>
      <c r="CD71" s="123"/>
      <c r="CE71" s="139"/>
      <c r="CF71" s="123"/>
      <c r="CG71" s="123"/>
      <c r="CH71" s="123"/>
      <c r="CI71" s="123"/>
    </row>
    <row r="72" spans="1:87" s="21" customFormat="1" ht="138.75" customHeight="1" x14ac:dyDescent="0.25">
      <c r="A72" s="11"/>
      <c r="B72" s="11"/>
      <c r="C72" s="25" t="s">
        <v>573</v>
      </c>
      <c r="D72" s="333" t="s">
        <v>549</v>
      </c>
      <c r="E72" s="25" t="s">
        <v>14</v>
      </c>
      <c r="F72" s="26" t="s">
        <v>146</v>
      </c>
      <c r="G72" s="25" t="s">
        <v>511</v>
      </c>
      <c r="H72" s="27" t="s">
        <v>3</v>
      </c>
      <c r="I72" s="248" t="s">
        <v>503</v>
      </c>
      <c r="J72" s="25" t="s">
        <v>504</v>
      </c>
      <c r="K72" s="25" t="s">
        <v>568</v>
      </c>
      <c r="L72" s="300" t="s">
        <v>512</v>
      </c>
      <c r="M72" s="243" t="s">
        <v>513</v>
      </c>
      <c r="N72" s="243" t="s">
        <v>567</v>
      </c>
      <c r="O72" s="391" t="s">
        <v>875</v>
      </c>
      <c r="P72" s="67" t="s">
        <v>554</v>
      </c>
      <c r="Q72" s="25" t="s">
        <v>556</v>
      </c>
      <c r="R72" s="27" t="s">
        <v>505</v>
      </c>
      <c r="S72" s="25" t="s">
        <v>253</v>
      </c>
      <c r="T72" s="25" t="s">
        <v>147</v>
      </c>
      <c r="U72" s="27" t="s">
        <v>148</v>
      </c>
      <c r="V72" s="36" t="s">
        <v>178</v>
      </c>
      <c r="W72" s="25" t="s">
        <v>179</v>
      </c>
      <c r="Y72" s="392" t="s">
        <v>196</v>
      </c>
      <c r="AB72" s="442" t="s">
        <v>910</v>
      </c>
      <c r="AC72" s="442" t="s">
        <v>909</v>
      </c>
      <c r="AD72" s="442" t="s">
        <v>916</v>
      </c>
      <c r="AE72" s="442" t="s">
        <v>915</v>
      </c>
      <c r="AF72" s="11"/>
      <c r="AG72" s="11"/>
      <c r="AH72" s="11"/>
      <c r="AI72" s="11"/>
      <c r="AJ72" s="11"/>
      <c r="AK72" s="11"/>
      <c r="AL72" s="11"/>
      <c r="AM72" s="11"/>
      <c r="AP72" s="144"/>
      <c r="AQ72" s="246" t="s">
        <v>148</v>
      </c>
      <c r="AR72" s="145" t="s">
        <v>195</v>
      </c>
      <c r="AS72" s="246"/>
      <c r="AT72" s="246"/>
      <c r="AU72" s="246"/>
      <c r="AV72" s="505" t="s">
        <v>522</v>
      </c>
      <c r="AW72" s="386" t="s">
        <v>521</v>
      </c>
      <c r="AX72" s="388" t="s">
        <v>523</v>
      </c>
      <c r="AY72" s="387" t="s">
        <v>876</v>
      </c>
      <c r="AZ72" s="387" t="s">
        <v>877</v>
      </c>
      <c r="BA72" s="387" t="s">
        <v>982</v>
      </c>
      <c r="BB72" s="387" t="s">
        <v>979</v>
      </c>
      <c r="BC72" s="504" t="s">
        <v>986</v>
      </c>
      <c r="BD72" s="504" t="s">
        <v>987</v>
      </c>
      <c r="BE72" s="246" t="s">
        <v>609</v>
      </c>
      <c r="BF72" s="246" t="s">
        <v>610</v>
      </c>
      <c r="BG72" s="246" t="s">
        <v>607</v>
      </c>
      <c r="BH72" s="246" t="s">
        <v>608</v>
      </c>
      <c r="BJ72" s="519" t="s">
        <v>970</v>
      </c>
      <c r="BK72" s="519" t="s">
        <v>978</v>
      </c>
      <c r="BL72" s="519" t="s">
        <v>971</v>
      </c>
      <c r="BM72" s="519" t="s">
        <v>980</v>
      </c>
      <c r="BN72" s="548" t="s">
        <v>972</v>
      </c>
      <c r="BO72" s="548" t="s">
        <v>974</v>
      </c>
      <c r="BP72" s="548" t="s">
        <v>973</v>
      </c>
      <c r="BQ72" s="548" t="s">
        <v>1000</v>
      </c>
      <c r="BR72" s="548" t="s">
        <v>999</v>
      </c>
      <c r="BW72" s="139"/>
      <c r="BX72" s="246"/>
      <c r="CE72" s="246"/>
      <c r="CF72" s="246"/>
      <c r="CG72" s="122"/>
      <c r="CH72" s="122"/>
      <c r="CI72" s="122"/>
    </row>
    <row r="73" spans="1:87" s="35" customFormat="1" ht="16.7" customHeight="1" x14ac:dyDescent="0.25">
      <c r="A73" s="11"/>
      <c r="B73" s="11"/>
      <c r="C73" s="332" t="str">
        <f t="shared" ref="C73:C117" si="34">$D$70</f>
        <v>PO</v>
      </c>
      <c r="D73" s="334" t="str">
        <f t="shared" ref="D73:D117" si="35">$D$69</f>
        <v>PLAN</v>
      </c>
      <c r="E73" s="310" t="str">
        <f t="shared" ref="E73:F88" si="36">IF(E18="","",E18)</f>
        <v/>
      </c>
      <c r="F73" s="29" t="str">
        <f t="shared" si="36"/>
        <v/>
      </c>
      <c r="G73" s="262" t="str">
        <f t="shared" ref="G73:G101" si="37">IF(E73="","",ROUND(IF(OR(O73=0,O73=""),SUM(J73:K73),(SUM(M73:N73))/(SUM(M73:N73)+O73)*SUM(J73:K73)),3))</f>
        <v/>
      </c>
      <c r="H73" s="29" t="str">
        <f t="shared" ref="H73:H117" si="38">IF(H18="","",H18)</f>
        <v/>
      </c>
      <c r="I73" s="642"/>
      <c r="J73" s="643"/>
      <c r="K73" s="643"/>
      <c r="L73" s="644"/>
      <c r="M73" s="643"/>
      <c r="N73" s="643"/>
      <c r="O73" s="645"/>
      <c r="P73" s="646"/>
      <c r="Q73" s="647"/>
      <c r="R73" s="30" t="str">
        <f>IF(R18="","",R18)</f>
        <v/>
      </c>
      <c r="S73" s="399" t="str">
        <f>IF(OR(G73="",Q73=""),"",ROUND((G73*Q73+P73),2))</f>
        <v/>
      </c>
      <c r="T73" s="31" t="str">
        <f t="shared" ref="T73:T117" si="39">IFERROR(S73/$S$118,"")</f>
        <v/>
      </c>
      <c r="U73" s="32" t="str">
        <f t="shared" ref="U73:U117" si="40">U18</f>
        <v/>
      </c>
      <c r="V73" s="37" t="str">
        <f t="shared" ref="V73:V117" si="41">IFERROR(Q73/Q18-1,"")</f>
        <v/>
      </c>
      <c r="W73" s="33" t="str">
        <f t="shared" ref="W73:W117" si="42">IFERROR(T73*$S$118/$S$63,"")</f>
        <v/>
      </c>
      <c r="Y73" s="34" t="str">
        <f t="shared" ref="Y73:Y101" si="43">IF(AND(E73="",COUNTA(I73:Q73)=0),"",IF(AR73=1,"û","ü"))</f>
        <v/>
      </c>
      <c r="AB73" s="443" t="s">
        <v>911</v>
      </c>
      <c r="AC73" s="488">
        <f>IFERROR(SUM(#REF!,#REF!,#REF!)/#REF!,0)</f>
        <v>0</v>
      </c>
      <c r="AD73" s="492">
        <v>0</v>
      </c>
      <c r="AE73" s="490">
        <f>ROUND(AD73*AC73,3)</f>
        <v>0</v>
      </c>
      <c r="AF73" s="11"/>
      <c r="AG73" s="11"/>
      <c r="AH73" s="11"/>
      <c r="AI73" s="11"/>
      <c r="AJ73" s="11"/>
      <c r="AK73" s="11"/>
      <c r="AL73" s="11"/>
      <c r="AM73" s="11"/>
      <c r="AP73" s="125"/>
      <c r="AQ73" s="125" t="s">
        <v>149</v>
      </c>
      <c r="AR73" s="147">
        <f t="shared" ref="AR73:AR101" si="44">IF(SUM(AS73:BF73)&gt;0,1,0)</f>
        <v>0</v>
      </c>
      <c r="AS73" s="122"/>
      <c r="AT73" s="147"/>
      <c r="AU73" s="147"/>
      <c r="AV73" s="122"/>
      <c r="AW73" s="35">
        <f t="shared" ref="AW73:AW101" si="45">IF(SUM(I73:O73)=0,0,IF(LEFT(E73,3)="A01",IF(SUM(I73:J73,L73:M73)=0,0,IF(AND(SUM(I73:J73)&gt;0,SUM(L73:M73)&gt;0),0,1)),0))</f>
        <v>0</v>
      </c>
      <c r="AX73" s="35">
        <f t="shared" ref="AX73:AX101" si="46">IF(SUM(I73:O73)=0,0,IF(LEFT(E73,3)="A01",IF(SUM(I73:O73)=0,0,IF(OR(AND(K73=0,N73=0),AND(K73&gt;0,N73&gt;=0))=TRUE,0,1)),0))</f>
        <v>0</v>
      </c>
      <c r="AY73" s="35">
        <f>IFERROR(IF(BM73=1,IF(AND(BN73&lt;=$BZ$19,BN73&gt;=$CA$19,BO73&lt;=$BV$19,BO73&gt;=$BW$19,BP73&lt;=$BX$19,BP73&gt;=$BY$19,BQ73&gt;=$CB$19,BQ73&lt;=$CC$19),0,1),0),0)</f>
        <v>0</v>
      </c>
      <c r="AZ73" s="35">
        <f t="shared" ref="AZ73:AZ101" si="47">IFERROR(IF(BM73=2,IF(AND(BN73&lt;=$BZ$20,BN73&gt;=$CA$20,BO73&lt;=$BV$20,BO73&gt;=$BW$20),0,1),0),0)</f>
        <v>0</v>
      </c>
      <c r="BA73" s="35">
        <f>IFERROR(IF(BM73=3,IF(AND(BN73&lt;=$BZ$21,BN73&gt;=$CA$21,BO73&lt;=$BV$21,BO73&gt;=$BW$21,BP73&lt;=$BX$21,BP73&gt;=$BY$21,BQ73&gt;=$CB$21,BQ73&lt;=$CC$21),0,1),0),0)</f>
        <v>0</v>
      </c>
      <c r="BB73" s="35">
        <f t="shared" ref="BB73:BB101" si="48">IFERROR(IF(BM73=4,IF(AND(BN73&lt;=$BZ$22,BN73&gt;=$CA$22,BO73&lt;=$BV$22,BO73&gt;=$BW$22),0,1),0),0)</f>
        <v>0</v>
      </c>
      <c r="BC73" s="35">
        <f t="shared" ref="BC73:BC101" si="49">IF(E73="",0,IF(AND(OR(AND(I73=0,L73=0),AND(I73&gt;0,L73&gt;0),AND(SUM(I73:J73)&gt;0,SUM(L73:M73)&gt;0)),OR(AND(I73&gt;0,J73&gt;0,L73&gt;0),AND(SUM(I73:J73)=0,SUM(L73:M73)=0)))=TRUE,0,1))</f>
        <v>0</v>
      </c>
      <c r="BD73" s="381">
        <f>IF(OR(COUNTA(I73:Q73)=9,COUNTA(I73:Q73)=0)=TRUE,0,1)</f>
        <v>0</v>
      </c>
      <c r="BE73" s="35">
        <f t="shared" ref="BE73:BE101" si="50">IF(AND($BG$16=E73,$BG$73&lt;&gt;""),IF(Q73&gt;$BG$73,1,0),0)</f>
        <v>0</v>
      </c>
      <c r="BF73" s="35">
        <f t="shared" ref="BF73:BF101" si="51">IF(AND($BH$16=E73,$BH$73&lt;&gt;""),IF(Q73&gt;$BH$73,1,0),0)</f>
        <v>0</v>
      </c>
      <c r="BG73" s="372" t="str">
        <f>IF(AND($AK$2=VLOOKUP($D$68,tblS_RegUVS[],2),VLOOKUP($D$68,tblS_RegUVS[],4)&lt;&gt;""),VLOOKUP($D$68,tblS_RegUVS[],4),"")</f>
        <v/>
      </c>
      <c r="BH73" s="372" t="str">
        <f>IF(AND($AK$2=VLOOKUP($D$68,tblS_RegUVS[],2),VLOOKUP($D$68,tblS_RegUVS[],6)&lt;&gt;""),VLOOKUP($D$68,tblS_RegUVS[],6),"")</f>
        <v/>
      </c>
      <c r="BJ73" s="12" t="b">
        <f t="shared" ref="BJ73:BJ101" si="52">AND(LEFT(E73,3)="A01",SUM(L73:N73)&gt;0,E73&lt;&gt;"A01-13",E73&lt;&gt;"A01-14",E73&lt;&gt;"A01-15")</f>
        <v>0</v>
      </c>
      <c r="BK73" s="516" t="b">
        <f t="shared" ref="BK73:BK101" si="53">AND(LEFT(E73,3)="A01",SUM(N73:O73)&gt;0,E73="A01-15")</f>
        <v>0</v>
      </c>
      <c r="BL73" s="518">
        <f t="shared" ref="BL73:BL101" si="54">IF(BJ73=TRUE,IF(AND(K73=0,BJ73=TRUE),1,IF(SUM(I73:J73)=0,2,3)),0)</f>
        <v>0</v>
      </c>
      <c r="BM73" s="518">
        <f>IF(BL73&lt;&gt;0,BL73,IF(BK73=TRUE,4,0))</f>
        <v>0</v>
      </c>
      <c r="BN73" s="517" t="str">
        <f t="shared" ref="BN73:BN101" si="55">IFERROR(IF($BM73=0,"",ROUND(SUM(L73:O73)/SUM(I73:K73),3)),"")</f>
        <v/>
      </c>
      <c r="BO73" s="517" t="str">
        <f t="shared" ref="BO73:BO101" si="56">IFERROR(IF($BM73=0,"",ROUND(SUM(M73:O73)/SUM(J73:K73),3)),"")</f>
        <v/>
      </c>
      <c r="BP73" s="517" t="str">
        <f t="shared" ref="BP73:BP101" si="57">IFERROR(IF($BM73=0,"",ROUND(SUM(L73)/SUM(I73),3)),"")</f>
        <v/>
      </c>
      <c r="BQ73" s="517" t="str">
        <f>IFERROR(IF(OR($BM73=1,$BM73=3),ROUND(IF(O73=0,L73/M73,IF((N73+O73)&lt;=(K73*0.95),L73/(M73+O73),L73/(SUM(N73:O73)-K73*0.95+M73))),3),""),"")</f>
        <v/>
      </c>
      <c r="BR73" s="546" t="str">
        <f>IF(BM73=0,"",VLOOKUP(BM73,$BT$19:$BU$22,2))</f>
        <v/>
      </c>
      <c r="BW73" s="139"/>
      <c r="BX73" s="125"/>
      <c r="CE73" s="372"/>
      <c r="CF73" s="372"/>
      <c r="CG73" s="122"/>
      <c r="CH73" s="122"/>
      <c r="CI73" s="122"/>
    </row>
    <row r="74" spans="1:87" s="35" customFormat="1" ht="16.7" customHeight="1" x14ac:dyDescent="0.25">
      <c r="A74" s="11"/>
      <c r="B74" s="11"/>
      <c r="C74" s="332" t="str">
        <f t="shared" si="34"/>
        <v>PO</v>
      </c>
      <c r="D74" s="334" t="str">
        <f t="shared" si="35"/>
        <v>PLAN</v>
      </c>
      <c r="E74" s="310" t="str">
        <f t="shared" si="36"/>
        <v/>
      </c>
      <c r="F74" s="29" t="str">
        <f t="shared" si="36"/>
        <v/>
      </c>
      <c r="G74" s="262" t="str">
        <f t="shared" si="37"/>
        <v/>
      </c>
      <c r="H74" s="29" t="str">
        <f t="shared" si="38"/>
        <v/>
      </c>
      <c r="I74" s="642"/>
      <c r="J74" s="643"/>
      <c r="K74" s="643"/>
      <c r="L74" s="644"/>
      <c r="M74" s="643"/>
      <c r="N74" s="643"/>
      <c r="O74" s="645"/>
      <c r="P74" s="646"/>
      <c r="Q74" s="647"/>
      <c r="R74" s="30" t="str">
        <f t="shared" ref="R74:R117" si="58">IF(R19="","",R19)</f>
        <v/>
      </c>
      <c r="S74" s="399" t="str">
        <f t="shared" ref="S74:S117" si="59">IF(OR(G74="",Q74=""),"",ROUND((G74*Q74+P74),2))</f>
        <v/>
      </c>
      <c r="T74" s="685" t="str">
        <f t="shared" si="39"/>
        <v/>
      </c>
      <c r="U74" s="32" t="str">
        <f t="shared" si="40"/>
        <v/>
      </c>
      <c r="V74" s="37" t="str">
        <f t="shared" si="41"/>
        <v/>
      </c>
      <c r="W74" s="33" t="str">
        <f t="shared" si="42"/>
        <v/>
      </c>
      <c r="Y74" s="34" t="str">
        <f t="shared" si="43"/>
        <v/>
      </c>
      <c r="AB74" s="444" t="s">
        <v>912</v>
      </c>
      <c r="AC74" s="489">
        <f>IFERROR(SUM(#REF!,#REF!,#REF!)/#REF!,0)</f>
        <v>0</v>
      </c>
      <c r="AD74" s="445"/>
      <c r="AE74" s="491">
        <f>ROUND(AD73*AC74,3)</f>
        <v>0</v>
      </c>
      <c r="AF74" s="11"/>
      <c r="AG74" s="11"/>
      <c r="AH74" s="11"/>
      <c r="AI74" s="11"/>
      <c r="AJ74" s="11"/>
      <c r="AK74" s="11"/>
      <c r="AL74" s="11"/>
      <c r="AM74" s="11"/>
      <c r="AP74" s="125"/>
      <c r="AQ74" s="125" t="s">
        <v>150</v>
      </c>
      <c r="AR74" s="147">
        <f t="shared" si="44"/>
        <v>0</v>
      </c>
      <c r="AS74" s="122"/>
      <c r="AT74" s="122"/>
      <c r="AU74" s="122"/>
      <c r="AV74" s="122"/>
      <c r="AW74" s="35">
        <f t="shared" si="45"/>
        <v>0</v>
      </c>
      <c r="AX74" s="35">
        <f t="shared" si="46"/>
        <v>0</v>
      </c>
      <c r="AY74" s="35">
        <f t="shared" ref="AY74:AY101" si="60">IFERROR(IF(BM74=1,IF(AND(BN74&lt;=$BZ$19,BN74&gt;=$CA$19,BO74&lt;=$BV$19,BO74&gt;=$BW$19,BP74&lt;=$BX$19,BP74&gt;=$BY$19,BQ74&gt;=$CB$19,BQ74&lt;=$CC$19),0,1),0),0)</f>
        <v>0</v>
      </c>
      <c r="AZ74" s="35">
        <f t="shared" si="47"/>
        <v>0</v>
      </c>
      <c r="BA74" s="35">
        <f t="shared" ref="BA74:BA101" si="61">IFERROR(IF(BM74=3,IF(AND(BN74&lt;=$BZ$21,BN74&gt;=$CA$21,BO74&lt;=$BV$21,BO74&gt;=$BW$21,BP74&lt;=$BX$21,BP74&gt;=$BY$21,BQ74&gt;=$CB$21,BQ74&lt;=$CC$21),0,1),0),0)</f>
        <v>0</v>
      </c>
      <c r="BB74" s="35">
        <f t="shared" si="48"/>
        <v>0</v>
      </c>
      <c r="BC74" s="35">
        <f t="shared" si="49"/>
        <v>0</v>
      </c>
      <c r="BD74" s="381">
        <f t="shared" ref="BD74:BD101" si="62">IF(OR(COUNTA(I74:Q74)=9,COUNTA(I74:Q74)=0)=TRUE,0,1)</f>
        <v>0</v>
      </c>
      <c r="BE74" s="35">
        <f t="shared" si="50"/>
        <v>0</v>
      </c>
      <c r="BF74" s="35">
        <f t="shared" si="51"/>
        <v>0</v>
      </c>
      <c r="BG74" s="6"/>
      <c r="BJ74" s="12" t="b">
        <f t="shared" si="52"/>
        <v>0</v>
      </c>
      <c r="BK74" s="516" t="b">
        <f t="shared" si="53"/>
        <v>0</v>
      </c>
      <c r="BL74" s="518">
        <f t="shared" si="54"/>
        <v>0</v>
      </c>
      <c r="BM74" s="518">
        <f t="shared" ref="BM74:BM101" si="63">IF(BL74&lt;&gt;0,BL74,IF(BK74=TRUE,4,0))</f>
        <v>0</v>
      </c>
      <c r="BN74" s="517" t="str">
        <f t="shared" si="55"/>
        <v/>
      </c>
      <c r="BO74" s="517" t="str">
        <f t="shared" si="56"/>
        <v/>
      </c>
      <c r="BP74" s="517" t="str">
        <f t="shared" si="57"/>
        <v/>
      </c>
      <c r="BQ74" s="517" t="str">
        <f t="shared" ref="BQ74:BQ101" si="64">IFERROR(IF(OR($BM74=1,$BM74=3),ROUND(IF(O74=0,L74/M74,IF((N74+O74)&lt;=(K74*0.95),L74/(M74+O74),L74/(SUM(N74:O74)-K74*0.95+M74))),3),""),"")</f>
        <v/>
      </c>
      <c r="BR74" s="546" t="str">
        <f t="shared" ref="BR74:BR101" si="65">IF(BM74=0,"",VLOOKUP(BM74,$BT$19:$BU$22,2))</f>
        <v/>
      </c>
      <c r="BW74" s="139"/>
      <c r="BX74" s="125"/>
      <c r="CE74" s="6"/>
      <c r="CG74" s="122"/>
      <c r="CH74" s="122"/>
      <c r="CI74" s="122"/>
    </row>
    <row r="75" spans="1:87" s="35" customFormat="1" ht="16.7" customHeight="1" x14ac:dyDescent="0.25">
      <c r="A75" s="11"/>
      <c r="B75" s="11"/>
      <c r="C75" s="332" t="str">
        <f t="shared" si="34"/>
        <v>PO</v>
      </c>
      <c r="D75" s="334" t="str">
        <f t="shared" si="35"/>
        <v>PLAN</v>
      </c>
      <c r="E75" s="310" t="str">
        <f t="shared" si="36"/>
        <v/>
      </c>
      <c r="F75" s="29" t="str">
        <f t="shared" si="36"/>
        <v/>
      </c>
      <c r="G75" s="262" t="str">
        <f t="shared" si="37"/>
        <v/>
      </c>
      <c r="H75" s="29" t="str">
        <f t="shared" si="38"/>
        <v/>
      </c>
      <c r="I75" s="642"/>
      <c r="J75" s="643"/>
      <c r="K75" s="643"/>
      <c r="L75" s="644"/>
      <c r="M75" s="643"/>
      <c r="N75" s="643"/>
      <c r="O75" s="645"/>
      <c r="P75" s="646"/>
      <c r="Q75" s="647"/>
      <c r="R75" s="30" t="str">
        <f t="shared" si="58"/>
        <v/>
      </c>
      <c r="S75" s="399" t="str">
        <f t="shared" si="59"/>
        <v/>
      </c>
      <c r="T75" s="685" t="str">
        <f t="shared" si="39"/>
        <v/>
      </c>
      <c r="U75" s="32" t="str">
        <f t="shared" si="40"/>
        <v/>
      </c>
      <c r="V75" s="37" t="str">
        <f t="shared" si="41"/>
        <v/>
      </c>
      <c r="W75" s="33" t="str">
        <f t="shared" si="42"/>
        <v/>
      </c>
      <c r="Y75" s="34" t="str">
        <f t="shared" si="43"/>
        <v/>
      </c>
      <c r="AB75" s="444" t="s">
        <v>913</v>
      </c>
      <c r="AC75" s="489">
        <f>IFERROR(1-SUM(AC73:AC74),0)</f>
        <v>1</v>
      </c>
      <c r="AD75" s="445"/>
      <c r="AE75" s="491">
        <f>ROUND(AD73*AC75,3)</f>
        <v>0</v>
      </c>
      <c r="AF75" s="11"/>
      <c r="AG75" s="11"/>
      <c r="AH75" s="11"/>
      <c r="AI75" s="11"/>
      <c r="AJ75" s="11"/>
      <c r="AK75" s="11"/>
      <c r="AL75" s="11"/>
      <c r="AM75" s="11"/>
      <c r="AP75" s="125"/>
      <c r="AQ75" s="125" t="s">
        <v>151</v>
      </c>
      <c r="AR75" s="147">
        <f t="shared" si="44"/>
        <v>0</v>
      </c>
      <c r="AS75" s="122"/>
      <c r="AT75" s="122"/>
      <c r="AU75" s="122"/>
      <c r="AV75" s="122"/>
      <c r="AW75" s="35">
        <f t="shared" si="45"/>
        <v>0</v>
      </c>
      <c r="AX75" s="35">
        <f t="shared" si="46"/>
        <v>0</v>
      </c>
      <c r="AY75" s="35">
        <f t="shared" si="60"/>
        <v>0</v>
      </c>
      <c r="AZ75" s="35">
        <f t="shared" si="47"/>
        <v>0</v>
      </c>
      <c r="BA75" s="35">
        <f t="shared" si="61"/>
        <v>0</v>
      </c>
      <c r="BB75" s="35">
        <f t="shared" si="48"/>
        <v>0</v>
      </c>
      <c r="BC75" s="35">
        <f t="shared" si="49"/>
        <v>0</v>
      </c>
      <c r="BD75" s="381">
        <f t="shared" si="62"/>
        <v>0</v>
      </c>
      <c r="BE75" s="35">
        <f t="shared" si="50"/>
        <v>0</v>
      </c>
      <c r="BF75" s="35">
        <f t="shared" si="51"/>
        <v>0</v>
      </c>
      <c r="BJ75" s="12" t="b">
        <f t="shared" si="52"/>
        <v>0</v>
      </c>
      <c r="BK75" s="516" t="b">
        <f t="shared" si="53"/>
        <v>0</v>
      </c>
      <c r="BL75" s="518">
        <f t="shared" si="54"/>
        <v>0</v>
      </c>
      <c r="BM75" s="518">
        <f t="shared" si="63"/>
        <v>0</v>
      </c>
      <c r="BN75" s="517" t="str">
        <f t="shared" si="55"/>
        <v/>
      </c>
      <c r="BO75" s="517" t="str">
        <f t="shared" si="56"/>
        <v/>
      </c>
      <c r="BP75" s="517" t="str">
        <f t="shared" si="57"/>
        <v/>
      </c>
      <c r="BQ75" s="517" t="str">
        <f t="shared" si="64"/>
        <v/>
      </c>
      <c r="BR75" s="546" t="str">
        <f t="shared" si="65"/>
        <v/>
      </c>
      <c r="BW75" s="139"/>
      <c r="BX75" s="125"/>
      <c r="CG75" s="122"/>
      <c r="CH75" s="122"/>
      <c r="CI75" s="122"/>
    </row>
    <row r="76" spans="1:87" s="35" customFormat="1" ht="16.7" customHeight="1" x14ac:dyDescent="0.25">
      <c r="A76" s="11"/>
      <c r="B76" s="11"/>
      <c r="C76" s="332" t="str">
        <f t="shared" si="34"/>
        <v>PO</v>
      </c>
      <c r="D76" s="334" t="str">
        <f t="shared" si="35"/>
        <v>PLAN</v>
      </c>
      <c r="E76" s="310" t="str">
        <f t="shared" si="36"/>
        <v/>
      </c>
      <c r="F76" s="29" t="str">
        <f t="shared" si="36"/>
        <v/>
      </c>
      <c r="G76" s="262" t="str">
        <f t="shared" si="37"/>
        <v/>
      </c>
      <c r="H76" s="29" t="str">
        <f t="shared" si="38"/>
        <v/>
      </c>
      <c r="I76" s="642"/>
      <c r="J76" s="643"/>
      <c r="K76" s="643"/>
      <c r="L76" s="644"/>
      <c r="M76" s="643"/>
      <c r="N76" s="643"/>
      <c r="O76" s="645"/>
      <c r="P76" s="646"/>
      <c r="Q76" s="647"/>
      <c r="R76" s="30" t="str">
        <f t="shared" si="58"/>
        <v/>
      </c>
      <c r="S76" s="399" t="str">
        <f t="shared" si="59"/>
        <v/>
      </c>
      <c r="T76" s="685" t="str">
        <f t="shared" si="39"/>
        <v/>
      </c>
      <c r="U76" s="32" t="str">
        <f t="shared" si="40"/>
        <v/>
      </c>
      <c r="V76" s="37" t="str">
        <f t="shared" si="41"/>
        <v/>
      </c>
      <c r="W76" s="33" t="str">
        <f t="shared" si="42"/>
        <v/>
      </c>
      <c r="Y76" s="34" t="str">
        <f t="shared" si="43"/>
        <v/>
      </c>
      <c r="AC76" s="11"/>
      <c r="AD76" s="11"/>
      <c r="AE76" s="11"/>
      <c r="AF76" s="11"/>
      <c r="AG76" s="11"/>
      <c r="AH76" s="11"/>
      <c r="AJ76" s="11"/>
      <c r="AK76" s="11"/>
      <c r="AL76" s="11"/>
      <c r="AM76" s="11"/>
      <c r="AP76" s="125"/>
      <c r="AQ76" s="125" t="s">
        <v>152</v>
      </c>
      <c r="AR76" s="147">
        <f t="shared" si="44"/>
        <v>0</v>
      </c>
      <c r="AS76" s="122"/>
      <c r="AT76" s="122"/>
      <c r="AU76" s="122"/>
      <c r="AV76" s="122"/>
      <c r="AW76" s="35">
        <f t="shared" si="45"/>
        <v>0</v>
      </c>
      <c r="AX76" s="35">
        <f t="shared" si="46"/>
        <v>0</v>
      </c>
      <c r="AY76" s="35">
        <f t="shared" si="60"/>
        <v>0</v>
      </c>
      <c r="AZ76" s="35">
        <f t="shared" si="47"/>
        <v>0</v>
      </c>
      <c r="BA76" s="35">
        <f t="shared" si="61"/>
        <v>0</v>
      </c>
      <c r="BB76" s="35">
        <f t="shared" si="48"/>
        <v>0</v>
      </c>
      <c r="BC76" s="35">
        <f t="shared" si="49"/>
        <v>0</v>
      </c>
      <c r="BD76" s="381">
        <f t="shared" si="62"/>
        <v>0</v>
      </c>
      <c r="BE76" s="35">
        <f t="shared" si="50"/>
        <v>0</v>
      </c>
      <c r="BF76" s="35">
        <f t="shared" si="51"/>
        <v>0</v>
      </c>
      <c r="BJ76" s="12" t="b">
        <f t="shared" si="52"/>
        <v>0</v>
      </c>
      <c r="BK76" s="516" t="b">
        <f t="shared" si="53"/>
        <v>0</v>
      </c>
      <c r="BL76" s="518">
        <f t="shared" si="54"/>
        <v>0</v>
      </c>
      <c r="BM76" s="518">
        <f t="shared" si="63"/>
        <v>0</v>
      </c>
      <c r="BN76" s="517" t="str">
        <f t="shared" si="55"/>
        <v/>
      </c>
      <c r="BO76" s="517" t="str">
        <f t="shared" si="56"/>
        <v/>
      </c>
      <c r="BP76" s="517" t="str">
        <f t="shared" si="57"/>
        <v/>
      </c>
      <c r="BQ76" s="517" t="str">
        <f t="shared" si="64"/>
        <v/>
      </c>
      <c r="BR76" s="546" t="str">
        <f t="shared" si="65"/>
        <v/>
      </c>
      <c r="BW76" s="139"/>
      <c r="BY76" s="125"/>
      <c r="CG76" s="122"/>
      <c r="CH76" s="122"/>
      <c r="CI76" s="122"/>
    </row>
    <row r="77" spans="1:87" s="35" customFormat="1" ht="16.7" customHeight="1" x14ac:dyDescent="0.25">
      <c r="A77" s="11"/>
      <c r="B77" s="11"/>
      <c r="C77" s="332" t="str">
        <f t="shared" si="34"/>
        <v>PO</v>
      </c>
      <c r="D77" s="334" t="str">
        <f t="shared" si="35"/>
        <v>PLAN</v>
      </c>
      <c r="E77" s="310" t="str">
        <f t="shared" si="36"/>
        <v/>
      </c>
      <c r="F77" s="29" t="str">
        <f t="shared" si="36"/>
        <v/>
      </c>
      <c r="G77" s="262" t="str">
        <f t="shared" si="37"/>
        <v/>
      </c>
      <c r="H77" s="29" t="str">
        <f t="shared" si="38"/>
        <v/>
      </c>
      <c r="I77" s="642"/>
      <c r="J77" s="643"/>
      <c r="K77" s="643"/>
      <c r="L77" s="644"/>
      <c r="M77" s="643"/>
      <c r="N77" s="643"/>
      <c r="O77" s="645"/>
      <c r="P77" s="646"/>
      <c r="Q77" s="647"/>
      <c r="R77" s="30" t="str">
        <f t="shared" si="58"/>
        <v/>
      </c>
      <c r="S77" s="399" t="str">
        <f t="shared" si="59"/>
        <v/>
      </c>
      <c r="T77" s="685" t="str">
        <f t="shared" si="39"/>
        <v/>
      </c>
      <c r="U77" s="32" t="str">
        <f t="shared" si="40"/>
        <v/>
      </c>
      <c r="V77" s="37" t="str">
        <f t="shared" si="41"/>
        <v/>
      </c>
      <c r="W77" s="33" t="str">
        <f t="shared" si="42"/>
        <v/>
      </c>
      <c r="Y77" s="34" t="str">
        <f t="shared" si="43"/>
        <v/>
      </c>
      <c r="AC77" s="11"/>
      <c r="AD77" s="11"/>
      <c r="AE77" s="11"/>
      <c r="AF77" s="11"/>
      <c r="AG77" s="11"/>
      <c r="AH77" s="11"/>
      <c r="AI77" s="11"/>
      <c r="AJ77" s="11"/>
      <c r="AK77" s="11"/>
      <c r="AL77" s="11"/>
      <c r="AM77" s="11"/>
      <c r="AP77" s="125"/>
      <c r="AQ77" s="125" t="s">
        <v>153</v>
      </c>
      <c r="AR77" s="147">
        <f t="shared" si="44"/>
        <v>0</v>
      </c>
      <c r="AS77" s="122"/>
      <c r="AT77" s="122"/>
      <c r="AU77" s="122"/>
      <c r="AV77" s="122"/>
      <c r="AW77" s="35">
        <f t="shared" si="45"/>
        <v>0</v>
      </c>
      <c r="AX77" s="35">
        <f t="shared" si="46"/>
        <v>0</v>
      </c>
      <c r="AY77" s="35">
        <f t="shared" si="60"/>
        <v>0</v>
      </c>
      <c r="AZ77" s="35">
        <f t="shared" si="47"/>
        <v>0</v>
      </c>
      <c r="BA77" s="35">
        <f t="shared" si="61"/>
        <v>0</v>
      </c>
      <c r="BB77" s="35">
        <f t="shared" si="48"/>
        <v>0</v>
      </c>
      <c r="BC77" s="35">
        <f t="shared" si="49"/>
        <v>0</v>
      </c>
      <c r="BD77" s="381">
        <f t="shared" si="62"/>
        <v>0</v>
      </c>
      <c r="BE77" s="35">
        <f t="shared" si="50"/>
        <v>0</v>
      </c>
      <c r="BF77" s="35">
        <f t="shared" si="51"/>
        <v>0</v>
      </c>
      <c r="BJ77" s="12" t="b">
        <f t="shared" si="52"/>
        <v>0</v>
      </c>
      <c r="BK77" s="516" t="b">
        <f t="shared" si="53"/>
        <v>0</v>
      </c>
      <c r="BL77" s="518">
        <f t="shared" si="54"/>
        <v>0</v>
      </c>
      <c r="BM77" s="518">
        <f t="shared" si="63"/>
        <v>0</v>
      </c>
      <c r="BN77" s="517" t="str">
        <f t="shared" si="55"/>
        <v/>
      </c>
      <c r="BO77" s="517" t="str">
        <f t="shared" si="56"/>
        <v/>
      </c>
      <c r="BP77" s="517" t="str">
        <f t="shared" si="57"/>
        <v/>
      </c>
      <c r="BQ77" s="517" t="str">
        <f t="shared" si="64"/>
        <v/>
      </c>
      <c r="BR77" s="546" t="str">
        <f t="shared" si="65"/>
        <v/>
      </c>
      <c r="BW77" s="139"/>
      <c r="BY77" s="125"/>
      <c r="CG77" s="122"/>
      <c r="CH77" s="122"/>
      <c r="CI77" s="122"/>
    </row>
    <row r="78" spans="1:87" s="35" customFormat="1" ht="16.7" customHeight="1" x14ac:dyDescent="0.25">
      <c r="A78" s="11"/>
      <c r="B78" s="11"/>
      <c r="C78" s="332" t="str">
        <f t="shared" si="34"/>
        <v>PO</v>
      </c>
      <c r="D78" s="334" t="str">
        <f t="shared" si="35"/>
        <v>PLAN</v>
      </c>
      <c r="E78" s="310" t="str">
        <f t="shared" si="36"/>
        <v/>
      </c>
      <c r="F78" s="29" t="str">
        <f t="shared" si="36"/>
        <v/>
      </c>
      <c r="G78" s="262" t="str">
        <f t="shared" si="37"/>
        <v/>
      </c>
      <c r="H78" s="29" t="str">
        <f t="shared" si="38"/>
        <v/>
      </c>
      <c r="I78" s="642"/>
      <c r="J78" s="643"/>
      <c r="K78" s="643"/>
      <c r="L78" s="644"/>
      <c r="M78" s="643"/>
      <c r="N78" s="643"/>
      <c r="O78" s="645"/>
      <c r="P78" s="646"/>
      <c r="Q78" s="647"/>
      <c r="R78" s="30" t="str">
        <f t="shared" si="58"/>
        <v/>
      </c>
      <c r="S78" s="399" t="str">
        <f t="shared" si="59"/>
        <v/>
      </c>
      <c r="T78" s="685" t="str">
        <f t="shared" si="39"/>
        <v/>
      </c>
      <c r="U78" s="32" t="str">
        <f t="shared" si="40"/>
        <v/>
      </c>
      <c r="V78" s="37" t="str">
        <f t="shared" si="41"/>
        <v/>
      </c>
      <c r="W78" s="33" t="str">
        <f t="shared" si="42"/>
        <v/>
      </c>
      <c r="Y78" s="34" t="str">
        <f t="shared" si="43"/>
        <v/>
      </c>
      <c r="AC78" s="11"/>
      <c r="AD78" s="11"/>
      <c r="AE78" s="11"/>
      <c r="AF78" s="11"/>
      <c r="AG78" s="11"/>
      <c r="AH78" s="11"/>
      <c r="AI78" s="11"/>
      <c r="AJ78" s="11"/>
      <c r="AK78" s="11"/>
      <c r="AL78" s="11"/>
      <c r="AM78" s="11"/>
      <c r="AP78" s="125"/>
      <c r="AQ78" s="125" t="s">
        <v>154</v>
      </c>
      <c r="AR78" s="147">
        <f t="shared" si="44"/>
        <v>0</v>
      </c>
      <c r="AS78" s="122"/>
      <c r="AT78" s="125"/>
      <c r="AU78" s="125"/>
      <c r="AV78" s="122"/>
      <c r="AW78" s="35">
        <f t="shared" si="45"/>
        <v>0</v>
      </c>
      <c r="AX78" s="35">
        <f t="shared" si="46"/>
        <v>0</v>
      </c>
      <c r="AY78" s="35">
        <f t="shared" si="60"/>
        <v>0</v>
      </c>
      <c r="AZ78" s="35">
        <f t="shared" si="47"/>
        <v>0</v>
      </c>
      <c r="BA78" s="35">
        <f t="shared" si="61"/>
        <v>0</v>
      </c>
      <c r="BB78" s="35">
        <f t="shared" si="48"/>
        <v>0</v>
      </c>
      <c r="BC78" s="35">
        <f t="shared" si="49"/>
        <v>0</v>
      </c>
      <c r="BD78" s="381">
        <f t="shared" si="62"/>
        <v>0</v>
      </c>
      <c r="BE78" s="35">
        <f t="shared" si="50"/>
        <v>0</v>
      </c>
      <c r="BF78" s="35">
        <f t="shared" si="51"/>
        <v>0</v>
      </c>
      <c r="BJ78" s="12" t="b">
        <f t="shared" si="52"/>
        <v>0</v>
      </c>
      <c r="BK78" s="516" t="b">
        <f t="shared" si="53"/>
        <v>0</v>
      </c>
      <c r="BL78" s="518">
        <f t="shared" si="54"/>
        <v>0</v>
      </c>
      <c r="BM78" s="518">
        <f t="shared" si="63"/>
        <v>0</v>
      </c>
      <c r="BN78" s="517" t="str">
        <f t="shared" si="55"/>
        <v/>
      </c>
      <c r="BO78" s="517" t="str">
        <f t="shared" si="56"/>
        <v/>
      </c>
      <c r="BP78" s="517" t="str">
        <f t="shared" si="57"/>
        <v/>
      </c>
      <c r="BQ78" s="517" t="str">
        <f t="shared" si="64"/>
        <v/>
      </c>
      <c r="BR78" s="546" t="str">
        <f t="shared" si="65"/>
        <v/>
      </c>
      <c r="BW78" s="139"/>
      <c r="BX78" s="125"/>
      <c r="CG78" s="122"/>
      <c r="CH78" s="122"/>
      <c r="CI78" s="122"/>
    </row>
    <row r="79" spans="1:87" s="35" customFormat="1" ht="16.7" customHeight="1" x14ac:dyDescent="0.25">
      <c r="A79" s="11"/>
      <c r="B79" s="11"/>
      <c r="C79" s="332" t="str">
        <f t="shared" si="34"/>
        <v>PO</v>
      </c>
      <c r="D79" s="334" t="str">
        <f t="shared" si="35"/>
        <v>PLAN</v>
      </c>
      <c r="E79" s="310" t="str">
        <f t="shared" si="36"/>
        <v/>
      </c>
      <c r="F79" s="29" t="str">
        <f t="shared" si="36"/>
        <v/>
      </c>
      <c r="G79" s="262" t="str">
        <f t="shared" si="37"/>
        <v/>
      </c>
      <c r="H79" s="29" t="str">
        <f t="shared" si="38"/>
        <v/>
      </c>
      <c r="I79" s="642"/>
      <c r="J79" s="643"/>
      <c r="K79" s="643"/>
      <c r="L79" s="644"/>
      <c r="M79" s="643"/>
      <c r="N79" s="643"/>
      <c r="O79" s="645"/>
      <c r="P79" s="646"/>
      <c r="Q79" s="647"/>
      <c r="R79" s="30" t="str">
        <f t="shared" si="58"/>
        <v/>
      </c>
      <c r="S79" s="399" t="str">
        <f t="shared" si="59"/>
        <v/>
      </c>
      <c r="T79" s="685" t="str">
        <f t="shared" si="39"/>
        <v/>
      </c>
      <c r="U79" s="32" t="str">
        <f t="shared" si="40"/>
        <v/>
      </c>
      <c r="V79" s="37" t="str">
        <f t="shared" si="41"/>
        <v/>
      </c>
      <c r="W79" s="33" t="str">
        <f t="shared" si="42"/>
        <v/>
      </c>
      <c r="Y79" s="34" t="str">
        <f t="shared" si="43"/>
        <v/>
      </c>
      <c r="AC79" s="11"/>
      <c r="AD79" s="11"/>
      <c r="AE79" s="11"/>
      <c r="AF79" s="11"/>
      <c r="AG79" s="11"/>
      <c r="AH79" s="11"/>
      <c r="AI79" s="11"/>
      <c r="AJ79" s="11"/>
      <c r="AK79" s="11"/>
      <c r="AL79" s="11"/>
      <c r="AM79" s="11"/>
      <c r="AP79" s="125"/>
      <c r="AQ79" s="125" t="s">
        <v>155</v>
      </c>
      <c r="AR79" s="147">
        <f t="shared" si="44"/>
        <v>0</v>
      </c>
      <c r="AS79" s="122"/>
      <c r="AT79" s="125"/>
      <c r="AU79" s="125"/>
      <c r="AV79" s="122"/>
      <c r="AW79" s="35">
        <f t="shared" si="45"/>
        <v>0</v>
      </c>
      <c r="AX79" s="35">
        <f t="shared" si="46"/>
        <v>0</v>
      </c>
      <c r="AY79" s="35">
        <f t="shared" si="60"/>
        <v>0</v>
      </c>
      <c r="AZ79" s="35">
        <f t="shared" si="47"/>
        <v>0</v>
      </c>
      <c r="BA79" s="35">
        <f t="shared" si="61"/>
        <v>0</v>
      </c>
      <c r="BB79" s="35">
        <f t="shared" si="48"/>
        <v>0</v>
      </c>
      <c r="BC79" s="35">
        <f t="shared" si="49"/>
        <v>0</v>
      </c>
      <c r="BD79" s="381">
        <f t="shared" si="62"/>
        <v>0</v>
      </c>
      <c r="BE79" s="35">
        <f t="shared" si="50"/>
        <v>0</v>
      </c>
      <c r="BF79" s="35">
        <f t="shared" si="51"/>
        <v>0</v>
      </c>
      <c r="BJ79" s="12" t="b">
        <f t="shared" si="52"/>
        <v>0</v>
      </c>
      <c r="BK79" s="516" t="b">
        <f t="shared" si="53"/>
        <v>0</v>
      </c>
      <c r="BL79" s="518">
        <f t="shared" si="54"/>
        <v>0</v>
      </c>
      <c r="BM79" s="518">
        <f t="shared" si="63"/>
        <v>0</v>
      </c>
      <c r="BN79" s="517" t="str">
        <f t="shared" si="55"/>
        <v/>
      </c>
      <c r="BO79" s="517" t="str">
        <f t="shared" si="56"/>
        <v/>
      </c>
      <c r="BP79" s="517" t="str">
        <f t="shared" si="57"/>
        <v/>
      </c>
      <c r="BQ79" s="517" t="str">
        <f t="shared" si="64"/>
        <v/>
      </c>
      <c r="BR79" s="546" t="str">
        <f t="shared" si="65"/>
        <v/>
      </c>
      <c r="BW79" s="139"/>
      <c r="BX79" s="125"/>
      <c r="CG79" s="122"/>
      <c r="CH79" s="122"/>
      <c r="CI79" s="122"/>
    </row>
    <row r="80" spans="1:87" s="35" customFormat="1" ht="16.7" customHeight="1" x14ac:dyDescent="0.25">
      <c r="A80" s="11"/>
      <c r="B80" s="11"/>
      <c r="C80" s="332" t="str">
        <f t="shared" si="34"/>
        <v>PO</v>
      </c>
      <c r="D80" s="334" t="str">
        <f t="shared" si="35"/>
        <v>PLAN</v>
      </c>
      <c r="E80" s="310" t="str">
        <f t="shared" si="36"/>
        <v/>
      </c>
      <c r="F80" s="29" t="str">
        <f t="shared" si="36"/>
        <v/>
      </c>
      <c r="G80" s="262" t="str">
        <f t="shared" si="37"/>
        <v/>
      </c>
      <c r="H80" s="29" t="str">
        <f t="shared" si="38"/>
        <v/>
      </c>
      <c r="I80" s="642"/>
      <c r="J80" s="643"/>
      <c r="K80" s="643"/>
      <c r="L80" s="644"/>
      <c r="M80" s="643"/>
      <c r="N80" s="643"/>
      <c r="O80" s="645"/>
      <c r="P80" s="646"/>
      <c r="Q80" s="647"/>
      <c r="R80" s="30" t="str">
        <f t="shared" si="58"/>
        <v/>
      </c>
      <c r="S80" s="399" t="str">
        <f t="shared" si="59"/>
        <v/>
      </c>
      <c r="T80" s="685" t="str">
        <f t="shared" si="39"/>
        <v/>
      </c>
      <c r="U80" s="32" t="str">
        <f t="shared" si="40"/>
        <v/>
      </c>
      <c r="V80" s="37" t="str">
        <f t="shared" si="41"/>
        <v/>
      </c>
      <c r="W80" s="33" t="str">
        <f t="shared" si="42"/>
        <v/>
      </c>
      <c r="Y80" s="34" t="str">
        <f t="shared" si="43"/>
        <v/>
      </c>
      <c r="AC80" s="11"/>
      <c r="AD80" s="11"/>
      <c r="AE80" s="11"/>
      <c r="AF80" s="11"/>
      <c r="AG80" s="11"/>
      <c r="AH80" s="11"/>
      <c r="AI80" s="11"/>
      <c r="AJ80" s="11"/>
      <c r="AK80" s="11"/>
      <c r="AL80" s="11"/>
      <c r="AM80" s="11"/>
      <c r="AP80" s="125"/>
      <c r="AQ80" s="125" t="s">
        <v>156</v>
      </c>
      <c r="AR80" s="147">
        <f t="shared" si="44"/>
        <v>0</v>
      </c>
      <c r="AS80" s="122"/>
      <c r="AT80" s="122"/>
      <c r="AU80" s="122"/>
      <c r="AV80" s="122"/>
      <c r="AW80" s="35">
        <f t="shared" si="45"/>
        <v>0</v>
      </c>
      <c r="AX80" s="35">
        <f t="shared" si="46"/>
        <v>0</v>
      </c>
      <c r="AY80" s="35">
        <f t="shared" si="60"/>
        <v>0</v>
      </c>
      <c r="AZ80" s="35">
        <f t="shared" si="47"/>
        <v>0</v>
      </c>
      <c r="BA80" s="35">
        <f t="shared" si="61"/>
        <v>0</v>
      </c>
      <c r="BB80" s="35">
        <f t="shared" si="48"/>
        <v>0</v>
      </c>
      <c r="BC80" s="35">
        <f t="shared" si="49"/>
        <v>0</v>
      </c>
      <c r="BD80" s="381">
        <f t="shared" si="62"/>
        <v>0</v>
      </c>
      <c r="BE80" s="35">
        <f t="shared" si="50"/>
        <v>0</v>
      </c>
      <c r="BF80" s="35">
        <f t="shared" si="51"/>
        <v>0</v>
      </c>
      <c r="BJ80" s="12" t="b">
        <f t="shared" si="52"/>
        <v>0</v>
      </c>
      <c r="BK80" s="516" t="b">
        <f t="shared" si="53"/>
        <v>0</v>
      </c>
      <c r="BL80" s="518">
        <f t="shared" si="54"/>
        <v>0</v>
      </c>
      <c r="BM80" s="518">
        <f t="shared" si="63"/>
        <v>0</v>
      </c>
      <c r="BN80" s="517" t="str">
        <f t="shared" si="55"/>
        <v/>
      </c>
      <c r="BO80" s="517" t="str">
        <f t="shared" si="56"/>
        <v/>
      </c>
      <c r="BP80" s="517" t="str">
        <f t="shared" si="57"/>
        <v/>
      </c>
      <c r="BQ80" s="517" t="str">
        <f t="shared" si="64"/>
        <v/>
      </c>
      <c r="BR80" s="546" t="str">
        <f t="shared" si="65"/>
        <v/>
      </c>
      <c r="BW80" s="139"/>
      <c r="BX80" s="125"/>
      <c r="CG80" s="122"/>
      <c r="CH80" s="122"/>
      <c r="CI80" s="122"/>
    </row>
    <row r="81" spans="1:87" s="35" customFormat="1" ht="16.7" customHeight="1" x14ac:dyDescent="0.25">
      <c r="A81" s="11"/>
      <c r="B81" s="11"/>
      <c r="C81" s="332" t="str">
        <f t="shared" si="34"/>
        <v>PO</v>
      </c>
      <c r="D81" s="334" t="str">
        <f t="shared" si="35"/>
        <v>PLAN</v>
      </c>
      <c r="E81" s="310" t="str">
        <f t="shared" si="36"/>
        <v/>
      </c>
      <c r="F81" s="29" t="str">
        <f t="shared" si="36"/>
        <v/>
      </c>
      <c r="G81" s="262" t="str">
        <f t="shared" si="37"/>
        <v/>
      </c>
      <c r="H81" s="29" t="str">
        <f t="shared" si="38"/>
        <v/>
      </c>
      <c r="I81" s="642"/>
      <c r="J81" s="643"/>
      <c r="K81" s="643"/>
      <c r="L81" s="644"/>
      <c r="M81" s="643"/>
      <c r="N81" s="643"/>
      <c r="O81" s="645"/>
      <c r="P81" s="646"/>
      <c r="Q81" s="647"/>
      <c r="R81" s="30" t="str">
        <f t="shared" si="58"/>
        <v/>
      </c>
      <c r="S81" s="399" t="str">
        <f t="shared" si="59"/>
        <v/>
      </c>
      <c r="T81" s="685" t="str">
        <f t="shared" si="39"/>
        <v/>
      </c>
      <c r="U81" s="32" t="str">
        <f t="shared" si="40"/>
        <v/>
      </c>
      <c r="V81" s="37" t="str">
        <f t="shared" si="41"/>
        <v/>
      </c>
      <c r="W81" s="33" t="str">
        <f t="shared" si="42"/>
        <v/>
      </c>
      <c r="Y81" s="34" t="str">
        <f t="shared" si="43"/>
        <v/>
      </c>
      <c r="AC81" s="11"/>
      <c r="AD81" s="11"/>
      <c r="AE81" s="11"/>
      <c r="AF81" s="11"/>
      <c r="AG81" s="11"/>
      <c r="AH81" s="11"/>
      <c r="AI81" s="11"/>
      <c r="AJ81" s="11"/>
      <c r="AK81" s="11"/>
      <c r="AL81" s="11"/>
      <c r="AM81" s="11"/>
      <c r="AP81" s="125"/>
      <c r="AQ81" s="125" t="s">
        <v>157</v>
      </c>
      <c r="AR81" s="147">
        <f t="shared" si="44"/>
        <v>0</v>
      </c>
      <c r="AS81" s="122"/>
      <c r="AT81" s="122"/>
      <c r="AU81" s="122"/>
      <c r="AV81" s="122"/>
      <c r="AW81" s="35">
        <f t="shared" si="45"/>
        <v>0</v>
      </c>
      <c r="AX81" s="35">
        <f t="shared" si="46"/>
        <v>0</v>
      </c>
      <c r="AY81" s="35">
        <f t="shared" si="60"/>
        <v>0</v>
      </c>
      <c r="AZ81" s="35">
        <f t="shared" si="47"/>
        <v>0</v>
      </c>
      <c r="BA81" s="35">
        <f t="shared" si="61"/>
        <v>0</v>
      </c>
      <c r="BB81" s="35">
        <f t="shared" si="48"/>
        <v>0</v>
      </c>
      <c r="BC81" s="35">
        <f t="shared" si="49"/>
        <v>0</v>
      </c>
      <c r="BD81" s="381">
        <f t="shared" si="62"/>
        <v>0</v>
      </c>
      <c r="BE81" s="35">
        <f t="shared" si="50"/>
        <v>0</v>
      </c>
      <c r="BF81" s="35">
        <f t="shared" si="51"/>
        <v>0</v>
      </c>
      <c r="BJ81" s="12" t="b">
        <f t="shared" si="52"/>
        <v>0</v>
      </c>
      <c r="BK81" s="516" t="b">
        <f t="shared" si="53"/>
        <v>0</v>
      </c>
      <c r="BL81" s="518">
        <f t="shared" si="54"/>
        <v>0</v>
      </c>
      <c r="BM81" s="518">
        <f t="shared" si="63"/>
        <v>0</v>
      </c>
      <c r="BN81" s="517" t="str">
        <f t="shared" si="55"/>
        <v/>
      </c>
      <c r="BO81" s="517" t="str">
        <f t="shared" si="56"/>
        <v/>
      </c>
      <c r="BP81" s="517" t="str">
        <f t="shared" si="57"/>
        <v/>
      </c>
      <c r="BQ81" s="517" t="str">
        <f t="shared" si="64"/>
        <v/>
      </c>
      <c r="BR81" s="546" t="str">
        <f t="shared" si="65"/>
        <v/>
      </c>
      <c r="BW81" s="139"/>
      <c r="BX81" s="125"/>
      <c r="CG81" s="122"/>
      <c r="CH81" s="122"/>
      <c r="CI81" s="122"/>
    </row>
    <row r="82" spans="1:87" s="35" customFormat="1" ht="16.7" customHeight="1" x14ac:dyDescent="0.25">
      <c r="A82" s="11"/>
      <c r="B82" s="11"/>
      <c r="C82" s="332" t="str">
        <f t="shared" si="34"/>
        <v>PO</v>
      </c>
      <c r="D82" s="334" t="str">
        <f t="shared" si="35"/>
        <v>PLAN</v>
      </c>
      <c r="E82" s="310" t="str">
        <f t="shared" si="36"/>
        <v/>
      </c>
      <c r="F82" s="29" t="str">
        <f t="shared" si="36"/>
        <v/>
      </c>
      <c r="G82" s="262" t="str">
        <f t="shared" si="37"/>
        <v/>
      </c>
      <c r="H82" s="29" t="str">
        <f t="shared" si="38"/>
        <v/>
      </c>
      <c r="I82" s="642"/>
      <c r="J82" s="643"/>
      <c r="K82" s="643"/>
      <c r="L82" s="644"/>
      <c r="M82" s="643"/>
      <c r="N82" s="643"/>
      <c r="O82" s="645"/>
      <c r="P82" s="646"/>
      <c r="Q82" s="647"/>
      <c r="R82" s="30" t="str">
        <f t="shared" si="58"/>
        <v/>
      </c>
      <c r="S82" s="399" t="str">
        <f t="shared" si="59"/>
        <v/>
      </c>
      <c r="T82" s="685" t="str">
        <f t="shared" si="39"/>
        <v/>
      </c>
      <c r="U82" s="32" t="str">
        <f t="shared" si="40"/>
        <v/>
      </c>
      <c r="V82" s="37" t="str">
        <f t="shared" si="41"/>
        <v/>
      </c>
      <c r="W82" s="33" t="str">
        <f t="shared" si="42"/>
        <v/>
      </c>
      <c r="Y82" s="34" t="str">
        <f t="shared" si="43"/>
        <v/>
      </c>
      <c r="AC82" s="11"/>
      <c r="AD82" s="11"/>
      <c r="AE82" s="11"/>
      <c r="AF82" s="11"/>
      <c r="AG82" s="11"/>
      <c r="AI82" s="11"/>
      <c r="AJ82" s="11"/>
      <c r="AK82" s="11"/>
      <c r="AL82" s="11"/>
      <c r="AM82" s="11"/>
      <c r="AP82" s="125"/>
      <c r="AQ82" s="125" t="s">
        <v>158</v>
      </c>
      <c r="AR82" s="147">
        <f t="shared" si="44"/>
        <v>0</v>
      </c>
      <c r="AS82" s="122"/>
      <c r="AT82" s="122"/>
      <c r="AU82" s="122"/>
      <c r="AV82" s="122"/>
      <c r="AW82" s="35">
        <f t="shared" si="45"/>
        <v>0</v>
      </c>
      <c r="AX82" s="35">
        <f t="shared" si="46"/>
        <v>0</v>
      </c>
      <c r="AY82" s="35">
        <f t="shared" si="60"/>
        <v>0</v>
      </c>
      <c r="AZ82" s="35">
        <f t="shared" si="47"/>
        <v>0</v>
      </c>
      <c r="BA82" s="35">
        <f t="shared" si="61"/>
        <v>0</v>
      </c>
      <c r="BB82" s="35">
        <f t="shared" si="48"/>
        <v>0</v>
      </c>
      <c r="BC82" s="35">
        <f t="shared" si="49"/>
        <v>0</v>
      </c>
      <c r="BD82" s="381">
        <f t="shared" si="62"/>
        <v>0</v>
      </c>
      <c r="BE82" s="35">
        <f t="shared" si="50"/>
        <v>0</v>
      </c>
      <c r="BF82" s="35">
        <f t="shared" si="51"/>
        <v>0</v>
      </c>
      <c r="BJ82" s="12" t="b">
        <f t="shared" si="52"/>
        <v>0</v>
      </c>
      <c r="BK82" s="516" t="b">
        <f t="shared" si="53"/>
        <v>0</v>
      </c>
      <c r="BL82" s="518">
        <f t="shared" si="54"/>
        <v>0</v>
      </c>
      <c r="BM82" s="518">
        <f t="shared" si="63"/>
        <v>0</v>
      </c>
      <c r="BN82" s="517" t="str">
        <f t="shared" si="55"/>
        <v/>
      </c>
      <c r="BO82" s="517" t="str">
        <f t="shared" si="56"/>
        <v/>
      </c>
      <c r="BP82" s="517" t="str">
        <f t="shared" si="57"/>
        <v/>
      </c>
      <c r="BQ82" s="517" t="str">
        <f t="shared" si="64"/>
        <v/>
      </c>
      <c r="BR82" s="546" t="str">
        <f t="shared" si="65"/>
        <v/>
      </c>
      <c r="BW82" s="139"/>
      <c r="BX82" s="125"/>
      <c r="CG82" s="122"/>
      <c r="CH82" s="122"/>
      <c r="CI82" s="122"/>
    </row>
    <row r="83" spans="1:87" s="35" customFormat="1" ht="16.7" customHeight="1" x14ac:dyDescent="0.25">
      <c r="A83" s="11"/>
      <c r="B83" s="11"/>
      <c r="C83" s="332" t="str">
        <f t="shared" si="34"/>
        <v>PO</v>
      </c>
      <c r="D83" s="334" t="str">
        <f t="shared" si="35"/>
        <v>PLAN</v>
      </c>
      <c r="E83" s="310" t="str">
        <f t="shared" si="36"/>
        <v/>
      </c>
      <c r="F83" s="29" t="str">
        <f t="shared" si="36"/>
        <v/>
      </c>
      <c r="G83" s="262" t="str">
        <f t="shared" si="37"/>
        <v/>
      </c>
      <c r="H83" s="29" t="str">
        <f t="shared" si="38"/>
        <v/>
      </c>
      <c r="I83" s="642"/>
      <c r="J83" s="643"/>
      <c r="K83" s="643"/>
      <c r="L83" s="644"/>
      <c r="M83" s="643"/>
      <c r="N83" s="643"/>
      <c r="O83" s="645"/>
      <c r="P83" s="646"/>
      <c r="Q83" s="647"/>
      <c r="R83" s="30" t="str">
        <f t="shared" si="58"/>
        <v/>
      </c>
      <c r="S83" s="399" t="str">
        <f t="shared" si="59"/>
        <v/>
      </c>
      <c r="T83" s="685" t="str">
        <f t="shared" si="39"/>
        <v/>
      </c>
      <c r="U83" s="32" t="str">
        <f t="shared" si="40"/>
        <v/>
      </c>
      <c r="V83" s="37" t="str">
        <f t="shared" si="41"/>
        <v/>
      </c>
      <c r="W83" s="33" t="str">
        <f t="shared" si="42"/>
        <v/>
      </c>
      <c r="Y83" s="34" t="str">
        <f t="shared" si="43"/>
        <v/>
      </c>
      <c r="AC83" s="11"/>
      <c r="AD83" s="11"/>
      <c r="AE83" s="11"/>
      <c r="AF83" s="11"/>
      <c r="AG83" s="11"/>
      <c r="AI83" s="11"/>
      <c r="AJ83" s="11"/>
      <c r="AK83" s="11"/>
      <c r="AL83" s="11"/>
      <c r="AM83" s="11"/>
      <c r="AP83" s="125"/>
      <c r="AQ83" s="125" t="s">
        <v>159</v>
      </c>
      <c r="AR83" s="147">
        <f t="shared" si="44"/>
        <v>0</v>
      </c>
      <c r="AS83" s="122"/>
      <c r="AT83" s="122"/>
      <c r="AU83" s="122"/>
      <c r="AV83" s="122"/>
      <c r="AW83" s="35">
        <f t="shared" si="45"/>
        <v>0</v>
      </c>
      <c r="AX83" s="35">
        <f t="shared" si="46"/>
        <v>0</v>
      </c>
      <c r="AY83" s="35">
        <f t="shared" si="60"/>
        <v>0</v>
      </c>
      <c r="AZ83" s="35">
        <f t="shared" si="47"/>
        <v>0</v>
      </c>
      <c r="BA83" s="35">
        <f t="shared" si="61"/>
        <v>0</v>
      </c>
      <c r="BB83" s="35">
        <f t="shared" si="48"/>
        <v>0</v>
      </c>
      <c r="BC83" s="35">
        <f t="shared" si="49"/>
        <v>0</v>
      </c>
      <c r="BD83" s="381">
        <f t="shared" si="62"/>
        <v>0</v>
      </c>
      <c r="BE83" s="35">
        <f t="shared" si="50"/>
        <v>0</v>
      </c>
      <c r="BF83" s="35">
        <f t="shared" si="51"/>
        <v>0</v>
      </c>
      <c r="BJ83" s="12" t="b">
        <f t="shared" si="52"/>
        <v>0</v>
      </c>
      <c r="BK83" s="516" t="b">
        <f t="shared" si="53"/>
        <v>0</v>
      </c>
      <c r="BL83" s="518">
        <f t="shared" si="54"/>
        <v>0</v>
      </c>
      <c r="BM83" s="518">
        <f t="shared" si="63"/>
        <v>0</v>
      </c>
      <c r="BN83" s="517" t="str">
        <f t="shared" si="55"/>
        <v/>
      </c>
      <c r="BO83" s="517" t="str">
        <f t="shared" si="56"/>
        <v/>
      </c>
      <c r="BP83" s="517" t="str">
        <f t="shared" si="57"/>
        <v/>
      </c>
      <c r="BQ83" s="517" t="str">
        <f t="shared" si="64"/>
        <v/>
      </c>
      <c r="BR83" s="546" t="str">
        <f t="shared" si="65"/>
        <v/>
      </c>
      <c r="BW83" s="139"/>
      <c r="BX83" s="125"/>
      <c r="CG83" s="122"/>
      <c r="CH83" s="122"/>
      <c r="CI83" s="122"/>
    </row>
    <row r="84" spans="1:87" s="35" customFormat="1" ht="16.7" customHeight="1" x14ac:dyDescent="0.25">
      <c r="A84" s="11"/>
      <c r="B84" s="11"/>
      <c r="C84" s="332" t="str">
        <f t="shared" si="34"/>
        <v>PO</v>
      </c>
      <c r="D84" s="334" t="str">
        <f t="shared" si="35"/>
        <v>PLAN</v>
      </c>
      <c r="E84" s="310" t="str">
        <f t="shared" si="36"/>
        <v/>
      </c>
      <c r="F84" s="29" t="str">
        <f t="shared" si="36"/>
        <v/>
      </c>
      <c r="G84" s="262" t="str">
        <f t="shared" si="37"/>
        <v/>
      </c>
      <c r="H84" s="29" t="str">
        <f t="shared" si="38"/>
        <v/>
      </c>
      <c r="I84" s="642"/>
      <c r="J84" s="643"/>
      <c r="K84" s="643"/>
      <c r="L84" s="644"/>
      <c r="M84" s="643"/>
      <c r="N84" s="643"/>
      <c r="O84" s="645"/>
      <c r="P84" s="646"/>
      <c r="Q84" s="647"/>
      <c r="R84" s="30" t="str">
        <f t="shared" si="58"/>
        <v/>
      </c>
      <c r="S84" s="399" t="str">
        <f t="shared" si="59"/>
        <v/>
      </c>
      <c r="T84" s="685" t="str">
        <f t="shared" si="39"/>
        <v/>
      </c>
      <c r="U84" s="32" t="str">
        <f t="shared" si="40"/>
        <v/>
      </c>
      <c r="V84" s="37" t="str">
        <f t="shared" si="41"/>
        <v/>
      </c>
      <c r="W84" s="33" t="str">
        <f t="shared" si="42"/>
        <v/>
      </c>
      <c r="Y84" s="34" t="str">
        <f t="shared" si="43"/>
        <v/>
      </c>
      <c r="AC84" s="11"/>
      <c r="AD84" s="11"/>
      <c r="AE84" s="11"/>
      <c r="AF84" s="11"/>
      <c r="AG84" s="11"/>
      <c r="AH84" s="11"/>
      <c r="AI84" s="11"/>
      <c r="AJ84" s="11"/>
      <c r="AK84" s="11"/>
      <c r="AL84" s="11"/>
      <c r="AM84" s="11"/>
      <c r="AP84" s="125"/>
      <c r="AQ84" s="125" t="s">
        <v>160</v>
      </c>
      <c r="AR84" s="147">
        <f t="shared" si="44"/>
        <v>0</v>
      </c>
      <c r="AS84" s="122"/>
      <c r="AT84" s="122"/>
      <c r="AU84" s="122"/>
      <c r="AV84" s="122"/>
      <c r="AW84" s="35">
        <f t="shared" si="45"/>
        <v>0</v>
      </c>
      <c r="AX84" s="35">
        <f t="shared" si="46"/>
        <v>0</v>
      </c>
      <c r="AY84" s="35">
        <f t="shared" si="60"/>
        <v>0</v>
      </c>
      <c r="AZ84" s="35">
        <f t="shared" si="47"/>
        <v>0</v>
      </c>
      <c r="BA84" s="35">
        <f t="shared" si="61"/>
        <v>0</v>
      </c>
      <c r="BB84" s="35">
        <f t="shared" si="48"/>
        <v>0</v>
      </c>
      <c r="BC84" s="35">
        <f t="shared" si="49"/>
        <v>0</v>
      </c>
      <c r="BD84" s="381">
        <f t="shared" si="62"/>
        <v>0</v>
      </c>
      <c r="BE84" s="35">
        <f t="shared" si="50"/>
        <v>0</v>
      </c>
      <c r="BF84" s="35">
        <f t="shared" si="51"/>
        <v>0</v>
      </c>
      <c r="BJ84" s="12" t="b">
        <f t="shared" si="52"/>
        <v>0</v>
      </c>
      <c r="BK84" s="516" t="b">
        <f t="shared" si="53"/>
        <v>0</v>
      </c>
      <c r="BL84" s="518">
        <f t="shared" si="54"/>
        <v>0</v>
      </c>
      <c r="BM84" s="518">
        <f t="shared" si="63"/>
        <v>0</v>
      </c>
      <c r="BN84" s="517" t="str">
        <f t="shared" si="55"/>
        <v/>
      </c>
      <c r="BO84" s="517" t="str">
        <f t="shared" si="56"/>
        <v/>
      </c>
      <c r="BP84" s="517" t="str">
        <f t="shared" si="57"/>
        <v/>
      </c>
      <c r="BQ84" s="517" t="str">
        <f t="shared" si="64"/>
        <v/>
      </c>
      <c r="BR84" s="546" t="str">
        <f t="shared" si="65"/>
        <v/>
      </c>
      <c r="BW84" s="139"/>
      <c r="BX84" s="125"/>
      <c r="CG84" s="122"/>
      <c r="CH84" s="122"/>
      <c r="CI84" s="122"/>
    </row>
    <row r="85" spans="1:87" s="35" customFormat="1" ht="16.7" customHeight="1" x14ac:dyDescent="0.25">
      <c r="A85" s="11"/>
      <c r="B85" s="11"/>
      <c r="C85" s="332" t="str">
        <f t="shared" si="34"/>
        <v>PO</v>
      </c>
      <c r="D85" s="334" t="str">
        <f t="shared" si="35"/>
        <v>PLAN</v>
      </c>
      <c r="E85" s="310" t="str">
        <f t="shared" si="36"/>
        <v/>
      </c>
      <c r="F85" s="29" t="str">
        <f t="shared" si="36"/>
        <v/>
      </c>
      <c r="G85" s="262" t="str">
        <f t="shared" si="37"/>
        <v/>
      </c>
      <c r="H85" s="29" t="str">
        <f t="shared" si="38"/>
        <v/>
      </c>
      <c r="I85" s="642"/>
      <c r="J85" s="643"/>
      <c r="K85" s="643"/>
      <c r="L85" s="644"/>
      <c r="M85" s="643"/>
      <c r="N85" s="643"/>
      <c r="O85" s="645"/>
      <c r="P85" s="646"/>
      <c r="Q85" s="647"/>
      <c r="R85" s="30" t="str">
        <f t="shared" si="58"/>
        <v/>
      </c>
      <c r="S85" s="399" t="str">
        <f t="shared" si="59"/>
        <v/>
      </c>
      <c r="T85" s="685" t="str">
        <f t="shared" si="39"/>
        <v/>
      </c>
      <c r="U85" s="32" t="str">
        <f t="shared" si="40"/>
        <v/>
      </c>
      <c r="V85" s="37" t="str">
        <f t="shared" si="41"/>
        <v/>
      </c>
      <c r="W85" s="33" t="str">
        <f t="shared" si="42"/>
        <v/>
      </c>
      <c r="Y85" s="34" t="str">
        <f t="shared" si="43"/>
        <v/>
      </c>
      <c r="AC85" s="11"/>
      <c r="AD85" s="11"/>
      <c r="AE85" s="11"/>
      <c r="AF85" s="11"/>
      <c r="AG85" s="11"/>
      <c r="AH85" s="11"/>
      <c r="AI85" s="11"/>
      <c r="AJ85" s="11"/>
      <c r="AK85" s="11"/>
      <c r="AL85" s="11"/>
      <c r="AM85" s="11"/>
      <c r="AP85" s="125"/>
      <c r="AQ85" s="125" t="s">
        <v>161</v>
      </c>
      <c r="AR85" s="147">
        <f t="shared" si="44"/>
        <v>0</v>
      </c>
      <c r="AS85" s="122"/>
      <c r="AT85" s="122"/>
      <c r="AU85" s="122"/>
      <c r="AV85" s="122"/>
      <c r="AW85" s="35">
        <f t="shared" si="45"/>
        <v>0</v>
      </c>
      <c r="AX85" s="35">
        <f t="shared" si="46"/>
        <v>0</v>
      </c>
      <c r="AY85" s="35">
        <f t="shared" si="60"/>
        <v>0</v>
      </c>
      <c r="AZ85" s="35">
        <f t="shared" si="47"/>
        <v>0</v>
      </c>
      <c r="BA85" s="35">
        <f t="shared" si="61"/>
        <v>0</v>
      </c>
      <c r="BB85" s="35">
        <f t="shared" si="48"/>
        <v>0</v>
      </c>
      <c r="BC85" s="35">
        <f t="shared" si="49"/>
        <v>0</v>
      </c>
      <c r="BD85" s="381">
        <f t="shared" si="62"/>
        <v>0</v>
      </c>
      <c r="BE85" s="35">
        <f t="shared" si="50"/>
        <v>0</v>
      </c>
      <c r="BF85" s="35">
        <f t="shared" si="51"/>
        <v>0</v>
      </c>
      <c r="BJ85" s="12" t="b">
        <f t="shared" si="52"/>
        <v>0</v>
      </c>
      <c r="BK85" s="516" t="b">
        <f t="shared" si="53"/>
        <v>0</v>
      </c>
      <c r="BL85" s="518">
        <f t="shared" si="54"/>
        <v>0</v>
      </c>
      <c r="BM85" s="518">
        <f t="shared" si="63"/>
        <v>0</v>
      </c>
      <c r="BN85" s="517" t="str">
        <f t="shared" si="55"/>
        <v/>
      </c>
      <c r="BO85" s="517" t="str">
        <f t="shared" si="56"/>
        <v/>
      </c>
      <c r="BP85" s="517" t="str">
        <f t="shared" si="57"/>
        <v/>
      </c>
      <c r="BQ85" s="517" t="str">
        <f t="shared" si="64"/>
        <v/>
      </c>
      <c r="BR85" s="546" t="str">
        <f t="shared" si="65"/>
        <v/>
      </c>
      <c r="BW85" s="139"/>
      <c r="BX85" s="125"/>
      <c r="CG85" s="122"/>
      <c r="CH85" s="122"/>
      <c r="CI85" s="122"/>
    </row>
    <row r="86" spans="1:87" s="35" customFormat="1" ht="16.7" customHeight="1" x14ac:dyDescent="0.25">
      <c r="A86" s="11"/>
      <c r="B86" s="11"/>
      <c r="C86" s="332" t="str">
        <f t="shared" si="34"/>
        <v>PO</v>
      </c>
      <c r="D86" s="334" t="str">
        <f t="shared" si="35"/>
        <v>PLAN</v>
      </c>
      <c r="E86" s="310" t="str">
        <f t="shared" si="36"/>
        <v/>
      </c>
      <c r="F86" s="29" t="str">
        <f t="shared" si="36"/>
        <v/>
      </c>
      <c r="G86" s="262" t="str">
        <f t="shared" si="37"/>
        <v/>
      </c>
      <c r="H86" s="29" t="str">
        <f t="shared" si="38"/>
        <v/>
      </c>
      <c r="I86" s="642"/>
      <c r="J86" s="643"/>
      <c r="K86" s="643"/>
      <c r="L86" s="644"/>
      <c r="M86" s="643"/>
      <c r="N86" s="643"/>
      <c r="O86" s="645"/>
      <c r="P86" s="646"/>
      <c r="Q86" s="647"/>
      <c r="R86" s="30" t="str">
        <f t="shared" si="58"/>
        <v/>
      </c>
      <c r="S86" s="399" t="str">
        <f t="shared" si="59"/>
        <v/>
      </c>
      <c r="T86" s="685" t="str">
        <f t="shared" si="39"/>
        <v/>
      </c>
      <c r="U86" s="32" t="str">
        <f t="shared" si="40"/>
        <v/>
      </c>
      <c r="V86" s="37" t="str">
        <f t="shared" si="41"/>
        <v/>
      </c>
      <c r="W86" s="33" t="str">
        <f t="shared" si="42"/>
        <v/>
      </c>
      <c r="Y86" s="34" t="str">
        <f t="shared" si="43"/>
        <v/>
      </c>
      <c r="AC86" s="11"/>
      <c r="AD86" s="11"/>
      <c r="AE86" s="11"/>
      <c r="AF86" s="11"/>
      <c r="AG86" s="11"/>
      <c r="AH86" s="11"/>
      <c r="AI86" s="11"/>
      <c r="AJ86" s="11"/>
      <c r="AK86" s="11"/>
      <c r="AL86" s="11"/>
      <c r="AM86" s="11"/>
      <c r="AP86" s="125"/>
      <c r="AQ86" s="125" t="s">
        <v>162</v>
      </c>
      <c r="AR86" s="147">
        <f t="shared" si="44"/>
        <v>0</v>
      </c>
      <c r="AS86" s="122"/>
      <c r="AT86" s="122"/>
      <c r="AU86" s="122"/>
      <c r="AV86" s="122"/>
      <c r="AW86" s="35">
        <f t="shared" si="45"/>
        <v>0</v>
      </c>
      <c r="AX86" s="35">
        <f t="shared" si="46"/>
        <v>0</v>
      </c>
      <c r="AY86" s="35">
        <f t="shared" si="60"/>
        <v>0</v>
      </c>
      <c r="AZ86" s="35">
        <f t="shared" si="47"/>
        <v>0</v>
      </c>
      <c r="BA86" s="35">
        <f t="shared" si="61"/>
        <v>0</v>
      </c>
      <c r="BB86" s="35">
        <f t="shared" si="48"/>
        <v>0</v>
      </c>
      <c r="BC86" s="35">
        <f t="shared" si="49"/>
        <v>0</v>
      </c>
      <c r="BD86" s="381">
        <f t="shared" si="62"/>
        <v>0</v>
      </c>
      <c r="BE86" s="35">
        <f t="shared" si="50"/>
        <v>0</v>
      </c>
      <c r="BF86" s="35">
        <f t="shared" si="51"/>
        <v>0</v>
      </c>
      <c r="BJ86" s="12" t="b">
        <f t="shared" si="52"/>
        <v>0</v>
      </c>
      <c r="BK86" s="516" t="b">
        <f t="shared" si="53"/>
        <v>0</v>
      </c>
      <c r="BL86" s="518">
        <f t="shared" si="54"/>
        <v>0</v>
      </c>
      <c r="BM86" s="518">
        <f t="shared" si="63"/>
        <v>0</v>
      </c>
      <c r="BN86" s="517" t="str">
        <f t="shared" si="55"/>
        <v/>
      </c>
      <c r="BO86" s="517" t="str">
        <f t="shared" si="56"/>
        <v/>
      </c>
      <c r="BP86" s="517" t="str">
        <f t="shared" si="57"/>
        <v/>
      </c>
      <c r="BQ86" s="517" t="str">
        <f t="shared" si="64"/>
        <v/>
      </c>
      <c r="BR86" s="546" t="str">
        <f t="shared" si="65"/>
        <v/>
      </c>
      <c r="BW86" s="139"/>
      <c r="BX86" s="125"/>
      <c r="CG86" s="122"/>
      <c r="CH86" s="122"/>
      <c r="CI86" s="122"/>
    </row>
    <row r="87" spans="1:87" s="35" customFormat="1" ht="16.7" customHeight="1" x14ac:dyDescent="0.25">
      <c r="A87" s="11"/>
      <c r="B87" s="11"/>
      <c r="C87" s="332" t="str">
        <f t="shared" si="34"/>
        <v>PO</v>
      </c>
      <c r="D87" s="334" t="str">
        <f t="shared" si="35"/>
        <v>PLAN</v>
      </c>
      <c r="E87" s="310" t="str">
        <f t="shared" si="36"/>
        <v/>
      </c>
      <c r="F87" s="29" t="str">
        <f t="shared" si="36"/>
        <v/>
      </c>
      <c r="G87" s="262" t="str">
        <f t="shared" si="37"/>
        <v/>
      </c>
      <c r="H87" s="29" t="str">
        <f t="shared" si="38"/>
        <v/>
      </c>
      <c r="I87" s="642"/>
      <c r="J87" s="643"/>
      <c r="K87" s="643"/>
      <c r="L87" s="644"/>
      <c r="M87" s="643"/>
      <c r="N87" s="643"/>
      <c r="O87" s="645"/>
      <c r="P87" s="646"/>
      <c r="Q87" s="647"/>
      <c r="R87" s="30" t="str">
        <f t="shared" si="58"/>
        <v/>
      </c>
      <c r="S87" s="399" t="str">
        <f t="shared" si="59"/>
        <v/>
      </c>
      <c r="T87" s="685" t="str">
        <f t="shared" si="39"/>
        <v/>
      </c>
      <c r="U87" s="32" t="str">
        <f t="shared" si="40"/>
        <v/>
      </c>
      <c r="V87" s="37" t="str">
        <f t="shared" si="41"/>
        <v/>
      </c>
      <c r="W87" s="33" t="str">
        <f t="shared" si="42"/>
        <v/>
      </c>
      <c r="Y87" s="34" t="str">
        <f t="shared" si="43"/>
        <v/>
      </c>
      <c r="AC87" s="11"/>
      <c r="AD87" s="11"/>
      <c r="AE87" s="11"/>
      <c r="AF87" s="11"/>
      <c r="AG87" s="11"/>
      <c r="AH87" s="11"/>
      <c r="AI87" s="11"/>
      <c r="AJ87" s="11"/>
      <c r="AK87" s="11"/>
      <c r="AL87" s="11"/>
      <c r="AM87" s="11"/>
      <c r="AP87" s="125"/>
      <c r="AQ87" s="125" t="s">
        <v>163</v>
      </c>
      <c r="AR87" s="147">
        <f t="shared" si="44"/>
        <v>0</v>
      </c>
      <c r="AS87" s="122"/>
      <c r="AT87" s="122"/>
      <c r="AU87" s="122"/>
      <c r="AV87" s="122"/>
      <c r="AW87" s="35">
        <f t="shared" si="45"/>
        <v>0</v>
      </c>
      <c r="AX87" s="35">
        <f t="shared" si="46"/>
        <v>0</v>
      </c>
      <c r="AY87" s="35">
        <f t="shared" si="60"/>
        <v>0</v>
      </c>
      <c r="AZ87" s="35">
        <f t="shared" si="47"/>
        <v>0</v>
      </c>
      <c r="BA87" s="35">
        <f t="shared" si="61"/>
        <v>0</v>
      </c>
      <c r="BB87" s="35">
        <f t="shared" si="48"/>
        <v>0</v>
      </c>
      <c r="BC87" s="35">
        <f t="shared" si="49"/>
        <v>0</v>
      </c>
      <c r="BD87" s="381">
        <f t="shared" si="62"/>
        <v>0</v>
      </c>
      <c r="BE87" s="35">
        <f t="shared" si="50"/>
        <v>0</v>
      </c>
      <c r="BF87" s="35">
        <f t="shared" si="51"/>
        <v>0</v>
      </c>
      <c r="BJ87" s="12" t="b">
        <f t="shared" si="52"/>
        <v>0</v>
      </c>
      <c r="BK87" s="516" t="b">
        <f t="shared" si="53"/>
        <v>0</v>
      </c>
      <c r="BL87" s="518">
        <f t="shared" si="54"/>
        <v>0</v>
      </c>
      <c r="BM87" s="518">
        <f t="shared" si="63"/>
        <v>0</v>
      </c>
      <c r="BN87" s="517" t="str">
        <f t="shared" si="55"/>
        <v/>
      </c>
      <c r="BO87" s="517" t="str">
        <f t="shared" si="56"/>
        <v/>
      </c>
      <c r="BP87" s="517" t="str">
        <f t="shared" si="57"/>
        <v/>
      </c>
      <c r="BQ87" s="517" t="str">
        <f t="shared" si="64"/>
        <v/>
      </c>
      <c r="BR87" s="546" t="str">
        <f t="shared" si="65"/>
        <v/>
      </c>
      <c r="BW87" s="139"/>
      <c r="BX87" s="125"/>
      <c r="CG87" s="122"/>
      <c r="CH87" s="122"/>
      <c r="CI87" s="122"/>
    </row>
    <row r="88" spans="1:87" s="35" customFormat="1" ht="16.7" customHeight="1" x14ac:dyDescent="0.25">
      <c r="A88" s="11"/>
      <c r="B88" s="11"/>
      <c r="C88" s="332" t="str">
        <f t="shared" si="34"/>
        <v>PO</v>
      </c>
      <c r="D88" s="334" t="str">
        <f t="shared" si="35"/>
        <v>PLAN</v>
      </c>
      <c r="E88" s="310" t="str">
        <f t="shared" si="36"/>
        <v/>
      </c>
      <c r="F88" s="29" t="str">
        <f t="shared" si="36"/>
        <v/>
      </c>
      <c r="G88" s="262" t="str">
        <f t="shared" si="37"/>
        <v/>
      </c>
      <c r="H88" s="29" t="str">
        <f t="shared" si="38"/>
        <v/>
      </c>
      <c r="I88" s="642"/>
      <c r="J88" s="643"/>
      <c r="K88" s="643"/>
      <c r="L88" s="644"/>
      <c r="M88" s="643"/>
      <c r="N88" s="643"/>
      <c r="O88" s="645"/>
      <c r="P88" s="646"/>
      <c r="Q88" s="647"/>
      <c r="R88" s="30" t="str">
        <f t="shared" si="58"/>
        <v/>
      </c>
      <c r="S88" s="399" t="str">
        <f t="shared" si="59"/>
        <v/>
      </c>
      <c r="T88" s="685" t="str">
        <f t="shared" si="39"/>
        <v/>
      </c>
      <c r="U88" s="32" t="str">
        <f t="shared" si="40"/>
        <v/>
      </c>
      <c r="V88" s="37" t="str">
        <f t="shared" si="41"/>
        <v/>
      </c>
      <c r="W88" s="33" t="str">
        <f t="shared" si="42"/>
        <v/>
      </c>
      <c r="Y88" s="34" t="str">
        <f t="shared" si="43"/>
        <v/>
      </c>
      <c r="AC88" s="11"/>
      <c r="AD88" s="11"/>
      <c r="AE88" s="11"/>
      <c r="AF88" s="11"/>
      <c r="AG88" s="11"/>
      <c r="AH88" s="11"/>
      <c r="AI88" s="11"/>
      <c r="AJ88" s="11"/>
      <c r="AK88" s="11"/>
      <c r="AL88" s="11"/>
      <c r="AM88" s="11"/>
      <c r="AP88" s="125"/>
      <c r="AQ88" s="125" t="s">
        <v>164</v>
      </c>
      <c r="AR88" s="147">
        <f t="shared" si="44"/>
        <v>0</v>
      </c>
      <c r="AS88" s="122"/>
      <c r="AT88" s="122"/>
      <c r="AU88" s="122"/>
      <c r="AV88" s="122"/>
      <c r="AW88" s="35">
        <f t="shared" si="45"/>
        <v>0</v>
      </c>
      <c r="AX88" s="35">
        <f t="shared" si="46"/>
        <v>0</v>
      </c>
      <c r="AY88" s="35">
        <f t="shared" si="60"/>
        <v>0</v>
      </c>
      <c r="AZ88" s="35">
        <f t="shared" si="47"/>
        <v>0</v>
      </c>
      <c r="BA88" s="35">
        <f t="shared" si="61"/>
        <v>0</v>
      </c>
      <c r="BB88" s="35">
        <f t="shared" si="48"/>
        <v>0</v>
      </c>
      <c r="BC88" s="35">
        <f t="shared" si="49"/>
        <v>0</v>
      </c>
      <c r="BD88" s="381">
        <f t="shared" si="62"/>
        <v>0</v>
      </c>
      <c r="BE88" s="35">
        <f t="shared" si="50"/>
        <v>0</v>
      </c>
      <c r="BF88" s="35">
        <f t="shared" si="51"/>
        <v>0</v>
      </c>
      <c r="BJ88" s="12" t="b">
        <f t="shared" si="52"/>
        <v>0</v>
      </c>
      <c r="BK88" s="516" t="b">
        <f t="shared" si="53"/>
        <v>0</v>
      </c>
      <c r="BL88" s="518">
        <f t="shared" si="54"/>
        <v>0</v>
      </c>
      <c r="BM88" s="518">
        <f t="shared" si="63"/>
        <v>0</v>
      </c>
      <c r="BN88" s="517" t="str">
        <f t="shared" si="55"/>
        <v/>
      </c>
      <c r="BO88" s="517" t="str">
        <f t="shared" si="56"/>
        <v/>
      </c>
      <c r="BP88" s="517" t="str">
        <f t="shared" si="57"/>
        <v/>
      </c>
      <c r="BQ88" s="517" t="str">
        <f t="shared" si="64"/>
        <v/>
      </c>
      <c r="BR88" s="546" t="str">
        <f t="shared" si="65"/>
        <v/>
      </c>
      <c r="BW88" s="139"/>
      <c r="BX88" s="125"/>
      <c r="CG88" s="122"/>
      <c r="CH88" s="122"/>
      <c r="CI88" s="122"/>
    </row>
    <row r="89" spans="1:87" s="35" customFormat="1" ht="16.7" customHeight="1" x14ac:dyDescent="0.25">
      <c r="A89" s="11"/>
      <c r="B89" s="11"/>
      <c r="C89" s="332" t="str">
        <f t="shared" si="34"/>
        <v>PO</v>
      </c>
      <c r="D89" s="334" t="str">
        <f t="shared" si="35"/>
        <v>PLAN</v>
      </c>
      <c r="E89" s="310" t="str">
        <f t="shared" ref="E89:F104" si="66">IF(E34="","",E34)</f>
        <v/>
      </c>
      <c r="F89" s="29" t="str">
        <f t="shared" si="66"/>
        <v/>
      </c>
      <c r="G89" s="262" t="str">
        <f t="shared" si="37"/>
        <v/>
      </c>
      <c r="H89" s="29" t="str">
        <f t="shared" si="38"/>
        <v/>
      </c>
      <c r="I89" s="642"/>
      <c r="J89" s="643"/>
      <c r="K89" s="643"/>
      <c r="L89" s="644"/>
      <c r="M89" s="643"/>
      <c r="N89" s="643"/>
      <c r="O89" s="645"/>
      <c r="P89" s="646"/>
      <c r="Q89" s="647"/>
      <c r="R89" s="30" t="str">
        <f t="shared" si="58"/>
        <v/>
      </c>
      <c r="S89" s="399" t="str">
        <f t="shared" si="59"/>
        <v/>
      </c>
      <c r="T89" s="685" t="str">
        <f t="shared" si="39"/>
        <v/>
      </c>
      <c r="U89" s="32" t="str">
        <f t="shared" si="40"/>
        <v/>
      </c>
      <c r="V89" s="37" t="str">
        <f t="shared" si="41"/>
        <v/>
      </c>
      <c r="W89" s="33" t="str">
        <f t="shared" si="42"/>
        <v/>
      </c>
      <c r="Y89" s="34" t="str">
        <f t="shared" si="43"/>
        <v/>
      </c>
      <c r="AC89" s="11"/>
      <c r="AD89" s="11"/>
      <c r="AE89" s="11"/>
      <c r="AF89" s="11"/>
      <c r="AG89" s="11"/>
      <c r="AH89" s="11"/>
      <c r="AI89" s="11"/>
      <c r="AJ89" s="11"/>
      <c r="AK89" s="11"/>
      <c r="AL89" s="11"/>
      <c r="AM89" s="11"/>
      <c r="AP89" s="125"/>
      <c r="AQ89" s="125" t="s">
        <v>165</v>
      </c>
      <c r="AR89" s="147">
        <f t="shared" si="44"/>
        <v>0</v>
      </c>
      <c r="AS89" s="122"/>
      <c r="AT89" s="122"/>
      <c r="AU89" s="122"/>
      <c r="AV89" s="122"/>
      <c r="AW89" s="35">
        <f t="shared" si="45"/>
        <v>0</v>
      </c>
      <c r="AX89" s="35">
        <f t="shared" si="46"/>
        <v>0</v>
      </c>
      <c r="AY89" s="35">
        <f t="shared" si="60"/>
        <v>0</v>
      </c>
      <c r="AZ89" s="35">
        <f t="shared" si="47"/>
        <v>0</v>
      </c>
      <c r="BA89" s="35">
        <f t="shared" si="61"/>
        <v>0</v>
      </c>
      <c r="BB89" s="35">
        <f t="shared" si="48"/>
        <v>0</v>
      </c>
      <c r="BC89" s="35">
        <f t="shared" si="49"/>
        <v>0</v>
      </c>
      <c r="BD89" s="381">
        <f t="shared" si="62"/>
        <v>0</v>
      </c>
      <c r="BE89" s="35">
        <f t="shared" si="50"/>
        <v>0</v>
      </c>
      <c r="BF89" s="35">
        <f t="shared" si="51"/>
        <v>0</v>
      </c>
      <c r="BJ89" s="12" t="b">
        <f t="shared" si="52"/>
        <v>0</v>
      </c>
      <c r="BK89" s="516" t="b">
        <f t="shared" si="53"/>
        <v>0</v>
      </c>
      <c r="BL89" s="518">
        <f t="shared" si="54"/>
        <v>0</v>
      </c>
      <c r="BM89" s="518">
        <f t="shared" si="63"/>
        <v>0</v>
      </c>
      <c r="BN89" s="517" t="str">
        <f t="shared" si="55"/>
        <v/>
      </c>
      <c r="BO89" s="517" t="str">
        <f t="shared" si="56"/>
        <v/>
      </c>
      <c r="BP89" s="517" t="str">
        <f t="shared" si="57"/>
        <v/>
      </c>
      <c r="BQ89" s="517" t="str">
        <f t="shared" si="64"/>
        <v/>
      </c>
      <c r="BR89" s="546" t="str">
        <f t="shared" si="65"/>
        <v/>
      </c>
      <c r="BW89" s="139"/>
      <c r="BX89" s="125"/>
      <c r="CG89" s="122"/>
      <c r="CH89" s="122"/>
      <c r="CI89" s="122"/>
    </row>
    <row r="90" spans="1:87" s="35" customFormat="1" ht="16.7" customHeight="1" x14ac:dyDescent="0.25">
      <c r="A90" s="11"/>
      <c r="B90" s="11"/>
      <c r="C90" s="332" t="str">
        <f t="shared" si="34"/>
        <v>PO</v>
      </c>
      <c r="D90" s="334" t="str">
        <f t="shared" si="35"/>
        <v>PLAN</v>
      </c>
      <c r="E90" s="310" t="str">
        <f t="shared" si="66"/>
        <v/>
      </c>
      <c r="F90" s="29" t="str">
        <f t="shared" si="66"/>
        <v/>
      </c>
      <c r="G90" s="262" t="str">
        <f t="shared" si="37"/>
        <v/>
      </c>
      <c r="H90" s="29" t="str">
        <f t="shared" si="38"/>
        <v/>
      </c>
      <c r="I90" s="642"/>
      <c r="J90" s="643"/>
      <c r="K90" s="643"/>
      <c r="L90" s="644"/>
      <c r="M90" s="643"/>
      <c r="N90" s="643"/>
      <c r="O90" s="645"/>
      <c r="P90" s="646"/>
      <c r="Q90" s="647"/>
      <c r="R90" s="30" t="str">
        <f t="shared" si="58"/>
        <v/>
      </c>
      <c r="S90" s="399" t="str">
        <f t="shared" si="59"/>
        <v/>
      </c>
      <c r="T90" s="685" t="str">
        <f t="shared" si="39"/>
        <v/>
      </c>
      <c r="U90" s="32" t="str">
        <f t="shared" si="40"/>
        <v/>
      </c>
      <c r="V90" s="37" t="str">
        <f t="shared" si="41"/>
        <v/>
      </c>
      <c r="W90" s="33" t="str">
        <f t="shared" si="42"/>
        <v/>
      </c>
      <c r="Y90" s="34" t="str">
        <f t="shared" si="43"/>
        <v/>
      </c>
      <c r="AC90" s="11"/>
      <c r="AD90" s="11"/>
      <c r="AE90" s="11"/>
      <c r="AF90" s="11"/>
      <c r="AG90" s="11"/>
      <c r="AH90" s="11"/>
      <c r="AI90" s="11"/>
      <c r="AJ90" s="11"/>
      <c r="AK90" s="11"/>
      <c r="AL90" s="11"/>
      <c r="AM90" s="11"/>
      <c r="AP90" s="125"/>
      <c r="AQ90" s="125" t="s">
        <v>166</v>
      </c>
      <c r="AR90" s="147">
        <f t="shared" si="44"/>
        <v>0</v>
      </c>
      <c r="AS90" s="122"/>
      <c r="AT90" s="122"/>
      <c r="AU90" s="122"/>
      <c r="AV90" s="122"/>
      <c r="AW90" s="35">
        <f t="shared" si="45"/>
        <v>0</v>
      </c>
      <c r="AX90" s="35">
        <f t="shared" si="46"/>
        <v>0</v>
      </c>
      <c r="AY90" s="35">
        <f t="shared" si="60"/>
        <v>0</v>
      </c>
      <c r="AZ90" s="35">
        <f t="shared" si="47"/>
        <v>0</v>
      </c>
      <c r="BA90" s="35">
        <f t="shared" si="61"/>
        <v>0</v>
      </c>
      <c r="BB90" s="35">
        <f t="shared" si="48"/>
        <v>0</v>
      </c>
      <c r="BC90" s="35">
        <f t="shared" si="49"/>
        <v>0</v>
      </c>
      <c r="BD90" s="381">
        <f t="shared" si="62"/>
        <v>0</v>
      </c>
      <c r="BE90" s="35">
        <f t="shared" si="50"/>
        <v>0</v>
      </c>
      <c r="BF90" s="35">
        <f t="shared" si="51"/>
        <v>0</v>
      </c>
      <c r="BJ90" s="12" t="b">
        <f t="shared" si="52"/>
        <v>0</v>
      </c>
      <c r="BK90" s="516" t="b">
        <f t="shared" si="53"/>
        <v>0</v>
      </c>
      <c r="BL90" s="518">
        <f t="shared" si="54"/>
        <v>0</v>
      </c>
      <c r="BM90" s="518">
        <f t="shared" si="63"/>
        <v>0</v>
      </c>
      <c r="BN90" s="517" t="str">
        <f t="shared" si="55"/>
        <v/>
      </c>
      <c r="BO90" s="517" t="str">
        <f t="shared" si="56"/>
        <v/>
      </c>
      <c r="BP90" s="517" t="str">
        <f t="shared" si="57"/>
        <v/>
      </c>
      <c r="BQ90" s="517" t="str">
        <f t="shared" si="64"/>
        <v/>
      </c>
      <c r="BR90" s="546" t="str">
        <f t="shared" si="65"/>
        <v/>
      </c>
      <c r="BW90" s="139"/>
      <c r="BX90" s="125"/>
      <c r="CG90" s="122"/>
      <c r="CH90" s="122"/>
      <c r="CI90" s="122"/>
    </row>
    <row r="91" spans="1:87" s="35" customFormat="1" ht="16.7" customHeight="1" x14ac:dyDescent="0.25">
      <c r="A91" s="11"/>
      <c r="B91" s="11"/>
      <c r="C91" s="332" t="str">
        <f t="shared" si="34"/>
        <v>PO</v>
      </c>
      <c r="D91" s="334" t="str">
        <f t="shared" si="35"/>
        <v>PLAN</v>
      </c>
      <c r="E91" s="310" t="str">
        <f t="shared" si="66"/>
        <v/>
      </c>
      <c r="F91" s="29" t="str">
        <f t="shared" si="66"/>
        <v/>
      </c>
      <c r="G91" s="262" t="str">
        <f t="shared" si="37"/>
        <v/>
      </c>
      <c r="H91" s="29" t="str">
        <f t="shared" si="38"/>
        <v/>
      </c>
      <c r="I91" s="642"/>
      <c r="J91" s="643"/>
      <c r="K91" s="643"/>
      <c r="L91" s="644"/>
      <c r="M91" s="643"/>
      <c r="N91" s="643"/>
      <c r="O91" s="645"/>
      <c r="P91" s="646"/>
      <c r="Q91" s="647"/>
      <c r="R91" s="30" t="str">
        <f t="shared" si="58"/>
        <v/>
      </c>
      <c r="S91" s="399" t="str">
        <f t="shared" si="59"/>
        <v/>
      </c>
      <c r="T91" s="685" t="str">
        <f t="shared" si="39"/>
        <v/>
      </c>
      <c r="U91" s="32" t="str">
        <f t="shared" si="40"/>
        <v/>
      </c>
      <c r="V91" s="37" t="str">
        <f t="shared" si="41"/>
        <v/>
      </c>
      <c r="W91" s="33" t="str">
        <f t="shared" si="42"/>
        <v/>
      </c>
      <c r="Y91" s="34" t="str">
        <f t="shared" si="43"/>
        <v/>
      </c>
      <c r="AC91" s="11"/>
      <c r="AD91" s="11"/>
      <c r="AE91" s="11"/>
      <c r="AF91" s="11"/>
      <c r="AG91" s="11"/>
      <c r="AH91" s="11"/>
      <c r="AI91" s="11"/>
      <c r="AJ91" s="11"/>
      <c r="AK91" s="11"/>
      <c r="AL91" s="11"/>
      <c r="AM91" s="11"/>
      <c r="AP91" s="125"/>
      <c r="AQ91" s="125" t="s">
        <v>167</v>
      </c>
      <c r="AR91" s="147">
        <f t="shared" si="44"/>
        <v>0</v>
      </c>
      <c r="AS91" s="122"/>
      <c r="AT91" s="122"/>
      <c r="AU91" s="122"/>
      <c r="AV91" s="122"/>
      <c r="AW91" s="35">
        <f t="shared" si="45"/>
        <v>0</v>
      </c>
      <c r="AX91" s="35">
        <f t="shared" si="46"/>
        <v>0</v>
      </c>
      <c r="AY91" s="35">
        <f t="shared" si="60"/>
        <v>0</v>
      </c>
      <c r="AZ91" s="35">
        <f t="shared" si="47"/>
        <v>0</v>
      </c>
      <c r="BA91" s="35">
        <f t="shared" si="61"/>
        <v>0</v>
      </c>
      <c r="BB91" s="35">
        <f t="shared" si="48"/>
        <v>0</v>
      </c>
      <c r="BC91" s="35">
        <f t="shared" si="49"/>
        <v>0</v>
      </c>
      <c r="BD91" s="381">
        <f t="shared" si="62"/>
        <v>0</v>
      </c>
      <c r="BE91" s="35">
        <f t="shared" si="50"/>
        <v>0</v>
      </c>
      <c r="BF91" s="35">
        <f t="shared" si="51"/>
        <v>0</v>
      </c>
      <c r="BJ91" s="12" t="b">
        <f t="shared" si="52"/>
        <v>0</v>
      </c>
      <c r="BK91" s="516" t="b">
        <f t="shared" si="53"/>
        <v>0</v>
      </c>
      <c r="BL91" s="518">
        <f t="shared" si="54"/>
        <v>0</v>
      </c>
      <c r="BM91" s="518">
        <f t="shared" si="63"/>
        <v>0</v>
      </c>
      <c r="BN91" s="517" t="str">
        <f t="shared" si="55"/>
        <v/>
      </c>
      <c r="BO91" s="517" t="str">
        <f t="shared" si="56"/>
        <v/>
      </c>
      <c r="BP91" s="517" t="str">
        <f t="shared" si="57"/>
        <v/>
      </c>
      <c r="BQ91" s="517" t="str">
        <f t="shared" si="64"/>
        <v/>
      </c>
      <c r="BR91" s="546" t="str">
        <f t="shared" si="65"/>
        <v/>
      </c>
      <c r="BW91" s="139"/>
      <c r="BX91" s="125"/>
      <c r="CG91" s="122"/>
      <c r="CH91" s="122"/>
      <c r="CI91" s="122"/>
    </row>
    <row r="92" spans="1:87" s="35" customFormat="1" ht="16.7" customHeight="1" x14ac:dyDescent="0.25">
      <c r="A92" s="11"/>
      <c r="B92" s="11"/>
      <c r="C92" s="332" t="str">
        <f t="shared" si="34"/>
        <v>PO</v>
      </c>
      <c r="D92" s="334" t="str">
        <f t="shared" si="35"/>
        <v>PLAN</v>
      </c>
      <c r="E92" s="310" t="str">
        <f t="shared" si="66"/>
        <v/>
      </c>
      <c r="F92" s="29" t="str">
        <f t="shared" si="66"/>
        <v/>
      </c>
      <c r="G92" s="262" t="str">
        <f t="shared" si="37"/>
        <v/>
      </c>
      <c r="H92" s="29" t="str">
        <f t="shared" si="38"/>
        <v/>
      </c>
      <c r="I92" s="642"/>
      <c r="J92" s="643"/>
      <c r="K92" s="643"/>
      <c r="L92" s="644"/>
      <c r="M92" s="643"/>
      <c r="N92" s="643"/>
      <c r="O92" s="645"/>
      <c r="P92" s="646"/>
      <c r="Q92" s="647"/>
      <c r="R92" s="30" t="str">
        <f t="shared" si="58"/>
        <v/>
      </c>
      <c r="S92" s="399" t="str">
        <f t="shared" si="59"/>
        <v/>
      </c>
      <c r="T92" s="685" t="str">
        <f t="shared" si="39"/>
        <v/>
      </c>
      <c r="U92" s="32" t="str">
        <f t="shared" si="40"/>
        <v/>
      </c>
      <c r="V92" s="37" t="str">
        <f t="shared" si="41"/>
        <v/>
      </c>
      <c r="W92" s="33" t="str">
        <f t="shared" si="42"/>
        <v/>
      </c>
      <c r="Y92" s="34" t="str">
        <f t="shared" si="43"/>
        <v/>
      </c>
      <c r="AC92" s="11"/>
      <c r="AD92" s="11"/>
      <c r="AE92" s="11"/>
      <c r="AF92" s="11"/>
      <c r="AG92" s="11"/>
      <c r="AH92" s="11"/>
      <c r="AI92" s="11"/>
      <c r="AJ92" s="11"/>
      <c r="AK92" s="11"/>
      <c r="AL92" s="11"/>
      <c r="AM92" s="11"/>
      <c r="AP92" s="125"/>
      <c r="AQ92" s="125" t="s">
        <v>168</v>
      </c>
      <c r="AR92" s="147">
        <f t="shared" si="44"/>
        <v>0</v>
      </c>
      <c r="AS92" s="122"/>
      <c r="AT92" s="122"/>
      <c r="AU92" s="122"/>
      <c r="AV92" s="122"/>
      <c r="AW92" s="35">
        <f t="shared" si="45"/>
        <v>0</v>
      </c>
      <c r="AX92" s="35">
        <f t="shared" si="46"/>
        <v>0</v>
      </c>
      <c r="AY92" s="35">
        <f t="shared" si="60"/>
        <v>0</v>
      </c>
      <c r="AZ92" s="35">
        <f t="shared" si="47"/>
        <v>0</v>
      </c>
      <c r="BA92" s="35">
        <f t="shared" si="61"/>
        <v>0</v>
      </c>
      <c r="BB92" s="35">
        <f t="shared" si="48"/>
        <v>0</v>
      </c>
      <c r="BC92" s="35">
        <f t="shared" si="49"/>
        <v>0</v>
      </c>
      <c r="BD92" s="381">
        <f t="shared" si="62"/>
        <v>0</v>
      </c>
      <c r="BE92" s="35">
        <f t="shared" si="50"/>
        <v>0</v>
      </c>
      <c r="BF92" s="35">
        <f t="shared" si="51"/>
        <v>0</v>
      </c>
      <c r="BJ92" s="12" t="b">
        <f t="shared" si="52"/>
        <v>0</v>
      </c>
      <c r="BK92" s="516" t="b">
        <f t="shared" si="53"/>
        <v>0</v>
      </c>
      <c r="BL92" s="518">
        <f t="shared" si="54"/>
        <v>0</v>
      </c>
      <c r="BM92" s="518">
        <f t="shared" si="63"/>
        <v>0</v>
      </c>
      <c r="BN92" s="517" t="str">
        <f t="shared" si="55"/>
        <v/>
      </c>
      <c r="BO92" s="517" t="str">
        <f t="shared" si="56"/>
        <v/>
      </c>
      <c r="BP92" s="517" t="str">
        <f t="shared" si="57"/>
        <v/>
      </c>
      <c r="BQ92" s="517" t="str">
        <f t="shared" si="64"/>
        <v/>
      </c>
      <c r="BR92" s="546" t="str">
        <f t="shared" si="65"/>
        <v/>
      </c>
      <c r="BW92" s="139"/>
      <c r="BX92" s="125"/>
      <c r="CG92" s="122"/>
      <c r="CH92" s="122"/>
      <c r="CI92" s="122"/>
    </row>
    <row r="93" spans="1:87" s="35" customFormat="1" ht="16.7" customHeight="1" x14ac:dyDescent="0.25">
      <c r="A93" s="11"/>
      <c r="B93" s="11"/>
      <c r="C93" s="332" t="str">
        <f t="shared" si="34"/>
        <v>PO</v>
      </c>
      <c r="D93" s="334" t="str">
        <f t="shared" si="35"/>
        <v>PLAN</v>
      </c>
      <c r="E93" s="310" t="str">
        <f t="shared" si="66"/>
        <v/>
      </c>
      <c r="F93" s="29" t="str">
        <f t="shared" si="66"/>
        <v/>
      </c>
      <c r="G93" s="262" t="str">
        <f t="shared" si="37"/>
        <v/>
      </c>
      <c r="H93" s="29" t="str">
        <f t="shared" si="38"/>
        <v/>
      </c>
      <c r="I93" s="642"/>
      <c r="J93" s="643"/>
      <c r="K93" s="643"/>
      <c r="L93" s="644"/>
      <c r="M93" s="643"/>
      <c r="N93" s="643"/>
      <c r="O93" s="645"/>
      <c r="P93" s="646"/>
      <c r="Q93" s="647"/>
      <c r="R93" s="30" t="str">
        <f t="shared" si="58"/>
        <v/>
      </c>
      <c r="S93" s="399" t="str">
        <f t="shared" si="59"/>
        <v/>
      </c>
      <c r="T93" s="685" t="str">
        <f t="shared" si="39"/>
        <v/>
      </c>
      <c r="U93" s="32" t="str">
        <f t="shared" si="40"/>
        <v/>
      </c>
      <c r="V93" s="37" t="str">
        <f t="shared" si="41"/>
        <v/>
      </c>
      <c r="W93" s="33" t="str">
        <f t="shared" si="42"/>
        <v/>
      </c>
      <c r="Y93" s="34" t="str">
        <f t="shared" si="43"/>
        <v/>
      </c>
      <c r="AC93" s="11"/>
      <c r="AD93" s="11"/>
      <c r="AE93" s="11"/>
      <c r="AF93" s="11"/>
      <c r="AG93" s="11"/>
      <c r="AH93" s="11"/>
      <c r="AI93" s="11"/>
      <c r="AJ93" s="11"/>
      <c r="AK93" s="11"/>
      <c r="AL93" s="11"/>
      <c r="AM93" s="11"/>
      <c r="AP93" s="125"/>
      <c r="AQ93" s="125" t="s">
        <v>169</v>
      </c>
      <c r="AR93" s="147">
        <f t="shared" si="44"/>
        <v>0</v>
      </c>
      <c r="AS93" s="122"/>
      <c r="AT93" s="122"/>
      <c r="AU93" s="122"/>
      <c r="AV93" s="122"/>
      <c r="AW93" s="35">
        <f t="shared" si="45"/>
        <v>0</v>
      </c>
      <c r="AX93" s="35">
        <f t="shared" si="46"/>
        <v>0</v>
      </c>
      <c r="AY93" s="35">
        <f t="shared" si="60"/>
        <v>0</v>
      </c>
      <c r="AZ93" s="35">
        <f t="shared" si="47"/>
        <v>0</v>
      </c>
      <c r="BA93" s="35">
        <f t="shared" si="61"/>
        <v>0</v>
      </c>
      <c r="BB93" s="35">
        <f t="shared" si="48"/>
        <v>0</v>
      </c>
      <c r="BC93" s="35">
        <f t="shared" si="49"/>
        <v>0</v>
      </c>
      <c r="BD93" s="381">
        <f t="shared" si="62"/>
        <v>0</v>
      </c>
      <c r="BE93" s="35">
        <f t="shared" si="50"/>
        <v>0</v>
      </c>
      <c r="BF93" s="35">
        <f t="shared" si="51"/>
        <v>0</v>
      </c>
      <c r="BJ93" s="12" t="b">
        <f t="shared" si="52"/>
        <v>0</v>
      </c>
      <c r="BK93" s="516" t="b">
        <f t="shared" si="53"/>
        <v>0</v>
      </c>
      <c r="BL93" s="518">
        <f t="shared" si="54"/>
        <v>0</v>
      </c>
      <c r="BM93" s="518">
        <f t="shared" si="63"/>
        <v>0</v>
      </c>
      <c r="BN93" s="517" t="str">
        <f t="shared" si="55"/>
        <v/>
      </c>
      <c r="BO93" s="517" t="str">
        <f t="shared" si="56"/>
        <v/>
      </c>
      <c r="BP93" s="517" t="str">
        <f t="shared" si="57"/>
        <v/>
      </c>
      <c r="BQ93" s="517" t="str">
        <f t="shared" si="64"/>
        <v/>
      </c>
      <c r="BR93" s="546" t="str">
        <f t="shared" si="65"/>
        <v/>
      </c>
      <c r="BW93" s="139"/>
      <c r="BX93" s="125"/>
      <c r="CG93" s="122"/>
      <c r="CH93" s="122"/>
      <c r="CI93" s="122"/>
    </row>
    <row r="94" spans="1:87" s="35" customFormat="1" ht="16.7" customHeight="1" x14ac:dyDescent="0.25">
      <c r="A94" s="11"/>
      <c r="B94" s="11"/>
      <c r="C94" s="332" t="str">
        <f t="shared" si="34"/>
        <v>PO</v>
      </c>
      <c r="D94" s="334" t="str">
        <f t="shared" si="35"/>
        <v>PLAN</v>
      </c>
      <c r="E94" s="310" t="str">
        <f t="shared" si="66"/>
        <v/>
      </c>
      <c r="F94" s="29" t="str">
        <f t="shared" si="66"/>
        <v/>
      </c>
      <c r="G94" s="262" t="str">
        <f t="shared" si="37"/>
        <v/>
      </c>
      <c r="H94" s="29" t="str">
        <f t="shared" si="38"/>
        <v/>
      </c>
      <c r="I94" s="642"/>
      <c r="J94" s="643"/>
      <c r="K94" s="643"/>
      <c r="L94" s="644"/>
      <c r="M94" s="643"/>
      <c r="N94" s="643"/>
      <c r="O94" s="645"/>
      <c r="P94" s="646"/>
      <c r="Q94" s="647"/>
      <c r="R94" s="30" t="str">
        <f t="shared" si="58"/>
        <v/>
      </c>
      <c r="S94" s="399" t="str">
        <f t="shared" si="59"/>
        <v/>
      </c>
      <c r="T94" s="685" t="str">
        <f t="shared" si="39"/>
        <v/>
      </c>
      <c r="U94" s="32" t="str">
        <f t="shared" si="40"/>
        <v/>
      </c>
      <c r="V94" s="37" t="str">
        <f t="shared" si="41"/>
        <v/>
      </c>
      <c r="W94" s="33" t="str">
        <f t="shared" si="42"/>
        <v/>
      </c>
      <c r="Y94" s="34" t="str">
        <f t="shared" si="43"/>
        <v/>
      </c>
      <c r="AC94" s="11"/>
      <c r="AD94" s="11"/>
      <c r="AE94" s="11"/>
      <c r="AF94" s="11"/>
      <c r="AG94" s="11"/>
      <c r="AH94" s="11"/>
      <c r="AI94" s="11"/>
      <c r="AJ94" s="11"/>
      <c r="AK94" s="11"/>
      <c r="AL94" s="11"/>
      <c r="AM94" s="11"/>
      <c r="AP94" s="125"/>
      <c r="AQ94" s="125" t="s">
        <v>170</v>
      </c>
      <c r="AR94" s="147">
        <f t="shared" si="44"/>
        <v>0</v>
      </c>
      <c r="AS94" s="122"/>
      <c r="AT94" s="122"/>
      <c r="AU94" s="122"/>
      <c r="AV94" s="122"/>
      <c r="AW94" s="35">
        <f t="shared" si="45"/>
        <v>0</v>
      </c>
      <c r="AX94" s="35">
        <f t="shared" si="46"/>
        <v>0</v>
      </c>
      <c r="AY94" s="35">
        <f t="shared" si="60"/>
        <v>0</v>
      </c>
      <c r="AZ94" s="35">
        <f t="shared" si="47"/>
        <v>0</v>
      </c>
      <c r="BA94" s="35">
        <f t="shared" si="61"/>
        <v>0</v>
      </c>
      <c r="BB94" s="35">
        <f t="shared" si="48"/>
        <v>0</v>
      </c>
      <c r="BC94" s="35">
        <f t="shared" si="49"/>
        <v>0</v>
      </c>
      <c r="BD94" s="381">
        <f t="shared" si="62"/>
        <v>0</v>
      </c>
      <c r="BE94" s="35">
        <f t="shared" si="50"/>
        <v>0</v>
      </c>
      <c r="BF94" s="35">
        <f t="shared" si="51"/>
        <v>0</v>
      </c>
      <c r="BJ94" s="12" t="b">
        <f t="shared" si="52"/>
        <v>0</v>
      </c>
      <c r="BK94" s="516" t="b">
        <f t="shared" si="53"/>
        <v>0</v>
      </c>
      <c r="BL94" s="518">
        <f t="shared" si="54"/>
        <v>0</v>
      </c>
      <c r="BM94" s="518">
        <f t="shared" si="63"/>
        <v>0</v>
      </c>
      <c r="BN94" s="517" t="str">
        <f t="shared" si="55"/>
        <v/>
      </c>
      <c r="BO94" s="517" t="str">
        <f t="shared" si="56"/>
        <v/>
      </c>
      <c r="BP94" s="517" t="str">
        <f t="shared" si="57"/>
        <v/>
      </c>
      <c r="BQ94" s="517" t="str">
        <f t="shared" si="64"/>
        <v/>
      </c>
      <c r="BR94" s="546" t="str">
        <f t="shared" si="65"/>
        <v/>
      </c>
      <c r="BW94" s="139"/>
      <c r="BX94" s="125"/>
      <c r="CG94" s="122"/>
      <c r="CH94" s="122"/>
      <c r="CI94" s="122"/>
    </row>
    <row r="95" spans="1:87" s="35" customFormat="1" ht="16.7" customHeight="1" x14ac:dyDescent="0.25">
      <c r="A95" s="11"/>
      <c r="B95" s="11"/>
      <c r="C95" s="332" t="str">
        <f t="shared" si="34"/>
        <v>PO</v>
      </c>
      <c r="D95" s="334" t="str">
        <f t="shared" si="35"/>
        <v>PLAN</v>
      </c>
      <c r="E95" s="310" t="str">
        <f t="shared" si="66"/>
        <v/>
      </c>
      <c r="F95" s="29" t="str">
        <f t="shared" si="66"/>
        <v/>
      </c>
      <c r="G95" s="262" t="str">
        <f t="shared" si="37"/>
        <v/>
      </c>
      <c r="H95" s="29" t="str">
        <f t="shared" si="38"/>
        <v/>
      </c>
      <c r="I95" s="642"/>
      <c r="J95" s="643"/>
      <c r="K95" s="643"/>
      <c r="L95" s="644"/>
      <c r="M95" s="643"/>
      <c r="N95" s="643"/>
      <c r="O95" s="645"/>
      <c r="P95" s="646"/>
      <c r="Q95" s="647"/>
      <c r="R95" s="30" t="str">
        <f t="shared" si="58"/>
        <v/>
      </c>
      <c r="S95" s="399" t="str">
        <f t="shared" si="59"/>
        <v/>
      </c>
      <c r="T95" s="685" t="str">
        <f t="shared" si="39"/>
        <v/>
      </c>
      <c r="U95" s="32" t="str">
        <f t="shared" si="40"/>
        <v/>
      </c>
      <c r="V95" s="37" t="str">
        <f t="shared" si="41"/>
        <v/>
      </c>
      <c r="W95" s="33" t="str">
        <f t="shared" si="42"/>
        <v/>
      </c>
      <c r="Y95" s="34" t="str">
        <f t="shared" si="43"/>
        <v/>
      </c>
      <c r="AC95" s="11"/>
      <c r="AD95" s="11"/>
      <c r="AE95" s="11"/>
      <c r="AF95" s="11"/>
      <c r="AG95" s="11"/>
      <c r="AH95" s="11"/>
      <c r="AI95" s="11"/>
      <c r="AJ95" s="11"/>
      <c r="AK95" s="11"/>
      <c r="AL95" s="11"/>
      <c r="AM95" s="11"/>
      <c r="AP95" s="125"/>
      <c r="AQ95" s="125" t="s">
        <v>171</v>
      </c>
      <c r="AR95" s="147">
        <f t="shared" si="44"/>
        <v>0</v>
      </c>
      <c r="AS95" s="122"/>
      <c r="AT95" s="122"/>
      <c r="AU95" s="122"/>
      <c r="AV95" s="122"/>
      <c r="AW95" s="35">
        <f t="shared" si="45"/>
        <v>0</v>
      </c>
      <c r="AX95" s="35">
        <f t="shared" si="46"/>
        <v>0</v>
      </c>
      <c r="AY95" s="35">
        <f t="shared" si="60"/>
        <v>0</v>
      </c>
      <c r="AZ95" s="35">
        <f t="shared" si="47"/>
        <v>0</v>
      </c>
      <c r="BA95" s="35">
        <f t="shared" si="61"/>
        <v>0</v>
      </c>
      <c r="BB95" s="35">
        <f t="shared" si="48"/>
        <v>0</v>
      </c>
      <c r="BC95" s="35">
        <f t="shared" si="49"/>
        <v>0</v>
      </c>
      <c r="BD95" s="381">
        <f t="shared" si="62"/>
        <v>0</v>
      </c>
      <c r="BE95" s="35">
        <f t="shared" si="50"/>
        <v>0</v>
      </c>
      <c r="BF95" s="35">
        <f t="shared" si="51"/>
        <v>0</v>
      </c>
      <c r="BJ95" s="12" t="b">
        <f t="shared" si="52"/>
        <v>0</v>
      </c>
      <c r="BK95" s="516" t="b">
        <f t="shared" si="53"/>
        <v>0</v>
      </c>
      <c r="BL95" s="518">
        <f t="shared" si="54"/>
        <v>0</v>
      </c>
      <c r="BM95" s="518">
        <f t="shared" si="63"/>
        <v>0</v>
      </c>
      <c r="BN95" s="517" t="str">
        <f t="shared" si="55"/>
        <v/>
      </c>
      <c r="BO95" s="517" t="str">
        <f t="shared" si="56"/>
        <v/>
      </c>
      <c r="BP95" s="517" t="str">
        <f t="shared" si="57"/>
        <v/>
      </c>
      <c r="BQ95" s="517" t="str">
        <f t="shared" si="64"/>
        <v/>
      </c>
      <c r="BR95" s="546" t="str">
        <f t="shared" si="65"/>
        <v/>
      </c>
      <c r="BW95" s="139"/>
      <c r="BX95" s="125"/>
      <c r="CG95" s="122"/>
      <c r="CH95" s="122"/>
      <c r="CI95" s="122"/>
    </row>
    <row r="96" spans="1:87" s="35" customFormat="1" ht="16.7" customHeight="1" x14ac:dyDescent="0.25">
      <c r="A96" s="11"/>
      <c r="B96" s="11"/>
      <c r="C96" s="332" t="str">
        <f t="shared" si="34"/>
        <v>PO</v>
      </c>
      <c r="D96" s="334" t="str">
        <f t="shared" si="35"/>
        <v>PLAN</v>
      </c>
      <c r="E96" s="310" t="str">
        <f t="shared" si="66"/>
        <v/>
      </c>
      <c r="F96" s="29" t="str">
        <f t="shared" si="66"/>
        <v/>
      </c>
      <c r="G96" s="262" t="str">
        <f t="shared" si="37"/>
        <v/>
      </c>
      <c r="H96" s="29" t="str">
        <f t="shared" si="38"/>
        <v/>
      </c>
      <c r="I96" s="642"/>
      <c r="J96" s="643"/>
      <c r="K96" s="643"/>
      <c r="L96" s="644"/>
      <c r="M96" s="643"/>
      <c r="N96" s="643"/>
      <c r="O96" s="645"/>
      <c r="P96" s="646"/>
      <c r="Q96" s="647"/>
      <c r="R96" s="30" t="str">
        <f t="shared" si="58"/>
        <v/>
      </c>
      <c r="S96" s="399" t="str">
        <f t="shared" si="59"/>
        <v/>
      </c>
      <c r="T96" s="685" t="str">
        <f t="shared" si="39"/>
        <v/>
      </c>
      <c r="U96" s="32" t="str">
        <f t="shared" si="40"/>
        <v/>
      </c>
      <c r="V96" s="37" t="str">
        <f t="shared" si="41"/>
        <v/>
      </c>
      <c r="W96" s="33" t="str">
        <f t="shared" si="42"/>
        <v/>
      </c>
      <c r="Y96" s="34" t="str">
        <f t="shared" si="43"/>
        <v/>
      </c>
      <c r="AC96" s="11"/>
      <c r="AD96" s="11"/>
      <c r="AE96" s="11"/>
      <c r="AF96" s="11"/>
      <c r="AG96" s="11"/>
      <c r="AH96" s="11"/>
      <c r="AI96" s="11"/>
      <c r="AJ96" s="11"/>
      <c r="AK96" s="11"/>
      <c r="AL96" s="11"/>
      <c r="AM96" s="11"/>
      <c r="AP96" s="125"/>
      <c r="AQ96" s="125" t="s">
        <v>172</v>
      </c>
      <c r="AR96" s="147">
        <f t="shared" si="44"/>
        <v>0</v>
      </c>
      <c r="AS96" s="122"/>
      <c r="AT96" s="122"/>
      <c r="AU96" s="122"/>
      <c r="AV96" s="122"/>
      <c r="AW96" s="35">
        <f t="shared" si="45"/>
        <v>0</v>
      </c>
      <c r="AX96" s="35">
        <f t="shared" si="46"/>
        <v>0</v>
      </c>
      <c r="AY96" s="35">
        <f t="shared" si="60"/>
        <v>0</v>
      </c>
      <c r="AZ96" s="35">
        <f t="shared" si="47"/>
        <v>0</v>
      </c>
      <c r="BA96" s="35">
        <f t="shared" si="61"/>
        <v>0</v>
      </c>
      <c r="BB96" s="35">
        <f t="shared" si="48"/>
        <v>0</v>
      </c>
      <c r="BC96" s="35">
        <f t="shared" si="49"/>
        <v>0</v>
      </c>
      <c r="BD96" s="381">
        <f t="shared" si="62"/>
        <v>0</v>
      </c>
      <c r="BE96" s="35">
        <f t="shared" si="50"/>
        <v>0</v>
      </c>
      <c r="BF96" s="35">
        <f t="shared" si="51"/>
        <v>0</v>
      </c>
      <c r="BJ96" s="12" t="b">
        <f t="shared" si="52"/>
        <v>0</v>
      </c>
      <c r="BK96" s="516" t="b">
        <f t="shared" si="53"/>
        <v>0</v>
      </c>
      <c r="BL96" s="518">
        <f t="shared" si="54"/>
        <v>0</v>
      </c>
      <c r="BM96" s="518">
        <f t="shared" si="63"/>
        <v>0</v>
      </c>
      <c r="BN96" s="517" t="str">
        <f t="shared" si="55"/>
        <v/>
      </c>
      <c r="BO96" s="517" t="str">
        <f t="shared" si="56"/>
        <v/>
      </c>
      <c r="BP96" s="517" t="str">
        <f t="shared" si="57"/>
        <v/>
      </c>
      <c r="BQ96" s="517" t="str">
        <f t="shared" si="64"/>
        <v/>
      </c>
      <c r="BR96" s="546" t="str">
        <f t="shared" si="65"/>
        <v/>
      </c>
      <c r="BW96" s="139"/>
      <c r="BX96" s="125"/>
      <c r="CG96" s="122"/>
      <c r="CH96" s="122"/>
      <c r="CI96" s="122"/>
    </row>
    <row r="97" spans="1:87" s="35" customFormat="1" ht="16.7" customHeight="1" x14ac:dyDescent="0.25">
      <c r="A97" s="11"/>
      <c r="B97" s="11"/>
      <c r="C97" s="332" t="str">
        <f t="shared" si="34"/>
        <v>PO</v>
      </c>
      <c r="D97" s="334" t="str">
        <f t="shared" si="35"/>
        <v>PLAN</v>
      </c>
      <c r="E97" s="310" t="str">
        <f t="shared" si="66"/>
        <v/>
      </c>
      <c r="F97" s="29" t="str">
        <f t="shared" si="66"/>
        <v/>
      </c>
      <c r="G97" s="262" t="str">
        <f t="shared" si="37"/>
        <v/>
      </c>
      <c r="H97" s="29" t="str">
        <f t="shared" si="38"/>
        <v/>
      </c>
      <c r="I97" s="642"/>
      <c r="J97" s="643"/>
      <c r="K97" s="643"/>
      <c r="L97" s="644"/>
      <c r="M97" s="643"/>
      <c r="N97" s="643"/>
      <c r="O97" s="645"/>
      <c r="P97" s="646"/>
      <c r="Q97" s="647"/>
      <c r="R97" s="30" t="str">
        <f t="shared" si="58"/>
        <v/>
      </c>
      <c r="S97" s="399" t="str">
        <f t="shared" si="59"/>
        <v/>
      </c>
      <c r="T97" s="685" t="str">
        <f t="shared" si="39"/>
        <v/>
      </c>
      <c r="U97" s="32" t="str">
        <f t="shared" si="40"/>
        <v/>
      </c>
      <c r="V97" s="37" t="str">
        <f t="shared" si="41"/>
        <v/>
      </c>
      <c r="W97" s="33" t="str">
        <f t="shared" si="42"/>
        <v/>
      </c>
      <c r="Y97" s="34" t="str">
        <f t="shared" si="43"/>
        <v/>
      </c>
      <c r="AC97" s="11"/>
      <c r="AD97" s="11"/>
      <c r="AE97" s="11"/>
      <c r="AF97" s="11"/>
      <c r="AG97" s="11"/>
      <c r="AH97" s="11"/>
      <c r="AI97" s="11"/>
      <c r="AJ97" s="11"/>
      <c r="AK97" s="11"/>
      <c r="AL97" s="11"/>
      <c r="AM97" s="11"/>
      <c r="AP97" s="125"/>
      <c r="AQ97" s="125" t="s">
        <v>173</v>
      </c>
      <c r="AR97" s="147">
        <f t="shared" si="44"/>
        <v>0</v>
      </c>
      <c r="AS97" s="122"/>
      <c r="AT97" s="122"/>
      <c r="AU97" s="122"/>
      <c r="AV97" s="122"/>
      <c r="AW97" s="35">
        <f t="shared" si="45"/>
        <v>0</v>
      </c>
      <c r="AX97" s="35">
        <f t="shared" si="46"/>
        <v>0</v>
      </c>
      <c r="AY97" s="35">
        <f t="shared" si="60"/>
        <v>0</v>
      </c>
      <c r="AZ97" s="35">
        <f t="shared" si="47"/>
        <v>0</v>
      </c>
      <c r="BA97" s="35">
        <f t="shared" si="61"/>
        <v>0</v>
      </c>
      <c r="BB97" s="35">
        <f t="shared" si="48"/>
        <v>0</v>
      </c>
      <c r="BC97" s="35">
        <f t="shared" si="49"/>
        <v>0</v>
      </c>
      <c r="BD97" s="381">
        <f t="shared" si="62"/>
        <v>0</v>
      </c>
      <c r="BE97" s="35">
        <f t="shared" si="50"/>
        <v>0</v>
      </c>
      <c r="BF97" s="35">
        <f t="shared" si="51"/>
        <v>0</v>
      </c>
      <c r="BJ97" s="12" t="b">
        <f t="shared" si="52"/>
        <v>0</v>
      </c>
      <c r="BK97" s="516" t="b">
        <f t="shared" si="53"/>
        <v>0</v>
      </c>
      <c r="BL97" s="518">
        <f t="shared" si="54"/>
        <v>0</v>
      </c>
      <c r="BM97" s="518">
        <f t="shared" si="63"/>
        <v>0</v>
      </c>
      <c r="BN97" s="517" t="str">
        <f t="shared" si="55"/>
        <v/>
      </c>
      <c r="BO97" s="517" t="str">
        <f t="shared" si="56"/>
        <v/>
      </c>
      <c r="BP97" s="517" t="str">
        <f t="shared" si="57"/>
        <v/>
      </c>
      <c r="BQ97" s="517" t="str">
        <f t="shared" si="64"/>
        <v/>
      </c>
      <c r="BR97" s="546" t="str">
        <f t="shared" si="65"/>
        <v/>
      </c>
      <c r="BW97" s="139"/>
      <c r="BX97" s="125"/>
      <c r="CG97" s="122"/>
      <c r="CH97" s="122"/>
      <c r="CI97" s="122"/>
    </row>
    <row r="98" spans="1:87" s="35" customFormat="1" ht="16.7" customHeight="1" x14ac:dyDescent="0.25">
      <c r="A98" s="11"/>
      <c r="B98" s="11"/>
      <c r="C98" s="332" t="str">
        <f t="shared" si="34"/>
        <v>PO</v>
      </c>
      <c r="D98" s="334" t="str">
        <f t="shared" si="35"/>
        <v>PLAN</v>
      </c>
      <c r="E98" s="310" t="str">
        <f t="shared" si="66"/>
        <v/>
      </c>
      <c r="F98" s="29" t="str">
        <f t="shared" si="66"/>
        <v/>
      </c>
      <c r="G98" s="262" t="str">
        <f t="shared" si="37"/>
        <v/>
      </c>
      <c r="H98" s="29" t="str">
        <f t="shared" si="38"/>
        <v/>
      </c>
      <c r="I98" s="642"/>
      <c r="J98" s="643"/>
      <c r="K98" s="643"/>
      <c r="L98" s="644"/>
      <c r="M98" s="643"/>
      <c r="N98" s="643"/>
      <c r="O98" s="645"/>
      <c r="P98" s="646"/>
      <c r="Q98" s="647"/>
      <c r="R98" s="30" t="str">
        <f t="shared" si="58"/>
        <v/>
      </c>
      <c r="S98" s="399" t="str">
        <f t="shared" si="59"/>
        <v/>
      </c>
      <c r="T98" s="685" t="str">
        <f t="shared" si="39"/>
        <v/>
      </c>
      <c r="U98" s="32" t="str">
        <f t="shared" si="40"/>
        <v/>
      </c>
      <c r="V98" s="37" t="str">
        <f t="shared" si="41"/>
        <v/>
      </c>
      <c r="W98" s="33" t="str">
        <f t="shared" si="42"/>
        <v/>
      </c>
      <c r="Y98" s="34" t="str">
        <f t="shared" si="43"/>
        <v/>
      </c>
      <c r="AC98" s="11"/>
      <c r="AD98" s="11"/>
      <c r="AE98" s="11"/>
      <c r="AF98" s="11"/>
      <c r="AG98" s="11"/>
      <c r="AH98" s="11"/>
      <c r="AI98" s="11"/>
      <c r="AJ98" s="11"/>
      <c r="AK98" s="11"/>
      <c r="AL98" s="11"/>
      <c r="AM98" s="11"/>
      <c r="AP98" s="125"/>
      <c r="AQ98" s="125" t="s">
        <v>174</v>
      </c>
      <c r="AR98" s="147">
        <f t="shared" si="44"/>
        <v>0</v>
      </c>
      <c r="AS98" s="122"/>
      <c r="AT98" s="122"/>
      <c r="AU98" s="122"/>
      <c r="AV98" s="122"/>
      <c r="AW98" s="35">
        <f t="shared" si="45"/>
        <v>0</v>
      </c>
      <c r="AX98" s="35">
        <f t="shared" si="46"/>
        <v>0</v>
      </c>
      <c r="AY98" s="35">
        <f t="shared" si="60"/>
        <v>0</v>
      </c>
      <c r="AZ98" s="35">
        <f t="shared" si="47"/>
        <v>0</v>
      </c>
      <c r="BA98" s="35">
        <f t="shared" si="61"/>
        <v>0</v>
      </c>
      <c r="BB98" s="35">
        <f t="shared" si="48"/>
        <v>0</v>
      </c>
      <c r="BC98" s="35">
        <f t="shared" si="49"/>
        <v>0</v>
      </c>
      <c r="BD98" s="381">
        <f t="shared" si="62"/>
        <v>0</v>
      </c>
      <c r="BE98" s="35">
        <f t="shared" si="50"/>
        <v>0</v>
      </c>
      <c r="BF98" s="35">
        <f t="shared" si="51"/>
        <v>0</v>
      </c>
      <c r="BJ98" s="12" t="b">
        <f t="shared" si="52"/>
        <v>0</v>
      </c>
      <c r="BK98" s="516" t="b">
        <f t="shared" si="53"/>
        <v>0</v>
      </c>
      <c r="BL98" s="518">
        <f t="shared" si="54"/>
        <v>0</v>
      </c>
      <c r="BM98" s="518">
        <f t="shared" si="63"/>
        <v>0</v>
      </c>
      <c r="BN98" s="517" t="str">
        <f t="shared" si="55"/>
        <v/>
      </c>
      <c r="BO98" s="517" t="str">
        <f t="shared" si="56"/>
        <v/>
      </c>
      <c r="BP98" s="517" t="str">
        <f t="shared" si="57"/>
        <v/>
      </c>
      <c r="BQ98" s="517" t="str">
        <f t="shared" si="64"/>
        <v/>
      </c>
      <c r="BR98" s="546" t="str">
        <f t="shared" si="65"/>
        <v/>
      </c>
      <c r="BW98" s="139"/>
      <c r="BX98" s="125"/>
      <c r="CG98" s="122"/>
      <c r="CH98" s="122"/>
      <c r="CI98" s="122"/>
    </row>
    <row r="99" spans="1:87" s="35" customFormat="1" ht="16.7" customHeight="1" x14ac:dyDescent="0.25">
      <c r="A99" s="11"/>
      <c r="B99" s="11"/>
      <c r="C99" s="332" t="str">
        <f t="shared" si="34"/>
        <v>PO</v>
      </c>
      <c r="D99" s="334" t="str">
        <f t="shared" si="35"/>
        <v>PLAN</v>
      </c>
      <c r="E99" s="310" t="str">
        <f t="shared" si="66"/>
        <v/>
      </c>
      <c r="F99" s="29" t="str">
        <f t="shared" si="66"/>
        <v/>
      </c>
      <c r="G99" s="262" t="str">
        <f t="shared" si="37"/>
        <v/>
      </c>
      <c r="H99" s="29" t="str">
        <f t="shared" si="38"/>
        <v/>
      </c>
      <c r="I99" s="642"/>
      <c r="J99" s="643"/>
      <c r="K99" s="643"/>
      <c r="L99" s="644"/>
      <c r="M99" s="643"/>
      <c r="N99" s="643"/>
      <c r="O99" s="645"/>
      <c r="P99" s="646"/>
      <c r="Q99" s="647"/>
      <c r="R99" s="30" t="str">
        <f t="shared" si="58"/>
        <v/>
      </c>
      <c r="S99" s="399" t="str">
        <f t="shared" si="59"/>
        <v/>
      </c>
      <c r="T99" s="685" t="str">
        <f t="shared" si="39"/>
        <v/>
      </c>
      <c r="U99" s="32" t="str">
        <f t="shared" si="40"/>
        <v/>
      </c>
      <c r="V99" s="37" t="str">
        <f t="shared" si="41"/>
        <v/>
      </c>
      <c r="W99" s="33" t="str">
        <f t="shared" si="42"/>
        <v/>
      </c>
      <c r="Y99" s="34" t="str">
        <f t="shared" si="43"/>
        <v/>
      </c>
      <c r="AB99" s="35" t="s">
        <v>241</v>
      </c>
      <c r="AC99" s="11"/>
      <c r="AD99" s="11"/>
      <c r="AE99" s="11"/>
      <c r="AF99" s="11"/>
      <c r="AG99" s="11"/>
      <c r="AH99" s="11"/>
      <c r="AI99" s="11"/>
      <c r="AJ99" s="11"/>
      <c r="AK99" s="11"/>
      <c r="AL99" s="11"/>
      <c r="AM99" s="11"/>
      <c r="AP99" s="125"/>
      <c r="AQ99" s="125" t="s">
        <v>175</v>
      </c>
      <c r="AR99" s="147">
        <f t="shared" si="44"/>
        <v>0</v>
      </c>
      <c r="AS99" s="122"/>
      <c r="AT99" s="122"/>
      <c r="AU99" s="122"/>
      <c r="AV99" s="122"/>
      <c r="AW99" s="35">
        <f t="shared" si="45"/>
        <v>0</v>
      </c>
      <c r="AX99" s="35">
        <f t="shared" si="46"/>
        <v>0</v>
      </c>
      <c r="AY99" s="35">
        <f t="shared" si="60"/>
        <v>0</v>
      </c>
      <c r="AZ99" s="35">
        <f t="shared" si="47"/>
        <v>0</v>
      </c>
      <c r="BA99" s="35">
        <f t="shared" si="61"/>
        <v>0</v>
      </c>
      <c r="BB99" s="35">
        <f t="shared" si="48"/>
        <v>0</v>
      </c>
      <c r="BC99" s="35">
        <f t="shared" si="49"/>
        <v>0</v>
      </c>
      <c r="BD99" s="381">
        <f t="shared" si="62"/>
        <v>0</v>
      </c>
      <c r="BE99" s="35">
        <f t="shared" si="50"/>
        <v>0</v>
      </c>
      <c r="BF99" s="35">
        <f t="shared" si="51"/>
        <v>0</v>
      </c>
      <c r="BJ99" s="12" t="b">
        <f t="shared" si="52"/>
        <v>0</v>
      </c>
      <c r="BK99" s="516" t="b">
        <f t="shared" si="53"/>
        <v>0</v>
      </c>
      <c r="BL99" s="518">
        <f t="shared" si="54"/>
        <v>0</v>
      </c>
      <c r="BM99" s="518">
        <f t="shared" si="63"/>
        <v>0</v>
      </c>
      <c r="BN99" s="517" t="str">
        <f t="shared" si="55"/>
        <v/>
      </c>
      <c r="BO99" s="517" t="str">
        <f t="shared" si="56"/>
        <v/>
      </c>
      <c r="BP99" s="517" t="str">
        <f t="shared" si="57"/>
        <v/>
      </c>
      <c r="BQ99" s="517" t="str">
        <f t="shared" si="64"/>
        <v/>
      </c>
      <c r="BR99" s="546" t="str">
        <f t="shared" si="65"/>
        <v/>
      </c>
      <c r="BW99" s="139"/>
      <c r="BX99" s="125"/>
      <c r="CG99" s="122"/>
      <c r="CH99" s="122"/>
      <c r="CI99" s="122"/>
    </row>
    <row r="100" spans="1:87" s="35" customFormat="1" ht="16.7" customHeight="1" x14ac:dyDescent="0.25">
      <c r="A100" s="11"/>
      <c r="B100" s="11"/>
      <c r="C100" s="332" t="str">
        <f t="shared" si="34"/>
        <v>PO</v>
      </c>
      <c r="D100" s="334" t="str">
        <f t="shared" si="35"/>
        <v>PLAN</v>
      </c>
      <c r="E100" s="310" t="str">
        <f t="shared" si="66"/>
        <v/>
      </c>
      <c r="F100" s="29" t="str">
        <f t="shared" si="66"/>
        <v/>
      </c>
      <c r="G100" s="262" t="str">
        <f t="shared" si="37"/>
        <v/>
      </c>
      <c r="H100" s="29" t="str">
        <f t="shared" si="38"/>
        <v/>
      </c>
      <c r="I100" s="642"/>
      <c r="J100" s="643"/>
      <c r="K100" s="643"/>
      <c r="L100" s="644"/>
      <c r="M100" s="643"/>
      <c r="N100" s="643"/>
      <c r="O100" s="645"/>
      <c r="P100" s="646"/>
      <c r="Q100" s="647"/>
      <c r="R100" s="30" t="str">
        <f t="shared" si="58"/>
        <v/>
      </c>
      <c r="S100" s="399" t="str">
        <f t="shared" si="59"/>
        <v/>
      </c>
      <c r="T100" s="685" t="str">
        <f t="shared" si="39"/>
        <v/>
      </c>
      <c r="U100" s="32" t="str">
        <f t="shared" si="40"/>
        <v/>
      </c>
      <c r="V100" s="37" t="str">
        <f t="shared" si="41"/>
        <v/>
      </c>
      <c r="W100" s="33" t="str">
        <f t="shared" si="42"/>
        <v/>
      </c>
      <c r="Y100" s="34" t="str">
        <f t="shared" si="43"/>
        <v/>
      </c>
      <c r="AB100" s="394" t="str">
        <f>$AB$45</f>
        <v>Pripomoček za izračun deleža UVS med posameznimi skupinami odjemalcev - dobavitelji</v>
      </c>
      <c r="AC100" s="11"/>
      <c r="AD100" s="11"/>
      <c r="AE100" s="11"/>
      <c r="AF100" s="11"/>
      <c r="AG100" s="11"/>
      <c r="AH100" s="11"/>
      <c r="AI100" s="11"/>
      <c r="AJ100" s="11"/>
      <c r="AK100" s="11"/>
      <c r="AL100" s="11"/>
      <c r="AM100" s="11"/>
      <c r="AP100" s="125"/>
      <c r="AQ100" s="125" t="s">
        <v>176</v>
      </c>
      <c r="AR100" s="147">
        <f t="shared" si="44"/>
        <v>0</v>
      </c>
      <c r="AS100" s="122"/>
      <c r="AT100" s="122"/>
      <c r="AU100" s="122"/>
      <c r="AV100" s="122"/>
      <c r="AW100" s="35">
        <f t="shared" si="45"/>
        <v>0</v>
      </c>
      <c r="AX100" s="35">
        <f t="shared" si="46"/>
        <v>0</v>
      </c>
      <c r="AY100" s="35">
        <f t="shared" si="60"/>
        <v>0</v>
      </c>
      <c r="AZ100" s="35">
        <f t="shared" si="47"/>
        <v>0</v>
      </c>
      <c r="BA100" s="35">
        <f t="shared" si="61"/>
        <v>0</v>
      </c>
      <c r="BB100" s="35">
        <f t="shared" si="48"/>
        <v>0</v>
      </c>
      <c r="BC100" s="35">
        <f t="shared" si="49"/>
        <v>0</v>
      </c>
      <c r="BD100" s="381">
        <f t="shared" si="62"/>
        <v>0</v>
      </c>
      <c r="BE100" s="35">
        <f t="shared" si="50"/>
        <v>0</v>
      </c>
      <c r="BF100" s="35">
        <f t="shared" si="51"/>
        <v>0</v>
      </c>
      <c r="BJ100" s="12" t="b">
        <f t="shared" si="52"/>
        <v>0</v>
      </c>
      <c r="BK100" s="516" t="b">
        <f t="shared" si="53"/>
        <v>0</v>
      </c>
      <c r="BL100" s="518">
        <f t="shared" si="54"/>
        <v>0</v>
      </c>
      <c r="BM100" s="518">
        <f t="shared" si="63"/>
        <v>0</v>
      </c>
      <c r="BN100" s="517" t="str">
        <f t="shared" si="55"/>
        <v/>
      </c>
      <c r="BO100" s="517" t="str">
        <f t="shared" si="56"/>
        <v/>
      </c>
      <c r="BP100" s="517" t="str">
        <f t="shared" si="57"/>
        <v/>
      </c>
      <c r="BQ100" s="517" t="str">
        <f t="shared" si="64"/>
        <v/>
      </c>
      <c r="BR100" s="546" t="str">
        <f t="shared" si="65"/>
        <v/>
      </c>
      <c r="BW100" s="139"/>
      <c r="BX100" s="125"/>
      <c r="CG100" s="122"/>
      <c r="CH100" s="122"/>
      <c r="CI100" s="122"/>
    </row>
    <row r="101" spans="1:87" s="35" customFormat="1" ht="16.7" customHeight="1" x14ac:dyDescent="0.25">
      <c r="A101" s="11"/>
      <c r="B101" s="11"/>
      <c r="C101" s="332" t="str">
        <f t="shared" si="34"/>
        <v>PO</v>
      </c>
      <c r="D101" s="334" t="str">
        <f t="shared" si="35"/>
        <v>PLAN</v>
      </c>
      <c r="E101" s="310" t="str">
        <f t="shared" si="66"/>
        <v/>
      </c>
      <c r="F101" s="29" t="str">
        <f t="shared" si="66"/>
        <v/>
      </c>
      <c r="G101" s="262" t="str">
        <f t="shared" si="37"/>
        <v/>
      </c>
      <c r="H101" s="29" t="str">
        <f t="shared" si="38"/>
        <v/>
      </c>
      <c r="I101" s="642"/>
      <c r="J101" s="643"/>
      <c r="K101" s="643"/>
      <c r="L101" s="644"/>
      <c r="M101" s="643"/>
      <c r="N101" s="643"/>
      <c r="O101" s="645"/>
      <c r="P101" s="646"/>
      <c r="Q101" s="647"/>
      <c r="R101" s="30" t="str">
        <f t="shared" si="58"/>
        <v/>
      </c>
      <c r="S101" s="399" t="str">
        <f t="shared" si="59"/>
        <v/>
      </c>
      <c r="T101" s="686" t="str">
        <f t="shared" si="39"/>
        <v/>
      </c>
      <c r="U101" s="32" t="str">
        <f t="shared" si="40"/>
        <v/>
      </c>
      <c r="V101" s="37" t="str">
        <f t="shared" si="41"/>
        <v/>
      </c>
      <c r="W101" s="33" t="str">
        <f t="shared" si="42"/>
        <v/>
      </c>
      <c r="Y101" s="34" t="str">
        <f t="shared" si="43"/>
        <v/>
      </c>
      <c r="AC101" s="11"/>
      <c r="AD101" s="11"/>
      <c r="AE101" s="11"/>
      <c r="AF101" s="11"/>
      <c r="AG101" s="11"/>
      <c r="AH101" s="11"/>
      <c r="AI101" s="11"/>
      <c r="AJ101" s="11"/>
      <c r="AK101" s="11"/>
      <c r="AL101" s="11"/>
      <c r="AM101" s="11"/>
      <c r="AP101" s="125"/>
      <c r="AQ101" s="125" t="s">
        <v>177</v>
      </c>
      <c r="AR101" s="147">
        <f t="shared" si="44"/>
        <v>0</v>
      </c>
      <c r="AS101" s="122"/>
      <c r="AT101" s="122"/>
      <c r="AU101" s="122"/>
      <c r="AV101" s="122"/>
      <c r="AW101" s="35">
        <f t="shared" si="45"/>
        <v>0</v>
      </c>
      <c r="AX101" s="35">
        <f t="shared" si="46"/>
        <v>0</v>
      </c>
      <c r="AY101" s="35">
        <f t="shared" si="60"/>
        <v>0</v>
      </c>
      <c r="AZ101" s="35">
        <f t="shared" si="47"/>
        <v>0</v>
      </c>
      <c r="BA101" s="35">
        <f t="shared" si="61"/>
        <v>0</v>
      </c>
      <c r="BB101" s="35">
        <f t="shared" si="48"/>
        <v>0</v>
      </c>
      <c r="BC101" s="35">
        <f t="shared" si="49"/>
        <v>0</v>
      </c>
      <c r="BD101" s="381">
        <f t="shared" si="62"/>
        <v>0</v>
      </c>
      <c r="BE101" s="35">
        <f t="shared" si="50"/>
        <v>0</v>
      </c>
      <c r="BF101" s="35">
        <f t="shared" si="51"/>
        <v>0</v>
      </c>
      <c r="BJ101" s="12" t="b">
        <f t="shared" si="52"/>
        <v>0</v>
      </c>
      <c r="BK101" s="516" t="b">
        <f t="shared" si="53"/>
        <v>0</v>
      </c>
      <c r="BL101" s="518">
        <f t="shared" si="54"/>
        <v>0</v>
      </c>
      <c r="BM101" s="518">
        <f t="shared" si="63"/>
        <v>0</v>
      </c>
      <c r="BN101" s="517" t="str">
        <f t="shared" si="55"/>
        <v/>
      </c>
      <c r="BO101" s="517" t="str">
        <f t="shared" si="56"/>
        <v/>
      </c>
      <c r="BP101" s="517" t="str">
        <f t="shared" si="57"/>
        <v/>
      </c>
      <c r="BQ101" s="517" t="str">
        <f t="shared" si="64"/>
        <v/>
      </c>
      <c r="BR101" s="546" t="str">
        <f t="shared" si="65"/>
        <v/>
      </c>
      <c r="BW101" s="139"/>
      <c r="BX101" s="125"/>
      <c r="CG101" s="122"/>
      <c r="CH101" s="122"/>
      <c r="CI101" s="122"/>
    </row>
    <row r="102" spans="1:87" ht="16.7" customHeight="1" x14ac:dyDescent="0.25">
      <c r="C102" s="308" t="str">
        <f t="shared" si="34"/>
        <v>PO</v>
      </c>
      <c r="D102" s="334" t="str">
        <f t="shared" si="35"/>
        <v>PLAN</v>
      </c>
      <c r="E102" s="336" t="str">
        <f t="shared" si="66"/>
        <v/>
      </c>
      <c r="F102" s="277" t="str">
        <f t="shared" si="66"/>
        <v/>
      </c>
      <c r="G102" s="653"/>
      <c r="H102" s="277" t="str">
        <f t="shared" si="38"/>
        <v>MWh</v>
      </c>
      <c r="I102" s="415"/>
      <c r="J102" s="416"/>
      <c r="K102" s="416"/>
      <c r="L102" s="417"/>
      <c r="M102" s="416"/>
      <c r="N102" s="416"/>
      <c r="O102" s="418"/>
      <c r="P102" s="279"/>
      <c r="Q102" s="656"/>
      <c r="R102" s="278" t="str">
        <f t="shared" si="58"/>
        <v>EUR/MWh</v>
      </c>
      <c r="S102" s="319" t="str">
        <f t="shared" si="59"/>
        <v/>
      </c>
      <c r="T102" s="687" t="str">
        <f t="shared" si="39"/>
        <v/>
      </c>
      <c r="U102" s="280" t="str">
        <f t="shared" si="40"/>
        <v/>
      </c>
      <c r="V102" s="281" t="str">
        <f t="shared" si="41"/>
        <v/>
      </c>
      <c r="W102" s="282" t="str">
        <f t="shared" si="42"/>
        <v/>
      </c>
      <c r="Y102" s="194" t="str">
        <f t="shared" ref="Y102:Y117" si="67">IF(AND(BD102="",AR102=0),"",IF(AR102=1,"û","ü"))</f>
        <v/>
      </c>
      <c r="AB102" s="443" t="s">
        <v>911</v>
      </c>
      <c r="AC102" s="488">
        <f>IFERROR(G102/SUM(G102:G104),0)</f>
        <v>0</v>
      </c>
      <c r="AK102" s="11"/>
      <c r="AL102" s="11"/>
      <c r="AM102" s="11"/>
      <c r="AN102" s="11"/>
      <c r="AO102" s="11"/>
      <c r="AQ102" s="241"/>
      <c r="AR102" s="242">
        <f t="shared" ref="AR102:AR117" si="68">IF(SUM(AS102:BD102)&gt;0,1,0)</f>
        <v>0</v>
      </c>
      <c r="AS102" s="241"/>
      <c r="AT102" s="241">
        <v>0</v>
      </c>
      <c r="AU102" s="241"/>
      <c r="AV102" s="241">
        <f t="shared" ref="AV102:AV117" si="69">IF(E102="",IF((COUNTA(G102,Q102)&gt;0),1,0),0)</f>
        <v>0</v>
      </c>
      <c r="AW102" s="35"/>
      <c r="AX102" s="35"/>
      <c r="AY102" s="122"/>
      <c r="AZ102" s="122"/>
      <c r="BA102" s="122"/>
      <c r="BB102" s="122"/>
      <c r="BC102" s="122"/>
      <c r="BD102" s="383" t="str">
        <f t="shared" ref="BD102:BD117" si="70">IF(E102="","",IF(OR(COUNTA(G102,Q102)=0,COUNTA(G102,Q102)&lt;2),1,0))</f>
        <v/>
      </c>
      <c r="BE102" s="122"/>
      <c r="BF102" s="139"/>
      <c r="BG102" s="122"/>
      <c r="BI102" s="139"/>
      <c r="BN102" s="122"/>
      <c r="BO102" s="139"/>
      <c r="BP102" s="139"/>
      <c r="BQ102" s="139"/>
      <c r="BW102" s="139"/>
      <c r="BX102" s="122"/>
      <c r="CD102" s="139"/>
      <c r="CE102" s="122"/>
      <c r="CG102" s="122"/>
      <c r="CH102" s="122"/>
      <c r="CI102" s="122"/>
    </row>
    <row r="103" spans="1:87" ht="16.7" customHeight="1" x14ac:dyDescent="0.25">
      <c r="C103" s="308" t="str">
        <f t="shared" si="34"/>
        <v>PO</v>
      </c>
      <c r="D103" s="334" t="str">
        <f t="shared" si="35"/>
        <v>PLAN</v>
      </c>
      <c r="E103" s="337" t="str">
        <f t="shared" si="66"/>
        <v/>
      </c>
      <c r="F103" s="283" t="str">
        <f t="shared" si="66"/>
        <v/>
      </c>
      <c r="G103" s="649"/>
      <c r="H103" s="283" t="str">
        <f t="shared" si="38"/>
        <v>MWh</v>
      </c>
      <c r="I103" s="419"/>
      <c r="J103" s="420"/>
      <c r="K103" s="420"/>
      <c r="L103" s="421"/>
      <c r="M103" s="420"/>
      <c r="N103" s="420"/>
      <c r="O103" s="422"/>
      <c r="P103" s="285"/>
      <c r="Q103" s="831"/>
      <c r="R103" s="284" t="str">
        <f t="shared" si="58"/>
        <v>EUR/MWh</v>
      </c>
      <c r="S103" s="320" t="str">
        <f t="shared" si="59"/>
        <v/>
      </c>
      <c r="T103" s="688" t="str">
        <f t="shared" si="39"/>
        <v/>
      </c>
      <c r="U103" s="286" t="str">
        <f t="shared" si="40"/>
        <v/>
      </c>
      <c r="V103" s="287" t="str">
        <f t="shared" si="41"/>
        <v/>
      </c>
      <c r="W103" s="288" t="str">
        <f t="shared" si="42"/>
        <v/>
      </c>
      <c r="Y103" s="194" t="str">
        <f t="shared" si="67"/>
        <v/>
      </c>
      <c r="AB103" s="444" t="s">
        <v>912</v>
      </c>
      <c r="AC103" s="489">
        <f>IFERROR(G103/SUM(G102:G104),0)</f>
        <v>0</v>
      </c>
      <c r="AK103" s="11"/>
      <c r="AL103" s="11"/>
      <c r="AM103" s="11"/>
      <c r="AN103" s="11"/>
      <c r="AO103" s="11"/>
      <c r="AQ103" s="241"/>
      <c r="AR103" s="242">
        <f t="shared" si="68"/>
        <v>0</v>
      </c>
      <c r="AS103" s="241"/>
      <c r="AT103" s="241">
        <v>0</v>
      </c>
      <c r="AU103" s="241"/>
      <c r="AV103" s="241">
        <f t="shared" si="69"/>
        <v>0</v>
      </c>
      <c r="AW103" s="35"/>
      <c r="AX103" s="35"/>
      <c r="AY103" s="122"/>
      <c r="AZ103" s="122"/>
      <c r="BA103" s="122"/>
      <c r="BB103" s="122"/>
      <c r="BC103" s="122"/>
      <c r="BD103" s="383" t="str">
        <f t="shared" si="70"/>
        <v/>
      </c>
      <c r="BE103" s="122"/>
      <c r="BF103" s="139"/>
      <c r="BG103" s="122"/>
      <c r="BI103" s="139"/>
      <c r="BN103" s="122"/>
      <c r="BO103" s="139"/>
      <c r="BP103" s="139"/>
      <c r="BQ103" s="139"/>
      <c r="BW103" s="139"/>
      <c r="BX103" s="122"/>
      <c r="CD103" s="139"/>
      <c r="CE103" s="122"/>
      <c r="CG103" s="122"/>
      <c r="CH103" s="122"/>
      <c r="CI103" s="122"/>
    </row>
    <row r="104" spans="1:87" ht="16.7" customHeight="1" x14ac:dyDescent="0.25">
      <c r="C104" s="308" t="str">
        <f t="shared" si="34"/>
        <v>PO</v>
      </c>
      <c r="D104" s="334" t="str">
        <f t="shared" si="35"/>
        <v>PLAN</v>
      </c>
      <c r="E104" s="337" t="str">
        <f t="shared" si="66"/>
        <v/>
      </c>
      <c r="F104" s="283" t="str">
        <f t="shared" si="66"/>
        <v/>
      </c>
      <c r="G104" s="649"/>
      <c r="H104" s="283" t="str">
        <f t="shared" si="38"/>
        <v>MWh</v>
      </c>
      <c r="I104" s="419"/>
      <c r="J104" s="420"/>
      <c r="K104" s="420"/>
      <c r="L104" s="421"/>
      <c r="M104" s="420"/>
      <c r="N104" s="420"/>
      <c r="O104" s="422"/>
      <c r="P104" s="285"/>
      <c r="Q104" s="831"/>
      <c r="R104" s="284" t="str">
        <f t="shared" si="58"/>
        <v>EUR/MWh</v>
      </c>
      <c r="S104" s="320" t="str">
        <f t="shared" si="59"/>
        <v/>
      </c>
      <c r="T104" s="688" t="str">
        <f t="shared" si="39"/>
        <v/>
      </c>
      <c r="U104" s="286" t="str">
        <f t="shared" si="40"/>
        <v/>
      </c>
      <c r="V104" s="287" t="str">
        <f t="shared" si="41"/>
        <v/>
      </c>
      <c r="W104" s="288" t="str">
        <f t="shared" si="42"/>
        <v/>
      </c>
      <c r="Y104" s="194" t="str">
        <f t="shared" si="67"/>
        <v/>
      </c>
      <c r="AB104" s="444" t="s">
        <v>913</v>
      </c>
      <c r="AC104" s="489">
        <f>1-(SUM(AC102:AC103))</f>
        <v>1</v>
      </c>
      <c r="AK104" s="11"/>
      <c r="AL104" s="11"/>
      <c r="AM104" s="11"/>
      <c r="AN104" s="11"/>
      <c r="AO104" s="11"/>
      <c r="AQ104" s="241"/>
      <c r="AR104" s="242">
        <f t="shared" si="68"/>
        <v>0</v>
      </c>
      <c r="AS104" s="241"/>
      <c r="AT104" s="241">
        <v>0</v>
      </c>
      <c r="AU104" s="241"/>
      <c r="AV104" s="241">
        <f t="shared" si="69"/>
        <v>0</v>
      </c>
      <c r="AW104" s="35"/>
      <c r="AX104" s="35"/>
      <c r="AY104" s="122"/>
      <c r="AZ104" s="122"/>
      <c r="BA104" s="122"/>
      <c r="BB104" s="122"/>
      <c r="BC104" s="122"/>
      <c r="BD104" s="383" t="str">
        <f t="shared" si="70"/>
        <v/>
      </c>
      <c r="BE104" s="122"/>
      <c r="BF104" s="139"/>
      <c r="BG104" s="122"/>
      <c r="BI104" s="139"/>
      <c r="BN104" s="122"/>
      <c r="BO104" s="139"/>
      <c r="BP104" s="139"/>
      <c r="BQ104" s="139"/>
      <c r="BW104" s="139"/>
      <c r="BX104" s="122"/>
      <c r="CD104" s="139"/>
      <c r="CE104" s="122"/>
      <c r="CG104" s="122"/>
      <c r="CH104" s="122"/>
      <c r="CI104" s="122"/>
    </row>
    <row r="105" spans="1:87" ht="16.7" customHeight="1" x14ac:dyDescent="0.25">
      <c r="C105" s="308" t="str">
        <f t="shared" si="34"/>
        <v>PO</v>
      </c>
      <c r="D105" s="334" t="str">
        <f t="shared" si="35"/>
        <v>PLAN</v>
      </c>
      <c r="E105" s="338" t="str">
        <f t="shared" ref="E105:F117" si="71">IF(E50="","",E50)</f>
        <v/>
      </c>
      <c r="F105" s="289" t="str">
        <f t="shared" si="71"/>
        <v/>
      </c>
      <c r="G105" s="650"/>
      <c r="H105" s="289" t="str">
        <f t="shared" si="38"/>
        <v>MW/leto</v>
      </c>
      <c r="I105" s="423"/>
      <c r="J105" s="424"/>
      <c r="K105" s="424"/>
      <c r="L105" s="425"/>
      <c r="M105" s="424"/>
      <c r="N105" s="424"/>
      <c r="O105" s="426"/>
      <c r="P105" s="291"/>
      <c r="Q105" s="832"/>
      <c r="R105" s="290" t="str">
        <f t="shared" si="58"/>
        <v>EUR/MW/leto</v>
      </c>
      <c r="S105" s="321" t="str">
        <f t="shared" si="59"/>
        <v/>
      </c>
      <c r="T105" s="689" t="str">
        <f t="shared" si="39"/>
        <v/>
      </c>
      <c r="U105" s="292" t="str">
        <f t="shared" si="40"/>
        <v/>
      </c>
      <c r="V105" s="293" t="str">
        <f t="shared" si="41"/>
        <v/>
      </c>
      <c r="W105" s="294" t="str">
        <f t="shared" si="42"/>
        <v/>
      </c>
      <c r="Y105" s="194" t="str">
        <f t="shared" si="67"/>
        <v/>
      </c>
      <c r="AK105" s="11"/>
      <c r="AL105" s="11"/>
      <c r="AM105" s="11"/>
      <c r="AN105" s="11"/>
      <c r="AO105" s="11"/>
      <c r="AQ105" s="241"/>
      <c r="AR105" s="242">
        <f t="shared" si="68"/>
        <v>0</v>
      </c>
      <c r="AS105" s="241"/>
      <c r="AT105" s="241">
        <v>0</v>
      </c>
      <c r="AU105" s="241"/>
      <c r="AV105" s="241">
        <f t="shared" si="69"/>
        <v>0</v>
      </c>
      <c r="AW105" s="35"/>
      <c r="AX105" s="35"/>
      <c r="AY105" s="122"/>
      <c r="AZ105" s="122"/>
      <c r="BA105" s="122"/>
      <c r="BB105" s="122"/>
      <c r="BC105" s="122"/>
      <c r="BD105" s="383" t="str">
        <f t="shared" si="70"/>
        <v/>
      </c>
      <c r="BE105" s="122"/>
      <c r="BF105" s="139"/>
      <c r="BG105" s="122"/>
      <c r="BI105" s="139"/>
      <c r="BN105" s="122"/>
      <c r="BO105" s="139"/>
      <c r="BP105" s="139"/>
      <c r="BQ105" s="139"/>
      <c r="BW105" s="139"/>
      <c r="BX105" s="122"/>
      <c r="CD105" s="139"/>
      <c r="CE105" s="122"/>
      <c r="CG105" s="122"/>
      <c r="CH105" s="122"/>
      <c r="CI105" s="122"/>
    </row>
    <row r="106" spans="1:87" ht="16.7" customHeight="1" x14ac:dyDescent="0.25">
      <c r="C106" s="308" t="str">
        <f t="shared" si="34"/>
        <v>PO</v>
      </c>
      <c r="D106" s="334" t="str">
        <f t="shared" si="35"/>
        <v>PLAN</v>
      </c>
      <c r="E106" s="336" t="str">
        <f t="shared" si="71"/>
        <v/>
      </c>
      <c r="F106" s="277" t="str">
        <f t="shared" si="71"/>
        <v/>
      </c>
      <c r="G106" s="653"/>
      <c r="H106" s="277" t="str">
        <f t="shared" si="38"/>
        <v>MWh</v>
      </c>
      <c r="I106" s="415"/>
      <c r="J106" s="416"/>
      <c r="K106" s="416"/>
      <c r="L106" s="417"/>
      <c r="M106" s="416"/>
      <c r="N106" s="416"/>
      <c r="O106" s="418"/>
      <c r="P106" s="279"/>
      <c r="Q106" s="656"/>
      <c r="R106" s="278" t="str">
        <f t="shared" si="58"/>
        <v>EUR/MWh</v>
      </c>
      <c r="S106" s="319" t="str">
        <f t="shared" si="59"/>
        <v/>
      </c>
      <c r="T106" s="687" t="str">
        <f t="shared" si="39"/>
        <v/>
      </c>
      <c r="U106" s="280" t="str">
        <f t="shared" si="40"/>
        <v/>
      </c>
      <c r="V106" s="281" t="str">
        <f t="shared" si="41"/>
        <v/>
      </c>
      <c r="W106" s="282" t="str">
        <f t="shared" si="42"/>
        <v/>
      </c>
      <c r="Y106" s="194" t="str">
        <f t="shared" si="67"/>
        <v/>
      </c>
      <c r="AB106" s="443" t="s">
        <v>911</v>
      </c>
      <c r="AC106" s="488">
        <f>IFERROR(G106/SUM(G106:G108),0)</f>
        <v>0</v>
      </c>
      <c r="AK106" s="11"/>
      <c r="AL106" s="11"/>
      <c r="AM106" s="11"/>
      <c r="AN106" s="11"/>
      <c r="AO106" s="11"/>
      <c r="AQ106" s="241"/>
      <c r="AR106" s="242">
        <f t="shared" si="68"/>
        <v>0</v>
      </c>
      <c r="AS106" s="241"/>
      <c r="AT106" s="241">
        <v>0</v>
      </c>
      <c r="AU106" s="241"/>
      <c r="AV106" s="241">
        <f t="shared" si="69"/>
        <v>0</v>
      </c>
      <c r="AW106" s="35"/>
      <c r="AX106" s="35"/>
      <c r="AY106" s="122"/>
      <c r="AZ106" s="122"/>
      <c r="BA106" s="122"/>
      <c r="BB106" s="122"/>
      <c r="BC106" s="122"/>
      <c r="BD106" s="383" t="str">
        <f t="shared" si="70"/>
        <v/>
      </c>
      <c r="BE106" s="122"/>
      <c r="BF106" s="139"/>
      <c r="BG106" s="122"/>
      <c r="BI106" s="139"/>
      <c r="BN106" s="122"/>
      <c r="BO106" s="139"/>
      <c r="BP106" s="139"/>
      <c r="BQ106" s="139"/>
      <c r="BW106" s="139"/>
      <c r="BX106" s="122"/>
      <c r="CD106" s="139"/>
      <c r="CE106" s="122"/>
      <c r="CG106" s="122"/>
      <c r="CH106" s="122"/>
      <c r="CI106" s="122"/>
    </row>
    <row r="107" spans="1:87" ht="16.7" customHeight="1" x14ac:dyDescent="0.25">
      <c r="C107" s="308" t="str">
        <f t="shared" si="34"/>
        <v>PO</v>
      </c>
      <c r="D107" s="334" t="str">
        <f t="shared" si="35"/>
        <v>PLAN</v>
      </c>
      <c r="E107" s="337" t="str">
        <f t="shared" si="71"/>
        <v/>
      </c>
      <c r="F107" s="283" t="str">
        <f t="shared" si="71"/>
        <v/>
      </c>
      <c r="G107" s="654"/>
      <c r="H107" s="283" t="str">
        <f t="shared" si="38"/>
        <v>MWh</v>
      </c>
      <c r="I107" s="419"/>
      <c r="J107" s="420"/>
      <c r="K107" s="420"/>
      <c r="L107" s="421"/>
      <c r="M107" s="420"/>
      <c r="N107" s="420"/>
      <c r="O107" s="422"/>
      <c r="P107" s="285"/>
      <c r="Q107" s="657"/>
      <c r="R107" s="284" t="str">
        <f t="shared" si="58"/>
        <v>EUR/MWh</v>
      </c>
      <c r="S107" s="320" t="str">
        <f t="shared" si="59"/>
        <v/>
      </c>
      <c r="T107" s="688" t="str">
        <f t="shared" si="39"/>
        <v/>
      </c>
      <c r="U107" s="286" t="str">
        <f t="shared" si="40"/>
        <v/>
      </c>
      <c r="V107" s="287" t="str">
        <f t="shared" si="41"/>
        <v/>
      </c>
      <c r="W107" s="288" t="str">
        <f t="shared" si="42"/>
        <v/>
      </c>
      <c r="Y107" s="194" t="str">
        <f t="shared" si="67"/>
        <v/>
      </c>
      <c r="AB107" s="444" t="s">
        <v>912</v>
      </c>
      <c r="AC107" s="489">
        <f>IFERROR(G107/SUM(G106:G108),0)</f>
        <v>0</v>
      </c>
      <c r="AK107" s="11"/>
      <c r="AL107" s="11"/>
      <c r="AM107" s="11"/>
      <c r="AN107" s="11"/>
      <c r="AO107" s="11"/>
      <c r="AQ107" s="241"/>
      <c r="AR107" s="242">
        <f t="shared" si="68"/>
        <v>0</v>
      </c>
      <c r="AS107" s="241"/>
      <c r="AT107" s="241">
        <v>0</v>
      </c>
      <c r="AU107" s="241"/>
      <c r="AV107" s="241">
        <f t="shared" si="69"/>
        <v>0</v>
      </c>
      <c r="AW107" s="35"/>
      <c r="AX107" s="35"/>
      <c r="AY107" s="122"/>
      <c r="AZ107" s="122"/>
      <c r="BA107" s="122"/>
      <c r="BB107" s="122"/>
      <c r="BC107" s="122"/>
      <c r="BD107" s="383" t="str">
        <f t="shared" si="70"/>
        <v/>
      </c>
      <c r="BE107" s="122"/>
      <c r="BF107" s="139"/>
      <c r="BG107" s="122"/>
      <c r="BI107" s="139"/>
      <c r="BN107" s="122"/>
      <c r="BO107" s="139"/>
      <c r="BP107" s="139"/>
      <c r="BQ107" s="139"/>
      <c r="BW107" s="139"/>
      <c r="BX107" s="122"/>
      <c r="CD107" s="139"/>
      <c r="CE107" s="122"/>
      <c r="CG107" s="122"/>
      <c r="CH107" s="122"/>
      <c r="CI107" s="122"/>
    </row>
    <row r="108" spans="1:87" ht="16.7" customHeight="1" x14ac:dyDescent="0.25">
      <c r="C108" s="308" t="str">
        <f t="shared" si="34"/>
        <v>PO</v>
      </c>
      <c r="D108" s="334" t="str">
        <f t="shared" si="35"/>
        <v>PLAN</v>
      </c>
      <c r="E108" s="337" t="str">
        <f t="shared" si="71"/>
        <v/>
      </c>
      <c r="F108" s="283" t="str">
        <f t="shared" si="71"/>
        <v/>
      </c>
      <c r="G108" s="654"/>
      <c r="H108" s="283" t="str">
        <f t="shared" si="38"/>
        <v>MWh</v>
      </c>
      <c r="I108" s="419"/>
      <c r="J108" s="420"/>
      <c r="K108" s="420"/>
      <c r="L108" s="421"/>
      <c r="M108" s="420"/>
      <c r="N108" s="420"/>
      <c r="O108" s="422"/>
      <c r="P108" s="285"/>
      <c r="Q108" s="657"/>
      <c r="R108" s="284" t="str">
        <f t="shared" si="58"/>
        <v>EUR/MWh</v>
      </c>
      <c r="S108" s="320" t="str">
        <f t="shared" si="59"/>
        <v/>
      </c>
      <c r="T108" s="688" t="str">
        <f t="shared" si="39"/>
        <v/>
      </c>
      <c r="U108" s="286" t="str">
        <f t="shared" si="40"/>
        <v/>
      </c>
      <c r="V108" s="287" t="str">
        <f t="shared" si="41"/>
        <v/>
      </c>
      <c r="W108" s="288" t="str">
        <f t="shared" si="42"/>
        <v/>
      </c>
      <c r="Y108" s="194" t="str">
        <f t="shared" si="67"/>
        <v/>
      </c>
      <c r="AB108" s="444" t="s">
        <v>913</v>
      </c>
      <c r="AC108" s="489">
        <f>1-(SUM(AC106:AC107))</f>
        <v>1</v>
      </c>
      <c r="AK108" s="11"/>
      <c r="AL108" s="11"/>
      <c r="AM108" s="11"/>
      <c r="AN108" s="11"/>
      <c r="AO108" s="11"/>
      <c r="AQ108" s="241"/>
      <c r="AR108" s="242">
        <f t="shared" si="68"/>
        <v>0</v>
      </c>
      <c r="AS108" s="241"/>
      <c r="AT108" s="241">
        <v>0</v>
      </c>
      <c r="AU108" s="241"/>
      <c r="AV108" s="241">
        <f t="shared" si="69"/>
        <v>0</v>
      </c>
      <c r="AX108" s="139"/>
      <c r="AY108" s="122"/>
      <c r="AZ108" s="122"/>
      <c r="BA108" s="122"/>
      <c r="BB108" s="122"/>
      <c r="BC108" s="122"/>
      <c r="BD108" s="383" t="str">
        <f t="shared" si="70"/>
        <v/>
      </c>
      <c r="BE108" s="122"/>
      <c r="BF108" s="139"/>
      <c r="BG108" s="122"/>
      <c r="BI108" s="139"/>
      <c r="BN108" s="122"/>
      <c r="BO108" s="139"/>
      <c r="BP108" s="139"/>
      <c r="BQ108" s="139"/>
      <c r="BW108" s="139"/>
      <c r="BX108" s="122"/>
      <c r="CD108" s="139"/>
      <c r="CE108" s="122"/>
      <c r="CG108" s="122"/>
      <c r="CH108" s="122"/>
      <c r="CI108" s="122"/>
    </row>
    <row r="109" spans="1:87" ht="16.7" customHeight="1" x14ac:dyDescent="0.25">
      <c r="C109" s="308" t="str">
        <f t="shared" si="34"/>
        <v>PO</v>
      </c>
      <c r="D109" s="334" t="str">
        <f t="shared" si="35"/>
        <v>PLAN</v>
      </c>
      <c r="E109" s="338" t="str">
        <f t="shared" si="71"/>
        <v/>
      </c>
      <c r="F109" s="289" t="str">
        <f t="shared" si="71"/>
        <v/>
      </c>
      <c r="G109" s="655"/>
      <c r="H109" s="289" t="str">
        <f t="shared" si="38"/>
        <v>MW/leto</v>
      </c>
      <c r="I109" s="423"/>
      <c r="J109" s="424"/>
      <c r="K109" s="424"/>
      <c r="L109" s="425"/>
      <c r="M109" s="424"/>
      <c r="N109" s="424"/>
      <c r="O109" s="426"/>
      <c r="P109" s="291"/>
      <c r="Q109" s="658"/>
      <c r="R109" s="290" t="str">
        <f t="shared" si="58"/>
        <v>EUR/MW/leto</v>
      </c>
      <c r="S109" s="321" t="str">
        <f t="shared" si="59"/>
        <v/>
      </c>
      <c r="T109" s="689" t="str">
        <f t="shared" si="39"/>
        <v/>
      </c>
      <c r="U109" s="292" t="str">
        <f t="shared" si="40"/>
        <v/>
      </c>
      <c r="V109" s="293" t="str">
        <f t="shared" si="41"/>
        <v/>
      </c>
      <c r="W109" s="294" t="str">
        <f t="shared" si="42"/>
        <v/>
      </c>
      <c r="Y109" s="194" t="str">
        <f t="shared" si="67"/>
        <v/>
      </c>
      <c r="AK109" s="11"/>
      <c r="AL109" s="11"/>
      <c r="AM109" s="11"/>
      <c r="AN109" s="11"/>
      <c r="AO109" s="11"/>
      <c r="AQ109" s="241"/>
      <c r="AR109" s="242">
        <f t="shared" si="68"/>
        <v>0</v>
      </c>
      <c r="AS109" s="241"/>
      <c r="AT109" s="241">
        <v>0</v>
      </c>
      <c r="AU109" s="241"/>
      <c r="AV109" s="241">
        <f t="shared" si="69"/>
        <v>0</v>
      </c>
      <c r="AX109" s="139"/>
      <c r="AY109" s="122"/>
      <c r="AZ109" s="122"/>
      <c r="BA109" s="122"/>
      <c r="BB109" s="122"/>
      <c r="BC109" s="122"/>
      <c r="BD109" s="383" t="str">
        <f t="shared" si="70"/>
        <v/>
      </c>
      <c r="BE109" s="122"/>
      <c r="BF109" s="139"/>
      <c r="BG109" s="122"/>
      <c r="BI109" s="139"/>
      <c r="BN109" s="122"/>
      <c r="BO109" s="139"/>
      <c r="BP109" s="139"/>
      <c r="BQ109" s="139"/>
      <c r="BW109" s="139"/>
      <c r="BX109" s="122"/>
      <c r="CD109" s="139"/>
      <c r="CE109" s="122"/>
      <c r="CG109" s="122"/>
      <c r="CH109" s="122"/>
      <c r="CI109" s="122"/>
    </row>
    <row r="110" spans="1:87" ht="16.7" customHeight="1" x14ac:dyDescent="0.25">
      <c r="C110" s="308" t="str">
        <f t="shared" si="34"/>
        <v>PO</v>
      </c>
      <c r="D110" s="334" t="str">
        <f t="shared" si="35"/>
        <v>PLAN</v>
      </c>
      <c r="E110" s="336" t="str">
        <f t="shared" si="71"/>
        <v/>
      </c>
      <c r="F110" s="277" t="str">
        <f t="shared" si="71"/>
        <v/>
      </c>
      <c r="G110" s="653"/>
      <c r="H110" s="277" t="str">
        <f t="shared" si="38"/>
        <v>MWh</v>
      </c>
      <c r="I110" s="415"/>
      <c r="J110" s="416"/>
      <c r="K110" s="416"/>
      <c r="L110" s="417"/>
      <c r="M110" s="416"/>
      <c r="N110" s="416"/>
      <c r="O110" s="418"/>
      <c r="P110" s="279"/>
      <c r="Q110" s="656"/>
      <c r="R110" s="278" t="str">
        <f t="shared" si="58"/>
        <v>EUR/MWh</v>
      </c>
      <c r="S110" s="319" t="str">
        <f t="shared" si="59"/>
        <v/>
      </c>
      <c r="T110" s="687" t="str">
        <f t="shared" si="39"/>
        <v/>
      </c>
      <c r="U110" s="280" t="str">
        <f t="shared" si="40"/>
        <v/>
      </c>
      <c r="V110" s="281" t="str">
        <f t="shared" si="41"/>
        <v/>
      </c>
      <c r="W110" s="282" t="str">
        <f t="shared" si="42"/>
        <v/>
      </c>
      <c r="Y110" s="194" t="str">
        <f t="shared" si="67"/>
        <v/>
      </c>
      <c r="AB110" s="443" t="s">
        <v>911</v>
      </c>
      <c r="AC110" s="488">
        <f>IFERROR(G110/SUM(G110:G112),0)</f>
        <v>0</v>
      </c>
      <c r="AK110" s="11"/>
      <c r="AL110" s="11"/>
      <c r="AM110" s="11"/>
      <c r="AN110" s="11"/>
      <c r="AO110" s="11"/>
      <c r="AQ110" s="241"/>
      <c r="AR110" s="242">
        <f t="shared" si="68"/>
        <v>0</v>
      </c>
      <c r="AS110" s="241"/>
      <c r="AT110" s="241">
        <v>0</v>
      </c>
      <c r="AU110" s="241"/>
      <c r="AV110" s="241">
        <f t="shared" si="69"/>
        <v>0</v>
      </c>
      <c r="AX110" s="139"/>
      <c r="AY110" s="122"/>
      <c r="AZ110" s="122"/>
      <c r="BA110" s="122"/>
      <c r="BB110" s="122"/>
      <c r="BC110" s="122"/>
      <c r="BD110" s="383" t="str">
        <f t="shared" si="70"/>
        <v/>
      </c>
      <c r="BE110" s="122"/>
      <c r="BF110" s="139"/>
      <c r="BG110" s="122"/>
      <c r="BI110" s="139"/>
      <c r="BN110" s="122"/>
      <c r="BO110" s="139"/>
      <c r="BP110" s="139"/>
      <c r="BQ110" s="139"/>
      <c r="BW110" s="139"/>
      <c r="BX110" s="122"/>
      <c r="CD110" s="139"/>
      <c r="CE110" s="122"/>
      <c r="CG110" s="122"/>
      <c r="CH110" s="122"/>
      <c r="CI110" s="122"/>
    </row>
    <row r="111" spans="1:87" ht="16.7" customHeight="1" x14ac:dyDescent="0.25">
      <c r="C111" s="308" t="str">
        <f t="shared" si="34"/>
        <v>PO</v>
      </c>
      <c r="D111" s="334" t="str">
        <f t="shared" si="35"/>
        <v>PLAN</v>
      </c>
      <c r="E111" s="337" t="str">
        <f t="shared" si="71"/>
        <v/>
      </c>
      <c r="F111" s="283" t="str">
        <f t="shared" si="71"/>
        <v/>
      </c>
      <c r="G111" s="654"/>
      <c r="H111" s="283" t="str">
        <f t="shared" si="38"/>
        <v>MWh</v>
      </c>
      <c r="I111" s="419"/>
      <c r="J111" s="420"/>
      <c r="K111" s="420"/>
      <c r="L111" s="421"/>
      <c r="M111" s="420"/>
      <c r="N111" s="420"/>
      <c r="O111" s="422"/>
      <c r="P111" s="285"/>
      <c r="Q111" s="657"/>
      <c r="R111" s="284" t="str">
        <f t="shared" si="58"/>
        <v>EUR/MWh</v>
      </c>
      <c r="S111" s="320" t="str">
        <f t="shared" si="59"/>
        <v/>
      </c>
      <c r="T111" s="688" t="str">
        <f t="shared" si="39"/>
        <v/>
      </c>
      <c r="U111" s="286" t="str">
        <f t="shared" si="40"/>
        <v/>
      </c>
      <c r="V111" s="287" t="str">
        <f t="shared" si="41"/>
        <v/>
      </c>
      <c r="W111" s="288" t="str">
        <f t="shared" si="42"/>
        <v/>
      </c>
      <c r="Y111" s="194" t="str">
        <f t="shared" si="67"/>
        <v/>
      </c>
      <c r="AB111" s="444" t="s">
        <v>912</v>
      </c>
      <c r="AC111" s="489">
        <f>IFERROR(G111/SUM(G110:G112),0)</f>
        <v>0</v>
      </c>
      <c r="AK111" s="11"/>
      <c r="AL111" s="11"/>
      <c r="AM111" s="11"/>
      <c r="AN111" s="11"/>
      <c r="AO111" s="11"/>
      <c r="AQ111" s="241"/>
      <c r="AR111" s="242">
        <f t="shared" si="68"/>
        <v>0</v>
      </c>
      <c r="AS111" s="241"/>
      <c r="AT111" s="241">
        <v>0</v>
      </c>
      <c r="AU111" s="241"/>
      <c r="AV111" s="241">
        <f t="shared" si="69"/>
        <v>0</v>
      </c>
      <c r="AX111" s="139"/>
      <c r="AY111" s="122"/>
      <c r="AZ111" s="122"/>
      <c r="BA111" s="122"/>
      <c r="BB111" s="122"/>
      <c r="BC111" s="122"/>
      <c r="BD111" s="383" t="str">
        <f t="shared" si="70"/>
        <v/>
      </c>
      <c r="BE111" s="122"/>
      <c r="BF111" s="139"/>
      <c r="BG111" s="122"/>
      <c r="BI111" s="139"/>
      <c r="BN111" s="122"/>
      <c r="BO111" s="139"/>
      <c r="BP111" s="139"/>
      <c r="BQ111" s="139"/>
      <c r="BW111" s="139"/>
      <c r="BX111" s="122"/>
      <c r="CD111" s="139"/>
      <c r="CE111" s="122"/>
      <c r="CG111" s="122"/>
      <c r="CH111" s="122"/>
      <c r="CI111" s="122"/>
    </row>
    <row r="112" spans="1:87" ht="16.7" customHeight="1" x14ac:dyDescent="0.25">
      <c r="C112" s="308" t="str">
        <f t="shared" si="34"/>
        <v>PO</v>
      </c>
      <c r="D112" s="334" t="str">
        <f t="shared" si="35"/>
        <v>PLAN</v>
      </c>
      <c r="E112" s="337" t="str">
        <f t="shared" si="71"/>
        <v/>
      </c>
      <c r="F112" s="283" t="str">
        <f t="shared" si="71"/>
        <v/>
      </c>
      <c r="G112" s="654"/>
      <c r="H112" s="283" t="str">
        <f t="shared" si="38"/>
        <v>MWh</v>
      </c>
      <c r="I112" s="419"/>
      <c r="J112" s="420"/>
      <c r="K112" s="420"/>
      <c r="L112" s="421"/>
      <c r="M112" s="420"/>
      <c r="N112" s="420"/>
      <c r="O112" s="422"/>
      <c r="P112" s="285"/>
      <c r="Q112" s="657"/>
      <c r="R112" s="284" t="str">
        <f t="shared" si="58"/>
        <v>EUR/MWh</v>
      </c>
      <c r="S112" s="320" t="str">
        <f t="shared" si="59"/>
        <v/>
      </c>
      <c r="T112" s="688" t="str">
        <f t="shared" si="39"/>
        <v/>
      </c>
      <c r="U112" s="286" t="str">
        <f t="shared" si="40"/>
        <v/>
      </c>
      <c r="V112" s="287" t="str">
        <f t="shared" si="41"/>
        <v/>
      </c>
      <c r="W112" s="288" t="str">
        <f t="shared" si="42"/>
        <v/>
      </c>
      <c r="Y112" s="194" t="str">
        <f t="shared" si="67"/>
        <v/>
      </c>
      <c r="AB112" s="444" t="s">
        <v>913</v>
      </c>
      <c r="AC112" s="489">
        <f>1-(SUM(AC110:AC111))</f>
        <v>1</v>
      </c>
      <c r="AK112" s="11"/>
      <c r="AL112" s="11"/>
      <c r="AM112" s="11"/>
      <c r="AN112" s="11"/>
      <c r="AO112" s="11"/>
      <c r="AQ112" s="241"/>
      <c r="AR112" s="242">
        <f t="shared" si="68"/>
        <v>0</v>
      </c>
      <c r="AS112" s="241"/>
      <c r="AT112" s="241">
        <v>0</v>
      </c>
      <c r="AU112" s="241"/>
      <c r="AV112" s="241">
        <f t="shared" si="69"/>
        <v>0</v>
      </c>
      <c r="AX112" s="139"/>
      <c r="AY112" s="122"/>
      <c r="AZ112" s="122"/>
      <c r="BA112" s="122"/>
      <c r="BB112" s="122"/>
      <c r="BC112" s="122"/>
      <c r="BD112" s="383" t="str">
        <f t="shared" si="70"/>
        <v/>
      </c>
      <c r="BE112" s="122"/>
      <c r="BF112" s="139"/>
      <c r="BG112" s="122"/>
      <c r="BI112" s="139"/>
      <c r="BN112" s="122"/>
      <c r="BO112" s="139"/>
      <c r="BP112" s="139"/>
      <c r="BQ112" s="139"/>
      <c r="BW112" s="139"/>
      <c r="BX112" s="122"/>
      <c r="CD112" s="139"/>
      <c r="CE112" s="122"/>
      <c r="CG112" s="122"/>
      <c r="CH112" s="122"/>
      <c r="CI112" s="122"/>
    </row>
    <row r="113" spans="1:88" ht="16.5" customHeight="1" x14ac:dyDescent="0.25">
      <c r="C113" s="308" t="str">
        <f t="shared" si="34"/>
        <v>PO</v>
      </c>
      <c r="D113" s="334" t="str">
        <f t="shared" si="35"/>
        <v>PLAN</v>
      </c>
      <c r="E113" s="338" t="str">
        <f t="shared" si="71"/>
        <v/>
      </c>
      <c r="F113" s="289" t="str">
        <f t="shared" si="71"/>
        <v/>
      </c>
      <c r="G113" s="655"/>
      <c r="H113" s="289" t="str">
        <f t="shared" si="38"/>
        <v>MW/leto</v>
      </c>
      <c r="I113" s="423"/>
      <c r="J113" s="424"/>
      <c r="K113" s="424"/>
      <c r="L113" s="425"/>
      <c r="M113" s="424"/>
      <c r="N113" s="424"/>
      <c r="O113" s="426"/>
      <c r="P113" s="291"/>
      <c r="Q113" s="658"/>
      <c r="R113" s="290" t="str">
        <f t="shared" si="58"/>
        <v>EUR/MW/leto</v>
      </c>
      <c r="S113" s="321" t="str">
        <f t="shared" si="59"/>
        <v/>
      </c>
      <c r="T113" s="689" t="str">
        <f t="shared" si="39"/>
        <v/>
      </c>
      <c r="U113" s="292" t="str">
        <f t="shared" si="40"/>
        <v/>
      </c>
      <c r="V113" s="293" t="str">
        <f t="shared" si="41"/>
        <v/>
      </c>
      <c r="W113" s="294" t="str">
        <f t="shared" si="42"/>
        <v/>
      </c>
      <c r="Y113" s="194" t="str">
        <f t="shared" si="67"/>
        <v/>
      </c>
      <c r="AK113" s="11"/>
      <c r="AL113" s="11"/>
      <c r="AM113" s="11"/>
      <c r="AN113" s="11"/>
      <c r="AO113" s="11"/>
      <c r="AQ113" s="241"/>
      <c r="AR113" s="242">
        <f t="shared" si="68"/>
        <v>0</v>
      </c>
      <c r="AS113" s="241"/>
      <c r="AT113" s="241">
        <v>0</v>
      </c>
      <c r="AU113" s="241"/>
      <c r="AV113" s="241">
        <f t="shared" si="69"/>
        <v>0</v>
      </c>
      <c r="AX113" s="139"/>
      <c r="AY113" s="122"/>
      <c r="AZ113" s="122"/>
      <c r="BA113" s="122"/>
      <c r="BB113" s="122"/>
      <c r="BC113" s="122"/>
      <c r="BD113" s="383" t="str">
        <f t="shared" si="70"/>
        <v/>
      </c>
      <c r="BE113" s="122"/>
      <c r="BF113" s="139"/>
      <c r="BG113" s="122"/>
      <c r="BI113" s="139"/>
      <c r="BN113" s="122"/>
      <c r="BO113" s="139"/>
      <c r="BP113" s="139"/>
      <c r="BQ113" s="139"/>
      <c r="BW113" s="139"/>
      <c r="BX113" s="122"/>
      <c r="CD113" s="139"/>
      <c r="CE113" s="122"/>
      <c r="CG113" s="122"/>
      <c r="CH113" s="122"/>
      <c r="CI113" s="122"/>
    </row>
    <row r="114" spans="1:88" ht="16.7" customHeight="1" x14ac:dyDescent="0.25">
      <c r="C114" s="308" t="str">
        <f t="shared" si="34"/>
        <v>PO</v>
      </c>
      <c r="D114" s="334" t="str">
        <f t="shared" si="35"/>
        <v>PLAN</v>
      </c>
      <c r="E114" s="336" t="str">
        <f t="shared" si="71"/>
        <v/>
      </c>
      <c r="F114" s="277" t="str">
        <f t="shared" si="71"/>
        <v/>
      </c>
      <c r="G114" s="653"/>
      <c r="H114" s="277" t="str">
        <f t="shared" si="38"/>
        <v>MWh</v>
      </c>
      <c r="I114" s="415"/>
      <c r="J114" s="416"/>
      <c r="K114" s="416"/>
      <c r="L114" s="417"/>
      <c r="M114" s="416"/>
      <c r="N114" s="416"/>
      <c r="O114" s="418"/>
      <c r="P114" s="279"/>
      <c r="Q114" s="656"/>
      <c r="R114" s="278" t="str">
        <f t="shared" si="58"/>
        <v>EUR/MWh</v>
      </c>
      <c r="S114" s="319" t="str">
        <f t="shared" si="59"/>
        <v/>
      </c>
      <c r="T114" s="687" t="str">
        <f t="shared" si="39"/>
        <v/>
      </c>
      <c r="U114" s="280" t="str">
        <f t="shared" si="40"/>
        <v/>
      </c>
      <c r="V114" s="281" t="str">
        <f t="shared" si="41"/>
        <v/>
      </c>
      <c r="W114" s="282" t="str">
        <f t="shared" si="42"/>
        <v/>
      </c>
      <c r="Y114" s="194" t="str">
        <f t="shared" si="67"/>
        <v/>
      </c>
      <c r="AB114" s="443" t="s">
        <v>911</v>
      </c>
      <c r="AC114" s="488">
        <f>IFERROR(G114/SUM(G114:G116),0)</f>
        <v>0</v>
      </c>
      <c r="AK114" s="11"/>
      <c r="AL114" s="11"/>
      <c r="AM114" s="11"/>
      <c r="AN114" s="11"/>
      <c r="AO114" s="11"/>
      <c r="AQ114" s="241"/>
      <c r="AR114" s="242">
        <f t="shared" si="68"/>
        <v>0</v>
      </c>
      <c r="AS114" s="241"/>
      <c r="AT114" s="241">
        <v>0</v>
      </c>
      <c r="AU114" s="241"/>
      <c r="AV114" s="241">
        <f t="shared" si="69"/>
        <v>0</v>
      </c>
      <c r="AX114" s="139"/>
      <c r="AY114" s="122"/>
      <c r="AZ114" s="122"/>
      <c r="BA114" s="122"/>
      <c r="BB114" s="122"/>
      <c r="BC114" s="122"/>
      <c r="BD114" s="383" t="str">
        <f t="shared" si="70"/>
        <v/>
      </c>
      <c r="BE114" s="122"/>
      <c r="BF114" s="139"/>
      <c r="BG114" s="122"/>
      <c r="BI114" s="139"/>
      <c r="BN114" s="122"/>
      <c r="BO114" s="139"/>
      <c r="BP114" s="139"/>
      <c r="BQ114" s="139"/>
      <c r="BW114" s="139"/>
      <c r="BX114" s="122"/>
      <c r="CD114" s="139"/>
      <c r="CE114" s="122"/>
      <c r="CG114" s="122"/>
      <c r="CH114" s="122"/>
      <c r="CI114" s="122"/>
    </row>
    <row r="115" spans="1:88" ht="16.7" customHeight="1" x14ac:dyDescent="0.25">
      <c r="C115" s="308" t="str">
        <f t="shared" si="34"/>
        <v>PO</v>
      </c>
      <c r="D115" s="334" t="str">
        <f t="shared" si="35"/>
        <v>PLAN</v>
      </c>
      <c r="E115" s="337" t="str">
        <f t="shared" si="71"/>
        <v/>
      </c>
      <c r="F115" s="283" t="str">
        <f t="shared" si="71"/>
        <v/>
      </c>
      <c r="G115" s="654"/>
      <c r="H115" s="283" t="str">
        <f t="shared" si="38"/>
        <v>MWh</v>
      </c>
      <c r="I115" s="419"/>
      <c r="J115" s="420"/>
      <c r="K115" s="420"/>
      <c r="L115" s="421"/>
      <c r="M115" s="420"/>
      <c r="N115" s="420"/>
      <c r="O115" s="422"/>
      <c r="P115" s="285"/>
      <c r="Q115" s="657"/>
      <c r="R115" s="284" t="str">
        <f t="shared" si="58"/>
        <v>EUR/MWh</v>
      </c>
      <c r="S115" s="320" t="str">
        <f t="shared" si="59"/>
        <v/>
      </c>
      <c r="T115" s="688" t="str">
        <f t="shared" si="39"/>
        <v/>
      </c>
      <c r="U115" s="286" t="str">
        <f t="shared" si="40"/>
        <v/>
      </c>
      <c r="V115" s="287" t="str">
        <f t="shared" si="41"/>
        <v/>
      </c>
      <c r="W115" s="288" t="str">
        <f t="shared" si="42"/>
        <v/>
      </c>
      <c r="Y115" s="194" t="str">
        <f t="shared" si="67"/>
        <v/>
      </c>
      <c r="AB115" s="444" t="s">
        <v>912</v>
      </c>
      <c r="AC115" s="489">
        <f>IFERROR(G115/SUM(G114:G116),0)</f>
        <v>0</v>
      </c>
      <c r="AK115" s="11"/>
      <c r="AL115" s="11"/>
      <c r="AM115" s="11"/>
      <c r="AN115" s="11"/>
      <c r="AO115" s="11"/>
      <c r="AQ115" s="241"/>
      <c r="AR115" s="242">
        <f t="shared" si="68"/>
        <v>0</v>
      </c>
      <c r="AS115" s="241"/>
      <c r="AT115" s="241">
        <v>0</v>
      </c>
      <c r="AU115" s="241"/>
      <c r="AV115" s="241">
        <f t="shared" si="69"/>
        <v>0</v>
      </c>
      <c r="AX115" s="139"/>
      <c r="AY115" s="122"/>
      <c r="AZ115" s="122"/>
      <c r="BA115" s="122"/>
      <c r="BB115" s="122"/>
      <c r="BC115" s="122"/>
      <c r="BD115" s="383" t="str">
        <f t="shared" si="70"/>
        <v/>
      </c>
      <c r="BE115" s="122"/>
      <c r="BF115" s="139"/>
      <c r="BG115" s="122"/>
      <c r="BI115" s="139"/>
      <c r="BN115" s="122"/>
      <c r="BO115" s="139"/>
      <c r="BP115" s="139"/>
      <c r="BQ115" s="139"/>
      <c r="BW115" s="139"/>
      <c r="BX115" s="122"/>
      <c r="CD115" s="139"/>
      <c r="CE115" s="122"/>
      <c r="CG115" s="122"/>
      <c r="CH115" s="122"/>
      <c r="CI115" s="122"/>
    </row>
    <row r="116" spans="1:88" ht="16.7" customHeight="1" x14ac:dyDescent="0.25">
      <c r="C116" s="308" t="str">
        <f t="shared" si="34"/>
        <v>PO</v>
      </c>
      <c r="D116" s="334" t="str">
        <f t="shared" si="35"/>
        <v>PLAN</v>
      </c>
      <c r="E116" s="337" t="str">
        <f t="shared" si="71"/>
        <v/>
      </c>
      <c r="F116" s="283" t="str">
        <f t="shared" si="71"/>
        <v/>
      </c>
      <c r="G116" s="654"/>
      <c r="H116" s="283" t="str">
        <f t="shared" si="38"/>
        <v>MWh</v>
      </c>
      <c r="I116" s="419"/>
      <c r="J116" s="420"/>
      <c r="K116" s="420"/>
      <c r="L116" s="421"/>
      <c r="M116" s="420"/>
      <c r="N116" s="420"/>
      <c r="O116" s="422"/>
      <c r="P116" s="285"/>
      <c r="Q116" s="657"/>
      <c r="R116" s="284" t="str">
        <f t="shared" si="58"/>
        <v>EUR/MWh</v>
      </c>
      <c r="S116" s="320" t="str">
        <f t="shared" si="59"/>
        <v/>
      </c>
      <c r="T116" s="688" t="str">
        <f t="shared" si="39"/>
        <v/>
      </c>
      <c r="U116" s="286" t="str">
        <f t="shared" si="40"/>
        <v/>
      </c>
      <c r="V116" s="287" t="str">
        <f t="shared" si="41"/>
        <v/>
      </c>
      <c r="W116" s="288" t="str">
        <f t="shared" si="42"/>
        <v/>
      </c>
      <c r="Y116" s="194" t="str">
        <f t="shared" si="67"/>
        <v/>
      </c>
      <c r="AB116" s="444" t="s">
        <v>913</v>
      </c>
      <c r="AC116" s="489">
        <f>1-(SUM(AC114:AC115))</f>
        <v>1</v>
      </c>
      <c r="AK116" s="11"/>
      <c r="AL116" s="11"/>
      <c r="AM116" s="11"/>
      <c r="AN116" s="11"/>
      <c r="AO116" s="11"/>
      <c r="AQ116" s="241"/>
      <c r="AR116" s="242">
        <f t="shared" si="68"/>
        <v>0</v>
      </c>
      <c r="AS116" s="241"/>
      <c r="AT116" s="241">
        <v>0</v>
      </c>
      <c r="AU116" s="241"/>
      <c r="AV116" s="241">
        <f t="shared" si="69"/>
        <v>0</v>
      </c>
      <c r="AX116" s="139"/>
      <c r="AY116" s="122"/>
      <c r="AZ116" s="122"/>
      <c r="BA116" s="122"/>
      <c r="BB116" s="122"/>
      <c r="BC116" s="122"/>
      <c r="BD116" s="383" t="str">
        <f t="shared" si="70"/>
        <v/>
      </c>
      <c r="BE116" s="122"/>
      <c r="BF116" s="139"/>
      <c r="BG116" s="122"/>
      <c r="BI116" s="139"/>
      <c r="BN116" s="122"/>
      <c r="BO116" s="139"/>
      <c r="BP116" s="139"/>
      <c r="BQ116" s="139"/>
      <c r="BW116" s="139"/>
      <c r="BX116" s="122"/>
      <c r="CD116" s="139"/>
      <c r="CE116" s="122"/>
      <c r="CG116" s="122"/>
      <c r="CH116" s="122"/>
      <c r="CI116" s="122"/>
    </row>
    <row r="117" spans="1:88" ht="16.5" customHeight="1" x14ac:dyDescent="0.25">
      <c r="C117" s="308" t="str">
        <f t="shared" si="34"/>
        <v>PO</v>
      </c>
      <c r="D117" s="334" t="str">
        <f t="shared" si="35"/>
        <v>PLAN</v>
      </c>
      <c r="E117" s="338" t="str">
        <f t="shared" si="71"/>
        <v/>
      </c>
      <c r="F117" s="289" t="str">
        <f t="shared" si="71"/>
        <v/>
      </c>
      <c r="G117" s="655"/>
      <c r="H117" s="289" t="str">
        <f t="shared" si="38"/>
        <v>MW/leto</v>
      </c>
      <c r="I117" s="423"/>
      <c r="J117" s="424"/>
      <c r="K117" s="424"/>
      <c r="L117" s="425"/>
      <c r="M117" s="424"/>
      <c r="N117" s="424"/>
      <c r="O117" s="426"/>
      <c r="P117" s="291"/>
      <c r="Q117" s="658"/>
      <c r="R117" s="290" t="str">
        <f t="shared" si="58"/>
        <v>EUR/MW/leto</v>
      </c>
      <c r="S117" s="321" t="str">
        <f t="shared" si="59"/>
        <v/>
      </c>
      <c r="T117" s="689" t="str">
        <f t="shared" si="39"/>
        <v/>
      </c>
      <c r="U117" s="292" t="str">
        <f t="shared" si="40"/>
        <v/>
      </c>
      <c r="V117" s="293" t="str">
        <f t="shared" si="41"/>
        <v/>
      </c>
      <c r="W117" s="294" t="str">
        <f t="shared" si="42"/>
        <v/>
      </c>
      <c r="Y117" s="194" t="str">
        <f t="shared" si="67"/>
        <v/>
      </c>
      <c r="AK117" s="11"/>
      <c r="AL117" s="11"/>
      <c r="AM117" s="11"/>
      <c r="AN117" s="11"/>
      <c r="AO117" s="11"/>
      <c r="AQ117" s="241"/>
      <c r="AR117" s="242">
        <f t="shared" si="68"/>
        <v>0</v>
      </c>
      <c r="AS117" s="241"/>
      <c r="AT117" s="241">
        <v>0</v>
      </c>
      <c r="AU117" s="241"/>
      <c r="AV117" s="241">
        <f t="shared" si="69"/>
        <v>0</v>
      </c>
      <c r="AX117" s="139"/>
      <c r="AY117" s="122"/>
      <c r="AZ117" s="122"/>
      <c r="BA117" s="122"/>
      <c r="BB117" s="122"/>
      <c r="BC117" s="122"/>
      <c r="BD117" s="383" t="str">
        <f t="shared" si="70"/>
        <v/>
      </c>
      <c r="BE117" s="122"/>
      <c r="BF117" s="139"/>
      <c r="BG117" s="122"/>
      <c r="BI117" s="139"/>
      <c r="BN117" s="122"/>
      <c r="BO117" s="139"/>
      <c r="BP117" s="139"/>
      <c r="BQ117" s="139"/>
      <c r="BW117" s="139"/>
      <c r="BX117" s="122"/>
      <c r="CD117" s="139"/>
      <c r="CE117" s="122"/>
      <c r="CG117" s="122"/>
      <c r="CH117" s="122"/>
      <c r="CI117" s="122"/>
    </row>
    <row r="118" spans="1:88" ht="16.7" customHeight="1" x14ac:dyDescent="0.25">
      <c r="C118" s="315"/>
      <c r="D118" s="335"/>
      <c r="E118" s="538"/>
      <c r="F118" s="190"/>
      <c r="G118" s="530"/>
      <c r="H118" s="190"/>
      <c r="I118" s="531"/>
      <c r="J118" s="532"/>
      <c r="K118" s="532"/>
      <c r="L118" s="533"/>
      <c r="M118" s="532"/>
      <c r="N118" s="532"/>
      <c r="O118" s="534"/>
      <c r="P118" s="535"/>
      <c r="Q118" s="191"/>
      <c r="R118" s="191"/>
      <c r="S118" s="827">
        <f>SUBTOTAL(109,tbl_07_UVS_0251[Znesek upravičenega stroška 
'[EUR']])</f>
        <v>0</v>
      </c>
      <c r="T118" s="694">
        <f>SUBTOTAL(109,tbl_07_UVS_0251[Strukturni delež upravičenega stroška 
'[%']])</f>
        <v>0</v>
      </c>
      <c r="U118" s="193"/>
      <c r="V118" s="536"/>
      <c r="W118" s="537">
        <f>SUBTOTAL(109,tbl_07_UVS_0251[Razmerje 
(ai x Ei / E0i)
oz. 
(bi x Ei / E0i)])</f>
        <v>0</v>
      </c>
      <c r="Y118" s="194"/>
      <c r="AK118" s="11"/>
      <c r="AL118" s="11"/>
      <c r="AM118" s="11"/>
      <c r="AN118" s="11"/>
      <c r="AO118" s="11"/>
      <c r="AQ118" s="241"/>
      <c r="AR118" s="242"/>
      <c r="AS118" s="241"/>
      <c r="AT118" s="241"/>
      <c r="AU118" s="241"/>
      <c r="AV118" s="241"/>
      <c r="AX118" s="139"/>
      <c r="AY118" s="122"/>
      <c r="AZ118" s="122"/>
      <c r="BA118" s="122"/>
      <c r="BB118" s="122"/>
      <c r="BC118" s="122"/>
      <c r="BD118" s="383"/>
      <c r="BE118" s="122"/>
      <c r="BF118" s="139"/>
      <c r="BG118" s="122"/>
      <c r="BI118" s="139"/>
      <c r="BN118" s="122"/>
      <c r="BO118" s="139"/>
      <c r="BP118" s="139"/>
      <c r="BQ118" s="139"/>
      <c r="BW118" s="139"/>
      <c r="BX118" s="122"/>
      <c r="CD118" s="139"/>
      <c r="CE118" s="122"/>
      <c r="CG118" s="122"/>
      <c r="CH118" s="122"/>
      <c r="CI118" s="122"/>
    </row>
    <row r="119" spans="1:88" ht="20.45" customHeight="1" x14ac:dyDescent="0.25">
      <c r="E119" s="195" t="s">
        <v>241</v>
      </c>
      <c r="F119" s="195" t="s">
        <v>1182</v>
      </c>
      <c r="Q119" s="22"/>
      <c r="AX119" s="139"/>
    </row>
    <row r="120" spans="1:88" ht="14.25" customHeight="1" x14ac:dyDescent="0.25">
      <c r="G120" s="19"/>
      <c r="H120" s="19"/>
      <c r="I120" s="15"/>
      <c r="L120" s="20"/>
      <c r="AX120" s="139"/>
    </row>
    <row r="121" spans="1:88" ht="14.25" customHeight="1" x14ac:dyDescent="0.25">
      <c r="G121" s="19"/>
      <c r="H121" s="19"/>
      <c r="I121" s="15"/>
      <c r="L121" s="20"/>
      <c r="AX121" s="139"/>
      <c r="BM121" s="12"/>
    </row>
    <row r="122" spans="1:88" ht="24.75" customHeight="1" x14ac:dyDescent="0.25">
      <c r="E122" s="305" t="s">
        <v>1037</v>
      </c>
      <c r="H122" s="19"/>
    </row>
    <row r="123" spans="1:88" ht="14.25" customHeight="1" thickBot="1" x14ac:dyDescent="0.3">
      <c r="D123" s="306">
        <v>3</v>
      </c>
    </row>
    <row r="124" spans="1:88" ht="21" customHeight="1" x14ac:dyDescent="0.25">
      <c r="D124" s="306" t="str">
        <f>VLOOKUP(MATCH(D123,tblS_Mesec[ID_Mesec],0),tblS_Mesec[],4)</f>
        <v>PLAN</v>
      </c>
      <c r="F124" s="250" t="s">
        <v>520</v>
      </c>
      <c r="G124" s="921" t="s">
        <v>506</v>
      </c>
      <c r="H124" s="922"/>
      <c r="I124" s="922"/>
      <c r="J124" s="922"/>
      <c r="K124" s="922"/>
      <c r="L124" s="921" t="s">
        <v>515</v>
      </c>
      <c r="M124" s="922"/>
      <c r="N124" s="922"/>
      <c r="O124" s="395"/>
      <c r="P124" s="922" t="s">
        <v>555</v>
      </c>
      <c r="Q124" s="922"/>
      <c r="R124" s="923"/>
      <c r="S124" s="250" t="s">
        <v>1087</v>
      </c>
      <c r="T124" s="252"/>
      <c r="U124" s="251"/>
      <c r="V124" s="251"/>
      <c r="W124" s="252"/>
      <c r="AB124" s="35" t="s">
        <v>241</v>
      </c>
      <c r="BN124" s="35" t="s">
        <v>241</v>
      </c>
    </row>
    <row r="125" spans="1:88" ht="21" customHeight="1" x14ac:dyDescent="0.25">
      <c r="D125" s="306" t="str">
        <f>VLOOKUP(MATCH($D$123,tblS_Mesec[ID_Mesec],0),tblS_Mesec[],7)</f>
        <v>PO</v>
      </c>
      <c r="E125" s="21" t="s">
        <v>1146</v>
      </c>
      <c r="F125" s="249"/>
      <c r="G125" s="253"/>
      <c r="H125" s="249"/>
      <c r="I125" s="254" t="s">
        <v>518</v>
      </c>
      <c r="J125" s="255" t="s">
        <v>519</v>
      </c>
      <c r="K125" s="256"/>
      <c r="L125" s="257" t="s">
        <v>516</v>
      </c>
      <c r="M125" s="559" t="s">
        <v>517</v>
      </c>
      <c r="N125" s="259"/>
      <c r="O125" s="385" t="s">
        <v>907</v>
      </c>
      <c r="P125" s="249"/>
      <c r="Q125" s="249"/>
      <c r="R125" s="249"/>
      <c r="S125" s="249"/>
      <c r="T125" s="249"/>
      <c r="U125" s="249"/>
      <c r="AB125" s="394" t="str">
        <f>$AB$15</f>
        <v>Pripomoček za izračun deleža UVS med posameznimi skupinami odjemalcev</v>
      </c>
      <c r="AR125" s="318">
        <f>SUM(AR128:AR172)</f>
        <v>0</v>
      </c>
      <c r="BN125" s="547" t="str">
        <f>$BN$15</f>
        <v>Uporabljen tip proizvodnih naprav in doseženi mesečni parametri</v>
      </c>
    </row>
    <row r="126" spans="1:88" s="23" customFormat="1" ht="15.75" customHeight="1" x14ac:dyDescent="0.25">
      <c r="E126" s="23" t="s">
        <v>16</v>
      </c>
      <c r="F126" s="23" t="s">
        <v>17</v>
      </c>
      <c r="G126" s="23" t="s">
        <v>18</v>
      </c>
      <c r="H126" s="23" t="s">
        <v>19</v>
      </c>
      <c r="I126" s="23" t="s">
        <v>20</v>
      </c>
      <c r="J126" s="23" t="s">
        <v>21</v>
      </c>
      <c r="K126" s="23" t="s">
        <v>22</v>
      </c>
      <c r="L126" s="23" t="s">
        <v>23</v>
      </c>
      <c r="M126" s="23" t="s">
        <v>24</v>
      </c>
      <c r="N126" s="23" t="s">
        <v>25</v>
      </c>
      <c r="O126" s="23" t="s">
        <v>26</v>
      </c>
      <c r="P126" s="23" t="s">
        <v>27</v>
      </c>
      <c r="Q126" s="23" t="s">
        <v>28</v>
      </c>
      <c r="R126" s="23" t="s">
        <v>507</v>
      </c>
      <c r="S126" s="23" t="s">
        <v>508</v>
      </c>
      <c r="T126" s="23" t="s">
        <v>509</v>
      </c>
      <c r="U126" s="23" t="s">
        <v>510</v>
      </c>
      <c r="V126" s="23" t="s">
        <v>557</v>
      </c>
      <c r="W126" s="23" t="s">
        <v>886</v>
      </c>
      <c r="X126" s="11"/>
      <c r="Y126" s="11"/>
      <c r="Z126" s="11"/>
      <c r="AA126" s="11"/>
      <c r="AB126" s="487"/>
      <c r="AK126" s="123"/>
      <c r="AL126" s="123"/>
      <c r="AM126" s="123"/>
      <c r="AN126" s="123"/>
      <c r="AO126" s="123"/>
      <c r="AP126" s="123"/>
      <c r="AQ126" s="123"/>
      <c r="AR126" s="123"/>
      <c r="AS126" s="139"/>
      <c r="AT126" s="123"/>
      <c r="AU126" s="123"/>
      <c r="AV126" s="123"/>
      <c r="AX126" s="123"/>
      <c r="AY126" s="123"/>
      <c r="AZ126" s="123"/>
      <c r="BA126" s="123"/>
      <c r="BB126" s="123"/>
      <c r="BC126" s="123"/>
      <c r="BG126" s="139"/>
      <c r="BH126" s="123"/>
      <c r="BI126" s="123"/>
      <c r="BJ126" s="123"/>
      <c r="BK126" s="123"/>
      <c r="BL126" s="123"/>
      <c r="BM126" s="123"/>
      <c r="CD126" s="123"/>
      <c r="CE126" s="139"/>
      <c r="CF126" s="123"/>
      <c r="CG126" s="123"/>
      <c r="CH126" s="123"/>
      <c r="CI126" s="123"/>
    </row>
    <row r="127" spans="1:88" s="21" customFormat="1" ht="138" customHeight="1" x14ac:dyDescent="0.25">
      <c r="A127" s="11"/>
      <c r="B127" s="11"/>
      <c r="C127" s="25" t="s">
        <v>573</v>
      </c>
      <c r="D127" s="333" t="s">
        <v>549</v>
      </c>
      <c r="E127" s="309" t="s">
        <v>14</v>
      </c>
      <c r="F127" s="26" t="s">
        <v>146</v>
      </c>
      <c r="G127" s="25" t="s">
        <v>511</v>
      </c>
      <c r="H127" s="27" t="s">
        <v>3</v>
      </c>
      <c r="I127" s="248" t="s">
        <v>503</v>
      </c>
      <c r="J127" s="25" t="s">
        <v>504</v>
      </c>
      <c r="K127" s="25" t="s">
        <v>568</v>
      </c>
      <c r="L127" s="300" t="s">
        <v>512</v>
      </c>
      <c r="M127" s="243" t="s">
        <v>513</v>
      </c>
      <c r="N127" s="243" t="s">
        <v>567</v>
      </c>
      <c r="O127" s="391" t="s">
        <v>875</v>
      </c>
      <c r="P127" s="67" t="s">
        <v>554</v>
      </c>
      <c r="Q127" s="25" t="s">
        <v>556</v>
      </c>
      <c r="R127" s="27" t="s">
        <v>505</v>
      </c>
      <c r="S127" s="25" t="s">
        <v>253</v>
      </c>
      <c r="T127" s="25" t="s">
        <v>147</v>
      </c>
      <c r="U127" s="27" t="s">
        <v>148</v>
      </c>
      <c r="V127" s="36" t="s">
        <v>178</v>
      </c>
      <c r="W127" s="25" t="s">
        <v>179</v>
      </c>
      <c r="Y127" s="392" t="s">
        <v>196</v>
      </c>
      <c r="AB127" s="442" t="s">
        <v>910</v>
      </c>
      <c r="AC127" s="442" t="s">
        <v>909</v>
      </c>
      <c r="AD127" s="442" t="s">
        <v>916</v>
      </c>
      <c r="AE127" s="442" t="s">
        <v>915</v>
      </c>
      <c r="AF127" s="11"/>
      <c r="AG127" s="11"/>
      <c r="AH127" s="11"/>
      <c r="AI127" s="11"/>
      <c r="AJ127" s="11"/>
      <c r="AK127" s="11"/>
      <c r="AL127" s="11"/>
      <c r="AM127" s="11"/>
      <c r="AP127" s="144"/>
      <c r="AQ127" s="246" t="s">
        <v>148</v>
      </c>
      <c r="AR127" s="145" t="s">
        <v>195</v>
      </c>
      <c r="AS127" s="246"/>
      <c r="AT127" s="246"/>
      <c r="AU127" s="246"/>
      <c r="AV127" s="505" t="s">
        <v>522</v>
      </c>
      <c r="AW127" s="386" t="s">
        <v>521</v>
      </c>
      <c r="AX127" s="388" t="s">
        <v>523</v>
      </c>
      <c r="AY127" s="387" t="s">
        <v>876</v>
      </c>
      <c r="AZ127" s="387" t="s">
        <v>877</v>
      </c>
      <c r="BA127" s="387" t="s">
        <v>982</v>
      </c>
      <c r="BB127" s="387" t="s">
        <v>979</v>
      </c>
      <c r="BC127" s="504" t="s">
        <v>986</v>
      </c>
      <c r="BD127" s="504" t="s">
        <v>987</v>
      </c>
      <c r="BE127" s="246" t="s">
        <v>609</v>
      </c>
      <c r="BF127" s="246" t="s">
        <v>610</v>
      </c>
      <c r="BG127" s="246" t="s">
        <v>607</v>
      </c>
      <c r="BH127" s="246" t="s">
        <v>608</v>
      </c>
      <c r="BJ127" s="519" t="s">
        <v>970</v>
      </c>
      <c r="BK127" s="519" t="s">
        <v>978</v>
      </c>
      <c r="BL127" s="519" t="s">
        <v>971</v>
      </c>
      <c r="BM127" s="519" t="s">
        <v>980</v>
      </c>
      <c r="BN127" s="548" t="s">
        <v>972</v>
      </c>
      <c r="BO127" s="548" t="s">
        <v>974</v>
      </c>
      <c r="BP127" s="548" t="s">
        <v>973</v>
      </c>
      <c r="BQ127" s="548" t="s">
        <v>1000</v>
      </c>
      <c r="BR127" s="548" t="s">
        <v>999</v>
      </c>
      <c r="BW127" s="139"/>
      <c r="BX127" s="246"/>
      <c r="CE127" s="246"/>
      <c r="CF127" s="246"/>
      <c r="CG127" s="122"/>
      <c r="CH127" s="122"/>
      <c r="CI127" s="122"/>
      <c r="CJ127" s="122"/>
    </row>
    <row r="128" spans="1:88" s="35" customFormat="1" ht="16.7" customHeight="1" x14ac:dyDescent="0.25">
      <c r="A128" s="11"/>
      <c r="B128" s="11"/>
      <c r="C128" s="332" t="str">
        <f t="shared" ref="C128:C172" si="72">$D$125</f>
        <v>PO</v>
      </c>
      <c r="D128" s="334" t="str">
        <f t="shared" ref="D128:D172" si="73">$D$124</f>
        <v>PLAN</v>
      </c>
      <c r="E128" s="310" t="str">
        <f t="shared" ref="E128:F143" si="74">IF(E73="","",E73)</f>
        <v/>
      </c>
      <c r="F128" s="29" t="str">
        <f t="shared" si="74"/>
        <v/>
      </c>
      <c r="G128" s="262" t="str">
        <f t="shared" ref="G128:G156" si="75">IF(E128="","",ROUND(IF(OR(O128=0,O128=""),SUM(J128:K128),(SUM(M128:N128))/(SUM(M128:N128)+O128)*SUM(J128:K128)),3))</f>
        <v/>
      </c>
      <c r="H128" s="29" t="str">
        <f t="shared" ref="H128:H172" si="76">IF(H73="","",H73)</f>
        <v/>
      </c>
      <c r="I128" s="642"/>
      <c r="J128" s="643"/>
      <c r="K128" s="643"/>
      <c r="L128" s="644"/>
      <c r="M128" s="643"/>
      <c r="N128" s="643"/>
      <c r="O128" s="645"/>
      <c r="P128" s="646"/>
      <c r="Q128" s="647"/>
      <c r="R128" s="30" t="str">
        <f>IF(R73="","",R73)</f>
        <v/>
      </c>
      <c r="S128" s="399" t="str">
        <f t="shared" ref="S128:S172" si="77">IF(OR(G128="",Q128=""),"",ROUND((G128*Q128+P128),2))</f>
        <v/>
      </c>
      <c r="T128" s="685" t="str">
        <f t="shared" ref="T128:T172" si="78">IFERROR(S128/$S$173,"")</f>
        <v/>
      </c>
      <c r="U128" s="32" t="str">
        <f t="shared" ref="U128:U172" si="79">U73</f>
        <v/>
      </c>
      <c r="V128" s="37" t="str">
        <f t="shared" ref="V128:V172" si="80">IFERROR(Q128/Q73-1,"")</f>
        <v/>
      </c>
      <c r="W128" s="33" t="str">
        <f t="shared" ref="W128:W172" si="81">IFERROR(T128*$S$173/$S$118,"")</f>
        <v/>
      </c>
      <c r="Y128" s="34" t="str">
        <f t="shared" ref="Y128:Y156" si="82">IF(AND(E128="",COUNTA(I128:Q128)=0),"",IF(AR128=1,"û","ü"))</f>
        <v/>
      </c>
      <c r="AB128" s="443" t="s">
        <v>911</v>
      </c>
      <c r="AC128" s="488">
        <f>IFERROR(SUM(#REF!,#REF!,#REF!)/#REF!,0)</f>
        <v>0</v>
      </c>
      <c r="AD128" s="492">
        <v>0</v>
      </c>
      <c r="AE128" s="490">
        <f>ROUND(AD128*AC128,3)</f>
        <v>0</v>
      </c>
      <c r="AF128" s="11"/>
      <c r="AG128" s="11"/>
      <c r="AH128" s="11"/>
      <c r="AI128" s="11"/>
      <c r="AJ128" s="11"/>
      <c r="AK128" s="11"/>
      <c r="AL128" s="11"/>
      <c r="AM128" s="11"/>
      <c r="AP128" s="125"/>
      <c r="AQ128" s="125" t="s">
        <v>149</v>
      </c>
      <c r="AR128" s="147">
        <f t="shared" ref="AR128:AR156" si="83">IF(SUM(AS128:BF128)&gt;0,1,0)</f>
        <v>0</v>
      </c>
      <c r="AS128" s="122"/>
      <c r="AT128" s="147"/>
      <c r="AU128" s="147"/>
      <c r="AV128" s="122"/>
      <c r="AW128" s="35">
        <f t="shared" ref="AW128:AW156" si="84">IF(SUM(I128:O128)=0,0,IF(LEFT(E128,3)="A01",IF(SUM(I128:J128,L128:M128)=0,0,IF(AND(SUM(I128:J128)&gt;0,SUM(L128:M128)&gt;0),0,1)),0))</f>
        <v>0</v>
      </c>
      <c r="AX128" s="35">
        <f t="shared" ref="AX128:AX156" si="85">IF(SUM(I128:O128)=0,0,IF(LEFT(E128,3)="A01",IF(SUM(I128:O128)=0,0,IF(OR(AND(K128=0,N128=0),AND(K128&gt;0,N128&gt;=0))=TRUE,0,1)),0))</f>
        <v>0</v>
      </c>
      <c r="AY128" s="35">
        <f>IFERROR(IF(BM128=1,IF(AND(BN128&lt;=$BZ$19,BN128&gt;=$CA$19,BO128&lt;=$BV$19,BO128&gt;=$BW$19,BP128&lt;=$BX$19,BP128&gt;=$BY$19,BQ128&gt;=$CB$19,BQ128&lt;=$CC$19),0,1),0),0)</f>
        <v>0</v>
      </c>
      <c r="AZ128" s="35">
        <f t="shared" ref="AZ128:AZ156" si="86">IFERROR(IF(BM128=2,IF(AND(BN128&lt;=$BZ$20,BN128&gt;=$CA$20,BO128&lt;=$BV$20,BO128&gt;=$BW$20),0,1),0),0)</f>
        <v>0</v>
      </c>
      <c r="BA128" s="35">
        <f>IFERROR(IF(BM128=3,IF(AND(BN128&lt;=$BZ$21,BN128&gt;=$CA$21,BO128&lt;=$BV$21,BO128&gt;=$BW$21,BP128&lt;=$BX$21,BP128&gt;=$BY$21,BQ128&gt;=$CB$21,BQ128&lt;=$CC$21),0,1),0),0)</f>
        <v>0</v>
      </c>
      <c r="BB128" s="35">
        <f t="shared" ref="BB128:BB156" si="87">IFERROR(IF(BM128=4,IF(AND(BN128&lt;=$BZ$22,BN128&gt;=$CA$22,BO128&lt;=$BV$22,BO128&gt;=$BW$22),0,1),0),0)</f>
        <v>0</v>
      </c>
      <c r="BC128" s="35">
        <f t="shared" ref="BC128:BC156" si="88">IF(E128="",0,IF(AND(OR(AND(I128=0,L128=0),AND(I128&gt;0,L128&gt;0),AND(SUM(I128:J128)&gt;0,SUM(L128:M128)&gt;0)),OR(AND(I128&gt;0,J128&gt;0,L128&gt;0),AND(SUM(I128:J128)=0,SUM(L128:M128)=0)))=TRUE,0,1))</f>
        <v>0</v>
      </c>
      <c r="BD128" s="381">
        <f>IF(OR(COUNTA(I128:Q128)=9,COUNTA(I128:Q128)=0)=TRUE,0,1)</f>
        <v>0</v>
      </c>
      <c r="BE128" s="35">
        <f t="shared" ref="BE128:BE156" si="89">IF(AND($BG$16=E128,$BG$128&lt;&gt;""),IF(Q128&gt;$BG$128,1,0),0)</f>
        <v>0</v>
      </c>
      <c r="BF128" s="35">
        <f t="shared" ref="BF128:BF156" si="90">IF(AND($BH$16=E128,$BH$128&lt;&gt;""),IF(Q128&gt;$BH$128,1,0),0)</f>
        <v>0</v>
      </c>
      <c r="BG128" s="372" t="str">
        <f>IF(AND($AK$2=VLOOKUP($D$123,tblS_RegUVS[],2),VLOOKUP($D$123,tblS_RegUVS[],4)&lt;&gt;""),VLOOKUP($D$123,tblS_RegUVS[],4),"")</f>
        <v/>
      </c>
      <c r="BH128" s="372" t="str">
        <f>IF(AND($AK$2=VLOOKUP($D$123,tblS_RegUVS[],2),VLOOKUP($D$123,tblS_RegUVS[],6)&lt;&gt;""),VLOOKUP($D$123,tblS_RegUVS[],6),"")</f>
        <v/>
      </c>
      <c r="BJ128" s="12" t="b">
        <f t="shared" ref="BJ128:BJ156" si="91">AND(LEFT(E128,3)="A01",SUM(L128:N128)&gt;0,E128&lt;&gt;"A01-13",E128&lt;&gt;"A01-14",E128&lt;&gt;"A01-15")</f>
        <v>0</v>
      </c>
      <c r="BK128" s="516" t="b">
        <f t="shared" ref="BK128:BK156" si="92">AND(LEFT(E128,3)="A01",SUM(N128:O128)&gt;0,E128="A01-15")</f>
        <v>0</v>
      </c>
      <c r="BL128" s="518">
        <f t="shared" ref="BL128:BL156" si="93">IF(BJ128=TRUE,IF(AND(K128=0,BJ128=TRUE),1,IF(SUM(I128:J128)=0,2,3)),0)</f>
        <v>0</v>
      </c>
      <c r="BM128" s="518">
        <f>IF(BL128&lt;&gt;0,BL128,IF(BK128=TRUE,4,0))</f>
        <v>0</v>
      </c>
      <c r="BN128" s="517" t="str">
        <f t="shared" ref="BN128:BN156" si="94">IFERROR(IF($BM128=0,"",ROUND(SUM(L128:O128)/SUM(I128:K128),3)),"")</f>
        <v/>
      </c>
      <c r="BO128" s="517" t="str">
        <f t="shared" ref="BO128:BO156" si="95">IFERROR(IF($BM128=0,"",ROUND(SUM(M128:O128)/SUM(J128:K128),3)),"")</f>
        <v/>
      </c>
      <c r="BP128" s="517" t="str">
        <f t="shared" ref="BP128:BP156" si="96">IFERROR(IF($BM128=0,"",ROUND(SUM(L128)/SUM(I128),3)),"")</f>
        <v/>
      </c>
      <c r="BQ128" s="517" t="str">
        <f>IFERROR(IF(OR($BM128=1,$BM128=3),ROUND(IF(O128=0,L128/M128,IF((N128+O128)&lt;=(K128*0.95),L128/(M128+O128),L128/(SUM(N128:O128)-K128*0.95+M128))),3),""),"")</f>
        <v/>
      </c>
      <c r="BR128" s="546" t="str">
        <f>IF(BM128=0,"",VLOOKUP(BM128,$BT$19:$BU$22,2))</f>
        <v/>
      </c>
      <c r="BW128" s="139"/>
      <c r="BX128" s="125"/>
      <c r="CE128" s="372"/>
      <c r="CF128" s="372"/>
      <c r="CG128" s="122"/>
      <c r="CH128" s="122"/>
      <c r="CI128" s="122"/>
      <c r="CJ128" s="122"/>
    </row>
    <row r="129" spans="1:88" s="35" customFormat="1" ht="16.7" customHeight="1" x14ac:dyDescent="0.25">
      <c r="A129" s="11"/>
      <c r="B129" s="11"/>
      <c r="C129" s="332" t="str">
        <f t="shared" si="72"/>
        <v>PO</v>
      </c>
      <c r="D129" s="334" t="str">
        <f t="shared" si="73"/>
        <v>PLAN</v>
      </c>
      <c r="E129" s="310" t="str">
        <f t="shared" si="74"/>
        <v/>
      </c>
      <c r="F129" s="29" t="str">
        <f t="shared" si="74"/>
        <v/>
      </c>
      <c r="G129" s="262" t="str">
        <f t="shared" si="75"/>
        <v/>
      </c>
      <c r="H129" s="29" t="str">
        <f t="shared" si="76"/>
        <v/>
      </c>
      <c r="I129" s="642"/>
      <c r="J129" s="643"/>
      <c r="K129" s="643"/>
      <c r="L129" s="644"/>
      <c r="M129" s="643"/>
      <c r="N129" s="643"/>
      <c r="O129" s="645"/>
      <c r="P129" s="646"/>
      <c r="Q129" s="647"/>
      <c r="R129" s="30" t="str">
        <f t="shared" ref="R129:R172" si="97">IF(R74="","",R74)</f>
        <v/>
      </c>
      <c r="S129" s="399" t="str">
        <f t="shared" si="77"/>
        <v/>
      </c>
      <c r="T129" s="685" t="str">
        <f t="shared" si="78"/>
        <v/>
      </c>
      <c r="U129" s="32" t="str">
        <f t="shared" si="79"/>
        <v/>
      </c>
      <c r="V129" s="37" t="str">
        <f t="shared" si="80"/>
        <v/>
      </c>
      <c r="W129" s="33" t="str">
        <f t="shared" si="81"/>
        <v/>
      </c>
      <c r="Y129" s="34" t="str">
        <f t="shared" si="82"/>
        <v/>
      </c>
      <c r="AB129" s="444" t="s">
        <v>912</v>
      </c>
      <c r="AC129" s="489">
        <f>IFERROR(SUM(#REF!,#REF!,#REF!)/#REF!,0)</f>
        <v>0</v>
      </c>
      <c r="AD129" s="445"/>
      <c r="AE129" s="491">
        <f>ROUND(AD128*AC129,3)</f>
        <v>0</v>
      </c>
      <c r="AF129" s="11"/>
      <c r="AG129" s="11"/>
      <c r="AH129" s="11"/>
      <c r="AI129" s="11"/>
      <c r="AJ129" s="11"/>
      <c r="AK129" s="11"/>
      <c r="AL129" s="11"/>
      <c r="AM129" s="11"/>
      <c r="AP129" s="125"/>
      <c r="AQ129" s="125" t="s">
        <v>150</v>
      </c>
      <c r="AR129" s="147">
        <f t="shared" si="83"/>
        <v>0</v>
      </c>
      <c r="AS129" s="122"/>
      <c r="AT129" s="122"/>
      <c r="AU129" s="122"/>
      <c r="AV129" s="122"/>
      <c r="AW129" s="35">
        <f t="shared" si="84"/>
        <v>0</v>
      </c>
      <c r="AX129" s="35">
        <f t="shared" si="85"/>
        <v>0</v>
      </c>
      <c r="AY129" s="35">
        <f t="shared" ref="AY129:AY156" si="98">IFERROR(IF(BM129=1,IF(AND(BN129&lt;=$BZ$19,BN129&gt;=$CA$19,BO129&lt;=$BV$19,BO129&gt;=$BW$19,BP129&lt;=$BX$19,BP129&gt;=$BY$19,BQ129&gt;=$CB$19,BQ129&lt;=$CC$19),0,1),0),0)</f>
        <v>0</v>
      </c>
      <c r="AZ129" s="35">
        <f t="shared" si="86"/>
        <v>0</v>
      </c>
      <c r="BA129" s="35">
        <f t="shared" ref="BA129:BA156" si="99">IFERROR(IF(BM129=3,IF(AND(BN129&lt;=$BZ$21,BN129&gt;=$CA$21,BO129&lt;=$BV$21,BO129&gt;=$BW$21,BP129&lt;=$BX$21,BP129&gt;=$BY$21,BQ129&gt;=$CB$21,BQ129&lt;=$CC$21),0,1),0),0)</f>
        <v>0</v>
      </c>
      <c r="BB129" s="35">
        <f t="shared" si="87"/>
        <v>0</v>
      </c>
      <c r="BC129" s="35">
        <f t="shared" si="88"/>
        <v>0</v>
      </c>
      <c r="BD129" s="381">
        <f t="shared" ref="BD129:BD156" si="100">IF(OR(COUNTA(I129:Q129)=9,COUNTA(I129:Q129)=0)=TRUE,0,1)</f>
        <v>0</v>
      </c>
      <c r="BE129" s="35">
        <f t="shared" si="89"/>
        <v>0</v>
      </c>
      <c r="BF129" s="35">
        <f t="shared" si="90"/>
        <v>0</v>
      </c>
      <c r="BG129" s="6"/>
      <c r="BJ129" s="12" t="b">
        <f t="shared" si="91"/>
        <v>0</v>
      </c>
      <c r="BK129" s="516" t="b">
        <f t="shared" si="92"/>
        <v>0</v>
      </c>
      <c r="BL129" s="518">
        <f t="shared" si="93"/>
        <v>0</v>
      </c>
      <c r="BM129" s="518">
        <f t="shared" ref="BM129:BM156" si="101">IF(BL129&lt;&gt;0,BL129,IF(BK129=TRUE,4,0))</f>
        <v>0</v>
      </c>
      <c r="BN129" s="517" t="str">
        <f t="shared" si="94"/>
        <v/>
      </c>
      <c r="BO129" s="517" t="str">
        <f t="shared" si="95"/>
        <v/>
      </c>
      <c r="BP129" s="517" t="str">
        <f t="shared" si="96"/>
        <v/>
      </c>
      <c r="BQ129" s="517" t="str">
        <f t="shared" ref="BQ129:BQ156" si="102">IFERROR(IF(OR($BM129=1,$BM129=3),ROUND(IF(O129=0,L129/M129,IF((N129+O129)&lt;=(K129*0.95),L129/(M129+O129),L129/(SUM(N129:O129)-K129*0.95+M129))),3),""),"")</f>
        <v/>
      </c>
      <c r="BR129" s="546" t="str">
        <f t="shared" ref="BR129:BR156" si="103">IF(BM129=0,"",VLOOKUP(BM129,$BT$19:$BU$22,2))</f>
        <v/>
      </c>
      <c r="BW129" s="139"/>
      <c r="BX129" s="125"/>
      <c r="CE129" s="6"/>
      <c r="CG129" s="122"/>
      <c r="CH129" s="122"/>
      <c r="CI129" s="122"/>
      <c r="CJ129" s="122"/>
    </row>
    <row r="130" spans="1:88" s="35" customFormat="1" ht="16.7" customHeight="1" x14ac:dyDescent="0.25">
      <c r="A130" s="11"/>
      <c r="B130" s="11"/>
      <c r="C130" s="332" t="str">
        <f t="shared" si="72"/>
        <v>PO</v>
      </c>
      <c r="D130" s="334" t="str">
        <f t="shared" si="73"/>
        <v>PLAN</v>
      </c>
      <c r="E130" s="310" t="str">
        <f t="shared" si="74"/>
        <v/>
      </c>
      <c r="F130" s="29" t="str">
        <f t="shared" si="74"/>
        <v/>
      </c>
      <c r="G130" s="262" t="str">
        <f t="shared" si="75"/>
        <v/>
      </c>
      <c r="H130" s="29" t="str">
        <f t="shared" si="76"/>
        <v/>
      </c>
      <c r="I130" s="642"/>
      <c r="J130" s="643"/>
      <c r="K130" s="643"/>
      <c r="L130" s="644"/>
      <c r="M130" s="643"/>
      <c r="N130" s="643"/>
      <c r="O130" s="645"/>
      <c r="P130" s="646"/>
      <c r="Q130" s="647"/>
      <c r="R130" s="30" t="str">
        <f t="shared" si="97"/>
        <v/>
      </c>
      <c r="S130" s="399" t="str">
        <f t="shared" si="77"/>
        <v/>
      </c>
      <c r="T130" s="685" t="str">
        <f t="shared" si="78"/>
        <v/>
      </c>
      <c r="U130" s="32" t="str">
        <f t="shared" si="79"/>
        <v/>
      </c>
      <c r="V130" s="37" t="str">
        <f t="shared" si="80"/>
        <v/>
      </c>
      <c r="W130" s="33" t="str">
        <f t="shared" si="81"/>
        <v/>
      </c>
      <c r="Y130" s="34" t="str">
        <f t="shared" si="82"/>
        <v/>
      </c>
      <c r="AB130" s="444" t="s">
        <v>913</v>
      </c>
      <c r="AC130" s="489">
        <f>IFERROR(1-SUM(AC128:AC129),0)</f>
        <v>1</v>
      </c>
      <c r="AD130" s="445"/>
      <c r="AE130" s="491">
        <f>ROUND(AD128*AC130,3)</f>
        <v>0</v>
      </c>
      <c r="AF130" s="11"/>
      <c r="AG130" s="11"/>
      <c r="AH130" s="11"/>
      <c r="AI130" s="11"/>
      <c r="AJ130" s="11"/>
      <c r="AK130" s="11"/>
      <c r="AL130" s="11"/>
      <c r="AM130" s="11"/>
      <c r="AP130" s="125"/>
      <c r="AQ130" s="125" t="s">
        <v>151</v>
      </c>
      <c r="AR130" s="147">
        <f t="shared" si="83"/>
        <v>0</v>
      </c>
      <c r="AS130" s="122"/>
      <c r="AT130" s="122"/>
      <c r="AU130" s="122"/>
      <c r="AV130" s="122"/>
      <c r="AW130" s="35">
        <f t="shared" si="84"/>
        <v>0</v>
      </c>
      <c r="AX130" s="35">
        <f t="shared" si="85"/>
        <v>0</v>
      </c>
      <c r="AY130" s="35">
        <f t="shared" si="98"/>
        <v>0</v>
      </c>
      <c r="AZ130" s="35">
        <f t="shared" si="86"/>
        <v>0</v>
      </c>
      <c r="BA130" s="35">
        <f t="shared" si="99"/>
        <v>0</v>
      </c>
      <c r="BB130" s="35">
        <f t="shared" si="87"/>
        <v>0</v>
      </c>
      <c r="BC130" s="35">
        <f t="shared" si="88"/>
        <v>0</v>
      </c>
      <c r="BD130" s="381">
        <f t="shared" si="100"/>
        <v>0</v>
      </c>
      <c r="BE130" s="35">
        <f t="shared" si="89"/>
        <v>0</v>
      </c>
      <c r="BF130" s="35">
        <f t="shared" si="90"/>
        <v>0</v>
      </c>
      <c r="BJ130" s="12" t="b">
        <f t="shared" si="91"/>
        <v>0</v>
      </c>
      <c r="BK130" s="516" t="b">
        <f t="shared" si="92"/>
        <v>0</v>
      </c>
      <c r="BL130" s="518">
        <f t="shared" si="93"/>
        <v>0</v>
      </c>
      <c r="BM130" s="518">
        <f t="shared" si="101"/>
        <v>0</v>
      </c>
      <c r="BN130" s="517" t="str">
        <f t="shared" si="94"/>
        <v/>
      </c>
      <c r="BO130" s="517" t="str">
        <f t="shared" si="95"/>
        <v/>
      </c>
      <c r="BP130" s="517" t="str">
        <f t="shared" si="96"/>
        <v/>
      </c>
      <c r="BQ130" s="517" t="str">
        <f t="shared" si="102"/>
        <v/>
      </c>
      <c r="BR130" s="546" t="str">
        <f t="shared" si="103"/>
        <v/>
      </c>
      <c r="BW130" s="139"/>
      <c r="BX130" s="125"/>
      <c r="CG130" s="122"/>
      <c r="CH130" s="122"/>
      <c r="CI130" s="122"/>
      <c r="CJ130" s="122"/>
    </row>
    <row r="131" spans="1:88" s="35" customFormat="1" ht="16.7" customHeight="1" x14ac:dyDescent="0.25">
      <c r="A131" s="11"/>
      <c r="B131" s="11"/>
      <c r="C131" s="332" t="str">
        <f t="shared" si="72"/>
        <v>PO</v>
      </c>
      <c r="D131" s="334" t="str">
        <f t="shared" si="73"/>
        <v>PLAN</v>
      </c>
      <c r="E131" s="310" t="str">
        <f t="shared" si="74"/>
        <v/>
      </c>
      <c r="F131" s="29" t="str">
        <f t="shared" si="74"/>
        <v/>
      </c>
      <c r="G131" s="262" t="str">
        <f t="shared" si="75"/>
        <v/>
      </c>
      <c r="H131" s="29" t="str">
        <f t="shared" si="76"/>
        <v/>
      </c>
      <c r="I131" s="642"/>
      <c r="J131" s="643"/>
      <c r="K131" s="643"/>
      <c r="L131" s="644"/>
      <c r="M131" s="643"/>
      <c r="N131" s="643"/>
      <c r="O131" s="645"/>
      <c r="P131" s="646"/>
      <c r="Q131" s="647"/>
      <c r="R131" s="30" t="str">
        <f t="shared" si="97"/>
        <v/>
      </c>
      <c r="S131" s="399" t="str">
        <f t="shared" si="77"/>
        <v/>
      </c>
      <c r="T131" s="685" t="str">
        <f t="shared" si="78"/>
        <v/>
      </c>
      <c r="U131" s="32" t="str">
        <f t="shared" si="79"/>
        <v/>
      </c>
      <c r="V131" s="37" t="str">
        <f t="shared" si="80"/>
        <v/>
      </c>
      <c r="W131" s="33" t="str">
        <f t="shared" si="81"/>
        <v/>
      </c>
      <c r="Y131" s="34" t="str">
        <f t="shared" si="82"/>
        <v/>
      </c>
      <c r="AC131" s="11"/>
      <c r="AD131" s="11"/>
      <c r="AE131" s="11"/>
      <c r="AF131" s="11"/>
      <c r="AG131" s="11"/>
      <c r="AH131" s="11"/>
      <c r="AJ131" s="11"/>
      <c r="AK131" s="11"/>
      <c r="AL131" s="11"/>
      <c r="AM131" s="11"/>
      <c r="AP131" s="125"/>
      <c r="AQ131" s="125" t="s">
        <v>152</v>
      </c>
      <c r="AR131" s="147">
        <f t="shared" si="83"/>
        <v>0</v>
      </c>
      <c r="AS131" s="122"/>
      <c r="AT131" s="122"/>
      <c r="AU131" s="122"/>
      <c r="AV131" s="122"/>
      <c r="AW131" s="35">
        <f t="shared" si="84"/>
        <v>0</v>
      </c>
      <c r="AX131" s="35">
        <f t="shared" si="85"/>
        <v>0</v>
      </c>
      <c r="AY131" s="35">
        <f t="shared" si="98"/>
        <v>0</v>
      </c>
      <c r="AZ131" s="35">
        <f t="shared" si="86"/>
        <v>0</v>
      </c>
      <c r="BA131" s="35">
        <f t="shared" si="99"/>
        <v>0</v>
      </c>
      <c r="BB131" s="35">
        <f t="shared" si="87"/>
        <v>0</v>
      </c>
      <c r="BC131" s="35">
        <f t="shared" si="88"/>
        <v>0</v>
      </c>
      <c r="BD131" s="381">
        <f t="shared" si="100"/>
        <v>0</v>
      </c>
      <c r="BE131" s="35">
        <f t="shared" si="89"/>
        <v>0</v>
      </c>
      <c r="BF131" s="35">
        <f t="shared" si="90"/>
        <v>0</v>
      </c>
      <c r="BJ131" s="12" t="b">
        <f t="shared" si="91"/>
        <v>0</v>
      </c>
      <c r="BK131" s="516" t="b">
        <f t="shared" si="92"/>
        <v>0</v>
      </c>
      <c r="BL131" s="518">
        <f t="shared" si="93"/>
        <v>0</v>
      </c>
      <c r="BM131" s="518">
        <f t="shared" si="101"/>
        <v>0</v>
      </c>
      <c r="BN131" s="517" t="str">
        <f t="shared" si="94"/>
        <v/>
      </c>
      <c r="BO131" s="517" t="str">
        <f t="shared" si="95"/>
        <v/>
      </c>
      <c r="BP131" s="517" t="str">
        <f t="shared" si="96"/>
        <v/>
      </c>
      <c r="BQ131" s="517" t="str">
        <f t="shared" si="102"/>
        <v/>
      </c>
      <c r="BR131" s="546" t="str">
        <f t="shared" si="103"/>
        <v/>
      </c>
      <c r="BW131" s="139"/>
      <c r="BX131" s="125"/>
      <c r="CG131" s="122"/>
      <c r="CH131" s="122"/>
      <c r="CI131" s="122"/>
      <c r="CJ131" s="122"/>
    </row>
    <row r="132" spans="1:88" s="35" customFormat="1" ht="16.7" customHeight="1" x14ac:dyDescent="0.25">
      <c r="A132" s="11"/>
      <c r="B132" s="11"/>
      <c r="C132" s="332" t="str">
        <f t="shared" si="72"/>
        <v>PO</v>
      </c>
      <c r="D132" s="334" t="str">
        <f t="shared" si="73"/>
        <v>PLAN</v>
      </c>
      <c r="E132" s="310" t="str">
        <f t="shared" si="74"/>
        <v/>
      </c>
      <c r="F132" s="29" t="str">
        <f t="shared" si="74"/>
        <v/>
      </c>
      <c r="G132" s="262" t="str">
        <f t="shared" si="75"/>
        <v/>
      </c>
      <c r="H132" s="29" t="str">
        <f t="shared" si="76"/>
        <v/>
      </c>
      <c r="I132" s="642"/>
      <c r="J132" s="643"/>
      <c r="K132" s="643"/>
      <c r="L132" s="644"/>
      <c r="M132" s="643"/>
      <c r="N132" s="643"/>
      <c r="O132" s="645"/>
      <c r="P132" s="646"/>
      <c r="Q132" s="647"/>
      <c r="R132" s="30" t="str">
        <f t="shared" si="97"/>
        <v/>
      </c>
      <c r="S132" s="399" t="str">
        <f t="shared" si="77"/>
        <v/>
      </c>
      <c r="T132" s="685" t="str">
        <f t="shared" si="78"/>
        <v/>
      </c>
      <c r="U132" s="32" t="str">
        <f t="shared" si="79"/>
        <v/>
      </c>
      <c r="V132" s="37" t="str">
        <f t="shared" si="80"/>
        <v/>
      </c>
      <c r="W132" s="33" t="str">
        <f t="shared" si="81"/>
        <v/>
      </c>
      <c r="Y132" s="34" t="str">
        <f t="shared" si="82"/>
        <v/>
      </c>
      <c r="AC132" s="11"/>
      <c r="AD132" s="11"/>
      <c r="AE132" s="11"/>
      <c r="AF132" s="11"/>
      <c r="AG132" s="11"/>
      <c r="AH132" s="11"/>
      <c r="AI132" s="11"/>
      <c r="AJ132" s="11"/>
      <c r="AK132" s="11"/>
      <c r="AL132" s="11"/>
      <c r="AM132" s="11"/>
      <c r="AP132" s="125"/>
      <c r="AQ132" s="125" t="s">
        <v>153</v>
      </c>
      <c r="AR132" s="147">
        <f t="shared" si="83"/>
        <v>0</v>
      </c>
      <c r="AS132" s="122"/>
      <c r="AT132" s="122"/>
      <c r="AU132" s="122"/>
      <c r="AV132" s="122"/>
      <c r="AW132" s="35">
        <f t="shared" si="84"/>
        <v>0</v>
      </c>
      <c r="AX132" s="35">
        <f t="shared" si="85"/>
        <v>0</v>
      </c>
      <c r="AY132" s="35">
        <f t="shared" si="98"/>
        <v>0</v>
      </c>
      <c r="AZ132" s="35">
        <f t="shared" si="86"/>
        <v>0</v>
      </c>
      <c r="BA132" s="35">
        <f t="shared" si="99"/>
        <v>0</v>
      </c>
      <c r="BB132" s="35">
        <f t="shared" si="87"/>
        <v>0</v>
      </c>
      <c r="BC132" s="35">
        <f t="shared" si="88"/>
        <v>0</v>
      </c>
      <c r="BD132" s="381">
        <f t="shared" si="100"/>
        <v>0</v>
      </c>
      <c r="BE132" s="35">
        <f t="shared" si="89"/>
        <v>0</v>
      </c>
      <c r="BF132" s="35">
        <f t="shared" si="90"/>
        <v>0</v>
      </c>
      <c r="BJ132" s="12" t="b">
        <f t="shared" si="91"/>
        <v>0</v>
      </c>
      <c r="BK132" s="516" t="b">
        <f t="shared" si="92"/>
        <v>0</v>
      </c>
      <c r="BL132" s="518">
        <f t="shared" si="93"/>
        <v>0</v>
      </c>
      <c r="BM132" s="518">
        <f t="shared" si="101"/>
        <v>0</v>
      </c>
      <c r="BN132" s="517" t="str">
        <f t="shared" si="94"/>
        <v/>
      </c>
      <c r="BO132" s="517" t="str">
        <f t="shared" si="95"/>
        <v/>
      </c>
      <c r="BP132" s="517" t="str">
        <f t="shared" si="96"/>
        <v/>
      </c>
      <c r="BQ132" s="517" t="str">
        <f t="shared" si="102"/>
        <v/>
      </c>
      <c r="BR132" s="546" t="str">
        <f t="shared" si="103"/>
        <v/>
      </c>
      <c r="BW132" s="139"/>
      <c r="BX132" s="125"/>
      <c r="CG132" s="122"/>
      <c r="CH132" s="122"/>
      <c r="CI132" s="122"/>
      <c r="CJ132" s="122"/>
    </row>
    <row r="133" spans="1:88" s="35" customFormat="1" ht="16.7" customHeight="1" x14ac:dyDescent="0.25">
      <c r="A133" s="11"/>
      <c r="B133" s="11"/>
      <c r="C133" s="332" t="str">
        <f t="shared" si="72"/>
        <v>PO</v>
      </c>
      <c r="D133" s="334" t="str">
        <f t="shared" si="73"/>
        <v>PLAN</v>
      </c>
      <c r="E133" s="310" t="str">
        <f t="shared" si="74"/>
        <v/>
      </c>
      <c r="F133" s="29" t="str">
        <f t="shared" si="74"/>
        <v/>
      </c>
      <c r="G133" s="262" t="str">
        <f t="shared" si="75"/>
        <v/>
      </c>
      <c r="H133" s="29" t="str">
        <f t="shared" si="76"/>
        <v/>
      </c>
      <c r="I133" s="642"/>
      <c r="J133" s="643"/>
      <c r="K133" s="643"/>
      <c r="L133" s="644"/>
      <c r="M133" s="643"/>
      <c r="N133" s="643"/>
      <c r="O133" s="645"/>
      <c r="P133" s="646"/>
      <c r="Q133" s="647"/>
      <c r="R133" s="30" t="str">
        <f t="shared" si="97"/>
        <v/>
      </c>
      <c r="S133" s="399" t="str">
        <f t="shared" si="77"/>
        <v/>
      </c>
      <c r="T133" s="685" t="str">
        <f t="shared" si="78"/>
        <v/>
      </c>
      <c r="U133" s="32" t="str">
        <f t="shared" si="79"/>
        <v/>
      </c>
      <c r="V133" s="37" t="str">
        <f t="shared" si="80"/>
        <v/>
      </c>
      <c r="W133" s="33" t="str">
        <f t="shared" si="81"/>
        <v/>
      </c>
      <c r="Y133" s="34" t="str">
        <f t="shared" si="82"/>
        <v/>
      </c>
      <c r="AC133" s="11"/>
      <c r="AD133" s="11"/>
      <c r="AE133" s="11"/>
      <c r="AF133" s="11"/>
      <c r="AG133" s="11"/>
      <c r="AH133" s="11"/>
      <c r="AI133" s="11"/>
      <c r="AJ133" s="11"/>
      <c r="AK133" s="11"/>
      <c r="AL133" s="11"/>
      <c r="AM133" s="11"/>
      <c r="AP133" s="125"/>
      <c r="AQ133" s="125" t="s">
        <v>154</v>
      </c>
      <c r="AR133" s="147">
        <f t="shared" si="83"/>
        <v>0</v>
      </c>
      <c r="AS133" s="122"/>
      <c r="AT133" s="125"/>
      <c r="AU133" s="125"/>
      <c r="AV133" s="122"/>
      <c r="AW133" s="35">
        <f t="shared" si="84"/>
        <v>0</v>
      </c>
      <c r="AX133" s="35">
        <f t="shared" si="85"/>
        <v>0</v>
      </c>
      <c r="AY133" s="35">
        <f t="shared" si="98"/>
        <v>0</v>
      </c>
      <c r="AZ133" s="35">
        <f t="shared" si="86"/>
        <v>0</v>
      </c>
      <c r="BA133" s="35">
        <f t="shared" si="99"/>
        <v>0</v>
      </c>
      <c r="BB133" s="35">
        <f t="shared" si="87"/>
        <v>0</v>
      </c>
      <c r="BC133" s="35">
        <f t="shared" si="88"/>
        <v>0</v>
      </c>
      <c r="BD133" s="381">
        <f t="shared" si="100"/>
        <v>0</v>
      </c>
      <c r="BE133" s="35">
        <f t="shared" si="89"/>
        <v>0</v>
      </c>
      <c r="BF133" s="35">
        <f t="shared" si="90"/>
        <v>0</v>
      </c>
      <c r="BJ133" s="12" t="b">
        <f t="shared" si="91"/>
        <v>0</v>
      </c>
      <c r="BK133" s="516" t="b">
        <f t="shared" si="92"/>
        <v>0</v>
      </c>
      <c r="BL133" s="518">
        <f t="shared" si="93"/>
        <v>0</v>
      </c>
      <c r="BM133" s="518">
        <f t="shared" si="101"/>
        <v>0</v>
      </c>
      <c r="BN133" s="517" t="str">
        <f t="shared" si="94"/>
        <v/>
      </c>
      <c r="BO133" s="517" t="str">
        <f t="shared" si="95"/>
        <v/>
      </c>
      <c r="BP133" s="517" t="str">
        <f t="shared" si="96"/>
        <v/>
      </c>
      <c r="BQ133" s="517" t="str">
        <f t="shared" si="102"/>
        <v/>
      </c>
      <c r="BR133" s="546" t="str">
        <f t="shared" si="103"/>
        <v/>
      </c>
      <c r="BW133" s="139"/>
      <c r="BX133" s="125"/>
      <c r="CG133" s="122"/>
      <c r="CH133" s="122"/>
      <c r="CI133" s="122"/>
      <c r="CJ133" s="122"/>
    </row>
    <row r="134" spans="1:88" s="35" customFormat="1" ht="16.7" customHeight="1" x14ac:dyDescent="0.25">
      <c r="A134" s="11"/>
      <c r="B134" s="11"/>
      <c r="C134" s="332" t="str">
        <f t="shared" si="72"/>
        <v>PO</v>
      </c>
      <c r="D134" s="334" t="str">
        <f t="shared" si="73"/>
        <v>PLAN</v>
      </c>
      <c r="E134" s="310" t="str">
        <f t="shared" si="74"/>
        <v/>
      </c>
      <c r="F134" s="29" t="str">
        <f t="shared" si="74"/>
        <v/>
      </c>
      <c r="G134" s="262" t="str">
        <f t="shared" si="75"/>
        <v/>
      </c>
      <c r="H134" s="29" t="str">
        <f t="shared" si="76"/>
        <v/>
      </c>
      <c r="I134" s="642"/>
      <c r="J134" s="643"/>
      <c r="K134" s="643"/>
      <c r="L134" s="644"/>
      <c r="M134" s="643"/>
      <c r="N134" s="643"/>
      <c r="O134" s="645"/>
      <c r="P134" s="646"/>
      <c r="Q134" s="647"/>
      <c r="R134" s="30" t="str">
        <f t="shared" si="97"/>
        <v/>
      </c>
      <c r="S134" s="399" t="str">
        <f t="shared" si="77"/>
        <v/>
      </c>
      <c r="T134" s="685" t="str">
        <f t="shared" si="78"/>
        <v/>
      </c>
      <c r="U134" s="32" t="str">
        <f t="shared" si="79"/>
        <v/>
      </c>
      <c r="V134" s="37" t="str">
        <f t="shared" si="80"/>
        <v/>
      </c>
      <c r="W134" s="33" t="str">
        <f t="shared" si="81"/>
        <v/>
      </c>
      <c r="Y134" s="34" t="str">
        <f t="shared" si="82"/>
        <v/>
      </c>
      <c r="AC134" s="11"/>
      <c r="AD134" s="11"/>
      <c r="AE134" s="11"/>
      <c r="AF134" s="11"/>
      <c r="AG134" s="11"/>
      <c r="AH134" s="11"/>
      <c r="AI134" s="11"/>
      <c r="AJ134" s="11"/>
      <c r="AK134" s="11"/>
      <c r="AL134" s="11"/>
      <c r="AM134" s="11"/>
      <c r="AP134" s="125"/>
      <c r="AQ134" s="125" t="s">
        <v>155</v>
      </c>
      <c r="AR134" s="147">
        <f t="shared" si="83"/>
        <v>0</v>
      </c>
      <c r="AS134" s="122"/>
      <c r="AT134" s="125"/>
      <c r="AU134" s="125"/>
      <c r="AV134" s="122"/>
      <c r="AW134" s="35">
        <f t="shared" si="84"/>
        <v>0</v>
      </c>
      <c r="AX134" s="35">
        <f t="shared" si="85"/>
        <v>0</v>
      </c>
      <c r="AY134" s="35">
        <f t="shared" si="98"/>
        <v>0</v>
      </c>
      <c r="AZ134" s="35">
        <f t="shared" si="86"/>
        <v>0</v>
      </c>
      <c r="BA134" s="35">
        <f t="shared" si="99"/>
        <v>0</v>
      </c>
      <c r="BB134" s="35">
        <f t="shared" si="87"/>
        <v>0</v>
      </c>
      <c r="BC134" s="35">
        <f t="shared" si="88"/>
        <v>0</v>
      </c>
      <c r="BD134" s="381">
        <f t="shared" si="100"/>
        <v>0</v>
      </c>
      <c r="BE134" s="35">
        <f t="shared" si="89"/>
        <v>0</v>
      </c>
      <c r="BF134" s="35">
        <f t="shared" si="90"/>
        <v>0</v>
      </c>
      <c r="BJ134" s="12" t="b">
        <f t="shared" si="91"/>
        <v>0</v>
      </c>
      <c r="BK134" s="516" t="b">
        <f t="shared" si="92"/>
        <v>0</v>
      </c>
      <c r="BL134" s="518">
        <f t="shared" si="93"/>
        <v>0</v>
      </c>
      <c r="BM134" s="518">
        <f t="shared" si="101"/>
        <v>0</v>
      </c>
      <c r="BN134" s="517" t="str">
        <f t="shared" si="94"/>
        <v/>
      </c>
      <c r="BO134" s="517" t="str">
        <f t="shared" si="95"/>
        <v/>
      </c>
      <c r="BP134" s="517" t="str">
        <f t="shared" si="96"/>
        <v/>
      </c>
      <c r="BQ134" s="517" t="str">
        <f t="shared" si="102"/>
        <v/>
      </c>
      <c r="BR134" s="546" t="str">
        <f t="shared" si="103"/>
        <v/>
      </c>
      <c r="BW134" s="139"/>
      <c r="BX134" s="125"/>
      <c r="CG134" s="122"/>
      <c r="CH134" s="122"/>
      <c r="CI134" s="122"/>
      <c r="CJ134" s="122"/>
    </row>
    <row r="135" spans="1:88" s="35" customFormat="1" ht="16.7" customHeight="1" x14ac:dyDescent="0.25">
      <c r="A135" s="11"/>
      <c r="B135" s="11"/>
      <c r="C135" s="332" t="str">
        <f t="shared" si="72"/>
        <v>PO</v>
      </c>
      <c r="D135" s="334" t="str">
        <f t="shared" si="73"/>
        <v>PLAN</v>
      </c>
      <c r="E135" s="310" t="str">
        <f t="shared" si="74"/>
        <v/>
      </c>
      <c r="F135" s="29" t="str">
        <f t="shared" si="74"/>
        <v/>
      </c>
      <c r="G135" s="262" t="str">
        <f t="shared" si="75"/>
        <v/>
      </c>
      <c r="H135" s="29" t="str">
        <f t="shared" si="76"/>
        <v/>
      </c>
      <c r="I135" s="642"/>
      <c r="J135" s="643"/>
      <c r="K135" s="643"/>
      <c r="L135" s="644"/>
      <c r="M135" s="643"/>
      <c r="N135" s="643"/>
      <c r="O135" s="645"/>
      <c r="P135" s="646"/>
      <c r="Q135" s="647"/>
      <c r="R135" s="30" t="str">
        <f t="shared" si="97"/>
        <v/>
      </c>
      <c r="S135" s="399" t="str">
        <f t="shared" si="77"/>
        <v/>
      </c>
      <c r="T135" s="685" t="str">
        <f t="shared" si="78"/>
        <v/>
      </c>
      <c r="U135" s="32" t="str">
        <f t="shared" si="79"/>
        <v/>
      </c>
      <c r="V135" s="37" t="str">
        <f t="shared" si="80"/>
        <v/>
      </c>
      <c r="W135" s="33" t="str">
        <f t="shared" si="81"/>
        <v/>
      </c>
      <c r="Y135" s="34" t="str">
        <f t="shared" si="82"/>
        <v/>
      </c>
      <c r="AC135" s="11"/>
      <c r="AD135" s="11"/>
      <c r="AE135" s="11"/>
      <c r="AF135" s="11"/>
      <c r="AG135" s="11"/>
      <c r="AH135" s="11"/>
      <c r="AI135" s="11"/>
      <c r="AJ135" s="11"/>
      <c r="AK135" s="11"/>
      <c r="AL135" s="11"/>
      <c r="AM135" s="11"/>
      <c r="AP135" s="125"/>
      <c r="AQ135" s="125" t="s">
        <v>156</v>
      </c>
      <c r="AR135" s="147">
        <f t="shared" si="83"/>
        <v>0</v>
      </c>
      <c r="AS135" s="122"/>
      <c r="AT135" s="122"/>
      <c r="AU135" s="122"/>
      <c r="AV135" s="122"/>
      <c r="AW135" s="35">
        <f t="shared" si="84"/>
        <v>0</v>
      </c>
      <c r="AX135" s="35">
        <f t="shared" si="85"/>
        <v>0</v>
      </c>
      <c r="AY135" s="35">
        <f t="shared" si="98"/>
        <v>0</v>
      </c>
      <c r="AZ135" s="35">
        <f t="shared" si="86"/>
        <v>0</v>
      </c>
      <c r="BA135" s="35">
        <f t="shared" si="99"/>
        <v>0</v>
      </c>
      <c r="BB135" s="35">
        <f t="shared" si="87"/>
        <v>0</v>
      </c>
      <c r="BC135" s="35">
        <f t="shared" si="88"/>
        <v>0</v>
      </c>
      <c r="BD135" s="381">
        <f t="shared" si="100"/>
        <v>0</v>
      </c>
      <c r="BE135" s="35">
        <f t="shared" si="89"/>
        <v>0</v>
      </c>
      <c r="BF135" s="35">
        <f t="shared" si="90"/>
        <v>0</v>
      </c>
      <c r="BJ135" s="12" t="b">
        <f t="shared" si="91"/>
        <v>0</v>
      </c>
      <c r="BK135" s="516" t="b">
        <f t="shared" si="92"/>
        <v>0</v>
      </c>
      <c r="BL135" s="518">
        <f t="shared" si="93"/>
        <v>0</v>
      </c>
      <c r="BM135" s="518">
        <f t="shared" si="101"/>
        <v>0</v>
      </c>
      <c r="BN135" s="517" t="str">
        <f t="shared" si="94"/>
        <v/>
      </c>
      <c r="BO135" s="517" t="str">
        <f t="shared" si="95"/>
        <v/>
      </c>
      <c r="BP135" s="517" t="str">
        <f t="shared" si="96"/>
        <v/>
      </c>
      <c r="BQ135" s="517" t="str">
        <f t="shared" si="102"/>
        <v/>
      </c>
      <c r="BR135" s="546" t="str">
        <f t="shared" si="103"/>
        <v/>
      </c>
      <c r="BW135" s="139"/>
      <c r="BX135" s="125"/>
      <c r="CG135" s="122"/>
      <c r="CH135" s="122"/>
      <c r="CI135" s="122"/>
      <c r="CJ135" s="122"/>
    </row>
    <row r="136" spans="1:88" s="35" customFormat="1" ht="16.7" customHeight="1" x14ac:dyDescent="0.25">
      <c r="A136" s="11"/>
      <c r="B136" s="11"/>
      <c r="C136" s="332" t="str">
        <f t="shared" si="72"/>
        <v>PO</v>
      </c>
      <c r="D136" s="334" t="str">
        <f t="shared" si="73"/>
        <v>PLAN</v>
      </c>
      <c r="E136" s="310" t="str">
        <f t="shared" si="74"/>
        <v/>
      </c>
      <c r="F136" s="29" t="str">
        <f t="shared" si="74"/>
        <v/>
      </c>
      <c r="G136" s="262" t="str">
        <f t="shared" si="75"/>
        <v/>
      </c>
      <c r="H136" s="29" t="str">
        <f t="shared" si="76"/>
        <v/>
      </c>
      <c r="I136" s="642"/>
      <c r="J136" s="643"/>
      <c r="K136" s="643"/>
      <c r="L136" s="644"/>
      <c r="M136" s="643"/>
      <c r="N136" s="643"/>
      <c r="O136" s="645"/>
      <c r="P136" s="646"/>
      <c r="Q136" s="647"/>
      <c r="R136" s="30" t="str">
        <f t="shared" si="97"/>
        <v/>
      </c>
      <c r="S136" s="399" t="str">
        <f t="shared" si="77"/>
        <v/>
      </c>
      <c r="T136" s="685" t="str">
        <f t="shared" si="78"/>
        <v/>
      </c>
      <c r="U136" s="32" t="str">
        <f t="shared" si="79"/>
        <v/>
      </c>
      <c r="V136" s="37" t="str">
        <f t="shared" si="80"/>
        <v/>
      </c>
      <c r="W136" s="33" t="str">
        <f t="shared" si="81"/>
        <v/>
      </c>
      <c r="Y136" s="34" t="str">
        <f t="shared" si="82"/>
        <v/>
      </c>
      <c r="AC136" s="11"/>
      <c r="AD136" s="11"/>
      <c r="AE136" s="11"/>
      <c r="AF136" s="11"/>
      <c r="AG136" s="11"/>
      <c r="AH136" s="11"/>
      <c r="AI136" s="11"/>
      <c r="AJ136" s="11"/>
      <c r="AK136" s="11"/>
      <c r="AL136" s="11"/>
      <c r="AM136" s="11"/>
      <c r="AP136" s="125"/>
      <c r="AQ136" s="125" t="s">
        <v>157</v>
      </c>
      <c r="AR136" s="147">
        <f t="shared" si="83"/>
        <v>0</v>
      </c>
      <c r="AS136" s="122"/>
      <c r="AT136" s="122"/>
      <c r="AU136" s="122"/>
      <c r="AV136" s="122"/>
      <c r="AW136" s="35">
        <f t="shared" si="84"/>
        <v>0</v>
      </c>
      <c r="AX136" s="35">
        <f t="shared" si="85"/>
        <v>0</v>
      </c>
      <c r="AY136" s="35">
        <f t="shared" si="98"/>
        <v>0</v>
      </c>
      <c r="AZ136" s="35">
        <f t="shared" si="86"/>
        <v>0</v>
      </c>
      <c r="BA136" s="35">
        <f t="shared" si="99"/>
        <v>0</v>
      </c>
      <c r="BB136" s="35">
        <f t="shared" si="87"/>
        <v>0</v>
      </c>
      <c r="BC136" s="35">
        <f t="shared" si="88"/>
        <v>0</v>
      </c>
      <c r="BD136" s="381">
        <f t="shared" si="100"/>
        <v>0</v>
      </c>
      <c r="BE136" s="35">
        <f t="shared" si="89"/>
        <v>0</v>
      </c>
      <c r="BF136" s="35">
        <f t="shared" si="90"/>
        <v>0</v>
      </c>
      <c r="BJ136" s="12" t="b">
        <f t="shared" si="91"/>
        <v>0</v>
      </c>
      <c r="BK136" s="516" t="b">
        <f t="shared" si="92"/>
        <v>0</v>
      </c>
      <c r="BL136" s="518">
        <f t="shared" si="93"/>
        <v>0</v>
      </c>
      <c r="BM136" s="518">
        <f t="shared" si="101"/>
        <v>0</v>
      </c>
      <c r="BN136" s="517" t="str">
        <f t="shared" si="94"/>
        <v/>
      </c>
      <c r="BO136" s="517" t="str">
        <f t="shared" si="95"/>
        <v/>
      </c>
      <c r="BP136" s="517" t="str">
        <f t="shared" si="96"/>
        <v/>
      </c>
      <c r="BQ136" s="517" t="str">
        <f t="shared" si="102"/>
        <v/>
      </c>
      <c r="BR136" s="546" t="str">
        <f t="shared" si="103"/>
        <v/>
      </c>
      <c r="BW136" s="139"/>
      <c r="BX136" s="125"/>
      <c r="CG136" s="122"/>
      <c r="CH136" s="122"/>
      <c r="CI136" s="122"/>
      <c r="CJ136" s="122"/>
    </row>
    <row r="137" spans="1:88" s="35" customFormat="1" ht="16.7" customHeight="1" x14ac:dyDescent="0.25">
      <c r="A137" s="11"/>
      <c r="B137" s="11"/>
      <c r="C137" s="332" t="str">
        <f t="shared" si="72"/>
        <v>PO</v>
      </c>
      <c r="D137" s="334" t="str">
        <f t="shared" si="73"/>
        <v>PLAN</v>
      </c>
      <c r="E137" s="310" t="str">
        <f t="shared" si="74"/>
        <v/>
      </c>
      <c r="F137" s="29" t="str">
        <f t="shared" si="74"/>
        <v/>
      </c>
      <c r="G137" s="262" t="str">
        <f t="shared" si="75"/>
        <v/>
      </c>
      <c r="H137" s="29" t="str">
        <f t="shared" si="76"/>
        <v/>
      </c>
      <c r="I137" s="642"/>
      <c r="J137" s="643"/>
      <c r="K137" s="643"/>
      <c r="L137" s="644"/>
      <c r="M137" s="643"/>
      <c r="N137" s="643"/>
      <c r="O137" s="645"/>
      <c r="P137" s="646"/>
      <c r="Q137" s="647"/>
      <c r="R137" s="30" t="str">
        <f t="shared" si="97"/>
        <v/>
      </c>
      <c r="S137" s="399" t="str">
        <f t="shared" si="77"/>
        <v/>
      </c>
      <c r="T137" s="685" t="str">
        <f t="shared" si="78"/>
        <v/>
      </c>
      <c r="U137" s="32" t="str">
        <f t="shared" si="79"/>
        <v/>
      </c>
      <c r="V137" s="37" t="str">
        <f t="shared" si="80"/>
        <v/>
      </c>
      <c r="W137" s="33" t="str">
        <f t="shared" si="81"/>
        <v/>
      </c>
      <c r="Y137" s="34" t="str">
        <f t="shared" si="82"/>
        <v/>
      </c>
      <c r="AC137" s="11"/>
      <c r="AD137" s="11"/>
      <c r="AE137" s="11"/>
      <c r="AF137" s="11"/>
      <c r="AG137" s="11"/>
      <c r="AI137" s="11"/>
      <c r="AJ137" s="11"/>
      <c r="AK137" s="11"/>
      <c r="AL137" s="11"/>
      <c r="AM137" s="11"/>
      <c r="AP137" s="125"/>
      <c r="AQ137" s="125" t="s">
        <v>158</v>
      </c>
      <c r="AR137" s="147">
        <f t="shared" si="83"/>
        <v>0</v>
      </c>
      <c r="AS137" s="122"/>
      <c r="AT137" s="122"/>
      <c r="AU137" s="122"/>
      <c r="AV137" s="122"/>
      <c r="AW137" s="35">
        <f t="shared" si="84"/>
        <v>0</v>
      </c>
      <c r="AX137" s="35">
        <f t="shared" si="85"/>
        <v>0</v>
      </c>
      <c r="AY137" s="35">
        <f t="shared" si="98"/>
        <v>0</v>
      </c>
      <c r="AZ137" s="35">
        <f t="shared" si="86"/>
        <v>0</v>
      </c>
      <c r="BA137" s="35">
        <f t="shared" si="99"/>
        <v>0</v>
      </c>
      <c r="BB137" s="35">
        <f t="shared" si="87"/>
        <v>0</v>
      </c>
      <c r="BC137" s="35">
        <f t="shared" si="88"/>
        <v>0</v>
      </c>
      <c r="BD137" s="381">
        <f t="shared" si="100"/>
        <v>0</v>
      </c>
      <c r="BE137" s="35">
        <f t="shared" si="89"/>
        <v>0</v>
      </c>
      <c r="BF137" s="35">
        <f t="shared" si="90"/>
        <v>0</v>
      </c>
      <c r="BJ137" s="12" t="b">
        <f t="shared" si="91"/>
        <v>0</v>
      </c>
      <c r="BK137" s="516" t="b">
        <f t="shared" si="92"/>
        <v>0</v>
      </c>
      <c r="BL137" s="518">
        <f t="shared" si="93"/>
        <v>0</v>
      </c>
      <c r="BM137" s="518">
        <f t="shared" si="101"/>
        <v>0</v>
      </c>
      <c r="BN137" s="517" t="str">
        <f t="shared" si="94"/>
        <v/>
      </c>
      <c r="BO137" s="517" t="str">
        <f t="shared" si="95"/>
        <v/>
      </c>
      <c r="BP137" s="517" t="str">
        <f t="shared" si="96"/>
        <v/>
      </c>
      <c r="BQ137" s="517" t="str">
        <f t="shared" si="102"/>
        <v/>
      </c>
      <c r="BR137" s="546" t="str">
        <f t="shared" si="103"/>
        <v/>
      </c>
      <c r="BW137" s="139"/>
      <c r="BX137" s="125"/>
      <c r="CG137" s="122"/>
      <c r="CH137" s="122"/>
      <c r="CI137" s="122"/>
      <c r="CJ137" s="122"/>
    </row>
    <row r="138" spans="1:88" s="35" customFormat="1" ht="16.7" customHeight="1" x14ac:dyDescent="0.25">
      <c r="A138" s="11"/>
      <c r="B138" s="11"/>
      <c r="C138" s="332" t="str">
        <f t="shared" si="72"/>
        <v>PO</v>
      </c>
      <c r="D138" s="334" t="str">
        <f t="shared" si="73"/>
        <v>PLAN</v>
      </c>
      <c r="E138" s="310" t="str">
        <f t="shared" si="74"/>
        <v/>
      </c>
      <c r="F138" s="29" t="str">
        <f t="shared" si="74"/>
        <v/>
      </c>
      <c r="G138" s="262" t="str">
        <f t="shared" si="75"/>
        <v/>
      </c>
      <c r="H138" s="29" t="str">
        <f t="shared" si="76"/>
        <v/>
      </c>
      <c r="I138" s="642"/>
      <c r="J138" s="643"/>
      <c r="K138" s="643"/>
      <c r="L138" s="644"/>
      <c r="M138" s="643"/>
      <c r="N138" s="643"/>
      <c r="O138" s="645"/>
      <c r="P138" s="646"/>
      <c r="Q138" s="647"/>
      <c r="R138" s="30" t="str">
        <f t="shared" si="97"/>
        <v/>
      </c>
      <c r="S138" s="399" t="str">
        <f t="shared" si="77"/>
        <v/>
      </c>
      <c r="T138" s="685" t="str">
        <f t="shared" si="78"/>
        <v/>
      </c>
      <c r="U138" s="32" t="str">
        <f t="shared" si="79"/>
        <v/>
      </c>
      <c r="V138" s="37" t="str">
        <f t="shared" si="80"/>
        <v/>
      </c>
      <c r="W138" s="33" t="str">
        <f t="shared" si="81"/>
        <v/>
      </c>
      <c r="Y138" s="34" t="str">
        <f t="shared" si="82"/>
        <v/>
      </c>
      <c r="AC138" s="11"/>
      <c r="AD138" s="11"/>
      <c r="AE138" s="11"/>
      <c r="AF138" s="11"/>
      <c r="AG138" s="11"/>
      <c r="AI138" s="11"/>
      <c r="AJ138" s="11"/>
      <c r="AK138" s="11"/>
      <c r="AL138" s="11"/>
      <c r="AM138" s="11"/>
      <c r="AP138" s="125"/>
      <c r="AQ138" s="125" t="s">
        <v>159</v>
      </c>
      <c r="AR138" s="147">
        <f t="shared" si="83"/>
        <v>0</v>
      </c>
      <c r="AS138" s="122"/>
      <c r="AT138" s="122"/>
      <c r="AU138" s="122"/>
      <c r="AV138" s="122"/>
      <c r="AW138" s="35">
        <f t="shared" si="84"/>
        <v>0</v>
      </c>
      <c r="AX138" s="35">
        <f t="shared" si="85"/>
        <v>0</v>
      </c>
      <c r="AY138" s="35">
        <f t="shared" si="98"/>
        <v>0</v>
      </c>
      <c r="AZ138" s="35">
        <f t="shared" si="86"/>
        <v>0</v>
      </c>
      <c r="BA138" s="35">
        <f t="shared" si="99"/>
        <v>0</v>
      </c>
      <c r="BB138" s="35">
        <f t="shared" si="87"/>
        <v>0</v>
      </c>
      <c r="BC138" s="35">
        <f t="shared" si="88"/>
        <v>0</v>
      </c>
      <c r="BD138" s="381">
        <f t="shared" si="100"/>
        <v>0</v>
      </c>
      <c r="BE138" s="35">
        <f t="shared" si="89"/>
        <v>0</v>
      </c>
      <c r="BF138" s="35">
        <f t="shared" si="90"/>
        <v>0</v>
      </c>
      <c r="BJ138" s="12" t="b">
        <f t="shared" si="91"/>
        <v>0</v>
      </c>
      <c r="BK138" s="516" t="b">
        <f t="shared" si="92"/>
        <v>0</v>
      </c>
      <c r="BL138" s="518">
        <f t="shared" si="93"/>
        <v>0</v>
      </c>
      <c r="BM138" s="518">
        <f t="shared" si="101"/>
        <v>0</v>
      </c>
      <c r="BN138" s="517" t="str">
        <f t="shared" si="94"/>
        <v/>
      </c>
      <c r="BO138" s="517" t="str">
        <f t="shared" si="95"/>
        <v/>
      </c>
      <c r="BP138" s="517" t="str">
        <f t="shared" si="96"/>
        <v/>
      </c>
      <c r="BQ138" s="517" t="str">
        <f t="shared" si="102"/>
        <v/>
      </c>
      <c r="BR138" s="546" t="str">
        <f t="shared" si="103"/>
        <v/>
      </c>
      <c r="BW138" s="139"/>
      <c r="BX138" s="125"/>
      <c r="CG138" s="122"/>
      <c r="CH138" s="122"/>
      <c r="CI138" s="122"/>
      <c r="CJ138" s="122"/>
    </row>
    <row r="139" spans="1:88" s="35" customFormat="1" ht="16.7" customHeight="1" x14ac:dyDescent="0.25">
      <c r="A139" s="11"/>
      <c r="B139" s="11"/>
      <c r="C139" s="332" t="str">
        <f t="shared" si="72"/>
        <v>PO</v>
      </c>
      <c r="D139" s="334" t="str">
        <f t="shared" si="73"/>
        <v>PLAN</v>
      </c>
      <c r="E139" s="310" t="str">
        <f t="shared" si="74"/>
        <v/>
      </c>
      <c r="F139" s="29" t="str">
        <f t="shared" si="74"/>
        <v/>
      </c>
      <c r="G139" s="262" t="str">
        <f t="shared" si="75"/>
        <v/>
      </c>
      <c r="H139" s="29" t="str">
        <f t="shared" si="76"/>
        <v/>
      </c>
      <c r="I139" s="642"/>
      <c r="J139" s="643"/>
      <c r="K139" s="643"/>
      <c r="L139" s="644"/>
      <c r="M139" s="643"/>
      <c r="N139" s="643"/>
      <c r="O139" s="645"/>
      <c r="P139" s="646"/>
      <c r="Q139" s="647"/>
      <c r="R139" s="30" t="str">
        <f t="shared" si="97"/>
        <v/>
      </c>
      <c r="S139" s="399" t="str">
        <f t="shared" si="77"/>
        <v/>
      </c>
      <c r="T139" s="685" t="str">
        <f t="shared" si="78"/>
        <v/>
      </c>
      <c r="U139" s="32" t="str">
        <f t="shared" si="79"/>
        <v/>
      </c>
      <c r="V139" s="37" t="str">
        <f t="shared" si="80"/>
        <v/>
      </c>
      <c r="W139" s="33" t="str">
        <f t="shared" si="81"/>
        <v/>
      </c>
      <c r="Y139" s="34" t="str">
        <f t="shared" si="82"/>
        <v/>
      </c>
      <c r="AC139" s="11"/>
      <c r="AD139" s="11"/>
      <c r="AE139" s="11"/>
      <c r="AF139" s="11"/>
      <c r="AG139" s="11"/>
      <c r="AH139" s="11"/>
      <c r="AI139" s="11"/>
      <c r="AJ139" s="11"/>
      <c r="AK139" s="11"/>
      <c r="AL139" s="11"/>
      <c r="AM139" s="11"/>
      <c r="AP139" s="125"/>
      <c r="AQ139" s="125" t="s">
        <v>160</v>
      </c>
      <c r="AR139" s="147">
        <f t="shared" si="83"/>
        <v>0</v>
      </c>
      <c r="AS139" s="122"/>
      <c r="AT139" s="122"/>
      <c r="AU139" s="122"/>
      <c r="AV139" s="122"/>
      <c r="AW139" s="35">
        <f t="shared" si="84"/>
        <v>0</v>
      </c>
      <c r="AX139" s="35">
        <f t="shared" si="85"/>
        <v>0</v>
      </c>
      <c r="AY139" s="35">
        <f t="shared" si="98"/>
        <v>0</v>
      </c>
      <c r="AZ139" s="35">
        <f t="shared" si="86"/>
        <v>0</v>
      </c>
      <c r="BA139" s="35">
        <f t="shared" si="99"/>
        <v>0</v>
      </c>
      <c r="BB139" s="35">
        <f t="shared" si="87"/>
        <v>0</v>
      </c>
      <c r="BC139" s="35">
        <f t="shared" si="88"/>
        <v>0</v>
      </c>
      <c r="BD139" s="381">
        <f t="shared" si="100"/>
        <v>0</v>
      </c>
      <c r="BE139" s="35">
        <f t="shared" si="89"/>
        <v>0</v>
      </c>
      <c r="BF139" s="35">
        <f t="shared" si="90"/>
        <v>0</v>
      </c>
      <c r="BJ139" s="12" t="b">
        <f t="shared" si="91"/>
        <v>0</v>
      </c>
      <c r="BK139" s="516" t="b">
        <f t="shared" si="92"/>
        <v>0</v>
      </c>
      <c r="BL139" s="518">
        <f t="shared" si="93"/>
        <v>0</v>
      </c>
      <c r="BM139" s="518">
        <f t="shared" si="101"/>
        <v>0</v>
      </c>
      <c r="BN139" s="517" t="str">
        <f t="shared" si="94"/>
        <v/>
      </c>
      <c r="BO139" s="517" t="str">
        <f t="shared" si="95"/>
        <v/>
      </c>
      <c r="BP139" s="517" t="str">
        <f t="shared" si="96"/>
        <v/>
      </c>
      <c r="BQ139" s="517" t="str">
        <f t="shared" si="102"/>
        <v/>
      </c>
      <c r="BR139" s="546" t="str">
        <f t="shared" si="103"/>
        <v/>
      </c>
      <c r="BW139" s="139"/>
      <c r="BX139" s="125"/>
      <c r="CG139" s="122"/>
      <c r="CH139" s="122"/>
      <c r="CI139" s="122"/>
      <c r="CJ139" s="122"/>
    </row>
    <row r="140" spans="1:88" s="35" customFormat="1" ht="16.7" customHeight="1" x14ac:dyDescent="0.25">
      <c r="A140" s="11"/>
      <c r="B140" s="11"/>
      <c r="C140" s="332" t="str">
        <f t="shared" si="72"/>
        <v>PO</v>
      </c>
      <c r="D140" s="334" t="str">
        <f t="shared" si="73"/>
        <v>PLAN</v>
      </c>
      <c r="E140" s="310" t="str">
        <f t="shared" si="74"/>
        <v/>
      </c>
      <c r="F140" s="29" t="str">
        <f t="shared" si="74"/>
        <v/>
      </c>
      <c r="G140" s="262" t="str">
        <f t="shared" si="75"/>
        <v/>
      </c>
      <c r="H140" s="29" t="str">
        <f t="shared" si="76"/>
        <v/>
      </c>
      <c r="I140" s="642"/>
      <c r="J140" s="643"/>
      <c r="K140" s="643"/>
      <c r="L140" s="644"/>
      <c r="M140" s="643"/>
      <c r="N140" s="643"/>
      <c r="O140" s="645"/>
      <c r="P140" s="646"/>
      <c r="Q140" s="647"/>
      <c r="R140" s="30" t="str">
        <f t="shared" si="97"/>
        <v/>
      </c>
      <c r="S140" s="399" t="str">
        <f t="shared" si="77"/>
        <v/>
      </c>
      <c r="T140" s="685" t="str">
        <f t="shared" si="78"/>
        <v/>
      </c>
      <c r="U140" s="32" t="str">
        <f t="shared" si="79"/>
        <v/>
      </c>
      <c r="V140" s="37" t="str">
        <f t="shared" si="80"/>
        <v/>
      </c>
      <c r="W140" s="33" t="str">
        <f t="shared" si="81"/>
        <v/>
      </c>
      <c r="Y140" s="34" t="str">
        <f t="shared" si="82"/>
        <v/>
      </c>
      <c r="AC140" s="11"/>
      <c r="AD140" s="11"/>
      <c r="AE140" s="11"/>
      <c r="AF140" s="11"/>
      <c r="AG140" s="11"/>
      <c r="AH140" s="11"/>
      <c r="AI140" s="11"/>
      <c r="AJ140" s="11"/>
      <c r="AK140" s="11"/>
      <c r="AL140" s="11"/>
      <c r="AM140" s="11"/>
      <c r="AP140" s="125"/>
      <c r="AQ140" s="125" t="s">
        <v>161</v>
      </c>
      <c r="AR140" s="147">
        <f t="shared" si="83"/>
        <v>0</v>
      </c>
      <c r="AS140" s="122"/>
      <c r="AT140" s="122"/>
      <c r="AU140" s="122"/>
      <c r="AV140" s="122"/>
      <c r="AW140" s="35">
        <f t="shared" si="84"/>
        <v>0</v>
      </c>
      <c r="AX140" s="35">
        <f t="shared" si="85"/>
        <v>0</v>
      </c>
      <c r="AY140" s="35">
        <f t="shared" si="98"/>
        <v>0</v>
      </c>
      <c r="AZ140" s="35">
        <f t="shared" si="86"/>
        <v>0</v>
      </c>
      <c r="BA140" s="35">
        <f t="shared" si="99"/>
        <v>0</v>
      </c>
      <c r="BB140" s="35">
        <f t="shared" si="87"/>
        <v>0</v>
      </c>
      <c r="BC140" s="35">
        <f t="shared" si="88"/>
        <v>0</v>
      </c>
      <c r="BD140" s="381">
        <f t="shared" si="100"/>
        <v>0</v>
      </c>
      <c r="BE140" s="35">
        <f t="shared" si="89"/>
        <v>0</v>
      </c>
      <c r="BF140" s="35">
        <f t="shared" si="90"/>
        <v>0</v>
      </c>
      <c r="BJ140" s="12" t="b">
        <f t="shared" si="91"/>
        <v>0</v>
      </c>
      <c r="BK140" s="516" t="b">
        <f t="shared" si="92"/>
        <v>0</v>
      </c>
      <c r="BL140" s="518">
        <f t="shared" si="93"/>
        <v>0</v>
      </c>
      <c r="BM140" s="518">
        <f t="shared" si="101"/>
        <v>0</v>
      </c>
      <c r="BN140" s="517" t="str">
        <f t="shared" si="94"/>
        <v/>
      </c>
      <c r="BO140" s="517" t="str">
        <f t="shared" si="95"/>
        <v/>
      </c>
      <c r="BP140" s="517" t="str">
        <f t="shared" si="96"/>
        <v/>
      </c>
      <c r="BQ140" s="517" t="str">
        <f t="shared" si="102"/>
        <v/>
      </c>
      <c r="BR140" s="546" t="str">
        <f t="shared" si="103"/>
        <v/>
      </c>
      <c r="BW140" s="139"/>
      <c r="BX140" s="125"/>
      <c r="CG140" s="122"/>
      <c r="CH140" s="122"/>
      <c r="CI140" s="122"/>
      <c r="CJ140" s="122"/>
    </row>
    <row r="141" spans="1:88" s="35" customFormat="1" ht="16.7" customHeight="1" x14ac:dyDescent="0.25">
      <c r="A141" s="11"/>
      <c r="B141" s="11"/>
      <c r="C141" s="332" t="str">
        <f t="shared" si="72"/>
        <v>PO</v>
      </c>
      <c r="D141" s="334" t="str">
        <f t="shared" si="73"/>
        <v>PLAN</v>
      </c>
      <c r="E141" s="310" t="str">
        <f t="shared" si="74"/>
        <v/>
      </c>
      <c r="F141" s="29" t="str">
        <f t="shared" si="74"/>
        <v/>
      </c>
      <c r="G141" s="262" t="str">
        <f t="shared" si="75"/>
        <v/>
      </c>
      <c r="H141" s="29" t="str">
        <f t="shared" si="76"/>
        <v/>
      </c>
      <c r="I141" s="642"/>
      <c r="J141" s="643"/>
      <c r="K141" s="643"/>
      <c r="L141" s="644"/>
      <c r="M141" s="643"/>
      <c r="N141" s="643"/>
      <c r="O141" s="645"/>
      <c r="P141" s="646"/>
      <c r="Q141" s="647"/>
      <c r="R141" s="30" t="str">
        <f t="shared" si="97"/>
        <v/>
      </c>
      <c r="S141" s="399" t="str">
        <f t="shared" si="77"/>
        <v/>
      </c>
      <c r="T141" s="685" t="str">
        <f t="shared" si="78"/>
        <v/>
      </c>
      <c r="U141" s="32" t="str">
        <f t="shared" si="79"/>
        <v/>
      </c>
      <c r="V141" s="37" t="str">
        <f t="shared" si="80"/>
        <v/>
      </c>
      <c r="W141" s="33" t="str">
        <f t="shared" si="81"/>
        <v/>
      </c>
      <c r="Y141" s="34" t="str">
        <f t="shared" si="82"/>
        <v/>
      </c>
      <c r="AC141" s="11"/>
      <c r="AD141" s="11"/>
      <c r="AE141" s="11"/>
      <c r="AF141" s="11"/>
      <c r="AG141" s="11"/>
      <c r="AH141" s="11"/>
      <c r="AI141" s="11"/>
      <c r="AJ141" s="11"/>
      <c r="AK141" s="11"/>
      <c r="AL141" s="11"/>
      <c r="AM141" s="11"/>
      <c r="AP141" s="125"/>
      <c r="AQ141" s="125" t="s">
        <v>162</v>
      </c>
      <c r="AR141" s="147">
        <f t="shared" si="83"/>
        <v>0</v>
      </c>
      <c r="AS141" s="122"/>
      <c r="AT141" s="122"/>
      <c r="AU141" s="122"/>
      <c r="AV141" s="122"/>
      <c r="AW141" s="35">
        <f t="shared" si="84"/>
        <v>0</v>
      </c>
      <c r="AX141" s="35">
        <f t="shared" si="85"/>
        <v>0</v>
      </c>
      <c r="AY141" s="35">
        <f t="shared" si="98"/>
        <v>0</v>
      </c>
      <c r="AZ141" s="35">
        <f t="shared" si="86"/>
        <v>0</v>
      </c>
      <c r="BA141" s="35">
        <f t="shared" si="99"/>
        <v>0</v>
      </c>
      <c r="BB141" s="35">
        <f t="shared" si="87"/>
        <v>0</v>
      </c>
      <c r="BC141" s="35">
        <f t="shared" si="88"/>
        <v>0</v>
      </c>
      <c r="BD141" s="381">
        <f t="shared" si="100"/>
        <v>0</v>
      </c>
      <c r="BE141" s="35">
        <f t="shared" si="89"/>
        <v>0</v>
      </c>
      <c r="BF141" s="35">
        <f t="shared" si="90"/>
        <v>0</v>
      </c>
      <c r="BJ141" s="12" t="b">
        <f t="shared" si="91"/>
        <v>0</v>
      </c>
      <c r="BK141" s="516" t="b">
        <f t="shared" si="92"/>
        <v>0</v>
      </c>
      <c r="BL141" s="518">
        <f t="shared" si="93"/>
        <v>0</v>
      </c>
      <c r="BM141" s="518">
        <f t="shared" si="101"/>
        <v>0</v>
      </c>
      <c r="BN141" s="517" t="str">
        <f t="shared" si="94"/>
        <v/>
      </c>
      <c r="BO141" s="517" t="str">
        <f t="shared" si="95"/>
        <v/>
      </c>
      <c r="BP141" s="517" t="str">
        <f t="shared" si="96"/>
        <v/>
      </c>
      <c r="BQ141" s="517" t="str">
        <f t="shared" si="102"/>
        <v/>
      </c>
      <c r="BR141" s="546" t="str">
        <f t="shared" si="103"/>
        <v/>
      </c>
      <c r="BW141" s="139"/>
      <c r="BX141" s="125"/>
      <c r="CG141" s="122"/>
      <c r="CH141" s="122"/>
      <c r="CI141" s="122"/>
      <c r="CJ141" s="122"/>
    </row>
    <row r="142" spans="1:88" s="35" customFormat="1" ht="16.7" customHeight="1" x14ac:dyDescent="0.25">
      <c r="A142" s="11"/>
      <c r="B142" s="11"/>
      <c r="C142" s="332" t="str">
        <f t="shared" si="72"/>
        <v>PO</v>
      </c>
      <c r="D142" s="334" t="str">
        <f t="shared" si="73"/>
        <v>PLAN</v>
      </c>
      <c r="E142" s="310" t="str">
        <f t="shared" si="74"/>
        <v/>
      </c>
      <c r="F142" s="29" t="str">
        <f t="shared" si="74"/>
        <v/>
      </c>
      <c r="G142" s="262" t="str">
        <f t="shared" si="75"/>
        <v/>
      </c>
      <c r="H142" s="29" t="str">
        <f t="shared" si="76"/>
        <v/>
      </c>
      <c r="I142" s="642"/>
      <c r="J142" s="643"/>
      <c r="K142" s="643"/>
      <c r="L142" s="644"/>
      <c r="M142" s="643"/>
      <c r="N142" s="643"/>
      <c r="O142" s="645"/>
      <c r="P142" s="646"/>
      <c r="Q142" s="647"/>
      <c r="R142" s="30" t="str">
        <f t="shared" si="97"/>
        <v/>
      </c>
      <c r="S142" s="399" t="str">
        <f t="shared" si="77"/>
        <v/>
      </c>
      <c r="T142" s="685" t="str">
        <f t="shared" si="78"/>
        <v/>
      </c>
      <c r="U142" s="32" t="str">
        <f t="shared" si="79"/>
        <v/>
      </c>
      <c r="V142" s="37" t="str">
        <f t="shared" si="80"/>
        <v/>
      </c>
      <c r="W142" s="33" t="str">
        <f t="shared" si="81"/>
        <v/>
      </c>
      <c r="Y142" s="34" t="str">
        <f t="shared" si="82"/>
        <v/>
      </c>
      <c r="AC142" s="11"/>
      <c r="AD142" s="11"/>
      <c r="AE142" s="11"/>
      <c r="AF142" s="11"/>
      <c r="AG142" s="11"/>
      <c r="AH142" s="11"/>
      <c r="AI142" s="11"/>
      <c r="AJ142" s="11"/>
      <c r="AK142" s="11"/>
      <c r="AL142" s="11"/>
      <c r="AM142" s="11"/>
      <c r="AP142" s="125"/>
      <c r="AQ142" s="125" t="s">
        <v>163</v>
      </c>
      <c r="AR142" s="147">
        <f t="shared" si="83"/>
        <v>0</v>
      </c>
      <c r="AS142" s="122"/>
      <c r="AT142" s="122"/>
      <c r="AU142" s="122"/>
      <c r="AV142" s="122"/>
      <c r="AW142" s="35">
        <f t="shared" si="84"/>
        <v>0</v>
      </c>
      <c r="AX142" s="35">
        <f t="shared" si="85"/>
        <v>0</v>
      </c>
      <c r="AY142" s="35">
        <f t="shared" si="98"/>
        <v>0</v>
      </c>
      <c r="AZ142" s="35">
        <f t="shared" si="86"/>
        <v>0</v>
      </c>
      <c r="BA142" s="35">
        <f t="shared" si="99"/>
        <v>0</v>
      </c>
      <c r="BB142" s="35">
        <f t="shared" si="87"/>
        <v>0</v>
      </c>
      <c r="BC142" s="35">
        <f t="shared" si="88"/>
        <v>0</v>
      </c>
      <c r="BD142" s="381">
        <f t="shared" si="100"/>
        <v>0</v>
      </c>
      <c r="BE142" s="35">
        <f t="shared" si="89"/>
        <v>0</v>
      </c>
      <c r="BF142" s="35">
        <f t="shared" si="90"/>
        <v>0</v>
      </c>
      <c r="BJ142" s="12" t="b">
        <f t="shared" si="91"/>
        <v>0</v>
      </c>
      <c r="BK142" s="516" t="b">
        <f t="shared" si="92"/>
        <v>0</v>
      </c>
      <c r="BL142" s="518">
        <f t="shared" si="93"/>
        <v>0</v>
      </c>
      <c r="BM142" s="518">
        <f t="shared" si="101"/>
        <v>0</v>
      </c>
      <c r="BN142" s="517" t="str">
        <f t="shared" si="94"/>
        <v/>
      </c>
      <c r="BO142" s="517" t="str">
        <f t="shared" si="95"/>
        <v/>
      </c>
      <c r="BP142" s="517" t="str">
        <f t="shared" si="96"/>
        <v/>
      </c>
      <c r="BQ142" s="517" t="str">
        <f t="shared" si="102"/>
        <v/>
      </c>
      <c r="BR142" s="546" t="str">
        <f t="shared" si="103"/>
        <v/>
      </c>
      <c r="BW142" s="139"/>
      <c r="BX142" s="125"/>
      <c r="CG142" s="122"/>
      <c r="CH142" s="122"/>
      <c r="CI142" s="122"/>
      <c r="CJ142" s="122"/>
    </row>
    <row r="143" spans="1:88" s="35" customFormat="1" ht="16.7" customHeight="1" x14ac:dyDescent="0.25">
      <c r="A143" s="11"/>
      <c r="B143" s="11"/>
      <c r="C143" s="332" t="str">
        <f t="shared" si="72"/>
        <v>PO</v>
      </c>
      <c r="D143" s="334" t="str">
        <f t="shared" si="73"/>
        <v>PLAN</v>
      </c>
      <c r="E143" s="310" t="str">
        <f t="shared" si="74"/>
        <v/>
      </c>
      <c r="F143" s="29" t="str">
        <f t="shared" si="74"/>
        <v/>
      </c>
      <c r="G143" s="262" t="str">
        <f t="shared" si="75"/>
        <v/>
      </c>
      <c r="H143" s="29" t="str">
        <f t="shared" si="76"/>
        <v/>
      </c>
      <c r="I143" s="642"/>
      <c r="J143" s="643"/>
      <c r="K143" s="643"/>
      <c r="L143" s="644"/>
      <c r="M143" s="643"/>
      <c r="N143" s="643"/>
      <c r="O143" s="645"/>
      <c r="P143" s="646"/>
      <c r="Q143" s="647"/>
      <c r="R143" s="30" t="str">
        <f t="shared" si="97"/>
        <v/>
      </c>
      <c r="S143" s="399" t="str">
        <f t="shared" si="77"/>
        <v/>
      </c>
      <c r="T143" s="685" t="str">
        <f t="shared" si="78"/>
        <v/>
      </c>
      <c r="U143" s="32" t="str">
        <f t="shared" si="79"/>
        <v/>
      </c>
      <c r="V143" s="37" t="str">
        <f t="shared" si="80"/>
        <v/>
      </c>
      <c r="W143" s="33" t="str">
        <f t="shared" si="81"/>
        <v/>
      </c>
      <c r="Y143" s="34" t="str">
        <f t="shared" si="82"/>
        <v/>
      </c>
      <c r="AC143" s="11"/>
      <c r="AD143" s="11"/>
      <c r="AE143" s="11"/>
      <c r="AF143" s="11"/>
      <c r="AG143" s="11"/>
      <c r="AH143" s="11"/>
      <c r="AI143" s="11"/>
      <c r="AJ143" s="11"/>
      <c r="AK143" s="11"/>
      <c r="AL143" s="11"/>
      <c r="AM143" s="11"/>
      <c r="AP143" s="125"/>
      <c r="AQ143" s="125" t="s">
        <v>164</v>
      </c>
      <c r="AR143" s="147">
        <f t="shared" si="83"/>
        <v>0</v>
      </c>
      <c r="AS143" s="122"/>
      <c r="AT143" s="122"/>
      <c r="AU143" s="122"/>
      <c r="AV143" s="122"/>
      <c r="AW143" s="35">
        <f t="shared" si="84"/>
        <v>0</v>
      </c>
      <c r="AX143" s="35">
        <f t="shared" si="85"/>
        <v>0</v>
      </c>
      <c r="AY143" s="35">
        <f t="shared" si="98"/>
        <v>0</v>
      </c>
      <c r="AZ143" s="35">
        <f t="shared" si="86"/>
        <v>0</v>
      </c>
      <c r="BA143" s="35">
        <f t="shared" si="99"/>
        <v>0</v>
      </c>
      <c r="BB143" s="35">
        <f t="shared" si="87"/>
        <v>0</v>
      </c>
      <c r="BC143" s="35">
        <f t="shared" si="88"/>
        <v>0</v>
      </c>
      <c r="BD143" s="381">
        <f t="shared" si="100"/>
        <v>0</v>
      </c>
      <c r="BE143" s="35">
        <f t="shared" si="89"/>
        <v>0</v>
      </c>
      <c r="BF143" s="35">
        <f t="shared" si="90"/>
        <v>0</v>
      </c>
      <c r="BJ143" s="12" t="b">
        <f t="shared" si="91"/>
        <v>0</v>
      </c>
      <c r="BK143" s="516" t="b">
        <f t="shared" si="92"/>
        <v>0</v>
      </c>
      <c r="BL143" s="518">
        <f t="shared" si="93"/>
        <v>0</v>
      </c>
      <c r="BM143" s="518">
        <f t="shared" si="101"/>
        <v>0</v>
      </c>
      <c r="BN143" s="517" t="str">
        <f t="shared" si="94"/>
        <v/>
      </c>
      <c r="BO143" s="517" t="str">
        <f t="shared" si="95"/>
        <v/>
      </c>
      <c r="BP143" s="517" t="str">
        <f t="shared" si="96"/>
        <v/>
      </c>
      <c r="BQ143" s="517" t="str">
        <f t="shared" si="102"/>
        <v/>
      </c>
      <c r="BR143" s="546" t="str">
        <f t="shared" si="103"/>
        <v/>
      </c>
      <c r="BW143" s="139"/>
      <c r="BX143" s="125"/>
      <c r="CG143" s="122"/>
      <c r="CH143" s="122"/>
      <c r="CI143" s="122"/>
      <c r="CJ143" s="122"/>
    </row>
    <row r="144" spans="1:88" s="35" customFormat="1" ht="16.7" customHeight="1" x14ac:dyDescent="0.25">
      <c r="A144" s="11"/>
      <c r="B144" s="11"/>
      <c r="C144" s="332" t="str">
        <f t="shared" si="72"/>
        <v>PO</v>
      </c>
      <c r="D144" s="334" t="str">
        <f t="shared" si="73"/>
        <v>PLAN</v>
      </c>
      <c r="E144" s="310" t="str">
        <f t="shared" ref="E144:F159" si="104">IF(E89="","",E89)</f>
        <v/>
      </c>
      <c r="F144" s="29" t="str">
        <f t="shared" si="104"/>
        <v/>
      </c>
      <c r="G144" s="262" t="str">
        <f t="shared" si="75"/>
        <v/>
      </c>
      <c r="H144" s="29" t="str">
        <f t="shared" si="76"/>
        <v/>
      </c>
      <c r="I144" s="642"/>
      <c r="J144" s="643"/>
      <c r="K144" s="643"/>
      <c r="L144" s="644"/>
      <c r="M144" s="643"/>
      <c r="N144" s="643"/>
      <c r="O144" s="645"/>
      <c r="P144" s="646"/>
      <c r="Q144" s="647"/>
      <c r="R144" s="30" t="str">
        <f t="shared" si="97"/>
        <v/>
      </c>
      <c r="S144" s="399" t="str">
        <f t="shared" si="77"/>
        <v/>
      </c>
      <c r="T144" s="685" t="str">
        <f t="shared" si="78"/>
        <v/>
      </c>
      <c r="U144" s="32" t="str">
        <f t="shared" si="79"/>
        <v/>
      </c>
      <c r="V144" s="37" t="str">
        <f t="shared" si="80"/>
        <v/>
      </c>
      <c r="W144" s="33" t="str">
        <f t="shared" si="81"/>
        <v/>
      </c>
      <c r="Y144" s="34" t="str">
        <f t="shared" si="82"/>
        <v/>
      </c>
      <c r="AC144" s="11"/>
      <c r="AD144" s="11"/>
      <c r="AE144" s="11"/>
      <c r="AF144" s="11"/>
      <c r="AG144" s="11"/>
      <c r="AH144" s="11"/>
      <c r="AI144" s="11"/>
      <c r="AJ144" s="11"/>
      <c r="AK144" s="11"/>
      <c r="AL144" s="11"/>
      <c r="AM144" s="11"/>
      <c r="AP144" s="125"/>
      <c r="AQ144" s="125" t="s">
        <v>165</v>
      </c>
      <c r="AR144" s="147">
        <f t="shared" si="83"/>
        <v>0</v>
      </c>
      <c r="AS144" s="122"/>
      <c r="AT144" s="122"/>
      <c r="AU144" s="122"/>
      <c r="AV144" s="122"/>
      <c r="AW144" s="35">
        <f t="shared" si="84"/>
        <v>0</v>
      </c>
      <c r="AX144" s="35">
        <f t="shared" si="85"/>
        <v>0</v>
      </c>
      <c r="AY144" s="35">
        <f t="shared" si="98"/>
        <v>0</v>
      </c>
      <c r="AZ144" s="35">
        <f t="shared" si="86"/>
        <v>0</v>
      </c>
      <c r="BA144" s="35">
        <f t="shared" si="99"/>
        <v>0</v>
      </c>
      <c r="BB144" s="35">
        <f t="shared" si="87"/>
        <v>0</v>
      </c>
      <c r="BC144" s="35">
        <f t="shared" si="88"/>
        <v>0</v>
      </c>
      <c r="BD144" s="381">
        <f t="shared" si="100"/>
        <v>0</v>
      </c>
      <c r="BE144" s="35">
        <f t="shared" si="89"/>
        <v>0</v>
      </c>
      <c r="BF144" s="35">
        <f t="shared" si="90"/>
        <v>0</v>
      </c>
      <c r="BJ144" s="12" t="b">
        <f t="shared" si="91"/>
        <v>0</v>
      </c>
      <c r="BK144" s="516" t="b">
        <f t="shared" si="92"/>
        <v>0</v>
      </c>
      <c r="BL144" s="518">
        <f t="shared" si="93"/>
        <v>0</v>
      </c>
      <c r="BM144" s="518">
        <f t="shared" si="101"/>
        <v>0</v>
      </c>
      <c r="BN144" s="517" t="str">
        <f t="shared" si="94"/>
        <v/>
      </c>
      <c r="BO144" s="517" t="str">
        <f t="shared" si="95"/>
        <v/>
      </c>
      <c r="BP144" s="517" t="str">
        <f t="shared" si="96"/>
        <v/>
      </c>
      <c r="BQ144" s="517" t="str">
        <f t="shared" si="102"/>
        <v/>
      </c>
      <c r="BR144" s="546" t="str">
        <f t="shared" si="103"/>
        <v/>
      </c>
      <c r="BW144" s="139"/>
      <c r="BX144" s="125"/>
      <c r="CG144" s="122"/>
      <c r="CH144" s="122"/>
      <c r="CI144" s="122"/>
      <c r="CJ144" s="122"/>
    </row>
    <row r="145" spans="1:88" s="35" customFormat="1" ht="16.7" customHeight="1" x14ac:dyDescent="0.25">
      <c r="A145" s="11"/>
      <c r="B145" s="11"/>
      <c r="C145" s="332" t="str">
        <f t="shared" si="72"/>
        <v>PO</v>
      </c>
      <c r="D145" s="334" t="str">
        <f t="shared" si="73"/>
        <v>PLAN</v>
      </c>
      <c r="E145" s="310" t="str">
        <f t="shared" si="104"/>
        <v/>
      </c>
      <c r="F145" s="29" t="str">
        <f t="shared" si="104"/>
        <v/>
      </c>
      <c r="G145" s="262" t="str">
        <f t="shared" si="75"/>
        <v/>
      </c>
      <c r="H145" s="29" t="str">
        <f t="shared" si="76"/>
        <v/>
      </c>
      <c r="I145" s="642"/>
      <c r="J145" s="643"/>
      <c r="K145" s="643"/>
      <c r="L145" s="644"/>
      <c r="M145" s="643"/>
      <c r="N145" s="643"/>
      <c r="O145" s="645"/>
      <c r="P145" s="646"/>
      <c r="Q145" s="647"/>
      <c r="R145" s="30" t="str">
        <f t="shared" si="97"/>
        <v/>
      </c>
      <c r="S145" s="399" t="str">
        <f t="shared" si="77"/>
        <v/>
      </c>
      <c r="T145" s="685" t="str">
        <f t="shared" si="78"/>
        <v/>
      </c>
      <c r="U145" s="32" t="str">
        <f t="shared" si="79"/>
        <v/>
      </c>
      <c r="V145" s="37" t="str">
        <f t="shared" si="80"/>
        <v/>
      </c>
      <c r="W145" s="33" t="str">
        <f t="shared" si="81"/>
        <v/>
      </c>
      <c r="Y145" s="34" t="str">
        <f t="shared" si="82"/>
        <v/>
      </c>
      <c r="AC145" s="11"/>
      <c r="AD145" s="11"/>
      <c r="AE145" s="11"/>
      <c r="AF145" s="11"/>
      <c r="AG145" s="11"/>
      <c r="AH145" s="11"/>
      <c r="AI145" s="11"/>
      <c r="AJ145" s="11"/>
      <c r="AK145" s="11"/>
      <c r="AL145" s="11"/>
      <c r="AM145" s="11"/>
      <c r="AP145" s="125"/>
      <c r="AQ145" s="125" t="s">
        <v>166</v>
      </c>
      <c r="AR145" s="147">
        <f t="shared" si="83"/>
        <v>0</v>
      </c>
      <c r="AS145" s="122"/>
      <c r="AT145" s="122"/>
      <c r="AU145" s="122"/>
      <c r="AV145" s="122"/>
      <c r="AW145" s="35">
        <f t="shared" si="84"/>
        <v>0</v>
      </c>
      <c r="AX145" s="35">
        <f t="shared" si="85"/>
        <v>0</v>
      </c>
      <c r="AY145" s="35">
        <f t="shared" si="98"/>
        <v>0</v>
      </c>
      <c r="AZ145" s="35">
        <f t="shared" si="86"/>
        <v>0</v>
      </c>
      <c r="BA145" s="35">
        <f t="shared" si="99"/>
        <v>0</v>
      </c>
      <c r="BB145" s="35">
        <f t="shared" si="87"/>
        <v>0</v>
      </c>
      <c r="BC145" s="35">
        <f t="shared" si="88"/>
        <v>0</v>
      </c>
      <c r="BD145" s="381">
        <f t="shared" si="100"/>
        <v>0</v>
      </c>
      <c r="BE145" s="35">
        <f t="shared" si="89"/>
        <v>0</v>
      </c>
      <c r="BF145" s="35">
        <f t="shared" si="90"/>
        <v>0</v>
      </c>
      <c r="BJ145" s="12" t="b">
        <f t="shared" si="91"/>
        <v>0</v>
      </c>
      <c r="BK145" s="516" t="b">
        <f t="shared" si="92"/>
        <v>0</v>
      </c>
      <c r="BL145" s="518">
        <f t="shared" si="93"/>
        <v>0</v>
      </c>
      <c r="BM145" s="518">
        <f t="shared" si="101"/>
        <v>0</v>
      </c>
      <c r="BN145" s="517" t="str">
        <f t="shared" si="94"/>
        <v/>
      </c>
      <c r="BO145" s="517" t="str">
        <f t="shared" si="95"/>
        <v/>
      </c>
      <c r="BP145" s="517" t="str">
        <f t="shared" si="96"/>
        <v/>
      </c>
      <c r="BQ145" s="517" t="str">
        <f t="shared" si="102"/>
        <v/>
      </c>
      <c r="BR145" s="546" t="str">
        <f t="shared" si="103"/>
        <v/>
      </c>
      <c r="BW145" s="139"/>
      <c r="BX145" s="125"/>
      <c r="CG145" s="122"/>
      <c r="CH145" s="122"/>
      <c r="CI145" s="122"/>
      <c r="CJ145" s="122"/>
    </row>
    <row r="146" spans="1:88" s="35" customFormat="1" ht="16.7" customHeight="1" x14ac:dyDescent="0.25">
      <c r="A146" s="11"/>
      <c r="B146" s="11"/>
      <c r="C146" s="332" t="str">
        <f t="shared" si="72"/>
        <v>PO</v>
      </c>
      <c r="D146" s="334" t="str">
        <f t="shared" si="73"/>
        <v>PLAN</v>
      </c>
      <c r="E146" s="310" t="str">
        <f t="shared" si="104"/>
        <v/>
      </c>
      <c r="F146" s="29" t="str">
        <f t="shared" si="104"/>
        <v/>
      </c>
      <c r="G146" s="262" t="str">
        <f t="shared" si="75"/>
        <v/>
      </c>
      <c r="H146" s="29" t="str">
        <f t="shared" si="76"/>
        <v/>
      </c>
      <c r="I146" s="642"/>
      <c r="J146" s="643"/>
      <c r="K146" s="643"/>
      <c r="L146" s="644"/>
      <c r="M146" s="643"/>
      <c r="N146" s="643"/>
      <c r="O146" s="645"/>
      <c r="P146" s="646"/>
      <c r="Q146" s="647"/>
      <c r="R146" s="30" t="str">
        <f t="shared" si="97"/>
        <v/>
      </c>
      <c r="S146" s="399" t="str">
        <f t="shared" si="77"/>
        <v/>
      </c>
      <c r="T146" s="685" t="str">
        <f t="shared" si="78"/>
        <v/>
      </c>
      <c r="U146" s="32" t="str">
        <f t="shared" si="79"/>
        <v/>
      </c>
      <c r="V146" s="37" t="str">
        <f t="shared" si="80"/>
        <v/>
      </c>
      <c r="W146" s="33" t="str">
        <f t="shared" si="81"/>
        <v/>
      </c>
      <c r="Y146" s="34" t="str">
        <f t="shared" si="82"/>
        <v/>
      </c>
      <c r="AC146" s="11"/>
      <c r="AD146" s="11"/>
      <c r="AE146" s="11"/>
      <c r="AF146" s="11"/>
      <c r="AG146" s="11"/>
      <c r="AH146" s="11"/>
      <c r="AI146" s="11"/>
      <c r="AJ146" s="11"/>
      <c r="AK146" s="11"/>
      <c r="AL146" s="11"/>
      <c r="AM146" s="11"/>
      <c r="AP146" s="125"/>
      <c r="AQ146" s="125" t="s">
        <v>167</v>
      </c>
      <c r="AR146" s="147">
        <f t="shared" si="83"/>
        <v>0</v>
      </c>
      <c r="AS146" s="122"/>
      <c r="AT146" s="122"/>
      <c r="AU146" s="122"/>
      <c r="AV146" s="122"/>
      <c r="AW146" s="35">
        <f t="shared" si="84"/>
        <v>0</v>
      </c>
      <c r="AX146" s="35">
        <f t="shared" si="85"/>
        <v>0</v>
      </c>
      <c r="AY146" s="35">
        <f t="shared" si="98"/>
        <v>0</v>
      </c>
      <c r="AZ146" s="35">
        <f t="shared" si="86"/>
        <v>0</v>
      </c>
      <c r="BA146" s="35">
        <f t="shared" si="99"/>
        <v>0</v>
      </c>
      <c r="BB146" s="35">
        <f t="shared" si="87"/>
        <v>0</v>
      </c>
      <c r="BC146" s="35">
        <f t="shared" si="88"/>
        <v>0</v>
      </c>
      <c r="BD146" s="381">
        <f t="shared" si="100"/>
        <v>0</v>
      </c>
      <c r="BE146" s="35">
        <f t="shared" si="89"/>
        <v>0</v>
      </c>
      <c r="BF146" s="35">
        <f t="shared" si="90"/>
        <v>0</v>
      </c>
      <c r="BJ146" s="12" t="b">
        <f t="shared" si="91"/>
        <v>0</v>
      </c>
      <c r="BK146" s="516" t="b">
        <f t="shared" si="92"/>
        <v>0</v>
      </c>
      <c r="BL146" s="518">
        <f t="shared" si="93"/>
        <v>0</v>
      </c>
      <c r="BM146" s="518">
        <f t="shared" si="101"/>
        <v>0</v>
      </c>
      <c r="BN146" s="517" t="str">
        <f t="shared" si="94"/>
        <v/>
      </c>
      <c r="BO146" s="517" t="str">
        <f t="shared" si="95"/>
        <v/>
      </c>
      <c r="BP146" s="517" t="str">
        <f t="shared" si="96"/>
        <v/>
      </c>
      <c r="BQ146" s="517" t="str">
        <f t="shared" si="102"/>
        <v/>
      </c>
      <c r="BR146" s="546" t="str">
        <f t="shared" si="103"/>
        <v/>
      </c>
      <c r="BW146" s="139"/>
      <c r="BX146" s="125"/>
      <c r="CG146" s="122"/>
      <c r="CH146" s="122"/>
      <c r="CI146" s="122"/>
      <c r="CJ146" s="122"/>
    </row>
    <row r="147" spans="1:88" s="35" customFormat="1" ht="16.7" customHeight="1" x14ac:dyDescent="0.25">
      <c r="A147" s="11"/>
      <c r="B147" s="11"/>
      <c r="C147" s="332" t="str">
        <f t="shared" si="72"/>
        <v>PO</v>
      </c>
      <c r="D147" s="334" t="str">
        <f t="shared" si="73"/>
        <v>PLAN</v>
      </c>
      <c r="E147" s="310" t="str">
        <f t="shared" si="104"/>
        <v/>
      </c>
      <c r="F147" s="29" t="str">
        <f t="shared" si="104"/>
        <v/>
      </c>
      <c r="G147" s="262" t="str">
        <f t="shared" si="75"/>
        <v/>
      </c>
      <c r="H147" s="29" t="str">
        <f t="shared" si="76"/>
        <v/>
      </c>
      <c r="I147" s="642"/>
      <c r="J147" s="643"/>
      <c r="K147" s="643"/>
      <c r="L147" s="644"/>
      <c r="M147" s="643"/>
      <c r="N147" s="643"/>
      <c r="O147" s="645"/>
      <c r="P147" s="646"/>
      <c r="Q147" s="647"/>
      <c r="R147" s="30" t="str">
        <f t="shared" si="97"/>
        <v/>
      </c>
      <c r="S147" s="399" t="str">
        <f t="shared" si="77"/>
        <v/>
      </c>
      <c r="T147" s="685" t="str">
        <f t="shared" si="78"/>
        <v/>
      </c>
      <c r="U147" s="32" t="str">
        <f t="shared" si="79"/>
        <v/>
      </c>
      <c r="V147" s="37" t="str">
        <f t="shared" si="80"/>
        <v/>
      </c>
      <c r="W147" s="33" t="str">
        <f t="shared" si="81"/>
        <v/>
      </c>
      <c r="Y147" s="34" t="str">
        <f t="shared" si="82"/>
        <v/>
      </c>
      <c r="AC147" s="11"/>
      <c r="AD147" s="11"/>
      <c r="AE147" s="11"/>
      <c r="AF147" s="11"/>
      <c r="AG147" s="11"/>
      <c r="AH147" s="11"/>
      <c r="AI147" s="11"/>
      <c r="AJ147" s="11"/>
      <c r="AK147" s="11"/>
      <c r="AL147" s="11"/>
      <c r="AM147" s="11"/>
      <c r="AP147" s="125"/>
      <c r="AQ147" s="125" t="s">
        <v>168</v>
      </c>
      <c r="AR147" s="147">
        <f t="shared" si="83"/>
        <v>0</v>
      </c>
      <c r="AS147" s="122"/>
      <c r="AT147" s="122"/>
      <c r="AU147" s="122"/>
      <c r="AV147" s="122"/>
      <c r="AW147" s="35">
        <f t="shared" si="84"/>
        <v>0</v>
      </c>
      <c r="AX147" s="35">
        <f t="shared" si="85"/>
        <v>0</v>
      </c>
      <c r="AY147" s="35">
        <f t="shared" si="98"/>
        <v>0</v>
      </c>
      <c r="AZ147" s="35">
        <f t="shared" si="86"/>
        <v>0</v>
      </c>
      <c r="BA147" s="35">
        <f t="shared" si="99"/>
        <v>0</v>
      </c>
      <c r="BB147" s="35">
        <f t="shared" si="87"/>
        <v>0</v>
      </c>
      <c r="BC147" s="35">
        <f t="shared" si="88"/>
        <v>0</v>
      </c>
      <c r="BD147" s="381">
        <f t="shared" si="100"/>
        <v>0</v>
      </c>
      <c r="BE147" s="35">
        <f t="shared" si="89"/>
        <v>0</v>
      </c>
      <c r="BF147" s="35">
        <f t="shared" si="90"/>
        <v>0</v>
      </c>
      <c r="BJ147" s="12" t="b">
        <f t="shared" si="91"/>
        <v>0</v>
      </c>
      <c r="BK147" s="516" t="b">
        <f t="shared" si="92"/>
        <v>0</v>
      </c>
      <c r="BL147" s="518">
        <f t="shared" si="93"/>
        <v>0</v>
      </c>
      <c r="BM147" s="518">
        <f t="shared" si="101"/>
        <v>0</v>
      </c>
      <c r="BN147" s="517" t="str">
        <f t="shared" si="94"/>
        <v/>
      </c>
      <c r="BO147" s="517" t="str">
        <f t="shared" si="95"/>
        <v/>
      </c>
      <c r="BP147" s="517" t="str">
        <f t="shared" si="96"/>
        <v/>
      </c>
      <c r="BQ147" s="517" t="str">
        <f t="shared" si="102"/>
        <v/>
      </c>
      <c r="BR147" s="546" t="str">
        <f t="shared" si="103"/>
        <v/>
      </c>
      <c r="BW147" s="139"/>
      <c r="BX147" s="125"/>
      <c r="CG147" s="122"/>
      <c r="CH147" s="122"/>
      <c r="CI147" s="122"/>
      <c r="CJ147" s="122"/>
    </row>
    <row r="148" spans="1:88" s="35" customFormat="1" ht="16.7" customHeight="1" x14ac:dyDescent="0.25">
      <c r="A148" s="11"/>
      <c r="B148" s="11"/>
      <c r="C148" s="332" t="str">
        <f t="shared" si="72"/>
        <v>PO</v>
      </c>
      <c r="D148" s="334" t="str">
        <f t="shared" si="73"/>
        <v>PLAN</v>
      </c>
      <c r="E148" s="310" t="str">
        <f t="shared" si="104"/>
        <v/>
      </c>
      <c r="F148" s="29" t="str">
        <f t="shared" si="104"/>
        <v/>
      </c>
      <c r="G148" s="262" t="str">
        <f t="shared" si="75"/>
        <v/>
      </c>
      <c r="H148" s="29" t="str">
        <f t="shared" si="76"/>
        <v/>
      </c>
      <c r="I148" s="642"/>
      <c r="J148" s="643"/>
      <c r="K148" s="643"/>
      <c r="L148" s="644"/>
      <c r="M148" s="643"/>
      <c r="N148" s="643"/>
      <c r="O148" s="645"/>
      <c r="P148" s="646"/>
      <c r="Q148" s="647"/>
      <c r="R148" s="30" t="str">
        <f t="shared" si="97"/>
        <v/>
      </c>
      <c r="S148" s="399" t="str">
        <f t="shared" si="77"/>
        <v/>
      </c>
      <c r="T148" s="685" t="str">
        <f t="shared" si="78"/>
        <v/>
      </c>
      <c r="U148" s="32" t="str">
        <f t="shared" si="79"/>
        <v/>
      </c>
      <c r="V148" s="37" t="str">
        <f t="shared" si="80"/>
        <v/>
      </c>
      <c r="W148" s="33" t="str">
        <f t="shared" si="81"/>
        <v/>
      </c>
      <c r="Y148" s="34" t="str">
        <f t="shared" si="82"/>
        <v/>
      </c>
      <c r="AC148" s="11"/>
      <c r="AD148" s="11"/>
      <c r="AE148" s="11"/>
      <c r="AF148" s="11"/>
      <c r="AG148" s="11"/>
      <c r="AH148" s="11"/>
      <c r="AI148" s="11"/>
      <c r="AJ148" s="11"/>
      <c r="AK148" s="11"/>
      <c r="AL148" s="11"/>
      <c r="AM148" s="11"/>
      <c r="AP148" s="125"/>
      <c r="AQ148" s="125" t="s">
        <v>169</v>
      </c>
      <c r="AR148" s="147">
        <f t="shared" si="83"/>
        <v>0</v>
      </c>
      <c r="AS148" s="122"/>
      <c r="AT148" s="122"/>
      <c r="AU148" s="122"/>
      <c r="AV148" s="122"/>
      <c r="AW148" s="35">
        <f t="shared" si="84"/>
        <v>0</v>
      </c>
      <c r="AX148" s="35">
        <f t="shared" si="85"/>
        <v>0</v>
      </c>
      <c r="AY148" s="35">
        <f t="shared" si="98"/>
        <v>0</v>
      </c>
      <c r="AZ148" s="35">
        <f t="shared" si="86"/>
        <v>0</v>
      </c>
      <c r="BA148" s="35">
        <f t="shared" si="99"/>
        <v>0</v>
      </c>
      <c r="BB148" s="35">
        <f t="shared" si="87"/>
        <v>0</v>
      </c>
      <c r="BC148" s="35">
        <f t="shared" si="88"/>
        <v>0</v>
      </c>
      <c r="BD148" s="381">
        <f t="shared" si="100"/>
        <v>0</v>
      </c>
      <c r="BE148" s="35">
        <f t="shared" si="89"/>
        <v>0</v>
      </c>
      <c r="BF148" s="35">
        <f t="shared" si="90"/>
        <v>0</v>
      </c>
      <c r="BJ148" s="12" t="b">
        <f t="shared" si="91"/>
        <v>0</v>
      </c>
      <c r="BK148" s="516" t="b">
        <f t="shared" si="92"/>
        <v>0</v>
      </c>
      <c r="BL148" s="518">
        <f t="shared" si="93"/>
        <v>0</v>
      </c>
      <c r="BM148" s="518">
        <f t="shared" si="101"/>
        <v>0</v>
      </c>
      <c r="BN148" s="517" t="str">
        <f t="shared" si="94"/>
        <v/>
      </c>
      <c r="BO148" s="517" t="str">
        <f t="shared" si="95"/>
        <v/>
      </c>
      <c r="BP148" s="517" t="str">
        <f t="shared" si="96"/>
        <v/>
      </c>
      <c r="BQ148" s="517" t="str">
        <f t="shared" si="102"/>
        <v/>
      </c>
      <c r="BR148" s="546" t="str">
        <f t="shared" si="103"/>
        <v/>
      </c>
      <c r="BW148" s="139"/>
      <c r="BX148" s="125"/>
      <c r="CG148" s="122"/>
      <c r="CH148" s="122"/>
      <c r="CI148" s="122"/>
      <c r="CJ148" s="122"/>
    </row>
    <row r="149" spans="1:88" s="35" customFormat="1" ht="16.7" customHeight="1" x14ac:dyDescent="0.25">
      <c r="A149" s="11"/>
      <c r="B149" s="11"/>
      <c r="C149" s="332" t="str">
        <f t="shared" si="72"/>
        <v>PO</v>
      </c>
      <c r="D149" s="334" t="str">
        <f t="shared" si="73"/>
        <v>PLAN</v>
      </c>
      <c r="E149" s="310" t="str">
        <f t="shared" si="104"/>
        <v/>
      </c>
      <c r="F149" s="29" t="str">
        <f t="shared" si="104"/>
        <v/>
      </c>
      <c r="G149" s="262" t="str">
        <f t="shared" si="75"/>
        <v/>
      </c>
      <c r="H149" s="29" t="str">
        <f t="shared" si="76"/>
        <v/>
      </c>
      <c r="I149" s="642"/>
      <c r="J149" s="643"/>
      <c r="K149" s="643"/>
      <c r="L149" s="644"/>
      <c r="M149" s="643"/>
      <c r="N149" s="643"/>
      <c r="O149" s="645"/>
      <c r="P149" s="646"/>
      <c r="Q149" s="647"/>
      <c r="R149" s="30" t="str">
        <f t="shared" si="97"/>
        <v/>
      </c>
      <c r="S149" s="399" t="str">
        <f t="shared" si="77"/>
        <v/>
      </c>
      <c r="T149" s="685" t="str">
        <f t="shared" si="78"/>
        <v/>
      </c>
      <c r="U149" s="32" t="str">
        <f t="shared" si="79"/>
        <v/>
      </c>
      <c r="V149" s="37" t="str">
        <f t="shared" si="80"/>
        <v/>
      </c>
      <c r="W149" s="33" t="str">
        <f t="shared" si="81"/>
        <v/>
      </c>
      <c r="Y149" s="34" t="str">
        <f t="shared" si="82"/>
        <v/>
      </c>
      <c r="AC149" s="11"/>
      <c r="AD149" s="11"/>
      <c r="AE149" s="11"/>
      <c r="AF149" s="11"/>
      <c r="AG149" s="11"/>
      <c r="AH149" s="11"/>
      <c r="AI149" s="11"/>
      <c r="AJ149" s="11"/>
      <c r="AK149" s="11"/>
      <c r="AL149" s="11"/>
      <c r="AM149" s="11"/>
      <c r="AP149" s="125"/>
      <c r="AQ149" s="125" t="s">
        <v>170</v>
      </c>
      <c r="AR149" s="147">
        <f t="shared" si="83"/>
        <v>0</v>
      </c>
      <c r="AS149" s="122"/>
      <c r="AT149" s="122"/>
      <c r="AU149" s="122"/>
      <c r="AV149" s="122"/>
      <c r="AW149" s="35">
        <f t="shared" si="84"/>
        <v>0</v>
      </c>
      <c r="AX149" s="35">
        <f t="shared" si="85"/>
        <v>0</v>
      </c>
      <c r="AY149" s="35">
        <f t="shared" si="98"/>
        <v>0</v>
      </c>
      <c r="AZ149" s="35">
        <f t="shared" si="86"/>
        <v>0</v>
      </c>
      <c r="BA149" s="35">
        <f t="shared" si="99"/>
        <v>0</v>
      </c>
      <c r="BB149" s="35">
        <f t="shared" si="87"/>
        <v>0</v>
      </c>
      <c r="BC149" s="35">
        <f t="shared" si="88"/>
        <v>0</v>
      </c>
      <c r="BD149" s="381">
        <f t="shared" si="100"/>
        <v>0</v>
      </c>
      <c r="BE149" s="35">
        <f t="shared" si="89"/>
        <v>0</v>
      </c>
      <c r="BF149" s="35">
        <f t="shared" si="90"/>
        <v>0</v>
      </c>
      <c r="BJ149" s="12" t="b">
        <f t="shared" si="91"/>
        <v>0</v>
      </c>
      <c r="BK149" s="516" t="b">
        <f t="shared" si="92"/>
        <v>0</v>
      </c>
      <c r="BL149" s="518">
        <f t="shared" si="93"/>
        <v>0</v>
      </c>
      <c r="BM149" s="518">
        <f t="shared" si="101"/>
        <v>0</v>
      </c>
      <c r="BN149" s="517" t="str">
        <f t="shared" si="94"/>
        <v/>
      </c>
      <c r="BO149" s="517" t="str">
        <f t="shared" si="95"/>
        <v/>
      </c>
      <c r="BP149" s="517" t="str">
        <f t="shared" si="96"/>
        <v/>
      </c>
      <c r="BQ149" s="517" t="str">
        <f t="shared" si="102"/>
        <v/>
      </c>
      <c r="BR149" s="546" t="str">
        <f t="shared" si="103"/>
        <v/>
      </c>
      <c r="BW149" s="139"/>
      <c r="BX149" s="125"/>
      <c r="CG149" s="122"/>
      <c r="CH149" s="122"/>
      <c r="CI149" s="122"/>
      <c r="CJ149" s="122"/>
    </row>
    <row r="150" spans="1:88" s="35" customFormat="1" ht="16.7" customHeight="1" x14ac:dyDescent="0.25">
      <c r="A150" s="11"/>
      <c r="B150" s="11"/>
      <c r="C150" s="332" t="str">
        <f t="shared" si="72"/>
        <v>PO</v>
      </c>
      <c r="D150" s="334" t="str">
        <f t="shared" si="73"/>
        <v>PLAN</v>
      </c>
      <c r="E150" s="310" t="str">
        <f t="shared" si="104"/>
        <v/>
      </c>
      <c r="F150" s="29" t="str">
        <f t="shared" si="104"/>
        <v/>
      </c>
      <c r="G150" s="262" t="str">
        <f t="shared" si="75"/>
        <v/>
      </c>
      <c r="H150" s="29" t="str">
        <f t="shared" si="76"/>
        <v/>
      </c>
      <c r="I150" s="642"/>
      <c r="J150" s="643"/>
      <c r="K150" s="643"/>
      <c r="L150" s="644"/>
      <c r="M150" s="643"/>
      <c r="N150" s="643"/>
      <c r="O150" s="645"/>
      <c r="P150" s="646"/>
      <c r="Q150" s="647"/>
      <c r="R150" s="30" t="str">
        <f t="shared" si="97"/>
        <v/>
      </c>
      <c r="S150" s="399" t="str">
        <f t="shared" si="77"/>
        <v/>
      </c>
      <c r="T150" s="685" t="str">
        <f t="shared" si="78"/>
        <v/>
      </c>
      <c r="U150" s="32" t="str">
        <f t="shared" si="79"/>
        <v/>
      </c>
      <c r="V150" s="37" t="str">
        <f t="shared" si="80"/>
        <v/>
      </c>
      <c r="W150" s="33" t="str">
        <f t="shared" si="81"/>
        <v/>
      </c>
      <c r="Y150" s="34" t="str">
        <f t="shared" si="82"/>
        <v/>
      </c>
      <c r="AC150" s="11"/>
      <c r="AD150" s="11"/>
      <c r="AE150" s="11"/>
      <c r="AF150" s="11"/>
      <c r="AG150" s="11"/>
      <c r="AH150" s="11"/>
      <c r="AI150" s="11"/>
      <c r="AJ150" s="11"/>
      <c r="AK150" s="11"/>
      <c r="AL150" s="11"/>
      <c r="AM150" s="11"/>
      <c r="AP150" s="125"/>
      <c r="AQ150" s="125" t="s">
        <v>171</v>
      </c>
      <c r="AR150" s="147">
        <f t="shared" si="83"/>
        <v>0</v>
      </c>
      <c r="AS150" s="122"/>
      <c r="AT150" s="122"/>
      <c r="AU150" s="122"/>
      <c r="AV150" s="122"/>
      <c r="AW150" s="35">
        <f t="shared" si="84"/>
        <v>0</v>
      </c>
      <c r="AX150" s="35">
        <f t="shared" si="85"/>
        <v>0</v>
      </c>
      <c r="AY150" s="35">
        <f t="shared" si="98"/>
        <v>0</v>
      </c>
      <c r="AZ150" s="35">
        <f t="shared" si="86"/>
        <v>0</v>
      </c>
      <c r="BA150" s="35">
        <f t="shared" si="99"/>
        <v>0</v>
      </c>
      <c r="BB150" s="35">
        <f t="shared" si="87"/>
        <v>0</v>
      </c>
      <c r="BC150" s="35">
        <f t="shared" si="88"/>
        <v>0</v>
      </c>
      <c r="BD150" s="381">
        <f t="shared" si="100"/>
        <v>0</v>
      </c>
      <c r="BE150" s="35">
        <f t="shared" si="89"/>
        <v>0</v>
      </c>
      <c r="BF150" s="35">
        <f t="shared" si="90"/>
        <v>0</v>
      </c>
      <c r="BJ150" s="12" t="b">
        <f t="shared" si="91"/>
        <v>0</v>
      </c>
      <c r="BK150" s="516" t="b">
        <f t="shared" si="92"/>
        <v>0</v>
      </c>
      <c r="BL150" s="518">
        <f t="shared" si="93"/>
        <v>0</v>
      </c>
      <c r="BM150" s="518">
        <f t="shared" si="101"/>
        <v>0</v>
      </c>
      <c r="BN150" s="517" t="str">
        <f t="shared" si="94"/>
        <v/>
      </c>
      <c r="BO150" s="517" t="str">
        <f t="shared" si="95"/>
        <v/>
      </c>
      <c r="BP150" s="517" t="str">
        <f t="shared" si="96"/>
        <v/>
      </c>
      <c r="BQ150" s="517" t="str">
        <f t="shared" si="102"/>
        <v/>
      </c>
      <c r="BR150" s="546" t="str">
        <f t="shared" si="103"/>
        <v/>
      </c>
      <c r="BW150" s="139"/>
      <c r="BX150" s="125"/>
      <c r="CG150" s="122"/>
      <c r="CH150" s="122"/>
      <c r="CI150" s="122"/>
      <c r="CJ150" s="122"/>
    </row>
    <row r="151" spans="1:88" s="35" customFormat="1" ht="16.7" customHeight="1" x14ac:dyDescent="0.25">
      <c r="A151" s="11"/>
      <c r="B151" s="11"/>
      <c r="C151" s="332" t="str">
        <f t="shared" si="72"/>
        <v>PO</v>
      </c>
      <c r="D151" s="334" t="str">
        <f t="shared" si="73"/>
        <v>PLAN</v>
      </c>
      <c r="E151" s="310" t="str">
        <f t="shared" si="104"/>
        <v/>
      </c>
      <c r="F151" s="29" t="str">
        <f t="shared" si="104"/>
        <v/>
      </c>
      <c r="G151" s="262" t="str">
        <f t="shared" si="75"/>
        <v/>
      </c>
      <c r="H151" s="29" t="str">
        <f t="shared" si="76"/>
        <v/>
      </c>
      <c r="I151" s="642"/>
      <c r="J151" s="643"/>
      <c r="K151" s="643"/>
      <c r="L151" s="644"/>
      <c r="M151" s="643"/>
      <c r="N151" s="643"/>
      <c r="O151" s="645"/>
      <c r="P151" s="646"/>
      <c r="Q151" s="647"/>
      <c r="R151" s="30" t="str">
        <f t="shared" si="97"/>
        <v/>
      </c>
      <c r="S151" s="399" t="str">
        <f t="shared" si="77"/>
        <v/>
      </c>
      <c r="T151" s="685" t="str">
        <f t="shared" si="78"/>
        <v/>
      </c>
      <c r="U151" s="32" t="str">
        <f t="shared" si="79"/>
        <v/>
      </c>
      <c r="V151" s="37" t="str">
        <f t="shared" si="80"/>
        <v/>
      </c>
      <c r="W151" s="33" t="str">
        <f t="shared" si="81"/>
        <v/>
      </c>
      <c r="Y151" s="34" t="str">
        <f t="shared" si="82"/>
        <v/>
      </c>
      <c r="AC151" s="11"/>
      <c r="AD151" s="11"/>
      <c r="AE151" s="11"/>
      <c r="AF151" s="11"/>
      <c r="AG151" s="11"/>
      <c r="AH151" s="11"/>
      <c r="AI151" s="11"/>
      <c r="AJ151" s="11"/>
      <c r="AK151" s="11"/>
      <c r="AL151" s="11"/>
      <c r="AM151" s="11"/>
      <c r="AP151" s="125"/>
      <c r="AQ151" s="125" t="s">
        <v>172</v>
      </c>
      <c r="AR151" s="147">
        <f t="shared" si="83"/>
        <v>0</v>
      </c>
      <c r="AS151" s="122"/>
      <c r="AT151" s="122"/>
      <c r="AU151" s="122"/>
      <c r="AV151" s="122"/>
      <c r="AW151" s="35">
        <f t="shared" si="84"/>
        <v>0</v>
      </c>
      <c r="AX151" s="35">
        <f t="shared" si="85"/>
        <v>0</v>
      </c>
      <c r="AY151" s="35">
        <f t="shared" si="98"/>
        <v>0</v>
      </c>
      <c r="AZ151" s="35">
        <f t="shared" si="86"/>
        <v>0</v>
      </c>
      <c r="BA151" s="35">
        <f t="shared" si="99"/>
        <v>0</v>
      </c>
      <c r="BB151" s="35">
        <f t="shared" si="87"/>
        <v>0</v>
      </c>
      <c r="BC151" s="35">
        <f t="shared" si="88"/>
        <v>0</v>
      </c>
      <c r="BD151" s="381">
        <f t="shared" si="100"/>
        <v>0</v>
      </c>
      <c r="BE151" s="35">
        <f t="shared" si="89"/>
        <v>0</v>
      </c>
      <c r="BF151" s="35">
        <f t="shared" si="90"/>
        <v>0</v>
      </c>
      <c r="BJ151" s="12" t="b">
        <f t="shared" si="91"/>
        <v>0</v>
      </c>
      <c r="BK151" s="516" t="b">
        <f t="shared" si="92"/>
        <v>0</v>
      </c>
      <c r="BL151" s="518">
        <f t="shared" si="93"/>
        <v>0</v>
      </c>
      <c r="BM151" s="518">
        <f t="shared" si="101"/>
        <v>0</v>
      </c>
      <c r="BN151" s="517" t="str">
        <f t="shared" si="94"/>
        <v/>
      </c>
      <c r="BO151" s="517" t="str">
        <f t="shared" si="95"/>
        <v/>
      </c>
      <c r="BP151" s="517" t="str">
        <f t="shared" si="96"/>
        <v/>
      </c>
      <c r="BQ151" s="517" t="str">
        <f t="shared" si="102"/>
        <v/>
      </c>
      <c r="BR151" s="546" t="str">
        <f t="shared" si="103"/>
        <v/>
      </c>
      <c r="BW151" s="139"/>
      <c r="BX151" s="125"/>
      <c r="CG151" s="122"/>
      <c r="CH151" s="122"/>
      <c r="CI151" s="122"/>
      <c r="CJ151" s="122"/>
    </row>
    <row r="152" spans="1:88" s="35" customFormat="1" ht="16.7" customHeight="1" x14ac:dyDescent="0.25">
      <c r="A152" s="11"/>
      <c r="B152" s="11"/>
      <c r="C152" s="332" t="str">
        <f t="shared" si="72"/>
        <v>PO</v>
      </c>
      <c r="D152" s="334" t="str">
        <f t="shared" si="73"/>
        <v>PLAN</v>
      </c>
      <c r="E152" s="310" t="str">
        <f t="shared" si="104"/>
        <v/>
      </c>
      <c r="F152" s="29" t="str">
        <f t="shared" si="104"/>
        <v/>
      </c>
      <c r="G152" s="262" t="str">
        <f t="shared" si="75"/>
        <v/>
      </c>
      <c r="H152" s="29" t="str">
        <f t="shared" si="76"/>
        <v/>
      </c>
      <c r="I152" s="642"/>
      <c r="J152" s="643"/>
      <c r="K152" s="643"/>
      <c r="L152" s="644"/>
      <c r="M152" s="643"/>
      <c r="N152" s="643"/>
      <c r="O152" s="645"/>
      <c r="P152" s="646"/>
      <c r="Q152" s="647"/>
      <c r="R152" s="30" t="str">
        <f t="shared" si="97"/>
        <v/>
      </c>
      <c r="S152" s="399" t="str">
        <f t="shared" si="77"/>
        <v/>
      </c>
      <c r="T152" s="685" t="str">
        <f t="shared" si="78"/>
        <v/>
      </c>
      <c r="U152" s="32" t="str">
        <f t="shared" si="79"/>
        <v/>
      </c>
      <c r="V152" s="37" t="str">
        <f t="shared" si="80"/>
        <v/>
      </c>
      <c r="W152" s="33" t="str">
        <f t="shared" si="81"/>
        <v/>
      </c>
      <c r="Y152" s="34" t="str">
        <f t="shared" si="82"/>
        <v/>
      </c>
      <c r="AC152" s="11"/>
      <c r="AD152" s="11"/>
      <c r="AE152" s="11"/>
      <c r="AF152" s="11"/>
      <c r="AG152" s="11"/>
      <c r="AH152" s="11"/>
      <c r="AI152" s="11"/>
      <c r="AJ152" s="11"/>
      <c r="AK152" s="11"/>
      <c r="AL152" s="11"/>
      <c r="AM152" s="11"/>
      <c r="AP152" s="125"/>
      <c r="AQ152" s="125" t="s">
        <v>173</v>
      </c>
      <c r="AR152" s="147">
        <f t="shared" si="83"/>
        <v>0</v>
      </c>
      <c r="AS152" s="122"/>
      <c r="AT152" s="122"/>
      <c r="AU152" s="122"/>
      <c r="AV152" s="122"/>
      <c r="AW152" s="35">
        <f t="shared" si="84"/>
        <v>0</v>
      </c>
      <c r="AX152" s="35">
        <f t="shared" si="85"/>
        <v>0</v>
      </c>
      <c r="AY152" s="35">
        <f t="shared" si="98"/>
        <v>0</v>
      </c>
      <c r="AZ152" s="35">
        <f t="shared" si="86"/>
        <v>0</v>
      </c>
      <c r="BA152" s="35">
        <f t="shared" si="99"/>
        <v>0</v>
      </c>
      <c r="BB152" s="35">
        <f t="shared" si="87"/>
        <v>0</v>
      </c>
      <c r="BC152" s="35">
        <f t="shared" si="88"/>
        <v>0</v>
      </c>
      <c r="BD152" s="381">
        <f t="shared" si="100"/>
        <v>0</v>
      </c>
      <c r="BE152" s="35">
        <f t="shared" si="89"/>
        <v>0</v>
      </c>
      <c r="BF152" s="35">
        <f t="shared" si="90"/>
        <v>0</v>
      </c>
      <c r="BJ152" s="12" t="b">
        <f t="shared" si="91"/>
        <v>0</v>
      </c>
      <c r="BK152" s="516" t="b">
        <f t="shared" si="92"/>
        <v>0</v>
      </c>
      <c r="BL152" s="518">
        <f t="shared" si="93"/>
        <v>0</v>
      </c>
      <c r="BM152" s="518">
        <f t="shared" si="101"/>
        <v>0</v>
      </c>
      <c r="BN152" s="517" t="str">
        <f t="shared" si="94"/>
        <v/>
      </c>
      <c r="BO152" s="517" t="str">
        <f t="shared" si="95"/>
        <v/>
      </c>
      <c r="BP152" s="517" t="str">
        <f t="shared" si="96"/>
        <v/>
      </c>
      <c r="BQ152" s="517" t="str">
        <f t="shared" si="102"/>
        <v/>
      </c>
      <c r="BR152" s="546" t="str">
        <f t="shared" si="103"/>
        <v/>
      </c>
      <c r="BW152" s="139"/>
      <c r="BX152" s="125"/>
      <c r="CG152" s="122"/>
      <c r="CH152" s="122"/>
      <c r="CI152" s="122"/>
      <c r="CJ152" s="122"/>
    </row>
    <row r="153" spans="1:88" s="35" customFormat="1" ht="16.7" customHeight="1" x14ac:dyDescent="0.25">
      <c r="A153" s="11"/>
      <c r="B153" s="11"/>
      <c r="C153" s="332" t="str">
        <f t="shared" si="72"/>
        <v>PO</v>
      </c>
      <c r="D153" s="334" t="str">
        <f t="shared" si="73"/>
        <v>PLAN</v>
      </c>
      <c r="E153" s="310" t="str">
        <f t="shared" si="104"/>
        <v/>
      </c>
      <c r="F153" s="29" t="str">
        <f t="shared" si="104"/>
        <v/>
      </c>
      <c r="G153" s="262" t="str">
        <f t="shared" si="75"/>
        <v/>
      </c>
      <c r="H153" s="29" t="str">
        <f t="shared" si="76"/>
        <v/>
      </c>
      <c r="I153" s="642"/>
      <c r="J153" s="643"/>
      <c r="K153" s="643"/>
      <c r="L153" s="644"/>
      <c r="M153" s="643"/>
      <c r="N153" s="643"/>
      <c r="O153" s="645"/>
      <c r="P153" s="646"/>
      <c r="Q153" s="647"/>
      <c r="R153" s="30" t="str">
        <f t="shared" si="97"/>
        <v/>
      </c>
      <c r="S153" s="399" t="str">
        <f t="shared" si="77"/>
        <v/>
      </c>
      <c r="T153" s="685" t="str">
        <f t="shared" si="78"/>
        <v/>
      </c>
      <c r="U153" s="32" t="str">
        <f t="shared" si="79"/>
        <v/>
      </c>
      <c r="V153" s="37" t="str">
        <f t="shared" si="80"/>
        <v/>
      </c>
      <c r="W153" s="33" t="str">
        <f t="shared" si="81"/>
        <v/>
      </c>
      <c r="Y153" s="34" t="str">
        <f t="shared" si="82"/>
        <v/>
      </c>
      <c r="AC153" s="11"/>
      <c r="AD153" s="11"/>
      <c r="AE153" s="11"/>
      <c r="AF153" s="11"/>
      <c r="AG153" s="11"/>
      <c r="AH153" s="11"/>
      <c r="AI153" s="11"/>
      <c r="AJ153" s="11"/>
      <c r="AK153" s="11"/>
      <c r="AL153" s="11"/>
      <c r="AM153" s="11"/>
      <c r="AP153" s="125"/>
      <c r="AQ153" s="125" t="s">
        <v>174</v>
      </c>
      <c r="AR153" s="147">
        <f t="shared" si="83"/>
        <v>0</v>
      </c>
      <c r="AS153" s="122"/>
      <c r="AT153" s="122"/>
      <c r="AU153" s="122"/>
      <c r="AV153" s="122"/>
      <c r="AW153" s="35">
        <f t="shared" si="84"/>
        <v>0</v>
      </c>
      <c r="AX153" s="35">
        <f t="shared" si="85"/>
        <v>0</v>
      </c>
      <c r="AY153" s="35">
        <f t="shared" si="98"/>
        <v>0</v>
      </c>
      <c r="AZ153" s="35">
        <f t="shared" si="86"/>
        <v>0</v>
      </c>
      <c r="BA153" s="35">
        <f t="shared" si="99"/>
        <v>0</v>
      </c>
      <c r="BB153" s="35">
        <f t="shared" si="87"/>
        <v>0</v>
      </c>
      <c r="BC153" s="35">
        <f t="shared" si="88"/>
        <v>0</v>
      </c>
      <c r="BD153" s="381">
        <f t="shared" si="100"/>
        <v>0</v>
      </c>
      <c r="BE153" s="35">
        <f t="shared" si="89"/>
        <v>0</v>
      </c>
      <c r="BF153" s="35">
        <f t="shared" si="90"/>
        <v>0</v>
      </c>
      <c r="BJ153" s="12" t="b">
        <f t="shared" si="91"/>
        <v>0</v>
      </c>
      <c r="BK153" s="516" t="b">
        <f t="shared" si="92"/>
        <v>0</v>
      </c>
      <c r="BL153" s="518">
        <f t="shared" si="93"/>
        <v>0</v>
      </c>
      <c r="BM153" s="518">
        <f t="shared" si="101"/>
        <v>0</v>
      </c>
      <c r="BN153" s="517" t="str">
        <f t="shared" si="94"/>
        <v/>
      </c>
      <c r="BO153" s="517" t="str">
        <f t="shared" si="95"/>
        <v/>
      </c>
      <c r="BP153" s="517" t="str">
        <f t="shared" si="96"/>
        <v/>
      </c>
      <c r="BQ153" s="517" t="str">
        <f t="shared" si="102"/>
        <v/>
      </c>
      <c r="BR153" s="546" t="str">
        <f t="shared" si="103"/>
        <v/>
      </c>
      <c r="BW153" s="139"/>
      <c r="BX153" s="125"/>
      <c r="CG153" s="122"/>
      <c r="CH153" s="122"/>
      <c r="CI153" s="122"/>
      <c r="CJ153" s="122"/>
    </row>
    <row r="154" spans="1:88" s="35" customFormat="1" ht="16.7" customHeight="1" x14ac:dyDescent="0.25">
      <c r="A154" s="11"/>
      <c r="B154" s="11"/>
      <c r="C154" s="332" t="str">
        <f t="shared" si="72"/>
        <v>PO</v>
      </c>
      <c r="D154" s="334" t="str">
        <f t="shared" si="73"/>
        <v>PLAN</v>
      </c>
      <c r="E154" s="310" t="str">
        <f t="shared" si="104"/>
        <v/>
      </c>
      <c r="F154" s="29" t="str">
        <f t="shared" si="104"/>
        <v/>
      </c>
      <c r="G154" s="262" t="str">
        <f t="shared" si="75"/>
        <v/>
      </c>
      <c r="H154" s="29" t="str">
        <f t="shared" si="76"/>
        <v/>
      </c>
      <c r="I154" s="642"/>
      <c r="J154" s="643"/>
      <c r="K154" s="643"/>
      <c r="L154" s="644"/>
      <c r="M154" s="643"/>
      <c r="N154" s="643"/>
      <c r="O154" s="645"/>
      <c r="P154" s="646"/>
      <c r="Q154" s="647"/>
      <c r="R154" s="30" t="str">
        <f t="shared" si="97"/>
        <v/>
      </c>
      <c r="S154" s="399" t="str">
        <f t="shared" si="77"/>
        <v/>
      </c>
      <c r="T154" s="685" t="str">
        <f t="shared" si="78"/>
        <v/>
      </c>
      <c r="U154" s="32" t="str">
        <f t="shared" si="79"/>
        <v/>
      </c>
      <c r="V154" s="37" t="str">
        <f t="shared" si="80"/>
        <v/>
      </c>
      <c r="W154" s="33" t="str">
        <f t="shared" si="81"/>
        <v/>
      </c>
      <c r="Y154" s="34" t="str">
        <f t="shared" si="82"/>
        <v/>
      </c>
      <c r="AB154" s="35" t="s">
        <v>241</v>
      </c>
      <c r="AC154" s="11"/>
      <c r="AD154" s="11"/>
      <c r="AE154" s="11"/>
      <c r="AF154" s="11"/>
      <c r="AG154" s="11"/>
      <c r="AH154" s="11"/>
      <c r="AI154" s="11"/>
      <c r="AJ154" s="11"/>
      <c r="AK154" s="11"/>
      <c r="AL154" s="11"/>
      <c r="AM154" s="11"/>
      <c r="AP154" s="125"/>
      <c r="AQ154" s="125" t="s">
        <v>175</v>
      </c>
      <c r="AR154" s="147">
        <f t="shared" si="83"/>
        <v>0</v>
      </c>
      <c r="AS154" s="122"/>
      <c r="AT154" s="122"/>
      <c r="AU154" s="122"/>
      <c r="AV154" s="122"/>
      <c r="AW154" s="35">
        <f t="shared" si="84"/>
        <v>0</v>
      </c>
      <c r="AX154" s="35">
        <f t="shared" si="85"/>
        <v>0</v>
      </c>
      <c r="AY154" s="35">
        <f t="shared" si="98"/>
        <v>0</v>
      </c>
      <c r="AZ154" s="35">
        <f t="shared" si="86"/>
        <v>0</v>
      </c>
      <c r="BA154" s="35">
        <f t="shared" si="99"/>
        <v>0</v>
      </c>
      <c r="BB154" s="35">
        <f t="shared" si="87"/>
        <v>0</v>
      </c>
      <c r="BC154" s="35">
        <f t="shared" si="88"/>
        <v>0</v>
      </c>
      <c r="BD154" s="381">
        <f t="shared" si="100"/>
        <v>0</v>
      </c>
      <c r="BE154" s="35">
        <f t="shared" si="89"/>
        <v>0</v>
      </c>
      <c r="BF154" s="35">
        <f t="shared" si="90"/>
        <v>0</v>
      </c>
      <c r="BJ154" s="12" t="b">
        <f t="shared" si="91"/>
        <v>0</v>
      </c>
      <c r="BK154" s="516" t="b">
        <f t="shared" si="92"/>
        <v>0</v>
      </c>
      <c r="BL154" s="518">
        <f t="shared" si="93"/>
        <v>0</v>
      </c>
      <c r="BM154" s="518">
        <f t="shared" si="101"/>
        <v>0</v>
      </c>
      <c r="BN154" s="517" t="str">
        <f t="shared" si="94"/>
        <v/>
      </c>
      <c r="BO154" s="517" t="str">
        <f t="shared" si="95"/>
        <v/>
      </c>
      <c r="BP154" s="517" t="str">
        <f t="shared" si="96"/>
        <v/>
      </c>
      <c r="BQ154" s="517" t="str">
        <f t="shared" si="102"/>
        <v/>
      </c>
      <c r="BR154" s="546" t="str">
        <f t="shared" si="103"/>
        <v/>
      </c>
      <c r="BW154" s="139"/>
      <c r="BX154" s="125"/>
      <c r="CG154" s="122"/>
      <c r="CH154" s="122"/>
      <c r="CI154" s="122"/>
      <c r="CJ154" s="122"/>
    </row>
    <row r="155" spans="1:88" s="35" customFormat="1" ht="16.7" customHeight="1" x14ac:dyDescent="0.25">
      <c r="A155" s="11"/>
      <c r="B155" s="11"/>
      <c r="C155" s="332" t="str">
        <f t="shared" si="72"/>
        <v>PO</v>
      </c>
      <c r="D155" s="334" t="str">
        <f t="shared" si="73"/>
        <v>PLAN</v>
      </c>
      <c r="E155" s="310" t="str">
        <f t="shared" si="104"/>
        <v/>
      </c>
      <c r="F155" s="29" t="str">
        <f t="shared" si="104"/>
        <v/>
      </c>
      <c r="G155" s="262" t="str">
        <f t="shared" si="75"/>
        <v/>
      </c>
      <c r="H155" s="29" t="str">
        <f t="shared" si="76"/>
        <v/>
      </c>
      <c r="I155" s="642"/>
      <c r="J155" s="643"/>
      <c r="K155" s="643"/>
      <c r="L155" s="644"/>
      <c r="M155" s="643"/>
      <c r="N155" s="643"/>
      <c r="O155" s="645"/>
      <c r="P155" s="646"/>
      <c r="Q155" s="647"/>
      <c r="R155" s="30" t="str">
        <f t="shared" si="97"/>
        <v/>
      </c>
      <c r="S155" s="399" t="str">
        <f t="shared" si="77"/>
        <v/>
      </c>
      <c r="T155" s="685" t="str">
        <f t="shared" si="78"/>
        <v/>
      </c>
      <c r="U155" s="32" t="str">
        <f t="shared" si="79"/>
        <v/>
      </c>
      <c r="V155" s="37" t="str">
        <f t="shared" si="80"/>
        <v/>
      </c>
      <c r="W155" s="33" t="str">
        <f t="shared" si="81"/>
        <v/>
      </c>
      <c r="Y155" s="34" t="str">
        <f t="shared" si="82"/>
        <v/>
      </c>
      <c r="AB155" s="394" t="str">
        <f>$AB$45</f>
        <v>Pripomoček za izračun deleža UVS med posameznimi skupinami odjemalcev - dobavitelji</v>
      </c>
      <c r="AC155" s="11"/>
      <c r="AD155" s="11"/>
      <c r="AE155" s="11"/>
      <c r="AF155" s="11"/>
      <c r="AG155" s="11"/>
      <c r="AH155" s="11"/>
      <c r="AI155" s="11"/>
      <c r="AJ155" s="11"/>
      <c r="AK155" s="11"/>
      <c r="AL155" s="11"/>
      <c r="AM155" s="11"/>
      <c r="AP155" s="125"/>
      <c r="AQ155" s="125" t="s">
        <v>176</v>
      </c>
      <c r="AR155" s="147">
        <f t="shared" si="83"/>
        <v>0</v>
      </c>
      <c r="AS155" s="122"/>
      <c r="AT155" s="122"/>
      <c r="AU155" s="122"/>
      <c r="AV155" s="122"/>
      <c r="AW155" s="35">
        <f t="shared" si="84"/>
        <v>0</v>
      </c>
      <c r="AX155" s="35">
        <f t="shared" si="85"/>
        <v>0</v>
      </c>
      <c r="AY155" s="35">
        <f t="shared" si="98"/>
        <v>0</v>
      </c>
      <c r="AZ155" s="35">
        <f t="shared" si="86"/>
        <v>0</v>
      </c>
      <c r="BA155" s="35">
        <f t="shared" si="99"/>
        <v>0</v>
      </c>
      <c r="BB155" s="35">
        <f t="shared" si="87"/>
        <v>0</v>
      </c>
      <c r="BC155" s="35">
        <f t="shared" si="88"/>
        <v>0</v>
      </c>
      <c r="BD155" s="381">
        <f t="shared" si="100"/>
        <v>0</v>
      </c>
      <c r="BE155" s="35">
        <f t="shared" si="89"/>
        <v>0</v>
      </c>
      <c r="BF155" s="35">
        <f t="shared" si="90"/>
        <v>0</v>
      </c>
      <c r="BJ155" s="12" t="b">
        <f t="shared" si="91"/>
        <v>0</v>
      </c>
      <c r="BK155" s="516" t="b">
        <f t="shared" si="92"/>
        <v>0</v>
      </c>
      <c r="BL155" s="518">
        <f t="shared" si="93"/>
        <v>0</v>
      </c>
      <c r="BM155" s="518">
        <f t="shared" si="101"/>
        <v>0</v>
      </c>
      <c r="BN155" s="517" t="str">
        <f t="shared" si="94"/>
        <v/>
      </c>
      <c r="BO155" s="517" t="str">
        <f t="shared" si="95"/>
        <v/>
      </c>
      <c r="BP155" s="517" t="str">
        <f t="shared" si="96"/>
        <v/>
      </c>
      <c r="BQ155" s="517" t="str">
        <f t="shared" si="102"/>
        <v/>
      </c>
      <c r="BR155" s="546" t="str">
        <f t="shared" si="103"/>
        <v/>
      </c>
      <c r="BW155" s="139"/>
      <c r="BX155" s="125"/>
      <c r="CG155" s="122"/>
      <c r="CH155" s="122"/>
      <c r="CI155" s="122"/>
      <c r="CJ155" s="122"/>
    </row>
    <row r="156" spans="1:88" s="35" customFormat="1" ht="16.7" customHeight="1" x14ac:dyDescent="0.25">
      <c r="A156" s="11"/>
      <c r="B156" s="11"/>
      <c r="C156" s="332" t="str">
        <f t="shared" si="72"/>
        <v>PO</v>
      </c>
      <c r="D156" s="334" t="str">
        <f t="shared" si="73"/>
        <v>PLAN</v>
      </c>
      <c r="E156" s="310" t="str">
        <f t="shared" si="104"/>
        <v/>
      </c>
      <c r="F156" s="29" t="str">
        <f t="shared" si="104"/>
        <v/>
      </c>
      <c r="G156" s="262" t="str">
        <f t="shared" si="75"/>
        <v/>
      </c>
      <c r="H156" s="29" t="str">
        <f t="shared" si="76"/>
        <v/>
      </c>
      <c r="I156" s="642"/>
      <c r="J156" s="643"/>
      <c r="K156" s="643"/>
      <c r="L156" s="644"/>
      <c r="M156" s="643"/>
      <c r="N156" s="643"/>
      <c r="O156" s="645"/>
      <c r="P156" s="646"/>
      <c r="Q156" s="647"/>
      <c r="R156" s="30" t="str">
        <f t="shared" si="97"/>
        <v/>
      </c>
      <c r="S156" s="399" t="str">
        <f t="shared" si="77"/>
        <v/>
      </c>
      <c r="T156" s="685" t="str">
        <f t="shared" si="78"/>
        <v/>
      </c>
      <c r="U156" s="32" t="str">
        <f t="shared" si="79"/>
        <v/>
      </c>
      <c r="V156" s="37" t="str">
        <f t="shared" si="80"/>
        <v/>
      </c>
      <c r="W156" s="33" t="str">
        <f t="shared" si="81"/>
        <v/>
      </c>
      <c r="Y156" s="34" t="str">
        <f t="shared" si="82"/>
        <v/>
      </c>
      <c r="AC156" s="11"/>
      <c r="AD156" s="11"/>
      <c r="AE156" s="11"/>
      <c r="AF156" s="11"/>
      <c r="AG156" s="11"/>
      <c r="AH156" s="11"/>
      <c r="AI156" s="11"/>
      <c r="AJ156" s="11"/>
      <c r="AK156" s="11"/>
      <c r="AL156" s="11"/>
      <c r="AM156" s="11"/>
      <c r="AP156" s="125"/>
      <c r="AQ156" s="125" t="s">
        <v>177</v>
      </c>
      <c r="AR156" s="147">
        <f t="shared" si="83"/>
        <v>0</v>
      </c>
      <c r="AS156" s="122"/>
      <c r="AT156" s="122"/>
      <c r="AU156" s="122"/>
      <c r="AV156" s="122"/>
      <c r="AW156" s="35">
        <f t="shared" si="84"/>
        <v>0</v>
      </c>
      <c r="AX156" s="35">
        <f t="shared" si="85"/>
        <v>0</v>
      </c>
      <c r="AY156" s="35">
        <f t="shared" si="98"/>
        <v>0</v>
      </c>
      <c r="AZ156" s="35">
        <f t="shared" si="86"/>
        <v>0</v>
      </c>
      <c r="BA156" s="35">
        <f t="shared" si="99"/>
        <v>0</v>
      </c>
      <c r="BB156" s="35">
        <f t="shared" si="87"/>
        <v>0</v>
      </c>
      <c r="BC156" s="35">
        <f t="shared" si="88"/>
        <v>0</v>
      </c>
      <c r="BD156" s="381">
        <f t="shared" si="100"/>
        <v>0</v>
      </c>
      <c r="BE156" s="35">
        <f t="shared" si="89"/>
        <v>0</v>
      </c>
      <c r="BF156" s="35">
        <f t="shared" si="90"/>
        <v>0</v>
      </c>
      <c r="BJ156" s="12" t="b">
        <f t="shared" si="91"/>
        <v>0</v>
      </c>
      <c r="BK156" s="516" t="b">
        <f t="shared" si="92"/>
        <v>0</v>
      </c>
      <c r="BL156" s="518">
        <f t="shared" si="93"/>
        <v>0</v>
      </c>
      <c r="BM156" s="518">
        <f t="shared" si="101"/>
        <v>0</v>
      </c>
      <c r="BN156" s="517" t="str">
        <f t="shared" si="94"/>
        <v/>
      </c>
      <c r="BO156" s="517" t="str">
        <f t="shared" si="95"/>
        <v/>
      </c>
      <c r="BP156" s="517" t="str">
        <f t="shared" si="96"/>
        <v/>
      </c>
      <c r="BQ156" s="517" t="str">
        <f t="shared" si="102"/>
        <v/>
      </c>
      <c r="BR156" s="546" t="str">
        <f t="shared" si="103"/>
        <v/>
      </c>
      <c r="BW156" s="139"/>
      <c r="BX156" s="125"/>
      <c r="CG156" s="122"/>
      <c r="CH156" s="122"/>
      <c r="CI156" s="122"/>
      <c r="CJ156" s="122"/>
    </row>
    <row r="157" spans="1:88" ht="16.7" customHeight="1" x14ac:dyDescent="0.25">
      <c r="C157" s="308" t="str">
        <f t="shared" si="72"/>
        <v>PO</v>
      </c>
      <c r="D157" s="334" t="str">
        <f t="shared" si="73"/>
        <v>PLAN</v>
      </c>
      <c r="E157" s="336" t="str">
        <f t="shared" si="104"/>
        <v/>
      </c>
      <c r="F157" s="277" t="str">
        <f t="shared" si="104"/>
        <v/>
      </c>
      <c r="G157" s="653"/>
      <c r="H157" s="277" t="str">
        <f t="shared" si="76"/>
        <v>MWh</v>
      </c>
      <c r="I157" s="415"/>
      <c r="J157" s="416"/>
      <c r="K157" s="416"/>
      <c r="L157" s="417"/>
      <c r="M157" s="416"/>
      <c r="N157" s="416"/>
      <c r="O157" s="418"/>
      <c r="P157" s="279"/>
      <c r="Q157" s="656"/>
      <c r="R157" s="278" t="str">
        <f t="shared" si="97"/>
        <v>EUR/MWh</v>
      </c>
      <c r="S157" s="319" t="str">
        <f t="shared" si="77"/>
        <v/>
      </c>
      <c r="T157" s="687" t="str">
        <f t="shared" si="78"/>
        <v/>
      </c>
      <c r="U157" s="280" t="str">
        <f t="shared" si="79"/>
        <v/>
      </c>
      <c r="V157" s="281" t="str">
        <f t="shared" si="80"/>
        <v/>
      </c>
      <c r="W157" s="282" t="str">
        <f t="shared" si="81"/>
        <v/>
      </c>
      <c r="Y157" s="194" t="str">
        <f t="shared" ref="Y157:Y172" si="105">IF(AND(BD157="",AR157=0),"",IF(AR157=1,"û","ü"))</f>
        <v/>
      </c>
      <c r="AB157" s="443" t="s">
        <v>911</v>
      </c>
      <c r="AC157" s="488">
        <f>IFERROR(G157/SUM(G157:G159),0)</f>
        <v>0</v>
      </c>
      <c r="AK157" s="11"/>
      <c r="AL157" s="11"/>
      <c r="AM157" s="11"/>
      <c r="AN157" s="11"/>
      <c r="AO157" s="11"/>
      <c r="AQ157" s="241"/>
      <c r="AR157" s="242">
        <f t="shared" ref="AR157:AR172" si="106">IF(SUM(AS157:BD157)&gt;0,1,0)</f>
        <v>0</v>
      </c>
      <c r="AS157" s="241"/>
      <c r="AT157" s="241">
        <v>0</v>
      </c>
      <c r="AU157" s="241"/>
      <c r="AV157" s="241">
        <f t="shared" ref="AV157:AV172" si="107">IF(E157="",IF((COUNTA(G157,Q157)&gt;0),1,0),0)</f>
        <v>0</v>
      </c>
      <c r="AW157" s="35"/>
      <c r="AX157" s="35"/>
      <c r="AY157" s="122"/>
      <c r="AZ157" s="122"/>
      <c r="BA157" s="122"/>
      <c r="BB157" s="122"/>
      <c r="BC157" s="122"/>
      <c r="BD157" s="383" t="str">
        <f t="shared" ref="BD157:BD172" si="108">IF(E157="","",IF(OR(COUNTA(G157,Q157)=0,COUNTA(G157,Q157)&lt;2),1,0))</f>
        <v/>
      </c>
      <c r="BE157" s="122"/>
      <c r="BF157" s="139"/>
      <c r="BG157" s="122"/>
      <c r="BI157" s="139"/>
      <c r="BN157" s="122"/>
      <c r="BO157" s="139"/>
      <c r="BP157" s="139"/>
      <c r="BQ157" s="139"/>
      <c r="BW157" s="139"/>
      <c r="BX157" s="122"/>
      <c r="CD157" s="11"/>
      <c r="CE157" s="122"/>
      <c r="CG157" s="122"/>
      <c r="CH157" s="122"/>
      <c r="CI157" s="122"/>
      <c r="CJ157" s="122"/>
    </row>
    <row r="158" spans="1:88" ht="16.7" customHeight="1" x14ac:dyDescent="0.25">
      <c r="C158" s="308" t="str">
        <f t="shared" si="72"/>
        <v>PO</v>
      </c>
      <c r="D158" s="334" t="str">
        <f t="shared" si="73"/>
        <v>PLAN</v>
      </c>
      <c r="E158" s="337" t="str">
        <f t="shared" si="104"/>
        <v/>
      </c>
      <c r="F158" s="283" t="str">
        <f t="shared" si="104"/>
        <v/>
      </c>
      <c r="G158" s="649"/>
      <c r="H158" s="283" t="str">
        <f t="shared" si="76"/>
        <v>MWh</v>
      </c>
      <c r="I158" s="419"/>
      <c r="J158" s="420"/>
      <c r="K158" s="420"/>
      <c r="L158" s="421"/>
      <c r="M158" s="420"/>
      <c r="N158" s="420"/>
      <c r="O158" s="422"/>
      <c r="P158" s="285"/>
      <c r="Q158" s="831"/>
      <c r="R158" s="284" t="str">
        <f t="shared" si="97"/>
        <v>EUR/MWh</v>
      </c>
      <c r="S158" s="320" t="str">
        <f t="shared" si="77"/>
        <v/>
      </c>
      <c r="T158" s="688" t="str">
        <f t="shared" si="78"/>
        <v/>
      </c>
      <c r="U158" s="286" t="str">
        <f t="shared" si="79"/>
        <v/>
      </c>
      <c r="V158" s="287" t="str">
        <f t="shared" si="80"/>
        <v/>
      </c>
      <c r="W158" s="288" t="str">
        <f t="shared" si="81"/>
        <v/>
      </c>
      <c r="Y158" s="194" t="str">
        <f t="shared" si="105"/>
        <v/>
      </c>
      <c r="AB158" s="444" t="s">
        <v>912</v>
      </c>
      <c r="AC158" s="489">
        <f>IFERROR(G158/SUM(G157:G159),0)</f>
        <v>0</v>
      </c>
      <c r="AK158" s="11"/>
      <c r="AL158" s="11"/>
      <c r="AM158" s="11"/>
      <c r="AN158" s="11"/>
      <c r="AO158" s="11"/>
      <c r="AQ158" s="241"/>
      <c r="AR158" s="242">
        <f t="shared" si="106"/>
        <v>0</v>
      </c>
      <c r="AS158" s="241"/>
      <c r="AT158" s="241">
        <v>0</v>
      </c>
      <c r="AU158" s="241"/>
      <c r="AV158" s="241">
        <f t="shared" si="107"/>
        <v>0</v>
      </c>
      <c r="AW158" s="35"/>
      <c r="AX158" s="35"/>
      <c r="AY158" s="122"/>
      <c r="AZ158" s="122"/>
      <c r="BA158" s="122"/>
      <c r="BB158" s="122"/>
      <c r="BC158" s="122"/>
      <c r="BD158" s="383" t="str">
        <f t="shared" si="108"/>
        <v/>
      </c>
      <c r="BE158" s="122"/>
      <c r="BF158" s="139"/>
      <c r="BG158" s="122"/>
      <c r="BI158" s="139"/>
      <c r="BN158" s="122"/>
      <c r="BO158" s="139"/>
      <c r="BP158" s="139"/>
      <c r="BQ158" s="139"/>
      <c r="BW158" s="139"/>
      <c r="BX158" s="122"/>
      <c r="CD158" s="11"/>
      <c r="CE158" s="122"/>
      <c r="CG158" s="122"/>
      <c r="CH158" s="122"/>
      <c r="CI158" s="122"/>
      <c r="CJ158" s="122"/>
    </row>
    <row r="159" spans="1:88" ht="16.7" customHeight="1" x14ac:dyDescent="0.25">
      <c r="C159" s="308" t="str">
        <f t="shared" si="72"/>
        <v>PO</v>
      </c>
      <c r="D159" s="334" t="str">
        <f t="shared" si="73"/>
        <v>PLAN</v>
      </c>
      <c r="E159" s="337" t="str">
        <f t="shared" si="104"/>
        <v/>
      </c>
      <c r="F159" s="283" t="str">
        <f t="shared" si="104"/>
        <v/>
      </c>
      <c r="G159" s="649"/>
      <c r="H159" s="283" t="str">
        <f t="shared" si="76"/>
        <v>MWh</v>
      </c>
      <c r="I159" s="419"/>
      <c r="J159" s="420"/>
      <c r="K159" s="420"/>
      <c r="L159" s="421"/>
      <c r="M159" s="420"/>
      <c r="N159" s="420"/>
      <c r="O159" s="422"/>
      <c r="P159" s="285"/>
      <c r="Q159" s="831"/>
      <c r="R159" s="284" t="str">
        <f t="shared" si="97"/>
        <v>EUR/MWh</v>
      </c>
      <c r="S159" s="320" t="str">
        <f t="shared" si="77"/>
        <v/>
      </c>
      <c r="T159" s="688" t="str">
        <f t="shared" si="78"/>
        <v/>
      </c>
      <c r="U159" s="286" t="str">
        <f t="shared" si="79"/>
        <v/>
      </c>
      <c r="V159" s="287" t="str">
        <f t="shared" si="80"/>
        <v/>
      </c>
      <c r="W159" s="288" t="str">
        <f t="shared" si="81"/>
        <v/>
      </c>
      <c r="Y159" s="194" t="str">
        <f t="shared" si="105"/>
        <v/>
      </c>
      <c r="AB159" s="444" t="s">
        <v>913</v>
      </c>
      <c r="AC159" s="489">
        <f>1-(SUM(AC157:AC158))</f>
        <v>1</v>
      </c>
      <c r="AK159" s="11"/>
      <c r="AL159" s="11"/>
      <c r="AM159" s="11"/>
      <c r="AN159" s="11"/>
      <c r="AO159" s="11"/>
      <c r="AQ159" s="241"/>
      <c r="AR159" s="242">
        <f t="shared" si="106"/>
        <v>0</v>
      </c>
      <c r="AS159" s="241"/>
      <c r="AT159" s="241">
        <v>0</v>
      </c>
      <c r="AU159" s="241"/>
      <c r="AV159" s="241">
        <f t="shared" si="107"/>
        <v>0</v>
      </c>
      <c r="AW159" s="35"/>
      <c r="AX159" s="35"/>
      <c r="AY159" s="122"/>
      <c r="AZ159" s="122"/>
      <c r="BA159" s="122"/>
      <c r="BB159" s="122"/>
      <c r="BC159" s="122"/>
      <c r="BD159" s="383" t="str">
        <f t="shared" si="108"/>
        <v/>
      </c>
      <c r="BE159" s="122"/>
      <c r="BF159" s="139"/>
      <c r="BG159" s="122"/>
      <c r="BI159" s="139"/>
      <c r="BN159" s="122"/>
      <c r="BO159" s="139"/>
      <c r="BP159" s="139"/>
      <c r="BQ159" s="139"/>
      <c r="BW159" s="139"/>
      <c r="BX159" s="122"/>
      <c r="CD159" s="11"/>
      <c r="CE159" s="122"/>
      <c r="CG159" s="122"/>
      <c r="CH159" s="122"/>
      <c r="CI159" s="122"/>
      <c r="CJ159" s="122"/>
    </row>
    <row r="160" spans="1:88" ht="16.7" customHeight="1" x14ac:dyDescent="0.25">
      <c r="C160" s="308" t="str">
        <f t="shared" si="72"/>
        <v>PO</v>
      </c>
      <c r="D160" s="334" t="str">
        <f t="shared" si="73"/>
        <v>PLAN</v>
      </c>
      <c r="E160" s="338" t="str">
        <f t="shared" ref="E160:F171" si="109">IF(E105="","",E105)</f>
        <v/>
      </c>
      <c r="F160" s="289" t="str">
        <f t="shared" si="109"/>
        <v/>
      </c>
      <c r="G160" s="650"/>
      <c r="H160" s="289" t="str">
        <f t="shared" si="76"/>
        <v>MW/leto</v>
      </c>
      <c r="I160" s="423"/>
      <c r="J160" s="424"/>
      <c r="K160" s="424"/>
      <c r="L160" s="425"/>
      <c r="M160" s="424"/>
      <c r="N160" s="424"/>
      <c r="O160" s="426"/>
      <c r="P160" s="291"/>
      <c r="Q160" s="832"/>
      <c r="R160" s="290" t="str">
        <f t="shared" si="97"/>
        <v>EUR/MW/leto</v>
      </c>
      <c r="S160" s="321" t="str">
        <f t="shared" si="77"/>
        <v/>
      </c>
      <c r="T160" s="689" t="str">
        <f t="shared" si="78"/>
        <v/>
      </c>
      <c r="U160" s="292" t="str">
        <f t="shared" si="79"/>
        <v/>
      </c>
      <c r="V160" s="293" t="str">
        <f t="shared" si="80"/>
        <v/>
      </c>
      <c r="W160" s="294" t="str">
        <f t="shared" si="81"/>
        <v/>
      </c>
      <c r="Y160" s="194" t="str">
        <f t="shared" si="105"/>
        <v/>
      </c>
      <c r="AK160" s="11"/>
      <c r="AL160" s="11"/>
      <c r="AM160" s="11"/>
      <c r="AN160" s="11"/>
      <c r="AO160" s="11"/>
      <c r="AQ160" s="241"/>
      <c r="AR160" s="242">
        <f t="shared" si="106"/>
        <v>0</v>
      </c>
      <c r="AS160" s="241"/>
      <c r="AT160" s="241">
        <v>0</v>
      </c>
      <c r="AU160" s="241"/>
      <c r="AV160" s="241">
        <f t="shared" si="107"/>
        <v>0</v>
      </c>
      <c r="AW160" s="35"/>
      <c r="AX160" s="35"/>
      <c r="AY160" s="122"/>
      <c r="AZ160" s="122"/>
      <c r="BA160" s="122"/>
      <c r="BB160" s="122"/>
      <c r="BC160" s="122"/>
      <c r="BD160" s="383" t="str">
        <f t="shared" si="108"/>
        <v/>
      </c>
      <c r="BE160" s="122"/>
      <c r="BF160" s="139"/>
      <c r="BG160" s="122"/>
      <c r="BI160" s="139"/>
      <c r="BN160" s="122"/>
      <c r="BO160" s="139"/>
      <c r="BP160" s="139"/>
      <c r="BQ160" s="139"/>
      <c r="BW160" s="139"/>
      <c r="BX160" s="122"/>
      <c r="CD160" s="11"/>
      <c r="CE160" s="122"/>
      <c r="CG160" s="122"/>
      <c r="CH160" s="122"/>
      <c r="CI160" s="122"/>
      <c r="CJ160" s="122"/>
    </row>
    <row r="161" spans="3:88" ht="16.7" customHeight="1" x14ac:dyDescent="0.25">
      <c r="C161" s="308" t="str">
        <f t="shared" si="72"/>
        <v>PO</v>
      </c>
      <c r="D161" s="334" t="str">
        <f t="shared" si="73"/>
        <v>PLAN</v>
      </c>
      <c r="E161" s="336" t="str">
        <f t="shared" si="109"/>
        <v/>
      </c>
      <c r="F161" s="277" t="str">
        <f t="shared" si="109"/>
        <v/>
      </c>
      <c r="G161" s="653"/>
      <c r="H161" s="277" t="str">
        <f t="shared" si="76"/>
        <v>MWh</v>
      </c>
      <c r="I161" s="415"/>
      <c r="J161" s="416"/>
      <c r="K161" s="416"/>
      <c r="L161" s="417"/>
      <c r="M161" s="416"/>
      <c r="N161" s="416"/>
      <c r="O161" s="418"/>
      <c r="P161" s="279"/>
      <c r="Q161" s="656"/>
      <c r="R161" s="278" t="str">
        <f t="shared" si="97"/>
        <v>EUR/MWh</v>
      </c>
      <c r="S161" s="319" t="str">
        <f t="shared" si="77"/>
        <v/>
      </c>
      <c r="T161" s="687" t="str">
        <f t="shared" si="78"/>
        <v/>
      </c>
      <c r="U161" s="280" t="str">
        <f t="shared" si="79"/>
        <v/>
      </c>
      <c r="V161" s="281" t="str">
        <f t="shared" si="80"/>
        <v/>
      </c>
      <c r="W161" s="282" t="str">
        <f t="shared" si="81"/>
        <v/>
      </c>
      <c r="Y161" s="194" t="str">
        <f t="shared" si="105"/>
        <v/>
      </c>
      <c r="AB161" s="443" t="s">
        <v>911</v>
      </c>
      <c r="AC161" s="488">
        <f>IFERROR(G161/SUM(G161:G163),0)</f>
        <v>0</v>
      </c>
      <c r="AK161" s="11"/>
      <c r="AL161" s="11"/>
      <c r="AM161" s="11"/>
      <c r="AN161" s="11"/>
      <c r="AO161" s="11"/>
      <c r="AQ161" s="241"/>
      <c r="AR161" s="242">
        <f t="shared" si="106"/>
        <v>0</v>
      </c>
      <c r="AS161" s="241"/>
      <c r="AT161" s="241">
        <v>0</v>
      </c>
      <c r="AU161" s="241"/>
      <c r="AV161" s="241">
        <f t="shared" si="107"/>
        <v>0</v>
      </c>
      <c r="AW161" s="35"/>
      <c r="AX161" s="35"/>
      <c r="AY161" s="122"/>
      <c r="AZ161" s="122"/>
      <c r="BA161" s="122"/>
      <c r="BB161" s="122"/>
      <c r="BC161" s="122"/>
      <c r="BD161" s="383" t="str">
        <f t="shared" si="108"/>
        <v/>
      </c>
      <c r="BE161" s="122"/>
      <c r="BF161" s="139"/>
      <c r="BG161" s="122"/>
      <c r="BI161" s="139"/>
      <c r="BN161" s="122"/>
      <c r="BO161" s="139"/>
      <c r="BP161" s="139"/>
      <c r="BQ161" s="139"/>
      <c r="BW161" s="139"/>
      <c r="BX161" s="122"/>
      <c r="CD161" s="11"/>
      <c r="CE161" s="122"/>
      <c r="CG161" s="122"/>
      <c r="CH161" s="122"/>
      <c r="CI161" s="122"/>
      <c r="CJ161" s="122"/>
    </row>
    <row r="162" spans="3:88" ht="16.7" customHeight="1" x14ac:dyDescent="0.25">
      <c r="C162" s="308" t="str">
        <f t="shared" si="72"/>
        <v>PO</v>
      </c>
      <c r="D162" s="334" t="str">
        <f t="shared" si="73"/>
        <v>PLAN</v>
      </c>
      <c r="E162" s="337" t="str">
        <f t="shared" si="109"/>
        <v/>
      </c>
      <c r="F162" s="283" t="str">
        <f t="shared" si="109"/>
        <v/>
      </c>
      <c r="G162" s="654"/>
      <c r="H162" s="283" t="str">
        <f t="shared" si="76"/>
        <v>MWh</v>
      </c>
      <c r="I162" s="419"/>
      <c r="J162" s="420"/>
      <c r="K162" s="420"/>
      <c r="L162" s="421"/>
      <c r="M162" s="420"/>
      <c r="N162" s="420"/>
      <c r="O162" s="422"/>
      <c r="P162" s="285"/>
      <c r="Q162" s="657"/>
      <c r="R162" s="284" t="str">
        <f t="shared" si="97"/>
        <v>EUR/MWh</v>
      </c>
      <c r="S162" s="320" t="str">
        <f t="shared" si="77"/>
        <v/>
      </c>
      <c r="T162" s="688" t="str">
        <f t="shared" si="78"/>
        <v/>
      </c>
      <c r="U162" s="286" t="str">
        <f t="shared" si="79"/>
        <v/>
      </c>
      <c r="V162" s="287" t="str">
        <f t="shared" si="80"/>
        <v/>
      </c>
      <c r="W162" s="288" t="str">
        <f t="shared" si="81"/>
        <v/>
      </c>
      <c r="Y162" s="194" t="str">
        <f t="shared" si="105"/>
        <v/>
      </c>
      <c r="AB162" s="444" t="s">
        <v>912</v>
      </c>
      <c r="AC162" s="489">
        <f>IFERROR(G162/SUM(G161:G163),0)</f>
        <v>0</v>
      </c>
      <c r="AK162" s="11"/>
      <c r="AL162" s="11"/>
      <c r="AM162" s="11"/>
      <c r="AN162" s="11"/>
      <c r="AO162" s="11"/>
      <c r="AQ162" s="241"/>
      <c r="AR162" s="242">
        <f t="shared" si="106"/>
        <v>0</v>
      </c>
      <c r="AS162" s="241"/>
      <c r="AT162" s="241">
        <v>0</v>
      </c>
      <c r="AU162" s="241"/>
      <c r="AV162" s="241">
        <f t="shared" si="107"/>
        <v>0</v>
      </c>
      <c r="AW162" s="35"/>
      <c r="AX162" s="35"/>
      <c r="AY162" s="122"/>
      <c r="AZ162" s="122"/>
      <c r="BA162" s="122"/>
      <c r="BB162" s="122"/>
      <c r="BC162" s="122"/>
      <c r="BD162" s="383" t="str">
        <f t="shared" si="108"/>
        <v/>
      </c>
      <c r="BE162" s="122"/>
      <c r="BF162" s="139"/>
      <c r="BG162" s="122"/>
      <c r="BI162" s="139"/>
      <c r="BN162" s="122"/>
      <c r="BO162" s="139"/>
      <c r="BP162" s="139"/>
      <c r="BQ162" s="139"/>
      <c r="BW162" s="139"/>
      <c r="BX162" s="122"/>
      <c r="CD162" s="11"/>
      <c r="CE162" s="122"/>
      <c r="CG162" s="122"/>
      <c r="CH162" s="122"/>
      <c r="CI162" s="122"/>
      <c r="CJ162" s="122"/>
    </row>
    <row r="163" spans="3:88" ht="16.7" customHeight="1" x14ac:dyDescent="0.25">
      <c r="C163" s="308" t="str">
        <f t="shared" si="72"/>
        <v>PO</v>
      </c>
      <c r="D163" s="334" t="str">
        <f t="shared" si="73"/>
        <v>PLAN</v>
      </c>
      <c r="E163" s="337" t="str">
        <f t="shared" si="109"/>
        <v/>
      </c>
      <c r="F163" s="283" t="str">
        <f t="shared" si="109"/>
        <v/>
      </c>
      <c r="G163" s="654"/>
      <c r="H163" s="283" t="str">
        <f t="shared" si="76"/>
        <v>MWh</v>
      </c>
      <c r="I163" s="419"/>
      <c r="J163" s="420"/>
      <c r="K163" s="420"/>
      <c r="L163" s="421"/>
      <c r="M163" s="420"/>
      <c r="N163" s="420"/>
      <c r="O163" s="422"/>
      <c r="P163" s="285"/>
      <c r="Q163" s="657"/>
      <c r="R163" s="284" t="str">
        <f t="shared" si="97"/>
        <v>EUR/MWh</v>
      </c>
      <c r="S163" s="320" t="str">
        <f t="shared" si="77"/>
        <v/>
      </c>
      <c r="T163" s="688" t="str">
        <f t="shared" si="78"/>
        <v/>
      </c>
      <c r="U163" s="286" t="str">
        <f t="shared" si="79"/>
        <v/>
      </c>
      <c r="V163" s="287" t="str">
        <f t="shared" si="80"/>
        <v/>
      </c>
      <c r="W163" s="288" t="str">
        <f t="shared" si="81"/>
        <v/>
      </c>
      <c r="Y163" s="194" t="str">
        <f t="shared" si="105"/>
        <v/>
      </c>
      <c r="AB163" s="444" t="s">
        <v>913</v>
      </c>
      <c r="AC163" s="489">
        <f>1-(SUM(AC161:AC162))</f>
        <v>1</v>
      </c>
      <c r="AK163" s="11"/>
      <c r="AL163" s="11"/>
      <c r="AM163" s="11"/>
      <c r="AN163" s="11"/>
      <c r="AO163" s="11"/>
      <c r="AQ163" s="241"/>
      <c r="AR163" s="242">
        <f t="shared" si="106"/>
        <v>0</v>
      </c>
      <c r="AS163" s="241"/>
      <c r="AT163" s="241">
        <v>0</v>
      </c>
      <c r="AU163" s="241"/>
      <c r="AV163" s="241">
        <f t="shared" si="107"/>
        <v>0</v>
      </c>
      <c r="AX163" s="139"/>
      <c r="AY163" s="122"/>
      <c r="AZ163" s="122"/>
      <c r="BA163" s="122"/>
      <c r="BB163" s="122"/>
      <c r="BC163" s="122"/>
      <c r="BD163" s="383" t="str">
        <f t="shared" si="108"/>
        <v/>
      </c>
      <c r="BE163" s="122"/>
      <c r="BF163" s="139"/>
      <c r="BG163" s="122"/>
      <c r="BI163" s="139"/>
      <c r="BN163" s="122"/>
      <c r="BO163" s="139"/>
      <c r="BP163" s="139"/>
      <c r="BQ163" s="139"/>
      <c r="BW163" s="139"/>
      <c r="BX163" s="122"/>
      <c r="CD163" s="11"/>
      <c r="CE163" s="122"/>
      <c r="CG163" s="122"/>
      <c r="CH163" s="122"/>
      <c r="CI163" s="122"/>
      <c r="CJ163" s="122"/>
    </row>
    <row r="164" spans="3:88" ht="16.7" customHeight="1" x14ac:dyDescent="0.25">
      <c r="C164" s="308" t="str">
        <f t="shared" si="72"/>
        <v>PO</v>
      </c>
      <c r="D164" s="334" t="str">
        <f t="shared" si="73"/>
        <v>PLAN</v>
      </c>
      <c r="E164" s="338" t="str">
        <f t="shared" si="109"/>
        <v/>
      </c>
      <c r="F164" s="289" t="str">
        <f t="shared" si="109"/>
        <v/>
      </c>
      <c r="G164" s="655"/>
      <c r="H164" s="289" t="str">
        <f t="shared" si="76"/>
        <v>MW/leto</v>
      </c>
      <c r="I164" s="423"/>
      <c r="J164" s="424"/>
      <c r="K164" s="424"/>
      <c r="L164" s="425"/>
      <c r="M164" s="424"/>
      <c r="N164" s="424"/>
      <c r="O164" s="426"/>
      <c r="P164" s="291"/>
      <c r="Q164" s="658"/>
      <c r="R164" s="290" t="str">
        <f t="shared" si="97"/>
        <v>EUR/MW/leto</v>
      </c>
      <c r="S164" s="321" t="str">
        <f t="shared" si="77"/>
        <v/>
      </c>
      <c r="T164" s="689" t="str">
        <f t="shared" si="78"/>
        <v/>
      </c>
      <c r="U164" s="292" t="str">
        <f t="shared" si="79"/>
        <v/>
      </c>
      <c r="V164" s="293" t="str">
        <f t="shared" si="80"/>
        <v/>
      </c>
      <c r="W164" s="294" t="str">
        <f t="shared" si="81"/>
        <v/>
      </c>
      <c r="Y164" s="194" t="str">
        <f t="shared" si="105"/>
        <v/>
      </c>
      <c r="AK164" s="11"/>
      <c r="AL164" s="11"/>
      <c r="AM164" s="11"/>
      <c r="AN164" s="11"/>
      <c r="AO164" s="11"/>
      <c r="AQ164" s="241"/>
      <c r="AR164" s="242">
        <f t="shared" si="106"/>
        <v>0</v>
      </c>
      <c r="AS164" s="241"/>
      <c r="AT164" s="241">
        <v>0</v>
      </c>
      <c r="AU164" s="241"/>
      <c r="AV164" s="241">
        <f t="shared" si="107"/>
        <v>0</v>
      </c>
      <c r="AX164" s="139"/>
      <c r="AY164" s="122"/>
      <c r="AZ164" s="122"/>
      <c r="BA164" s="122"/>
      <c r="BB164" s="122"/>
      <c r="BC164" s="122"/>
      <c r="BD164" s="383" t="str">
        <f t="shared" si="108"/>
        <v/>
      </c>
      <c r="BE164" s="122"/>
      <c r="BF164" s="139"/>
      <c r="BG164" s="122"/>
      <c r="BI164" s="139"/>
      <c r="BN164" s="122"/>
      <c r="BO164" s="139"/>
      <c r="BP164" s="139"/>
      <c r="BQ164" s="139"/>
      <c r="BW164" s="139"/>
      <c r="BX164" s="122"/>
      <c r="CD164" s="11"/>
      <c r="CE164" s="122"/>
      <c r="CG164" s="122"/>
      <c r="CH164" s="122"/>
      <c r="CI164" s="122"/>
      <c r="CJ164" s="122"/>
    </row>
    <row r="165" spans="3:88" ht="16.7" customHeight="1" x14ac:dyDescent="0.25">
      <c r="C165" s="308" t="str">
        <f t="shared" si="72"/>
        <v>PO</v>
      </c>
      <c r="D165" s="334" t="str">
        <f t="shared" si="73"/>
        <v>PLAN</v>
      </c>
      <c r="E165" s="336" t="str">
        <f t="shared" si="109"/>
        <v/>
      </c>
      <c r="F165" s="277" t="str">
        <f t="shared" si="109"/>
        <v/>
      </c>
      <c r="G165" s="653"/>
      <c r="H165" s="277" t="str">
        <f t="shared" si="76"/>
        <v>MWh</v>
      </c>
      <c r="I165" s="415"/>
      <c r="J165" s="416"/>
      <c r="K165" s="416"/>
      <c r="L165" s="417"/>
      <c r="M165" s="416"/>
      <c r="N165" s="416"/>
      <c r="O165" s="418"/>
      <c r="P165" s="279"/>
      <c r="Q165" s="656"/>
      <c r="R165" s="278" t="str">
        <f t="shared" si="97"/>
        <v>EUR/MWh</v>
      </c>
      <c r="S165" s="319" t="str">
        <f t="shared" si="77"/>
        <v/>
      </c>
      <c r="T165" s="687" t="str">
        <f t="shared" si="78"/>
        <v/>
      </c>
      <c r="U165" s="280" t="str">
        <f t="shared" si="79"/>
        <v/>
      </c>
      <c r="V165" s="281" t="str">
        <f t="shared" si="80"/>
        <v/>
      </c>
      <c r="W165" s="282" t="str">
        <f t="shared" si="81"/>
        <v/>
      </c>
      <c r="Y165" s="194" t="str">
        <f t="shared" si="105"/>
        <v/>
      </c>
      <c r="AB165" s="443" t="s">
        <v>911</v>
      </c>
      <c r="AC165" s="488">
        <f>IFERROR(G165/SUM(G165:G167),0)</f>
        <v>0</v>
      </c>
      <c r="AK165" s="11"/>
      <c r="AL165" s="11"/>
      <c r="AM165" s="11"/>
      <c r="AN165" s="11"/>
      <c r="AO165" s="11"/>
      <c r="AQ165" s="241"/>
      <c r="AR165" s="242">
        <f t="shared" si="106"/>
        <v>0</v>
      </c>
      <c r="AS165" s="241"/>
      <c r="AT165" s="241">
        <v>0</v>
      </c>
      <c r="AU165" s="241"/>
      <c r="AV165" s="241">
        <f t="shared" si="107"/>
        <v>0</v>
      </c>
      <c r="AX165" s="139"/>
      <c r="AY165" s="122"/>
      <c r="AZ165" s="122"/>
      <c r="BA165" s="122"/>
      <c r="BB165" s="122"/>
      <c r="BC165" s="122"/>
      <c r="BD165" s="383" t="str">
        <f t="shared" si="108"/>
        <v/>
      </c>
      <c r="BE165" s="122"/>
      <c r="BF165" s="139"/>
      <c r="BG165" s="122"/>
      <c r="BI165" s="139"/>
      <c r="BN165" s="122"/>
      <c r="BO165" s="139"/>
      <c r="BP165" s="139"/>
      <c r="BQ165" s="139"/>
      <c r="BW165" s="139"/>
      <c r="BX165" s="122"/>
      <c r="CD165" s="11"/>
      <c r="CE165" s="122"/>
      <c r="CG165" s="122"/>
      <c r="CH165" s="122"/>
      <c r="CI165" s="122"/>
      <c r="CJ165" s="122"/>
    </row>
    <row r="166" spans="3:88" ht="16.7" customHeight="1" x14ac:dyDescent="0.25">
      <c r="C166" s="308" t="str">
        <f t="shared" si="72"/>
        <v>PO</v>
      </c>
      <c r="D166" s="334" t="str">
        <f t="shared" si="73"/>
        <v>PLAN</v>
      </c>
      <c r="E166" s="337" t="str">
        <f t="shared" si="109"/>
        <v/>
      </c>
      <c r="F166" s="283" t="str">
        <f t="shared" si="109"/>
        <v/>
      </c>
      <c r="G166" s="654"/>
      <c r="H166" s="283" t="str">
        <f t="shared" si="76"/>
        <v>MWh</v>
      </c>
      <c r="I166" s="419"/>
      <c r="J166" s="420"/>
      <c r="K166" s="420"/>
      <c r="L166" s="421"/>
      <c r="M166" s="420"/>
      <c r="N166" s="420"/>
      <c r="O166" s="422"/>
      <c r="P166" s="285"/>
      <c r="Q166" s="657"/>
      <c r="R166" s="284" t="str">
        <f t="shared" si="97"/>
        <v>EUR/MWh</v>
      </c>
      <c r="S166" s="320" t="str">
        <f t="shared" si="77"/>
        <v/>
      </c>
      <c r="T166" s="688" t="str">
        <f t="shared" si="78"/>
        <v/>
      </c>
      <c r="U166" s="286" t="str">
        <f t="shared" si="79"/>
        <v/>
      </c>
      <c r="V166" s="287" t="str">
        <f t="shared" si="80"/>
        <v/>
      </c>
      <c r="W166" s="288" t="str">
        <f t="shared" si="81"/>
        <v/>
      </c>
      <c r="Y166" s="194" t="str">
        <f t="shared" si="105"/>
        <v/>
      </c>
      <c r="AB166" s="444" t="s">
        <v>912</v>
      </c>
      <c r="AC166" s="489">
        <f>IFERROR(G166/SUM(G165:G167),0)</f>
        <v>0</v>
      </c>
      <c r="AK166" s="11"/>
      <c r="AL166" s="11"/>
      <c r="AM166" s="11"/>
      <c r="AN166" s="11"/>
      <c r="AO166" s="11"/>
      <c r="AQ166" s="241"/>
      <c r="AR166" s="242">
        <f t="shared" si="106"/>
        <v>0</v>
      </c>
      <c r="AS166" s="241"/>
      <c r="AT166" s="241">
        <v>0</v>
      </c>
      <c r="AU166" s="241"/>
      <c r="AV166" s="241">
        <f t="shared" si="107"/>
        <v>0</v>
      </c>
      <c r="AX166" s="139"/>
      <c r="AY166" s="122"/>
      <c r="AZ166" s="122"/>
      <c r="BA166" s="122"/>
      <c r="BB166" s="122"/>
      <c r="BC166" s="122"/>
      <c r="BD166" s="383" t="str">
        <f t="shared" si="108"/>
        <v/>
      </c>
      <c r="BE166" s="122"/>
      <c r="BF166" s="139"/>
      <c r="BG166" s="122"/>
      <c r="BI166" s="139"/>
      <c r="BN166" s="122"/>
      <c r="BO166" s="139"/>
      <c r="BP166" s="139"/>
      <c r="BQ166" s="139"/>
      <c r="BW166" s="139"/>
      <c r="BX166" s="122"/>
      <c r="CD166" s="11"/>
      <c r="CE166" s="122"/>
      <c r="CG166" s="122"/>
      <c r="CH166" s="122"/>
      <c r="CI166" s="122"/>
      <c r="CJ166" s="122"/>
    </row>
    <row r="167" spans="3:88" ht="16.7" customHeight="1" x14ac:dyDescent="0.25">
      <c r="C167" s="308" t="str">
        <f t="shared" si="72"/>
        <v>PO</v>
      </c>
      <c r="D167" s="334" t="str">
        <f t="shared" si="73"/>
        <v>PLAN</v>
      </c>
      <c r="E167" s="337" t="str">
        <f t="shared" si="109"/>
        <v/>
      </c>
      <c r="F167" s="283" t="str">
        <f t="shared" si="109"/>
        <v/>
      </c>
      <c r="G167" s="654"/>
      <c r="H167" s="283" t="str">
        <f t="shared" si="76"/>
        <v>MWh</v>
      </c>
      <c r="I167" s="419"/>
      <c r="J167" s="420"/>
      <c r="K167" s="420"/>
      <c r="L167" s="421"/>
      <c r="M167" s="420"/>
      <c r="N167" s="420"/>
      <c r="O167" s="422"/>
      <c r="P167" s="285"/>
      <c r="Q167" s="657"/>
      <c r="R167" s="284" t="str">
        <f t="shared" si="97"/>
        <v>EUR/MWh</v>
      </c>
      <c r="S167" s="320" t="str">
        <f t="shared" si="77"/>
        <v/>
      </c>
      <c r="T167" s="688" t="str">
        <f t="shared" si="78"/>
        <v/>
      </c>
      <c r="U167" s="286" t="str">
        <f t="shared" si="79"/>
        <v/>
      </c>
      <c r="V167" s="287" t="str">
        <f t="shared" si="80"/>
        <v/>
      </c>
      <c r="W167" s="288" t="str">
        <f t="shared" si="81"/>
        <v/>
      </c>
      <c r="Y167" s="194" t="str">
        <f t="shared" si="105"/>
        <v/>
      </c>
      <c r="AB167" s="444" t="s">
        <v>913</v>
      </c>
      <c r="AC167" s="489">
        <f>1-(SUM(AC165:AC166))</f>
        <v>1</v>
      </c>
      <c r="AK167" s="11"/>
      <c r="AL167" s="11"/>
      <c r="AM167" s="11"/>
      <c r="AN167" s="11"/>
      <c r="AO167" s="11"/>
      <c r="AQ167" s="241"/>
      <c r="AR167" s="242">
        <f t="shared" si="106"/>
        <v>0</v>
      </c>
      <c r="AS167" s="241"/>
      <c r="AT167" s="241">
        <v>0</v>
      </c>
      <c r="AU167" s="241"/>
      <c r="AV167" s="241">
        <f t="shared" si="107"/>
        <v>0</v>
      </c>
      <c r="AX167" s="139"/>
      <c r="AY167" s="122"/>
      <c r="AZ167" s="122"/>
      <c r="BA167" s="122"/>
      <c r="BB167" s="122"/>
      <c r="BC167" s="122"/>
      <c r="BD167" s="383" t="str">
        <f t="shared" si="108"/>
        <v/>
      </c>
      <c r="BE167" s="122"/>
      <c r="BF167" s="139"/>
      <c r="BG167" s="122"/>
      <c r="BI167" s="139"/>
      <c r="BN167" s="122"/>
      <c r="BO167" s="139"/>
      <c r="BP167" s="139"/>
      <c r="BQ167" s="139"/>
      <c r="BW167" s="139"/>
      <c r="BX167" s="122"/>
      <c r="CD167" s="11"/>
      <c r="CE167" s="122"/>
      <c r="CG167" s="122"/>
      <c r="CH167" s="122"/>
      <c r="CI167" s="122"/>
      <c r="CJ167" s="122"/>
    </row>
    <row r="168" spans="3:88" ht="16.5" customHeight="1" x14ac:dyDescent="0.25">
      <c r="C168" s="308" t="str">
        <f t="shared" si="72"/>
        <v>PO</v>
      </c>
      <c r="D168" s="334" t="str">
        <f t="shared" si="73"/>
        <v>PLAN</v>
      </c>
      <c r="E168" s="338" t="str">
        <f t="shared" si="109"/>
        <v/>
      </c>
      <c r="F168" s="289" t="str">
        <f t="shared" si="109"/>
        <v/>
      </c>
      <c r="G168" s="655"/>
      <c r="H168" s="289" t="str">
        <f t="shared" si="76"/>
        <v>MW/leto</v>
      </c>
      <c r="I168" s="423"/>
      <c r="J168" s="424"/>
      <c r="K168" s="424"/>
      <c r="L168" s="425"/>
      <c r="M168" s="424"/>
      <c r="N168" s="424"/>
      <c r="O168" s="426"/>
      <c r="P168" s="291"/>
      <c r="Q168" s="658"/>
      <c r="R168" s="290" t="str">
        <f t="shared" si="97"/>
        <v>EUR/MW/leto</v>
      </c>
      <c r="S168" s="321" t="str">
        <f t="shared" si="77"/>
        <v/>
      </c>
      <c r="T168" s="689" t="str">
        <f t="shared" si="78"/>
        <v/>
      </c>
      <c r="U168" s="292" t="str">
        <f t="shared" si="79"/>
        <v/>
      </c>
      <c r="V168" s="293" t="str">
        <f t="shared" si="80"/>
        <v/>
      </c>
      <c r="W168" s="294" t="str">
        <f t="shared" si="81"/>
        <v/>
      </c>
      <c r="Y168" s="194" t="str">
        <f t="shared" si="105"/>
        <v/>
      </c>
      <c r="AK168" s="11"/>
      <c r="AL168" s="11"/>
      <c r="AM168" s="11"/>
      <c r="AN168" s="11"/>
      <c r="AO168" s="11"/>
      <c r="AQ168" s="241"/>
      <c r="AR168" s="242">
        <f t="shared" si="106"/>
        <v>0</v>
      </c>
      <c r="AS168" s="241"/>
      <c r="AT168" s="241">
        <v>0</v>
      </c>
      <c r="AU168" s="241"/>
      <c r="AV168" s="241">
        <f t="shared" si="107"/>
        <v>0</v>
      </c>
      <c r="AX168" s="139"/>
      <c r="AY168" s="122"/>
      <c r="AZ168" s="122"/>
      <c r="BA168" s="122"/>
      <c r="BB168" s="122"/>
      <c r="BC168" s="122"/>
      <c r="BD168" s="383" t="str">
        <f t="shared" si="108"/>
        <v/>
      </c>
      <c r="BE168" s="122"/>
      <c r="BF168" s="139"/>
      <c r="BG168" s="122"/>
      <c r="BI168" s="139"/>
      <c r="BN168" s="122"/>
      <c r="BO168" s="139"/>
      <c r="BP168" s="139"/>
      <c r="BQ168" s="139"/>
      <c r="BW168" s="139"/>
      <c r="BX168" s="122"/>
      <c r="CD168" s="11"/>
      <c r="CE168" s="122"/>
      <c r="CG168" s="122"/>
      <c r="CH168" s="122"/>
      <c r="CI168" s="122"/>
      <c r="CJ168" s="122"/>
    </row>
    <row r="169" spans="3:88" ht="16.7" customHeight="1" x14ac:dyDescent="0.25">
      <c r="C169" s="308" t="str">
        <f t="shared" si="72"/>
        <v>PO</v>
      </c>
      <c r="D169" s="334" t="str">
        <f t="shared" si="73"/>
        <v>PLAN</v>
      </c>
      <c r="E169" s="336" t="str">
        <f t="shared" si="109"/>
        <v/>
      </c>
      <c r="F169" s="277" t="str">
        <f t="shared" si="109"/>
        <v/>
      </c>
      <c r="G169" s="653"/>
      <c r="H169" s="277" t="str">
        <f t="shared" si="76"/>
        <v>MWh</v>
      </c>
      <c r="I169" s="415"/>
      <c r="J169" s="416"/>
      <c r="K169" s="416"/>
      <c r="L169" s="417"/>
      <c r="M169" s="416"/>
      <c r="N169" s="416"/>
      <c r="O169" s="418"/>
      <c r="P169" s="279"/>
      <c r="Q169" s="656"/>
      <c r="R169" s="278" t="str">
        <f t="shared" si="97"/>
        <v>EUR/MWh</v>
      </c>
      <c r="S169" s="319" t="str">
        <f t="shared" si="77"/>
        <v/>
      </c>
      <c r="T169" s="687" t="str">
        <f t="shared" si="78"/>
        <v/>
      </c>
      <c r="U169" s="280" t="str">
        <f t="shared" si="79"/>
        <v/>
      </c>
      <c r="V169" s="281" t="str">
        <f t="shared" si="80"/>
        <v/>
      </c>
      <c r="W169" s="282" t="str">
        <f t="shared" si="81"/>
        <v/>
      </c>
      <c r="Y169" s="194" t="str">
        <f t="shared" si="105"/>
        <v/>
      </c>
      <c r="AB169" s="443" t="s">
        <v>911</v>
      </c>
      <c r="AC169" s="488">
        <f>IFERROR(G169/SUM(G169:G171),0)</f>
        <v>0</v>
      </c>
      <c r="AK169" s="11"/>
      <c r="AL169" s="11"/>
      <c r="AM169" s="11"/>
      <c r="AN169" s="11"/>
      <c r="AO169" s="11"/>
      <c r="AQ169" s="241"/>
      <c r="AR169" s="242">
        <f t="shared" si="106"/>
        <v>0</v>
      </c>
      <c r="AS169" s="241"/>
      <c r="AT169" s="241">
        <v>0</v>
      </c>
      <c r="AU169" s="241"/>
      <c r="AV169" s="241">
        <f t="shared" si="107"/>
        <v>0</v>
      </c>
      <c r="AX169" s="139"/>
      <c r="AY169" s="122"/>
      <c r="AZ169" s="122"/>
      <c r="BA169" s="122"/>
      <c r="BB169" s="122"/>
      <c r="BC169" s="122"/>
      <c r="BD169" s="383" t="str">
        <f t="shared" si="108"/>
        <v/>
      </c>
      <c r="BE169" s="122"/>
      <c r="BF169" s="139"/>
      <c r="BG169" s="122"/>
      <c r="BI169" s="139"/>
      <c r="BN169" s="122"/>
      <c r="BO169" s="139"/>
      <c r="BP169" s="139"/>
      <c r="BQ169" s="139"/>
      <c r="BW169" s="139"/>
      <c r="BX169" s="122"/>
      <c r="CD169" s="11"/>
      <c r="CE169" s="122"/>
      <c r="CG169" s="122"/>
      <c r="CH169" s="122"/>
      <c r="CI169" s="122"/>
      <c r="CJ169" s="122"/>
    </row>
    <row r="170" spans="3:88" ht="16.7" customHeight="1" x14ac:dyDescent="0.25">
      <c r="C170" s="308" t="str">
        <f t="shared" si="72"/>
        <v>PO</v>
      </c>
      <c r="D170" s="334" t="str">
        <f t="shared" si="73"/>
        <v>PLAN</v>
      </c>
      <c r="E170" s="337" t="str">
        <f t="shared" si="109"/>
        <v/>
      </c>
      <c r="F170" s="283" t="str">
        <f t="shared" si="109"/>
        <v/>
      </c>
      <c r="G170" s="654"/>
      <c r="H170" s="283" t="str">
        <f t="shared" si="76"/>
        <v>MWh</v>
      </c>
      <c r="I170" s="419"/>
      <c r="J170" s="420"/>
      <c r="K170" s="420"/>
      <c r="L170" s="421"/>
      <c r="M170" s="420"/>
      <c r="N170" s="420"/>
      <c r="O170" s="422"/>
      <c r="P170" s="285"/>
      <c r="Q170" s="657"/>
      <c r="R170" s="284" t="str">
        <f t="shared" si="97"/>
        <v>EUR/MWh</v>
      </c>
      <c r="S170" s="320" t="str">
        <f t="shared" si="77"/>
        <v/>
      </c>
      <c r="T170" s="688" t="str">
        <f t="shared" si="78"/>
        <v/>
      </c>
      <c r="U170" s="286" t="str">
        <f t="shared" si="79"/>
        <v/>
      </c>
      <c r="V170" s="287" t="str">
        <f t="shared" si="80"/>
        <v/>
      </c>
      <c r="W170" s="288" t="str">
        <f t="shared" si="81"/>
        <v/>
      </c>
      <c r="Y170" s="194" t="str">
        <f t="shared" si="105"/>
        <v/>
      </c>
      <c r="AB170" s="444" t="s">
        <v>912</v>
      </c>
      <c r="AC170" s="489">
        <f>IFERROR(G170/SUM(G169:G171),0)</f>
        <v>0</v>
      </c>
      <c r="AK170" s="11"/>
      <c r="AL170" s="11"/>
      <c r="AM170" s="11"/>
      <c r="AN170" s="11"/>
      <c r="AO170" s="11"/>
      <c r="AQ170" s="241"/>
      <c r="AR170" s="242">
        <f t="shared" si="106"/>
        <v>0</v>
      </c>
      <c r="AS170" s="241"/>
      <c r="AT170" s="241">
        <v>0</v>
      </c>
      <c r="AU170" s="241"/>
      <c r="AV170" s="241">
        <f t="shared" si="107"/>
        <v>0</v>
      </c>
      <c r="AX170" s="139"/>
      <c r="AY170" s="122"/>
      <c r="AZ170" s="122"/>
      <c r="BA170" s="122"/>
      <c r="BB170" s="122"/>
      <c r="BC170" s="122"/>
      <c r="BD170" s="383" t="str">
        <f t="shared" si="108"/>
        <v/>
      </c>
      <c r="BE170" s="122"/>
      <c r="BF170" s="139"/>
      <c r="BG170" s="122"/>
      <c r="BI170" s="139"/>
      <c r="BN170" s="122"/>
      <c r="BO170" s="139"/>
      <c r="BP170" s="139"/>
      <c r="BQ170" s="139"/>
      <c r="BW170" s="139"/>
      <c r="BX170" s="122"/>
      <c r="CD170" s="11"/>
      <c r="CE170" s="122"/>
      <c r="CG170" s="122"/>
      <c r="CH170" s="122"/>
      <c r="CI170" s="122"/>
      <c r="CJ170" s="122"/>
    </row>
    <row r="171" spans="3:88" ht="16.7" customHeight="1" x14ac:dyDescent="0.25">
      <c r="C171" s="308" t="str">
        <f t="shared" si="72"/>
        <v>PO</v>
      </c>
      <c r="D171" s="334" t="str">
        <f t="shared" si="73"/>
        <v>PLAN</v>
      </c>
      <c r="E171" s="337" t="str">
        <f t="shared" si="109"/>
        <v/>
      </c>
      <c r="F171" s="283" t="str">
        <f t="shared" si="109"/>
        <v/>
      </c>
      <c r="G171" s="654"/>
      <c r="H171" s="283" t="str">
        <f t="shared" si="76"/>
        <v>MWh</v>
      </c>
      <c r="I171" s="419"/>
      <c r="J171" s="420"/>
      <c r="K171" s="420"/>
      <c r="L171" s="421"/>
      <c r="M171" s="420"/>
      <c r="N171" s="420"/>
      <c r="O171" s="422"/>
      <c r="P171" s="285"/>
      <c r="Q171" s="657"/>
      <c r="R171" s="284" t="str">
        <f t="shared" si="97"/>
        <v>EUR/MWh</v>
      </c>
      <c r="S171" s="320" t="str">
        <f t="shared" si="77"/>
        <v/>
      </c>
      <c r="T171" s="688" t="str">
        <f t="shared" si="78"/>
        <v/>
      </c>
      <c r="U171" s="286" t="str">
        <f t="shared" si="79"/>
        <v/>
      </c>
      <c r="V171" s="287" t="str">
        <f t="shared" si="80"/>
        <v/>
      </c>
      <c r="W171" s="288" t="str">
        <f t="shared" si="81"/>
        <v/>
      </c>
      <c r="Y171" s="194" t="str">
        <f t="shared" si="105"/>
        <v/>
      </c>
      <c r="AB171" s="444" t="s">
        <v>913</v>
      </c>
      <c r="AC171" s="489">
        <f>1-(SUM(AC169:AC170))</f>
        <v>1</v>
      </c>
      <c r="AK171" s="11"/>
      <c r="AL171" s="11"/>
      <c r="AM171" s="11"/>
      <c r="AN171" s="11"/>
      <c r="AO171" s="11"/>
      <c r="AQ171" s="241"/>
      <c r="AR171" s="242">
        <f t="shared" si="106"/>
        <v>0</v>
      </c>
      <c r="AS171" s="241"/>
      <c r="AT171" s="241">
        <v>0</v>
      </c>
      <c r="AU171" s="241"/>
      <c r="AV171" s="241">
        <f t="shared" si="107"/>
        <v>0</v>
      </c>
      <c r="AX171" s="139"/>
      <c r="AY171" s="122"/>
      <c r="AZ171" s="122"/>
      <c r="BA171" s="122"/>
      <c r="BB171" s="122"/>
      <c r="BC171" s="122"/>
      <c r="BD171" s="383" t="str">
        <f t="shared" si="108"/>
        <v/>
      </c>
      <c r="BE171" s="122"/>
      <c r="BF171" s="139"/>
      <c r="BG171" s="122"/>
      <c r="BI171" s="139"/>
      <c r="BN171" s="122"/>
      <c r="BO171" s="139"/>
      <c r="BP171" s="139"/>
      <c r="BQ171" s="139"/>
      <c r="BW171" s="139"/>
      <c r="BX171" s="122"/>
      <c r="CD171" s="11"/>
      <c r="CE171" s="122"/>
      <c r="CG171" s="122"/>
      <c r="CH171" s="122"/>
      <c r="CI171" s="122"/>
      <c r="CJ171" s="122"/>
    </row>
    <row r="172" spans="3:88" ht="16.5" customHeight="1" x14ac:dyDescent="0.25">
      <c r="C172" s="308" t="str">
        <f t="shared" si="72"/>
        <v>PO</v>
      </c>
      <c r="D172" s="334" t="str">
        <f t="shared" si="73"/>
        <v>PLAN</v>
      </c>
      <c r="E172" s="338" t="str">
        <f>IF(E117="","",E117)</f>
        <v/>
      </c>
      <c r="F172" s="289" t="str">
        <f>IF(F117="","",F117)</f>
        <v/>
      </c>
      <c r="G172" s="655"/>
      <c r="H172" s="289" t="str">
        <f t="shared" si="76"/>
        <v>MW/leto</v>
      </c>
      <c r="I172" s="423"/>
      <c r="J172" s="424"/>
      <c r="K172" s="424"/>
      <c r="L172" s="425"/>
      <c r="M172" s="424"/>
      <c r="N172" s="424"/>
      <c r="O172" s="426"/>
      <c r="P172" s="291"/>
      <c r="Q172" s="658"/>
      <c r="R172" s="290" t="str">
        <f t="shared" si="97"/>
        <v>EUR/MW/leto</v>
      </c>
      <c r="S172" s="321" t="str">
        <f t="shared" si="77"/>
        <v/>
      </c>
      <c r="T172" s="689" t="str">
        <f t="shared" si="78"/>
        <v/>
      </c>
      <c r="U172" s="292" t="str">
        <f t="shared" si="79"/>
        <v/>
      </c>
      <c r="V172" s="293" t="str">
        <f t="shared" si="80"/>
        <v/>
      </c>
      <c r="W172" s="294" t="str">
        <f t="shared" si="81"/>
        <v/>
      </c>
      <c r="Y172" s="194" t="str">
        <f t="shared" si="105"/>
        <v/>
      </c>
      <c r="AK172" s="11"/>
      <c r="AL172" s="11"/>
      <c r="AM172" s="11"/>
      <c r="AN172" s="11"/>
      <c r="AO172" s="11"/>
      <c r="AQ172" s="241"/>
      <c r="AR172" s="242">
        <f t="shared" si="106"/>
        <v>0</v>
      </c>
      <c r="AS172" s="241"/>
      <c r="AT172" s="241">
        <v>0</v>
      </c>
      <c r="AU172" s="241"/>
      <c r="AV172" s="241">
        <f t="shared" si="107"/>
        <v>0</v>
      </c>
      <c r="AX172" s="139"/>
      <c r="AY172" s="122"/>
      <c r="AZ172" s="122"/>
      <c r="BA172" s="122"/>
      <c r="BB172" s="122"/>
      <c r="BC172" s="122"/>
      <c r="BD172" s="383" t="str">
        <f t="shared" si="108"/>
        <v/>
      </c>
      <c r="BE172" s="122"/>
      <c r="BF172" s="139"/>
      <c r="BG172" s="122"/>
      <c r="BI172" s="139"/>
      <c r="BN172" s="122"/>
      <c r="BO172" s="139"/>
      <c r="BP172" s="139"/>
      <c r="BQ172" s="139"/>
      <c r="BW172" s="139"/>
      <c r="BX172" s="122"/>
      <c r="CD172" s="11"/>
      <c r="CE172" s="122"/>
      <c r="CG172" s="122"/>
      <c r="CH172" s="122"/>
      <c r="CI172" s="122"/>
      <c r="CJ172" s="122"/>
    </row>
    <row r="173" spans="3:88" ht="22.5" customHeight="1" x14ac:dyDescent="0.25">
      <c r="C173" s="315"/>
      <c r="D173" s="335"/>
      <c r="E173" s="538"/>
      <c r="F173" s="190"/>
      <c r="G173" s="530"/>
      <c r="H173" s="190"/>
      <c r="I173" s="531"/>
      <c r="J173" s="532"/>
      <c r="K173" s="532"/>
      <c r="L173" s="533"/>
      <c r="M173" s="532"/>
      <c r="N173" s="532"/>
      <c r="O173" s="534"/>
      <c r="P173" s="535"/>
      <c r="Q173" s="191"/>
      <c r="R173" s="191"/>
      <c r="S173" s="827">
        <f>SUBTOTAL(109,tbl_07_UVS_0352[Znesek upravičenega stroška 
'[EUR']])</f>
        <v>0</v>
      </c>
      <c r="T173" s="694">
        <f>SUBTOTAL(109,tbl_07_UVS_0352[Strukturni delež upravičenega stroška 
'[%']])</f>
        <v>0</v>
      </c>
      <c r="U173" s="193"/>
      <c r="V173" s="536"/>
      <c r="W173" s="537">
        <f>SUBTOTAL(109,tbl_07_UVS_0352[Razmerje 
(ai x Ei / E0i)
oz. 
(bi x Ei / E0i)])</f>
        <v>0</v>
      </c>
      <c r="AX173" s="139"/>
    </row>
    <row r="174" spans="3:88" ht="20.45" customHeight="1" x14ac:dyDescent="0.25">
      <c r="E174" s="195" t="s">
        <v>241</v>
      </c>
      <c r="F174" s="195" t="s">
        <v>1182</v>
      </c>
      <c r="Q174" s="22"/>
      <c r="AX174" s="139"/>
    </row>
    <row r="175" spans="3:88" ht="14.25" customHeight="1" x14ac:dyDescent="0.25">
      <c r="G175" s="19"/>
      <c r="H175" s="19"/>
      <c r="I175" s="15"/>
      <c r="L175" s="20"/>
      <c r="AX175" s="139"/>
      <c r="BM175" s="12"/>
    </row>
    <row r="176" spans="3:88"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spans="1:87" ht="18" customHeight="1" x14ac:dyDescent="0.25"/>
    <row r="194" spans="1:87" ht="18" customHeight="1" x14ac:dyDescent="0.25"/>
    <row r="195" spans="1:87" ht="18" customHeight="1" x14ac:dyDescent="0.25"/>
    <row r="196" spans="1:87" s="238" customFormat="1" ht="18" hidden="1" customHeight="1" x14ac:dyDescent="0.25">
      <c r="A196" s="237"/>
      <c r="B196" s="11"/>
      <c r="D196" s="237"/>
      <c r="AI196" s="11"/>
      <c r="AJ196" s="11"/>
      <c r="AK196" s="11"/>
      <c r="AL196" s="11"/>
      <c r="AM196" s="11"/>
      <c r="AN196" s="11"/>
      <c r="AO196" s="11"/>
      <c r="AP196" s="11"/>
      <c r="AQ196" s="122"/>
      <c r="AR196" s="122"/>
      <c r="AS196" s="139"/>
      <c r="AT196" s="122"/>
      <c r="AU196" s="139"/>
      <c r="AV196" s="139"/>
      <c r="AW196" s="139"/>
      <c r="AX196" s="11"/>
      <c r="AY196" s="139"/>
      <c r="AZ196" s="139"/>
      <c r="BA196" s="139"/>
      <c r="BB196" s="139"/>
      <c r="BC196" s="139"/>
      <c r="BD196" s="12"/>
      <c r="BE196" s="11"/>
      <c r="BF196" s="11"/>
      <c r="BG196" s="139"/>
      <c r="BH196" s="122"/>
      <c r="BI196" s="122"/>
      <c r="BJ196" s="240"/>
      <c r="BK196" s="240"/>
      <c r="BL196" s="240"/>
      <c r="BM196" s="240"/>
      <c r="CD196" s="239"/>
      <c r="CE196" s="240"/>
      <c r="CF196" s="239"/>
      <c r="CG196" s="240"/>
      <c r="CH196" s="240"/>
      <c r="CI196" s="240"/>
    </row>
    <row r="197" spans="1:87" ht="18" hidden="1" customHeight="1" x14ac:dyDescent="0.25">
      <c r="A197" s="237"/>
      <c r="AI197" s="238"/>
      <c r="AJ197" s="238"/>
      <c r="AK197" s="238"/>
      <c r="AL197" s="238"/>
      <c r="AM197" s="238"/>
      <c r="AN197" s="238"/>
      <c r="AO197" s="238"/>
      <c r="AP197" s="238"/>
      <c r="AQ197" s="238"/>
      <c r="AR197" s="239"/>
      <c r="AS197" s="240"/>
      <c r="AT197" s="239"/>
      <c r="AU197" s="240"/>
      <c r="AV197" s="240"/>
      <c r="AW197" s="240"/>
      <c r="AX197" s="238"/>
      <c r="AY197" s="240"/>
      <c r="AZ197" s="240"/>
      <c r="BA197" s="240"/>
      <c r="BB197" s="240"/>
      <c r="BC197" s="240"/>
      <c r="BD197" s="384"/>
      <c r="BE197" s="238"/>
      <c r="BF197" s="238"/>
      <c r="BG197" s="240"/>
      <c r="BH197" s="239"/>
      <c r="BI197" s="239"/>
    </row>
    <row r="198" spans="1:87" ht="18" hidden="1" customHeight="1" x14ac:dyDescent="0.25">
      <c r="A198" s="237"/>
      <c r="D198" s="237"/>
    </row>
    <row r="199" spans="1:87" ht="18" hidden="1" customHeight="1" x14ac:dyDescent="0.25">
      <c r="A199" s="237"/>
      <c r="D199" s="237"/>
      <c r="BM199" s="12"/>
    </row>
    <row r="200" spans="1:87" ht="18" hidden="1" customHeight="1" x14ac:dyDescent="0.25">
      <c r="A200" s="237"/>
      <c r="D200" s="237"/>
      <c r="BM200" s="23"/>
      <c r="CD200" s="123"/>
      <c r="CE200" s="142" t="s">
        <v>182</v>
      </c>
      <c r="CF200" s="142"/>
      <c r="CG200" s="142"/>
      <c r="CH200" s="142"/>
      <c r="CI200" s="143"/>
    </row>
    <row r="201" spans="1:87" ht="18" hidden="1" customHeight="1" x14ac:dyDescent="0.25">
      <c r="A201" s="237"/>
      <c r="D201" s="237"/>
      <c r="BM201" s="12"/>
      <c r="CE201" s="142" t="s">
        <v>14</v>
      </c>
      <c r="CF201" s="142" t="s">
        <v>140</v>
      </c>
      <c r="CG201" s="142" t="s">
        <v>103</v>
      </c>
      <c r="CH201" s="142" t="s">
        <v>180</v>
      </c>
      <c r="CI201" s="142" t="s">
        <v>181</v>
      </c>
    </row>
    <row r="202" spans="1:87" ht="18" hidden="1" customHeight="1" x14ac:dyDescent="0.25">
      <c r="A202" s="237"/>
      <c r="D202" s="237"/>
      <c r="BM202" s="12"/>
      <c r="CD202" s="139">
        <v>1</v>
      </c>
      <c r="CE202" s="143">
        <v>0</v>
      </c>
      <c r="CF202" s="142" t="s">
        <v>316</v>
      </c>
      <c r="CG202" s="142" t="s">
        <v>188</v>
      </c>
      <c r="CH202" s="142">
        <v>0</v>
      </c>
      <c r="CI202" s="148">
        <v>0</v>
      </c>
    </row>
    <row r="203" spans="1:87" ht="18" hidden="1" customHeight="1" x14ac:dyDescent="0.25">
      <c r="A203" s="237"/>
      <c r="D203" s="237"/>
      <c r="BM203" s="12"/>
      <c r="CD203" s="139">
        <v>2</v>
      </c>
      <c r="CE203"/>
      <c r="CF203"/>
      <c r="CG203"/>
      <c r="CH203"/>
      <c r="CI203"/>
    </row>
    <row r="204" spans="1:87" ht="18" hidden="1" customHeight="1" x14ac:dyDescent="0.25">
      <c r="A204" s="237"/>
      <c r="D204" s="237"/>
      <c r="BM204" s="12"/>
      <c r="CD204" s="139">
        <v>3</v>
      </c>
      <c r="CE204"/>
      <c r="CF204"/>
      <c r="CG204"/>
      <c r="CH204"/>
      <c r="CI204"/>
    </row>
    <row r="205" spans="1:87" ht="18" hidden="1" customHeight="1" x14ac:dyDescent="0.25">
      <c r="A205" s="237"/>
      <c r="D205" s="237"/>
      <c r="BM205" s="12"/>
      <c r="CD205" s="139">
        <v>4</v>
      </c>
      <c r="CE205"/>
      <c r="CF205"/>
      <c r="CG205"/>
      <c r="CH205"/>
      <c r="CI205"/>
    </row>
    <row r="206" spans="1:87" ht="18" hidden="1" customHeight="1" x14ac:dyDescent="0.25">
      <c r="A206" s="237"/>
      <c r="D206" s="237"/>
      <c r="BM206" s="12"/>
      <c r="CD206" s="139">
        <v>5</v>
      </c>
      <c r="CE206"/>
      <c r="CF206"/>
      <c r="CG206"/>
      <c r="CH206"/>
      <c r="CI206"/>
    </row>
    <row r="207" spans="1:87" ht="18" hidden="1" customHeight="1" x14ac:dyDescent="0.25">
      <c r="A207" s="237"/>
      <c r="D207" s="237"/>
      <c r="BM207" s="12"/>
      <c r="CD207" s="139">
        <v>6</v>
      </c>
      <c r="CE207"/>
      <c r="CF207"/>
      <c r="CG207"/>
      <c r="CH207"/>
      <c r="CI207"/>
    </row>
    <row r="208" spans="1:87" ht="18" hidden="1" customHeight="1" x14ac:dyDescent="0.25">
      <c r="A208" s="237"/>
      <c r="D208" s="237"/>
      <c r="BM208" s="12"/>
      <c r="CD208" s="139">
        <v>7</v>
      </c>
      <c r="CE208"/>
      <c r="CF208"/>
      <c r="CG208"/>
      <c r="CH208"/>
      <c r="CI208"/>
    </row>
    <row r="209" spans="1:87" ht="18" hidden="1" customHeight="1" x14ac:dyDescent="0.25">
      <c r="A209" s="237"/>
      <c r="D209" s="237"/>
      <c r="BM209" s="12"/>
      <c r="CD209" s="139">
        <v>8</v>
      </c>
      <c r="CE209"/>
      <c r="CF209"/>
      <c r="CG209"/>
      <c r="CH209"/>
      <c r="CI209"/>
    </row>
    <row r="210" spans="1:87" ht="18" hidden="1" customHeight="1" x14ac:dyDescent="0.25">
      <c r="A210" s="237"/>
      <c r="D210" s="237"/>
      <c r="BM210" s="12"/>
      <c r="CD210" s="139">
        <v>9</v>
      </c>
      <c r="CE210"/>
      <c r="CF210"/>
      <c r="CG210"/>
      <c r="CH210"/>
      <c r="CI210"/>
    </row>
    <row r="211" spans="1:87" ht="18" hidden="1" customHeight="1" x14ac:dyDescent="0.25">
      <c r="A211" s="237"/>
      <c r="D211" s="237"/>
      <c r="BM211" s="12"/>
      <c r="CD211" s="139">
        <v>10</v>
      </c>
      <c r="CE211"/>
      <c r="CF211"/>
      <c r="CG211"/>
      <c r="CH211"/>
      <c r="CI211"/>
    </row>
    <row r="212" spans="1:87" ht="18" hidden="1" customHeight="1" x14ac:dyDescent="0.25">
      <c r="A212" s="237"/>
      <c r="D212" s="237"/>
      <c r="BM212" s="12"/>
      <c r="CD212" s="139">
        <v>11</v>
      </c>
      <c r="CE212"/>
      <c r="CF212"/>
      <c r="CG212"/>
      <c r="CH212"/>
      <c r="CI212"/>
    </row>
    <row r="213" spans="1:87" ht="18" hidden="1" customHeight="1" x14ac:dyDescent="0.25">
      <c r="A213" s="237"/>
      <c r="D213" s="237"/>
      <c r="BM213" s="12"/>
      <c r="CD213" s="139">
        <v>12</v>
      </c>
      <c r="CE213"/>
      <c r="CF213"/>
      <c r="CG213"/>
      <c r="CH213"/>
      <c r="CI213"/>
    </row>
    <row r="214" spans="1:87" ht="18" hidden="1" customHeight="1" x14ac:dyDescent="0.25">
      <c r="A214" s="237"/>
      <c r="D214" s="237"/>
      <c r="BM214" s="12"/>
      <c r="CD214" s="139">
        <v>13</v>
      </c>
      <c r="CE214"/>
      <c r="CF214"/>
      <c r="CG214"/>
      <c r="CH214"/>
      <c r="CI214"/>
    </row>
    <row r="215" spans="1:87" ht="18" hidden="1" customHeight="1" x14ac:dyDescent="0.25">
      <c r="A215" s="237"/>
      <c r="D215" s="237"/>
      <c r="BM215" s="12"/>
      <c r="CD215" s="139">
        <v>14</v>
      </c>
      <c r="CE215"/>
      <c r="CF215"/>
      <c r="CG215"/>
      <c r="CH215"/>
      <c r="CI215"/>
    </row>
    <row r="216" spans="1:87" ht="18" hidden="1" customHeight="1" x14ac:dyDescent="0.25">
      <c r="A216" s="237"/>
      <c r="D216" s="237"/>
      <c r="BM216" s="12"/>
      <c r="CD216" s="139">
        <v>15</v>
      </c>
      <c r="CE216"/>
      <c r="CF216"/>
      <c r="CG216"/>
      <c r="CH216"/>
      <c r="CI216"/>
    </row>
    <row r="217" spans="1:87" ht="18" hidden="1" customHeight="1" x14ac:dyDescent="0.25">
      <c r="A217" s="237"/>
      <c r="D217" s="237"/>
      <c r="BM217" s="12"/>
      <c r="CD217" s="139">
        <v>16</v>
      </c>
      <c r="CE217"/>
      <c r="CF217"/>
      <c r="CG217"/>
      <c r="CH217"/>
      <c r="CI217"/>
    </row>
    <row r="218" spans="1:87" ht="18" hidden="1" customHeight="1" x14ac:dyDescent="0.25">
      <c r="A218" s="237"/>
      <c r="BM218" s="12"/>
      <c r="CD218" s="139">
        <v>17</v>
      </c>
      <c r="CE218"/>
      <c r="CF218"/>
      <c r="CG218"/>
      <c r="CH218"/>
      <c r="CI218"/>
    </row>
    <row r="219" spans="1:87" ht="18" hidden="1" customHeight="1" x14ac:dyDescent="0.25">
      <c r="A219" s="237"/>
      <c r="BM219" s="12"/>
      <c r="CD219" s="139">
        <v>18</v>
      </c>
      <c r="CE219"/>
      <c r="CF219"/>
      <c r="CG219"/>
      <c r="CH219"/>
      <c r="CI219"/>
    </row>
    <row r="220" spans="1:87" ht="18" hidden="1" customHeight="1" x14ac:dyDescent="0.25">
      <c r="A220" s="237"/>
      <c r="BM220" s="12"/>
      <c r="CD220" s="139">
        <v>19</v>
      </c>
      <c r="CE220"/>
      <c r="CF220"/>
      <c r="CG220"/>
      <c r="CH220"/>
      <c r="CI220"/>
    </row>
    <row r="221" spans="1:87" ht="18" hidden="1" customHeight="1" x14ac:dyDescent="0.25">
      <c r="A221" s="237"/>
      <c r="BM221" s="12"/>
      <c r="CD221" s="139">
        <v>20</v>
      </c>
      <c r="CE221"/>
      <c r="CF221"/>
      <c r="CG221"/>
      <c r="CH221"/>
      <c r="CI221"/>
    </row>
    <row r="222" spans="1:87" ht="18" hidden="1" customHeight="1" x14ac:dyDescent="0.25">
      <c r="A222" s="237"/>
      <c r="BM222" s="12"/>
      <c r="CD222" s="139">
        <v>21</v>
      </c>
      <c r="CE222"/>
      <c r="CF222"/>
      <c r="CG222"/>
      <c r="CH222"/>
      <c r="CI222"/>
    </row>
    <row r="223" spans="1:87" ht="18" hidden="1" customHeight="1" x14ac:dyDescent="0.25">
      <c r="A223" s="237"/>
      <c r="BM223" s="12"/>
      <c r="CD223" s="139">
        <v>22</v>
      </c>
      <c r="CE223"/>
      <c r="CF223"/>
      <c r="CG223"/>
      <c r="CH223"/>
      <c r="CI223"/>
    </row>
    <row r="224" spans="1:87" ht="18" hidden="1" customHeight="1" x14ac:dyDescent="0.25">
      <c r="A224" s="237"/>
      <c r="BM224" s="12"/>
      <c r="CD224" s="139">
        <v>23</v>
      </c>
      <c r="CE224"/>
      <c r="CF224"/>
      <c r="CG224"/>
      <c r="CH224"/>
      <c r="CI224"/>
    </row>
    <row r="225" spans="1:87" ht="18" hidden="1" customHeight="1" x14ac:dyDescent="0.25">
      <c r="A225" s="237"/>
      <c r="BM225" s="12"/>
      <c r="CD225" s="139">
        <v>24</v>
      </c>
      <c r="CE225"/>
      <c r="CF225"/>
      <c r="CG225"/>
      <c r="CH225"/>
      <c r="CI225"/>
    </row>
    <row r="226" spans="1:87" ht="18" hidden="1" customHeight="1" x14ac:dyDescent="0.25">
      <c r="A226" s="237"/>
      <c r="BM226" s="12"/>
      <c r="CD226" s="139">
        <v>25</v>
      </c>
      <c r="CE226"/>
      <c r="CF226"/>
      <c r="CG226"/>
      <c r="CH226"/>
      <c r="CI226"/>
    </row>
    <row r="227" spans="1:87" ht="18" hidden="1" customHeight="1" x14ac:dyDescent="0.25">
      <c r="A227" s="237"/>
      <c r="BM227" s="12"/>
      <c r="CD227" s="139">
        <v>26</v>
      </c>
      <c r="CE227"/>
      <c r="CF227"/>
      <c r="CG227"/>
      <c r="CH227"/>
      <c r="CI227"/>
    </row>
    <row r="228" spans="1:87" ht="18" hidden="1" customHeight="1" x14ac:dyDescent="0.25">
      <c r="A228" s="237"/>
      <c r="BM228" s="12"/>
      <c r="CD228" s="139">
        <v>27</v>
      </c>
      <c r="CE228"/>
      <c r="CF228"/>
      <c r="CG228"/>
      <c r="CH228"/>
      <c r="CI228"/>
    </row>
    <row r="229" spans="1:87" ht="18" hidden="1" customHeight="1" x14ac:dyDescent="0.25">
      <c r="A229" s="237"/>
      <c r="BM229" s="12"/>
      <c r="CD229" s="139">
        <v>28</v>
      </c>
      <c r="CE229"/>
      <c r="CF229"/>
      <c r="CG229"/>
      <c r="CH229"/>
      <c r="CI229"/>
    </row>
    <row r="230" spans="1:87" ht="18" hidden="1" customHeight="1" x14ac:dyDescent="0.25">
      <c r="A230" s="237"/>
      <c r="BM230" s="12"/>
      <c r="CD230" s="139">
        <v>29</v>
      </c>
      <c r="CE230"/>
      <c r="CF230"/>
      <c r="CG230"/>
      <c r="CH230"/>
      <c r="CI230"/>
    </row>
    <row r="231" spans="1:87" ht="18" hidden="1" customHeight="1" x14ac:dyDescent="0.25">
      <c r="A231" s="237"/>
      <c r="BM231" s="12"/>
      <c r="CD231" s="139">
        <v>30</v>
      </c>
      <c r="CE231"/>
      <c r="CF231"/>
      <c r="CG231"/>
      <c r="CH231"/>
      <c r="CI231"/>
    </row>
    <row r="232" spans="1:87" ht="18" hidden="1" customHeight="1" x14ac:dyDescent="0.25">
      <c r="A232" s="237"/>
      <c r="BM232" s="12"/>
      <c r="CD232" s="139">
        <v>31</v>
      </c>
      <c r="CE232"/>
      <c r="CF232"/>
      <c r="CG232"/>
      <c r="CH232"/>
      <c r="CI232"/>
    </row>
    <row r="233" spans="1:87" ht="18" hidden="1" customHeight="1" x14ac:dyDescent="0.25">
      <c r="A233" s="237"/>
      <c r="BM233" s="12"/>
      <c r="CD233" s="139">
        <v>32</v>
      </c>
      <c r="CE233"/>
      <c r="CF233"/>
      <c r="CG233"/>
      <c r="CH233"/>
      <c r="CI233"/>
    </row>
    <row r="234" spans="1:87" ht="18" hidden="1" customHeight="1" x14ac:dyDescent="0.25">
      <c r="A234" s="237"/>
      <c r="BM234" s="12"/>
      <c r="CD234" s="139">
        <v>33</v>
      </c>
      <c r="CE234"/>
      <c r="CF234"/>
      <c r="CG234"/>
      <c r="CH234"/>
      <c r="CI234"/>
    </row>
    <row r="235" spans="1:87" ht="18" hidden="1" customHeight="1" x14ac:dyDescent="0.25">
      <c r="A235" s="237"/>
      <c r="BM235" s="12"/>
      <c r="CD235" s="139">
        <v>34</v>
      </c>
      <c r="CE235"/>
      <c r="CF235"/>
      <c r="CG235"/>
      <c r="CH235"/>
      <c r="CI235"/>
    </row>
    <row r="236" spans="1:87" ht="18" hidden="1" customHeight="1" x14ac:dyDescent="0.25">
      <c r="A236" s="237"/>
      <c r="BM236" s="12"/>
      <c r="CE236"/>
      <c r="CF236"/>
      <c r="CG236"/>
      <c r="CH236"/>
      <c r="CI236"/>
    </row>
    <row r="237" spans="1:87" ht="18" hidden="1" customHeight="1" x14ac:dyDescent="0.25">
      <c r="A237" s="237"/>
      <c r="BM237" s="12"/>
    </row>
    <row r="238" spans="1:87" ht="18" hidden="1" customHeight="1" x14ac:dyDescent="0.25">
      <c r="A238" s="237"/>
      <c r="BM238" s="12"/>
    </row>
    <row r="239" spans="1:87" ht="18" hidden="1" customHeight="1" x14ac:dyDescent="0.25">
      <c r="A239" s="237"/>
      <c r="BM239" s="12"/>
      <c r="CD239" s="139">
        <v>1</v>
      </c>
      <c r="CE239" s="143"/>
      <c r="CF239" s="274" t="s">
        <v>926</v>
      </c>
      <c r="CG239" s="274" t="str">
        <f>"Strošek nabavljene toplote / Variabilni del stroška/  MSDT (GO)-"&amp;IZJAVA!$E$35</f>
        <v>Strošek nabavljene toplote / Variabilni del stroška/  MSDT (GO)-</v>
      </c>
      <c r="CH239" s="229"/>
      <c r="CI239" s="229"/>
    </row>
    <row r="240" spans="1:87" ht="18" hidden="1" customHeight="1" x14ac:dyDescent="0.25">
      <c r="A240" s="237"/>
      <c r="BM240" s="12"/>
      <c r="CD240" s="139">
        <v>2</v>
      </c>
      <c r="CE240" s="11"/>
      <c r="CF240" s="274" t="s">
        <v>927</v>
      </c>
      <c r="CG240" s="274" t="str">
        <f>"Strošek nabavljene toplote / Variabilni del stroška/  MSDT (ZNGO)-"&amp;IZJAVA!$E$35</f>
        <v>Strošek nabavljene toplote / Variabilni del stroška/  MSDT (ZNGO)-</v>
      </c>
    </row>
    <row r="241" spans="1:85" ht="18" hidden="1" customHeight="1" x14ac:dyDescent="0.25">
      <c r="A241" s="237"/>
      <c r="BM241" s="12"/>
      <c r="CD241" s="139">
        <v>3</v>
      </c>
      <c r="CE241" s="11"/>
      <c r="CF241" s="274" t="s">
        <v>928</v>
      </c>
      <c r="CG241" s="274" t="str">
        <f>"Strošek nabavljene toplote / Variabilni del stroška/  MSDT (NNGO)-"&amp;IZJAVA!$E$35</f>
        <v>Strošek nabavljene toplote / Variabilni del stroška/  MSDT (NNGO)-</v>
      </c>
    </row>
    <row r="242" spans="1:85" ht="18" hidden="1" customHeight="1" x14ac:dyDescent="0.25">
      <c r="A242" s="237"/>
      <c r="BM242" s="12"/>
      <c r="CD242" s="139">
        <v>4</v>
      </c>
      <c r="CE242"/>
      <c r="CF242" t="s">
        <v>929</v>
      </c>
      <c r="CG242" s="186" t="str">
        <f>"Strošek nabavljene toplote / Fiksni del stroška /  MSDT-"&amp;IZJAVA!E35</f>
        <v>Strošek nabavljene toplote / Fiksni del stroška /  MSDT-</v>
      </c>
    </row>
    <row r="243" spans="1:85" ht="18" hidden="1" customHeight="1" x14ac:dyDescent="0.25">
      <c r="A243" s="237"/>
      <c r="BM243" s="12"/>
      <c r="CD243" s="139">
        <v>5</v>
      </c>
      <c r="CE243" s="11"/>
      <c r="CF243" s="274" t="s">
        <v>317</v>
      </c>
      <c r="CG243" s="275" t="str">
        <f>"Strošek nabavljene toplote / Variabilni del stroška/  MSDT (GO)-"&amp;IZJAVA!$E$36</f>
        <v>Strošek nabavljene toplote / Variabilni del stroška/  MSDT (GO)-</v>
      </c>
    </row>
    <row r="244" spans="1:85" ht="18" hidden="1" customHeight="1" x14ac:dyDescent="0.25">
      <c r="A244" s="237"/>
      <c r="CD244" s="139">
        <v>6</v>
      </c>
      <c r="CE244" s="11"/>
      <c r="CF244" s="274" t="s">
        <v>318</v>
      </c>
      <c r="CG244" s="275" t="str">
        <f>"Strošek nabavljene toplote / Variabilni del stroška/  MSDT (ZNGO)-"&amp;IZJAVA!$E$36</f>
        <v>Strošek nabavljene toplote / Variabilni del stroška/  MSDT (ZNGO)-</v>
      </c>
    </row>
    <row r="245" spans="1:85" ht="18" hidden="1" customHeight="1" x14ac:dyDescent="0.25">
      <c r="A245" s="237"/>
      <c r="CD245" s="139">
        <v>7</v>
      </c>
      <c r="CF245" s="274" t="s">
        <v>319</v>
      </c>
      <c r="CG245" s="275" t="str">
        <f>"Strošek nabavljene toplote / Variabilni del stroška/  MSDT (NNGO)-"&amp;IZJAVA!$E$36</f>
        <v>Strošek nabavljene toplote / Variabilni del stroška/  MSDT (NNGO)-</v>
      </c>
    </row>
    <row r="246" spans="1:85" ht="18" hidden="1" customHeight="1" x14ac:dyDescent="0.25">
      <c r="A246" s="237"/>
      <c r="CD246" s="139">
        <v>8</v>
      </c>
      <c r="CE246"/>
      <c r="CF246" t="s">
        <v>320</v>
      </c>
      <c r="CG246" s="186" t="str">
        <f>"Strošek nabavljene toplote / Fiksni del stroška /  MSDT-"&amp;IZJAVA!$E$36</f>
        <v>Strošek nabavljene toplote / Fiksni del stroška /  MSDT-</v>
      </c>
    </row>
    <row r="247" spans="1:85" ht="18" hidden="1" customHeight="1" x14ac:dyDescent="0.25">
      <c r="A247" s="237"/>
      <c r="CD247" s="139">
        <v>9</v>
      </c>
      <c r="CE247" s="11"/>
      <c r="CF247" s="274" t="s">
        <v>930</v>
      </c>
      <c r="CG247" s="275" t="str">
        <f>"Strošek nabavljene toplote / Variabilni del stroška/  MSDT (GO)-"&amp;IZJAVA!$E$37</f>
        <v>Strošek nabavljene toplote / Variabilni del stroška/  MSDT (GO)-</v>
      </c>
    </row>
    <row r="248" spans="1:85" ht="18" hidden="1" customHeight="1" x14ac:dyDescent="0.25">
      <c r="A248" s="237"/>
      <c r="CD248" s="139">
        <v>10</v>
      </c>
      <c r="CE248" s="11"/>
      <c r="CF248" s="274" t="s">
        <v>931</v>
      </c>
      <c r="CG248" s="275" t="str">
        <f>"Strošek nabavljene toplote / Variabilni del stroška/  MSDT (ZNGO)-"&amp;IZJAVA!$E$37</f>
        <v>Strošek nabavljene toplote / Variabilni del stroška/  MSDT (ZNGO)-</v>
      </c>
    </row>
    <row r="249" spans="1:85" ht="18" hidden="1" customHeight="1" x14ac:dyDescent="0.25">
      <c r="A249" s="237"/>
      <c r="CD249" s="139">
        <v>11</v>
      </c>
      <c r="CF249" s="274" t="s">
        <v>932</v>
      </c>
      <c r="CG249" s="275" t="str">
        <f>"Strošek nabavljene toplote / Variabilni del stroška/  MSDT (NNGO)-"&amp;IZJAVA!$E$37</f>
        <v>Strošek nabavljene toplote / Variabilni del stroška/  MSDT (NNGO)-</v>
      </c>
    </row>
    <row r="250" spans="1:85" ht="18" hidden="1" customHeight="1" x14ac:dyDescent="0.25">
      <c r="A250" s="237"/>
      <c r="CD250" s="139">
        <v>12</v>
      </c>
      <c r="CF250" t="s">
        <v>933</v>
      </c>
      <c r="CG250" s="186" t="str">
        <f>"Strošek nabavljene toplote / Fiksni del stroška /  MSDT-"&amp;IZJAVA!$E$37</f>
        <v>Strošek nabavljene toplote / Fiksni del stroška /  MSDT-</v>
      </c>
    </row>
    <row r="251" spans="1:85" ht="18" hidden="1" customHeight="1" x14ac:dyDescent="0.25">
      <c r="A251" s="237"/>
      <c r="CD251" s="139">
        <v>13</v>
      </c>
      <c r="CF251" s="274" t="s">
        <v>934</v>
      </c>
      <c r="CG251" s="275" t="str">
        <f>"Strošek nabavljene toplote / Variabilni del stroška/  MSDT (GO)-"&amp;IZJAVA!$E$38</f>
        <v>Strošek nabavljene toplote / Variabilni del stroška/  MSDT (GO)-</v>
      </c>
    </row>
    <row r="252" spans="1:85" ht="18" hidden="1" customHeight="1" x14ac:dyDescent="0.25">
      <c r="A252" s="237"/>
      <c r="CD252" s="139">
        <v>14</v>
      </c>
      <c r="CF252" s="274" t="s">
        <v>935</v>
      </c>
      <c r="CG252" s="275" t="str">
        <f>"Strošek nabavljene toplote / Variabilni del stroška/  MSDT (ZNGO)-"&amp;IZJAVA!$E$38</f>
        <v>Strošek nabavljene toplote / Variabilni del stroška/  MSDT (ZNGO)-</v>
      </c>
    </row>
    <row r="253" spans="1:85" ht="18" hidden="1" customHeight="1" x14ac:dyDescent="0.25">
      <c r="A253" s="237"/>
      <c r="CD253" s="139">
        <v>15</v>
      </c>
      <c r="CF253" s="274" t="s">
        <v>936</v>
      </c>
      <c r="CG253" s="275" t="str">
        <f>"Strošek nabavljene toplote / Variabilni del stroška/  MSDT (NNGO)-"&amp;IZJAVA!$E$38</f>
        <v>Strošek nabavljene toplote / Variabilni del stroška/  MSDT (NNGO)-</v>
      </c>
    </row>
    <row r="254" spans="1:85" ht="18" hidden="1" customHeight="1" x14ac:dyDescent="0.25">
      <c r="A254" s="237"/>
      <c r="CD254" s="139">
        <v>16</v>
      </c>
      <c r="CF254" t="s">
        <v>937</v>
      </c>
      <c r="CG254" s="186" t="str">
        <f>"Strošek nabavljene toplote / Fiksni del stroška /  MSDT-"&amp;IZJAVA!$E$38</f>
        <v>Strošek nabavljene toplote / Fiksni del stroška /  MSDT-</v>
      </c>
    </row>
    <row r="255" spans="1:85" ht="18" hidden="1" customHeight="1" x14ac:dyDescent="0.25">
      <c r="A255" s="237"/>
    </row>
    <row r="256" spans="1:85" ht="18" hidden="1" customHeight="1" x14ac:dyDescent="0.25">
      <c r="A256" s="237"/>
    </row>
    <row r="257" ht="18" customHeight="1" x14ac:dyDescent="0.25"/>
    <row r="258" ht="18.75" customHeight="1" x14ac:dyDescent="0.25"/>
    <row r="259" ht="18.75" customHeight="1" x14ac:dyDescent="0.25"/>
    <row r="260" ht="18.75" customHeight="1" x14ac:dyDescent="0.25"/>
    <row r="261" ht="18.75" customHeight="1" x14ac:dyDescent="0.25"/>
  </sheetData>
  <sheetProtection algorithmName="SHA-512" hashValue="8EKIMDIKKWL9Vg70gui/dGrkD258l3IqlzdfMRDofc63a5feybmKb2zO6/6GYyoFQaGLWqbvQh3MSg5yLgzUIg==" saltValue="tYF+J2IYb8mWj6Qp9VPGxw==" spinCount="100000" sheet="1" objects="1" scenarios="1" autoFilter="0" pivotTables="0"/>
  <mergeCells count="10">
    <mergeCell ref="G124:K124"/>
    <mergeCell ref="L124:N124"/>
    <mergeCell ref="P124:R124"/>
    <mergeCell ref="E3:M3"/>
    <mergeCell ref="G14:K14"/>
    <mergeCell ref="L14:O14"/>
    <mergeCell ref="P14:R14"/>
    <mergeCell ref="G69:K69"/>
    <mergeCell ref="L69:N69"/>
    <mergeCell ref="P69:R69"/>
  </mergeCells>
  <conditionalFormatting sqref="E17:G17 I17:J17">
    <cfRule type="duplicateValues" dxfId="1445" priority="12"/>
  </conditionalFormatting>
  <conditionalFormatting sqref="E72:F72">
    <cfRule type="duplicateValues" dxfId="1444" priority="13"/>
  </conditionalFormatting>
  <conditionalFormatting sqref="G72 I72:J72">
    <cfRule type="duplicateValues" dxfId="1443" priority="11"/>
  </conditionalFormatting>
  <conditionalFormatting sqref="E127:F127">
    <cfRule type="duplicateValues" dxfId="1442" priority="10"/>
  </conditionalFormatting>
  <conditionalFormatting sqref="G127 I127:J127 L127:N127">
    <cfRule type="duplicateValues" dxfId="1441" priority="9"/>
  </conditionalFormatting>
  <conditionalFormatting sqref="K127">
    <cfRule type="duplicateValues" dxfId="1440" priority="8"/>
  </conditionalFormatting>
  <conditionalFormatting sqref="L72:N72">
    <cfRule type="duplicateValues" dxfId="1439" priority="7"/>
  </conditionalFormatting>
  <conditionalFormatting sqref="K72">
    <cfRule type="duplicateValues" dxfId="1438" priority="6"/>
  </conditionalFormatting>
  <conditionalFormatting sqref="L17:O17">
    <cfRule type="duplicateValues" dxfId="1437" priority="5"/>
  </conditionalFormatting>
  <conditionalFormatting sqref="K17">
    <cfRule type="duplicateValues" dxfId="1436" priority="4"/>
  </conditionalFormatting>
  <conditionalFormatting sqref="Y18:Y62 Y73:Y118 Y128:Y172">
    <cfRule type="expression" dxfId="1435" priority="14">
      <formula>$Y18="û"</formula>
    </cfRule>
    <cfRule type="expression" dxfId="1434" priority="15">
      <formula>$H18="û"</formula>
    </cfRule>
  </conditionalFormatting>
  <conditionalFormatting sqref="O72">
    <cfRule type="duplicateValues" dxfId="1433" priority="3"/>
  </conditionalFormatting>
  <conditionalFormatting sqref="O127">
    <cfRule type="duplicateValues" dxfId="1432" priority="2"/>
  </conditionalFormatting>
  <conditionalFormatting sqref="AT18:BF46 AV73:BF101 AV128:BD156">
    <cfRule type="cellIs" dxfId="1431" priority="1" operator="equal">
      <formula>1</formula>
    </cfRule>
  </conditionalFormatting>
  <dataValidations count="4">
    <dataValidation type="decimal" allowBlank="1" showInputMessage="1" showErrorMessage="1" errorTitle="Agencija za energijo" error="Vnesite decimalno vrednost med 0,000 in 1.000.000.000,000 (natančnost 3 decimalna mesta!" promptTitle="Agencija za energijo" prompt="Vnesite decimalno vrednost med 0,000 in 1.000.000.000,000 (natančnost 3 decimalna mesta!" sqref="I18:O46" xr:uid="{2B3FFFE6-C006-415C-A830-D8163FB05967}">
      <formula1>0</formula1>
      <formula2>1000000000</formula2>
    </dataValidation>
    <dataValidation type="decimal" allowBlank="1" showInputMessage="1" showErrorMessage="1" errorTitle="Agencija za energijo" error="Vnesite decimalno vrednost med 0,000 in 1.000.000.000,000 (natančnost 3 decimalna mesta!" promptTitle="Agencija za energijo" prompt="Vnesite decimalno vrednost med 0,000 in 1.000.000.000,000 (natančnost 3 decimalna mestia!" sqref="G102:G115 G157:G170 G47:G62 O73:O101 O128:O156" xr:uid="{0145C923-C00D-42A6-93F8-930F7C21DF32}">
      <formula1>0</formula1>
      <formula2>1000000000</formula2>
    </dataValidation>
    <dataValidation type="decimal" allowBlank="1" showInputMessage="1" showErrorMessage="1" errorTitle="Agencija za energijo" error="Vnesite decimalno vrednost med 0,00000 in 1.000.000,00000 (natančnost 5 decimalnih mest)!" promptTitle="Agencija za energijo" prompt="Vnesite decimalno vrednost med 0,00000 in 1.000.000,00000 (natančnost 5 decimalnih mest)!" sqref="P82:Q115 P137:Q170" xr:uid="{15616326-62B8-4DC4-B89D-0EE085D45E68}">
      <formula1>0</formula1>
      <formula2>1000000</formula2>
    </dataValidation>
    <dataValidation type="decimal" allowBlank="1" showInputMessage="1" showErrorMessage="1" errorTitle="Agencija za energijo" promptTitle="Agencija za energijo" prompt="Vnesite decimalno vrednost med 0,00000 in 1.000.000,00000 (natančnost 5 decimalnih mest)!" sqref="P73:Q81 P128:Q136 P18:Q62" xr:uid="{646C9B79-7C46-4894-BBA7-24D4C608CCAD}">
      <formula1>0</formula1>
      <formula2>1000000</formula2>
    </dataValidation>
  </dataValidations>
  <pageMargins left="0.70866141732283472" right="0.39370078740157483" top="1.1811023622047245" bottom="0.59055118110236227" header="0.59055118110236227" footer="0.27559055118110237"/>
  <pageSetup paperSize="8" scale="55" fitToWidth="0" fitToHeight="0" orientation="landscape" r:id="rId2"/>
  <headerFooter scaleWithDoc="0">
    <oddHeader>&amp;L&amp;"Century Gothic,Navadno"&amp;7&amp;G&amp;R&amp;"Century Gothic,Navadno"&amp;6OBRAZEC ZAHTEVKA ZA IZPLAČILO NADOMESTILA DISTRIBUTERJEM TOPLOTE IZ SISTEMOV DALJINSKEGA OGREVANJA</oddHeader>
    <oddFooter>&amp;L&amp;"Century Gothic,Navadno"&amp;6Natisnjeno: &amp;D&amp;R&amp;"Century Gothic,Navadno"&amp;6&amp;A - &amp;P / &amp;N</oddFooter>
  </headerFooter>
  <rowBreaks count="2" manualBreakCount="2">
    <brk id="65" min="2" max="22" man="1"/>
    <brk id="120" min="2" max="22" man="1"/>
  </rowBreaks>
  <drawing r:id="rId3"/>
  <legacyDrawing r:id="rId4"/>
  <legacyDrawingHF r:id="rId5"/>
  <tableParts count="3">
    <tablePart r:id="rId6"/>
    <tablePart r:id="rId7"/>
    <tablePart r:id="rId8"/>
  </tableParts>
  <extLst>
    <ext xmlns:x14="http://schemas.microsoft.com/office/spreadsheetml/2009/9/main" uri="{CCE6A557-97BC-4b89-ADB6-D9C93CAAB3DF}">
      <x14:dataValidations xmlns:xm="http://schemas.microsoft.com/office/excel/2006/main" count="1">
        <x14:dataValidation type="list" allowBlank="1" showInputMessage="1" showErrorMessage="1" errorTitle="Agencija za energijo" error="Dovoljen le vnos postavk iz predlaganega seznama!" promptTitle="Agencija za energijo" prompt="Izberite postavko iz vnosnega seznama!" xr:uid="{31ED6189-E4F9-4517-9D17-116F1B681185}">
          <x14:formula1>
            <xm:f>BAZA_Sifranti!$L$10:$L$43</xm:f>
          </x14:formula1>
          <xm:sqref>F18:F46</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C3281-8EC6-4589-BD33-9A3429555AF8}">
  <sheetPr codeName="List_20">
    <tabColor rgb="FFBB2649"/>
  </sheetPr>
  <dimension ref="A1:CJ261"/>
  <sheetViews>
    <sheetView showGridLines="0" showRowColHeaders="0" zoomScale="75" zoomScaleNormal="75" zoomScaleSheetLayoutView="70" zoomScalePageLayoutView="60" workbookViewId="0">
      <selection activeCell="F18" sqref="F18"/>
    </sheetView>
  </sheetViews>
  <sheetFormatPr defaultColWidth="4.7109375" defaultRowHeight="14.25" customHeight="1" x14ac:dyDescent="0.25"/>
  <cols>
    <col min="1" max="1" width="4.42578125" style="11" customWidth="1"/>
    <col min="2" max="2" width="4.42578125" style="11" hidden="1" customWidth="1"/>
    <col min="3" max="3" width="10.28515625" style="11" hidden="1" customWidth="1"/>
    <col min="4" max="4" width="13.28515625" style="11" hidden="1" customWidth="1"/>
    <col min="5" max="5" width="13.85546875" style="11" customWidth="1"/>
    <col min="6" max="6" width="97.7109375" style="11" customWidth="1"/>
    <col min="7" max="7" width="15.5703125" style="11" customWidth="1"/>
    <col min="8" max="8" width="12.28515625" style="11" customWidth="1"/>
    <col min="9" max="9" width="13.140625" style="11" customWidth="1"/>
    <col min="10" max="10" width="17" style="11" customWidth="1"/>
    <col min="11" max="13" width="14" style="11" customWidth="1"/>
    <col min="14" max="14" width="16.42578125" style="11" customWidth="1"/>
    <col min="15" max="15" width="16.28515625" style="11" customWidth="1"/>
    <col min="16" max="16" width="13.85546875" style="11" customWidth="1"/>
    <col min="17" max="17" width="14.7109375" style="11" customWidth="1"/>
    <col min="18" max="19" width="16.5703125" style="11" customWidth="1"/>
    <col min="20" max="20" width="16.42578125" style="11" customWidth="1"/>
    <col min="21" max="21" width="8.85546875" style="11" hidden="1" customWidth="1"/>
    <col min="22" max="22" width="13.7109375" style="11" hidden="1" customWidth="1"/>
    <col min="23" max="23" width="12.85546875" style="11" hidden="1" customWidth="1"/>
    <col min="24" max="24" width="4.42578125" style="11" customWidth="1"/>
    <col min="25" max="27" width="5.7109375" style="11" customWidth="1"/>
    <col min="28" max="28" width="12.28515625" style="35" hidden="1" customWidth="1"/>
    <col min="29" max="29" width="12" style="11" hidden="1" customWidth="1"/>
    <col min="30" max="31" width="20" style="11" hidden="1" customWidth="1"/>
    <col min="32" max="33" width="7.28515625" style="11" customWidth="1"/>
    <col min="34" max="34" width="11.42578125" style="11" customWidth="1"/>
    <col min="35" max="35" width="16.85546875" style="11" hidden="1" customWidth="1"/>
    <col min="36" max="36" width="15.85546875" style="11" hidden="1" customWidth="1"/>
    <col min="37" max="37" width="7.140625" style="122" hidden="1" customWidth="1"/>
    <col min="38" max="38" width="3.7109375" style="122" hidden="1" customWidth="1"/>
    <col min="39" max="39" width="5.140625" style="122" hidden="1" customWidth="1"/>
    <col min="40" max="42" width="5.42578125" style="122" hidden="1" customWidth="1"/>
    <col min="43" max="43" width="17.140625" style="122" hidden="1" customWidth="1"/>
    <col min="44" max="44" width="14.85546875" style="122" hidden="1" customWidth="1"/>
    <col min="45" max="45" width="8.28515625" style="139" hidden="1" customWidth="1"/>
    <col min="46" max="46" width="13.7109375" style="122" hidden="1" customWidth="1"/>
    <col min="47" max="47" width="4" style="139" hidden="1" customWidth="1"/>
    <col min="48" max="48" width="6.85546875" style="139" hidden="1" customWidth="1"/>
    <col min="49" max="49" width="4" style="139" hidden="1" customWidth="1"/>
    <col min="50" max="50" width="6.85546875" style="11" hidden="1" customWidth="1"/>
    <col min="51" max="55" width="4" style="139" hidden="1" customWidth="1"/>
    <col min="56" max="56" width="4" style="12" hidden="1" customWidth="1"/>
    <col min="57" max="58" width="6.85546875" style="11" hidden="1" customWidth="1"/>
    <col min="59" max="59" width="7.42578125" style="139" hidden="1" customWidth="1"/>
    <col min="60" max="60" width="7.42578125" style="122" hidden="1" customWidth="1"/>
    <col min="61" max="61" width="7.5703125" style="122" hidden="1" customWidth="1"/>
    <col min="62" max="63" width="6.28515625" style="139" hidden="1" customWidth="1"/>
    <col min="64" max="65" width="4" style="139" hidden="1" customWidth="1"/>
    <col min="66" max="69" width="8.42578125" style="11" customWidth="1"/>
    <col min="70" max="70" width="21.42578125" style="11" customWidth="1"/>
    <col min="71" max="71" width="9.5703125" style="11" customWidth="1"/>
    <col min="72" max="72" width="10.85546875" style="11" hidden="1" customWidth="1"/>
    <col min="73" max="79" width="18.5703125" style="11" hidden="1" customWidth="1"/>
    <col min="80" max="81" width="14.28515625" style="11" hidden="1" customWidth="1"/>
    <col min="82" max="82" width="5.5703125" style="122" hidden="1" customWidth="1"/>
    <col min="83" max="83" width="9.140625" style="139" hidden="1" customWidth="1"/>
    <col min="84" max="84" width="14.28515625" style="122" hidden="1" customWidth="1"/>
    <col min="85" max="85" width="91.28515625" style="139" hidden="1" customWidth="1"/>
    <col min="86" max="87" width="11.85546875" style="139" hidden="1" customWidth="1"/>
    <col min="88" max="93" width="10.85546875" style="11" customWidth="1"/>
    <col min="94" max="16384" width="4.7109375" style="11"/>
  </cols>
  <sheetData>
    <row r="1" spans="2:87" ht="14.25" customHeight="1" x14ac:dyDescent="0.25">
      <c r="B1" s="237"/>
      <c r="C1" s="237"/>
      <c r="D1" s="237"/>
      <c r="P1" s="217"/>
      <c r="AI1" s="237"/>
      <c r="AJ1" s="237"/>
      <c r="AK1" s="430"/>
      <c r="AL1" s="430"/>
      <c r="AM1" s="430"/>
      <c r="AN1" s="430"/>
      <c r="AO1" s="430"/>
      <c r="AP1" s="430"/>
      <c r="AQ1" s="430"/>
      <c r="AR1" s="430"/>
      <c r="AS1" s="431"/>
      <c r="AT1" s="430"/>
      <c r="AU1" s="431"/>
      <c r="AV1" s="431"/>
      <c r="AW1" s="431"/>
      <c r="AX1" s="430"/>
      <c r="AY1" s="431"/>
      <c r="AZ1" s="431"/>
      <c r="BA1" s="431"/>
      <c r="BB1" s="431"/>
      <c r="BC1" s="431"/>
      <c r="BD1" s="431"/>
      <c r="BE1" s="430"/>
      <c r="BF1" s="430"/>
      <c r="BG1" s="431"/>
      <c r="BH1" s="430"/>
      <c r="BI1" s="430"/>
      <c r="BJ1" s="431"/>
      <c r="BK1" s="431"/>
      <c r="BL1" s="431"/>
      <c r="BM1" s="431"/>
      <c r="BT1" s="237"/>
      <c r="BU1" s="237"/>
      <c r="BV1" s="237"/>
      <c r="BW1" s="237"/>
      <c r="BX1" s="237"/>
      <c r="BY1" s="237"/>
      <c r="BZ1" s="237"/>
      <c r="CA1" s="237"/>
      <c r="CB1" s="237"/>
      <c r="CC1" s="237"/>
      <c r="CD1" s="430"/>
      <c r="CE1" s="431"/>
      <c r="CF1" s="430"/>
      <c r="CG1" s="431"/>
      <c r="CH1" s="431"/>
      <c r="CI1" s="431"/>
    </row>
    <row r="2" spans="2:87" s="119" customFormat="1" ht="35.25" customHeight="1" x14ac:dyDescent="0.25">
      <c r="E2" s="367" t="s">
        <v>1041</v>
      </c>
      <c r="AB2" s="486"/>
      <c r="AK2" s="121" t="str">
        <f>BAZA_Sifranti!$AN$3</f>
        <v>XXXX</v>
      </c>
      <c r="AL2" s="121"/>
      <c r="AM2" s="121"/>
      <c r="AN2" s="121"/>
      <c r="AO2" s="121"/>
      <c r="AP2" s="121"/>
      <c r="AQ2" s="121"/>
      <c r="AR2" s="121"/>
      <c r="AS2" s="138"/>
      <c r="AT2" s="121"/>
      <c r="AU2" s="138"/>
      <c r="AV2" s="138"/>
      <c r="AW2" s="138"/>
      <c r="AY2" s="138"/>
      <c r="AZ2" s="138"/>
      <c r="BA2" s="138"/>
      <c r="BB2" s="138"/>
      <c r="BC2" s="138"/>
      <c r="BD2" s="120"/>
      <c r="BG2" s="138"/>
      <c r="BH2" s="121"/>
      <c r="BI2" s="121"/>
      <c r="BJ2" s="138"/>
      <c r="BK2" s="138"/>
      <c r="BL2" s="138"/>
      <c r="BM2" s="138"/>
      <c r="CD2" s="121"/>
      <c r="CE2" s="138"/>
      <c r="CF2" s="121"/>
      <c r="CG2" s="138"/>
      <c r="CH2" s="138"/>
      <c r="CI2" s="138"/>
    </row>
    <row r="3" spans="2:87" s="119" customFormat="1" ht="30.75" customHeight="1" x14ac:dyDescent="0.25">
      <c r="E3" s="924" t="s">
        <v>1086</v>
      </c>
      <c r="F3" s="925"/>
      <c r="G3" s="925"/>
      <c r="H3" s="925"/>
      <c r="I3" s="926"/>
      <c r="J3" s="926"/>
      <c r="K3" s="926"/>
      <c r="L3" s="926"/>
      <c r="M3" s="926"/>
      <c r="AB3" s="486"/>
      <c r="AK3" s="236"/>
      <c r="AL3" s="236"/>
      <c r="AM3" s="236"/>
      <c r="AN3" s="236"/>
      <c r="AO3" s="236"/>
      <c r="AP3" s="236"/>
      <c r="AQ3" s="236"/>
      <c r="AR3" s="236"/>
      <c r="AS3" s="236"/>
      <c r="AT3" s="121"/>
      <c r="AU3" s="138"/>
      <c r="AV3" s="138"/>
      <c r="AW3" s="138"/>
      <c r="AY3" s="138"/>
      <c r="AZ3" s="138"/>
      <c r="BA3" s="138"/>
      <c r="BB3" s="138"/>
      <c r="BC3" s="138"/>
      <c r="BD3" s="120"/>
      <c r="BG3" s="138"/>
      <c r="BH3" s="121"/>
      <c r="BI3" s="121"/>
      <c r="BJ3" s="138"/>
      <c r="BK3" s="138"/>
      <c r="BL3" s="138"/>
      <c r="BM3" s="138"/>
      <c r="CD3" s="121"/>
      <c r="CE3" s="138"/>
      <c r="CF3" s="121"/>
      <c r="CG3" s="138"/>
      <c r="CH3" s="138"/>
      <c r="CI3" s="138"/>
    </row>
    <row r="4" spans="2:87" ht="30" customHeight="1" x14ac:dyDescent="0.25">
      <c r="F4" s="558" t="str">
        <f>IF(COUNTA(F18:F46,G47:G62,I18:Q46)+AM111=0,"DELOVNI LIST NI V CELOTI IZPOLNJEN ALI VSEBUJE NAPAKE VNOSA !",IF(AR12=0,"","PRISOTNE SO NAPAKE VNOSA - PREVERITE VNOS IN NAVODILA ZA IZPOLNJEVANJE OBRAZCA !"))</f>
        <v>DELOVNI LIST NI V CELOTI IZPOLNJEN ALI VSEBUJE NAPAKE VNOSA !</v>
      </c>
      <c r="AL4" s="122">
        <f>SUM(AR18:AR46)+SUM(AR73:AR101)</f>
        <v>0</v>
      </c>
      <c r="AQ4" s="140" t="s">
        <v>183</v>
      </c>
      <c r="AR4" s="122">
        <f>IZJAVA!AA25</f>
        <v>0</v>
      </c>
    </row>
    <row r="5" spans="2:87" ht="30" customHeight="1" x14ac:dyDescent="0.25">
      <c r="E5" s="436" t="s">
        <v>2</v>
      </c>
      <c r="F5" s="13" t="str">
        <f>IZJAVA!D11</f>
        <v/>
      </c>
      <c r="G5" s="14"/>
      <c r="H5" s="14"/>
      <c r="I5" s="14"/>
      <c r="J5" s="14"/>
      <c r="K5" s="14"/>
      <c r="L5" s="14"/>
      <c r="M5" s="14"/>
      <c r="N5" s="14"/>
      <c r="O5" s="14"/>
      <c r="AQ5" s="327" t="s">
        <v>904</v>
      </c>
      <c r="AR5" s="318">
        <f>AK12+AR12</f>
        <v>1</v>
      </c>
    </row>
    <row r="6" spans="2:87" ht="9.75" customHeight="1" x14ac:dyDescent="0.25">
      <c r="E6" s="16"/>
    </row>
    <row r="7" spans="2:87" ht="26.25" customHeight="1" x14ac:dyDescent="0.25">
      <c r="E7" s="436" t="s">
        <v>5</v>
      </c>
      <c r="F7" s="88" t="str">
        <f>UPPER(IZJAVA!E19)</f>
        <v/>
      </c>
      <c r="G7" s="17"/>
      <c r="AR7" s="21" t="s">
        <v>906</v>
      </c>
    </row>
    <row r="8" spans="2:87" ht="14.25" customHeight="1" x14ac:dyDescent="0.25">
      <c r="AR8" s="21" t="s">
        <v>902</v>
      </c>
    </row>
    <row r="9" spans="2:87" ht="12" hidden="1" customHeight="1" x14ac:dyDescent="0.3">
      <c r="F9" s="137" t="str">
        <f>IF(COUNTA(F18:K46,I47:K62,P18:P62)=0,"PRISOTNE SO NAPAKE VNOSA ALI PA OBRAZEC NI IZPOLNJEN !",IF(AL4=0,"","PRISOTNE SO NAPAKE VNOSA - PREVERITE VNOS IN NAVODILA ZA IZPOLNJEVANJE OBRAZCA !"))</f>
        <v/>
      </c>
      <c r="I9" s="18"/>
      <c r="K9" s="18"/>
      <c r="AQ9" s="140"/>
      <c r="BN9" s="389">
        <f>IFERROR((SUM(L18:M18)+(O18*(M18/(M18+O18))))/SUM(I18:J18)&gt;#REF!,0)</f>
        <v>0</v>
      </c>
      <c r="BP9" s="389">
        <f>IFERROR((SUM(L20:M20)+(O20*(M20/(M20+O20))))/SUM(I20:J20)&lt;#REF!,0)</f>
        <v>0</v>
      </c>
      <c r="BQ9" s="389"/>
    </row>
    <row r="10" spans="2:87" ht="14.25" hidden="1" customHeight="1" x14ac:dyDescent="0.25">
      <c r="AQ10" s="140"/>
      <c r="BN10" s="389">
        <f>IFERROR((SUM(L19:M19)+(O19*(M19/(M19+O19))))/SUM(I19:J19)&gt;#REF!,0)</f>
        <v>0</v>
      </c>
      <c r="BP10" s="389">
        <f>IFERROR((SUM(L21:M21)+(O21*(M21/(M21+O21))))/SUM(I21:J21)&lt;#REF!,0)</f>
        <v>0</v>
      </c>
      <c r="BQ10" s="389"/>
    </row>
    <row r="11" spans="2:87" ht="14.25" customHeight="1" x14ac:dyDescent="0.25">
      <c r="G11" s="19"/>
      <c r="H11" s="19"/>
      <c r="I11" s="15"/>
      <c r="AQ11" s="140"/>
    </row>
    <row r="12" spans="2:87" ht="24.75" customHeight="1" x14ac:dyDescent="0.25">
      <c r="E12" s="305" t="s">
        <v>1035</v>
      </c>
      <c r="H12" s="19"/>
      <c r="AK12" s="318">
        <f>IF(COUNTA(F18:F46,G47:G62,I18:Q46)=0,1,0)</f>
        <v>1</v>
      </c>
      <c r="AQ12" s="327" t="s">
        <v>559</v>
      </c>
      <c r="AR12" s="318">
        <f>AR15+AR70+AR125</f>
        <v>0</v>
      </c>
      <c r="BN12" s="389"/>
      <c r="BO12" s="389"/>
      <c r="BP12" s="389"/>
      <c r="BQ12" s="389"/>
      <c r="BX12" s="390"/>
    </row>
    <row r="13" spans="2:87" ht="14.25" customHeight="1" thickBot="1" x14ac:dyDescent="0.3">
      <c r="D13" s="306">
        <v>1</v>
      </c>
      <c r="BN13" s="389"/>
      <c r="BO13" s="389"/>
      <c r="BP13" s="389"/>
      <c r="BQ13" s="389"/>
    </row>
    <row r="14" spans="2:87" ht="21" customHeight="1" x14ac:dyDescent="0.25">
      <c r="D14" s="306" t="str">
        <f>VLOOKUP(MATCH($D$13,tblS_Mesec[ID_Mesec],0),tblS_Mesec[],4)</f>
        <v>PLAN</v>
      </c>
      <c r="F14" s="250" t="s">
        <v>520</v>
      </c>
      <c r="G14" s="921" t="s">
        <v>506</v>
      </c>
      <c r="H14" s="922"/>
      <c r="I14" s="922"/>
      <c r="J14" s="922"/>
      <c r="K14" s="922"/>
      <c r="L14" s="921" t="s">
        <v>515</v>
      </c>
      <c r="M14" s="922"/>
      <c r="N14" s="922"/>
      <c r="O14" s="923"/>
      <c r="P14" s="922" t="s">
        <v>555</v>
      </c>
      <c r="Q14" s="922"/>
      <c r="R14" s="923"/>
      <c r="S14" s="250" t="s">
        <v>1087</v>
      </c>
      <c r="T14" s="252"/>
      <c r="U14" s="251"/>
      <c r="V14" s="252"/>
      <c r="AB14" s="35" t="s">
        <v>241</v>
      </c>
      <c r="BN14" s="35" t="s">
        <v>241</v>
      </c>
    </row>
    <row r="15" spans="2:87" ht="21" customHeight="1" x14ac:dyDescent="0.25">
      <c r="D15" s="306" t="str">
        <f>VLOOKUP(MATCH($D$13,tblS_Mesec[ID_Mesec],0),tblS_Mesec[],7)</f>
        <v>PO</v>
      </c>
      <c r="E15" s="21" t="s">
        <v>1136</v>
      </c>
      <c r="F15" s="249"/>
      <c r="G15" s="253"/>
      <c r="H15" s="249"/>
      <c r="I15" s="254" t="s">
        <v>518</v>
      </c>
      <c r="J15" s="255" t="s">
        <v>519</v>
      </c>
      <c r="K15" s="256"/>
      <c r="L15" s="257" t="s">
        <v>516</v>
      </c>
      <c r="M15" s="559" t="s">
        <v>517</v>
      </c>
      <c r="N15" s="259"/>
      <c r="O15" s="438" t="s">
        <v>907</v>
      </c>
      <c r="P15" s="249"/>
      <c r="Q15" s="249"/>
      <c r="R15" s="249"/>
      <c r="S15" s="249"/>
      <c r="T15" s="249"/>
      <c r="U15" s="249"/>
      <c r="V15" s="249"/>
      <c r="AB15" s="394" t="s">
        <v>914</v>
      </c>
      <c r="AR15" s="318">
        <f>SUM(AR18:AR62)</f>
        <v>0</v>
      </c>
      <c r="AT15" s="520" t="s">
        <v>989</v>
      </c>
      <c r="BN15" s="547" t="s">
        <v>1001</v>
      </c>
      <c r="BP15" s="35"/>
      <c r="BQ15" s="35"/>
    </row>
    <row r="16" spans="2:87" s="23" customFormat="1" ht="15.75" customHeight="1" x14ac:dyDescent="0.25">
      <c r="E16" s="23" t="s">
        <v>16</v>
      </c>
      <c r="F16" s="23" t="s">
        <v>17</v>
      </c>
      <c r="G16" s="23" t="s">
        <v>18</v>
      </c>
      <c r="H16" s="23" t="s">
        <v>19</v>
      </c>
      <c r="I16" s="23" t="s">
        <v>20</v>
      </c>
      <c r="J16" s="23" t="s">
        <v>21</v>
      </c>
      <c r="K16" s="23" t="s">
        <v>22</v>
      </c>
      <c r="L16" s="23" t="s">
        <v>23</v>
      </c>
      <c r="M16" s="23" t="s">
        <v>24</v>
      </c>
      <c r="N16" s="23" t="s">
        <v>25</v>
      </c>
      <c r="O16" s="23" t="s">
        <v>26</v>
      </c>
      <c r="P16" s="23" t="s">
        <v>27</v>
      </c>
      <c r="Q16" s="23" t="s">
        <v>28</v>
      </c>
      <c r="R16" s="23" t="s">
        <v>507</v>
      </c>
      <c r="S16" s="23" t="s">
        <v>508</v>
      </c>
      <c r="T16" s="23" t="s">
        <v>509</v>
      </c>
      <c r="U16" s="23" t="s">
        <v>510</v>
      </c>
      <c r="V16" s="23" t="s">
        <v>557</v>
      </c>
      <c r="W16" s="11"/>
      <c r="X16" s="11"/>
      <c r="Y16" s="11"/>
      <c r="Z16" s="11"/>
      <c r="AA16" s="11"/>
      <c r="AB16" s="487"/>
      <c r="AK16" s="123"/>
      <c r="AL16" s="123"/>
      <c r="AM16" s="123"/>
      <c r="AN16" s="123"/>
      <c r="AO16" s="123"/>
      <c r="AP16" s="123"/>
      <c r="AQ16" s="123"/>
      <c r="BG16" s="23" t="s">
        <v>500</v>
      </c>
      <c r="BH16" s="23" t="s">
        <v>501</v>
      </c>
    </row>
    <row r="17" spans="1:84" s="21" customFormat="1" ht="138.75" customHeight="1" x14ac:dyDescent="0.25">
      <c r="A17" s="11"/>
      <c r="B17" s="11"/>
      <c r="C17" s="25" t="s">
        <v>573</v>
      </c>
      <c r="D17" s="36" t="s">
        <v>549</v>
      </c>
      <c r="E17" s="309" t="s">
        <v>14</v>
      </c>
      <c r="F17" s="26" t="s">
        <v>146</v>
      </c>
      <c r="G17" s="25" t="s">
        <v>511</v>
      </c>
      <c r="H17" s="27" t="s">
        <v>3</v>
      </c>
      <c r="I17" s="247" t="s">
        <v>503</v>
      </c>
      <c r="J17" s="25" t="s">
        <v>504</v>
      </c>
      <c r="K17" s="25" t="s">
        <v>568</v>
      </c>
      <c r="L17" s="300" t="s">
        <v>512</v>
      </c>
      <c r="M17" s="243" t="s">
        <v>513</v>
      </c>
      <c r="N17" s="243" t="s">
        <v>567</v>
      </c>
      <c r="O17" s="391" t="s">
        <v>875</v>
      </c>
      <c r="P17" s="67" t="s">
        <v>554</v>
      </c>
      <c r="Q17" s="25" t="s">
        <v>556</v>
      </c>
      <c r="R17" s="27" t="s">
        <v>505</v>
      </c>
      <c r="S17" s="25" t="s">
        <v>321</v>
      </c>
      <c r="T17" s="25" t="s">
        <v>322</v>
      </c>
      <c r="U17" s="25" t="s">
        <v>148</v>
      </c>
      <c r="V17" s="25" t="s">
        <v>252</v>
      </c>
      <c r="W17" s="22"/>
      <c r="Y17" s="392" t="s">
        <v>196</v>
      </c>
      <c r="AB17" s="442" t="s">
        <v>910</v>
      </c>
      <c r="AC17" s="442" t="s">
        <v>909</v>
      </c>
      <c r="AD17" s="442" t="s">
        <v>916</v>
      </c>
      <c r="AE17" s="442" t="s">
        <v>915</v>
      </c>
      <c r="AF17" s="27"/>
      <c r="AL17" s="11"/>
      <c r="AM17" s="11"/>
      <c r="AP17" s="144"/>
      <c r="AQ17" s="246" t="s">
        <v>148</v>
      </c>
      <c r="AR17" s="145" t="s">
        <v>195</v>
      </c>
      <c r="AS17" s="246"/>
      <c r="AT17" s="146" t="s">
        <v>194</v>
      </c>
      <c r="AU17" s="246" t="s">
        <v>193</v>
      </c>
      <c r="AV17" s="505" t="s">
        <v>522</v>
      </c>
      <c r="AW17" s="386" t="s">
        <v>521</v>
      </c>
      <c r="AX17" s="388" t="s">
        <v>523</v>
      </c>
      <c r="AY17" s="387" t="s">
        <v>876</v>
      </c>
      <c r="AZ17" s="387" t="s">
        <v>877</v>
      </c>
      <c r="BA17" s="387" t="s">
        <v>982</v>
      </c>
      <c r="BB17" s="387" t="s">
        <v>979</v>
      </c>
      <c r="BC17" s="504" t="s">
        <v>986</v>
      </c>
      <c r="BD17" s="504" t="s">
        <v>987</v>
      </c>
      <c r="BE17" s="246" t="s">
        <v>609</v>
      </c>
      <c r="BF17" s="246" t="s">
        <v>610</v>
      </c>
      <c r="BG17" s="246" t="s">
        <v>607</v>
      </c>
      <c r="BH17" s="246" t="s">
        <v>608</v>
      </c>
      <c r="BJ17" s="519" t="s">
        <v>985</v>
      </c>
      <c r="BK17" s="519" t="s">
        <v>977</v>
      </c>
      <c r="BL17" s="519" t="s">
        <v>878</v>
      </c>
      <c r="BM17" s="519" t="s">
        <v>980</v>
      </c>
      <c r="BN17" s="548" t="s">
        <v>972</v>
      </c>
      <c r="BO17" s="548" t="s">
        <v>974</v>
      </c>
      <c r="BP17" s="548" t="s">
        <v>973</v>
      </c>
      <c r="BQ17" s="548" t="s">
        <v>1000</v>
      </c>
      <c r="BR17" s="548" t="s">
        <v>999</v>
      </c>
      <c r="BT17" s="520" t="s">
        <v>988</v>
      </c>
      <c r="BX17" s="246"/>
      <c r="CB17" s="35"/>
      <c r="CE17" s="246"/>
      <c r="CF17" s="246"/>
    </row>
    <row r="18" spans="1:84" s="35" customFormat="1" ht="16.7" customHeight="1" x14ac:dyDescent="0.25">
      <c r="A18" s="11"/>
      <c r="B18" s="11"/>
      <c r="C18" s="332" t="str">
        <f t="shared" ref="C18:C62" si="0">$D$15</f>
        <v>PO</v>
      </c>
      <c r="D18" s="308" t="str">
        <f t="shared" ref="D18:D62" si="1">$D$14</f>
        <v>PLAN</v>
      </c>
      <c r="E18" s="310" t="str">
        <f>IF(F18="","",INDEX(BAZA_Sifranti!$I$10:$O$43,MATCH(F18,BAZA_Sifranti!$L$10:$L$43,0),3))</f>
        <v/>
      </c>
      <c r="F18" s="641"/>
      <c r="G18" s="262" t="str">
        <f>IF(E18="","",ROUND(IF(OR(O18=0,O18=""),SUM(J18:K18),(SUM(M18:N18))/(SUM(M18:N18)+O18)*SUM(J18:K18)),3))</f>
        <v/>
      </c>
      <c r="H18" s="29" t="str">
        <f>IFERROR(IF(F18="","",VLOOKUP(MATCH(E18,tblS_VarStroški_SD[ID_STRO_SD],0)-1,tblS_VarStroški_SD[],5)),"")</f>
        <v/>
      </c>
      <c r="I18" s="642"/>
      <c r="J18" s="643"/>
      <c r="K18" s="643"/>
      <c r="L18" s="644"/>
      <c r="M18" s="643"/>
      <c r="N18" s="643"/>
      <c r="O18" s="645"/>
      <c r="P18" s="646"/>
      <c r="Q18" s="647"/>
      <c r="R18" s="30" t="str">
        <f>IFERROR(IF(F18="","",VLOOKUP(MATCH(F18,tblS_VarStroški_SD[STROSEK_SD_Naziv],0)-1,tblS_VarStroški_SD[],6)),"")</f>
        <v/>
      </c>
      <c r="S18" s="399" t="str">
        <f t="shared" ref="S18:S62" si="2">IF(OR(G18="",Q18=""),"",ROUND((G18*Q18+P18),2))</f>
        <v/>
      </c>
      <c r="T18" s="197" t="str">
        <f t="shared" ref="T18:T62" si="3">IFERROR(S18/$S$63,"")</f>
        <v/>
      </c>
      <c r="U18" s="32" t="str">
        <f t="shared" ref="U18:U62" si="4">IF(F18="","",AQ18)</f>
        <v/>
      </c>
      <c r="V18" s="198" t="str">
        <f t="shared" ref="V18:V62" si="5">IFERROR(T18,"")</f>
        <v/>
      </c>
      <c r="W18" s="22"/>
      <c r="Y18" s="194" t="str">
        <f t="shared" ref="Y18:Y46" si="6">IF(AND(E18="",AT18=0,COUNTA(F18,I18:K18,P18:Q18)=0),"",IF(AR18=1,"û","ü"))</f>
        <v/>
      </c>
      <c r="AB18" s="443" t="s">
        <v>911</v>
      </c>
      <c r="AC18" s="488">
        <f>IFERROR(SUM(#REF!,#REF!,#REF!)/#REF!,0)</f>
        <v>0</v>
      </c>
      <c r="AD18" s="492">
        <v>0</v>
      </c>
      <c r="AE18" s="490">
        <f>ROUND(AD18*AC18,3)</f>
        <v>0</v>
      </c>
      <c r="AF18" s="11"/>
      <c r="AH18" s="21"/>
      <c r="AL18" s="11"/>
      <c r="AM18" s="11"/>
      <c r="AP18" s="125"/>
      <c r="AQ18" s="125" t="s">
        <v>149</v>
      </c>
      <c r="AR18" s="147">
        <f t="shared" ref="AR18:AR46" si="7">IF(SUM(AS18:BF18)&gt;0,1,0)</f>
        <v>0</v>
      </c>
      <c r="AS18" s="122"/>
      <c r="AT18" s="122">
        <f t="shared" ref="AT18:AT45" si="8">IF(AND(F18="",F19&lt;&gt;""),1,0)</f>
        <v>0</v>
      </c>
      <c r="AU18" s="122">
        <f>IF(IF(F18="",TRUE,COUNTIF(tbl_07_UVS_0153[Naziv upravičenega variabilnega stroška],F18)=1)=FALSE,1,0)</f>
        <v>0</v>
      </c>
      <c r="AV18" s="122"/>
      <c r="AW18" s="35">
        <f t="shared" ref="AW18:AW46" si="9">IF(SUM(I18:O18)=0,0,IF(LEFT(E18,3)="A01",IF(SUM(I18:J18,L18:M18)=0,0,IF(AND(SUM(I18:J18)&gt;0,SUM(L18:M18)&gt;0),0,1)),0))</f>
        <v>0</v>
      </c>
      <c r="AX18" s="35">
        <f t="shared" ref="AX18:AX46" si="10">IF(SUM(I18:O18)=0,0,IF(LEFT(E18,3)="A01",IF(SUM(I18:O18)=0,0,IF(OR(AND(K18=0,N18=0),AND(K18&gt;0,N18&gt;=0))=TRUE,0,1)),0))</f>
        <v>0</v>
      </c>
      <c r="AY18" s="35">
        <f>IFERROR(IF(BM18=1,IF(AND(BN18&lt;=$BZ$19,BN18&gt;=$CA$19,BO18&lt;=$BV$19,BO18&gt;=$BW$19,BP18&lt;=$BX$19,BP18&gt;=$BY$19,BQ18&gt;=$CB$19,BQ18&lt;=$CC$19),0,1),0),0)</f>
        <v>0</v>
      </c>
      <c r="AZ18" s="35">
        <f t="shared" ref="AZ18:AZ46" si="11">IFERROR(IF(BM18=2,IF(AND(BN18&lt;=$BZ$20,BN18&gt;=$CA$20,BO18&lt;=$BV$20,BO18&gt;=$BW$20),0,1),0),0)</f>
        <v>0</v>
      </c>
      <c r="BA18" s="35">
        <f>IFERROR(IF(BM18=3,IF(AND(BN18&lt;=$BZ$21,BN18&gt;=$CA$21,BO18&lt;=$BV$21,BO18&gt;=$BW$21,BP18&lt;=$BX$21,BP18&gt;=$BY$21,BQ18&gt;=$CB$21,BQ18&lt;=$CC$21),0,1),0),0)</f>
        <v>0</v>
      </c>
      <c r="BB18" s="35">
        <f t="shared" ref="BB18:BB46" si="12">IFERROR(IF(BM18=4,IF(AND(BN18&lt;=$BZ$22,BN18&gt;=$CA$22,BO18&lt;=$BV$22,BO18&gt;=$BW$22),0,1),0),0)</f>
        <v>0</v>
      </c>
      <c r="BC18" s="35">
        <f t="shared" ref="BC18:BC46" si="13">IF(E18="",0,IF(AND(OR(AND(I18=0,L18=0),AND(I18&gt;0,L18&gt;0),AND(SUM(I18:J18)&gt;0,SUM(L18:M18)&gt;0)),OR(AND(I18&gt;0,J18&gt;0,L18&gt;0),AND(SUM(I18:J18)=0,SUM(L18:M18)=0)))=TRUE,0,1))</f>
        <v>0</v>
      </c>
      <c r="BD18" s="381">
        <f t="shared" ref="BD18:BD46" si="14">IF(OR(COUNTA(F18,I18:Q18)&gt;9,COUNTA(F18,I18:Q18)=0)=TRUE,0,1)</f>
        <v>0</v>
      </c>
      <c r="BE18" s="35">
        <f t="shared" ref="BE18:BE46" si="15">IF(AND($BG$16=E18,$BG$18&lt;&gt;""),IF(Q18&gt;$BG$18,1,0),0)</f>
        <v>0</v>
      </c>
      <c r="BF18" s="35">
        <f t="shared" ref="BF18:BF46" si="16">IF(AND($BH$16=E18,$BH$18&lt;&gt;""),IF(Q18&gt;$BH$18,1,0),0)</f>
        <v>0</v>
      </c>
      <c r="BG18" s="372" t="str">
        <f>IF(AND($AK$2=VLOOKUP($D$13,tblS_RegUVS[],2),VLOOKUP($D$13,tblS_RegUVS[],4)&lt;&gt;""),VLOOKUP($D$13,tblS_RegUVS[],4),"")</f>
        <v/>
      </c>
      <c r="BH18" s="372" t="str">
        <f>IF(AND($AK$2=VLOOKUP($D$13,tblS_RegUVS[],2),VLOOKUP($D$13,tblS_RegUVS[],6)&lt;&gt;""),VLOOKUP($D$13,tblS_RegUVS[],6),"")</f>
        <v/>
      </c>
      <c r="BJ18" s="12" t="b">
        <f t="shared" ref="BJ18:BJ46" si="17">AND(LEFT(E18,3)="A01",SUM(L18:N18)&gt;0,E18&lt;&gt;"A01-13",E18&lt;&gt;"A01-14",E18&lt;&gt;"A01-15")</f>
        <v>0</v>
      </c>
      <c r="BK18" s="516" t="b">
        <f t="shared" ref="BK18:BK46" si="18">AND(LEFT(E18,3)="A01",SUM(N18:O18)&gt;0,E18="A01-15")</f>
        <v>0</v>
      </c>
      <c r="BL18" s="518">
        <f t="shared" ref="BL18:BL46" si="19">IF(BJ18=TRUE,IF(AND(K18=0,BJ18=TRUE),1,IF(SUM(I18:J18)=0,2,3)),0)</f>
        <v>0</v>
      </c>
      <c r="BM18" s="518">
        <f>IF(BL18&lt;&gt;0,BL18,IF(BK18=TRUE,4,0))</f>
        <v>0</v>
      </c>
      <c r="BN18" s="517" t="str">
        <f t="shared" ref="BN18:BN46" si="20">IFERROR(IF($BM18=0,"",ROUND(SUM(L18:O18)/SUM(I18:K18),3)),"")</f>
        <v/>
      </c>
      <c r="BO18" s="517" t="str">
        <f t="shared" ref="BO18:BO46" si="21">IFERROR(IF($BM18=0,"",ROUND(SUM(M18:O18)/SUM(J18:K18),3)),"")</f>
        <v/>
      </c>
      <c r="BP18" s="517" t="str">
        <f t="shared" ref="BP18:BP46" si="22">IFERROR(IF($BM18=0,"",ROUND(SUM(L18)/SUM(I18),3)),"")</f>
        <v/>
      </c>
      <c r="BQ18" s="517" t="str">
        <f>IFERROR(IF(OR($BM18=1,$BM18=3),ROUND(IF(O18=0,L18/M18,IF((N18+O18)&lt;=(K18*0.95),L18/(M18+O18),L18/(SUM(N18:O18)-K18*0.95+M18))),3),""),"")</f>
        <v/>
      </c>
      <c r="BR18" s="546" t="str">
        <f>IF(BM18=0,"",VLOOKUP(BM18,$BT$19:$BU$22,2))</f>
        <v/>
      </c>
      <c r="BT18" s="521" t="str">
        <f t="array" ref="BT18">BAZA_Sifranti!BS8:BX12</f>
        <v>ID</v>
      </c>
      <c r="BU18" s="521" t="str">
        <f t="array" ref="BU18">BAZA_Sifranti!BT8:BX10</f>
        <v>Naprava_TIP</v>
      </c>
      <c r="BV18" s="521" t="str">
        <f t="array" ref="BV18">BAZA_Sifranti!BU8:BX10</f>
        <v>Izkoristek TE max</v>
      </c>
      <c r="BW18" s="521" t="str">
        <f t="array" ref="BW18">BAZA_Sifranti!BV8:BX10</f>
        <v>Izkoristek TE min</v>
      </c>
      <c r="BX18" s="521" t="str">
        <f t="array" ref="BX18">BAZA_Sifranti!BW8:BY10</f>
        <v>Izkoristek EE max</v>
      </c>
      <c r="BY18" s="521" t="str">
        <f t="array" ref="BY18">BAZA_Sifranti!BX8:BZ10</f>
        <v>Izkoristek EE min</v>
      </c>
      <c r="BZ18" s="521" t="str">
        <f t="array" ref="BZ18">BAZA_Sifranti!BY8:CA10</f>
        <v>Izkoristek PN max</v>
      </c>
      <c r="CA18" s="521" t="str">
        <f t="array" ref="CA18">BAZA_Sifranti!BZ8:CB10</f>
        <v>Izkoristek PN min</v>
      </c>
      <c r="CB18" s="521" t="str">
        <f t="array" ref="CB18">BAZA_Sifranti!CA8:CC10</f>
        <v>Cmin</v>
      </c>
      <c r="CC18" s="521" t="str">
        <f t="array" ref="CC18">BAZA_Sifranti!CB8:CD10</f>
        <v>Cmax</v>
      </c>
      <c r="CE18" s="372"/>
      <c r="CF18" s="372"/>
    </row>
    <row r="19" spans="1:84" s="35" customFormat="1" ht="16.7" customHeight="1" x14ac:dyDescent="0.25">
      <c r="A19" s="11"/>
      <c r="B19" s="11"/>
      <c r="C19" s="332" t="str">
        <f t="shared" si="0"/>
        <v>PO</v>
      </c>
      <c r="D19" s="308" t="str">
        <f t="shared" si="1"/>
        <v>PLAN</v>
      </c>
      <c r="E19" s="310" t="str">
        <f>IF(F19="","",INDEX(BAZA_Sifranti!$I$10:$O$43,MATCH(F19,BAZA_Sifranti!$L$10:$L$43,0),3))</f>
        <v/>
      </c>
      <c r="F19" s="641"/>
      <c r="G19" s="262" t="str">
        <f t="shared" ref="G19:G46" si="23">IF(E19="","",ROUND(IF(OR(O19=0,O19=""),SUM(J19:K19),(SUM(M19:N19))/(SUM(M19:N19)+O19)*SUM(J19:K19)),3))</f>
        <v/>
      </c>
      <c r="H19" s="29" t="str">
        <f>IFERROR(IF(F19="","",VLOOKUP(MATCH(E19,tblS_VarStroški_SD[ID_STRO_SD],0)-1,tblS_VarStroški_SD[],5)),"")</f>
        <v/>
      </c>
      <c r="I19" s="642"/>
      <c r="J19" s="643"/>
      <c r="K19" s="643"/>
      <c r="L19" s="644"/>
      <c r="M19" s="643"/>
      <c r="N19" s="643"/>
      <c r="O19" s="645"/>
      <c r="P19" s="646"/>
      <c r="Q19" s="647"/>
      <c r="R19" s="30" t="str">
        <f>IFERROR(IF(F19="","",VLOOKUP(MATCH(F19,tblS_VarStroški_SD[STROSEK_SD_Naziv],0)-1,tblS_VarStroški_SD[],6)),"")</f>
        <v/>
      </c>
      <c r="S19" s="399" t="str">
        <f t="shared" si="2"/>
        <v/>
      </c>
      <c r="T19" s="690" t="str">
        <f t="shared" si="3"/>
        <v/>
      </c>
      <c r="U19" s="32" t="str">
        <f t="shared" si="4"/>
        <v/>
      </c>
      <c r="V19" s="198" t="str">
        <f t="shared" si="5"/>
        <v/>
      </c>
      <c r="W19" s="22"/>
      <c r="Y19" s="194" t="str">
        <f t="shared" si="6"/>
        <v/>
      </c>
      <c r="AB19" s="444" t="s">
        <v>912</v>
      </c>
      <c r="AC19" s="489">
        <f>IFERROR(SUM(#REF!,#REF!,#REF!)/#REF!,0)</f>
        <v>0</v>
      </c>
      <c r="AD19" s="445"/>
      <c r="AE19" s="491">
        <f>ROUND(AD18*AC19,3)</f>
        <v>0</v>
      </c>
      <c r="AF19" s="398"/>
      <c r="AH19" s="21"/>
      <c r="AM19" s="11"/>
      <c r="AP19" s="125"/>
      <c r="AQ19" s="125" t="s">
        <v>150</v>
      </c>
      <c r="AR19" s="147">
        <f t="shared" si="7"/>
        <v>0</v>
      </c>
      <c r="AS19" s="122"/>
      <c r="AT19" s="122">
        <f t="shared" si="8"/>
        <v>0</v>
      </c>
      <c r="AU19" s="122">
        <f>IF(IF(F19="",TRUE,COUNTIF(tbl_07_UVS_0153[Naziv upravičenega variabilnega stroška],F19)=1)=FALSE,1,0)</f>
        <v>0</v>
      </c>
      <c r="AV19" s="122"/>
      <c r="AW19" s="35">
        <f t="shared" si="9"/>
        <v>0</v>
      </c>
      <c r="AX19" s="35">
        <f t="shared" si="10"/>
        <v>0</v>
      </c>
      <c r="AY19" s="35">
        <f t="shared" ref="AY19:AY46" si="24">IFERROR(IF(BM19=1,IF(AND(BN19&lt;=$BZ$19,BN19&gt;=$CA$19,BO19&lt;=$BV$19,BO19&gt;=$BW$19,BP19&lt;=$BX$19,BP19&gt;=$BY$19,BQ19&gt;=$CB$19,BQ19&lt;=$CC$19),0,1),0),0)</f>
        <v>0</v>
      </c>
      <c r="AZ19" s="35">
        <f t="shared" si="11"/>
        <v>0</v>
      </c>
      <c r="BA19" s="35">
        <f t="shared" ref="BA19:BA46" si="25">IFERROR(IF(BM19=3,IF(AND(BN19&lt;=$BZ$21,BN19&gt;=$CA$21,BO19&lt;=$BV$21,BO19&gt;=$BW$21,BP19&lt;=$BX$21,BP19&gt;=$BY$21,BQ19&gt;=$CB$21,BQ19&lt;=$CC$21),0,1),0),0)</f>
        <v>0</v>
      </c>
      <c r="BB19" s="35">
        <f t="shared" si="12"/>
        <v>0</v>
      </c>
      <c r="BC19" s="35">
        <f t="shared" si="13"/>
        <v>0</v>
      </c>
      <c r="BD19" s="381">
        <f t="shared" si="14"/>
        <v>0</v>
      </c>
      <c r="BE19" s="35">
        <f t="shared" si="15"/>
        <v>0</v>
      </c>
      <c r="BF19" s="35">
        <f t="shared" si="16"/>
        <v>0</v>
      </c>
      <c r="BG19" s="6"/>
      <c r="BJ19" s="12" t="b">
        <f t="shared" si="17"/>
        <v>0</v>
      </c>
      <c r="BK19" s="516" t="b">
        <f t="shared" si="18"/>
        <v>0</v>
      </c>
      <c r="BL19" s="518">
        <f t="shared" si="19"/>
        <v>0</v>
      </c>
      <c r="BM19" s="518">
        <f t="shared" ref="BM19:BM46" si="26">IF(BL19&lt;&gt;0,BL19,IF(BK19=TRUE,4,0))</f>
        <v>0</v>
      </c>
      <c r="BN19" s="517" t="str">
        <f t="shared" si="20"/>
        <v/>
      </c>
      <c r="BO19" s="517" t="str">
        <f t="shared" si="21"/>
        <v/>
      </c>
      <c r="BP19" s="517" t="str">
        <f t="shared" si="22"/>
        <v/>
      </c>
      <c r="BQ19" s="517" t="str">
        <f t="shared" ref="BQ19:BQ46" si="27">IFERROR(IF(OR($BM19=1,$BM19=3),ROUND(IF(O19=0,L19/M19,IF((N19+O19)&lt;=(K19*0.95),L19/(M19+O19),L19/(SUM(N19:O19)-K19*0.95+M19))),3),""),"")</f>
        <v/>
      </c>
      <c r="BR19" s="546" t="str">
        <f t="shared" ref="BR19:BR46" si="28">IF(BM19=0,"",VLOOKUP(BM19,$BT$19:$BU$22,2))</f>
        <v/>
      </c>
      <c r="BT19" s="508">
        <f t="array" ref="BT19">BAZA_Sifranti!BS9:BX12</f>
        <v>1</v>
      </c>
      <c r="BU19" s="508" t="str">
        <f t="array" ref="BU19">BAZA_Sifranti!BT9:BX12</f>
        <v>SPTE</v>
      </c>
      <c r="BV19" s="508">
        <v>1</v>
      </c>
      <c r="BW19" s="508">
        <v>0.45</v>
      </c>
      <c r="BX19" s="508">
        <v>0.85</v>
      </c>
      <c r="BY19" s="508">
        <v>0.25</v>
      </c>
      <c r="BZ19" s="508">
        <v>1</v>
      </c>
      <c r="CA19" s="508">
        <v>0.45</v>
      </c>
      <c r="CB19" s="508">
        <v>0.4</v>
      </c>
      <c r="CC19" s="508">
        <v>1.1000000000000001</v>
      </c>
      <c r="CE19" s="6"/>
    </row>
    <row r="20" spans="1:84" s="35" customFormat="1" ht="17.25" customHeight="1" x14ac:dyDescent="0.25">
      <c r="A20" s="11"/>
      <c r="B20" s="11"/>
      <c r="C20" s="332" t="str">
        <f t="shared" si="0"/>
        <v>PO</v>
      </c>
      <c r="D20" s="308" t="str">
        <f t="shared" si="1"/>
        <v>PLAN</v>
      </c>
      <c r="E20" s="310" t="str">
        <f>IF(F20="","",INDEX(BAZA_Sifranti!$I$10:$O$43,MATCH(F20,BAZA_Sifranti!$L$10:$L$43,0),3))</f>
        <v/>
      </c>
      <c r="F20" s="641"/>
      <c r="G20" s="262" t="str">
        <f t="shared" si="23"/>
        <v/>
      </c>
      <c r="H20" s="29" t="str">
        <f>IFERROR(IF(F20="","",VLOOKUP(MATCH(E20,tblS_VarStroški_SD[ID_STRO_SD],0)-1,tblS_VarStroški_SD[],5)),"")</f>
        <v/>
      </c>
      <c r="I20" s="642"/>
      <c r="J20" s="643"/>
      <c r="K20" s="643"/>
      <c r="L20" s="644"/>
      <c r="M20" s="643"/>
      <c r="N20" s="643"/>
      <c r="O20" s="645"/>
      <c r="P20" s="646"/>
      <c r="Q20" s="647"/>
      <c r="R20" s="30" t="str">
        <f>IFERROR(IF(F20="","",VLOOKUP(MATCH(F20,tblS_VarStroški_SD[STROSEK_SD_Naziv],0)-1,tblS_VarStroški_SD[],6)),"")</f>
        <v/>
      </c>
      <c r="S20" s="399" t="str">
        <f t="shared" si="2"/>
        <v/>
      </c>
      <c r="T20" s="690" t="str">
        <f t="shared" si="3"/>
        <v/>
      </c>
      <c r="U20" s="32" t="str">
        <f t="shared" si="4"/>
        <v/>
      </c>
      <c r="V20" s="198" t="str">
        <f t="shared" si="5"/>
        <v/>
      </c>
      <c r="W20" s="22"/>
      <c r="Y20" s="194" t="str">
        <f t="shared" si="6"/>
        <v/>
      </c>
      <c r="AB20" s="444" t="s">
        <v>913</v>
      </c>
      <c r="AC20" s="489">
        <f>IFERROR(1-SUM(AC18:AC19),0)</f>
        <v>1</v>
      </c>
      <c r="AD20" s="445"/>
      <c r="AE20" s="491">
        <f>ROUND(AD18*AC20,3)</f>
        <v>0</v>
      </c>
      <c r="AF20" s="398"/>
      <c r="AH20" s="21"/>
      <c r="AM20" s="11"/>
      <c r="AP20" s="125"/>
      <c r="AQ20" s="125" t="s">
        <v>151</v>
      </c>
      <c r="AR20" s="147">
        <f t="shared" si="7"/>
        <v>0</v>
      </c>
      <c r="AS20" s="122"/>
      <c r="AT20" s="122">
        <f t="shared" si="8"/>
        <v>0</v>
      </c>
      <c r="AU20" s="122">
        <f>IF(IF(F20="",TRUE,COUNTIF(tbl_07_UVS_0153[Naziv upravičenega variabilnega stroška],F20)=1)=FALSE,1,0)</f>
        <v>0</v>
      </c>
      <c r="AV20" s="122"/>
      <c r="AW20" s="35">
        <f t="shared" si="9"/>
        <v>0</v>
      </c>
      <c r="AX20" s="35">
        <f t="shared" si="10"/>
        <v>0</v>
      </c>
      <c r="AY20" s="35">
        <f t="shared" si="24"/>
        <v>0</v>
      </c>
      <c r="AZ20" s="35">
        <f t="shared" si="11"/>
        <v>0</v>
      </c>
      <c r="BA20" s="35">
        <f t="shared" si="25"/>
        <v>0</v>
      </c>
      <c r="BB20" s="35">
        <f t="shared" si="12"/>
        <v>0</v>
      </c>
      <c r="BC20" s="35">
        <f t="shared" si="13"/>
        <v>0</v>
      </c>
      <c r="BD20" s="381">
        <f t="shared" si="14"/>
        <v>0</v>
      </c>
      <c r="BE20" s="35">
        <f t="shared" si="15"/>
        <v>0</v>
      </c>
      <c r="BF20" s="35">
        <f t="shared" si="16"/>
        <v>0</v>
      </c>
      <c r="BJ20" s="12" t="b">
        <f t="shared" si="17"/>
        <v>0</v>
      </c>
      <c r="BK20" s="516" t="b">
        <f t="shared" si="18"/>
        <v>0</v>
      </c>
      <c r="BL20" s="518">
        <f t="shared" si="19"/>
        <v>0</v>
      </c>
      <c r="BM20" s="518">
        <f t="shared" si="26"/>
        <v>0</v>
      </c>
      <c r="BN20" s="517" t="str">
        <f t="shared" si="20"/>
        <v/>
      </c>
      <c r="BO20" s="517" t="str">
        <f t="shared" si="21"/>
        <v/>
      </c>
      <c r="BP20" s="517" t="str">
        <f t="shared" si="22"/>
        <v/>
      </c>
      <c r="BQ20" s="517" t="str">
        <f t="shared" si="27"/>
        <v/>
      </c>
      <c r="BR20" s="546" t="str">
        <f t="shared" si="28"/>
        <v/>
      </c>
      <c r="BT20" s="508">
        <f t="array" ref="BT20">BAZA_Sifranti!BS10:BX13</f>
        <v>2</v>
      </c>
      <c r="BU20" s="508" t="str">
        <f t="array" ref="BU20">BAZA_Sifranti!BT10:BX12</f>
        <v>KOTLI</v>
      </c>
      <c r="BV20" s="508">
        <v>1</v>
      </c>
      <c r="BW20" s="508">
        <v>0.65</v>
      </c>
      <c r="BX20" s="508">
        <v>0</v>
      </c>
      <c r="BY20" s="508">
        <v>0</v>
      </c>
      <c r="BZ20" s="508">
        <v>1</v>
      </c>
      <c r="CA20" s="508">
        <v>0.65</v>
      </c>
      <c r="CB20" s="508">
        <v>0</v>
      </c>
      <c r="CC20" s="508">
        <v>0</v>
      </c>
    </row>
    <row r="21" spans="1:84" s="35" customFormat="1" ht="16.7" customHeight="1" x14ac:dyDescent="0.25">
      <c r="A21" s="11"/>
      <c r="B21" s="11"/>
      <c r="C21" s="332" t="str">
        <f t="shared" si="0"/>
        <v>PO</v>
      </c>
      <c r="D21" s="308" t="str">
        <f t="shared" si="1"/>
        <v>PLAN</v>
      </c>
      <c r="E21" s="310" t="str">
        <f>IF(F21="","",INDEX(BAZA_Sifranti!$I$10:$O$43,MATCH(F21,BAZA_Sifranti!$L$10:$L$43,0),3))</f>
        <v/>
      </c>
      <c r="F21" s="641"/>
      <c r="G21" s="262" t="str">
        <f t="shared" si="23"/>
        <v/>
      </c>
      <c r="H21" s="29" t="str">
        <f>IFERROR(IF(F21="","",VLOOKUP(MATCH(E21,tblS_VarStroški_SD[ID_STRO_SD],0)-1,tblS_VarStroški_SD[],5)),"")</f>
        <v/>
      </c>
      <c r="I21" s="642"/>
      <c r="J21" s="643"/>
      <c r="K21" s="643"/>
      <c r="L21" s="644"/>
      <c r="M21" s="643"/>
      <c r="N21" s="643"/>
      <c r="O21" s="645"/>
      <c r="P21" s="646"/>
      <c r="Q21" s="647"/>
      <c r="R21" s="30" t="str">
        <f>IFERROR(IF(F21="","",VLOOKUP(MATCH(F21,tblS_VarStroški_SD[STROSEK_SD_Naziv],0)-1,tblS_VarStroški_SD[],6)),"")</f>
        <v/>
      </c>
      <c r="S21" s="399" t="str">
        <f t="shared" si="2"/>
        <v/>
      </c>
      <c r="T21" s="690" t="str">
        <f t="shared" si="3"/>
        <v/>
      </c>
      <c r="U21" s="32" t="str">
        <f t="shared" si="4"/>
        <v/>
      </c>
      <c r="V21" s="198" t="str">
        <f t="shared" si="5"/>
        <v/>
      </c>
      <c r="W21" s="22"/>
      <c r="Y21" s="194" t="str">
        <f t="shared" si="6"/>
        <v/>
      </c>
      <c r="AC21" s="398"/>
      <c r="AD21" s="398"/>
      <c r="AE21" s="398"/>
      <c r="AF21" s="398"/>
      <c r="AH21" s="21"/>
      <c r="AJ21" s="506"/>
      <c r="AM21" s="11"/>
      <c r="AP21" s="125"/>
      <c r="AQ21" s="125" t="s">
        <v>152</v>
      </c>
      <c r="AR21" s="147">
        <f t="shared" si="7"/>
        <v>0</v>
      </c>
      <c r="AS21" s="122"/>
      <c r="AT21" s="122">
        <f t="shared" si="8"/>
        <v>0</v>
      </c>
      <c r="AU21" s="122">
        <f>IF(IF(F21="",TRUE,COUNTIF(tbl_07_UVS_0153[Naziv upravičenega variabilnega stroška],F21)=1)=FALSE,1,0)</f>
        <v>0</v>
      </c>
      <c r="AV21" s="122"/>
      <c r="AW21" s="35">
        <f t="shared" si="9"/>
        <v>0</v>
      </c>
      <c r="AX21" s="35">
        <f t="shared" si="10"/>
        <v>0</v>
      </c>
      <c r="AY21" s="35">
        <f t="shared" si="24"/>
        <v>0</v>
      </c>
      <c r="AZ21" s="35">
        <f t="shared" si="11"/>
        <v>0</v>
      </c>
      <c r="BA21" s="35">
        <f t="shared" si="25"/>
        <v>0</v>
      </c>
      <c r="BB21" s="35">
        <f t="shared" si="12"/>
        <v>0</v>
      </c>
      <c r="BC21" s="35">
        <f t="shared" si="13"/>
        <v>0</v>
      </c>
      <c r="BD21" s="381">
        <f t="shared" si="14"/>
        <v>0</v>
      </c>
      <c r="BE21" s="35">
        <f t="shared" si="15"/>
        <v>0</v>
      </c>
      <c r="BF21" s="35">
        <f t="shared" si="16"/>
        <v>0</v>
      </c>
      <c r="BJ21" s="12" t="b">
        <f t="shared" si="17"/>
        <v>0</v>
      </c>
      <c r="BK21" s="516" t="b">
        <f t="shared" si="18"/>
        <v>0</v>
      </c>
      <c r="BL21" s="518">
        <f t="shared" si="19"/>
        <v>0</v>
      </c>
      <c r="BM21" s="518">
        <f t="shared" si="26"/>
        <v>0</v>
      </c>
      <c r="BN21" s="517" t="str">
        <f t="shared" si="20"/>
        <v/>
      </c>
      <c r="BO21" s="517" t="str">
        <f t="shared" si="21"/>
        <v/>
      </c>
      <c r="BP21" s="517" t="str">
        <f t="shared" si="22"/>
        <v/>
      </c>
      <c r="BQ21" s="517" t="str">
        <f t="shared" si="27"/>
        <v/>
      </c>
      <c r="BR21" s="546" t="str">
        <f t="shared" si="28"/>
        <v/>
      </c>
      <c r="BT21" s="508">
        <f t="array" ref="BT21">BAZA_Sifranti!BS11:BX14</f>
        <v>3</v>
      </c>
      <c r="BU21" s="508" t="str">
        <f t="array" ref="BU21">BAZA_Sifranti!BT11:BX13</f>
        <v>SPTE&amp;KOTLI</v>
      </c>
      <c r="BV21" s="508">
        <v>1</v>
      </c>
      <c r="BW21" s="508">
        <v>0.45</v>
      </c>
      <c r="BX21" s="508">
        <v>0.85</v>
      </c>
      <c r="BY21" s="508">
        <v>0.25</v>
      </c>
      <c r="BZ21" s="508">
        <v>1</v>
      </c>
      <c r="CA21" s="508">
        <v>0.45</v>
      </c>
      <c r="CB21" s="508">
        <v>0.4</v>
      </c>
      <c r="CC21" s="508">
        <v>0.95</v>
      </c>
    </row>
    <row r="22" spans="1:84" s="35" customFormat="1" ht="16.7" customHeight="1" x14ac:dyDescent="0.25">
      <c r="A22" s="11"/>
      <c r="B22" s="11"/>
      <c r="C22" s="332" t="str">
        <f t="shared" si="0"/>
        <v>PO</v>
      </c>
      <c r="D22" s="308" t="str">
        <f t="shared" si="1"/>
        <v>PLAN</v>
      </c>
      <c r="E22" s="310" t="str">
        <f>IF(F22="","",INDEX(BAZA_Sifranti!$I$10:$O$43,MATCH(F22,BAZA_Sifranti!$L$10:$L$43,0),3))</f>
        <v/>
      </c>
      <c r="F22" s="641"/>
      <c r="G22" s="262" t="str">
        <f t="shared" si="23"/>
        <v/>
      </c>
      <c r="H22" s="29" t="str">
        <f>IFERROR(IF(F22="","",VLOOKUP(MATCH(E22,tblS_VarStroški_SD[ID_STRO_SD],0)-1,tblS_VarStroški_SD[],5)),"")</f>
        <v/>
      </c>
      <c r="I22" s="642"/>
      <c r="J22" s="643"/>
      <c r="K22" s="643"/>
      <c r="L22" s="644"/>
      <c r="M22" s="643"/>
      <c r="N22" s="643"/>
      <c r="O22" s="645"/>
      <c r="P22" s="646"/>
      <c r="Q22" s="647"/>
      <c r="R22" s="30" t="str">
        <f>IFERROR(IF(F22="","",VLOOKUP(MATCH(F22,tblS_VarStroški_SD[STROSEK_SD_Naziv],0)-1,tblS_VarStroški_SD[],6)),"")</f>
        <v/>
      </c>
      <c r="S22" s="399" t="str">
        <f t="shared" si="2"/>
        <v/>
      </c>
      <c r="T22" s="690" t="str">
        <f t="shared" si="3"/>
        <v/>
      </c>
      <c r="U22" s="32" t="str">
        <f t="shared" si="4"/>
        <v/>
      </c>
      <c r="V22" s="198" t="str">
        <f t="shared" si="5"/>
        <v/>
      </c>
      <c r="W22" s="22"/>
      <c r="Y22" s="194" t="str">
        <f t="shared" si="6"/>
        <v/>
      </c>
      <c r="AC22" s="11"/>
      <c r="AD22" s="11"/>
      <c r="AE22" s="11"/>
      <c r="AF22" s="11"/>
      <c r="AH22" s="21"/>
      <c r="AK22" s="506"/>
      <c r="AL22" s="11"/>
      <c r="AM22" s="11"/>
      <c r="AP22" s="125"/>
      <c r="AQ22" s="125" t="s">
        <v>153</v>
      </c>
      <c r="AR22" s="147">
        <f t="shared" si="7"/>
        <v>0</v>
      </c>
      <c r="AS22" s="122"/>
      <c r="AT22" s="122">
        <f t="shared" si="8"/>
        <v>0</v>
      </c>
      <c r="AU22" s="122">
        <f>IF(IF(F22="",TRUE,COUNTIF(tbl_07_UVS_0153[Naziv upravičenega variabilnega stroška],F22)=1)=FALSE,1,0)</f>
        <v>0</v>
      </c>
      <c r="AV22" s="122"/>
      <c r="AW22" s="35">
        <f t="shared" si="9"/>
        <v>0</v>
      </c>
      <c r="AX22" s="35">
        <f t="shared" si="10"/>
        <v>0</v>
      </c>
      <c r="AY22" s="35">
        <f t="shared" si="24"/>
        <v>0</v>
      </c>
      <c r="AZ22" s="35">
        <f t="shared" si="11"/>
        <v>0</v>
      </c>
      <c r="BA22" s="35">
        <f t="shared" si="25"/>
        <v>0</v>
      </c>
      <c r="BB22" s="35">
        <f t="shared" si="12"/>
        <v>0</v>
      </c>
      <c r="BC22" s="35">
        <f t="shared" si="13"/>
        <v>0</v>
      </c>
      <c r="BD22" s="381">
        <f t="shared" si="14"/>
        <v>0</v>
      </c>
      <c r="BE22" s="35">
        <f t="shared" si="15"/>
        <v>0</v>
      </c>
      <c r="BF22" s="35">
        <f t="shared" si="16"/>
        <v>0</v>
      </c>
      <c r="BJ22" s="12" t="b">
        <f t="shared" si="17"/>
        <v>0</v>
      </c>
      <c r="BK22" s="516" t="b">
        <f t="shared" si="18"/>
        <v>0</v>
      </c>
      <c r="BL22" s="518">
        <f t="shared" si="19"/>
        <v>0</v>
      </c>
      <c r="BM22" s="518">
        <f t="shared" si="26"/>
        <v>0</v>
      </c>
      <c r="BN22" s="517" t="str">
        <f t="shared" si="20"/>
        <v/>
      </c>
      <c r="BO22" s="517" t="str">
        <f t="shared" si="21"/>
        <v/>
      </c>
      <c r="BP22" s="517" t="str">
        <f t="shared" si="22"/>
        <v/>
      </c>
      <c r="BQ22" s="517" t="str">
        <f t="shared" si="27"/>
        <v/>
      </c>
      <c r="BR22" s="546" t="str">
        <f t="shared" si="28"/>
        <v/>
      </c>
      <c r="BT22" s="508">
        <f t="array" ref="BT22">BAZA_Sifranti!BS12:BX15</f>
        <v>4</v>
      </c>
      <c r="BU22" s="508" t="str">
        <f t="array" ref="BU22">BAZA_Sifranti!BT12:BX14</f>
        <v>TOPČRP</v>
      </c>
      <c r="BV22" s="508">
        <v>3.5</v>
      </c>
      <c r="BW22" s="508">
        <v>1.2</v>
      </c>
      <c r="BX22" s="508">
        <v>0</v>
      </c>
      <c r="BY22" s="508">
        <v>0</v>
      </c>
      <c r="BZ22" s="508">
        <v>3.5</v>
      </c>
      <c r="CA22" s="508">
        <v>1.2</v>
      </c>
      <c r="CB22" s="508">
        <v>0</v>
      </c>
      <c r="CC22" s="508">
        <v>0</v>
      </c>
    </row>
    <row r="23" spans="1:84" s="35" customFormat="1" ht="16.7" customHeight="1" x14ac:dyDescent="0.25">
      <c r="A23" s="11"/>
      <c r="B23" s="11"/>
      <c r="C23" s="332" t="str">
        <f t="shared" si="0"/>
        <v>PO</v>
      </c>
      <c r="D23" s="308" t="str">
        <f t="shared" si="1"/>
        <v>PLAN</v>
      </c>
      <c r="E23" s="310" t="str">
        <f>IF(F23="","",INDEX(BAZA_Sifranti!$I$10:$O$43,MATCH(F23,BAZA_Sifranti!$L$10:$L$43,0),3))</f>
        <v/>
      </c>
      <c r="F23" s="641"/>
      <c r="G23" s="262" t="str">
        <f t="shared" si="23"/>
        <v/>
      </c>
      <c r="H23" s="29" t="str">
        <f>IFERROR(IF(F23="","",VLOOKUP(MATCH(E23,tblS_VarStroški_SD[ID_STRO_SD],0)-1,tblS_VarStroški_SD[],5)),"")</f>
        <v/>
      </c>
      <c r="I23" s="642"/>
      <c r="J23" s="643"/>
      <c r="K23" s="643"/>
      <c r="L23" s="644"/>
      <c r="M23" s="643"/>
      <c r="N23" s="643"/>
      <c r="O23" s="645"/>
      <c r="P23" s="646"/>
      <c r="Q23" s="647"/>
      <c r="R23" s="30" t="str">
        <f>IFERROR(IF(F23="","",VLOOKUP(MATCH(F23,tblS_VarStroški_SD[STROSEK_SD_Naziv],0)-1,tblS_VarStroški_SD[],6)),"")</f>
        <v/>
      </c>
      <c r="S23" s="399" t="str">
        <f t="shared" si="2"/>
        <v/>
      </c>
      <c r="T23" s="690" t="str">
        <f t="shared" si="3"/>
        <v/>
      </c>
      <c r="U23" s="32" t="str">
        <f t="shared" si="4"/>
        <v/>
      </c>
      <c r="V23" s="198" t="str">
        <f t="shared" si="5"/>
        <v/>
      </c>
      <c r="W23" s="22"/>
      <c r="Y23" s="194" t="str">
        <f t="shared" si="6"/>
        <v/>
      </c>
      <c r="AB23" s="390"/>
      <c r="AC23" s="11"/>
      <c r="AD23" s="390"/>
      <c r="AE23" s="11"/>
      <c r="AF23" s="11"/>
      <c r="AH23" s="21"/>
      <c r="AL23" s="11"/>
      <c r="AM23" s="11"/>
      <c r="AP23" s="125"/>
      <c r="AQ23" s="125" t="s">
        <v>154</v>
      </c>
      <c r="AR23" s="147">
        <f t="shared" si="7"/>
        <v>0</v>
      </c>
      <c r="AS23" s="122"/>
      <c r="AT23" s="122">
        <f t="shared" si="8"/>
        <v>0</v>
      </c>
      <c r="AU23" s="122">
        <f>IF(IF(F23="",TRUE,COUNTIF(tbl_07_UVS_0153[Naziv upravičenega variabilnega stroška],F23)=1)=FALSE,1,0)</f>
        <v>0</v>
      </c>
      <c r="AV23" s="122"/>
      <c r="AW23" s="35">
        <f t="shared" si="9"/>
        <v>0</v>
      </c>
      <c r="AX23" s="35">
        <f t="shared" si="10"/>
        <v>0</v>
      </c>
      <c r="AY23" s="35">
        <f t="shared" si="24"/>
        <v>0</v>
      </c>
      <c r="AZ23" s="35">
        <f t="shared" si="11"/>
        <v>0</v>
      </c>
      <c r="BA23" s="35">
        <f t="shared" si="25"/>
        <v>0</v>
      </c>
      <c r="BB23" s="35">
        <f t="shared" si="12"/>
        <v>0</v>
      </c>
      <c r="BC23" s="35">
        <f t="shared" si="13"/>
        <v>0</v>
      </c>
      <c r="BD23" s="381">
        <f t="shared" si="14"/>
        <v>0</v>
      </c>
      <c r="BE23" s="35">
        <f t="shared" si="15"/>
        <v>0</v>
      </c>
      <c r="BF23" s="35">
        <f t="shared" si="16"/>
        <v>0</v>
      </c>
      <c r="BJ23" s="12" t="b">
        <f t="shared" si="17"/>
        <v>0</v>
      </c>
      <c r="BK23" s="516" t="b">
        <f t="shared" si="18"/>
        <v>0</v>
      </c>
      <c r="BL23" s="518">
        <f t="shared" si="19"/>
        <v>0</v>
      </c>
      <c r="BM23" s="518">
        <f t="shared" si="26"/>
        <v>0</v>
      </c>
      <c r="BN23" s="517" t="str">
        <f t="shared" si="20"/>
        <v/>
      </c>
      <c r="BO23" s="517" t="str">
        <f t="shared" si="21"/>
        <v/>
      </c>
      <c r="BP23" s="517" t="str">
        <f t="shared" si="22"/>
        <v/>
      </c>
      <c r="BQ23" s="517" t="str">
        <f t="shared" si="27"/>
        <v/>
      </c>
      <c r="BR23" s="546" t="str">
        <f t="shared" si="28"/>
        <v/>
      </c>
      <c r="BX23" s="125"/>
    </row>
    <row r="24" spans="1:84" s="35" customFormat="1" ht="16.7" customHeight="1" x14ac:dyDescent="0.25">
      <c r="A24" s="11"/>
      <c r="B24" s="11"/>
      <c r="C24" s="332" t="str">
        <f t="shared" si="0"/>
        <v>PO</v>
      </c>
      <c r="D24" s="308" t="str">
        <f t="shared" si="1"/>
        <v>PLAN</v>
      </c>
      <c r="E24" s="310" t="str">
        <f>IF(F24="","",INDEX(BAZA_Sifranti!$I$10:$O$43,MATCH(F24,BAZA_Sifranti!$L$10:$L$43,0),3))</f>
        <v/>
      </c>
      <c r="F24" s="641"/>
      <c r="G24" s="262" t="str">
        <f t="shared" si="23"/>
        <v/>
      </c>
      <c r="H24" s="29" t="str">
        <f>IFERROR(IF(F24="","",VLOOKUP(MATCH(E24,tblS_VarStroški_SD[ID_STRO_SD],0)-1,tblS_VarStroški_SD[],5)),"")</f>
        <v/>
      </c>
      <c r="I24" s="642"/>
      <c r="J24" s="643"/>
      <c r="K24" s="643"/>
      <c r="L24" s="644"/>
      <c r="M24" s="643"/>
      <c r="N24" s="643"/>
      <c r="O24" s="645"/>
      <c r="P24" s="646"/>
      <c r="Q24" s="647"/>
      <c r="R24" s="30" t="str">
        <f>IFERROR(IF(F24="","",VLOOKUP(MATCH(F24,tblS_VarStroški_SD[STROSEK_SD_Naziv],0)-1,tblS_VarStroški_SD[],6)),"")</f>
        <v/>
      </c>
      <c r="S24" s="399" t="str">
        <f t="shared" si="2"/>
        <v/>
      </c>
      <c r="T24" s="690" t="str">
        <f t="shared" si="3"/>
        <v/>
      </c>
      <c r="U24" s="32" t="str">
        <f t="shared" si="4"/>
        <v/>
      </c>
      <c r="V24" s="198" t="str">
        <f t="shared" si="5"/>
        <v/>
      </c>
      <c r="W24" s="22"/>
      <c r="Y24" s="194" t="str">
        <f t="shared" si="6"/>
        <v/>
      </c>
      <c r="AB24" s="390"/>
      <c r="AC24" s="11"/>
      <c r="AD24" s="11"/>
      <c r="AE24" s="11"/>
      <c r="AF24" s="11"/>
      <c r="AH24" s="21"/>
      <c r="AL24" s="11"/>
      <c r="AM24" s="11"/>
      <c r="AP24" s="125"/>
      <c r="AQ24" s="125" t="s">
        <v>155</v>
      </c>
      <c r="AR24" s="147">
        <f t="shared" si="7"/>
        <v>0</v>
      </c>
      <c r="AS24" s="122"/>
      <c r="AT24" s="122">
        <f t="shared" si="8"/>
        <v>0</v>
      </c>
      <c r="AU24" s="122">
        <f>IF(IF(F24="",TRUE,COUNTIF(tbl_07_UVS_0153[Naziv upravičenega variabilnega stroška],F24)=1)=FALSE,1,0)</f>
        <v>0</v>
      </c>
      <c r="AV24" s="122"/>
      <c r="AW24" s="35">
        <f t="shared" si="9"/>
        <v>0</v>
      </c>
      <c r="AX24" s="35">
        <f t="shared" si="10"/>
        <v>0</v>
      </c>
      <c r="AY24" s="35">
        <f t="shared" si="24"/>
        <v>0</v>
      </c>
      <c r="AZ24" s="35">
        <f t="shared" si="11"/>
        <v>0</v>
      </c>
      <c r="BA24" s="35">
        <f t="shared" si="25"/>
        <v>0</v>
      </c>
      <c r="BB24" s="35">
        <f t="shared" si="12"/>
        <v>0</v>
      </c>
      <c r="BC24" s="35">
        <f t="shared" si="13"/>
        <v>0</v>
      </c>
      <c r="BD24" s="381">
        <f t="shared" si="14"/>
        <v>0</v>
      </c>
      <c r="BE24" s="35">
        <f t="shared" si="15"/>
        <v>0</v>
      </c>
      <c r="BF24" s="35">
        <f t="shared" si="16"/>
        <v>0</v>
      </c>
      <c r="BJ24" s="12" t="b">
        <f t="shared" si="17"/>
        <v>0</v>
      </c>
      <c r="BK24" s="516" t="b">
        <f t="shared" si="18"/>
        <v>0</v>
      </c>
      <c r="BL24" s="518">
        <f t="shared" si="19"/>
        <v>0</v>
      </c>
      <c r="BM24" s="518">
        <f t="shared" si="26"/>
        <v>0</v>
      </c>
      <c r="BN24" s="517" t="str">
        <f t="shared" si="20"/>
        <v/>
      </c>
      <c r="BO24" s="517" t="str">
        <f t="shared" si="21"/>
        <v/>
      </c>
      <c r="BP24" s="517" t="str">
        <f t="shared" si="22"/>
        <v/>
      </c>
      <c r="BQ24" s="517" t="str">
        <f t="shared" si="27"/>
        <v/>
      </c>
      <c r="BR24" s="546" t="str">
        <f t="shared" si="28"/>
        <v/>
      </c>
      <c r="BX24" s="125"/>
    </row>
    <row r="25" spans="1:84" s="35" customFormat="1" ht="16.7" customHeight="1" x14ac:dyDescent="0.25">
      <c r="A25" s="11"/>
      <c r="B25" s="11"/>
      <c r="C25" s="332" t="str">
        <f t="shared" si="0"/>
        <v>PO</v>
      </c>
      <c r="D25" s="308" t="str">
        <f t="shared" si="1"/>
        <v>PLAN</v>
      </c>
      <c r="E25" s="310" t="str">
        <f>IF(F25="","",INDEX(BAZA_Sifranti!$I$10:$O$43,MATCH(F25,BAZA_Sifranti!$L$10:$L$43,0),3))</f>
        <v/>
      </c>
      <c r="F25" s="641"/>
      <c r="G25" s="262" t="str">
        <f t="shared" si="23"/>
        <v/>
      </c>
      <c r="H25" s="29" t="str">
        <f>IFERROR(IF(F25="","",VLOOKUP(MATCH(E25,tblS_VarStroški_SD[ID_STRO_SD],0)-1,tblS_VarStroški_SD[],5)),"")</f>
        <v/>
      </c>
      <c r="I25" s="642"/>
      <c r="J25" s="643"/>
      <c r="K25" s="643"/>
      <c r="L25" s="644"/>
      <c r="M25" s="643"/>
      <c r="N25" s="643"/>
      <c r="O25" s="645"/>
      <c r="P25" s="646"/>
      <c r="Q25" s="647"/>
      <c r="R25" s="30" t="str">
        <f>IFERROR(IF(F25="","",VLOOKUP(MATCH(F25,tblS_VarStroški_SD[STROSEK_SD_Naziv],0)-1,tblS_VarStroški_SD[],6)),"")</f>
        <v/>
      </c>
      <c r="S25" s="399" t="str">
        <f t="shared" si="2"/>
        <v/>
      </c>
      <c r="T25" s="690" t="str">
        <f t="shared" si="3"/>
        <v/>
      </c>
      <c r="U25" s="32" t="str">
        <f t="shared" si="4"/>
        <v/>
      </c>
      <c r="V25" s="198" t="str">
        <f t="shared" si="5"/>
        <v/>
      </c>
      <c r="W25" s="22"/>
      <c r="Y25" s="194" t="str">
        <f t="shared" si="6"/>
        <v/>
      </c>
      <c r="AB25" s="390"/>
      <c r="AC25" s="11"/>
      <c r="AD25" s="11"/>
      <c r="AE25" s="11"/>
      <c r="AF25" s="11"/>
      <c r="AH25" s="21"/>
      <c r="AL25" s="11"/>
      <c r="AM25" s="11"/>
      <c r="AP25" s="125"/>
      <c r="AQ25" s="125" t="s">
        <v>156</v>
      </c>
      <c r="AR25" s="147">
        <f t="shared" si="7"/>
        <v>0</v>
      </c>
      <c r="AS25" s="122"/>
      <c r="AT25" s="122">
        <f t="shared" si="8"/>
        <v>0</v>
      </c>
      <c r="AU25" s="122">
        <f>IF(IF(F25="",TRUE,COUNTIF(tbl_07_UVS_0153[Naziv upravičenega variabilnega stroška],F25)=1)=FALSE,1,0)</f>
        <v>0</v>
      </c>
      <c r="AV25" s="122"/>
      <c r="AW25" s="35">
        <f t="shared" si="9"/>
        <v>0</v>
      </c>
      <c r="AX25" s="35">
        <f t="shared" si="10"/>
        <v>0</v>
      </c>
      <c r="AY25" s="35">
        <f t="shared" si="24"/>
        <v>0</v>
      </c>
      <c r="AZ25" s="35">
        <f t="shared" si="11"/>
        <v>0</v>
      </c>
      <c r="BA25" s="35">
        <f t="shared" si="25"/>
        <v>0</v>
      </c>
      <c r="BB25" s="35">
        <f t="shared" si="12"/>
        <v>0</v>
      </c>
      <c r="BC25" s="35">
        <f t="shared" si="13"/>
        <v>0</v>
      </c>
      <c r="BD25" s="381">
        <f t="shared" si="14"/>
        <v>0</v>
      </c>
      <c r="BE25" s="35">
        <f t="shared" si="15"/>
        <v>0</v>
      </c>
      <c r="BF25" s="35">
        <f t="shared" si="16"/>
        <v>0</v>
      </c>
      <c r="BJ25" s="12" t="b">
        <f t="shared" si="17"/>
        <v>0</v>
      </c>
      <c r="BK25" s="516" t="b">
        <f t="shared" si="18"/>
        <v>0</v>
      </c>
      <c r="BL25" s="518">
        <f t="shared" si="19"/>
        <v>0</v>
      </c>
      <c r="BM25" s="518">
        <f t="shared" si="26"/>
        <v>0</v>
      </c>
      <c r="BN25" s="517" t="str">
        <f t="shared" si="20"/>
        <v/>
      </c>
      <c r="BO25" s="517" t="str">
        <f t="shared" si="21"/>
        <v/>
      </c>
      <c r="BP25" s="517" t="str">
        <f t="shared" si="22"/>
        <v/>
      </c>
      <c r="BQ25" s="517" t="str">
        <f t="shared" si="27"/>
        <v/>
      </c>
      <c r="BR25" s="546" t="str">
        <f t="shared" si="28"/>
        <v/>
      </c>
      <c r="BX25" s="125"/>
    </row>
    <row r="26" spans="1:84" s="35" customFormat="1" ht="16.7" customHeight="1" x14ac:dyDescent="0.25">
      <c r="A26" s="11"/>
      <c r="B26" s="11"/>
      <c r="C26" s="332" t="str">
        <f t="shared" si="0"/>
        <v>PO</v>
      </c>
      <c r="D26" s="308" t="str">
        <f t="shared" si="1"/>
        <v>PLAN</v>
      </c>
      <c r="E26" s="310" t="str">
        <f>IF(F26="","",INDEX(BAZA_Sifranti!$I$10:$O$43,MATCH(F26,BAZA_Sifranti!$L$10:$L$43,0),3))</f>
        <v/>
      </c>
      <c r="F26" s="641"/>
      <c r="G26" s="262" t="str">
        <f t="shared" si="23"/>
        <v/>
      </c>
      <c r="H26" s="29" t="str">
        <f>IFERROR(IF(F26="","",VLOOKUP(MATCH(E26,tblS_VarStroški_SD[ID_STRO_SD],0)-1,tblS_VarStroški_SD[],5)),"")</f>
        <v/>
      </c>
      <c r="I26" s="642"/>
      <c r="J26" s="643"/>
      <c r="K26" s="643"/>
      <c r="L26" s="644"/>
      <c r="M26" s="643"/>
      <c r="N26" s="643"/>
      <c r="O26" s="645"/>
      <c r="P26" s="646"/>
      <c r="Q26" s="647"/>
      <c r="R26" s="30" t="str">
        <f>IFERROR(IF(F26="","",VLOOKUP(MATCH(F26,tblS_VarStroški_SD[STROSEK_SD_Naziv],0)-1,tblS_VarStroški_SD[],6)),"")</f>
        <v/>
      </c>
      <c r="S26" s="399" t="str">
        <f t="shared" si="2"/>
        <v/>
      </c>
      <c r="T26" s="690" t="str">
        <f t="shared" si="3"/>
        <v/>
      </c>
      <c r="U26" s="32" t="str">
        <f t="shared" si="4"/>
        <v/>
      </c>
      <c r="V26" s="198" t="str">
        <f t="shared" si="5"/>
        <v/>
      </c>
      <c r="W26" s="22"/>
      <c r="Y26" s="194" t="str">
        <f t="shared" si="6"/>
        <v/>
      </c>
      <c r="AB26" s="390"/>
      <c r="AC26" s="11"/>
      <c r="AD26" s="11"/>
      <c r="AE26" s="11"/>
      <c r="AF26" s="11"/>
      <c r="AH26" s="21"/>
      <c r="AL26" s="11"/>
      <c r="AM26" s="11"/>
      <c r="AP26" s="125"/>
      <c r="AQ26" s="125" t="s">
        <v>157</v>
      </c>
      <c r="AR26" s="147">
        <f t="shared" si="7"/>
        <v>0</v>
      </c>
      <c r="AS26" s="122"/>
      <c r="AT26" s="122">
        <f t="shared" si="8"/>
        <v>0</v>
      </c>
      <c r="AU26" s="122">
        <f>IF(IF(F26="",TRUE,COUNTIF(tbl_07_UVS_0153[Naziv upravičenega variabilnega stroška],F26)=1)=FALSE,1,0)</f>
        <v>0</v>
      </c>
      <c r="AV26" s="122"/>
      <c r="AW26" s="35">
        <f t="shared" si="9"/>
        <v>0</v>
      </c>
      <c r="AX26" s="35">
        <f t="shared" si="10"/>
        <v>0</v>
      </c>
      <c r="AY26" s="35">
        <f t="shared" si="24"/>
        <v>0</v>
      </c>
      <c r="AZ26" s="35">
        <f t="shared" si="11"/>
        <v>0</v>
      </c>
      <c r="BA26" s="35">
        <f t="shared" si="25"/>
        <v>0</v>
      </c>
      <c r="BB26" s="35">
        <f t="shared" si="12"/>
        <v>0</v>
      </c>
      <c r="BC26" s="35">
        <f t="shared" si="13"/>
        <v>0</v>
      </c>
      <c r="BD26" s="381">
        <f t="shared" si="14"/>
        <v>0</v>
      </c>
      <c r="BE26" s="35">
        <f t="shared" si="15"/>
        <v>0</v>
      </c>
      <c r="BF26" s="35">
        <f t="shared" si="16"/>
        <v>0</v>
      </c>
      <c r="BJ26" s="12" t="b">
        <f t="shared" si="17"/>
        <v>0</v>
      </c>
      <c r="BK26" s="516" t="b">
        <f t="shared" si="18"/>
        <v>0</v>
      </c>
      <c r="BL26" s="518">
        <f t="shared" si="19"/>
        <v>0</v>
      </c>
      <c r="BM26" s="518">
        <f t="shared" si="26"/>
        <v>0</v>
      </c>
      <c r="BN26" s="517" t="str">
        <f t="shared" si="20"/>
        <v/>
      </c>
      <c r="BO26" s="517" t="str">
        <f t="shared" si="21"/>
        <v/>
      </c>
      <c r="BP26" s="517" t="str">
        <f t="shared" si="22"/>
        <v/>
      </c>
      <c r="BQ26" s="517" t="str">
        <f t="shared" si="27"/>
        <v/>
      </c>
      <c r="BR26" s="546" t="str">
        <f t="shared" si="28"/>
        <v/>
      </c>
      <c r="BX26" s="125"/>
    </row>
    <row r="27" spans="1:84" s="35" customFormat="1" ht="16.7" customHeight="1" x14ac:dyDescent="0.25">
      <c r="A27" s="11"/>
      <c r="B27" s="11"/>
      <c r="C27" s="332" t="str">
        <f t="shared" si="0"/>
        <v>PO</v>
      </c>
      <c r="D27" s="308" t="str">
        <f t="shared" si="1"/>
        <v>PLAN</v>
      </c>
      <c r="E27" s="310" t="str">
        <f>IF(F27="","",INDEX(BAZA_Sifranti!$I$10:$O$43,MATCH(F27,BAZA_Sifranti!$L$10:$L$43,0),3))</f>
        <v/>
      </c>
      <c r="F27" s="641"/>
      <c r="G27" s="262" t="str">
        <f t="shared" si="23"/>
        <v/>
      </c>
      <c r="H27" s="29" t="str">
        <f>IFERROR(IF(F27="","",VLOOKUP(MATCH(E27,tblS_VarStroški_SD[ID_STRO_SD],0)-1,tblS_VarStroški_SD[],5)),"")</f>
        <v/>
      </c>
      <c r="I27" s="642"/>
      <c r="J27" s="643"/>
      <c r="K27" s="643"/>
      <c r="L27" s="644"/>
      <c r="M27" s="643"/>
      <c r="N27" s="643"/>
      <c r="O27" s="645"/>
      <c r="P27" s="646"/>
      <c r="Q27" s="647"/>
      <c r="R27" s="30" t="str">
        <f>IFERROR(IF(F27="","",VLOOKUP(MATCH(F27,tblS_VarStroški_SD[STROSEK_SD_Naziv],0)-1,tblS_VarStroški_SD[],6)),"")</f>
        <v/>
      </c>
      <c r="S27" s="399" t="str">
        <f t="shared" si="2"/>
        <v/>
      </c>
      <c r="T27" s="690" t="str">
        <f t="shared" si="3"/>
        <v/>
      </c>
      <c r="U27" s="32" t="str">
        <f t="shared" si="4"/>
        <v/>
      </c>
      <c r="V27" s="198" t="str">
        <f t="shared" si="5"/>
        <v/>
      </c>
      <c r="W27" s="22"/>
      <c r="Y27" s="194" t="str">
        <f t="shared" si="6"/>
        <v/>
      </c>
      <c r="AB27" s="390"/>
      <c r="AC27" s="11"/>
      <c r="AD27" s="11"/>
      <c r="AE27" s="11"/>
      <c r="AF27" s="11"/>
      <c r="AH27" s="21"/>
      <c r="AL27" s="11"/>
      <c r="AM27" s="11"/>
      <c r="AP27" s="125"/>
      <c r="AQ27" s="125" t="s">
        <v>158</v>
      </c>
      <c r="AR27" s="147">
        <f t="shared" si="7"/>
        <v>0</v>
      </c>
      <c r="AS27" s="122"/>
      <c r="AT27" s="122">
        <f t="shared" si="8"/>
        <v>0</v>
      </c>
      <c r="AU27" s="122">
        <f>IF(IF(F27="",TRUE,COUNTIF(tbl_07_UVS_0153[Naziv upravičenega variabilnega stroška],F27)=1)=FALSE,1,0)</f>
        <v>0</v>
      </c>
      <c r="AV27" s="122"/>
      <c r="AW27" s="35">
        <f t="shared" si="9"/>
        <v>0</v>
      </c>
      <c r="AX27" s="35">
        <f t="shared" si="10"/>
        <v>0</v>
      </c>
      <c r="AY27" s="35">
        <f t="shared" si="24"/>
        <v>0</v>
      </c>
      <c r="AZ27" s="35">
        <f t="shared" si="11"/>
        <v>0</v>
      </c>
      <c r="BA27" s="35">
        <f t="shared" si="25"/>
        <v>0</v>
      </c>
      <c r="BB27" s="35">
        <f t="shared" si="12"/>
        <v>0</v>
      </c>
      <c r="BC27" s="35">
        <f t="shared" si="13"/>
        <v>0</v>
      </c>
      <c r="BD27" s="381">
        <f t="shared" si="14"/>
        <v>0</v>
      </c>
      <c r="BE27" s="35">
        <f t="shared" si="15"/>
        <v>0</v>
      </c>
      <c r="BF27" s="35">
        <f t="shared" si="16"/>
        <v>0</v>
      </c>
      <c r="BJ27" s="12" t="b">
        <f t="shared" si="17"/>
        <v>0</v>
      </c>
      <c r="BK27" s="516" t="b">
        <f t="shared" si="18"/>
        <v>0</v>
      </c>
      <c r="BL27" s="518">
        <f t="shared" si="19"/>
        <v>0</v>
      </c>
      <c r="BM27" s="518">
        <f t="shared" si="26"/>
        <v>0</v>
      </c>
      <c r="BN27" s="517" t="str">
        <f t="shared" si="20"/>
        <v/>
      </c>
      <c r="BO27" s="517" t="str">
        <f t="shared" si="21"/>
        <v/>
      </c>
      <c r="BP27" s="517" t="str">
        <f t="shared" si="22"/>
        <v/>
      </c>
      <c r="BQ27" s="517" t="str">
        <f t="shared" si="27"/>
        <v/>
      </c>
      <c r="BR27" s="546" t="str">
        <f t="shared" si="28"/>
        <v/>
      </c>
      <c r="BW27" s="394"/>
      <c r="BX27" s="125"/>
    </row>
    <row r="28" spans="1:84" s="35" customFormat="1" ht="16.7" customHeight="1" x14ac:dyDescent="0.25">
      <c r="A28" s="11"/>
      <c r="B28" s="11"/>
      <c r="C28" s="332" t="str">
        <f t="shared" si="0"/>
        <v>PO</v>
      </c>
      <c r="D28" s="308" t="str">
        <f t="shared" si="1"/>
        <v>PLAN</v>
      </c>
      <c r="E28" s="310" t="str">
        <f>IF(F28="","",INDEX(BAZA_Sifranti!$I$10:$O$43,MATCH(F28,BAZA_Sifranti!$L$10:$L$43,0),3))</f>
        <v/>
      </c>
      <c r="F28" s="641"/>
      <c r="G28" s="262" t="str">
        <f t="shared" si="23"/>
        <v/>
      </c>
      <c r="H28" s="29" t="str">
        <f>IFERROR(IF(F28="","",VLOOKUP(MATCH(E28,tblS_VarStroški_SD[ID_STRO_SD],0)-1,tblS_VarStroški_SD[],5)),"")</f>
        <v/>
      </c>
      <c r="I28" s="642"/>
      <c r="J28" s="643"/>
      <c r="K28" s="643"/>
      <c r="L28" s="644"/>
      <c r="M28" s="643"/>
      <c r="N28" s="643"/>
      <c r="O28" s="645"/>
      <c r="P28" s="646"/>
      <c r="Q28" s="647"/>
      <c r="R28" s="30" t="str">
        <f>IFERROR(IF(F28="","",VLOOKUP(MATCH(F28,tblS_VarStroški_SD[STROSEK_SD_Naziv],0)-1,tblS_VarStroški_SD[],6)),"")</f>
        <v/>
      </c>
      <c r="S28" s="399" t="str">
        <f t="shared" si="2"/>
        <v/>
      </c>
      <c r="T28" s="690" t="str">
        <f t="shared" si="3"/>
        <v/>
      </c>
      <c r="U28" s="32" t="str">
        <f t="shared" si="4"/>
        <v/>
      </c>
      <c r="V28" s="198" t="str">
        <f t="shared" si="5"/>
        <v/>
      </c>
      <c r="W28" s="22"/>
      <c r="Y28" s="194" t="str">
        <f t="shared" si="6"/>
        <v/>
      </c>
      <c r="AB28" s="390"/>
      <c r="AC28" s="11"/>
      <c r="AD28" s="11"/>
      <c r="AE28" s="11"/>
      <c r="AF28" s="11"/>
      <c r="AH28" s="21"/>
      <c r="AL28" s="11"/>
      <c r="AM28" s="11"/>
      <c r="AP28" s="125"/>
      <c r="AQ28" s="125" t="s">
        <v>159</v>
      </c>
      <c r="AR28" s="147">
        <f t="shared" si="7"/>
        <v>0</v>
      </c>
      <c r="AS28" s="122"/>
      <c r="AT28" s="122">
        <f t="shared" si="8"/>
        <v>0</v>
      </c>
      <c r="AU28" s="122">
        <f>IF(IF(F28="",TRUE,COUNTIF(tbl_07_UVS_0153[Naziv upravičenega variabilnega stroška],F28)=1)=FALSE,1,0)</f>
        <v>0</v>
      </c>
      <c r="AV28" s="122"/>
      <c r="AW28" s="35">
        <f t="shared" si="9"/>
        <v>0</v>
      </c>
      <c r="AX28" s="35">
        <f t="shared" si="10"/>
        <v>0</v>
      </c>
      <c r="AY28" s="35">
        <f t="shared" si="24"/>
        <v>0</v>
      </c>
      <c r="AZ28" s="35">
        <f t="shared" si="11"/>
        <v>0</v>
      </c>
      <c r="BA28" s="35">
        <f t="shared" si="25"/>
        <v>0</v>
      </c>
      <c r="BB28" s="35">
        <f t="shared" si="12"/>
        <v>0</v>
      </c>
      <c r="BC28" s="35">
        <f t="shared" si="13"/>
        <v>0</v>
      </c>
      <c r="BD28" s="381">
        <f t="shared" si="14"/>
        <v>0</v>
      </c>
      <c r="BE28" s="35">
        <f t="shared" si="15"/>
        <v>0</v>
      </c>
      <c r="BF28" s="35">
        <f t="shared" si="16"/>
        <v>0</v>
      </c>
      <c r="BJ28" s="12" t="b">
        <f t="shared" si="17"/>
        <v>0</v>
      </c>
      <c r="BK28" s="516" t="b">
        <f t="shared" si="18"/>
        <v>0</v>
      </c>
      <c r="BL28" s="518">
        <f t="shared" si="19"/>
        <v>0</v>
      </c>
      <c r="BM28" s="518">
        <f t="shared" si="26"/>
        <v>0</v>
      </c>
      <c r="BN28" s="517" t="str">
        <f t="shared" si="20"/>
        <v/>
      </c>
      <c r="BO28" s="517" t="str">
        <f t="shared" si="21"/>
        <v/>
      </c>
      <c r="BP28" s="517" t="str">
        <f t="shared" si="22"/>
        <v/>
      </c>
      <c r="BQ28" s="517" t="str">
        <f t="shared" si="27"/>
        <v/>
      </c>
      <c r="BR28" s="546" t="str">
        <f t="shared" si="28"/>
        <v/>
      </c>
    </row>
    <row r="29" spans="1:84" s="35" customFormat="1" ht="16.7" customHeight="1" x14ac:dyDescent="0.25">
      <c r="A29" s="11"/>
      <c r="B29" s="11"/>
      <c r="C29" s="332" t="str">
        <f t="shared" si="0"/>
        <v>PO</v>
      </c>
      <c r="D29" s="308" t="str">
        <f t="shared" si="1"/>
        <v>PLAN</v>
      </c>
      <c r="E29" s="310" t="str">
        <f>IF(F29="","",INDEX(BAZA_Sifranti!$I$10:$O$43,MATCH(F29,BAZA_Sifranti!$L$10:$L$43,0),3))</f>
        <v/>
      </c>
      <c r="F29" s="641"/>
      <c r="G29" s="262" t="str">
        <f t="shared" si="23"/>
        <v/>
      </c>
      <c r="H29" s="29" t="str">
        <f>IFERROR(IF(F29="","",VLOOKUP(MATCH(E29,tblS_VarStroški_SD[ID_STRO_SD],0)-1,tblS_VarStroški_SD[],5)),"")</f>
        <v/>
      </c>
      <c r="I29" s="642"/>
      <c r="J29" s="643"/>
      <c r="K29" s="643"/>
      <c r="L29" s="644"/>
      <c r="M29" s="643"/>
      <c r="N29" s="643"/>
      <c r="O29" s="645"/>
      <c r="P29" s="646"/>
      <c r="Q29" s="647"/>
      <c r="R29" s="30" t="str">
        <f>IFERROR(IF(F29="","",VLOOKUP(MATCH(F29,tblS_VarStroški_SD[STROSEK_SD_Naziv],0)-1,tblS_VarStroški_SD[],6)),"")</f>
        <v/>
      </c>
      <c r="S29" s="399" t="str">
        <f t="shared" si="2"/>
        <v/>
      </c>
      <c r="T29" s="690" t="str">
        <f t="shared" si="3"/>
        <v/>
      </c>
      <c r="U29" s="32" t="str">
        <f t="shared" si="4"/>
        <v/>
      </c>
      <c r="V29" s="198" t="str">
        <f t="shared" si="5"/>
        <v/>
      </c>
      <c r="W29" s="22"/>
      <c r="Y29" s="194" t="str">
        <f t="shared" si="6"/>
        <v/>
      </c>
      <c r="AB29" s="390"/>
      <c r="AC29" s="11"/>
      <c r="AD29" s="11"/>
      <c r="AE29" s="11"/>
      <c r="AF29" s="11"/>
      <c r="AH29" s="21"/>
      <c r="AL29" s="11"/>
      <c r="AM29" s="11"/>
      <c r="AP29" s="125"/>
      <c r="AQ29" s="125" t="s">
        <v>160</v>
      </c>
      <c r="AR29" s="147">
        <f t="shared" si="7"/>
        <v>0</v>
      </c>
      <c r="AS29" s="122"/>
      <c r="AT29" s="122">
        <f t="shared" si="8"/>
        <v>0</v>
      </c>
      <c r="AU29" s="122">
        <f>IF(IF(F29="",TRUE,COUNTIF(tbl_07_UVS_0153[Naziv upravičenega variabilnega stroška],F29)=1)=FALSE,1,0)</f>
        <v>0</v>
      </c>
      <c r="AV29" s="122"/>
      <c r="AW29" s="35">
        <f t="shared" si="9"/>
        <v>0</v>
      </c>
      <c r="AX29" s="35">
        <f t="shared" si="10"/>
        <v>0</v>
      </c>
      <c r="AY29" s="35">
        <f t="shared" si="24"/>
        <v>0</v>
      </c>
      <c r="AZ29" s="35">
        <f t="shared" si="11"/>
        <v>0</v>
      </c>
      <c r="BA29" s="35">
        <f t="shared" si="25"/>
        <v>0</v>
      </c>
      <c r="BB29" s="35">
        <f t="shared" si="12"/>
        <v>0</v>
      </c>
      <c r="BC29" s="35">
        <f t="shared" si="13"/>
        <v>0</v>
      </c>
      <c r="BD29" s="381">
        <f t="shared" si="14"/>
        <v>0</v>
      </c>
      <c r="BE29" s="35">
        <f t="shared" si="15"/>
        <v>0</v>
      </c>
      <c r="BF29" s="35">
        <f t="shared" si="16"/>
        <v>0</v>
      </c>
      <c r="BJ29" s="12" t="b">
        <f t="shared" si="17"/>
        <v>0</v>
      </c>
      <c r="BK29" s="516" t="b">
        <f t="shared" si="18"/>
        <v>0</v>
      </c>
      <c r="BL29" s="518">
        <f t="shared" si="19"/>
        <v>0</v>
      </c>
      <c r="BM29" s="518">
        <f t="shared" si="26"/>
        <v>0</v>
      </c>
      <c r="BN29" s="517" t="str">
        <f t="shared" si="20"/>
        <v/>
      </c>
      <c r="BO29" s="517" t="str">
        <f t="shared" si="21"/>
        <v/>
      </c>
      <c r="BP29" s="517" t="str">
        <f t="shared" si="22"/>
        <v/>
      </c>
      <c r="BQ29" s="517" t="str">
        <f t="shared" si="27"/>
        <v/>
      </c>
      <c r="BR29" s="546" t="str">
        <f t="shared" si="28"/>
        <v/>
      </c>
      <c r="BX29" s="125"/>
    </row>
    <row r="30" spans="1:84" s="35" customFormat="1" ht="16.7" customHeight="1" x14ac:dyDescent="0.25">
      <c r="A30" s="11"/>
      <c r="B30" s="11"/>
      <c r="C30" s="332" t="str">
        <f t="shared" si="0"/>
        <v>PO</v>
      </c>
      <c r="D30" s="308" t="str">
        <f t="shared" si="1"/>
        <v>PLAN</v>
      </c>
      <c r="E30" s="310" t="str">
        <f>IF(F30="","",INDEX(BAZA_Sifranti!$I$10:$O$43,MATCH(F30,BAZA_Sifranti!$L$10:$L$43,0),3))</f>
        <v/>
      </c>
      <c r="F30" s="641"/>
      <c r="G30" s="262" t="str">
        <f t="shared" si="23"/>
        <v/>
      </c>
      <c r="H30" s="29" t="str">
        <f>IFERROR(IF(F30="","",VLOOKUP(MATCH(E30,tblS_VarStroški_SD[ID_STRO_SD],0)-1,tblS_VarStroški_SD[],5)),"")</f>
        <v/>
      </c>
      <c r="I30" s="642"/>
      <c r="J30" s="643"/>
      <c r="K30" s="643"/>
      <c r="L30" s="644"/>
      <c r="M30" s="643"/>
      <c r="N30" s="643"/>
      <c r="O30" s="645"/>
      <c r="P30" s="646"/>
      <c r="Q30" s="647"/>
      <c r="R30" s="30" t="str">
        <f>IFERROR(IF(F30="","",VLOOKUP(MATCH(F30,tblS_VarStroški_SD[STROSEK_SD_Naziv],0)-1,tblS_VarStroški_SD[],6)),"")</f>
        <v/>
      </c>
      <c r="S30" s="399" t="str">
        <f t="shared" si="2"/>
        <v/>
      </c>
      <c r="T30" s="690" t="str">
        <f t="shared" si="3"/>
        <v/>
      </c>
      <c r="U30" s="32" t="str">
        <f t="shared" si="4"/>
        <v/>
      </c>
      <c r="V30" s="198" t="str">
        <f t="shared" si="5"/>
        <v/>
      </c>
      <c r="W30" s="22"/>
      <c r="Y30" s="194" t="str">
        <f t="shared" si="6"/>
        <v/>
      </c>
      <c r="AB30" s="390"/>
      <c r="AC30" s="11"/>
      <c r="AD30" s="11"/>
      <c r="AE30" s="11"/>
      <c r="AF30" s="11"/>
      <c r="AH30" s="21"/>
      <c r="AL30" s="11"/>
      <c r="AM30" s="11"/>
      <c r="AP30" s="125"/>
      <c r="AQ30" s="125" t="s">
        <v>161</v>
      </c>
      <c r="AR30" s="147">
        <f t="shared" si="7"/>
        <v>0</v>
      </c>
      <c r="AS30" s="122"/>
      <c r="AT30" s="122">
        <f t="shared" si="8"/>
        <v>0</v>
      </c>
      <c r="AU30" s="122">
        <f>IF(IF(F30="",TRUE,COUNTIF(tbl_07_UVS_0153[Naziv upravičenega variabilnega stroška],F30)=1)=FALSE,1,0)</f>
        <v>0</v>
      </c>
      <c r="AV30" s="122"/>
      <c r="AW30" s="35">
        <f t="shared" si="9"/>
        <v>0</v>
      </c>
      <c r="AX30" s="35">
        <f t="shared" si="10"/>
        <v>0</v>
      </c>
      <c r="AY30" s="35">
        <f t="shared" si="24"/>
        <v>0</v>
      </c>
      <c r="AZ30" s="35">
        <f t="shared" si="11"/>
        <v>0</v>
      </c>
      <c r="BA30" s="35">
        <f t="shared" si="25"/>
        <v>0</v>
      </c>
      <c r="BB30" s="35">
        <f t="shared" si="12"/>
        <v>0</v>
      </c>
      <c r="BC30" s="35">
        <f t="shared" si="13"/>
        <v>0</v>
      </c>
      <c r="BD30" s="381">
        <f t="shared" si="14"/>
        <v>0</v>
      </c>
      <c r="BE30" s="35">
        <f t="shared" si="15"/>
        <v>0</v>
      </c>
      <c r="BF30" s="35">
        <f t="shared" si="16"/>
        <v>0</v>
      </c>
      <c r="BJ30" s="12" t="b">
        <f t="shared" si="17"/>
        <v>0</v>
      </c>
      <c r="BK30" s="516" t="b">
        <f t="shared" si="18"/>
        <v>0</v>
      </c>
      <c r="BL30" s="518">
        <f t="shared" si="19"/>
        <v>0</v>
      </c>
      <c r="BM30" s="518">
        <f t="shared" si="26"/>
        <v>0</v>
      </c>
      <c r="BN30" s="517" t="str">
        <f t="shared" si="20"/>
        <v/>
      </c>
      <c r="BO30" s="517" t="str">
        <f t="shared" si="21"/>
        <v/>
      </c>
      <c r="BP30" s="517" t="str">
        <f t="shared" si="22"/>
        <v/>
      </c>
      <c r="BQ30" s="517" t="str">
        <f t="shared" si="27"/>
        <v/>
      </c>
      <c r="BR30" s="546" t="str">
        <f t="shared" si="28"/>
        <v/>
      </c>
      <c r="BX30" s="125"/>
    </row>
    <row r="31" spans="1:84" s="35" customFormat="1" ht="16.7" customHeight="1" x14ac:dyDescent="0.25">
      <c r="A31" s="11"/>
      <c r="B31" s="11"/>
      <c r="C31" s="332" t="str">
        <f t="shared" si="0"/>
        <v>PO</v>
      </c>
      <c r="D31" s="308" t="str">
        <f t="shared" si="1"/>
        <v>PLAN</v>
      </c>
      <c r="E31" s="310" t="str">
        <f>IF(F31="","",INDEX(BAZA_Sifranti!$I$10:$O$43,MATCH(F31,BAZA_Sifranti!$L$10:$L$43,0),3))</f>
        <v/>
      </c>
      <c r="F31" s="641"/>
      <c r="G31" s="262" t="str">
        <f t="shared" si="23"/>
        <v/>
      </c>
      <c r="H31" s="29" t="str">
        <f>IFERROR(IF(F31="","",VLOOKUP(MATCH(E31,tblS_VarStroški_SD[ID_STRO_SD],0)-1,tblS_VarStroški_SD[],5)),"")</f>
        <v/>
      </c>
      <c r="I31" s="642"/>
      <c r="J31" s="643"/>
      <c r="K31" s="643"/>
      <c r="L31" s="644"/>
      <c r="M31" s="643"/>
      <c r="N31" s="643"/>
      <c r="O31" s="645"/>
      <c r="P31" s="646"/>
      <c r="Q31" s="647"/>
      <c r="R31" s="30" t="str">
        <f>IFERROR(IF(F31="","",VLOOKUP(MATCH(F31,tblS_VarStroški_SD[STROSEK_SD_Naziv],0)-1,tblS_VarStroški_SD[],6)),"")</f>
        <v/>
      </c>
      <c r="S31" s="399" t="str">
        <f t="shared" si="2"/>
        <v/>
      </c>
      <c r="T31" s="690" t="str">
        <f t="shared" si="3"/>
        <v/>
      </c>
      <c r="U31" s="32" t="str">
        <f t="shared" si="4"/>
        <v/>
      </c>
      <c r="V31" s="198" t="str">
        <f t="shared" si="5"/>
        <v/>
      </c>
      <c r="W31" s="22"/>
      <c r="Y31" s="194" t="str">
        <f t="shared" si="6"/>
        <v/>
      </c>
      <c r="AB31" s="390"/>
      <c r="AC31" s="11"/>
      <c r="AD31" s="11"/>
      <c r="AE31" s="11"/>
      <c r="AF31" s="11"/>
      <c r="AH31" s="21"/>
      <c r="AL31" s="11"/>
      <c r="AM31" s="11"/>
      <c r="AP31" s="125"/>
      <c r="AQ31" s="125" t="s">
        <v>162</v>
      </c>
      <c r="AR31" s="147">
        <f t="shared" si="7"/>
        <v>0</v>
      </c>
      <c r="AS31" s="122"/>
      <c r="AT31" s="122">
        <f t="shared" si="8"/>
        <v>0</v>
      </c>
      <c r="AU31" s="122">
        <f>IF(IF(F31="",TRUE,COUNTIF(tbl_07_UVS_0153[Naziv upravičenega variabilnega stroška],F31)=1)=FALSE,1,0)</f>
        <v>0</v>
      </c>
      <c r="AV31" s="122"/>
      <c r="AW31" s="35">
        <f t="shared" si="9"/>
        <v>0</v>
      </c>
      <c r="AX31" s="35">
        <f t="shared" si="10"/>
        <v>0</v>
      </c>
      <c r="AY31" s="35">
        <f t="shared" si="24"/>
        <v>0</v>
      </c>
      <c r="AZ31" s="35">
        <f t="shared" si="11"/>
        <v>0</v>
      </c>
      <c r="BA31" s="35">
        <f t="shared" si="25"/>
        <v>0</v>
      </c>
      <c r="BB31" s="35">
        <f t="shared" si="12"/>
        <v>0</v>
      </c>
      <c r="BC31" s="35">
        <f t="shared" si="13"/>
        <v>0</v>
      </c>
      <c r="BD31" s="381">
        <f t="shared" si="14"/>
        <v>0</v>
      </c>
      <c r="BE31" s="35">
        <f t="shared" si="15"/>
        <v>0</v>
      </c>
      <c r="BF31" s="35">
        <f t="shared" si="16"/>
        <v>0</v>
      </c>
      <c r="BJ31" s="12" t="b">
        <f t="shared" si="17"/>
        <v>0</v>
      </c>
      <c r="BK31" s="516" t="b">
        <f t="shared" si="18"/>
        <v>0</v>
      </c>
      <c r="BL31" s="518">
        <f t="shared" si="19"/>
        <v>0</v>
      </c>
      <c r="BM31" s="518">
        <f t="shared" si="26"/>
        <v>0</v>
      </c>
      <c r="BN31" s="517" t="str">
        <f t="shared" si="20"/>
        <v/>
      </c>
      <c r="BO31" s="517" t="str">
        <f t="shared" si="21"/>
        <v/>
      </c>
      <c r="BP31" s="517" t="str">
        <f t="shared" si="22"/>
        <v/>
      </c>
      <c r="BQ31" s="517" t="str">
        <f t="shared" si="27"/>
        <v/>
      </c>
      <c r="BR31" s="546" t="str">
        <f t="shared" si="28"/>
        <v/>
      </c>
    </row>
    <row r="32" spans="1:84" s="35" customFormat="1" ht="16.7" customHeight="1" x14ac:dyDescent="0.25">
      <c r="A32" s="11"/>
      <c r="B32" s="11"/>
      <c r="C32" s="332" t="str">
        <f t="shared" si="0"/>
        <v>PO</v>
      </c>
      <c r="D32" s="308" t="str">
        <f t="shared" si="1"/>
        <v>PLAN</v>
      </c>
      <c r="E32" s="310" t="str">
        <f>IF(F32="","",INDEX(BAZA_Sifranti!$I$10:$O$43,MATCH(F32,BAZA_Sifranti!$L$10:$L$43,0),3))</f>
        <v/>
      </c>
      <c r="F32" s="641"/>
      <c r="G32" s="262" t="str">
        <f t="shared" si="23"/>
        <v/>
      </c>
      <c r="H32" s="29" t="str">
        <f>IFERROR(IF(F32="","",VLOOKUP(MATCH(E32,tblS_VarStroški_SD[ID_STRO_SD],0)-1,tblS_VarStroški_SD[],5)),"")</f>
        <v/>
      </c>
      <c r="I32" s="642"/>
      <c r="J32" s="643"/>
      <c r="K32" s="643"/>
      <c r="L32" s="644"/>
      <c r="M32" s="643"/>
      <c r="N32" s="643"/>
      <c r="O32" s="645"/>
      <c r="P32" s="646"/>
      <c r="Q32" s="647"/>
      <c r="R32" s="30" t="str">
        <f>IFERROR(IF(F32="","",VLOOKUP(MATCH(F32,tblS_VarStroški_SD[STROSEK_SD_Naziv],0)-1,tblS_VarStroški_SD[],6)),"")</f>
        <v/>
      </c>
      <c r="S32" s="399" t="str">
        <f t="shared" si="2"/>
        <v/>
      </c>
      <c r="T32" s="690" t="str">
        <f t="shared" si="3"/>
        <v/>
      </c>
      <c r="U32" s="32" t="str">
        <f t="shared" si="4"/>
        <v/>
      </c>
      <c r="V32" s="198" t="str">
        <f t="shared" si="5"/>
        <v/>
      </c>
      <c r="W32" s="22"/>
      <c r="Y32" s="194" t="str">
        <f t="shared" si="6"/>
        <v/>
      </c>
      <c r="AB32" s="390"/>
      <c r="AC32" s="11"/>
      <c r="AD32" s="11"/>
      <c r="AE32" s="11"/>
      <c r="AF32" s="11"/>
      <c r="AH32" s="21"/>
      <c r="AL32" s="11"/>
      <c r="AM32" s="11"/>
      <c r="AP32" s="125"/>
      <c r="AQ32" s="125" t="s">
        <v>163</v>
      </c>
      <c r="AR32" s="147">
        <f t="shared" si="7"/>
        <v>0</v>
      </c>
      <c r="AS32" s="122"/>
      <c r="AT32" s="122">
        <f t="shared" si="8"/>
        <v>0</v>
      </c>
      <c r="AU32" s="122">
        <f>IF(IF(F32="",TRUE,COUNTIF(tbl_07_UVS_0153[Naziv upravičenega variabilnega stroška],F32)=1)=FALSE,1,0)</f>
        <v>0</v>
      </c>
      <c r="AV32" s="122"/>
      <c r="AW32" s="35">
        <f t="shared" si="9"/>
        <v>0</v>
      </c>
      <c r="AX32" s="35">
        <f t="shared" si="10"/>
        <v>0</v>
      </c>
      <c r="AY32" s="35">
        <f t="shared" si="24"/>
        <v>0</v>
      </c>
      <c r="AZ32" s="35">
        <f t="shared" si="11"/>
        <v>0</v>
      </c>
      <c r="BA32" s="35">
        <f t="shared" si="25"/>
        <v>0</v>
      </c>
      <c r="BB32" s="35">
        <f t="shared" si="12"/>
        <v>0</v>
      </c>
      <c r="BC32" s="35">
        <f t="shared" si="13"/>
        <v>0</v>
      </c>
      <c r="BD32" s="381">
        <f t="shared" si="14"/>
        <v>0</v>
      </c>
      <c r="BE32" s="35">
        <f t="shared" si="15"/>
        <v>0</v>
      </c>
      <c r="BF32" s="35">
        <f t="shared" si="16"/>
        <v>0</v>
      </c>
      <c r="BJ32" s="12" t="b">
        <f t="shared" si="17"/>
        <v>0</v>
      </c>
      <c r="BK32" s="516" t="b">
        <f t="shared" si="18"/>
        <v>0</v>
      </c>
      <c r="BL32" s="518">
        <f t="shared" si="19"/>
        <v>0</v>
      </c>
      <c r="BM32" s="518">
        <f t="shared" si="26"/>
        <v>0</v>
      </c>
      <c r="BN32" s="517" t="str">
        <f t="shared" si="20"/>
        <v/>
      </c>
      <c r="BO32" s="517" t="str">
        <f t="shared" si="21"/>
        <v/>
      </c>
      <c r="BP32" s="517" t="str">
        <f t="shared" si="22"/>
        <v/>
      </c>
      <c r="BQ32" s="517" t="str">
        <f t="shared" si="27"/>
        <v/>
      </c>
      <c r="BR32" s="546" t="str">
        <f t="shared" si="28"/>
        <v/>
      </c>
    </row>
    <row r="33" spans="1:87" s="35" customFormat="1" ht="16.7" customHeight="1" x14ac:dyDescent="0.25">
      <c r="A33" s="11"/>
      <c r="B33" s="11"/>
      <c r="C33" s="332" t="str">
        <f t="shared" si="0"/>
        <v>PO</v>
      </c>
      <c r="D33" s="308" t="str">
        <f t="shared" si="1"/>
        <v>PLAN</v>
      </c>
      <c r="E33" s="310" t="str">
        <f>IF(F33="","",INDEX(BAZA_Sifranti!$I$10:$O$43,MATCH(F33,BAZA_Sifranti!$L$10:$L$43,0),3))</f>
        <v/>
      </c>
      <c r="F33" s="641"/>
      <c r="G33" s="262" t="str">
        <f t="shared" si="23"/>
        <v/>
      </c>
      <c r="H33" s="29" t="str">
        <f>IFERROR(IF(F33="","",VLOOKUP(MATCH(E33,tblS_VarStroški_SD[ID_STRO_SD],0)-1,tblS_VarStroški_SD[],5)),"")</f>
        <v/>
      </c>
      <c r="I33" s="642"/>
      <c r="J33" s="643"/>
      <c r="K33" s="643"/>
      <c r="L33" s="644"/>
      <c r="M33" s="643"/>
      <c r="N33" s="643"/>
      <c r="O33" s="645"/>
      <c r="P33" s="646"/>
      <c r="Q33" s="647"/>
      <c r="R33" s="30" t="str">
        <f>IFERROR(IF(F33="","",VLOOKUP(MATCH(F33,tblS_VarStroški_SD[STROSEK_SD_Naziv],0)-1,tblS_VarStroški_SD[],6)),"")</f>
        <v/>
      </c>
      <c r="S33" s="399" t="str">
        <f t="shared" si="2"/>
        <v/>
      </c>
      <c r="T33" s="690" t="str">
        <f t="shared" si="3"/>
        <v/>
      </c>
      <c r="U33" s="32" t="str">
        <f t="shared" si="4"/>
        <v/>
      </c>
      <c r="V33" s="198" t="str">
        <f t="shared" si="5"/>
        <v/>
      </c>
      <c r="W33" s="22"/>
      <c r="Y33" s="194" t="str">
        <f t="shared" si="6"/>
        <v/>
      </c>
      <c r="AB33" s="390"/>
      <c r="AC33" s="11"/>
      <c r="AD33" s="11"/>
      <c r="AE33" s="11"/>
      <c r="AF33" s="11"/>
      <c r="AH33" s="21"/>
      <c r="AL33" s="11"/>
      <c r="AM33" s="11"/>
      <c r="AP33" s="125"/>
      <c r="AQ33" s="125" t="s">
        <v>164</v>
      </c>
      <c r="AR33" s="147">
        <f t="shared" si="7"/>
        <v>0</v>
      </c>
      <c r="AS33" s="122"/>
      <c r="AT33" s="122">
        <f t="shared" si="8"/>
        <v>0</v>
      </c>
      <c r="AU33" s="122">
        <f>IF(IF(F33="",TRUE,COUNTIF(tbl_07_UVS_0153[Naziv upravičenega variabilnega stroška],F33)=1)=FALSE,1,0)</f>
        <v>0</v>
      </c>
      <c r="AV33" s="122"/>
      <c r="AW33" s="35">
        <f t="shared" si="9"/>
        <v>0</v>
      </c>
      <c r="AX33" s="35">
        <f t="shared" si="10"/>
        <v>0</v>
      </c>
      <c r="AY33" s="35">
        <f t="shared" si="24"/>
        <v>0</v>
      </c>
      <c r="AZ33" s="35">
        <f t="shared" si="11"/>
        <v>0</v>
      </c>
      <c r="BA33" s="35">
        <f t="shared" si="25"/>
        <v>0</v>
      </c>
      <c r="BB33" s="35">
        <f t="shared" si="12"/>
        <v>0</v>
      </c>
      <c r="BC33" s="35">
        <f t="shared" si="13"/>
        <v>0</v>
      </c>
      <c r="BD33" s="381">
        <f t="shared" si="14"/>
        <v>0</v>
      </c>
      <c r="BE33" s="35">
        <f t="shared" si="15"/>
        <v>0</v>
      </c>
      <c r="BF33" s="35">
        <f t="shared" si="16"/>
        <v>0</v>
      </c>
      <c r="BJ33" s="12" t="b">
        <f t="shared" si="17"/>
        <v>0</v>
      </c>
      <c r="BK33" s="516" t="b">
        <f t="shared" si="18"/>
        <v>0</v>
      </c>
      <c r="BL33" s="518">
        <f t="shared" si="19"/>
        <v>0</v>
      </c>
      <c r="BM33" s="518">
        <f t="shared" si="26"/>
        <v>0</v>
      </c>
      <c r="BN33" s="517" t="str">
        <f t="shared" si="20"/>
        <v/>
      </c>
      <c r="BO33" s="517" t="str">
        <f t="shared" si="21"/>
        <v/>
      </c>
      <c r="BP33" s="517" t="str">
        <f t="shared" si="22"/>
        <v/>
      </c>
      <c r="BQ33" s="517" t="str">
        <f t="shared" si="27"/>
        <v/>
      </c>
      <c r="BR33" s="546" t="str">
        <f t="shared" si="28"/>
        <v/>
      </c>
    </row>
    <row r="34" spans="1:87" s="35" customFormat="1" ht="16.7" customHeight="1" x14ac:dyDescent="0.25">
      <c r="A34" s="11"/>
      <c r="B34" s="11"/>
      <c r="C34" s="332" t="str">
        <f t="shared" si="0"/>
        <v>PO</v>
      </c>
      <c r="D34" s="308" t="str">
        <f t="shared" si="1"/>
        <v>PLAN</v>
      </c>
      <c r="E34" s="310" t="str">
        <f>IF(F34="","",INDEX(BAZA_Sifranti!$I$10:$O$43,MATCH(F34,BAZA_Sifranti!$L$10:$L$43,0),3))</f>
        <v/>
      </c>
      <c r="F34" s="641"/>
      <c r="G34" s="262" t="str">
        <f t="shared" si="23"/>
        <v/>
      </c>
      <c r="H34" s="29" t="str">
        <f>IFERROR(IF(F34="","",VLOOKUP(MATCH(E34,tblS_VarStroški_SD[ID_STRO_SD],0)-1,tblS_VarStroški_SD[],5)),"")</f>
        <v/>
      </c>
      <c r="I34" s="642"/>
      <c r="J34" s="643"/>
      <c r="K34" s="643"/>
      <c r="L34" s="644"/>
      <c r="M34" s="643"/>
      <c r="N34" s="643"/>
      <c r="O34" s="645"/>
      <c r="P34" s="646"/>
      <c r="Q34" s="647"/>
      <c r="R34" s="30" t="str">
        <f>IFERROR(IF(F34="","",VLOOKUP(MATCH(F34,tblS_VarStroški_SD[STROSEK_SD_Naziv],0)-1,tblS_VarStroški_SD[],6)),"")</f>
        <v/>
      </c>
      <c r="S34" s="399" t="str">
        <f t="shared" si="2"/>
        <v/>
      </c>
      <c r="T34" s="690" t="str">
        <f t="shared" si="3"/>
        <v/>
      </c>
      <c r="U34" s="32" t="str">
        <f t="shared" si="4"/>
        <v/>
      </c>
      <c r="V34" s="198" t="str">
        <f t="shared" si="5"/>
        <v/>
      </c>
      <c r="W34" s="22"/>
      <c r="Y34" s="194" t="str">
        <f t="shared" si="6"/>
        <v/>
      </c>
      <c r="AB34" s="390"/>
      <c r="AC34" s="11"/>
      <c r="AD34" s="390"/>
      <c r="AE34" s="11"/>
      <c r="AF34" s="11"/>
      <c r="AH34" s="21"/>
      <c r="AL34" s="11"/>
      <c r="AM34" s="11"/>
      <c r="AP34" s="125"/>
      <c r="AQ34" s="125" t="s">
        <v>165</v>
      </c>
      <c r="AR34" s="147">
        <f t="shared" si="7"/>
        <v>0</v>
      </c>
      <c r="AS34" s="122"/>
      <c r="AT34" s="122">
        <f t="shared" si="8"/>
        <v>0</v>
      </c>
      <c r="AU34" s="122">
        <f>IF(IF(F34="",TRUE,COUNTIF(tbl_07_UVS_0153[Naziv upravičenega variabilnega stroška],F34)=1)=FALSE,1,0)</f>
        <v>0</v>
      </c>
      <c r="AV34" s="122"/>
      <c r="AW34" s="35">
        <f t="shared" si="9"/>
        <v>0</v>
      </c>
      <c r="AX34" s="35">
        <f t="shared" si="10"/>
        <v>0</v>
      </c>
      <c r="AY34" s="35">
        <f t="shared" si="24"/>
        <v>0</v>
      </c>
      <c r="AZ34" s="35">
        <f t="shared" si="11"/>
        <v>0</v>
      </c>
      <c r="BA34" s="35">
        <f t="shared" si="25"/>
        <v>0</v>
      </c>
      <c r="BB34" s="35">
        <f t="shared" si="12"/>
        <v>0</v>
      </c>
      <c r="BC34" s="35">
        <f t="shared" si="13"/>
        <v>0</v>
      </c>
      <c r="BD34" s="381">
        <f t="shared" si="14"/>
        <v>0</v>
      </c>
      <c r="BE34" s="35">
        <f t="shared" si="15"/>
        <v>0</v>
      </c>
      <c r="BF34" s="35">
        <f t="shared" si="16"/>
        <v>0</v>
      </c>
      <c r="BJ34" s="12" t="b">
        <f t="shared" si="17"/>
        <v>0</v>
      </c>
      <c r="BK34" s="516" t="b">
        <f t="shared" si="18"/>
        <v>0</v>
      </c>
      <c r="BL34" s="518">
        <f t="shared" si="19"/>
        <v>0</v>
      </c>
      <c r="BM34" s="518">
        <f t="shared" si="26"/>
        <v>0</v>
      </c>
      <c r="BN34" s="517" t="str">
        <f t="shared" si="20"/>
        <v/>
      </c>
      <c r="BO34" s="517" t="str">
        <f t="shared" si="21"/>
        <v/>
      </c>
      <c r="BP34" s="517" t="str">
        <f t="shared" si="22"/>
        <v/>
      </c>
      <c r="BQ34" s="517" t="str">
        <f t="shared" si="27"/>
        <v/>
      </c>
      <c r="BR34" s="546" t="str">
        <f t="shared" si="28"/>
        <v/>
      </c>
    </row>
    <row r="35" spans="1:87" s="35" customFormat="1" ht="16.7" customHeight="1" x14ac:dyDescent="0.25">
      <c r="A35" s="11"/>
      <c r="B35" s="11"/>
      <c r="C35" s="332" t="str">
        <f t="shared" si="0"/>
        <v>PO</v>
      </c>
      <c r="D35" s="308" t="str">
        <f t="shared" si="1"/>
        <v>PLAN</v>
      </c>
      <c r="E35" s="310" t="str">
        <f>IF(F35="","",INDEX(BAZA_Sifranti!$I$10:$O$43,MATCH(F35,BAZA_Sifranti!$L$10:$L$43,0),3))</f>
        <v/>
      </c>
      <c r="F35" s="641"/>
      <c r="G35" s="262" t="str">
        <f t="shared" si="23"/>
        <v/>
      </c>
      <c r="H35" s="29" t="str">
        <f>IFERROR(IF(F35="","",VLOOKUP(MATCH(E35,tblS_VarStroški_SD[ID_STRO_SD],0)-1,tblS_VarStroški_SD[],5)),"")</f>
        <v/>
      </c>
      <c r="I35" s="642"/>
      <c r="J35" s="643"/>
      <c r="K35" s="643"/>
      <c r="L35" s="644"/>
      <c r="M35" s="643"/>
      <c r="N35" s="643"/>
      <c r="O35" s="645"/>
      <c r="P35" s="646"/>
      <c r="Q35" s="647"/>
      <c r="R35" s="30" t="str">
        <f>IFERROR(IF(F35="","",VLOOKUP(MATCH(F35,tblS_VarStroški_SD[STROSEK_SD_Naziv],0)-1,tblS_VarStroški_SD[],6)),"")</f>
        <v/>
      </c>
      <c r="S35" s="399" t="str">
        <f t="shared" si="2"/>
        <v/>
      </c>
      <c r="T35" s="690" t="str">
        <f t="shared" si="3"/>
        <v/>
      </c>
      <c r="U35" s="32" t="str">
        <f t="shared" si="4"/>
        <v/>
      </c>
      <c r="V35" s="198" t="str">
        <f t="shared" si="5"/>
        <v/>
      </c>
      <c r="W35" s="22"/>
      <c r="Y35" s="194" t="str">
        <f t="shared" si="6"/>
        <v/>
      </c>
      <c r="AC35" s="11"/>
      <c r="AD35" s="11"/>
      <c r="AE35" s="11"/>
      <c r="AF35" s="11"/>
      <c r="AH35" s="21"/>
      <c r="AL35" s="11"/>
      <c r="AM35" s="11"/>
      <c r="AP35" s="125"/>
      <c r="AQ35" s="125" t="s">
        <v>166</v>
      </c>
      <c r="AR35" s="147">
        <f t="shared" si="7"/>
        <v>0</v>
      </c>
      <c r="AS35" s="122"/>
      <c r="AT35" s="122">
        <f t="shared" si="8"/>
        <v>0</v>
      </c>
      <c r="AU35" s="122">
        <f>IF(IF(F35="",TRUE,COUNTIF(tbl_07_UVS_0153[Naziv upravičenega variabilnega stroška],F35)=1)=FALSE,1,0)</f>
        <v>0</v>
      </c>
      <c r="AV35" s="122"/>
      <c r="AW35" s="35">
        <f t="shared" si="9"/>
        <v>0</v>
      </c>
      <c r="AX35" s="35">
        <f t="shared" si="10"/>
        <v>0</v>
      </c>
      <c r="AY35" s="35">
        <f t="shared" si="24"/>
        <v>0</v>
      </c>
      <c r="AZ35" s="35">
        <f t="shared" si="11"/>
        <v>0</v>
      </c>
      <c r="BA35" s="35">
        <f t="shared" si="25"/>
        <v>0</v>
      </c>
      <c r="BB35" s="35">
        <f t="shared" si="12"/>
        <v>0</v>
      </c>
      <c r="BC35" s="35">
        <f t="shared" si="13"/>
        <v>0</v>
      </c>
      <c r="BD35" s="381">
        <f t="shared" si="14"/>
        <v>0</v>
      </c>
      <c r="BE35" s="35">
        <f t="shared" si="15"/>
        <v>0</v>
      </c>
      <c r="BF35" s="35">
        <f t="shared" si="16"/>
        <v>0</v>
      </c>
      <c r="BJ35" s="12" t="b">
        <f t="shared" si="17"/>
        <v>0</v>
      </c>
      <c r="BK35" s="516" t="b">
        <f t="shared" si="18"/>
        <v>0</v>
      </c>
      <c r="BL35" s="518">
        <f t="shared" si="19"/>
        <v>0</v>
      </c>
      <c r="BM35" s="518">
        <f t="shared" si="26"/>
        <v>0</v>
      </c>
      <c r="BN35" s="517" t="str">
        <f t="shared" si="20"/>
        <v/>
      </c>
      <c r="BO35" s="517" t="str">
        <f t="shared" si="21"/>
        <v/>
      </c>
      <c r="BP35" s="517" t="str">
        <f t="shared" si="22"/>
        <v/>
      </c>
      <c r="BQ35" s="517" t="str">
        <f t="shared" si="27"/>
        <v/>
      </c>
      <c r="BR35" s="546" t="str">
        <f t="shared" si="28"/>
        <v/>
      </c>
    </row>
    <row r="36" spans="1:87" s="35" customFormat="1" ht="16.7" customHeight="1" x14ac:dyDescent="0.25">
      <c r="A36" s="11"/>
      <c r="B36" s="11"/>
      <c r="C36" s="332" t="str">
        <f t="shared" si="0"/>
        <v>PO</v>
      </c>
      <c r="D36" s="308" t="str">
        <f t="shared" si="1"/>
        <v>PLAN</v>
      </c>
      <c r="E36" s="310" t="str">
        <f>IF(F36="","",INDEX(BAZA_Sifranti!$I$10:$O$43,MATCH(F36,BAZA_Sifranti!$L$10:$L$43,0),3))</f>
        <v/>
      </c>
      <c r="F36" s="641"/>
      <c r="G36" s="262" t="str">
        <f t="shared" si="23"/>
        <v/>
      </c>
      <c r="H36" s="29" t="str">
        <f>IFERROR(IF(F36="","",VLOOKUP(MATCH(E36,tblS_VarStroški_SD[ID_STRO_SD],0)-1,tblS_VarStroški_SD[],5)),"")</f>
        <v/>
      </c>
      <c r="I36" s="642"/>
      <c r="J36" s="643"/>
      <c r="K36" s="643"/>
      <c r="L36" s="644"/>
      <c r="M36" s="643"/>
      <c r="N36" s="643"/>
      <c r="O36" s="645"/>
      <c r="P36" s="646"/>
      <c r="Q36" s="647"/>
      <c r="R36" s="30" t="str">
        <f>IFERROR(IF(F36="","",VLOOKUP(MATCH(F36,tblS_VarStroški_SD[STROSEK_SD_Naziv],0)-1,tblS_VarStroški_SD[],6)),"")</f>
        <v/>
      </c>
      <c r="S36" s="399" t="str">
        <f t="shared" si="2"/>
        <v/>
      </c>
      <c r="T36" s="690" t="str">
        <f t="shared" si="3"/>
        <v/>
      </c>
      <c r="U36" s="32" t="str">
        <f t="shared" si="4"/>
        <v/>
      </c>
      <c r="V36" s="198" t="str">
        <f t="shared" si="5"/>
        <v/>
      </c>
      <c r="W36" s="22"/>
      <c r="Y36" s="194" t="str">
        <f t="shared" si="6"/>
        <v/>
      </c>
      <c r="AC36" s="11"/>
      <c r="AD36" s="11"/>
      <c r="AE36" s="11"/>
      <c r="AF36" s="11"/>
      <c r="AG36" s="11"/>
      <c r="AH36" s="21"/>
      <c r="AI36" s="11"/>
      <c r="AJ36" s="11"/>
      <c r="AK36" s="11"/>
      <c r="AL36" s="11"/>
      <c r="AM36" s="11"/>
      <c r="AP36" s="125"/>
      <c r="AQ36" s="125" t="s">
        <v>167</v>
      </c>
      <c r="AR36" s="147">
        <f t="shared" si="7"/>
        <v>0</v>
      </c>
      <c r="AS36" s="122"/>
      <c r="AT36" s="122">
        <f t="shared" si="8"/>
        <v>0</v>
      </c>
      <c r="AU36" s="122">
        <f>IF(IF(F36="",TRUE,COUNTIF(tbl_07_UVS_0153[Naziv upravičenega variabilnega stroška],F36)=1)=FALSE,1,0)</f>
        <v>0</v>
      </c>
      <c r="AV36" s="122"/>
      <c r="AW36" s="35">
        <f t="shared" si="9"/>
        <v>0</v>
      </c>
      <c r="AX36" s="35">
        <f t="shared" si="10"/>
        <v>0</v>
      </c>
      <c r="AY36" s="35">
        <f t="shared" si="24"/>
        <v>0</v>
      </c>
      <c r="AZ36" s="35">
        <f t="shared" si="11"/>
        <v>0</v>
      </c>
      <c r="BA36" s="35">
        <f t="shared" si="25"/>
        <v>0</v>
      </c>
      <c r="BB36" s="35">
        <f t="shared" si="12"/>
        <v>0</v>
      </c>
      <c r="BC36" s="35">
        <f t="shared" si="13"/>
        <v>0</v>
      </c>
      <c r="BD36" s="381">
        <f t="shared" si="14"/>
        <v>0</v>
      </c>
      <c r="BE36" s="35">
        <f t="shared" si="15"/>
        <v>0</v>
      </c>
      <c r="BF36" s="35">
        <f t="shared" si="16"/>
        <v>0</v>
      </c>
      <c r="BJ36" s="12" t="b">
        <f t="shared" si="17"/>
        <v>0</v>
      </c>
      <c r="BK36" s="516" t="b">
        <f t="shared" si="18"/>
        <v>0</v>
      </c>
      <c r="BL36" s="518">
        <f t="shared" si="19"/>
        <v>0</v>
      </c>
      <c r="BM36" s="518">
        <f t="shared" si="26"/>
        <v>0</v>
      </c>
      <c r="BN36" s="517" t="str">
        <f t="shared" si="20"/>
        <v/>
      </c>
      <c r="BO36" s="517" t="str">
        <f t="shared" si="21"/>
        <v/>
      </c>
      <c r="BP36" s="517" t="str">
        <f t="shared" si="22"/>
        <v/>
      </c>
      <c r="BQ36" s="517" t="str">
        <f t="shared" si="27"/>
        <v/>
      </c>
      <c r="BR36" s="546" t="str">
        <f t="shared" si="28"/>
        <v/>
      </c>
      <c r="BX36" s="125"/>
    </row>
    <row r="37" spans="1:87" s="35" customFormat="1" ht="16.7" customHeight="1" x14ac:dyDescent="0.25">
      <c r="A37" s="11"/>
      <c r="B37" s="11"/>
      <c r="C37" s="332" t="str">
        <f t="shared" si="0"/>
        <v>PO</v>
      </c>
      <c r="D37" s="308" t="str">
        <f t="shared" si="1"/>
        <v>PLAN</v>
      </c>
      <c r="E37" s="310" t="str">
        <f>IF(F37="","",INDEX(BAZA_Sifranti!$I$10:$O$43,MATCH(F37,BAZA_Sifranti!$L$10:$L$43,0),3))</f>
        <v/>
      </c>
      <c r="F37" s="641"/>
      <c r="G37" s="262" t="str">
        <f t="shared" si="23"/>
        <v/>
      </c>
      <c r="H37" s="29" t="str">
        <f>IFERROR(IF(F37="","",VLOOKUP(MATCH(E37,tblS_VarStroški_SD[ID_STRO_SD],0)-1,tblS_VarStroški_SD[],5)),"")</f>
        <v/>
      </c>
      <c r="I37" s="642"/>
      <c r="J37" s="643"/>
      <c r="K37" s="643"/>
      <c r="L37" s="644"/>
      <c r="M37" s="643"/>
      <c r="N37" s="643"/>
      <c r="O37" s="645"/>
      <c r="P37" s="646"/>
      <c r="Q37" s="647"/>
      <c r="R37" s="30" t="str">
        <f>IFERROR(IF(F37="","",VLOOKUP(MATCH(F37,tblS_VarStroški_SD[STROSEK_SD_Naziv],0)-1,tblS_VarStroški_SD[],6)),"")</f>
        <v/>
      </c>
      <c r="S37" s="399" t="str">
        <f t="shared" si="2"/>
        <v/>
      </c>
      <c r="T37" s="690" t="str">
        <f t="shared" si="3"/>
        <v/>
      </c>
      <c r="U37" s="32" t="str">
        <f t="shared" si="4"/>
        <v/>
      </c>
      <c r="V37" s="198" t="str">
        <f t="shared" si="5"/>
        <v/>
      </c>
      <c r="W37" s="22"/>
      <c r="Y37" s="194" t="str">
        <f t="shared" si="6"/>
        <v/>
      </c>
      <c r="AC37" s="11"/>
      <c r="AD37" s="11"/>
      <c r="AE37" s="11"/>
      <c r="AF37" s="11"/>
      <c r="AG37" s="11"/>
      <c r="AH37" s="21"/>
      <c r="AI37" s="11"/>
      <c r="AJ37" s="11"/>
      <c r="AK37" s="11"/>
      <c r="AL37" s="11"/>
      <c r="AM37" s="11"/>
      <c r="AP37" s="125"/>
      <c r="AQ37" s="125" t="s">
        <v>168</v>
      </c>
      <c r="AR37" s="147">
        <f t="shared" si="7"/>
        <v>0</v>
      </c>
      <c r="AS37" s="122"/>
      <c r="AT37" s="122">
        <f t="shared" si="8"/>
        <v>0</v>
      </c>
      <c r="AU37" s="122">
        <f>IF(IF(F37="",TRUE,COUNTIF(tbl_07_UVS_0153[Naziv upravičenega variabilnega stroška],F37)=1)=FALSE,1,0)</f>
        <v>0</v>
      </c>
      <c r="AV37" s="122"/>
      <c r="AW37" s="35">
        <f t="shared" si="9"/>
        <v>0</v>
      </c>
      <c r="AX37" s="35">
        <f t="shared" si="10"/>
        <v>0</v>
      </c>
      <c r="AY37" s="35">
        <f t="shared" si="24"/>
        <v>0</v>
      </c>
      <c r="AZ37" s="35">
        <f t="shared" si="11"/>
        <v>0</v>
      </c>
      <c r="BA37" s="35">
        <f t="shared" si="25"/>
        <v>0</v>
      </c>
      <c r="BB37" s="35">
        <f t="shared" si="12"/>
        <v>0</v>
      </c>
      <c r="BC37" s="35">
        <f t="shared" si="13"/>
        <v>0</v>
      </c>
      <c r="BD37" s="381">
        <f t="shared" si="14"/>
        <v>0</v>
      </c>
      <c r="BE37" s="35">
        <f t="shared" si="15"/>
        <v>0</v>
      </c>
      <c r="BF37" s="35">
        <f t="shared" si="16"/>
        <v>0</v>
      </c>
      <c r="BJ37" s="12" t="b">
        <f t="shared" si="17"/>
        <v>0</v>
      </c>
      <c r="BK37" s="516" t="b">
        <f t="shared" si="18"/>
        <v>0</v>
      </c>
      <c r="BL37" s="518">
        <f t="shared" si="19"/>
        <v>0</v>
      </c>
      <c r="BM37" s="518">
        <f t="shared" si="26"/>
        <v>0</v>
      </c>
      <c r="BN37" s="517" t="str">
        <f t="shared" si="20"/>
        <v/>
      </c>
      <c r="BO37" s="517" t="str">
        <f t="shared" si="21"/>
        <v/>
      </c>
      <c r="BP37" s="517" t="str">
        <f t="shared" si="22"/>
        <v/>
      </c>
      <c r="BQ37" s="517" t="str">
        <f t="shared" si="27"/>
        <v/>
      </c>
      <c r="BR37" s="546" t="str">
        <f t="shared" si="28"/>
        <v/>
      </c>
      <c r="BX37" s="125"/>
    </row>
    <row r="38" spans="1:87" s="35" customFormat="1" ht="16.7" customHeight="1" x14ac:dyDescent="0.25">
      <c r="A38" s="11"/>
      <c r="B38" s="11"/>
      <c r="C38" s="332" t="str">
        <f t="shared" si="0"/>
        <v>PO</v>
      </c>
      <c r="D38" s="308" t="str">
        <f t="shared" si="1"/>
        <v>PLAN</v>
      </c>
      <c r="E38" s="310" t="str">
        <f>IF(F38="","",INDEX(BAZA_Sifranti!$I$10:$O$43,MATCH(F38,BAZA_Sifranti!$L$10:$L$43,0),3))</f>
        <v/>
      </c>
      <c r="F38" s="641"/>
      <c r="G38" s="262" t="str">
        <f t="shared" si="23"/>
        <v/>
      </c>
      <c r="H38" s="29" t="str">
        <f>IFERROR(IF(F38="","",VLOOKUP(MATCH(E38,tblS_VarStroški_SD[ID_STRO_SD],0)-1,tblS_VarStroški_SD[],5)),"")</f>
        <v/>
      </c>
      <c r="I38" s="642"/>
      <c r="J38" s="643"/>
      <c r="K38" s="643"/>
      <c r="L38" s="644"/>
      <c r="M38" s="643"/>
      <c r="N38" s="643"/>
      <c r="O38" s="645"/>
      <c r="P38" s="646"/>
      <c r="Q38" s="647"/>
      <c r="R38" s="30" t="str">
        <f>IFERROR(IF(F38="","",VLOOKUP(MATCH(F38,tblS_VarStroški_SD[STROSEK_SD_Naziv],0)-1,tblS_VarStroški_SD[],6)),"")</f>
        <v/>
      </c>
      <c r="S38" s="399" t="str">
        <f t="shared" si="2"/>
        <v/>
      </c>
      <c r="T38" s="690" t="str">
        <f t="shared" si="3"/>
        <v/>
      </c>
      <c r="U38" s="32" t="str">
        <f t="shared" si="4"/>
        <v/>
      </c>
      <c r="V38" s="198" t="str">
        <f t="shared" si="5"/>
        <v/>
      </c>
      <c r="W38" s="22"/>
      <c r="Y38" s="194" t="str">
        <f t="shared" si="6"/>
        <v/>
      </c>
      <c r="AC38" s="11"/>
      <c r="AD38" s="11"/>
      <c r="AE38" s="11"/>
      <c r="AF38" s="11"/>
      <c r="AG38" s="11"/>
      <c r="AH38" s="11"/>
      <c r="AI38" s="11"/>
      <c r="AJ38" s="11"/>
      <c r="AK38" s="11"/>
      <c r="AL38" s="11"/>
      <c r="AM38" s="11"/>
      <c r="AP38" s="125"/>
      <c r="AQ38" s="125" t="s">
        <v>169</v>
      </c>
      <c r="AR38" s="147">
        <f t="shared" si="7"/>
        <v>0</v>
      </c>
      <c r="AS38" s="122"/>
      <c r="AT38" s="122">
        <f t="shared" si="8"/>
        <v>0</v>
      </c>
      <c r="AU38" s="122">
        <f>IF(IF(F38="",TRUE,COUNTIF(tbl_07_UVS_0153[Naziv upravičenega variabilnega stroška],F38)=1)=FALSE,1,0)</f>
        <v>0</v>
      </c>
      <c r="AV38" s="122"/>
      <c r="AW38" s="35">
        <f t="shared" si="9"/>
        <v>0</v>
      </c>
      <c r="AX38" s="35">
        <f t="shared" si="10"/>
        <v>0</v>
      </c>
      <c r="AY38" s="35">
        <f t="shared" si="24"/>
        <v>0</v>
      </c>
      <c r="AZ38" s="35">
        <f t="shared" si="11"/>
        <v>0</v>
      </c>
      <c r="BA38" s="35">
        <f t="shared" si="25"/>
        <v>0</v>
      </c>
      <c r="BB38" s="35">
        <f t="shared" si="12"/>
        <v>0</v>
      </c>
      <c r="BC38" s="35">
        <f t="shared" si="13"/>
        <v>0</v>
      </c>
      <c r="BD38" s="381">
        <f t="shared" si="14"/>
        <v>0</v>
      </c>
      <c r="BE38" s="35">
        <f t="shared" si="15"/>
        <v>0</v>
      </c>
      <c r="BF38" s="35">
        <f t="shared" si="16"/>
        <v>0</v>
      </c>
      <c r="BJ38" s="12" t="b">
        <f t="shared" si="17"/>
        <v>0</v>
      </c>
      <c r="BK38" s="516" t="b">
        <f t="shared" si="18"/>
        <v>0</v>
      </c>
      <c r="BL38" s="518">
        <f t="shared" si="19"/>
        <v>0</v>
      </c>
      <c r="BM38" s="518">
        <f t="shared" si="26"/>
        <v>0</v>
      </c>
      <c r="BN38" s="517" t="str">
        <f t="shared" si="20"/>
        <v/>
      </c>
      <c r="BO38" s="517" t="str">
        <f t="shared" si="21"/>
        <v/>
      </c>
      <c r="BP38" s="517" t="str">
        <f t="shared" si="22"/>
        <v/>
      </c>
      <c r="BQ38" s="517" t="str">
        <f t="shared" si="27"/>
        <v/>
      </c>
      <c r="BR38" s="546" t="str">
        <f t="shared" si="28"/>
        <v/>
      </c>
      <c r="BX38" s="125"/>
    </row>
    <row r="39" spans="1:87" s="35" customFormat="1" ht="16.7" customHeight="1" x14ac:dyDescent="0.25">
      <c r="A39" s="11"/>
      <c r="B39" s="11"/>
      <c r="C39" s="332" t="str">
        <f t="shared" si="0"/>
        <v>PO</v>
      </c>
      <c r="D39" s="308" t="str">
        <f t="shared" si="1"/>
        <v>PLAN</v>
      </c>
      <c r="E39" s="310" t="str">
        <f>IF(F39="","",INDEX(BAZA_Sifranti!$I$10:$O$43,MATCH(F39,BAZA_Sifranti!$L$10:$L$43,0),3))</f>
        <v/>
      </c>
      <c r="F39" s="641"/>
      <c r="G39" s="262" t="str">
        <f t="shared" si="23"/>
        <v/>
      </c>
      <c r="H39" s="29" t="str">
        <f>IFERROR(IF(F39="","",VLOOKUP(MATCH(E39,tblS_VarStroški_SD[ID_STRO_SD],0)-1,tblS_VarStroški_SD[],5)),"")</f>
        <v/>
      </c>
      <c r="I39" s="642"/>
      <c r="J39" s="643"/>
      <c r="K39" s="643"/>
      <c r="L39" s="644"/>
      <c r="M39" s="643"/>
      <c r="N39" s="643"/>
      <c r="O39" s="645"/>
      <c r="P39" s="646"/>
      <c r="Q39" s="647"/>
      <c r="R39" s="30" t="str">
        <f>IFERROR(IF(F39="","",VLOOKUP(MATCH(F39,tblS_VarStroški_SD[STROSEK_SD_Naziv],0)-1,tblS_VarStroški_SD[],6)),"")</f>
        <v/>
      </c>
      <c r="S39" s="399" t="str">
        <f t="shared" si="2"/>
        <v/>
      </c>
      <c r="T39" s="690" t="str">
        <f t="shared" si="3"/>
        <v/>
      </c>
      <c r="U39" s="32" t="str">
        <f t="shared" si="4"/>
        <v/>
      </c>
      <c r="V39" s="198" t="str">
        <f t="shared" si="5"/>
        <v/>
      </c>
      <c r="W39" s="22"/>
      <c r="Y39" s="194" t="str">
        <f t="shared" si="6"/>
        <v/>
      </c>
      <c r="AC39" s="11"/>
      <c r="AD39" s="11"/>
      <c r="AE39" s="11"/>
      <c r="AF39" s="11"/>
      <c r="AG39" s="11"/>
      <c r="AH39" s="11"/>
      <c r="AI39" s="11"/>
      <c r="AJ39" s="11"/>
      <c r="AK39" s="11"/>
      <c r="AL39" s="11"/>
      <c r="AM39" s="11"/>
      <c r="AP39" s="125"/>
      <c r="AQ39" s="125" t="s">
        <v>170</v>
      </c>
      <c r="AR39" s="147">
        <f t="shared" si="7"/>
        <v>0</v>
      </c>
      <c r="AS39" s="122"/>
      <c r="AT39" s="122">
        <f t="shared" si="8"/>
        <v>0</v>
      </c>
      <c r="AU39" s="122">
        <f>IF(IF(F39="",TRUE,COUNTIF(tbl_07_UVS_0153[Naziv upravičenega variabilnega stroška],F39)=1)=FALSE,1,0)</f>
        <v>0</v>
      </c>
      <c r="AV39" s="122"/>
      <c r="AW39" s="35">
        <f t="shared" si="9"/>
        <v>0</v>
      </c>
      <c r="AX39" s="35">
        <f t="shared" si="10"/>
        <v>0</v>
      </c>
      <c r="AY39" s="35">
        <f t="shared" si="24"/>
        <v>0</v>
      </c>
      <c r="AZ39" s="35">
        <f t="shared" si="11"/>
        <v>0</v>
      </c>
      <c r="BA39" s="35">
        <f t="shared" si="25"/>
        <v>0</v>
      </c>
      <c r="BB39" s="35">
        <f t="shared" si="12"/>
        <v>0</v>
      </c>
      <c r="BC39" s="35">
        <f t="shared" si="13"/>
        <v>0</v>
      </c>
      <c r="BD39" s="381">
        <f t="shared" si="14"/>
        <v>0</v>
      </c>
      <c r="BE39" s="35">
        <f t="shared" si="15"/>
        <v>0</v>
      </c>
      <c r="BF39" s="35">
        <f t="shared" si="16"/>
        <v>0</v>
      </c>
      <c r="BJ39" s="12" t="b">
        <f t="shared" si="17"/>
        <v>0</v>
      </c>
      <c r="BK39" s="516" t="b">
        <f t="shared" si="18"/>
        <v>0</v>
      </c>
      <c r="BL39" s="518">
        <f t="shared" si="19"/>
        <v>0</v>
      </c>
      <c r="BM39" s="518">
        <f t="shared" si="26"/>
        <v>0</v>
      </c>
      <c r="BN39" s="517" t="str">
        <f t="shared" si="20"/>
        <v/>
      </c>
      <c r="BO39" s="517" t="str">
        <f t="shared" si="21"/>
        <v/>
      </c>
      <c r="BP39" s="517" t="str">
        <f t="shared" si="22"/>
        <v/>
      </c>
      <c r="BQ39" s="517" t="str">
        <f t="shared" si="27"/>
        <v/>
      </c>
      <c r="BR39" s="546" t="str">
        <f t="shared" si="28"/>
        <v/>
      </c>
      <c r="BX39" s="125"/>
    </row>
    <row r="40" spans="1:87" s="35" customFormat="1" ht="16.7" customHeight="1" x14ac:dyDescent="0.25">
      <c r="A40" s="11"/>
      <c r="B40" s="11"/>
      <c r="C40" s="332" t="str">
        <f t="shared" si="0"/>
        <v>PO</v>
      </c>
      <c r="D40" s="308" t="str">
        <f t="shared" si="1"/>
        <v>PLAN</v>
      </c>
      <c r="E40" s="310" t="str">
        <f>IF(F40="","",INDEX(BAZA_Sifranti!$I$10:$O$43,MATCH(F40,BAZA_Sifranti!$L$10:$L$43,0),3))</f>
        <v/>
      </c>
      <c r="F40" s="641"/>
      <c r="G40" s="262" t="str">
        <f t="shared" si="23"/>
        <v/>
      </c>
      <c r="H40" s="29" t="str">
        <f>IFERROR(IF(F40="","",VLOOKUP(MATCH(E40,tblS_VarStroški_SD[ID_STRO_SD],0)-1,tblS_VarStroški_SD[],5)),"")</f>
        <v/>
      </c>
      <c r="I40" s="642"/>
      <c r="J40" s="643"/>
      <c r="K40" s="643"/>
      <c r="L40" s="644"/>
      <c r="M40" s="643"/>
      <c r="N40" s="643"/>
      <c r="O40" s="645"/>
      <c r="P40" s="646"/>
      <c r="Q40" s="647"/>
      <c r="R40" s="30" t="str">
        <f>IFERROR(IF(F40="","",VLOOKUP(MATCH(F40,tblS_VarStroški_SD[STROSEK_SD_Naziv],0)-1,tblS_VarStroški_SD[],6)),"")</f>
        <v/>
      </c>
      <c r="S40" s="399" t="str">
        <f t="shared" si="2"/>
        <v/>
      </c>
      <c r="T40" s="690" t="str">
        <f t="shared" si="3"/>
        <v/>
      </c>
      <c r="U40" s="32" t="str">
        <f t="shared" si="4"/>
        <v/>
      </c>
      <c r="V40" s="198" t="str">
        <f t="shared" si="5"/>
        <v/>
      </c>
      <c r="W40" s="22"/>
      <c r="Y40" s="194" t="str">
        <f t="shared" si="6"/>
        <v/>
      </c>
      <c r="AC40" s="11"/>
      <c r="AD40" s="11"/>
      <c r="AE40" s="11"/>
      <c r="AF40" s="11"/>
      <c r="AG40" s="11"/>
      <c r="AH40" s="11"/>
      <c r="AI40" s="11"/>
      <c r="AJ40" s="11"/>
      <c r="AK40" s="11"/>
      <c r="AL40" s="11"/>
      <c r="AM40" s="11"/>
      <c r="AP40" s="125"/>
      <c r="AQ40" s="125" t="s">
        <v>171</v>
      </c>
      <c r="AR40" s="147">
        <f t="shared" si="7"/>
        <v>0</v>
      </c>
      <c r="AS40" s="122"/>
      <c r="AT40" s="122">
        <f t="shared" si="8"/>
        <v>0</v>
      </c>
      <c r="AU40" s="122">
        <f>IF(IF(F40="",TRUE,COUNTIF(tbl_07_UVS_0153[Naziv upravičenega variabilnega stroška],F40)=1)=FALSE,1,0)</f>
        <v>0</v>
      </c>
      <c r="AV40" s="122"/>
      <c r="AW40" s="35">
        <f t="shared" si="9"/>
        <v>0</v>
      </c>
      <c r="AX40" s="35">
        <f t="shared" si="10"/>
        <v>0</v>
      </c>
      <c r="AY40" s="35">
        <f t="shared" si="24"/>
        <v>0</v>
      </c>
      <c r="AZ40" s="35">
        <f t="shared" si="11"/>
        <v>0</v>
      </c>
      <c r="BA40" s="35">
        <f t="shared" si="25"/>
        <v>0</v>
      </c>
      <c r="BB40" s="35">
        <f t="shared" si="12"/>
        <v>0</v>
      </c>
      <c r="BC40" s="35">
        <f t="shared" si="13"/>
        <v>0</v>
      </c>
      <c r="BD40" s="381">
        <f t="shared" si="14"/>
        <v>0</v>
      </c>
      <c r="BE40" s="35">
        <f t="shared" si="15"/>
        <v>0</v>
      </c>
      <c r="BF40" s="35">
        <f t="shared" si="16"/>
        <v>0</v>
      </c>
      <c r="BJ40" s="12" t="b">
        <f t="shared" si="17"/>
        <v>0</v>
      </c>
      <c r="BK40" s="516" t="b">
        <f t="shared" si="18"/>
        <v>0</v>
      </c>
      <c r="BL40" s="518">
        <f t="shared" si="19"/>
        <v>0</v>
      </c>
      <c r="BM40" s="518">
        <f t="shared" si="26"/>
        <v>0</v>
      </c>
      <c r="BN40" s="517" t="str">
        <f t="shared" si="20"/>
        <v/>
      </c>
      <c r="BO40" s="517" t="str">
        <f t="shared" si="21"/>
        <v/>
      </c>
      <c r="BP40" s="517" t="str">
        <f t="shared" si="22"/>
        <v/>
      </c>
      <c r="BQ40" s="517" t="str">
        <f t="shared" si="27"/>
        <v/>
      </c>
      <c r="BR40" s="546" t="str">
        <f t="shared" si="28"/>
        <v/>
      </c>
      <c r="BX40" s="125"/>
    </row>
    <row r="41" spans="1:87" s="35" customFormat="1" ht="16.7" customHeight="1" x14ac:dyDescent="0.25">
      <c r="A41" s="11"/>
      <c r="B41" s="11"/>
      <c r="C41" s="332" t="str">
        <f t="shared" si="0"/>
        <v>PO</v>
      </c>
      <c r="D41" s="308" t="str">
        <f t="shared" si="1"/>
        <v>PLAN</v>
      </c>
      <c r="E41" s="310" t="str">
        <f>IF(F41="","",INDEX(BAZA_Sifranti!$I$10:$O$43,MATCH(F41,BAZA_Sifranti!$L$10:$L$43,0),3))</f>
        <v/>
      </c>
      <c r="F41" s="641"/>
      <c r="G41" s="262" t="str">
        <f t="shared" si="23"/>
        <v/>
      </c>
      <c r="H41" s="29" t="str">
        <f>IFERROR(IF(F41="","",VLOOKUP(MATCH(E41,tblS_VarStroški_SD[ID_STRO_SD],0)-1,tblS_VarStroški_SD[],5)),"")</f>
        <v/>
      </c>
      <c r="I41" s="642"/>
      <c r="J41" s="643"/>
      <c r="K41" s="643"/>
      <c r="L41" s="644"/>
      <c r="M41" s="643"/>
      <c r="N41" s="643"/>
      <c r="O41" s="645"/>
      <c r="P41" s="646"/>
      <c r="Q41" s="647"/>
      <c r="R41" s="30" t="str">
        <f>IFERROR(IF(F41="","",VLOOKUP(MATCH(F41,tblS_VarStroški_SD[STROSEK_SD_Naziv],0)-1,tblS_VarStroški_SD[],6)),"")</f>
        <v/>
      </c>
      <c r="S41" s="399" t="str">
        <f t="shared" si="2"/>
        <v/>
      </c>
      <c r="T41" s="690" t="str">
        <f t="shared" si="3"/>
        <v/>
      </c>
      <c r="U41" s="32" t="str">
        <f t="shared" si="4"/>
        <v/>
      </c>
      <c r="V41" s="198" t="str">
        <f t="shared" si="5"/>
        <v/>
      </c>
      <c r="W41" s="22"/>
      <c r="Y41" s="194" t="str">
        <f t="shared" si="6"/>
        <v/>
      </c>
      <c r="AC41" s="11"/>
      <c r="AD41" s="11"/>
      <c r="AE41" s="11"/>
      <c r="AF41" s="11"/>
      <c r="AG41" s="11"/>
      <c r="AH41" s="11"/>
      <c r="AI41" s="11"/>
      <c r="AJ41" s="11"/>
      <c r="AK41" s="11"/>
      <c r="AL41" s="11"/>
      <c r="AM41" s="11"/>
      <c r="AP41" s="125"/>
      <c r="AQ41" s="125" t="s">
        <v>172</v>
      </c>
      <c r="AR41" s="147">
        <f t="shared" si="7"/>
        <v>0</v>
      </c>
      <c r="AS41" s="122"/>
      <c r="AT41" s="122">
        <f t="shared" si="8"/>
        <v>0</v>
      </c>
      <c r="AU41" s="122">
        <f>IF(IF(F41="",TRUE,COUNTIF(tbl_07_UVS_0153[Naziv upravičenega variabilnega stroška],F41)=1)=FALSE,1,0)</f>
        <v>0</v>
      </c>
      <c r="AV41" s="122"/>
      <c r="AW41" s="35">
        <f t="shared" si="9"/>
        <v>0</v>
      </c>
      <c r="AX41" s="35">
        <f t="shared" si="10"/>
        <v>0</v>
      </c>
      <c r="AY41" s="35">
        <f t="shared" si="24"/>
        <v>0</v>
      </c>
      <c r="AZ41" s="35">
        <f t="shared" si="11"/>
        <v>0</v>
      </c>
      <c r="BA41" s="35">
        <f t="shared" si="25"/>
        <v>0</v>
      </c>
      <c r="BB41" s="35">
        <f t="shared" si="12"/>
        <v>0</v>
      </c>
      <c r="BC41" s="35">
        <f t="shared" si="13"/>
        <v>0</v>
      </c>
      <c r="BD41" s="381">
        <f t="shared" si="14"/>
        <v>0</v>
      </c>
      <c r="BE41" s="35">
        <f t="shared" si="15"/>
        <v>0</v>
      </c>
      <c r="BF41" s="35">
        <f t="shared" si="16"/>
        <v>0</v>
      </c>
      <c r="BJ41" s="12" t="b">
        <f t="shared" si="17"/>
        <v>0</v>
      </c>
      <c r="BK41" s="516" t="b">
        <f t="shared" si="18"/>
        <v>0</v>
      </c>
      <c r="BL41" s="518">
        <f t="shared" si="19"/>
        <v>0</v>
      </c>
      <c r="BM41" s="518">
        <f t="shared" si="26"/>
        <v>0</v>
      </c>
      <c r="BN41" s="517" t="str">
        <f t="shared" si="20"/>
        <v/>
      </c>
      <c r="BO41" s="517" t="str">
        <f t="shared" si="21"/>
        <v/>
      </c>
      <c r="BP41" s="517" t="str">
        <f t="shared" si="22"/>
        <v/>
      </c>
      <c r="BQ41" s="517" t="str">
        <f t="shared" si="27"/>
        <v/>
      </c>
      <c r="BR41" s="546" t="str">
        <f t="shared" si="28"/>
        <v/>
      </c>
      <c r="BX41" s="125"/>
    </row>
    <row r="42" spans="1:87" s="35" customFormat="1" ht="16.7" customHeight="1" x14ac:dyDescent="0.25">
      <c r="A42" s="11"/>
      <c r="B42" s="11"/>
      <c r="C42" s="332" t="str">
        <f t="shared" si="0"/>
        <v>PO</v>
      </c>
      <c r="D42" s="308" t="str">
        <f t="shared" si="1"/>
        <v>PLAN</v>
      </c>
      <c r="E42" s="310" t="str">
        <f>IF(F42="","",INDEX(BAZA_Sifranti!$I$10:$O$43,MATCH(F42,BAZA_Sifranti!$L$10:$L$43,0),3))</f>
        <v/>
      </c>
      <c r="F42" s="641"/>
      <c r="G42" s="262" t="str">
        <f t="shared" si="23"/>
        <v/>
      </c>
      <c r="H42" s="29" t="str">
        <f>IFERROR(IF(F42="","",VLOOKUP(MATCH(E42,tblS_VarStroški_SD[ID_STRO_SD],0)-1,tblS_VarStroški_SD[],5)),"")</f>
        <v/>
      </c>
      <c r="I42" s="642"/>
      <c r="J42" s="643"/>
      <c r="K42" s="643"/>
      <c r="L42" s="644"/>
      <c r="M42" s="643"/>
      <c r="N42" s="643"/>
      <c r="O42" s="645"/>
      <c r="P42" s="646"/>
      <c r="Q42" s="647"/>
      <c r="R42" s="30" t="str">
        <f>IFERROR(IF(F42="","",VLOOKUP(MATCH(F42,tblS_VarStroški_SD[STROSEK_SD_Naziv],0)-1,tblS_VarStroški_SD[],6)),"")</f>
        <v/>
      </c>
      <c r="S42" s="399" t="str">
        <f t="shared" si="2"/>
        <v/>
      </c>
      <c r="T42" s="690" t="str">
        <f t="shared" si="3"/>
        <v/>
      </c>
      <c r="U42" s="32" t="str">
        <f t="shared" si="4"/>
        <v/>
      </c>
      <c r="V42" s="198" t="str">
        <f t="shared" si="5"/>
        <v/>
      </c>
      <c r="W42" s="22"/>
      <c r="Y42" s="194" t="str">
        <f t="shared" si="6"/>
        <v/>
      </c>
      <c r="AC42" s="11"/>
      <c r="AD42" s="11"/>
      <c r="AE42" s="11"/>
      <c r="AF42" s="11"/>
      <c r="AG42" s="11"/>
      <c r="AH42" s="11"/>
      <c r="AI42" s="11"/>
      <c r="AJ42" s="11"/>
      <c r="AK42" s="11"/>
      <c r="AL42" s="11"/>
      <c r="AM42" s="11"/>
      <c r="AP42" s="125"/>
      <c r="AQ42" s="125" t="s">
        <v>173</v>
      </c>
      <c r="AR42" s="147">
        <f t="shared" si="7"/>
        <v>0</v>
      </c>
      <c r="AS42" s="122"/>
      <c r="AT42" s="122">
        <f t="shared" si="8"/>
        <v>0</v>
      </c>
      <c r="AU42" s="122">
        <f>IF(IF(F42="",TRUE,COUNTIF(tbl_07_UVS_0153[Naziv upravičenega variabilnega stroška],F42)=1)=FALSE,1,0)</f>
        <v>0</v>
      </c>
      <c r="AV42" s="122"/>
      <c r="AW42" s="35">
        <f t="shared" si="9"/>
        <v>0</v>
      </c>
      <c r="AX42" s="35">
        <f t="shared" si="10"/>
        <v>0</v>
      </c>
      <c r="AY42" s="35">
        <f t="shared" si="24"/>
        <v>0</v>
      </c>
      <c r="AZ42" s="35">
        <f t="shared" si="11"/>
        <v>0</v>
      </c>
      <c r="BA42" s="35">
        <f t="shared" si="25"/>
        <v>0</v>
      </c>
      <c r="BB42" s="35">
        <f t="shared" si="12"/>
        <v>0</v>
      </c>
      <c r="BC42" s="35">
        <f t="shared" si="13"/>
        <v>0</v>
      </c>
      <c r="BD42" s="381">
        <f t="shared" si="14"/>
        <v>0</v>
      </c>
      <c r="BE42" s="35">
        <f t="shared" si="15"/>
        <v>0</v>
      </c>
      <c r="BF42" s="35">
        <f t="shared" si="16"/>
        <v>0</v>
      </c>
      <c r="BJ42" s="12" t="b">
        <f t="shared" si="17"/>
        <v>0</v>
      </c>
      <c r="BK42" s="516" t="b">
        <f t="shared" si="18"/>
        <v>0</v>
      </c>
      <c r="BL42" s="518">
        <f t="shared" si="19"/>
        <v>0</v>
      </c>
      <c r="BM42" s="518">
        <f t="shared" si="26"/>
        <v>0</v>
      </c>
      <c r="BN42" s="517" t="str">
        <f t="shared" si="20"/>
        <v/>
      </c>
      <c r="BO42" s="517" t="str">
        <f t="shared" si="21"/>
        <v/>
      </c>
      <c r="BP42" s="517" t="str">
        <f t="shared" si="22"/>
        <v/>
      </c>
      <c r="BQ42" s="517" t="str">
        <f t="shared" si="27"/>
        <v/>
      </c>
      <c r="BR42" s="546" t="str">
        <f t="shared" si="28"/>
        <v/>
      </c>
      <c r="BX42" s="125"/>
    </row>
    <row r="43" spans="1:87" s="35" customFormat="1" ht="16.7" customHeight="1" x14ac:dyDescent="0.25">
      <c r="A43" s="11"/>
      <c r="B43" s="11"/>
      <c r="C43" s="332" t="str">
        <f t="shared" si="0"/>
        <v>PO</v>
      </c>
      <c r="D43" s="308" t="str">
        <f t="shared" si="1"/>
        <v>PLAN</v>
      </c>
      <c r="E43" s="310" t="str">
        <f>IF(F43="","",INDEX(BAZA_Sifranti!$I$10:$O$43,MATCH(F43,BAZA_Sifranti!$L$10:$L$43,0),3))</f>
        <v/>
      </c>
      <c r="F43" s="641"/>
      <c r="G43" s="262" t="str">
        <f t="shared" si="23"/>
        <v/>
      </c>
      <c r="H43" s="29" t="str">
        <f>IFERROR(IF(F43="","",VLOOKUP(MATCH(E43,tblS_VarStroški_SD[ID_STRO_SD],0)-1,tblS_VarStroški_SD[],5)),"")</f>
        <v/>
      </c>
      <c r="I43" s="642"/>
      <c r="J43" s="643"/>
      <c r="K43" s="643"/>
      <c r="L43" s="644"/>
      <c r="M43" s="643"/>
      <c r="N43" s="643"/>
      <c r="O43" s="645"/>
      <c r="P43" s="646"/>
      <c r="Q43" s="647"/>
      <c r="R43" s="30" t="str">
        <f>IFERROR(IF(F43="","",VLOOKUP(MATCH(F43,tblS_VarStroški_SD[STROSEK_SD_Naziv],0)-1,tblS_VarStroški_SD[],6)),"")</f>
        <v/>
      </c>
      <c r="S43" s="399" t="str">
        <f t="shared" si="2"/>
        <v/>
      </c>
      <c r="T43" s="690" t="str">
        <f t="shared" si="3"/>
        <v/>
      </c>
      <c r="U43" s="32" t="str">
        <f t="shared" si="4"/>
        <v/>
      </c>
      <c r="V43" s="198" t="str">
        <f t="shared" si="5"/>
        <v/>
      </c>
      <c r="W43" s="22"/>
      <c r="Y43" s="194" t="str">
        <f t="shared" si="6"/>
        <v/>
      </c>
      <c r="AC43" s="11"/>
      <c r="AD43" s="11"/>
      <c r="AE43" s="11"/>
      <c r="AF43" s="11"/>
      <c r="AG43" s="11"/>
      <c r="AH43" s="11"/>
      <c r="AI43" s="11"/>
      <c r="AJ43" s="11"/>
      <c r="AK43" s="11"/>
      <c r="AL43" s="11"/>
      <c r="AM43" s="11"/>
      <c r="AP43" s="125"/>
      <c r="AQ43" s="125" t="s">
        <v>174</v>
      </c>
      <c r="AR43" s="147">
        <f t="shared" si="7"/>
        <v>0</v>
      </c>
      <c r="AS43" s="122"/>
      <c r="AT43" s="122">
        <f t="shared" si="8"/>
        <v>0</v>
      </c>
      <c r="AU43" s="122">
        <f>IF(IF(F43="",TRUE,COUNTIF(tbl_07_UVS_0153[Naziv upravičenega variabilnega stroška],F43)=1)=FALSE,1,0)</f>
        <v>0</v>
      </c>
      <c r="AV43" s="122"/>
      <c r="AW43" s="35">
        <f t="shared" si="9"/>
        <v>0</v>
      </c>
      <c r="AX43" s="35">
        <f t="shared" si="10"/>
        <v>0</v>
      </c>
      <c r="AY43" s="35">
        <f t="shared" si="24"/>
        <v>0</v>
      </c>
      <c r="AZ43" s="35">
        <f t="shared" si="11"/>
        <v>0</v>
      </c>
      <c r="BA43" s="35">
        <f t="shared" si="25"/>
        <v>0</v>
      </c>
      <c r="BB43" s="35">
        <f t="shared" si="12"/>
        <v>0</v>
      </c>
      <c r="BC43" s="35">
        <f t="shared" si="13"/>
        <v>0</v>
      </c>
      <c r="BD43" s="381">
        <f t="shared" si="14"/>
        <v>0</v>
      </c>
      <c r="BE43" s="35">
        <f t="shared" si="15"/>
        <v>0</v>
      </c>
      <c r="BF43" s="35">
        <f t="shared" si="16"/>
        <v>0</v>
      </c>
      <c r="BJ43" s="12" t="b">
        <f t="shared" si="17"/>
        <v>0</v>
      </c>
      <c r="BK43" s="516" t="b">
        <f t="shared" si="18"/>
        <v>0</v>
      </c>
      <c r="BL43" s="518">
        <f t="shared" si="19"/>
        <v>0</v>
      </c>
      <c r="BM43" s="518">
        <f t="shared" si="26"/>
        <v>0</v>
      </c>
      <c r="BN43" s="517" t="str">
        <f t="shared" si="20"/>
        <v/>
      </c>
      <c r="BO43" s="517" t="str">
        <f t="shared" si="21"/>
        <v/>
      </c>
      <c r="BP43" s="517" t="str">
        <f t="shared" si="22"/>
        <v/>
      </c>
      <c r="BQ43" s="517" t="str">
        <f t="shared" si="27"/>
        <v/>
      </c>
      <c r="BR43" s="546" t="str">
        <f t="shared" si="28"/>
        <v/>
      </c>
      <c r="BX43" s="125"/>
    </row>
    <row r="44" spans="1:87" s="35" customFormat="1" ht="16.7" customHeight="1" x14ac:dyDescent="0.25">
      <c r="A44" s="11"/>
      <c r="B44" s="11"/>
      <c r="C44" s="332" t="str">
        <f t="shared" si="0"/>
        <v>PO</v>
      </c>
      <c r="D44" s="308" t="str">
        <f t="shared" si="1"/>
        <v>PLAN</v>
      </c>
      <c r="E44" s="310" t="str">
        <f>IF(F44="","",INDEX(BAZA_Sifranti!$I$10:$O$43,MATCH(F44,BAZA_Sifranti!$L$10:$L$43,0),3))</f>
        <v/>
      </c>
      <c r="F44" s="641"/>
      <c r="G44" s="262" t="str">
        <f t="shared" si="23"/>
        <v/>
      </c>
      <c r="H44" s="29" t="str">
        <f>IFERROR(IF(F44="","",VLOOKUP(MATCH(E44,tblS_VarStroški_SD[ID_STRO_SD],0)-1,tblS_VarStroški_SD[],5)),"")</f>
        <v/>
      </c>
      <c r="I44" s="642"/>
      <c r="J44" s="643"/>
      <c r="K44" s="643"/>
      <c r="L44" s="644"/>
      <c r="M44" s="643"/>
      <c r="N44" s="643"/>
      <c r="O44" s="645"/>
      <c r="P44" s="646"/>
      <c r="Q44" s="647"/>
      <c r="R44" s="30" t="str">
        <f>IFERROR(IF(F44="","",VLOOKUP(MATCH(F44,tblS_VarStroški_SD[STROSEK_SD_Naziv],0)-1,tblS_VarStroški_SD[],6)),"")</f>
        <v/>
      </c>
      <c r="S44" s="399" t="str">
        <f t="shared" si="2"/>
        <v/>
      </c>
      <c r="T44" s="690" t="str">
        <f t="shared" si="3"/>
        <v/>
      </c>
      <c r="U44" s="32" t="str">
        <f t="shared" si="4"/>
        <v/>
      </c>
      <c r="V44" s="198" t="str">
        <f t="shared" si="5"/>
        <v/>
      </c>
      <c r="W44" s="22"/>
      <c r="Y44" s="194" t="str">
        <f t="shared" si="6"/>
        <v/>
      </c>
      <c r="AB44" s="35" t="s">
        <v>241</v>
      </c>
      <c r="AC44" s="11"/>
      <c r="AD44" s="11"/>
      <c r="AE44" s="11"/>
      <c r="AF44" s="11"/>
      <c r="AG44" s="11"/>
      <c r="AH44" s="11"/>
      <c r="AI44" s="11"/>
      <c r="AJ44" s="11"/>
      <c r="AK44" s="11"/>
      <c r="AL44" s="11"/>
      <c r="AM44" s="11"/>
      <c r="AP44" s="125"/>
      <c r="AQ44" s="125" t="s">
        <v>175</v>
      </c>
      <c r="AR44" s="147">
        <f t="shared" si="7"/>
        <v>0</v>
      </c>
      <c r="AS44" s="122"/>
      <c r="AT44" s="122">
        <f t="shared" si="8"/>
        <v>0</v>
      </c>
      <c r="AU44" s="122">
        <f>IF(IF(F44="",TRUE,COUNTIF(tbl_07_UVS_0153[Naziv upravičenega variabilnega stroška],F44)=1)=FALSE,1,0)</f>
        <v>0</v>
      </c>
      <c r="AV44" s="122"/>
      <c r="AW44" s="35">
        <f t="shared" si="9"/>
        <v>0</v>
      </c>
      <c r="AX44" s="35">
        <f t="shared" si="10"/>
        <v>0</v>
      </c>
      <c r="AY44" s="35">
        <f t="shared" si="24"/>
        <v>0</v>
      </c>
      <c r="AZ44" s="35">
        <f t="shared" si="11"/>
        <v>0</v>
      </c>
      <c r="BA44" s="35">
        <f t="shared" si="25"/>
        <v>0</v>
      </c>
      <c r="BB44" s="35">
        <f t="shared" si="12"/>
        <v>0</v>
      </c>
      <c r="BC44" s="35">
        <f t="shared" si="13"/>
        <v>0</v>
      </c>
      <c r="BD44" s="381">
        <f t="shared" si="14"/>
        <v>0</v>
      </c>
      <c r="BE44" s="35">
        <f t="shared" si="15"/>
        <v>0</v>
      </c>
      <c r="BF44" s="35">
        <f t="shared" si="16"/>
        <v>0</v>
      </c>
      <c r="BJ44" s="12" t="b">
        <f t="shared" si="17"/>
        <v>0</v>
      </c>
      <c r="BK44" s="516" t="b">
        <f t="shared" si="18"/>
        <v>0</v>
      </c>
      <c r="BL44" s="518">
        <f t="shared" si="19"/>
        <v>0</v>
      </c>
      <c r="BM44" s="518">
        <f t="shared" si="26"/>
        <v>0</v>
      </c>
      <c r="BN44" s="517" t="str">
        <f t="shared" si="20"/>
        <v/>
      </c>
      <c r="BO44" s="517" t="str">
        <f t="shared" si="21"/>
        <v/>
      </c>
      <c r="BP44" s="517" t="str">
        <f t="shared" si="22"/>
        <v/>
      </c>
      <c r="BQ44" s="517" t="str">
        <f t="shared" si="27"/>
        <v/>
      </c>
      <c r="BR44" s="546" t="str">
        <f t="shared" si="28"/>
        <v/>
      </c>
      <c r="BX44" s="125"/>
    </row>
    <row r="45" spans="1:87" s="35" customFormat="1" ht="16.7" customHeight="1" x14ac:dyDescent="0.25">
      <c r="A45" s="11"/>
      <c r="B45" s="11"/>
      <c r="C45" s="332" t="str">
        <f t="shared" si="0"/>
        <v>PO</v>
      </c>
      <c r="D45" s="308" t="str">
        <f t="shared" si="1"/>
        <v>PLAN</v>
      </c>
      <c r="E45" s="310" t="str">
        <f>IF(F45="","",INDEX(BAZA_Sifranti!$I$10:$O$43,MATCH(F45,BAZA_Sifranti!$L$10:$L$43,0),3))</f>
        <v/>
      </c>
      <c r="F45" s="641"/>
      <c r="G45" s="262" t="str">
        <f t="shared" si="23"/>
        <v/>
      </c>
      <c r="H45" s="29" t="str">
        <f>IFERROR(IF(F45="","",VLOOKUP(MATCH(E45,tblS_VarStroški_SD[ID_STRO_SD],0)-1,tblS_VarStroški_SD[],5)),"")</f>
        <v/>
      </c>
      <c r="I45" s="642"/>
      <c r="J45" s="643"/>
      <c r="K45" s="643"/>
      <c r="L45" s="644"/>
      <c r="M45" s="643"/>
      <c r="N45" s="643"/>
      <c r="O45" s="645"/>
      <c r="P45" s="646"/>
      <c r="Q45" s="647"/>
      <c r="R45" s="30" t="str">
        <f>IFERROR(IF(F45="","",VLOOKUP(MATCH(F45,tblS_VarStroški_SD[STROSEK_SD_Naziv],0)-1,tblS_VarStroški_SD[],6)),"")</f>
        <v/>
      </c>
      <c r="S45" s="399" t="str">
        <f t="shared" si="2"/>
        <v/>
      </c>
      <c r="T45" s="690" t="str">
        <f t="shared" si="3"/>
        <v/>
      </c>
      <c r="U45" s="32" t="str">
        <f t="shared" si="4"/>
        <v/>
      </c>
      <c r="V45" s="198" t="str">
        <f t="shared" si="5"/>
        <v/>
      </c>
      <c r="W45" s="22"/>
      <c r="Y45" s="194" t="str">
        <f t="shared" si="6"/>
        <v/>
      </c>
      <c r="AB45" s="394" t="s">
        <v>959</v>
      </c>
      <c r="AC45" s="11"/>
      <c r="AD45" s="11"/>
      <c r="AE45" s="11"/>
      <c r="AF45" s="11"/>
      <c r="AG45" s="11"/>
      <c r="AH45" s="11"/>
      <c r="AI45" s="11"/>
      <c r="AJ45" s="11"/>
      <c r="AK45" s="11"/>
      <c r="AL45" s="11"/>
      <c r="AM45" s="11"/>
      <c r="AP45" s="125"/>
      <c r="AQ45" s="125" t="s">
        <v>176</v>
      </c>
      <c r="AR45" s="147">
        <f t="shared" si="7"/>
        <v>0</v>
      </c>
      <c r="AS45" s="122"/>
      <c r="AT45" s="122">
        <f t="shared" si="8"/>
        <v>0</v>
      </c>
      <c r="AU45" s="122">
        <f>IF(IF(F45="",TRUE,COUNTIF(tbl_07_UVS_0153[Naziv upravičenega variabilnega stroška],F45)=1)=FALSE,1,0)</f>
        <v>0</v>
      </c>
      <c r="AV45" s="122"/>
      <c r="AW45" s="35">
        <f t="shared" si="9"/>
        <v>0</v>
      </c>
      <c r="AX45" s="35">
        <f t="shared" si="10"/>
        <v>0</v>
      </c>
      <c r="AY45" s="35">
        <f t="shared" si="24"/>
        <v>0</v>
      </c>
      <c r="AZ45" s="35">
        <f t="shared" si="11"/>
        <v>0</v>
      </c>
      <c r="BA45" s="35">
        <f t="shared" si="25"/>
        <v>0</v>
      </c>
      <c r="BB45" s="35">
        <f t="shared" si="12"/>
        <v>0</v>
      </c>
      <c r="BC45" s="35">
        <f t="shared" si="13"/>
        <v>0</v>
      </c>
      <c r="BD45" s="381">
        <f t="shared" si="14"/>
        <v>0</v>
      </c>
      <c r="BE45" s="35">
        <f t="shared" si="15"/>
        <v>0</v>
      </c>
      <c r="BF45" s="35">
        <f t="shared" si="16"/>
        <v>0</v>
      </c>
      <c r="BJ45" s="12" t="b">
        <f t="shared" si="17"/>
        <v>0</v>
      </c>
      <c r="BK45" s="516" t="b">
        <f t="shared" si="18"/>
        <v>0</v>
      </c>
      <c r="BL45" s="518">
        <f t="shared" si="19"/>
        <v>0</v>
      </c>
      <c r="BM45" s="518">
        <f t="shared" si="26"/>
        <v>0</v>
      </c>
      <c r="BN45" s="517" t="str">
        <f t="shared" si="20"/>
        <v/>
      </c>
      <c r="BO45" s="517" t="str">
        <f t="shared" si="21"/>
        <v/>
      </c>
      <c r="BP45" s="517" t="str">
        <f t="shared" si="22"/>
        <v/>
      </c>
      <c r="BQ45" s="517" t="str">
        <f t="shared" si="27"/>
        <v/>
      </c>
      <c r="BR45" s="546" t="str">
        <f t="shared" si="28"/>
        <v/>
      </c>
      <c r="BX45" s="125"/>
    </row>
    <row r="46" spans="1:87" s="35" customFormat="1" ht="16.7" customHeight="1" x14ac:dyDescent="0.25">
      <c r="A46" s="11"/>
      <c r="B46" s="11"/>
      <c r="C46" s="332" t="str">
        <f t="shared" si="0"/>
        <v>PO</v>
      </c>
      <c r="D46" s="308" t="str">
        <f t="shared" si="1"/>
        <v>PLAN</v>
      </c>
      <c r="E46" s="310" t="str">
        <f>IF(F46="","",INDEX(BAZA_Sifranti!$I$10:$O$43,MATCH(F46,BAZA_Sifranti!$L$10:$L$43,0),3))</f>
        <v/>
      </c>
      <c r="F46" s="641"/>
      <c r="G46" s="262" t="str">
        <f t="shared" si="23"/>
        <v/>
      </c>
      <c r="H46" s="29" t="str">
        <f>IFERROR(IF(F46="","",VLOOKUP(MATCH(E46,tblS_VarStroški_SD[ID_STRO_SD],0)-1,tblS_VarStroški_SD[],5)),"")</f>
        <v/>
      </c>
      <c r="I46" s="642"/>
      <c r="J46" s="643"/>
      <c r="K46" s="643"/>
      <c r="L46" s="644"/>
      <c r="M46" s="643"/>
      <c r="N46" s="643"/>
      <c r="O46" s="645"/>
      <c r="P46" s="646"/>
      <c r="Q46" s="647"/>
      <c r="R46" s="30" t="str">
        <f>IFERROR(IF(F46="","",VLOOKUP(MATCH(F46,tblS_VarStroški_SD[STROSEK_SD_Naziv],0)-1,tblS_VarStroški_SD[],6)),"")</f>
        <v/>
      </c>
      <c r="S46" s="399" t="str">
        <f t="shared" si="2"/>
        <v/>
      </c>
      <c r="T46" s="690" t="str">
        <f t="shared" si="3"/>
        <v/>
      </c>
      <c r="U46" s="32" t="str">
        <f t="shared" si="4"/>
        <v/>
      </c>
      <c r="V46" s="198" t="str">
        <f t="shared" si="5"/>
        <v/>
      </c>
      <c r="W46" s="22"/>
      <c r="Y46" s="194" t="str">
        <f t="shared" si="6"/>
        <v/>
      </c>
      <c r="AC46" s="11"/>
      <c r="AD46" s="11"/>
      <c r="AE46" s="11"/>
      <c r="AF46" s="11"/>
      <c r="AG46" s="11"/>
      <c r="AH46" s="11"/>
      <c r="AI46" s="11"/>
      <c r="AJ46" s="11"/>
      <c r="AK46" s="11"/>
      <c r="AL46" s="11"/>
      <c r="AM46" s="11"/>
      <c r="AP46" s="125"/>
      <c r="AQ46" s="125" t="s">
        <v>177</v>
      </c>
      <c r="AR46" s="147">
        <f t="shared" si="7"/>
        <v>0</v>
      </c>
      <c r="AS46" s="122"/>
      <c r="AT46" s="122">
        <v>0</v>
      </c>
      <c r="AU46" s="122">
        <f>IF(IF(F46="",TRUE,COUNTIF(tbl_07_UVS_0153[Naziv upravičenega variabilnega stroška],F46)=1)=FALSE,1,0)</f>
        <v>0</v>
      </c>
      <c r="AV46" s="122"/>
      <c r="AW46" s="35">
        <f t="shared" si="9"/>
        <v>0</v>
      </c>
      <c r="AX46" s="35">
        <f t="shared" si="10"/>
        <v>0</v>
      </c>
      <c r="AY46" s="35">
        <f t="shared" si="24"/>
        <v>0</v>
      </c>
      <c r="AZ46" s="35">
        <f t="shared" si="11"/>
        <v>0</v>
      </c>
      <c r="BA46" s="35">
        <f t="shared" si="25"/>
        <v>0</v>
      </c>
      <c r="BB46" s="35">
        <f t="shared" si="12"/>
        <v>0</v>
      </c>
      <c r="BC46" s="35">
        <f t="shared" si="13"/>
        <v>0</v>
      </c>
      <c r="BD46" s="381">
        <f t="shared" si="14"/>
        <v>0</v>
      </c>
      <c r="BE46" s="35">
        <f t="shared" si="15"/>
        <v>0</v>
      </c>
      <c r="BF46" s="35">
        <f t="shared" si="16"/>
        <v>0</v>
      </c>
      <c r="BJ46" s="12" t="b">
        <f t="shared" si="17"/>
        <v>0</v>
      </c>
      <c r="BK46" s="516" t="b">
        <f t="shared" si="18"/>
        <v>0</v>
      </c>
      <c r="BL46" s="518">
        <f t="shared" si="19"/>
        <v>0</v>
      </c>
      <c r="BM46" s="518">
        <f t="shared" si="26"/>
        <v>0</v>
      </c>
      <c r="BN46" s="517" t="str">
        <f t="shared" si="20"/>
        <v/>
      </c>
      <c r="BO46" s="517" t="str">
        <f t="shared" si="21"/>
        <v/>
      </c>
      <c r="BP46" s="517" t="str">
        <f t="shared" si="22"/>
        <v/>
      </c>
      <c r="BQ46" s="517" t="str">
        <f t="shared" si="27"/>
        <v/>
      </c>
      <c r="BR46" s="546" t="str">
        <f t="shared" si="28"/>
        <v/>
      </c>
      <c r="BX46" s="125"/>
    </row>
    <row r="47" spans="1:87" ht="16.7" customHeight="1" x14ac:dyDescent="0.25">
      <c r="C47" s="308" t="str">
        <f t="shared" si="0"/>
        <v>PO</v>
      </c>
      <c r="D47" s="308" t="str">
        <f t="shared" si="1"/>
        <v>PLAN</v>
      </c>
      <c r="E47" s="311" t="str">
        <f t="shared" ref="E47:E62" si="29">IFERROR(IF(F47="","",LOOKUP(MATCH(F47,$CG$239:$CG$254,0),$CD$239:$CD$254,$CF$239:$CF$254)),"AXX-XX")</f>
        <v/>
      </c>
      <c r="F47" s="260" t="str">
        <f>IF(IZJAVA!$E$35="","",CG239)</f>
        <v/>
      </c>
      <c r="G47" s="648"/>
      <c r="H47" s="190" t="s">
        <v>9</v>
      </c>
      <c r="I47" s="402"/>
      <c r="J47" s="403"/>
      <c r="K47" s="403"/>
      <c r="L47" s="404"/>
      <c r="M47" s="403"/>
      <c r="N47" s="403"/>
      <c r="O47" s="405"/>
      <c r="P47" s="192"/>
      <c r="Q47" s="651"/>
      <c r="R47" s="191" t="s">
        <v>4</v>
      </c>
      <c r="S47" s="400" t="str">
        <f t="shared" si="2"/>
        <v/>
      </c>
      <c r="T47" s="691" t="str">
        <f t="shared" si="3"/>
        <v/>
      </c>
      <c r="U47" s="193" t="str">
        <f t="shared" si="4"/>
        <v/>
      </c>
      <c r="V47" s="199" t="str">
        <f t="shared" si="5"/>
        <v/>
      </c>
      <c r="W47" s="22"/>
      <c r="Y47" s="194" t="str">
        <f t="shared" ref="Y47:Y62" si="30">IF(AND(BD47="",AR47=0),"",IF(AR47=1,"û","ü"))</f>
        <v/>
      </c>
      <c r="AB47" s="443" t="s">
        <v>911</v>
      </c>
      <c r="AC47" s="488">
        <f>IFERROR(G47/SUM(G47:G49),0)</f>
        <v>0</v>
      </c>
      <c r="AK47" s="11"/>
      <c r="AL47" s="11"/>
      <c r="AM47" s="11"/>
      <c r="AN47" s="11"/>
      <c r="AO47" s="11"/>
      <c r="AQ47" s="241" t="str">
        <f>"a"&amp;(COUNTA($F$18:$F47))</f>
        <v>a1</v>
      </c>
      <c r="AR47" s="242">
        <f t="shared" ref="AR47:AR62" si="31">IF(SUM(AT47:BD47)&gt;0,1,0)</f>
        <v>0</v>
      </c>
      <c r="AS47" s="241"/>
      <c r="AT47" s="241">
        <v>0</v>
      </c>
      <c r="AU47" s="241"/>
      <c r="AV47" s="241">
        <f t="shared" ref="AV47:AV62" si="32">IF(E47="",IF((COUNTA(G47,Q47)&gt;0),1,0),0)</f>
        <v>0</v>
      </c>
      <c r="AX47" s="139"/>
      <c r="AY47" s="122"/>
      <c r="AZ47" s="122"/>
      <c r="BA47" s="122"/>
      <c r="BB47" s="122"/>
      <c r="BC47" s="122"/>
      <c r="BD47" s="382" t="str">
        <f t="shared" ref="BD47:BD62" si="33">IF(E47="","",IF(OR(COUNTA(G47,Q47)=0,COUNTA(G47,Q47)&lt;2),1,0))</f>
        <v/>
      </c>
      <c r="BE47" s="122"/>
      <c r="BF47" s="139"/>
      <c r="BG47" s="122"/>
      <c r="BI47" s="139"/>
      <c r="BN47" s="122"/>
      <c r="BO47" s="139"/>
      <c r="BP47" s="139"/>
      <c r="BQ47" s="139"/>
      <c r="BW47" s="139"/>
      <c r="BX47" s="125"/>
      <c r="CD47" s="139"/>
      <c r="CE47" s="122"/>
      <c r="CG47" s="122"/>
      <c r="CH47" s="122"/>
      <c r="CI47" s="122"/>
    </row>
    <row r="48" spans="1:87" ht="16.7" customHeight="1" x14ac:dyDescent="0.25">
      <c r="C48" s="308" t="str">
        <f t="shared" si="0"/>
        <v>PO</v>
      </c>
      <c r="D48" s="308" t="str">
        <f t="shared" si="1"/>
        <v>PLAN</v>
      </c>
      <c r="E48" s="310" t="str">
        <f t="shared" si="29"/>
        <v/>
      </c>
      <c r="F48" s="261" t="str">
        <f>IF(IZJAVA!$E$35="","",CG240)</f>
        <v/>
      </c>
      <c r="G48" s="649"/>
      <c r="H48" s="29" t="s">
        <v>9</v>
      </c>
      <c r="I48" s="406"/>
      <c r="J48" s="407"/>
      <c r="K48" s="407"/>
      <c r="L48" s="408"/>
      <c r="M48" s="407"/>
      <c r="N48" s="407"/>
      <c r="O48" s="409"/>
      <c r="P48" s="396"/>
      <c r="Q48" s="647"/>
      <c r="R48" s="30" t="s">
        <v>4</v>
      </c>
      <c r="S48" s="399" t="str">
        <f t="shared" si="2"/>
        <v/>
      </c>
      <c r="T48" s="690" t="str">
        <f t="shared" si="3"/>
        <v/>
      </c>
      <c r="U48" s="32" t="str">
        <f t="shared" si="4"/>
        <v/>
      </c>
      <c r="V48" s="198" t="str">
        <f>IFERROR(T48,"")</f>
        <v/>
      </c>
      <c r="W48" s="22"/>
      <c r="Y48" s="194" t="str">
        <f t="shared" si="30"/>
        <v/>
      </c>
      <c r="AB48" s="444" t="s">
        <v>912</v>
      </c>
      <c r="AC48" s="489">
        <f>IFERROR(G48/SUM(G47:G49),0)</f>
        <v>0</v>
      </c>
      <c r="AK48" s="11"/>
      <c r="AL48" s="11"/>
      <c r="AM48" s="11"/>
      <c r="AN48" s="11"/>
      <c r="AO48" s="11"/>
      <c r="AQ48" s="241" t="str">
        <f>"a"&amp;(COUNTA($F$18:$F48))</f>
        <v>a2</v>
      </c>
      <c r="AR48" s="242">
        <f t="shared" si="31"/>
        <v>0</v>
      </c>
      <c r="AS48" s="241"/>
      <c r="AT48" s="241">
        <v>0</v>
      </c>
      <c r="AU48" s="241"/>
      <c r="AV48" s="241">
        <f t="shared" si="32"/>
        <v>0</v>
      </c>
      <c r="AX48" s="139"/>
      <c r="AY48" s="122"/>
      <c r="AZ48" s="122"/>
      <c r="BA48" s="122"/>
      <c r="BB48" s="122"/>
      <c r="BC48" s="122"/>
      <c r="BD48" s="382" t="str">
        <f t="shared" si="33"/>
        <v/>
      </c>
      <c r="BE48" s="122"/>
      <c r="BF48" s="139"/>
      <c r="BG48" s="122"/>
      <c r="BI48" s="139"/>
      <c r="BN48" s="122"/>
      <c r="BO48" s="139"/>
      <c r="BP48" s="139"/>
      <c r="BQ48" s="139"/>
      <c r="BW48" s="139"/>
      <c r="BX48" s="122"/>
      <c r="CD48" s="139"/>
      <c r="CE48" s="122"/>
      <c r="CG48" s="122"/>
      <c r="CH48" s="122"/>
      <c r="CI48" s="122"/>
    </row>
    <row r="49" spans="3:87" ht="16.7" customHeight="1" x14ac:dyDescent="0.25">
      <c r="C49" s="308" t="str">
        <f t="shared" si="0"/>
        <v>PO</v>
      </c>
      <c r="D49" s="308" t="str">
        <f t="shared" si="1"/>
        <v>PLAN</v>
      </c>
      <c r="E49" s="310" t="str">
        <f t="shared" si="29"/>
        <v/>
      </c>
      <c r="F49" s="261" t="str">
        <f>IF(IZJAVA!$E$35="","",CG241)</f>
        <v/>
      </c>
      <c r="G49" s="649"/>
      <c r="H49" s="29" t="s">
        <v>9</v>
      </c>
      <c r="I49" s="406"/>
      <c r="J49" s="407"/>
      <c r="K49" s="407"/>
      <c r="L49" s="408"/>
      <c r="M49" s="407"/>
      <c r="N49" s="407"/>
      <c r="O49" s="409"/>
      <c r="P49" s="396"/>
      <c r="Q49" s="647"/>
      <c r="R49" s="30" t="s">
        <v>4</v>
      </c>
      <c r="S49" s="399" t="str">
        <f t="shared" si="2"/>
        <v/>
      </c>
      <c r="T49" s="690" t="str">
        <f t="shared" si="3"/>
        <v/>
      </c>
      <c r="U49" s="32" t="str">
        <f t="shared" si="4"/>
        <v/>
      </c>
      <c r="V49" s="198" t="str">
        <f>IFERROR(T49,"")</f>
        <v/>
      </c>
      <c r="W49" s="22"/>
      <c r="Y49" s="194" t="str">
        <f t="shared" si="30"/>
        <v/>
      </c>
      <c r="AB49" s="444" t="s">
        <v>913</v>
      </c>
      <c r="AC49" s="489">
        <f>1-(SUM(AC47:AC48))</f>
        <v>1</v>
      </c>
      <c r="AK49" s="11"/>
      <c r="AL49" s="11"/>
      <c r="AM49" s="11"/>
      <c r="AN49" s="11"/>
      <c r="AO49" s="11"/>
      <c r="AQ49" s="241" t="str">
        <f>"a"&amp;(COUNTA($F$18:$F49))</f>
        <v>a3</v>
      </c>
      <c r="AR49" s="242">
        <f t="shared" si="31"/>
        <v>0</v>
      </c>
      <c r="AS49" s="241"/>
      <c r="AT49" s="241">
        <v>0</v>
      </c>
      <c r="AU49" s="241"/>
      <c r="AV49" s="241">
        <f t="shared" si="32"/>
        <v>0</v>
      </c>
      <c r="AX49" s="139"/>
      <c r="AY49" s="122"/>
      <c r="AZ49" s="122"/>
      <c r="BA49" s="122"/>
      <c r="BB49" s="122"/>
      <c r="BC49" s="122"/>
      <c r="BD49" s="382" t="str">
        <f t="shared" si="33"/>
        <v/>
      </c>
      <c r="BE49" s="122"/>
      <c r="BF49" s="139"/>
      <c r="BG49" s="122"/>
      <c r="BI49" s="139"/>
      <c r="BN49" s="122"/>
      <c r="BO49" s="139"/>
      <c r="BP49" s="139"/>
      <c r="BQ49" s="139"/>
      <c r="BW49" s="139"/>
      <c r="BX49" s="122"/>
      <c r="CD49" s="139"/>
      <c r="CE49" s="122"/>
      <c r="CG49" s="122"/>
      <c r="CH49" s="122"/>
      <c r="CI49" s="122"/>
    </row>
    <row r="50" spans="3:87" ht="16.7" customHeight="1" x14ac:dyDescent="0.25">
      <c r="C50" s="308" t="str">
        <f t="shared" si="0"/>
        <v>PO</v>
      </c>
      <c r="D50" s="308" t="str">
        <f t="shared" si="1"/>
        <v>PLAN</v>
      </c>
      <c r="E50" s="312" t="str">
        <f t="shared" si="29"/>
        <v/>
      </c>
      <c r="F50" s="295" t="str">
        <f>IF(IZJAVA!$E$35="","",CG242)</f>
        <v/>
      </c>
      <c r="G50" s="650"/>
      <c r="H50" s="296" t="s">
        <v>109</v>
      </c>
      <c r="I50" s="410"/>
      <c r="J50" s="411"/>
      <c r="K50" s="411"/>
      <c r="L50" s="412"/>
      <c r="M50" s="411"/>
      <c r="N50" s="411"/>
      <c r="O50" s="413"/>
      <c r="P50" s="414"/>
      <c r="Q50" s="652"/>
      <c r="R50" s="297" t="s">
        <v>35</v>
      </c>
      <c r="S50" s="401" t="str">
        <f t="shared" si="2"/>
        <v/>
      </c>
      <c r="T50" s="692" t="str">
        <f t="shared" si="3"/>
        <v/>
      </c>
      <c r="U50" s="298" t="str">
        <f t="shared" si="4"/>
        <v/>
      </c>
      <c r="V50" s="299" t="str">
        <f t="shared" si="5"/>
        <v/>
      </c>
      <c r="W50" s="22"/>
      <c r="Y50" s="194" t="str">
        <f t="shared" si="30"/>
        <v/>
      </c>
      <c r="AK50" s="11"/>
      <c r="AL50" s="11"/>
      <c r="AM50" s="11"/>
      <c r="AN50" s="11"/>
      <c r="AO50" s="11"/>
      <c r="AQ50" s="241" t="str">
        <f>"a"&amp;(COUNTA($F$18:$F50))</f>
        <v>a4</v>
      </c>
      <c r="AR50" s="242">
        <f t="shared" si="31"/>
        <v>0</v>
      </c>
      <c r="AS50" s="241"/>
      <c r="AT50" s="241">
        <v>0</v>
      </c>
      <c r="AU50" s="241"/>
      <c r="AV50" s="241">
        <f t="shared" si="32"/>
        <v>0</v>
      </c>
      <c r="AX50" s="139"/>
      <c r="AY50" s="122"/>
      <c r="AZ50" s="122"/>
      <c r="BA50" s="122"/>
      <c r="BB50" s="122"/>
      <c r="BC50" s="122"/>
      <c r="BD50" s="382" t="str">
        <f t="shared" si="33"/>
        <v/>
      </c>
      <c r="BE50" s="122"/>
      <c r="BF50" s="139"/>
      <c r="BG50" s="122"/>
      <c r="BI50" s="139"/>
      <c r="BN50" s="122"/>
      <c r="BO50" s="139"/>
      <c r="BP50" s="139"/>
      <c r="BQ50" s="139"/>
      <c r="BW50" s="139"/>
      <c r="BX50" s="122"/>
      <c r="CD50" s="139"/>
      <c r="CE50" s="122"/>
      <c r="CG50" s="122"/>
      <c r="CH50" s="122"/>
      <c r="CI50" s="122"/>
    </row>
    <row r="51" spans="3:87" ht="16.7" customHeight="1" x14ac:dyDescent="0.25">
      <c r="C51" s="308" t="str">
        <f t="shared" si="0"/>
        <v>PO</v>
      </c>
      <c r="D51" s="308" t="str">
        <f t="shared" si="1"/>
        <v>PLAN</v>
      </c>
      <c r="E51" s="311" t="str">
        <f t="shared" si="29"/>
        <v/>
      </c>
      <c r="F51" s="260" t="str">
        <f>IF(IZJAVA!$E$36="","",CG243)</f>
        <v/>
      </c>
      <c r="G51" s="648"/>
      <c r="H51" s="190" t="s">
        <v>9</v>
      </c>
      <c r="I51" s="402"/>
      <c r="J51" s="403"/>
      <c r="K51" s="403"/>
      <c r="L51" s="404"/>
      <c r="M51" s="403"/>
      <c r="N51" s="403"/>
      <c r="O51" s="405"/>
      <c r="P51" s="192"/>
      <c r="Q51" s="651"/>
      <c r="R51" s="191" t="s">
        <v>4</v>
      </c>
      <c r="S51" s="400" t="str">
        <f t="shared" si="2"/>
        <v/>
      </c>
      <c r="T51" s="691" t="str">
        <f t="shared" si="3"/>
        <v/>
      </c>
      <c r="U51" s="193" t="str">
        <f t="shared" si="4"/>
        <v/>
      </c>
      <c r="V51" s="199" t="str">
        <f>IFERROR(T51,"")</f>
        <v/>
      </c>
      <c r="W51" s="22"/>
      <c r="Y51" s="194" t="str">
        <f t="shared" si="30"/>
        <v/>
      </c>
      <c r="AB51" s="443" t="s">
        <v>911</v>
      </c>
      <c r="AC51" s="488">
        <f>IFERROR(G51/SUM(G51:G53),0)</f>
        <v>0</v>
      </c>
      <c r="AK51" s="11"/>
      <c r="AL51" s="11"/>
      <c r="AM51" s="11"/>
      <c r="AN51" s="11"/>
      <c r="AO51" s="11"/>
      <c r="AQ51" s="241" t="str">
        <f>"a"&amp;(COUNTA($F$18:$F51))</f>
        <v>a5</v>
      </c>
      <c r="AR51" s="242">
        <f t="shared" si="31"/>
        <v>0</v>
      </c>
      <c r="AS51" s="241"/>
      <c r="AT51" s="241">
        <v>0</v>
      </c>
      <c r="AU51" s="241"/>
      <c r="AV51" s="241">
        <f t="shared" si="32"/>
        <v>0</v>
      </c>
      <c r="AX51" s="139"/>
      <c r="AY51" s="122"/>
      <c r="AZ51" s="122"/>
      <c r="BA51" s="122"/>
      <c r="BB51" s="122"/>
      <c r="BC51" s="122"/>
      <c r="BD51" s="382" t="str">
        <f t="shared" si="33"/>
        <v/>
      </c>
      <c r="BE51" s="122"/>
      <c r="BF51" s="139"/>
      <c r="BG51" s="122"/>
      <c r="BI51" s="139"/>
      <c r="BN51" s="122"/>
      <c r="BO51" s="139"/>
      <c r="BP51" s="139"/>
      <c r="BQ51" s="139"/>
      <c r="BW51" s="139"/>
      <c r="BX51" s="122"/>
      <c r="CD51" s="139"/>
      <c r="CE51" s="122"/>
      <c r="CG51" s="122"/>
      <c r="CH51" s="122"/>
      <c r="CI51" s="122"/>
    </row>
    <row r="52" spans="3:87" ht="16.7" customHeight="1" x14ac:dyDescent="0.25">
      <c r="C52" s="308" t="str">
        <f t="shared" si="0"/>
        <v>PO</v>
      </c>
      <c r="D52" s="308" t="str">
        <f t="shared" si="1"/>
        <v>PLAN</v>
      </c>
      <c r="E52" s="310" t="str">
        <f t="shared" si="29"/>
        <v/>
      </c>
      <c r="F52" s="261" t="str">
        <f>IF(IZJAVA!$E$36="","",CG244)</f>
        <v/>
      </c>
      <c r="G52" s="649"/>
      <c r="H52" s="29" t="s">
        <v>9</v>
      </c>
      <c r="I52" s="406"/>
      <c r="J52" s="407"/>
      <c r="K52" s="407"/>
      <c r="L52" s="408"/>
      <c r="M52" s="407"/>
      <c r="N52" s="407"/>
      <c r="O52" s="409"/>
      <c r="P52" s="396"/>
      <c r="Q52" s="647"/>
      <c r="R52" s="30" t="s">
        <v>4</v>
      </c>
      <c r="S52" s="399" t="str">
        <f t="shared" si="2"/>
        <v/>
      </c>
      <c r="T52" s="690" t="str">
        <f t="shared" si="3"/>
        <v/>
      </c>
      <c r="U52" s="32" t="str">
        <f t="shared" si="4"/>
        <v/>
      </c>
      <c r="V52" s="198" t="str">
        <f>IFERROR(T52,"")</f>
        <v/>
      </c>
      <c r="W52" s="22"/>
      <c r="Y52" s="194" t="str">
        <f t="shared" si="30"/>
        <v/>
      </c>
      <c r="AB52" s="444" t="s">
        <v>912</v>
      </c>
      <c r="AC52" s="489">
        <f>IFERROR(G52/SUM(G51:G53),0)</f>
        <v>0</v>
      </c>
      <c r="AK52" s="11"/>
      <c r="AL52" s="11"/>
      <c r="AM52" s="11"/>
      <c r="AN52" s="11"/>
      <c r="AO52" s="11"/>
      <c r="AQ52" s="241" t="str">
        <f>"a"&amp;(COUNTA($F$18:$F52))</f>
        <v>a6</v>
      </c>
      <c r="AR52" s="242">
        <f t="shared" si="31"/>
        <v>0</v>
      </c>
      <c r="AS52" s="241"/>
      <c r="AT52" s="241">
        <v>0</v>
      </c>
      <c r="AU52" s="241"/>
      <c r="AV52" s="241">
        <f t="shared" si="32"/>
        <v>0</v>
      </c>
      <c r="AX52" s="139"/>
      <c r="AY52" s="122"/>
      <c r="AZ52" s="122"/>
      <c r="BA52" s="122"/>
      <c r="BB52" s="122"/>
      <c r="BC52" s="122"/>
      <c r="BD52" s="382" t="str">
        <f t="shared" si="33"/>
        <v/>
      </c>
      <c r="BE52" s="122"/>
      <c r="BF52" s="139"/>
      <c r="BG52" s="122"/>
      <c r="BI52" s="139"/>
      <c r="BN52" s="122"/>
      <c r="BO52" s="139"/>
      <c r="BP52" s="139"/>
      <c r="BQ52" s="139"/>
      <c r="BW52" s="139"/>
      <c r="BX52" s="122"/>
      <c r="CD52" s="139"/>
      <c r="CE52" s="122"/>
      <c r="CG52" s="122"/>
      <c r="CH52" s="122"/>
      <c r="CI52" s="122"/>
    </row>
    <row r="53" spans="3:87" ht="16.7" customHeight="1" x14ac:dyDescent="0.25">
      <c r="C53" s="308" t="str">
        <f t="shared" si="0"/>
        <v>PO</v>
      </c>
      <c r="D53" s="308" t="str">
        <f t="shared" si="1"/>
        <v>PLAN</v>
      </c>
      <c r="E53" s="310" t="str">
        <f t="shared" si="29"/>
        <v/>
      </c>
      <c r="F53" s="261" t="str">
        <f>IF(IZJAVA!$E$36="","",CG245)</f>
        <v/>
      </c>
      <c r="G53" s="649"/>
      <c r="H53" s="29" t="s">
        <v>9</v>
      </c>
      <c r="I53" s="406"/>
      <c r="J53" s="407"/>
      <c r="K53" s="407"/>
      <c r="L53" s="408"/>
      <c r="M53" s="407"/>
      <c r="N53" s="407"/>
      <c r="O53" s="409"/>
      <c r="P53" s="396"/>
      <c r="Q53" s="647"/>
      <c r="R53" s="30" t="s">
        <v>4</v>
      </c>
      <c r="S53" s="399" t="str">
        <f t="shared" si="2"/>
        <v/>
      </c>
      <c r="T53" s="690" t="str">
        <f t="shared" si="3"/>
        <v/>
      </c>
      <c r="U53" s="32" t="str">
        <f t="shared" si="4"/>
        <v/>
      </c>
      <c r="V53" s="198" t="str">
        <f t="shared" si="5"/>
        <v/>
      </c>
      <c r="W53" s="22"/>
      <c r="Y53" s="194" t="str">
        <f t="shared" si="30"/>
        <v/>
      </c>
      <c r="AB53" s="444" t="s">
        <v>913</v>
      </c>
      <c r="AC53" s="489">
        <f>1-(SUM(AC51:AC52))</f>
        <v>1</v>
      </c>
      <c r="AK53" s="11"/>
      <c r="AL53" s="11"/>
      <c r="AM53" s="11"/>
      <c r="AN53" s="11"/>
      <c r="AO53" s="11"/>
      <c r="AQ53" s="241" t="str">
        <f>"a"&amp;(COUNTA($F$18:$F53))</f>
        <v>a7</v>
      </c>
      <c r="AR53" s="242">
        <f t="shared" si="31"/>
        <v>0</v>
      </c>
      <c r="AS53" s="241"/>
      <c r="AT53" s="241">
        <v>0</v>
      </c>
      <c r="AU53" s="241"/>
      <c r="AV53" s="241">
        <f t="shared" si="32"/>
        <v>0</v>
      </c>
      <c r="AX53" s="139"/>
      <c r="AY53" s="122"/>
      <c r="AZ53" s="122"/>
      <c r="BA53" s="122"/>
      <c r="BB53" s="122"/>
      <c r="BC53" s="122"/>
      <c r="BD53" s="382" t="str">
        <f t="shared" si="33"/>
        <v/>
      </c>
      <c r="BE53" s="122"/>
      <c r="BF53" s="139"/>
      <c r="BG53" s="122"/>
      <c r="BI53" s="139"/>
      <c r="BN53" s="122"/>
      <c r="BO53" s="139"/>
      <c r="BP53" s="139"/>
      <c r="BQ53" s="139"/>
      <c r="BW53" s="139"/>
      <c r="BX53" s="122"/>
      <c r="CD53" s="139"/>
      <c r="CE53" s="122"/>
      <c r="CG53" s="122"/>
      <c r="CH53" s="122"/>
      <c r="CI53" s="122"/>
    </row>
    <row r="54" spans="3:87" ht="16.7" customHeight="1" x14ac:dyDescent="0.25">
      <c r="C54" s="308" t="str">
        <f t="shared" si="0"/>
        <v>PO</v>
      </c>
      <c r="D54" s="308" t="str">
        <f t="shared" si="1"/>
        <v>PLAN</v>
      </c>
      <c r="E54" s="312" t="str">
        <f t="shared" si="29"/>
        <v/>
      </c>
      <c r="F54" s="295" t="str">
        <f>IF(IZJAVA!$E$36="","",CG246)</f>
        <v/>
      </c>
      <c r="G54" s="650"/>
      <c r="H54" s="296" t="s">
        <v>109</v>
      </c>
      <c r="I54" s="410"/>
      <c r="J54" s="411"/>
      <c r="K54" s="411"/>
      <c r="L54" s="412"/>
      <c r="M54" s="411"/>
      <c r="N54" s="411"/>
      <c r="O54" s="413"/>
      <c r="P54" s="414"/>
      <c r="Q54" s="652"/>
      <c r="R54" s="297" t="s">
        <v>35</v>
      </c>
      <c r="S54" s="401" t="str">
        <f t="shared" si="2"/>
        <v/>
      </c>
      <c r="T54" s="692" t="str">
        <f t="shared" si="3"/>
        <v/>
      </c>
      <c r="U54" s="298" t="str">
        <f t="shared" si="4"/>
        <v/>
      </c>
      <c r="V54" s="299" t="str">
        <f t="shared" si="5"/>
        <v/>
      </c>
      <c r="W54" s="22"/>
      <c r="Y54" s="194" t="str">
        <f t="shared" si="30"/>
        <v/>
      </c>
      <c r="AK54" s="11"/>
      <c r="AL54" s="11"/>
      <c r="AM54" s="11"/>
      <c r="AN54" s="11"/>
      <c r="AO54" s="11"/>
      <c r="AQ54" s="241" t="str">
        <f>"a"&amp;(COUNTA($F$18:$F54))</f>
        <v>a8</v>
      </c>
      <c r="AR54" s="242">
        <f t="shared" si="31"/>
        <v>0</v>
      </c>
      <c r="AS54" s="241"/>
      <c r="AT54" s="241">
        <v>0</v>
      </c>
      <c r="AU54" s="241"/>
      <c r="AV54" s="241">
        <f t="shared" si="32"/>
        <v>0</v>
      </c>
      <c r="AX54" s="139"/>
      <c r="AY54" s="122"/>
      <c r="AZ54" s="122"/>
      <c r="BA54" s="122"/>
      <c r="BB54" s="122"/>
      <c r="BC54" s="122"/>
      <c r="BD54" s="382" t="str">
        <f t="shared" si="33"/>
        <v/>
      </c>
      <c r="BE54" s="122"/>
      <c r="BF54" s="139"/>
      <c r="BG54" s="122"/>
      <c r="BI54" s="139"/>
      <c r="BN54" s="122"/>
      <c r="BO54" s="139"/>
      <c r="BP54" s="139"/>
      <c r="BQ54" s="139"/>
      <c r="BW54" s="139"/>
      <c r="BX54" s="122"/>
      <c r="CD54" s="139"/>
      <c r="CE54" s="122"/>
      <c r="CG54" s="122"/>
      <c r="CH54" s="122"/>
      <c r="CI54" s="122"/>
    </row>
    <row r="55" spans="3:87" ht="16.7" customHeight="1" x14ac:dyDescent="0.25">
      <c r="C55" s="308" t="str">
        <f t="shared" si="0"/>
        <v>PO</v>
      </c>
      <c r="D55" s="308" t="str">
        <f t="shared" si="1"/>
        <v>PLAN</v>
      </c>
      <c r="E55" s="311" t="str">
        <f t="shared" si="29"/>
        <v/>
      </c>
      <c r="F55" s="260" t="str">
        <f>IF(IZJAVA!$E$37="","",CG247)</f>
        <v/>
      </c>
      <c r="G55" s="648"/>
      <c r="H55" s="190" t="s">
        <v>9</v>
      </c>
      <c r="I55" s="402"/>
      <c r="J55" s="403"/>
      <c r="K55" s="403"/>
      <c r="L55" s="404"/>
      <c r="M55" s="403"/>
      <c r="N55" s="403"/>
      <c r="O55" s="405"/>
      <c r="P55" s="192"/>
      <c r="Q55" s="651"/>
      <c r="R55" s="191" t="s">
        <v>4</v>
      </c>
      <c r="S55" s="400" t="str">
        <f t="shared" si="2"/>
        <v/>
      </c>
      <c r="T55" s="691" t="str">
        <f t="shared" si="3"/>
        <v/>
      </c>
      <c r="U55" s="193" t="str">
        <f t="shared" si="4"/>
        <v/>
      </c>
      <c r="V55" s="199" t="str">
        <f>IFERROR(T55,"")</f>
        <v/>
      </c>
      <c r="W55" s="22"/>
      <c r="Y55" s="194" t="str">
        <f t="shared" si="30"/>
        <v/>
      </c>
      <c r="AB55" s="443" t="s">
        <v>911</v>
      </c>
      <c r="AC55" s="488">
        <f>IFERROR(G55/SUM(G55:G57),0)</f>
        <v>0</v>
      </c>
      <c r="AK55" s="11"/>
      <c r="AL55" s="11"/>
      <c r="AM55" s="11"/>
      <c r="AN55" s="11"/>
      <c r="AO55" s="11"/>
      <c r="AQ55" s="241" t="str">
        <f>"a"&amp;(COUNTA($F$18:$F55))</f>
        <v>a9</v>
      </c>
      <c r="AR55" s="242">
        <f t="shared" si="31"/>
        <v>0</v>
      </c>
      <c r="AS55" s="241"/>
      <c r="AT55" s="241">
        <v>0</v>
      </c>
      <c r="AU55" s="241"/>
      <c r="AV55" s="241">
        <f t="shared" si="32"/>
        <v>0</v>
      </c>
      <c r="AX55" s="139"/>
      <c r="AY55" s="122"/>
      <c r="AZ55" s="122"/>
      <c r="BA55" s="122"/>
      <c r="BB55" s="122"/>
      <c r="BC55" s="122"/>
      <c r="BD55" s="382" t="str">
        <f t="shared" si="33"/>
        <v/>
      </c>
      <c r="BE55" s="122"/>
      <c r="BF55" s="139"/>
      <c r="BG55" s="122"/>
      <c r="BI55" s="139"/>
      <c r="BN55" s="122"/>
      <c r="BO55" s="139"/>
      <c r="BP55" s="139"/>
      <c r="BQ55" s="139"/>
      <c r="BW55" s="139"/>
      <c r="BX55" s="122"/>
      <c r="CD55" s="139"/>
      <c r="CE55" s="122"/>
      <c r="CG55" s="122"/>
      <c r="CH55" s="122"/>
      <c r="CI55" s="122"/>
    </row>
    <row r="56" spans="3:87" ht="16.7" customHeight="1" x14ac:dyDescent="0.25">
      <c r="C56" s="308" t="str">
        <f t="shared" si="0"/>
        <v>PO</v>
      </c>
      <c r="D56" s="308" t="str">
        <f t="shared" si="1"/>
        <v>PLAN</v>
      </c>
      <c r="E56" s="310" t="str">
        <f t="shared" si="29"/>
        <v/>
      </c>
      <c r="F56" s="261" t="str">
        <f>IF(IZJAVA!$E$37="","",CG248)</f>
        <v/>
      </c>
      <c r="G56" s="649"/>
      <c r="H56" s="29" t="s">
        <v>9</v>
      </c>
      <c r="I56" s="406"/>
      <c r="J56" s="407"/>
      <c r="K56" s="407"/>
      <c r="L56" s="408"/>
      <c r="M56" s="407"/>
      <c r="N56" s="407"/>
      <c r="O56" s="409"/>
      <c r="P56" s="396"/>
      <c r="Q56" s="647"/>
      <c r="R56" s="30" t="s">
        <v>4</v>
      </c>
      <c r="S56" s="399" t="str">
        <f t="shared" si="2"/>
        <v/>
      </c>
      <c r="T56" s="690" t="str">
        <f t="shared" si="3"/>
        <v/>
      </c>
      <c r="U56" s="32" t="str">
        <f t="shared" si="4"/>
        <v/>
      </c>
      <c r="V56" s="198" t="str">
        <f>IFERROR(T56,"")</f>
        <v/>
      </c>
      <c r="W56" s="22"/>
      <c r="Y56" s="194" t="str">
        <f t="shared" si="30"/>
        <v/>
      </c>
      <c r="AB56" s="444" t="s">
        <v>912</v>
      </c>
      <c r="AC56" s="489">
        <f>IFERROR(G56/SUM(G55:G57),0)</f>
        <v>0</v>
      </c>
      <c r="AK56" s="11"/>
      <c r="AL56" s="11"/>
      <c r="AM56" s="11"/>
      <c r="AN56" s="11"/>
      <c r="AO56" s="11"/>
      <c r="AQ56" s="241" t="str">
        <f>"a"&amp;(COUNTA($F$18:$F56))</f>
        <v>a10</v>
      </c>
      <c r="AR56" s="242">
        <f t="shared" si="31"/>
        <v>0</v>
      </c>
      <c r="AS56" s="241"/>
      <c r="AT56" s="241">
        <v>0</v>
      </c>
      <c r="AU56" s="241"/>
      <c r="AV56" s="241">
        <f t="shared" si="32"/>
        <v>0</v>
      </c>
      <c r="AX56" s="139"/>
      <c r="AY56" s="122"/>
      <c r="AZ56" s="122"/>
      <c r="BA56" s="122"/>
      <c r="BB56" s="122"/>
      <c r="BC56" s="122"/>
      <c r="BD56" s="382" t="str">
        <f t="shared" si="33"/>
        <v/>
      </c>
      <c r="BE56" s="122"/>
      <c r="BF56" s="139"/>
      <c r="BG56" s="122"/>
      <c r="BI56" s="139"/>
      <c r="BN56" s="122"/>
      <c r="BO56" s="139"/>
      <c r="BP56" s="139"/>
      <c r="BQ56" s="139"/>
      <c r="BW56" s="139"/>
      <c r="BX56" s="122"/>
      <c r="CD56" s="139"/>
      <c r="CE56" s="122"/>
      <c r="CG56" s="122"/>
      <c r="CH56" s="122"/>
      <c r="CI56" s="122"/>
    </row>
    <row r="57" spans="3:87" ht="16.7" customHeight="1" x14ac:dyDescent="0.25">
      <c r="C57" s="308" t="str">
        <f t="shared" si="0"/>
        <v>PO</v>
      </c>
      <c r="D57" s="308" t="str">
        <f t="shared" si="1"/>
        <v>PLAN</v>
      </c>
      <c r="E57" s="310" t="str">
        <f t="shared" si="29"/>
        <v/>
      </c>
      <c r="F57" s="261" t="str">
        <f>IF(IZJAVA!$E$37="","",CG249)</f>
        <v/>
      </c>
      <c r="G57" s="649"/>
      <c r="H57" s="29" t="s">
        <v>9</v>
      </c>
      <c r="I57" s="406"/>
      <c r="J57" s="407"/>
      <c r="K57" s="407"/>
      <c r="L57" s="408"/>
      <c r="M57" s="407"/>
      <c r="N57" s="407"/>
      <c r="O57" s="409"/>
      <c r="P57" s="396"/>
      <c r="Q57" s="647"/>
      <c r="R57" s="30" t="s">
        <v>4</v>
      </c>
      <c r="S57" s="399" t="str">
        <f t="shared" si="2"/>
        <v/>
      </c>
      <c r="T57" s="690" t="str">
        <f t="shared" si="3"/>
        <v/>
      </c>
      <c r="U57" s="32" t="str">
        <f t="shared" si="4"/>
        <v/>
      </c>
      <c r="V57" s="198" t="str">
        <f t="shared" si="5"/>
        <v/>
      </c>
      <c r="W57" s="22"/>
      <c r="Y57" s="194" t="str">
        <f t="shared" si="30"/>
        <v/>
      </c>
      <c r="AB57" s="444" t="s">
        <v>913</v>
      </c>
      <c r="AC57" s="489">
        <f>1-(SUM(AC55:AC56))</f>
        <v>1</v>
      </c>
      <c r="AK57" s="11"/>
      <c r="AL57" s="11"/>
      <c r="AM57" s="11"/>
      <c r="AN57" s="11"/>
      <c r="AO57" s="11"/>
      <c r="AQ57" s="241" t="str">
        <f>"a"&amp;(COUNTA($F$18:$F57))</f>
        <v>a11</v>
      </c>
      <c r="AR57" s="242">
        <f t="shared" si="31"/>
        <v>0</v>
      </c>
      <c r="AS57" s="241"/>
      <c r="AT57" s="241">
        <v>0</v>
      </c>
      <c r="AU57" s="241"/>
      <c r="AV57" s="241">
        <f t="shared" si="32"/>
        <v>0</v>
      </c>
      <c r="AX57" s="139"/>
      <c r="AY57" s="122"/>
      <c r="AZ57" s="122"/>
      <c r="BA57" s="122"/>
      <c r="BB57" s="122"/>
      <c r="BC57" s="122"/>
      <c r="BD57" s="382" t="str">
        <f t="shared" si="33"/>
        <v/>
      </c>
      <c r="BE57" s="122"/>
      <c r="BF57" s="139"/>
      <c r="BG57" s="122"/>
      <c r="BI57" s="139"/>
      <c r="BN57" s="122"/>
      <c r="BO57" s="139"/>
      <c r="BP57" s="139"/>
      <c r="BQ57" s="139"/>
      <c r="BW57" s="139"/>
      <c r="BX57" s="122"/>
      <c r="CD57" s="139"/>
      <c r="CE57" s="122"/>
      <c r="CG57" s="122"/>
      <c r="CH57" s="122"/>
      <c r="CI57" s="122"/>
    </row>
    <row r="58" spans="3:87" ht="16.7" customHeight="1" x14ac:dyDescent="0.25">
      <c r="C58" s="308" t="str">
        <f t="shared" si="0"/>
        <v>PO</v>
      </c>
      <c r="D58" s="308" t="str">
        <f t="shared" si="1"/>
        <v>PLAN</v>
      </c>
      <c r="E58" s="312" t="str">
        <f t="shared" si="29"/>
        <v/>
      </c>
      <c r="F58" s="295" t="str">
        <f>IF(IZJAVA!$E$37="","",CG250)</f>
        <v/>
      </c>
      <c r="G58" s="650"/>
      <c r="H58" s="296" t="s">
        <v>109</v>
      </c>
      <c r="I58" s="410"/>
      <c r="J58" s="411"/>
      <c r="K58" s="411"/>
      <c r="L58" s="412"/>
      <c r="M58" s="411"/>
      <c r="N58" s="411"/>
      <c r="O58" s="413"/>
      <c r="P58" s="414"/>
      <c r="Q58" s="652"/>
      <c r="R58" s="297" t="s">
        <v>35</v>
      </c>
      <c r="S58" s="401" t="str">
        <f t="shared" si="2"/>
        <v/>
      </c>
      <c r="T58" s="692" t="str">
        <f t="shared" si="3"/>
        <v/>
      </c>
      <c r="U58" s="298" t="str">
        <f t="shared" si="4"/>
        <v/>
      </c>
      <c r="V58" s="299" t="str">
        <f t="shared" si="5"/>
        <v/>
      </c>
      <c r="W58" s="22"/>
      <c r="Y58" s="194" t="str">
        <f t="shared" si="30"/>
        <v/>
      </c>
      <c r="AK58" s="11"/>
      <c r="AL58" s="11"/>
      <c r="AM58" s="11"/>
      <c r="AN58" s="11"/>
      <c r="AO58" s="11"/>
      <c r="AQ58" s="241" t="str">
        <f>"a"&amp;(COUNTA($F$18:$F58))</f>
        <v>a12</v>
      </c>
      <c r="AR58" s="242">
        <f t="shared" si="31"/>
        <v>0</v>
      </c>
      <c r="AS58" s="241"/>
      <c r="AT58" s="241">
        <v>0</v>
      </c>
      <c r="AU58" s="241"/>
      <c r="AV58" s="241">
        <f t="shared" si="32"/>
        <v>0</v>
      </c>
      <c r="AX58" s="139"/>
      <c r="AY58" s="122"/>
      <c r="AZ58" s="122"/>
      <c r="BA58" s="122"/>
      <c r="BB58" s="122"/>
      <c r="BC58" s="122"/>
      <c r="BD58" s="382" t="str">
        <f t="shared" si="33"/>
        <v/>
      </c>
      <c r="BE58" s="122"/>
      <c r="BF58" s="139"/>
      <c r="BG58" s="122"/>
      <c r="BI58" s="139"/>
      <c r="BN58" s="122"/>
      <c r="BO58" s="139"/>
      <c r="BP58" s="139"/>
      <c r="BQ58" s="139"/>
      <c r="BW58" s="139"/>
      <c r="BX58" s="122"/>
      <c r="CD58" s="139"/>
      <c r="CE58" s="122"/>
      <c r="CG58" s="122"/>
      <c r="CH58" s="122"/>
      <c r="CI58" s="122"/>
    </row>
    <row r="59" spans="3:87" ht="16.7" customHeight="1" x14ac:dyDescent="0.25">
      <c r="C59" s="308" t="str">
        <f t="shared" si="0"/>
        <v>PO</v>
      </c>
      <c r="D59" s="308" t="str">
        <f t="shared" si="1"/>
        <v>PLAN</v>
      </c>
      <c r="E59" s="310" t="str">
        <f t="shared" si="29"/>
        <v/>
      </c>
      <c r="F59" s="261" t="str">
        <f>IF(IZJAVA!$E$38="","",CG251)</f>
        <v/>
      </c>
      <c r="G59" s="649"/>
      <c r="H59" s="29" t="s">
        <v>9</v>
      </c>
      <c r="I59" s="406"/>
      <c r="J59" s="407"/>
      <c r="K59" s="407"/>
      <c r="L59" s="408"/>
      <c r="M59" s="407"/>
      <c r="N59" s="407"/>
      <c r="O59" s="409"/>
      <c r="P59" s="396"/>
      <c r="Q59" s="647"/>
      <c r="R59" s="30" t="s">
        <v>4</v>
      </c>
      <c r="S59" s="399" t="str">
        <f t="shared" si="2"/>
        <v/>
      </c>
      <c r="T59" s="690" t="str">
        <f t="shared" si="3"/>
        <v/>
      </c>
      <c r="U59" s="32" t="str">
        <f t="shared" si="4"/>
        <v/>
      </c>
      <c r="V59" s="198" t="str">
        <f>IFERROR(T59,"")</f>
        <v/>
      </c>
      <c r="W59" s="22"/>
      <c r="Y59" s="194" t="str">
        <f t="shared" si="30"/>
        <v/>
      </c>
      <c r="AB59" s="443" t="s">
        <v>911</v>
      </c>
      <c r="AC59" s="488">
        <f>IFERROR(G59/SUM(G59:G61),0)</f>
        <v>0</v>
      </c>
      <c r="AK59" s="11"/>
      <c r="AL59" s="11"/>
      <c r="AM59" s="11"/>
      <c r="AN59" s="11"/>
      <c r="AO59" s="11"/>
      <c r="AQ59" s="241" t="str">
        <f>"a"&amp;(COUNTA($F$18:$F59))</f>
        <v>a13</v>
      </c>
      <c r="AR59" s="242">
        <f t="shared" si="31"/>
        <v>0</v>
      </c>
      <c r="AS59" s="241"/>
      <c r="AT59" s="241">
        <v>0</v>
      </c>
      <c r="AU59" s="241"/>
      <c r="AV59" s="241">
        <f t="shared" si="32"/>
        <v>0</v>
      </c>
      <c r="AX59" s="139"/>
      <c r="AY59" s="122"/>
      <c r="AZ59" s="122"/>
      <c r="BA59" s="122"/>
      <c r="BB59" s="122"/>
      <c r="BC59" s="122"/>
      <c r="BD59" s="382" t="str">
        <f t="shared" si="33"/>
        <v/>
      </c>
      <c r="BE59" s="122"/>
      <c r="BF59" s="139"/>
      <c r="BG59" s="122"/>
      <c r="BI59" s="139"/>
      <c r="BN59" s="122"/>
      <c r="BO59" s="139"/>
      <c r="BP59" s="139"/>
      <c r="BQ59" s="139"/>
      <c r="BW59" s="139"/>
      <c r="BX59" s="122"/>
      <c r="CD59" s="139"/>
      <c r="CE59" s="122"/>
      <c r="CG59" s="122"/>
      <c r="CH59" s="122"/>
      <c r="CI59" s="122"/>
    </row>
    <row r="60" spans="3:87" ht="16.7" customHeight="1" x14ac:dyDescent="0.25">
      <c r="C60" s="308" t="str">
        <f t="shared" si="0"/>
        <v>PO</v>
      </c>
      <c r="D60" s="308" t="str">
        <f t="shared" si="1"/>
        <v>PLAN</v>
      </c>
      <c r="E60" s="310" t="str">
        <f t="shared" si="29"/>
        <v/>
      </c>
      <c r="F60" s="261" t="str">
        <f>IF(IZJAVA!$E$38="","",CG252)</f>
        <v/>
      </c>
      <c r="G60" s="649"/>
      <c r="H60" s="29" t="s">
        <v>9</v>
      </c>
      <c r="I60" s="406"/>
      <c r="J60" s="407"/>
      <c r="K60" s="407"/>
      <c r="L60" s="408"/>
      <c r="M60" s="407"/>
      <c r="N60" s="407"/>
      <c r="O60" s="409"/>
      <c r="P60" s="396"/>
      <c r="Q60" s="647"/>
      <c r="R60" s="30" t="s">
        <v>4</v>
      </c>
      <c r="S60" s="399" t="str">
        <f t="shared" si="2"/>
        <v/>
      </c>
      <c r="T60" s="690" t="str">
        <f t="shared" si="3"/>
        <v/>
      </c>
      <c r="U60" s="32" t="str">
        <f t="shared" si="4"/>
        <v/>
      </c>
      <c r="V60" s="198" t="str">
        <f>IFERROR(T60,"")</f>
        <v/>
      </c>
      <c r="W60" s="22"/>
      <c r="Y60" s="194" t="str">
        <f t="shared" si="30"/>
        <v/>
      </c>
      <c r="AB60" s="444" t="s">
        <v>912</v>
      </c>
      <c r="AC60" s="489">
        <f>IFERROR(G60/SUM(G59:G61),0)</f>
        <v>0</v>
      </c>
      <c r="AK60" s="11"/>
      <c r="AL60" s="11"/>
      <c r="AM60" s="11"/>
      <c r="AN60" s="11"/>
      <c r="AO60" s="11"/>
      <c r="AQ60" s="241" t="str">
        <f>"a"&amp;(COUNTA($F$18:$F60))</f>
        <v>a14</v>
      </c>
      <c r="AR60" s="242">
        <f t="shared" si="31"/>
        <v>0</v>
      </c>
      <c r="AS60" s="241"/>
      <c r="AT60" s="241">
        <v>0</v>
      </c>
      <c r="AU60" s="241"/>
      <c r="AV60" s="241">
        <f t="shared" si="32"/>
        <v>0</v>
      </c>
      <c r="AX60" s="139"/>
      <c r="AY60" s="122"/>
      <c r="AZ60" s="122"/>
      <c r="BA60" s="122"/>
      <c r="BB60" s="122"/>
      <c r="BC60" s="122"/>
      <c r="BD60" s="382" t="str">
        <f t="shared" si="33"/>
        <v/>
      </c>
      <c r="BE60" s="122"/>
      <c r="BF60" s="139"/>
      <c r="BG60" s="122"/>
      <c r="BI60" s="139"/>
      <c r="BN60" s="122"/>
      <c r="BO60" s="139"/>
      <c r="BP60" s="139"/>
      <c r="BQ60" s="139"/>
      <c r="BW60" s="139"/>
      <c r="BX60" s="122"/>
      <c r="CD60" s="139"/>
      <c r="CE60" s="122"/>
      <c r="CG60" s="122"/>
      <c r="CH60" s="122"/>
      <c r="CI60" s="122"/>
    </row>
    <row r="61" spans="3:87" ht="16.7" customHeight="1" x14ac:dyDescent="0.25">
      <c r="C61" s="308" t="str">
        <f t="shared" si="0"/>
        <v>PO</v>
      </c>
      <c r="D61" s="308" t="str">
        <f t="shared" si="1"/>
        <v>PLAN</v>
      </c>
      <c r="E61" s="310" t="str">
        <f t="shared" si="29"/>
        <v/>
      </c>
      <c r="F61" s="261" t="str">
        <f>IF(IZJAVA!$E$38="","",CG253)</f>
        <v/>
      </c>
      <c r="G61" s="649"/>
      <c r="H61" s="29" t="s">
        <v>9</v>
      </c>
      <c r="I61" s="406"/>
      <c r="J61" s="407"/>
      <c r="K61" s="407"/>
      <c r="L61" s="408"/>
      <c r="M61" s="407"/>
      <c r="N61" s="407"/>
      <c r="O61" s="409"/>
      <c r="P61" s="396"/>
      <c r="Q61" s="647"/>
      <c r="R61" s="30" t="s">
        <v>4</v>
      </c>
      <c r="S61" s="399" t="str">
        <f t="shared" si="2"/>
        <v/>
      </c>
      <c r="T61" s="690" t="str">
        <f t="shared" si="3"/>
        <v/>
      </c>
      <c r="U61" s="32" t="str">
        <f t="shared" si="4"/>
        <v/>
      </c>
      <c r="V61" s="198" t="str">
        <f t="shared" si="5"/>
        <v/>
      </c>
      <c r="W61" s="22"/>
      <c r="Y61" s="194" t="str">
        <f t="shared" si="30"/>
        <v/>
      </c>
      <c r="AB61" s="444" t="s">
        <v>913</v>
      </c>
      <c r="AC61" s="489">
        <f>1-(SUM(AC59:AC60))</f>
        <v>1</v>
      </c>
      <c r="AK61" s="11"/>
      <c r="AL61" s="11"/>
      <c r="AM61" s="11"/>
      <c r="AN61" s="11"/>
      <c r="AO61" s="11"/>
      <c r="AQ61" s="241" t="str">
        <f>"a"&amp;(COUNTA($F$18:$F61))</f>
        <v>a15</v>
      </c>
      <c r="AR61" s="242">
        <f t="shared" si="31"/>
        <v>0</v>
      </c>
      <c r="AS61" s="241"/>
      <c r="AT61" s="241">
        <v>0</v>
      </c>
      <c r="AU61" s="241"/>
      <c r="AV61" s="241">
        <f t="shared" si="32"/>
        <v>0</v>
      </c>
      <c r="AX61" s="139"/>
      <c r="AY61" s="122"/>
      <c r="AZ61" s="122"/>
      <c r="BA61" s="122"/>
      <c r="BB61" s="122"/>
      <c r="BC61" s="122"/>
      <c r="BD61" s="382" t="str">
        <f t="shared" si="33"/>
        <v/>
      </c>
      <c r="BE61" s="122"/>
      <c r="BF61" s="139"/>
      <c r="BG61" s="122"/>
      <c r="BI61" s="139"/>
      <c r="BN61" s="122"/>
      <c r="BO61" s="139"/>
      <c r="BP61" s="139"/>
      <c r="BQ61" s="139"/>
      <c r="BW61" s="139"/>
      <c r="BX61" s="122"/>
      <c r="CD61" s="139"/>
      <c r="CE61" s="122"/>
      <c r="CG61" s="122"/>
      <c r="CH61" s="122"/>
      <c r="CI61" s="122"/>
    </row>
    <row r="62" spans="3:87" ht="16.7" customHeight="1" x14ac:dyDescent="0.25">
      <c r="C62" s="308" t="str">
        <f t="shared" si="0"/>
        <v>PO</v>
      </c>
      <c r="D62" s="308" t="str">
        <f t="shared" si="1"/>
        <v>PLAN</v>
      </c>
      <c r="E62" s="310" t="str">
        <f t="shared" si="29"/>
        <v/>
      </c>
      <c r="F62" s="276" t="str">
        <f>IF(IZJAVA!$E$38="","",CG254)</f>
        <v/>
      </c>
      <c r="G62" s="649"/>
      <c r="H62" s="29" t="s">
        <v>109</v>
      </c>
      <c r="I62" s="406"/>
      <c r="J62" s="407"/>
      <c r="K62" s="407"/>
      <c r="L62" s="408"/>
      <c r="M62" s="407"/>
      <c r="N62" s="407"/>
      <c r="O62" s="409"/>
      <c r="P62" s="396"/>
      <c r="Q62" s="647"/>
      <c r="R62" s="30" t="s">
        <v>35</v>
      </c>
      <c r="S62" s="399" t="str">
        <f t="shared" si="2"/>
        <v/>
      </c>
      <c r="T62" s="692" t="str">
        <f t="shared" si="3"/>
        <v/>
      </c>
      <c r="U62" s="32" t="str">
        <f t="shared" si="4"/>
        <v/>
      </c>
      <c r="V62" s="198" t="str">
        <f t="shared" si="5"/>
        <v/>
      </c>
      <c r="W62" s="22"/>
      <c r="Y62" s="194" t="str">
        <f t="shared" si="30"/>
        <v/>
      </c>
      <c r="AK62" s="11"/>
      <c r="AL62" s="11"/>
      <c r="AM62" s="11"/>
      <c r="AN62" s="11"/>
      <c r="AO62" s="11"/>
      <c r="AQ62" s="241" t="str">
        <f>"a"&amp;(COUNTA($F$18:$F62))</f>
        <v>a16</v>
      </c>
      <c r="AR62" s="242">
        <f t="shared" si="31"/>
        <v>0</v>
      </c>
      <c r="AS62" s="241"/>
      <c r="AT62" s="241">
        <v>0</v>
      </c>
      <c r="AU62" s="241"/>
      <c r="AV62" s="241">
        <f t="shared" si="32"/>
        <v>0</v>
      </c>
      <c r="AX62" s="139"/>
      <c r="AY62" s="122"/>
      <c r="AZ62" s="122"/>
      <c r="BA62" s="122"/>
      <c r="BB62" s="122"/>
      <c r="BC62" s="122"/>
      <c r="BD62" s="382" t="str">
        <f t="shared" si="33"/>
        <v/>
      </c>
      <c r="BE62" s="122"/>
      <c r="BF62" s="139"/>
      <c r="BG62" s="122"/>
      <c r="BI62" s="139"/>
      <c r="BN62" s="122"/>
      <c r="BO62" s="139"/>
      <c r="BP62" s="139"/>
      <c r="BQ62" s="139"/>
      <c r="BW62" s="139"/>
      <c r="BX62" s="122"/>
      <c r="CD62" s="139"/>
      <c r="CE62" s="122"/>
      <c r="CG62" s="122"/>
      <c r="CH62" s="122"/>
      <c r="CI62" s="122"/>
    </row>
    <row r="63" spans="3:87" ht="16.7" customHeight="1" x14ac:dyDescent="0.25">
      <c r="C63" s="307"/>
      <c r="D63" s="307"/>
      <c r="E63" s="522"/>
      <c r="F63" s="222"/>
      <c r="G63" s="523"/>
      <c r="H63" s="222"/>
      <c r="I63" s="524"/>
      <c r="J63" s="222"/>
      <c r="K63" s="222"/>
      <c r="L63" s="525"/>
      <c r="M63" s="222"/>
      <c r="N63" s="222"/>
      <c r="O63" s="526"/>
      <c r="P63" s="527"/>
      <c r="Q63" s="527"/>
      <c r="R63" s="222"/>
      <c r="S63" s="223">
        <f>SUBTOTAL(109,tbl_07_UVS_0153[Znesek upravičenega stroška 
'[EUR']])</f>
        <v>0</v>
      </c>
      <c r="T63" s="693">
        <f>SUBTOTAL(109,tbl_07_UVS_0153[Strukturni delež upravičenega stroška 
'[%']])</f>
        <v>0</v>
      </c>
      <c r="U63" s="528"/>
      <c r="V63" s="529">
        <f>SUBTOTAL(109,tbl_07_UVS_0153[Ponder 
ai oz. bi             ])</f>
        <v>0</v>
      </c>
      <c r="W63" s="22"/>
      <c r="AK63" s="11"/>
      <c r="AL63" s="11"/>
      <c r="AM63" s="11"/>
      <c r="AN63" s="11"/>
      <c r="AO63" s="11"/>
      <c r="AS63" s="122"/>
      <c r="AU63" s="122"/>
      <c r="AV63" s="122"/>
      <c r="AW63" s="122"/>
      <c r="AX63" s="139"/>
      <c r="AY63" s="122"/>
      <c r="AZ63" s="122"/>
      <c r="BA63" s="122"/>
      <c r="BB63" s="122"/>
      <c r="BC63" s="122"/>
      <c r="BD63" s="139"/>
      <c r="BE63" s="122"/>
      <c r="BF63" s="139"/>
      <c r="BG63" s="122"/>
      <c r="BI63" s="139"/>
      <c r="BN63" s="122"/>
      <c r="BO63" s="139"/>
      <c r="BP63" s="139"/>
      <c r="BQ63" s="139"/>
      <c r="BW63" s="139"/>
      <c r="BX63" s="122"/>
      <c r="CD63" s="139"/>
      <c r="CE63" s="122"/>
      <c r="CG63" s="122"/>
      <c r="CH63" s="122"/>
      <c r="CI63" s="122"/>
    </row>
    <row r="64" spans="3:87" ht="20.45" customHeight="1" x14ac:dyDescent="0.25">
      <c r="E64" s="195" t="s">
        <v>241</v>
      </c>
      <c r="F64" s="195" t="s">
        <v>1182</v>
      </c>
      <c r="Q64" s="22"/>
      <c r="AX64" s="139"/>
    </row>
    <row r="65" spans="1:87" ht="14.25" customHeight="1" x14ac:dyDescent="0.25">
      <c r="G65" s="19"/>
      <c r="H65" s="19"/>
      <c r="I65" s="15"/>
      <c r="L65" s="20"/>
      <c r="AX65" s="139"/>
    </row>
    <row r="66" spans="1:87" ht="14.25" customHeight="1" x14ac:dyDescent="0.25">
      <c r="G66" s="19"/>
      <c r="H66" s="19"/>
      <c r="I66" s="15"/>
      <c r="L66" s="20"/>
      <c r="AX66" s="139"/>
      <c r="BM66" s="12"/>
    </row>
    <row r="67" spans="1:87" ht="24.75" customHeight="1" x14ac:dyDescent="0.25">
      <c r="E67" s="305" t="s">
        <v>1036</v>
      </c>
      <c r="H67" s="19"/>
    </row>
    <row r="68" spans="1:87" ht="14.25" customHeight="1" thickBot="1" x14ac:dyDescent="0.3">
      <c r="D68" s="306">
        <v>2</v>
      </c>
    </row>
    <row r="69" spans="1:87" ht="21" customHeight="1" x14ac:dyDescent="0.25">
      <c r="D69" s="306" t="str">
        <f>VLOOKUP(MATCH(D68,tblS_Mesec[ID_Mesec],0),tblS_Mesec[],4)</f>
        <v>PLAN</v>
      </c>
      <c r="F69" s="250" t="s">
        <v>520</v>
      </c>
      <c r="G69" s="921" t="s">
        <v>506</v>
      </c>
      <c r="H69" s="922"/>
      <c r="I69" s="922"/>
      <c r="J69" s="922"/>
      <c r="K69" s="922"/>
      <c r="L69" s="921" t="s">
        <v>515</v>
      </c>
      <c r="M69" s="922"/>
      <c r="N69" s="922"/>
      <c r="O69" s="395"/>
      <c r="P69" s="922" t="s">
        <v>555</v>
      </c>
      <c r="Q69" s="922"/>
      <c r="R69" s="923"/>
      <c r="S69" s="250" t="s">
        <v>1087</v>
      </c>
      <c r="T69" s="252"/>
      <c r="U69" s="251"/>
      <c r="V69" s="251"/>
      <c r="W69" s="252"/>
      <c r="AB69" s="35" t="s">
        <v>241</v>
      </c>
      <c r="BN69" s="35" t="s">
        <v>241</v>
      </c>
    </row>
    <row r="70" spans="1:87" ht="21" customHeight="1" x14ac:dyDescent="0.25">
      <c r="D70" s="306" t="str">
        <f>VLOOKUP(MATCH($D$68,tblS_Mesec[ID_Mesec],0),tblS_Mesec[],7)</f>
        <v>PO</v>
      </c>
      <c r="E70" s="21" t="s">
        <v>1172</v>
      </c>
      <c r="F70" s="249"/>
      <c r="G70" s="253"/>
      <c r="H70" s="249"/>
      <c r="I70" s="254" t="s">
        <v>518</v>
      </c>
      <c r="J70" s="255" t="s">
        <v>519</v>
      </c>
      <c r="K70" s="256"/>
      <c r="L70" s="257" t="s">
        <v>516</v>
      </c>
      <c r="M70" s="559" t="s">
        <v>517</v>
      </c>
      <c r="N70" s="259"/>
      <c r="O70" s="385" t="s">
        <v>907</v>
      </c>
      <c r="P70" s="249"/>
      <c r="Q70" s="249"/>
      <c r="R70" s="249"/>
      <c r="S70" s="249"/>
      <c r="T70" s="249"/>
      <c r="U70" s="249"/>
      <c r="AB70" s="394" t="str">
        <f>$AB$15</f>
        <v>Pripomoček za izračun deleža UVS med posameznimi skupinami odjemalcev</v>
      </c>
      <c r="AR70" s="318">
        <f>SUM(AR73:AR117)</f>
        <v>0</v>
      </c>
      <c r="BN70" s="547" t="str">
        <f>$BN$15</f>
        <v>Uporabljen tip proizvodnih naprav in doseženi mesečni parametri</v>
      </c>
    </row>
    <row r="71" spans="1:87" s="23" customFormat="1" ht="15.75" customHeight="1" x14ac:dyDescent="0.25">
      <c r="E71" s="23" t="s">
        <v>16</v>
      </c>
      <c r="F71" s="23" t="s">
        <v>17</v>
      </c>
      <c r="G71" s="23" t="s">
        <v>18</v>
      </c>
      <c r="H71" s="23" t="s">
        <v>19</v>
      </c>
      <c r="I71" s="23" t="s">
        <v>20</v>
      </c>
      <c r="J71" s="23" t="s">
        <v>21</v>
      </c>
      <c r="K71" s="23" t="s">
        <v>22</v>
      </c>
      <c r="L71" s="23" t="s">
        <v>23</v>
      </c>
      <c r="M71" s="23" t="s">
        <v>24</v>
      </c>
      <c r="N71" s="23" t="s">
        <v>25</v>
      </c>
      <c r="O71" s="23" t="s">
        <v>26</v>
      </c>
      <c r="P71" s="23" t="s">
        <v>27</v>
      </c>
      <c r="Q71" s="23" t="s">
        <v>28</v>
      </c>
      <c r="R71" s="23" t="s">
        <v>507</v>
      </c>
      <c r="S71" s="23" t="s">
        <v>508</v>
      </c>
      <c r="T71" s="23" t="s">
        <v>509</v>
      </c>
      <c r="U71" s="23" t="s">
        <v>510</v>
      </c>
      <c r="V71" s="23" t="s">
        <v>557</v>
      </c>
      <c r="W71" s="23" t="s">
        <v>886</v>
      </c>
      <c r="X71" s="11"/>
      <c r="Y71" s="11"/>
      <c r="Z71" s="11"/>
      <c r="AA71" s="11"/>
      <c r="AB71" s="487"/>
      <c r="AK71" s="123"/>
      <c r="AL71" s="123"/>
      <c r="AM71" s="123"/>
      <c r="AN71" s="123"/>
      <c r="AO71" s="123"/>
      <c r="AP71" s="123"/>
      <c r="AQ71" s="123"/>
      <c r="AR71" s="123"/>
      <c r="AS71" s="139"/>
      <c r="AT71" s="123"/>
      <c r="AU71" s="123"/>
      <c r="AV71" s="123"/>
      <c r="AX71" s="123"/>
      <c r="AY71" s="123"/>
      <c r="AZ71" s="123"/>
      <c r="BA71" s="123"/>
      <c r="BB71" s="123"/>
      <c r="BC71" s="123"/>
      <c r="BG71" s="139"/>
      <c r="BH71" s="123"/>
      <c r="BI71" s="123"/>
      <c r="BJ71" s="123"/>
      <c r="BK71" s="123"/>
      <c r="BL71" s="123"/>
      <c r="BM71" s="123"/>
      <c r="CD71" s="123"/>
      <c r="CE71" s="139"/>
      <c r="CF71" s="123"/>
      <c r="CG71" s="123"/>
      <c r="CH71" s="123"/>
      <c r="CI71" s="123"/>
    </row>
    <row r="72" spans="1:87" s="21" customFormat="1" ht="138.75" customHeight="1" x14ac:dyDescent="0.25">
      <c r="A72" s="11"/>
      <c r="B72" s="11"/>
      <c r="C72" s="25" t="s">
        <v>573</v>
      </c>
      <c r="D72" s="333" t="s">
        <v>549</v>
      </c>
      <c r="E72" s="25" t="s">
        <v>14</v>
      </c>
      <c r="F72" s="26" t="s">
        <v>146</v>
      </c>
      <c r="G72" s="25" t="s">
        <v>511</v>
      </c>
      <c r="H72" s="27" t="s">
        <v>3</v>
      </c>
      <c r="I72" s="248" t="s">
        <v>503</v>
      </c>
      <c r="J72" s="25" t="s">
        <v>504</v>
      </c>
      <c r="K72" s="25" t="s">
        <v>568</v>
      </c>
      <c r="L72" s="300" t="s">
        <v>512</v>
      </c>
      <c r="M72" s="243" t="s">
        <v>513</v>
      </c>
      <c r="N72" s="243" t="s">
        <v>567</v>
      </c>
      <c r="O72" s="391" t="s">
        <v>875</v>
      </c>
      <c r="P72" s="67" t="s">
        <v>554</v>
      </c>
      <c r="Q72" s="25" t="s">
        <v>556</v>
      </c>
      <c r="R72" s="27" t="s">
        <v>505</v>
      </c>
      <c r="S72" s="25" t="s">
        <v>253</v>
      </c>
      <c r="T72" s="25" t="s">
        <v>147</v>
      </c>
      <c r="U72" s="27" t="s">
        <v>148</v>
      </c>
      <c r="V72" s="36" t="s">
        <v>178</v>
      </c>
      <c r="W72" s="25" t="s">
        <v>179</v>
      </c>
      <c r="Y72" s="392" t="s">
        <v>196</v>
      </c>
      <c r="AB72" s="442" t="s">
        <v>910</v>
      </c>
      <c r="AC72" s="442" t="s">
        <v>909</v>
      </c>
      <c r="AD72" s="442" t="s">
        <v>916</v>
      </c>
      <c r="AE72" s="442" t="s">
        <v>915</v>
      </c>
      <c r="AF72" s="11"/>
      <c r="AG72" s="11"/>
      <c r="AH72" s="11"/>
      <c r="AI72" s="11"/>
      <c r="AJ72" s="11"/>
      <c r="AK72" s="11"/>
      <c r="AL72" s="11"/>
      <c r="AM72" s="11"/>
      <c r="AP72" s="144"/>
      <c r="AQ72" s="246" t="s">
        <v>148</v>
      </c>
      <c r="AR72" s="145" t="s">
        <v>195</v>
      </c>
      <c r="AS72" s="246"/>
      <c r="AT72" s="246"/>
      <c r="AU72" s="246"/>
      <c r="AV72" s="505" t="s">
        <v>522</v>
      </c>
      <c r="AW72" s="386" t="s">
        <v>521</v>
      </c>
      <c r="AX72" s="388" t="s">
        <v>523</v>
      </c>
      <c r="AY72" s="387" t="s">
        <v>876</v>
      </c>
      <c r="AZ72" s="387" t="s">
        <v>877</v>
      </c>
      <c r="BA72" s="387" t="s">
        <v>982</v>
      </c>
      <c r="BB72" s="387" t="s">
        <v>979</v>
      </c>
      <c r="BC72" s="504" t="s">
        <v>986</v>
      </c>
      <c r="BD72" s="504" t="s">
        <v>987</v>
      </c>
      <c r="BE72" s="246" t="s">
        <v>609</v>
      </c>
      <c r="BF72" s="246" t="s">
        <v>610</v>
      </c>
      <c r="BG72" s="246" t="s">
        <v>607</v>
      </c>
      <c r="BH72" s="246" t="s">
        <v>608</v>
      </c>
      <c r="BJ72" s="519" t="s">
        <v>970</v>
      </c>
      <c r="BK72" s="519" t="s">
        <v>978</v>
      </c>
      <c r="BL72" s="519" t="s">
        <v>971</v>
      </c>
      <c r="BM72" s="519" t="s">
        <v>980</v>
      </c>
      <c r="BN72" s="548" t="s">
        <v>972</v>
      </c>
      <c r="BO72" s="548" t="s">
        <v>974</v>
      </c>
      <c r="BP72" s="548" t="s">
        <v>973</v>
      </c>
      <c r="BQ72" s="548" t="s">
        <v>1000</v>
      </c>
      <c r="BR72" s="548" t="s">
        <v>999</v>
      </c>
      <c r="BW72" s="139"/>
      <c r="BX72" s="246"/>
      <c r="CE72" s="246"/>
      <c r="CF72" s="246"/>
      <c r="CG72" s="122"/>
      <c r="CH72" s="122"/>
      <c r="CI72" s="122"/>
    </row>
    <row r="73" spans="1:87" s="35" customFormat="1" ht="16.7" customHeight="1" x14ac:dyDescent="0.25">
      <c r="A73" s="11"/>
      <c r="B73" s="11"/>
      <c r="C73" s="332" t="str">
        <f t="shared" ref="C73:C117" si="34">$D$70</f>
        <v>PO</v>
      </c>
      <c r="D73" s="334" t="str">
        <f t="shared" ref="D73:D117" si="35">$D$69</f>
        <v>PLAN</v>
      </c>
      <c r="E73" s="310" t="str">
        <f t="shared" ref="E73:F88" si="36">IF(E18="","",E18)</f>
        <v/>
      </c>
      <c r="F73" s="29" t="str">
        <f t="shared" si="36"/>
        <v/>
      </c>
      <c r="G73" s="262" t="str">
        <f t="shared" ref="G73:G101" si="37">IF(E73="","",ROUND(IF(OR(O73=0,O73=""),SUM(J73:K73),(SUM(M73:N73))/(SUM(M73:N73)+O73)*SUM(J73:K73)),3))</f>
        <v/>
      </c>
      <c r="H73" s="29" t="str">
        <f t="shared" ref="H73:H117" si="38">IF(H18="","",H18)</f>
        <v/>
      </c>
      <c r="I73" s="642"/>
      <c r="J73" s="643"/>
      <c r="K73" s="643"/>
      <c r="L73" s="644"/>
      <c r="M73" s="643"/>
      <c r="N73" s="643"/>
      <c r="O73" s="645"/>
      <c r="P73" s="646"/>
      <c r="Q73" s="647"/>
      <c r="R73" s="30" t="str">
        <f>IF(R18="","",R18)</f>
        <v/>
      </c>
      <c r="S73" s="399" t="str">
        <f>IF(OR(G73="",Q73=""),"",ROUND((G73*Q73+P73),2))</f>
        <v/>
      </c>
      <c r="T73" s="31" t="str">
        <f t="shared" ref="T73:T117" si="39">IFERROR(S73/$S$118,"")</f>
        <v/>
      </c>
      <c r="U73" s="32" t="str">
        <f t="shared" ref="U73:U117" si="40">U18</f>
        <v/>
      </c>
      <c r="V73" s="37" t="str">
        <f t="shared" ref="V73:V117" si="41">IFERROR(Q73/Q18-1,"")</f>
        <v/>
      </c>
      <c r="W73" s="33" t="str">
        <f t="shared" ref="W73:W117" si="42">IFERROR(T73*$S$118/$S$63,"")</f>
        <v/>
      </c>
      <c r="Y73" s="34" t="str">
        <f t="shared" ref="Y73:Y101" si="43">IF(AND(E73="",COUNTA(I73:Q73)=0),"",IF(AR73=1,"û","ü"))</f>
        <v/>
      </c>
      <c r="AB73" s="443" t="s">
        <v>911</v>
      </c>
      <c r="AC73" s="488">
        <f>IFERROR(SUM(#REF!,#REF!,#REF!)/#REF!,0)</f>
        <v>0</v>
      </c>
      <c r="AD73" s="492">
        <v>0</v>
      </c>
      <c r="AE73" s="490">
        <f>ROUND(AD73*AC73,3)</f>
        <v>0</v>
      </c>
      <c r="AF73" s="11"/>
      <c r="AG73" s="11"/>
      <c r="AH73" s="11"/>
      <c r="AI73" s="11"/>
      <c r="AJ73" s="11"/>
      <c r="AK73" s="11"/>
      <c r="AL73" s="11"/>
      <c r="AM73" s="11"/>
      <c r="AP73" s="125"/>
      <c r="AQ73" s="125" t="s">
        <v>149</v>
      </c>
      <c r="AR73" s="147">
        <f t="shared" ref="AR73:AR101" si="44">IF(SUM(AS73:BF73)&gt;0,1,0)</f>
        <v>0</v>
      </c>
      <c r="AS73" s="122"/>
      <c r="AT73" s="147"/>
      <c r="AU73" s="147"/>
      <c r="AV73" s="122"/>
      <c r="AW73" s="35">
        <f t="shared" ref="AW73:AW101" si="45">IF(SUM(I73:O73)=0,0,IF(LEFT(E73,3)="A01",IF(SUM(I73:J73,L73:M73)=0,0,IF(AND(SUM(I73:J73)&gt;0,SUM(L73:M73)&gt;0),0,1)),0))</f>
        <v>0</v>
      </c>
      <c r="AX73" s="35">
        <f t="shared" ref="AX73:AX101" si="46">IF(SUM(I73:O73)=0,0,IF(LEFT(E73,3)="A01",IF(SUM(I73:O73)=0,0,IF(OR(AND(K73=0,N73=0),AND(K73&gt;0,N73&gt;=0))=TRUE,0,1)),0))</f>
        <v>0</v>
      </c>
      <c r="AY73" s="35">
        <f>IFERROR(IF(BM73=1,IF(AND(BN73&lt;=$BZ$19,BN73&gt;=$CA$19,BO73&lt;=$BV$19,BO73&gt;=$BW$19,BP73&lt;=$BX$19,BP73&gt;=$BY$19,BQ73&gt;=$CB$19,BQ73&lt;=$CC$19),0,1),0),0)</f>
        <v>0</v>
      </c>
      <c r="AZ73" s="35">
        <f t="shared" ref="AZ73:AZ101" si="47">IFERROR(IF(BM73=2,IF(AND(BN73&lt;=$BZ$20,BN73&gt;=$CA$20,BO73&lt;=$BV$20,BO73&gt;=$BW$20),0,1),0),0)</f>
        <v>0</v>
      </c>
      <c r="BA73" s="35">
        <f>IFERROR(IF(BM73=3,IF(AND(BN73&lt;=$BZ$21,BN73&gt;=$CA$21,BO73&lt;=$BV$21,BO73&gt;=$BW$21,BP73&lt;=$BX$21,BP73&gt;=$BY$21,BQ73&gt;=$CB$21,BQ73&lt;=$CC$21),0,1),0),0)</f>
        <v>0</v>
      </c>
      <c r="BB73" s="35">
        <f t="shared" ref="BB73:BB101" si="48">IFERROR(IF(BM73=4,IF(AND(BN73&lt;=$BZ$22,BN73&gt;=$CA$22,BO73&lt;=$BV$22,BO73&gt;=$BW$22),0,1),0),0)</f>
        <v>0</v>
      </c>
      <c r="BC73" s="35">
        <f t="shared" ref="BC73:BC101" si="49">IF(E73="",0,IF(AND(OR(AND(I73=0,L73=0),AND(I73&gt;0,L73&gt;0),AND(SUM(I73:J73)&gt;0,SUM(L73:M73)&gt;0)),OR(AND(I73&gt;0,J73&gt;0,L73&gt;0),AND(SUM(I73:J73)=0,SUM(L73:M73)=0)))=TRUE,0,1))</f>
        <v>0</v>
      </c>
      <c r="BD73" s="381">
        <f>IF(OR(COUNTA(I73:Q73)=9,COUNTA(I73:Q73)=0)=TRUE,0,1)</f>
        <v>0</v>
      </c>
      <c r="BE73" s="35">
        <f t="shared" ref="BE73:BE101" si="50">IF(AND($BG$16=E73,$BG$73&lt;&gt;""),IF(Q73&gt;$BG$73,1,0),0)</f>
        <v>0</v>
      </c>
      <c r="BF73" s="35">
        <f t="shared" ref="BF73:BF101" si="51">IF(AND($BH$16=E73,$BH$73&lt;&gt;""),IF(Q73&gt;$BH$73,1,0),0)</f>
        <v>0</v>
      </c>
      <c r="BG73" s="372" t="str">
        <f>IF(AND($AK$2=VLOOKUP($D$68,tblS_RegUVS[],2),VLOOKUP($D$68,tblS_RegUVS[],4)&lt;&gt;""),VLOOKUP($D$68,tblS_RegUVS[],4),"")</f>
        <v/>
      </c>
      <c r="BH73" s="372" t="str">
        <f>IF(AND($AK$2=VLOOKUP($D$68,tblS_RegUVS[],2),VLOOKUP($D$68,tblS_RegUVS[],6)&lt;&gt;""),VLOOKUP($D$68,tblS_RegUVS[],6),"")</f>
        <v/>
      </c>
      <c r="BJ73" s="12" t="b">
        <f t="shared" ref="BJ73:BJ101" si="52">AND(LEFT(E73,3)="A01",SUM(L73:N73)&gt;0,E73&lt;&gt;"A01-13",E73&lt;&gt;"A01-14",E73&lt;&gt;"A01-15")</f>
        <v>0</v>
      </c>
      <c r="BK73" s="516" t="b">
        <f t="shared" ref="BK73:BK101" si="53">AND(LEFT(E73,3)="A01",SUM(N73:O73)&gt;0,E73="A01-15")</f>
        <v>0</v>
      </c>
      <c r="BL73" s="518">
        <f t="shared" ref="BL73:BL101" si="54">IF(BJ73=TRUE,IF(AND(K73=0,BJ73=TRUE),1,IF(SUM(I73:J73)=0,2,3)),0)</f>
        <v>0</v>
      </c>
      <c r="BM73" s="518">
        <f>IF(BL73&lt;&gt;0,BL73,IF(BK73=TRUE,4,0))</f>
        <v>0</v>
      </c>
      <c r="BN73" s="517" t="str">
        <f t="shared" ref="BN73:BN101" si="55">IFERROR(IF($BM73=0,"",ROUND(SUM(L73:O73)/SUM(I73:K73),3)),"")</f>
        <v/>
      </c>
      <c r="BO73" s="517" t="str">
        <f t="shared" ref="BO73:BO101" si="56">IFERROR(IF($BM73=0,"",ROUND(SUM(M73:O73)/SUM(J73:K73),3)),"")</f>
        <v/>
      </c>
      <c r="BP73" s="517" t="str">
        <f t="shared" ref="BP73:BP101" si="57">IFERROR(IF($BM73=0,"",ROUND(SUM(L73)/SUM(I73),3)),"")</f>
        <v/>
      </c>
      <c r="BQ73" s="517" t="str">
        <f>IFERROR(IF(OR($BM73=1,$BM73=3),ROUND(IF(O73=0,L73/M73,IF((N73+O73)&lt;=(K73*0.95),L73/(M73+O73),L73/(SUM(N73:O73)-K73*0.95+M73))),3),""),"")</f>
        <v/>
      </c>
      <c r="BR73" s="546" t="str">
        <f>IF(BM73=0,"",VLOOKUP(BM73,$BT$19:$BU$22,2))</f>
        <v/>
      </c>
      <c r="BW73" s="139"/>
      <c r="BX73" s="125"/>
      <c r="CE73" s="372"/>
      <c r="CF73" s="372"/>
      <c r="CG73" s="122"/>
      <c r="CH73" s="122"/>
      <c r="CI73" s="122"/>
    </row>
    <row r="74" spans="1:87" s="35" customFormat="1" ht="16.7" customHeight="1" x14ac:dyDescent="0.25">
      <c r="A74" s="11"/>
      <c r="B74" s="11"/>
      <c r="C74" s="332" t="str">
        <f t="shared" si="34"/>
        <v>PO</v>
      </c>
      <c r="D74" s="334" t="str">
        <f t="shared" si="35"/>
        <v>PLAN</v>
      </c>
      <c r="E74" s="310" t="str">
        <f t="shared" si="36"/>
        <v/>
      </c>
      <c r="F74" s="29" t="str">
        <f t="shared" si="36"/>
        <v/>
      </c>
      <c r="G74" s="262" t="str">
        <f t="shared" si="37"/>
        <v/>
      </c>
      <c r="H74" s="29" t="str">
        <f t="shared" si="38"/>
        <v/>
      </c>
      <c r="I74" s="642"/>
      <c r="J74" s="643"/>
      <c r="K74" s="643"/>
      <c r="L74" s="644"/>
      <c r="M74" s="643"/>
      <c r="N74" s="643"/>
      <c r="O74" s="645"/>
      <c r="P74" s="646"/>
      <c r="Q74" s="647"/>
      <c r="R74" s="30" t="str">
        <f t="shared" ref="R74:R117" si="58">IF(R19="","",R19)</f>
        <v/>
      </c>
      <c r="S74" s="399" t="str">
        <f t="shared" ref="S74:S117" si="59">IF(OR(G74="",Q74=""),"",ROUND((G74*Q74+P74),2))</f>
        <v/>
      </c>
      <c r="T74" s="685" t="str">
        <f t="shared" si="39"/>
        <v/>
      </c>
      <c r="U74" s="32" t="str">
        <f t="shared" si="40"/>
        <v/>
      </c>
      <c r="V74" s="37" t="str">
        <f t="shared" si="41"/>
        <v/>
      </c>
      <c r="W74" s="33" t="str">
        <f t="shared" si="42"/>
        <v/>
      </c>
      <c r="Y74" s="34" t="str">
        <f t="shared" si="43"/>
        <v/>
      </c>
      <c r="AB74" s="444" t="s">
        <v>912</v>
      </c>
      <c r="AC74" s="489">
        <f>IFERROR(SUM(#REF!,#REF!,#REF!)/#REF!,0)</f>
        <v>0</v>
      </c>
      <c r="AD74" s="445"/>
      <c r="AE74" s="491">
        <f>ROUND(AD73*AC74,3)</f>
        <v>0</v>
      </c>
      <c r="AF74" s="11"/>
      <c r="AG74" s="11"/>
      <c r="AH74" s="11"/>
      <c r="AI74" s="11"/>
      <c r="AJ74" s="11"/>
      <c r="AK74" s="11"/>
      <c r="AL74" s="11"/>
      <c r="AM74" s="11"/>
      <c r="AP74" s="125"/>
      <c r="AQ74" s="125" t="s">
        <v>150</v>
      </c>
      <c r="AR74" s="147">
        <f t="shared" si="44"/>
        <v>0</v>
      </c>
      <c r="AS74" s="122"/>
      <c r="AT74" s="122"/>
      <c r="AU74" s="122"/>
      <c r="AV74" s="122"/>
      <c r="AW74" s="35">
        <f t="shared" si="45"/>
        <v>0</v>
      </c>
      <c r="AX74" s="35">
        <f t="shared" si="46"/>
        <v>0</v>
      </c>
      <c r="AY74" s="35">
        <f t="shared" ref="AY74:AY101" si="60">IFERROR(IF(BM74=1,IF(AND(BN74&lt;=$BZ$19,BN74&gt;=$CA$19,BO74&lt;=$BV$19,BO74&gt;=$BW$19,BP74&lt;=$BX$19,BP74&gt;=$BY$19,BQ74&gt;=$CB$19,BQ74&lt;=$CC$19),0,1),0),0)</f>
        <v>0</v>
      </c>
      <c r="AZ74" s="35">
        <f t="shared" si="47"/>
        <v>0</v>
      </c>
      <c r="BA74" s="35">
        <f t="shared" ref="BA74:BA101" si="61">IFERROR(IF(BM74=3,IF(AND(BN74&lt;=$BZ$21,BN74&gt;=$CA$21,BO74&lt;=$BV$21,BO74&gt;=$BW$21,BP74&lt;=$BX$21,BP74&gt;=$BY$21,BQ74&gt;=$CB$21,BQ74&lt;=$CC$21),0,1),0),0)</f>
        <v>0</v>
      </c>
      <c r="BB74" s="35">
        <f t="shared" si="48"/>
        <v>0</v>
      </c>
      <c r="BC74" s="35">
        <f t="shared" si="49"/>
        <v>0</v>
      </c>
      <c r="BD74" s="381">
        <f t="shared" ref="BD74:BD101" si="62">IF(OR(COUNTA(I74:Q74)=9,COUNTA(I74:Q74)=0)=TRUE,0,1)</f>
        <v>0</v>
      </c>
      <c r="BE74" s="35">
        <f t="shared" si="50"/>
        <v>0</v>
      </c>
      <c r="BF74" s="35">
        <f t="shared" si="51"/>
        <v>0</v>
      </c>
      <c r="BG74" s="6"/>
      <c r="BJ74" s="12" t="b">
        <f t="shared" si="52"/>
        <v>0</v>
      </c>
      <c r="BK74" s="516" t="b">
        <f t="shared" si="53"/>
        <v>0</v>
      </c>
      <c r="BL74" s="518">
        <f t="shared" si="54"/>
        <v>0</v>
      </c>
      <c r="BM74" s="518">
        <f t="shared" ref="BM74:BM101" si="63">IF(BL74&lt;&gt;0,BL74,IF(BK74=TRUE,4,0))</f>
        <v>0</v>
      </c>
      <c r="BN74" s="517" t="str">
        <f t="shared" si="55"/>
        <v/>
      </c>
      <c r="BO74" s="517" t="str">
        <f t="shared" si="56"/>
        <v/>
      </c>
      <c r="BP74" s="517" t="str">
        <f t="shared" si="57"/>
        <v/>
      </c>
      <c r="BQ74" s="517" t="str">
        <f t="shared" ref="BQ74:BQ101" si="64">IFERROR(IF(OR($BM74=1,$BM74=3),ROUND(IF(O74=0,L74/M74,IF((N74+O74)&lt;=(K74*0.95),L74/(M74+O74),L74/(SUM(N74:O74)-K74*0.95+M74))),3),""),"")</f>
        <v/>
      </c>
      <c r="BR74" s="546" t="str">
        <f t="shared" ref="BR74:BR101" si="65">IF(BM74=0,"",VLOOKUP(BM74,$BT$19:$BU$22,2))</f>
        <v/>
      </c>
      <c r="BW74" s="139"/>
      <c r="BX74" s="125"/>
      <c r="CE74" s="6"/>
      <c r="CG74" s="122"/>
      <c r="CH74" s="122"/>
      <c r="CI74" s="122"/>
    </row>
    <row r="75" spans="1:87" s="35" customFormat="1" ht="16.7" customHeight="1" x14ac:dyDescent="0.25">
      <c r="A75" s="11"/>
      <c r="B75" s="11"/>
      <c r="C75" s="332" t="str">
        <f t="shared" si="34"/>
        <v>PO</v>
      </c>
      <c r="D75" s="334" t="str">
        <f t="shared" si="35"/>
        <v>PLAN</v>
      </c>
      <c r="E75" s="310" t="str">
        <f t="shared" si="36"/>
        <v/>
      </c>
      <c r="F75" s="29" t="str">
        <f t="shared" si="36"/>
        <v/>
      </c>
      <c r="G75" s="262" t="str">
        <f t="shared" si="37"/>
        <v/>
      </c>
      <c r="H75" s="29" t="str">
        <f t="shared" si="38"/>
        <v/>
      </c>
      <c r="I75" s="642"/>
      <c r="J75" s="643"/>
      <c r="K75" s="643"/>
      <c r="L75" s="644"/>
      <c r="M75" s="643"/>
      <c r="N75" s="643"/>
      <c r="O75" s="645"/>
      <c r="P75" s="646"/>
      <c r="Q75" s="647"/>
      <c r="R75" s="30" t="str">
        <f t="shared" si="58"/>
        <v/>
      </c>
      <c r="S75" s="399" t="str">
        <f t="shared" si="59"/>
        <v/>
      </c>
      <c r="T75" s="685" t="str">
        <f t="shared" si="39"/>
        <v/>
      </c>
      <c r="U75" s="32" t="str">
        <f t="shared" si="40"/>
        <v/>
      </c>
      <c r="V75" s="37" t="str">
        <f t="shared" si="41"/>
        <v/>
      </c>
      <c r="W75" s="33" t="str">
        <f t="shared" si="42"/>
        <v/>
      </c>
      <c r="Y75" s="34" t="str">
        <f t="shared" si="43"/>
        <v/>
      </c>
      <c r="AB75" s="444" t="s">
        <v>913</v>
      </c>
      <c r="AC75" s="489">
        <f>IFERROR(1-SUM(AC73:AC74),0)</f>
        <v>1</v>
      </c>
      <c r="AD75" s="445"/>
      <c r="AE75" s="491">
        <f>ROUND(AD73*AC75,3)</f>
        <v>0</v>
      </c>
      <c r="AF75" s="11"/>
      <c r="AG75" s="11"/>
      <c r="AH75" s="11"/>
      <c r="AI75" s="11"/>
      <c r="AJ75" s="11"/>
      <c r="AK75" s="11"/>
      <c r="AL75" s="11"/>
      <c r="AM75" s="11"/>
      <c r="AP75" s="125"/>
      <c r="AQ75" s="125" t="s">
        <v>151</v>
      </c>
      <c r="AR75" s="147">
        <f t="shared" si="44"/>
        <v>0</v>
      </c>
      <c r="AS75" s="122"/>
      <c r="AT75" s="122"/>
      <c r="AU75" s="122"/>
      <c r="AV75" s="122"/>
      <c r="AW75" s="35">
        <f t="shared" si="45"/>
        <v>0</v>
      </c>
      <c r="AX75" s="35">
        <f t="shared" si="46"/>
        <v>0</v>
      </c>
      <c r="AY75" s="35">
        <f t="shared" si="60"/>
        <v>0</v>
      </c>
      <c r="AZ75" s="35">
        <f t="shared" si="47"/>
        <v>0</v>
      </c>
      <c r="BA75" s="35">
        <f t="shared" si="61"/>
        <v>0</v>
      </c>
      <c r="BB75" s="35">
        <f t="shared" si="48"/>
        <v>0</v>
      </c>
      <c r="BC75" s="35">
        <f t="shared" si="49"/>
        <v>0</v>
      </c>
      <c r="BD75" s="381">
        <f t="shared" si="62"/>
        <v>0</v>
      </c>
      <c r="BE75" s="35">
        <f t="shared" si="50"/>
        <v>0</v>
      </c>
      <c r="BF75" s="35">
        <f t="shared" si="51"/>
        <v>0</v>
      </c>
      <c r="BJ75" s="12" t="b">
        <f t="shared" si="52"/>
        <v>0</v>
      </c>
      <c r="BK75" s="516" t="b">
        <f t="shared" si="53"/>
        <v>0</v>
      </c>
      <c r="BL75" s="518">
        <f t="shared" si="54"/>
        <v>0</v>
      </c>
      <c r="BM75" s="518">
        <f t="shared" si="63"/>
        <v>0</v>
      </c>
      <c r="BN75" s="517" t="str">
        <f t="shared" si="55"/>
        <v/>
      </c>
      <c r="BO75" s="517" t="str">
        <f t="shared" si="56"/>
        <v/>
      </c>
      <c r="BP75" s="517" t="str">
        <f t="shared" si="57"/>
        <v/>
      </c>
      <c r="BQ75" s="517" t="str">
        <f t="shared" si="64"/>
        <v/>
      </c>
      <c r="BR75" s="546" t="str">
        <f t="shared" si="65"/>
        <v/>
      </c>
      <c r="BW75" s="139"/>
      <c r="BX75" s="125"/>
      <c r="CG75" s="122"/>
      <c r="CH75" s="122"/>
      <c r="CI75" s="122"/>
    </row>
    <row r="76" spans="1:87" s="35" customFormat="1" ht="16.7" customHeight="1" x14ac:dyDescent="0.25">
      <c r="A76" s="11"/>
      <c r="B76" s="11"/>
      <c r="C76" s="332" t="str">
        <f t="shared" si="34"/>
        <v>PO</v>
      </c>
      <c r="D76" s="334" t="str">
        <f t="shared" si="35"/>
        <v>PLAN</v>
      </c>
      <c r="E76" s="310" t="str">
        <f t="shared" si="36"/>
        <v/>
      </c>
      <c r="F76" s="29" t="str">
        <f t="shared" si="36"/>
        <v/>
      </c>
      <c r="G76" s="262" t="str">
        <f t="shared" si="37"/>
        <v/>
      </c>
      <c r="H76" s="29" t="str">
        <f t="shared" si="38"/>
        <v/>
      </c>
      <c r="I76" s="642"/>
      <c r="J76" s="643"/>
      <c r="K76" s="643"/>
      <c r="L76" s="644"/>
      <c r="M76" s="643"/>
      <c r="N76" s="643"/>
      <c r="O76" s="645"/>
      <c r="P76" s="646"/>
      <c r="Q76" s="647"/>
      <c r="R76" s="30" t="str">
        <f t="shared" si="58"/>
        <v/>
      </c>
      <c r="S76" s="399" t="str">
        <f t="shared" si="59"/>
        <v/>
      </c>
      <c r="T76" s="685" t="str">
        <f t="shared" si="39"/>
        <v/>
      </c>
      <c r="U76" s="32" t="str">
        <f t="shared" si="40"/>
        <v/>
      </c>
      <c r="V76" s="37" t="str">
        <f t="shared" si="41"/>
        <v/>
      </c>
      <c r="W76" s="33" t="str">
        <f t="shared" si="42"/>
        <v/>
      </c>
      <c r="Y76" s="34" t="str">
        <f t="shared" si="43"/>
        <v/>
      </c>
      <c r="AC76" s="11"/>
      <c r="AD76" s="11"/>
      <c r="AE76" s="11"/>
      <c r="AF76" s="11"/>
      <c r="AG76" s="11"/>
      <c r="AH76" s="11"/>
      <c r="AJ76" s="11"/>
      <c r="AK76" s="11"/>
      <c r="AL76" s="11"/>
      <c r="AM76" s="11"/>
      <c r="AP76" s="125"/>
      <c r="AQ76" s="125" t="s">
        <v>152</v>
      </c>
      <c r="AR76" s="147">
        <f t="shared" si="44"/>
        <v>0</v>
      </c>
      <c r="AS76" s="122"/>
      <c r="AT76" s="122"/>
      <c r="AU76" s="122"/>
      <c r="AV76" s="122"/>
      <c r="AW76" s="35">
        <f t="shared" si="45"/>
        <v>0</v>
      </c>
      <c r="AX76" s="35">
        <f t="shared" si="46"/>
        <v>0</v>
      </c>
      <c r="AY76" s="35">
        <f t="shared" si="60"/>
        <v>0</v>
      </c>
      <c r="AZ76" s="35">
        <f t="shared" si="47"/>
        <v>0</v>
      </c>
      <c r="BA76" s="35">
        <f t="shared" si="61"/>
        <v>0</v>
      </c>
      <c r="BB76" s="35">
        <f t="shared" si="48"/>
        <v>0</v>
      </c>
      <c r="BC76" s="35">
        <f t="shared" si="49"/>
        <v>0</v>
      </c>
      <c r="BD76" s="381">
        <f t="shared" si="62"/>
        <v>0</v>
      </c>
      <c r="BE76" s="35">
        <f t="shared" si="50"/>
        <v>0</v>
      </c>
      <c r="BF76" s="35">
        <f t="shared" si="51"/>
        <v>0</v>
      </c>
      <c r="BJ76" s="12" t="b">
        <f t="shared" si="52"/>
        <v>0</v>
      </c>
      <c r="BK76" s="516" t="b">
        <f t="shared" si="53"/>
        <v>0</v>
      </c>
      <c r="BL76" s="518">
        <f t="shared" si="54"/>
        <v>0</v>
      </c>
      <c r="BM76" s="518">
        <f t="shared" si="63"/>
        <v>0</v>
      </c>
      <c r="BN76" s="517" t="str">
        <f t="shared" si="55"/>
        <v/>
      </c>
      <c r="BO76" s="517" t="str">
        <f t="shared" si="56"/>
        <v/>
      </c>
      <c r="BP76" s="517" t="str">
        <f t="shared" si="57"/>
        <v/>
      </c>
      <c r="BQ76" s="517" t="str">
        <f t="shared" si="64"/>
        <v/>
      </c>
      <c r="BR76" s="546" t="str">
        <f t="shared" si="65"/>
        <v/>
      </c>
      <c r="BW76" s="139"/>
      <c r="BY76" s="125"/>
      <c r="CG76" s="122"/>
      <c r="CH76" s="122"/>
      <c r="CI76" s="122"/>
    </row>
    <row r="77" spans="1:87" s="35" customFormat="1" ht="16.7" customHeight="1" x14ac:dyDescent="0.25">
      <c r="A77" s="11"/>
      <c r="B77" s="11"/>
      <c r="C77" s="332" t="str">
        <f t="shared" si="34"/>
        <v>PO</v>
      </c>
      <c r="D77" s="334" t="str">
        <f t="shared" si="35"/>
        <v>PLAN</v>
      </c>
      <c r="E77" s="310" t="str">
        <f t="shared" si="36"/>
        <v/>
      </c>
      <c r="F77" s="29" t="str">
        <f t="shared" si="36"/>
        <v/>
      </c>
      <c r="G77" s="262" t="str">
        <f t="shared" si="37"/>
        <v/>
      </c>
      <c r="H77" s="29" t="str">
        <f t="shared" si="38"/>
        <v/>
      </c>
      <c r="I77" s="642"/>
      <c r="J77" s="643"/>
      <c r="K77" s="643"/>
      <c r="L77" s="644"/>
      <c r="M77" s="643"/>
      <c r="N77" s="643"/>
      <c r="O77" s="645"/>
      <c r="P77" s="646"/>
      <c r="Q77" s="647"/>
      <c r="R77" s="30" t="str">
        <f t="shared" si="58"/>
        <v/>
      </c>
      <c r="S77" s="399" t="str">
        <f t="shared" si="59"/>
        <v/>
      </c>
      <c r="T77" s="685" t="str">
        <f t="shared" si="39"/>
        <v/>
      </c>
      <c r="U77" s="32" t="str">
        <f t="shared" si="40"/>
        <v/>
      </c>
      <c r="V77" s="37" t="str">
        <f t="shared" si="41"/>
        <v/>
      </c>
      <c r="W77" s="33" t="str">
        <f t="shared" si="42"/>
        <v/>
      </c>
      <c r="Y77" s="34" t="str">
        <f t="shared" si="43"/>
        <v/>
      </c>
      <c r="AC77" s="11"/>
      <c r="AD77" s="11"/>
      <c r="AE77" s="11"/>
      <c r="AF77" s="11"/>
      <c r="AG77" s="11"/>
      <c r="AH77" s="11"/>
      <c r="AI77" s="11"/>
      <c r="AJ77" s="11"/>
      <c r="AK77" s="11"/>
      <c r="AL77" s="11"/>
      <c r="AM77" s="11"/>
      <c r="AP77" s="125"/>
      <c r="AQ77" s="125" t="s">
        <v>153</v>
      </c>
      <c r="AR77" s="147">
        <f t="shared" si="44"/>
        <v>0</v>
      </c>
      <c r="AS77" s="122"/>
      <c r="AT77" s="122"/>
      <c r="AU77" s="122"/>
      <c r="AV77" s="122"/>
      <c r="AW77" s="35">
        <f t="shared" si="45"/>
        <v>0</v>
      </c>
      <c r="AX77" s="35">
        <f t="shared" si="46"/>
        <v>0</v>
      </c>
      <c r="AY77" s="35">
        <f t="shared" si="60"/>
        <v>0</v>
      </c>
      <c r="AZ77" s="35">
        <f t="shared" si="47"/>
        <v>0</v>
      </c>
      <c r="BA77" s="35">
        <f t="shared" si="61"/>
        <v>0</v>
      </c>
      <c r="BB77" s="35">
        <f t="shared" si="48"/>
        <v>0</v>
      </c>
      <c r="BC77" s="35">
        <f t="shared" si="49"/>
        <v>0</v>
      </c>
      <c r="BD77" s="381">
        <f t="shared" si="62"/>
        <v>0</v>
      </c>
      <c r="BE77" s="35">
        <f t="shared" si="50"/>
        <v>0</v>
      </c>
      <c r="BF77" s="35">
        <f t="shared" si="51"/>
        <v>0</v>
      </c>
      <c r="BJ77" s="12" t="b">
        <f t="shared" si="52"/>
        <v>0</v>
      </c>
      <c r="BK77" s="516" t="b">
        <f t="shared" si="53"/>
        <v>0</v>
      </c>
      <c r="BL77" s="518">
        <f t="shared" si="54"/>
        <v>0</v>
      </c>
      <c r="BM77" s="518">
        <f t="shared" si="63"/>
        <v>0</v>
      </c>
      <c r="BN77" s="517" t="str">
        <f t="shared" si="55"/>
        <v/>
      </c>
      <c r="BO77" s="517" t="str">
        <f t="shared" si="56"/>
        <v/>
      </c>
      <c r="BP77" s="517" t="str">
        <f t="shared" si="57"/>
        <v/>
      </c>
      <c r="BQ77" s="517" t="str">
        <f t="shared" si="64"/>
        <v/>
      </c>
      <c r="BR77" s="546" t="str">
        <f t="shared" si="65"/>
        <v/>
      </c>
      <c r="BW77" s="139"/>
      <c r="BY77" s="125"/>
      <c r="CG77" s="122"/>
      <c r="CH77" s="122"/>
      <c r="CI77" s="122"/>
    </row>
    <row r="78" spans="1:87" s="35" customFormat="1" ht="16.7" customHeight="1" x14ac:dyDescent="0.25">
      <c r="A78" s="11"/>
      <c r="B78" s="11"/>
      <c r="C78" s="332" t="str">
        <f t="shared" si="34"/>
        <v>PO</v>
      </c>
      <c r="D78" s="334" t="str">
        <f t="shared" si="35"/>
        <v>PLAN</v>
      </c>
      <c r="E78" s="310" t="str">
        <f t="shared" si="36"/>
        <v/>
      </c>
      <c r="F78" s="29" t="str">
        <f t="shared" si="36"/>
        <v/>
      </c>
      <c r="G78" s="262" t="str">
        <f t="shared" si="37"/>
        <v/>
      </c>
      <c r="H78" s="29" t="str">
        <f t="shared" si="38"/>
        <v/>
      </c>
      <c r="I78" s="642"/>
      <c r="J78" s="643"/>
      <c r="K78" s="643"/>
      <c r="L78" s="644"/>
      <c r="M78" s="643"/>
      <c r="N78" s="643"/>
      <c r="O78" s="645"/>
      <c r="P78" s="646"/>
      <c r="Q78" s="647"/>
      <c r="R78" s="30" t="str">
        <f t="shared" si="58"/>
        <v/>
      </c>
      <c r="S78" s="399" t="str">
        <f t="shared" si="59"/>
        <v/>
      </c>
      <c r="T78" s="685" t="str">
        <f t="shared" si="39"/>
        <v/>
      </c>
      <c r="U78" s="32" t="str">
        <f t="shared" si="40"/>
        <v/>
      </c>
      <c r="V78" s="37" t="str">
        <f t="shared" si="41"/>
        <v/>
      </c>
      <c r="W78" s="33" t="str">
        <f t="shared" si="42"/>
        <v/>
      </c>
      <c r="Y78" s="34" t="str">
        <f t="shared" si="43"/>
        <v/>
      </c>
      <c r="AC78" s="11"/>
      <c r="AD78" s="11"/>
      <c r="AE78" s="11"/>
      <c r="AF78" s="11"/>
      <c r="AG78" s="11"/>
      <c r="AH78" s="11"/>
      <c r="AI78" s="11"/>
      <c r="AJ78" s="11"/>
      <c r="AK78" s="11"/>
      <c r="AL78" s="11"/>
      <c r="AM78" s="11"/>
      <c r="AP78" s="125"/>
      <c r="AQ78" s="125" t="s">
        <v>154</v>
      </c>
      <c r="AR78" s="147">
        <f t="shared" si="44"/>
        <v>0</v>
      </c>
      <c r="AS78" s="122"/>
      <c r="AT78" s="125"/>
      <c r="AU78" s="125"/>
      <c r="AV78" s="122"/>
      <c r="AW78" s="35">
        <f t="shared" si="45"/>
        <v>0</v>
      </c>
      <c r="AX78" s="35">
        <f t="shared" si="46"/>
        <v>0</v>
      </c>
      <c r="AY78" s="35">
        <f t="shared" si="60"/>
        <v>0</v>
      </c>
      <c r="AZ78" s="35">
        <f t="shared" si="47"/>
        <v>0</v>
      </c>
      <c r="BA78" s="35">
        <f t="shared" si="61"/>
        <v>0</v>
      </c>
      <c r="BB78" s="35">
        <f t="shared" si="48"/>
        <v>0</v>
      </c>
      <c r="BC78" s="35">
        <f t="shared" si="49"/>
        <v>0</v>
      </c>
      <c r="BD78" s="381">
        <f t="shared" si="62"/>
        <v>0</v>
      </c>
      <c r="BE78" s="35">
        <f t="shared" si="50"/>
        <v>0</v>
      </c>
      <c r="BF78" s="35">
        <f t="shared" si="51"/>
        <v>0</v>
      </c>
      <c r="BJ78" s="12" t="b">
        <f t="shared" si="52"/>
        <v>0</v>
      </c>
      <c r="BK78" s="516" t="b">
        <f t="shared" si="53"/>
        <v>0</v>
      </c>
      <c r="BL78" s="518">
        <f t="shared" si="54"/>
        <v>0</v>
      </c>
      <c r="BM78" s="518">
        <f t="shared" si="63"/>
        <v>0</v>
      </c>
      <c r="BN78" s="517" t="str">
        <f t="shared" si="55"/>
        <v/>
      </c>
      <c r="BO78" s="517" t="str">
        <f t="shared" si="56"/>
        <v/>
      </c>
      <c r="BP78" s="517" t="str">
        <f t="shared" si="57"/>
        <v/>
      </c>
      <c r="BQ78" s="517" t="str">
        <f t="shared" si="64"/>
        <v/>
      </c>
      <c r="BR78" s="546" t="str">
        <f t="shared" si="65"/>
        <v/>
      </c>
      <c r="BW78" s="139"/>
      <c r="BX78" s="125"/>
      <c r="CG78" s="122"/>
      <c r="CH78" s="122"/>
      <c r="CI78" s="122"/>
    </row>
    <row r="79" spans="1:87" s="35" customFormat="1" ht="16.7" customHeight="1" x14ac:dyDescent="0.25">
      <c r="A79" s="11"/>
      <c r="B79" s="11"/>
      <c r="C79" s="332" t="str">
        <f t="shared" si="34"/>
        <v>PO</v>
      </c>
      <c r="D79" s="334" t="str">
        <f t="shared" si="35"/>
        <v>PLAN</v>
      </c>
      <c r="E79" s="310" t="str">
        <f t="shared" si="36"/>
        <v/>
      </c>
      <c r="F79" s="29" t="str">
        <f t="shared" si="36"/>
        <v/>
      </c>
      <c r="G79" s="262" t="str">
        <f t="shared" si="37"/>
        <v/>
      </c>
      <c r="H79" s="29" t="str">
        <f t="shared" si="38"/>
        <v/>
      </c>
      <c r="I79" s="642"/>
      <c r="J79" s="643"/>
      <c r="K79" s="643"/>
      <c r="L79" s="644"/>
      <c r="M79" s="643"/>
      <c r="N79" s="643"/>
      <c r="O79" s="645"/>
      <c r="P79" s="646"/>
      <c r="Q79" s="647"/>
      <c r="R79" s="30" t="str">
        <f t="shared" si="58"/>
        <v/>
      </c>
      <c r="S79" s="399" t="str">
        <f t="shared" si="59"/>
        <v/>
      </c>
      <c r="T79" s="685" t="str">
        <f t="shared" si="39"/>
        <v/>
      </c>
      <c r="U79" s="32" t="str">
        <f t="shared" si="40"/>
        <v/>
      </c>
      <c r="V79" s="37" t="str">
        <f t="shared" si="41"/>
        <v/>
      </c>
      <c r="W79" s="33" t="str">
        <f t="shared" si="42"/>
        <v/>
      </c>
      <c r="Y79" s="34" t="str">
        <f t="shared" si="43"/>
        <v/>
      </c>
      <c r="AC79" s="11"/>
      <c r="AD79" s="11"/>
      <c r="AE79" s="11"/>
      <c r="AF79" s="11"/>
      <c r="AG79" s="11"/>
      <c r="AH79" s="11"/>
      <c r="AI79" s="11"/>
      <c r="AJ79" s="11"/>
      <c r="AK79" s="11"/>
      <c r="AL79" s="11"/>
      <c r="AM79" s="11"/>
      <c r="AP79" s="125"/>
      <c r="AQ79" s="125" t="s">
        <v>155</v>
      </c>
      <c r="AR79" s="147">
        <f t="shared" si="44"/>
        <v>0</v>
      </c>
      <c r="AS79" s="122"/>
      <c r="AT79" s="125"/>
      <c r="AU79" s="125"/>
      <c r="AV79" s="122"/>
      <c r="AW79" s="35">
        <f t="shared" si="45"/>
        <v>0</v>
      </c>
      <c r="AX79" s="35">
        <f t="shared" si="46"/>
        <v>0</v>
      </c>
      <c r="AY79" s="35">
        <f t="shared" si="60"/>
        <v>0</v>
      </c>
      <c r="AZ79" s="35">
        <f t="shared" si="47"/>
        <v>0</v>
      </c>
      <c r="BA79" s="35">
        <f t="shared" si="61"/>
        <v>0</v>
      </c>
      <c r="BB79" s="35">
        <f t="shared" si="48"/>
        <v>0</v>
      </c>
      <c r="BC79" s="35">
        <f t="shared" si="49"/>
        <v>0</v>
      </c>
      <c r="BD79" s="381">
        <f t="shared" si="62"/>
        <v>0</v>
      </c>
      <c r="BE79" s="35">
        <f t="shared" si="50"/>
        <v>0</v>
      </c>
      <c r="BF79" s="35">
        <f t="shared" si="51"/>
        <v>0</v>
      </c>
      <c r="BJ79" s="12" t="b">
        <f t="shared" si="52"/>
        <v>0</v>
      </c>
      <c r="BK79" s="516" t="b">
        <f t="shared" si="53"/>
        <v>0</v>
      </c>
      <c r="BL79" s="518">
        <f t="shared" si="54"/>
        <v>0</v>
      </c>
      <c r="BM79" s="518">
        <f t="shared" si="63"/>
        <v>0</v>
      </c>
      <c r="BN79" s="517" t="str">
        <f t="shared" si="55"/>
        <v/>
      </c>
      <c r="BO79" s="517" t="str">
        <f t="shared" si="56"/>
        <v/>
      </c>
      <c r="BP79" s="517" t="str">
        <f t="shared" si="57"/>
        <v/>
      </c>
      <c r="BQ79" s="517" t="str">
        <f t="shared" si="64"/>
        <v/>
      </c>
      <c r="BR79" s="546" t="str">
        <f t="shared" si="65"/>
        <v/>
      </c>
      <c r="BW79" s="139"/>
      <c r="BX79" s="125"/>
      <c r="CG79" s="122"/>
      <c r="CH79" s="122"/>
      <c r="CI79" s="122"/>
    </row>
    <row r="80" spans="1:87" s="35" customFormat="1" ht="16.7" customHeight="1" x14ac:dyDescent="0.25">
      <c r="A80" s="11"/>
      <c r="B80" s="11"/>
      <c r="C80" s="332" t="str">
        <f t="shared" si="34"/>
        <v>PO</v>
      </c>
      <c r="D80" s="334" t="str">
        <f t="shared" si="35"/>
        <v>PLAN</v>
      </c>
      <c r="E80" s="310" t="str">
        <f t="shared" si="36"/>
        <v/>
      </c>
      <c r="F80" s="29" t="str">
        <f t="shared" si="36"/>
        <v/>
      </c>
      <c r="G80" s="262" t="str">
        <f t="shared" si="37"/>
        <v/>
      </c>
      <c r="H80" s="29" t="str">
        <f t="shared" si="38"/>
        <v/>
      </c>
      <c r="I80" s="642"/>
      <c r="J80" s="643"/>
      <c r="K80" s="643"/>
      <c r="L80" s="644"/>
      <c r="M80" s="643"/>
      <c r="N80" s="643"/>
      <c r="O80" s="645"/>
      <c r="P80" s="646"/>
      <c r="Q80" s="647"/>
      <c r="R80" s="30" t="str">
        <f t="shared" si="58"/>
        <v/>
      </c>
      <c r="S80" s="399" t="str">
        <f t="shared" si="59"/>
        <v/>
      </c>
      <c r="T80" s="685" t="str">
        <f t="shared" si="39"/>
        <v/>
      </c>
      <c r="U80" s="32" t="str">
        <f t="shared" si="40"/>
        <v/>
      </c>
      <c r="V80" s="37" t="str">
        <f t="shared" si="41"/>
        <v/>
      </c>
      <c r="W80" s="33" t="str">
        <f t="shared" si="42"/>
        <v/>
      </c>
      <c r="Y80" s="34" t="str">
        <f t="shared" si="43"/>
        <v/>
      </c>
      <c r="AC80" s="11"/>
      <c r="AD80" s="11"/>
      <c r="AE80" s="11"/>
      <c r="AF80" s="11"/>
      <c r="AG80" s="11"/>
      <c r="AH80" s="11"/>
      <c r="AI80" s="11"/>
      <c r="AJ80" s="11"/>
      <c r="AK80" s="11"/>
      <c r="AL80" s="11"/>
      <c r="AM80" s="11"/>
      <c r="AP80" s="125"/>
      <c r="AQ80" s="125" t="s">
        <v>156</v>
      </c>
      <c r="AR80" s="147">
        <f t="shared" si="44"/>
        <v>0</v>
      </c>
      <c r="AS80" s="122"/>
      <c r="AT80" s="122"/>
      <c r="AU80" s="122"/>
      <c r="AV80" s="122"/>
      <c r="AW80" s="35">
        <f t="shared" si="45"/>
        <v>0</v>
      </c>
      <c r="AX80" s="35">
        <f t="shared" si="46"/>
        <v>0</v>
      </c>
      <c r="AY80" s="35">
        <f t="shared" si="60"/>
        <v>0</v>
      </c>
      <c r="AZ80" s="35">
        <f t="shared" si="47"/>
        <v>0</v>
      </c>
      <c r="BA80" s="35">
        <f t="shared" si="61"/>
        <v>0</v>
      </c>
      <c r="BB80" s="35">
        <f t="shared" si="48"/>
        <v>0</v>
      </c>
      <c r="BC80" s="35">
        <f t="shared" si="49"/>
        <v>0</v>
      </c>
      <c r="BD80" s="381">
        <f t="shared" si="62"/>
        <v>0</v>
      </c>
      <c r="BE80" s="35">
        <f t="shared" si="50"/>
        <v>0</v>
      </c>
      <c r="BF80" s="35">
        <f t="shared" si="51"/>
        <v>0</v>
      </c>
      <c r="BJ80" s="12" t="b">
        <f t="shared" si="52"/>
        <v>0</v>
      </c>
      <c r="BK80" s="516" t="b">
        <f t="shared" si="53"/>
        <v>0</v>
      </c>
      <c r="BL80" s="518">
        <f t="shared" si="54"/>
        <v>0</v>
      </c>
      <c r="BM80" s="518">
        <f t="shared" si="63"/>
        <v>0</v>
      </c>
      <c r="BN80" s="517" t="str">
        <f t="shared" si="55"/>
        <v/>
      </c>
      <c r="BO80" s="517" t="str">
        <f t="shared" si="56"/>
        <v/>
      </c>
      <c r="BP80" s="517" t="str">
        <f t="shared" si="57"/>
        <v/>
      </c>
      <c r="BQ80" s="517" t="str">
        <f t="shared" si="64"/>
        <v/>
      </c>
      <c r="BR80" s="546" t="str">
        <f t="shared" si="65"/>
        <v/>
      </c>
      <c r="BW80" s="139"/>
      <c r="BX80" s="125"/>
      <c r="CG80" s="122"/>
      <c r="CH80" s="122"/>
      <c r="CI80" s="122"/>
    </row>
    <row r="81" spans="1:87" s="35" customFormat="1" ht="16.7" customHeight="1" x14ac:dyDescent="0.25">
      <c r="A81" s="11"/>
      <c r="B81" s="11"/>
      <c r="C81" s="332" t="str">
        <f t="shared" si="34"/>
        <v>PO</v>
      </c>
      <c r="D81" s="334" t="str">
        <f t="shared" si="35"/>
        <v>PLAN</v>
      </c>
      <c r="E81" s="310" t="str">
        <f t="shared" si="36"/>
        <v/>
      </c>
      <c r="F81" s="29" t="str">
        <f t="shared" si="36"/>
        <v/>
      </c>
      <c r="G81" s="262" t="str">
        <f t="shared" si="37"/>
        <v/>
      </c>
      <c r="H81" s="29" t="str">
        <f t="shared" si="38"/>
        <v/>
      </c>
      <c r="I81" s="642"/>
      <c r="J81" s="643"/>
      <c r="K81" s="643"/>
      <c r="L81" s="644"/>
      <c r="M81" s="643"/>
      <c r="N81" s="643"/>
      <c r="O81" s="645"/>
      <c r="P81" s="646"/>
      <c r="Q81" s="647"/>
      <c r="R81" s="30" t="str">
        <f t="shared" si="58"/>
        <v/>
      </c>
      <c r="S81" s="399" t="str">
        <f t="shared" si="59"/>
        <v/>
      </c>
      <c r="T81" s="685" t="str">
        <f t="shared" si="39"/>
        <v/>
      </c>
      <c r="U81" s="32" t="str">
        <f t="shared" si="40"/>
        <v/>
      </c>
      <c r="V81" s="37" t="str">
        <f t="shared" si="41"/>
        <v/>
      </c>
      <c r="W81" s="33" t="str">
        <f t="shared" si="42"/>
        <v/>
      </c>
      <c r="Y81" s="34" t="str">
        <f t="shared" si="43"/>
        <v/>
      </c>
      <c r="AC81" s="11"/>
      <c r="AD81" s="11"/>
      <c r="AE81" s="11"/>
      <c r="AF81" s="11"/>
      <c r="AG81" s="11"/>
      <c r="AH81" s="11"/>
      <c r="AI81" s="11"/>
      <c r="AJ81" s="11"/>
      <c r="AK81" s="11"/>
      <c r="AL81" s="11"/>
      <c r="AM81" s="11"/>
      <c r="AP81" s="125"/>
      <c r="AQ81" s="125" t="s">
        <v>157</v>
      </c>
      <c r="AR81" s="147">
        <f t="shared" si="44"/>
        <v>0</v>
      </c>
      <c r="AS81" s="122"/>
      <c r="AT81" s="122"/>
      <c r="AU81" s="122"/>
      <c r="AV81" s="122"/>
      <c r="AW81" s="35">
        <f t="shared" si="45"/>
        <v>0</v>
      </c>
      <c r="AX81" s="35">
        <f t="shared" si="46"/>
        <v>0</v>
      </c>
      <c r="AY81" s="35">
        <f t="shared" si="60"/>
        <v>0</v>
      </c>
      <c r="AZ81" s="35">
        <f t="shared" si="47"/>
        <v>0</v>
      </c>
      <c r="BA81" s="35">
        <f t="shared" si="61"/>
        <v>0</v>
      </c>
      <c r="BB81" s="35">
        <f t="shared" si="48"/>
        <v>0</v>
      </c>
      <c r="BC81" s="35">
        <f t="shared" si="49"/>
        <v>0</v>
      </c>
      <c r="BD81" s="381">
        <f t="shared" si="62"/>
        <v>0</v>
      </c>
      <c r="BE81" s="35">
        <f t="shared" si="50"/>
        <v>0</v>
      </c>
      <c r="BF81" s="35">
        <f t="shared" si="51"/>
        <v>0</v>
      </c>
      <c r="BJ81" s="12" t="b">
        <f t="shared" si="52"/>
        <v>0</v>
      </c>
      <c r="BK81" s="516" t="b">
        <f t="shared" si="53"/>
        <v>0</v>
      </c>
      <c r="BL81" s="518">
        <f t="shared" si="54"/>
        <v>0</v>
      </c>
      <c r="BM81" s="518">
        <f t="shared" si="63"/>
        <v>0</v>
      </c>
      <c r="BN81" s="517" t="str">
        <f t="shared" si="55"/>
        <v/>
      </c>
      <c r="BO81" s="517" t="str">
        <f t="shared" si="56"/>
        <v/>
      </c>
      <c r="BP81" s="517" t="str">
        <f t="shared" si="57"/>
        <v/>
      </c>
      <c r="BQ81" s="517" t="str">
        <f t="shared" si="64"/>
        <v/>
      </c>
      <c r="BR81" s="546" t="str">
        <f t="shared" si="65"/>
        <v/>
      </c>
      <c r="BW81" s="139"/>
      <c r="BX81" s="125"/>
      <c r="CG81" s="122"/>
      <c r="CH81" s="122"/>
      <c r="CI81" s="122"/>
    </row>
    <row r="82" spans="1:87" s="35" customFormat="1" ht="16.7" customHeight="1" x14ac:dyDescent="0.25">
      <c r="A82" s="11"/>
      <c r="B82" s="11"/>
      <c r="C82" s="332" t="str">
        <f t="shared" si="34"/>
        <v>PO</v>
      </c>
      <c r="D82" s="334" t="str">
        <f t="shared" si="35"/>
        <v>PLAN</v>
      </c>
      <c r="E82" s="310" t="str">
        <f t="shared" si="36"/>
        <v/>
      </c>
      <c r="F82" s="29" t="str">
        <f t="shared" si="36"/>
        <v/>
      </c>
      <c r="G82" s="262" t="str">
        <f t="shared" si="37"/>
        <v/>
      </c>
      <c r="H82" s="29" t="str">
        <f t="shared" si="38"/>
        <v/>
      </c>
      <c r="I82" s="642"/>
      <c r="J82" s="643"/>
      <c r="K82" s="643"/>
      <c r="L82" s="644"/>
      <c r="M82" s="643"/>
      <c r="N82" s="643"/>
      <c r="O82" s="645"/>
      <c r="P82" s="646"/>
      <c r="Q82" s="647"/>
      <c r="R82" s="30" t="str">
        <f t="shared" si="58"/>
        <v/>
      </c>
      <c r="S82" s="399" t="str">
        <f t="shared" si="59"/>
        <v/>
      </c>
      <c r="T82" s="685" t="str">
        <f t="shared" si="39"/>
        <v/>
      </c>
      <c r="U82" s="32" t="str">
        <f t="shared" si="40"/>
        <v/>
      </c>
      <c r="V82" s="37" t="str">
        <f t="shared" si="41"/>
        <v/>
      </c>
      <c r="W82" s="33" t="str">
        <f t="shared" si="42"/>
        <v/>
      </c>
      <c r="Y82" s="34" t="str">
        <f t="shared" si="43"/>
        <v/>
      </c>
      <c r="AC82" s="11"/>
      <c r="AD82" s="11"/>
      <c r="AE82" s="11"/>
      <c r="AF82" s="11"/>
      <c r="AG82" s="11"/>
      <c r="AI82" s="11"/>
      <c r="AJ82" s="11"/>
      <c r="AK82" s="11"/>
      <c r="AL82" s="11"/>
      <c r="AM82" s="11"/>
      <c r="AP82" s="125"/>
      <c r="AQ82" s="125" t="s">
        <v>158</v>
      </c>
      <c r="AR82" s="147">
        <f t="shared" si="44"/>
        <v>0</v>
      </c>
      <c r="AS82" s="122"/>
      <c r="AT82" s="122"/>
      <c r="AU82" s="122"/>
      <c r="AV82" s="122"/>
      <c r="AW82" s="35">
        <f t="shared" si="45"/>
        <v>0</v>
      </c>
      <c r="AX82" s="35">
        <f t="shared" si="46"/>
        <v>0</v>
      </c>
      <c r="AY82" s="35">
        <f t="shared" si="60"/>
        <v>0</v>
      </c>
      <c r="AZ82" s="35">
        <f t="shared" si="47"/>
        <v>0</v>
      </c>
      <c r="BA82" s="35">
        <f t="shared" si="61"/>
        <v>0</v>
      </c>
      <c r="BB82" s="35">
        <f t="shared" si="48"/>
        <v>0</v>
      </c>
      <c r="BC82" s="35">
        <f t="shared" si="49"/>
        <v>0</v>
      </c>
      <c r="BD82" s="381">
        <f t="shared" si="62"/>
        <v>0</v>
      </c>
      <c r="BE82" s="35">
        <f t="shared" si="50"/>
        <v>0</v>
      </c>
      <c r="BF82" s="35">
        <f t="shared" si="51"/>
        <v>0</v>
      </c>
      <c r="BJ82" s="12" t="b">
        <f t="shared" si="52"/>
        <v>0</v>
      </c>
      <c r="BK82" s="516" t="b">
        <f t="shared" si="53"/>
        <v>0</v>
      </c>
      <c r="BL82" s="518">
        <f t="shared" si="54"/>
        <v>0</v>
      </c>
      <c r="BM82" s="518">
        <f t="shared" si="63"/>
        <v>0</v>
      </c>
      <c r="BN82" s="517" t="str">
        <f t="shared" si="55"/>
        <v/>
      </c>
      <c r="BO82" s="517" t="str">
        <f t="shared" si="56"/>
        <v/>
      </c>
      <c r="BP82" s="517" t="str">
        <f t="shared" si="57"/>
        <v/>
      </c>
      <c r="BQ82" s="517" t="str">
        <f t="shared" si="64"/>
        <v/>
      </c>
      <c r="BR82" s="546" t="str">
        <f t="shared" si="65"/>
        <v/>
      </c>
      <c r="BW82" s="139"/>
      <c r="BX82" s="125"/>
      <c r="CG82" s="122"/>
      <c r="CH82" s="122"/>
      <c r="CI82" s="122"/>
    </row>
    <row r="83" spans="1:87" s="35" customFormat="1" ht="16.7" customHeight="1" x14ac:dyDescent="0.25">
      <c r="A83" s="11"/>
      <c r="B83" s="11"/>
      <c r="C83" s="332" t="str">
        <f t="shared" si="34"/>
        <v>PO</v>
      </c>
      <c r="D83" s="334" t="str">
        <f t="shared" si="35"/>
        <v>PLAN</v>
      </c>
      <c r="E83" s="310" t="str">
        <f t="shared" si="36"/>
        <v/>
      </c>
      <c r="F83" s="29" t="str">
        <f t="shared" si="36"/>
        <v/>
      </c>
      <c r="G83" s="262" t="str">
        <f t="shared" si="37"/>
        <v/>
      </c>
      <c r="H83" s="29" t="str">
        <f t="shared" si="38"/>
        <v/>
      </c>
      <c r="I83" s="642"/>
      <c r="J83" s="643"/>
      <c r="K83" s="643"/>
      <c r="L83" s="644"/>
      <c r="M83" s="643"/>
      <c r="N83" s="643"/>
      <c r="O83" s="645"/>
      <c r="P83" s="646"/>
      <c r="Q83" s="647"/>
      <c r="R83" s="30" t="str">
        <f t="shared" si="58"/>
        <v/>
      </c>
      <c r="S83" s="399" t="str">
        <f t="shared" si="59"/>
        <v/>
      </c>
      <c r="T83" s="685" t="str">
        <f t="shared" si="39"/>
        <v/>
      </c>
      <c r="U83" s="32" t="str">
        <f t="shared" si="40"/>
        <v/>
      </c>
      <c r="V83" s="37" t="str">
        <f t="shared" si="41"/>
        <v/>
      </c>
      <c r="W83" s="33" t="str">
        <f t="shared" si="42"/>
        <v/>
      </c>
      <c r="Y83" s="34" t="str">
        <f t="shared" si="43"/>
        <v/>
      </c>
      <c r="AC83" s="11"/>
      <c r="AD83" s="11"/>
      <c r="AE83" s="11"/>
      <c r="AF83" s="11"/>
      <c r="AG83" s="11"/>
      <c r="AI83" s="11"/>
      <c r="AJ83" s="11"/>
      <c r="AK83" s="11"/>
      <c r="AL83" s="11"/>
      <c r="AM83" s="11"/>
      <c r="AP83" s="125"/>
      <c r="AQ83" s="125" t="s">
        <v>159</v>
      </c>
      <c r="AR83" s="147">
        <f t="shared" si="44"/>
        <v>0</v>
      </c>
      <c r="AS83" s="122"/>
      <c r="AT83" s="122"/>
      <c r="AU83" s="122"/>
      <c r="AV83" s="122"/>
      <c r="AW83" s="35">
        <f t="shared" si="45"/>
        <v>0</v>
      </c>
      <c r="AX83" s="35">
        <f t="shared" si="46"/>
        <v>0</v>
      </c>
      <c r="AY83" s="35">
        <f t="shared" si="60"/>
        <v>0</v>
      </c>
      <c r="AZ83" s="35">
        <f t="shared" si="47"/>
        <v>0</v>
      </c>
      <c r="BA83" s="35">
        <f t="shared" si="61"/>
        <v>0</v>
      </c>
      <c r="BB83" s="35">
        <f t="shared" si="48"/>
        <v>0</v>
      </c>
      <c r="BC83" s="35">
        <f t="shared" si="49"/>
        <v>0</v>
      </c>
      <c r="BD83" s="381">
        <f t="shared" si="62"/>
        <v>0</v>
      </c>
      <c r="BE83" s="35">
        <f t="shared" si="50"/>
        <v>0</v>
      </c>
      <c r="BF83" s="35">
        <f t="shared" si="51"/>
        <v>0</v>
      </c>
      <c r="BJ83" s="12" t="b">
        <f t="shared" si="52"/>
        <v>0</v>
      </c>
      <c r="BK83" s="516" t="b">
        <f t="shared" si="53"/>
        <v>0</v>
      </c>
      <c r="BL83" s="518">
        <f t="shared" si="54"/>
        <v>0</v>
      </c>
      <c r="BM83" s="518">
        <f t="shared" si="63"/>
        <v>0</v>
      </c>
      <c r="BN83" s="517" t="str">
        <f t="shared" si="55"/>
        <v/>
      </c>
      <c r="BO83" s="517" t="str">
        <f t="shared" si="56"/>
        <v/>
      </c>
      <c r="BP83" s="517" t="str">
        <f t="shared" si="57"/>
        <v/>
      </c>
      <c r="BQ83" s="517" t="str">
        <f t="shared" si="64"/>
        <v/>
      </c>
      <c r="BR83" s="546" t="str">
        <f t="shared" si="65"/>
        <v/>
      </c>
      <c r="BW83" s="139"/>
      <c r="BX83" s="125"/>
      <c r="CG83" s="122"/>
      <c r="CH83" s="122"/>
      <c r="CI83" s="122"/>
    </row>
    <row r="84" spans="1:87" s="35" customFormat="1" ht="16.7" customHeight="1" x14ac:dyDescent="0.25">
      <c r="A84" s="11"/>
      <c r="B84" s="11"/>
      <c r="C84" s="332" t="str">
        <f t="shared" si="34"/>
        <v>PO</v>
      </c>
      <c r="D84" s="334" t="str">
        <f t="shared" si="35"/>
        <v>PLAN</v>
      </c>
      <c r="E84" s="310" t="str">
        <f t="shared" si="36"/>
        <v/>
      </c>
      <c r="F84" s="29" t="str">
        <f t="shared" si="36"/>
        <v/>
      </c>
      <c r="G84" s="262" t="str">
        <f t="shared" si="37"/>
        <v/>
      </c>
      <c r="H84" s="29" t="str">
        <f t="shared" si="38"/>
        <v/>
      </c>
      <c r="I84" s="642"/>
      <c r="J84" s="643"/>
      <c r="K84" s="643"/>
      <c r="L84" s="644"/>
      <c r="M84" s="643"/>
      <c r="N84" s="643"/>
      <c r="O84" s="645"/>
      <c r="P84" s="646"/>
      <c r="Q84" s="647"/>
      <c r="R84" s="30" t="str">
        <f t="shared" si="58"/>
        <v/>
      </c>
      <c r="S84" s="399" t="str">
        <f t="shared" si="59"/>
        <v/>
      </c>
      <c r="T84" s="685" t="str">
        <f t="shared" si="39"/>
        <v/>
      </c>
      <c r="U84" s="32" t="str">
        <f t="shared" si="40"/>
        <v/>
      </c>
      <c r="V84" s="37" t="str">
        <f t="shared" si="41"/>
        <v/>
      </c>
      <c r="W84" s="33" t="str">
        <f t="shared" si="42"/>
        <v/>
      </c>
      <c r="Y84" s="34" t="str">
        <f t="shared" si="43"/>
        <v/>
      </c>
      <c r="AC84" s="11"/>
      <c r="AD84" s="11"/>
      <c r="AE84" s="11"/>
      <c r="AF84" s="11"/>
      <c r="AG84" s="11"/>
      <c r="AH84" s="11"/>
      <c r="AI84" s="11"/>
      <c r="AJ84" s="11"/>
      <c r="AK84" s="11"/>
      <c r="AL84" s="11"/>
      <c r="AM84" s="11"/>
      <c r="AP84" s="125"/>
      <c r="AQ84" s="125" t="s">
        <v>160</v>
      </c>
      <c r="AR84" s="147">
        <f t="shared" si="44"/>
        <v>0</v>
      </c>
      <c r="AS84" s="122"/>
      <c r="AT84" s="122"/>
      <c r="AU84" s="122"/>
      <c r="AV84" s="122"/>
      <c r="AW84" s="35">
        <f t="shared" si="45"/>
        <v>0</v>
      </c>
      <c r="AX84" s="35">
        <f t="shared" si="46"/>
        <v>0</v>
      </c>
      <c r="AY84" s="35">
        <f t="shared" si="60"/>
        <v>0</v>
      </c>
      <c r="AZ84" s="35">
        <f t="shared" si="47"/>
        <v>0</v>
      </c>
      <c r="BA84" s="35">
        <f t="shared" si="61"/>
        <v>0</v>
      </c>
      <c r="BB84" s="35">
        <f t="shared" si="48"/>
        <v>0</v>
      </c>
      <c r="BC84" s="35">
        <f t="shared" si="49"/>
        <v>0</v>
      </c>
      <c r="BD84" s="381">
        <f t="shared" si="62"/>
        <v>0</v>
      </c>
      <c r="BE84" s="35">
        <f t="shared" si="50"/>
        <v>0</v>
      </c>
      <c r="BF84" s="35">
        <f t="shared" si="51"/>
        <v>0</v>
      </c>
      <c r="BJ84" s="12" t="b">
        <f t="shared" si="52"/>
        <v>0</v>
      </c>
      <c r="BK84" s="516" t="b">
        <f t="shared" si="53"/>
        <v>0</v>
      </c>
      <c r="BL84" s="518">
        <f t="shared" si="54"/>
        <v>0</v>
      </c>
      <c r="BM84" s="518">
        <f t="shared" si="63"/>
        <v>0</v>
      </c>
      <c r="BN84" s="517" t="str">
        <f t="shared" si="55"/>
        <v/>
      </c>
      <c r="BO84" s="517" t="str">
        <f t="shared" si="56"/>
        <v/>
      </c>
      <c r="BP84" s="517" t="str">
        <f t="shared" si="57"/>
        <v/>
      </c>
      <c r="BQ84" s="517" t="str">
        <f t="shared" si="64"/>
        <v/>
      </c>
      <c r="BR84" s="546" t="str">
        <f t="shared" si="65"/>
        <v/>
      </c>
      <c r="BW84" s="139"/>
      <c r="BX84" s="125"/>
      <c r="CG84" s="122"/>
      <c r="CH84" s="122"/>
      <c r="CI84" s="122"/>
    </row>
    <row r="85" spans="1:87" s="35" customFormat="1" ht="16.7" customHeight="1" x14ac:dyDescent="0.25">
      <c r="A85" s="11"/>
      <c r="B85" s="11"/>
      <c r="C85" s="332" t="str">
        <f t="shared" si="34"/>
        <v>PO</v>
      </c>
      <c r="D85" s="334" t="str">
        <f t="shared" si="35"/>
        <v>PLAN</v>
      </c>
      <c r="E85" s="310" t="str">
        <f t="shared" si="36"/>
        <v/>
      </c>
      <c r="F85" s="29" t="str">
        <f t="shared" si="36"/>
        <v/>
      </c>
      <c r="G85" s="262" t="str">
        <f t="shared" si="37"/>
        <v/>
      </c>
      <c r="H85" s="29" t="str">
        <f t="shared" si="38"/>
        <v/>
      </c>
      <c r="I85" s="642"/>
      <c r="J85" s="643"/>
      <c r="K85" s="643"/>
      <c r="L85" s="644"/>
      <c r="M85" s="643"/>
      <c r="N85" s="643"/>
      <c r="O85" s="645"/>
      <c r="P85" s="646"/>
      <c r="Q85" s="647"/>
      <c r="R85" s="30" t="str">
        <f t="shared" si="58"/>
        <v/>
      </c>
      <c r="S85" s="399" t="str">
        <f t="shared" si="59"/>
        <v/>
      </c>
      <c r="T85" s="685" t="str">
        <f t="shared" si="39"/>
        <v/>
      </c>
      <c r="U85" s="32" t="str">
        <f t="shared" si="40"/>
        <v/>
      </c>
      <c r="V85" s="37" t="str">
        <f t="shared" si="41"/>
        <v/>
      </c>
      <c r="W85" s="33" t="str">
        <f t="shared" si="42"/>
        <v/>
      </c>
      <c r="Y85" s="34" t="str">
        <f t="shared" si="43"/>
        <v/>
      </c>
      <c r="AC85" s="11"/>
      <c r="AD85" s="11"/>
      <c r="AE85" s="11"/>
      <c r="AF85" s="11"/>
      <c r="AG85" s="11"/>
      <c r="AH85" s="11"/>
      <c r="AI85" s="11"/>
      <c r="AJ85" s="11"/>
      <c r="AK85" s="11"/>
      <c r="AL85" s="11"/>
      <c r="AM85" s="11"/>
      <c r="AP85" s="125"/>
      <c r="AQ85" s="125" t="s">
        <v>161</v>
      </c>
      <c r="AR85" s="147">
        <f t="shared" si="44"/>
        <v>0</v>
      </c>
      <c r="AS85" s="122"/>
      <c r="AT85" s="122"/>
      <c r="AU85" s="122"/>
      <c r="AV85" s="122"/>
      <c r="AW85" s="35">
        <f t="shared" si="45"/>
        <v>0</v>
      </c>
      <c r="AX85" s="35">
        <f t="shared" si="46"/>
        <v>0</v>
      </c>
      <c r="AY85" s="35">
        <f t="shared" si="60"/>
        <v>0</v>
      </c>
      <c r="AZ85" s="35">
        <f t="shared" si="47"/>
        <v>0</v>
      </c>
      <c r="BA85" s="35">
        <f t="shared" si="61"/>
        <v>0</v>
      </c>
      <c r="BB85" s="35">
        <f t="shared" si="48"/>
        <v>0</v>
      </c>
      <c r="BC85" s="35">
        <f t="shared" si="49"/>
        <v>0</v>
      </c>
      <c r="BD85" s="381">
        <f t="shared" si="62"/>
        <v>0</v>
      </c>
      <c r="BE85" s="35">
        <f t="shared" si="50"/>
        <v>0</v>
      </c>
      <c r="BF85" s="35">
        <f t="shared" si="51"/>
        <v>0</v>
      </c>
      <c r="BJ85" s="12" t="b">
        <f t="shared" si="52"/>
        <v>0</v>
      </c>
      <c r="BK85" s="516" t="b">
        <f t="shared" si="53"/>
        <v>0</v>
      </c>
      <c r="BL85" s="518">
        <f t="shared" si="54"/>
        <v>0</v>
      </c>
      <c r="BM85" s="518">
        <f t="shared" si="63"/>
        <v>0</v>
      </c>
      <c r="BN85" s="517" t="str">
        <f t="shared" si="55"/>
        <v/>
      </c>
      <c r="BO85" s="517" t="str">
        <f t="shared" si="56"/>
        <v/>
      </c>
      <c r="BP85" s="517" t="str">
        <f t="shared" si="57"/>
        <v/>
      </c>
      <c r="BQ85" s="517" t="str">
        <f t="shared" si="64"/>
        <v/>
      </c>
      <c r="BR85" s="546" t="str">
        <f t="shared" si="65"/>
        <v/>
      </c>
      <c r="BW85" s="139"/>
      <c r="BX85" s="125"/>
      <c r="CG85" s="122"/>
      <c r="CH85" s="122"/>
      <c r="CI85" s="122"/>
    </row>
    <row r="86" spans="1:87" s="35" customFormat="1" ht="16.7" customHeight="1" x14ac:dyDescent="0.25">
      <c r="A86" s="11"/>
      <c r="B86" s="11"/>
      <c r="C86" s="332" t="str">
        <f t="shared" si="34"/>
        <v>PO</v>
      </c>
      <c r="D86" s="334" t="str">
        <f t="shared" si="35"/>
        <v>PLAN</v>
      </c>
      <c r="E86" s="310" t="str">
        <f t="shared" si="36"/>
        <v/>
      </c>
      <c r="F86" s="29" t="str">
        <f t="shared" si="36"/>
        <v/>
      </c>
      <c r="G86" s="262" t="str">
        <f t="shared" si="37"/>
        <v/>
      </c>
      <c r="H86" s="29" t="str">
        <f t="shared" si="38"/>
        <v/>
      </c>
      <c r="I86" s="642"/>
      <c r="J86" s="643"/>
      <c r="K86" s="643"/>
      <c r="L86" s="644"/>
      <c r="M86" s="643"/>
      <c r="N86" s="643"/>
      <c r="O86" s="645"/>
      <c r="P86" s="646"/>
      <c r="Q86" s="647"/>
      <c r="R86" s="30" t="str">
        <f t="shared" si="58"/>
        <v/>
      </c>
      <c r="S86" s="399" t="str">
        <f t="shared" si="59"/>
        <v/>
      </c>
      <c r="T86" s="685" t="str">
        <f t="shared" si="39"/>
        <v/>
      </c>
      <c r="U86" s="32" t="str">
        <f t="shared" si="40"/>
        <v/>
      </c>
      <c r="V86" s="37" t="str">
        <f t="shared" si="41"/>
        <v/>
      </c>
      <c r="W86" s="33" t="str">
        <f t="shared" si="42"/>
        <v/>
      </c>
      <c r="Y86" s="34" t="str">
        <f t="shared" si="43"/>
        <v/>
      </c>
      <c r="AC86" s="11"/>
      <c r="AD86" s="11"/>
      <c r="AE86" s="11"/>
      <c r="AF86" s="11"/>
      <c r="AG86" s="11"/>
      <c r="AH86" s="11"/>
      <c r="AI86" s="11"/>
      <c r="AJ86" s="11"/>
      <c r="AK86" s="11"/>
      <c r="AL86" s="11"/>
      <c r="AM86" s="11"/>
      <c r="AP86" s="125"/>
      <c r="AQ86" s="125" t="s">
        <v>162</v>
      </c>
      <c r="AR86" s="147">
        <f t="shared" si="44"/>
        <v>0</v>
      </c>
      <c r="AS86" s="122"/>
      <c r="AT86" s="122"/>
      <c r="AU86" s="122"/>
      <c r="AV86" s="122"/>
      <c r="AW86" s="35">
        <f t="shared" si="45"/>
        <v>0</v>
      </c>
      <c r="AX86" s="35">
        <f t="shared" si="46"/>
        <v>0</v>
      </c>
      <c r="AY86" s="35">
        <f t="shared" si="60"/>
        <v>0</v>
      </c>
      <c r="AZ86" s="35">
        <f t="shared" si="47"/>
        <v>0</v>
      </c>
      <c r="BA86" s="35">
        <f t="shared" si="61"/>
        <v>0</v>
      </c>
      <c r="BB86" s="35">
        <f t="shared" si="48"/>
        <v>0</v>
      </c>
      <c r="BC86" s="35">
        <f t="shared" si="49"/>
        <v>0</v>
      </c>
      <c r="BD86" s="381">
        <f t="shared" si="62"/>
        <v>0</v>
      </c>
      <c r="BE86" s="35">
        <f t="shared" si="50"/>
        <v>0</v>
      </c>
      <c r="BF86" s="35">
        <f t="shared" si="51"/>
        <v>0</v>
      </c>
      <c r="BJ86" s="12" t="b">
        <f t="shared" si="52"/>
        <v>0</v>
      </c>
      <c r="BK86" s="516" t="b">
        <f t="shared" si="53"/>
        <v>0</v>
      </c>
      <c r="BL86" s="518">
        <f t="shared" si="54"/>
        <v>0</v>
      </c>
      <c r="BM86" s="518">
        <f t="shared" si="63"/>
        <v>0</v>
      </c>
      <c r="BN86" s="517" t="str">
        <f t="shared" si="55"/>
        <v/>
      </c>
      <c r="BO86" s="517" t="str">
        <f t="shared" si="56"/>
        <v/>
      </c>
      <c r="BP86" s="517" t="str">
        <f t="shared" si="57"/>
        <v/>
      </c>
      <c r="BQ86" s="517" t="str">
        <f t="shared" si="64"/>
        <v/>
      </c>
      <c r="BR86" s="546" t="str">
        <f t="shared" si="65"/>
        <v/>
      </c>
      <c r="BW86" s="139"/>
      <c r="BX86" s="125"/>
      <c r="CG86" s="122"/>
      <c r="CH86" s="122"/>
      <c r="CI86" s="122"/>
    </row>
    <row r="87" spans="1:87" s="35" customFormat="1" ht="16.7" customHeight="1" x14ac:dyDescent="0.25">
      <c r="A87" s="11"/>
      <c r="B87" s="11"/>
      <c r="C87" s="332" t="str">
        <f t="shared" si="34"/>
        <v>PO</v>
      </c>
      <c r="D87" s="334" t="str">
        <f t="shared" si="35"/>
        <v>PLAN</v>
      </c>
      <c r="E87" s="310" t="str">
        <f t="shared" si="36"/>
        <v/>
      </c>
      <c r="F87" s="29" t="str">
        <f t="shared" si="36"/>
        <v/>
      </c>
      <c r="G87" s="262" t="str">
        <f t="shared" si="37"/>
        <v/>
      </c>
      <c r="H87" s="29" t="str">
        <f t="shared" si="38"/>
        <v/>
      </c>
      <c r="I87" s="642"/>
      <c r="J87" s="643"/>
      <c r="K87" s="643"/>
      <c r="L87" s="644"/>
      <c r="M87" s="643"/>
      <c r="N87" s="643"/>
      <c r="O87" s="645"/>
      <c r="P87" s="646"/>
      <c r="Q87" s="647"/>
      <c r="R87" s="30" t="str">
        <f t="shared" si="58"/>
        <v/>
      </c>
      <c r="S87" s="399" t="str">
        <f t="shared" si="59"/>
        <v/>
      </c>
      <c r="T87" s="685" t="str">
        <f t="shared" si="39"/>
        <v/>
      </c>
      <c r="U87" s="32" t="str">
        <f t="shared" si="40"/>
        <v/>
      </c>
      <c r="V87" s="37" t="str">
        <f t="shared" si="41"/>
        <v/>
      </c>
      <c r="W87" s="33" t="str">
        <f t="shared" si="42"/>
        <v/>
      </c>
      <c r="Y87" s="34" t="str">
        <f t="shared" si="43"/>
        <v/>
      </c>
      <c r="AC87" s="11"/>
      <c r="AD87" s="11"/>
      <c r="AE87" s="11"/>
      <c r="AF87" s="11"/>
      <c r="AG87" s="11"/>
      <c r="AH87" s="11"/>
      <c r="AI87" s="11"/>
      <c r="AJ87" s="11"/>
      <c r="AK87" s="11"/>
      <c r="AL87" s="11"/>
      <c r="AM87" s="11"/>
      <c r="AP87" s="125"/>
      <c r="AQ87" s="125" t="s">
        <v>163</v>
      </c>
      <c r="AR87" s="147">
        <f t="shared" si="44"/>
        <v>0</v>
      </c>
      <c r="AS87" s="122"/>
      <c r="AT87" s="122"/>
      <c r="AU87" s="122"/>
      <c r="AV87" s="122"/>
      <c r="AW87" s="35">
        <f t="shared" si="45"/>
        <v>0</v>
      </c>
      <c r="AX87" s="35">
        <f t="shared" si="46"/>
        <v>0</v>
      </c>
      <c r="AY87" s="35">
        <f t="shared" si="60"/>
        <v>0</v>
      </c>
      <c r="AZ87" s="35">
        <f t="shared" si="47"/>
        <v>0</v>
      </c>
      <c r="BA87" s="35">
        <f t="shared" si="61"/>
        <v>0</v>
      </c>
      <c r="BB87" s="35">
        <f t="shared" si="48"/>
        <v>0</v>
      </c>
      <c r="BC87" s="35">
        <f t="shared" si="49"/>
        <v>0</v>
      </c>
      <c r="BD87" s="381">
        <f t="shared" si="62"/>
        <v>0</v>
      </c>
      <c r="BE87" s="35">
        <f t="shared" si="50"/>
        <v>0</v>
      </c>
      <c r="BF87" s="35">
        <f t="shared" si="51"/>
        <v>0</v>
      </c>
      <c r="BJ87" s="12" t="b">
        <f t="shared" si="52"/>
        <v>0</v>
      </c>
      <c r="BK87" s="516" t="b">
        <f t="shared" si="53"/>
        <v>0</v>
      </c>
      <c r="BL87" s="518">
        <f t="shared" si="54"/>
        <v>0</v>
      </c>
      <c r="BM87" s="518">
        <f t="shared" si="63"/>
        <v>0</v>
      </c>
      <c r="BN87" s="517" t="str">
        <f t="shared" si="55"/>
        <v/>
      </c>
      <c r="BO87" s="517" t="str">
        <f t="shared" si="56"/>
        <v/>
      </c>
      <c r="BP87" s="517" t="str">
        <f t="shared" si="57"/>
        <v/>
      </c>
      <c r="BQ87" s="517" t="str">
        <f t="shared" si="64"/>
        <v/>
      </c>
      <c r="BR87" s="546" t="str">
        <f t="shared" si="65"/>
        <v/>
      </c>
      <c r="BW87" s="139"/>
      <c r="BX87" s="125"/>
      <c r="CG87" s="122"/>
      <c r="CH87" s="122"/>
      <c r="CI87" s="122"/>
    </row>
    <row r="88" spans="1:87" s="35" customFormat="1" ht="16.7" customHeight="1" x14ac:dyDescent="0.25">
      <c r="A88" s="11"/>
      <c r="B88" s="11"/>
      <c r="C88" s="332" t="str">
        <f t="shared" si="34"/>
        <v>PO</v>
      </c>
      <c r="D88" s="334" t="str">
        <f t="shared" si="35"/>
        <v>PLAN</v>
      </c>
      <c r="E88" s="310" t="str">
        <f t="shared" si="36"/>
        <v/>
      </c>
      <c r="F88" s="29" t="str">
        <f t="shared" si="36"/>
        <v/>
      </c>
      <c r="G88" s="262" t="str">
        <f t="shared" si="37"/>
        <v/>
      </c>
      <c r="H88" s="29" t="str">
        <f t="shared" si="38"/>
        <v/>
      </c>
      <c r="I88" s="642"/>
      <c r="J88" s="643"/>
      <c r="K88" s="643"/>
      <c r="L88" s="644"/>
      <c r="M88" s="643"/>
      <c r="N88" s="643"/>
      <c r="O88" s="645"/>
      <c r="P88" s="646"/>
      <c r="Q88" s="647"/>
      <c r="R88" s="30" t="str">
        <f t="shared" si="58"/>
        <v/>
      </c>
      <c r="S88" s="399" t="str">
        <f t="shared" si="59"/>
        <v/>
      </c>
      <c r="T88" s="685" t="str">
        <f t="shared" si="39"/>
        <v/>
      </c>
      <c r="U88" s="32" t="str">
        <f t="shared" si="40"/>
        <v/>
      </c>
      <c r="V88" s="37" t="str">
        <f t="shared" si="41"/>
        <v/>
      </c>
      <c r="W88" s="33" t="str">
        <f t="shared" si="42"/>
        <v/>
      </c>
      <c r="Y88" s="34" t="str">
        <f t="shared" si="43"/>
        <v/>
      </c>
      <c r="AC88" s="11"/>
      <c r="AD88" s="11"/>
      <c r="AE88" s="11"/>
      <c r="AF88" s="11"/>
      <c r="AG88" s="11"/>
      <c r="AH88" s="11"/>
      <c r="AI88" s="11"/>
      <c r="AJ88" s="11"/>
      <c r="AK88" s="11"/>
      <c r="AL88" s="11"/>
      <c r="AM88" s="11"/>
      <c r="AP88" s="125"/>
      <c r="AQ88" s="125" t="s">
        <v>164</v>
      </c>
      <c r="AR88" s="147">
        <f t="shared" si="44"/>
        <v>0</v>
      </c>
      <c r="AS88" s="122"/>
      <c r="AT88" s="122"/>
      <c r="AU88" s="122"/>
      <c r="AV88" s="122"/>
      <c r="AW88" s="35">
        <f t="shared" si="45"/>
        <v>0</v>
      </c>
      <c r="AX88" s="35">
        <f t="shared" si="46"/>
        <v>0</v>
      </c>
      <c r="AY88" s="35">
        <f t="shared" si="60"/>
        <v>0</v>
      </c>
      <c r="AZ88" s="35">
        <f t="shared" si="47"/>
        <v>0</v>
      </c>
      <c r="BA88" s="35">
        <f t="shared" si="61"/>
        <v>0</v>
      </c>
      <c r="BB88" s="35">
        <f t="shared" si="48"/>
        <v>0</v>
      </c>
      <c r="BC88" s="35">
        <f t="shared" si="49"/>
        <v>0</v>
      </c>
      <c r="BD88" s="381">
        <f t="shared" si="62"/>
        <v>0</v>
      </c>
      <c r="BE88" s="35">
        <f t="shared" si="50"/>
        <v>0</v>
      </c>
      <c r="BF88" s="35">
        <f t="shared" si="51"/>
        <v>0</v>
      </c>
      <c r="BJ88" s="12" t="b">
        <f t="shared" si="52"/>
        <v>0</v>
      </c>
      <c r="BK88" s="516" t="b">
        <f t="shared" si="53"/>
        <v>0</v>
      </c>
      <c r="BL88" s="518">
        <f t="shared" si="54"/>
        <v>0</v>
      </c>
      <c r="BM88" s="518">
        <f t="shared" si="63"/>
        <v>0</v>
      </c>
      <c r="BN88" s="517" t="str">
        <f t="shared" si="55"/>
        <v/>
      </c>
      <c r="BO88" s="517" t="str">
        <f t="shared" si="56"/>
        <v/>
      </c>
      <c r="BP88" s="517" t="str">
        <f t="shared" si="57"/>
        <v/>
      </c>
      <c r="BQ88" s="517" t="str">
        <f t="shared" si="64"/>
        <v/>
      </c>
      <c r="BR88" s="546" t="str">
        <f t="shared" si="65"/>
        <v/>
      </c>
      <c r="BW88" s="139"/>
      <c r="BX88" s="125"/>
      <c r="CG88" s="122"/>
      <c r="CH88" s="122"/>
      <c r="CI88" s="122"/>
    </row>
    <row r="89" spans="1:87" s="35" customFormat="1" ht="16.7" customHeight="1" x14ac:dyDescent="0.25">
      <c r="A89" s="11"/>
      <c r="B89" s="11"/>
      <c r="C89" s="332" t="str">
        <f t="shared" si="34"/>
        <v>PO</v>
      </c>
      <c r="D89" s="334" t="str">
        <f t="shared" si="35"/>
        <v>PLAN</v>
      </c>
      <c r="E89" s="310" t="str">
        <f t="shared" ref="E89:F104" si="66">IF(E34="","",E34)</f>
        <v/>
      </c>
      <c r="F89" s="29" t="str">
        <f t="shared" si="66"/>
        <v/>
      </c>
      <c r="G89" s="262" t="str">
        <f t="shared" si="37"/>
        <v/>
      </c>
      <c r="H89" s="29" t="str">
        <f t="shared" si="38"/>
        <v/>
      </c>
      <c r="I89" s="642"/>
      <c r="J89" s="643"/>
      <c r="K89" s="643"/>
      <c r="L89" s="644"/>
      <c r="M89" s="643"/>
      <c r="N89" s="643"/>
      <c r="O89" s="645"/>
      <c r="P89" s="646"/>
      <c r="Q89" s="647"/>
      <c r="R89" s="30" t="str">
        <f t="shared" si="58"/>
        <v/>
      </c>
      <c r="S89" s="399" t="str">
        <f t="shared" si="59"/>
        <v/>
      </c>
      <c r="T89" s="685" t="str">
        <f t="shared" si="39"/>
        <v/>
      </c>
      <c r="U89" s="32" t="str">
        <f t="shared" si="40"/>
        <v/>
      </c>
      <c r="V89" s="37" t="str">
        <f t="shared" si="41"/>
        <v/>
      </c>
      <c r="W89" s="33" t="str">
        <f t="shared" si="42"/>
        <v/>
      </c>
      <c r="Y89" s="34" t="str">
        <f t="shared" si="43"/>
        <v/>
      </c>
      <c r="AC89" s="11"/>
      <c r="AD89" s="11"/>
      <c r="AE89" s="11"/>
      <c r="AF89" s="11"/>
      <c r="AG89" s="11"/>
      <c r="AH89" s="11"/>
      <c r="AI89" s="11"/>
      <c r="AJ89" s="11"/>
      <c r="AK89" s="11"/>
      <c r="AL89" s="11"/>
      <c r="AM89" s="11"/>
      <c r="AP89" s="125"/>
      <c r="AQ89" s="125" t="s">
        <v>165</v>
      </c>
      <c r="AR89" s="147">
        <f t="shared" si="44"/>
        <v>0</v>
      </c>
      <c r="AS89" s="122"/>
      <c r="AT89" s="122"/>
      <c r="AU89" s="122"/>
      <c r="AV89" s="122"/>
      <c r="AW89" s="35">
        <f t="shared" si="45"/>
        <v>0</v>
      </c>
      <c r="AX89" s="35">
        <f t="shared" si="46"/>
        <v>0</v>
      </c>
      <c r="AY89" s="35">
        <f t="shared" si="60"/>
        <v>0</v>
      </c>
      <c r="AZ89" s="35">
        <f t="shared" si="47"/>
        <v>0</v>
      </c>
      <c r="BA89" s="35">
        <f t="shared" si="61"/>
        <v>0</v>
      </c>
      <c r="BB89" s="35">
        <f t="shared" si="48"/>
        <v>0</v>
      </c>
      <c r="BC89" s="35">
        <f t="shared" si="49"/>
        <v>0</v>
      </c>
      <c r="BD89" s="381">
        <f t="shared" si="62"/>
        <v>0</v>
      </c>
      <c r="BE89" s="35">
        <f t="shared" si="50"/>
        <v>0</v>
      </c>
      <c r="BF89" s="35">
        <f t="shared" si="51"/>
        <v>0</v>
      </c>
      <c r="BJ89" s="12" t="b">
        <f t="shared" si="52"/>
        <v>0</v>
      </c>
      <c r="BK89" s="516" t="b">
        <f t="shared" si="53"/>
        <v>0</v>
      </c>
      <c r="BL89" s="518">
        <f t="shared" si="54"/>
        <v>0</v>
      </c>
      <c r="BM89" s="518">
        <f t="shared" si="63"/>
        <v>0</v>
      </c>
      <c r="BN89" s="517" t="str">
        <f t="shared" si="55"/>
        <v/>
      </c>
      <c r="BO89" s="517" t="str">
        <f t="shared" si="56"/>
        <v/>
      </c>
      <c r="BP89" s="517" t="str">
        <f t="shared" si="57"/>
        <v/>
      </c>
      <c r="BQ89" s="517" t="str">
        <f t="shared" si="64"/>
        <v/>
      </c>
      <c r="BR89" s="546" t="str">
        <f t="shared" si="65"/>
        <v/>
      </c>
      <c r="BW89" s="139"/>
      <c r="BX89" s="125"/>
      <c r="CG89" s="122"/>
      <c r="CH89" s="122"/>
      <c r="CI89" s="122"/>
    </row>
    <row r="90" spans="1:87" s="35" customFormat="1" ht="16.7" customHeight="1" x14ac:dyDescent="0.25">
      <c r="A90" s="11"/>
      <c r="B90" s="11"/>
      <c r="C90" s="332" t="str">
        <f t="shared" si="34"/>
        <v>PO</v>
      </c>
      <c r="D90" s="334" t="str">
        <f t="shared" si="35"/>
        <v>PLAN</v>
      </c>
      <c r="E90" s="310" t="str">
        <f t="shared" si="66"/>
        <v/>
      </c>
      <c r="F90" s="29" t="str">
        <f t="shared" si="66"/>
        <v/>
      </c>
      <c r="G90" s="262" t="str">
        <f t="shared" si="37"/>
        <v/>
      </c>
      <c r="H90" s="29" t="str">
        <f t="shared" si="38"/>
        <v/>
      </c>
      <c r="I90" s="642"/>
      <c r="J90" s="643"/>
      <c r="K90" s="643"/>
      <c r="L90" s="644"/>
      <c r="M90" s="643"/>
      <c r="N90" s="643"/>
      <c r="O90" s="645"/>
      <c r="P90" s="646"/>
      <c r="Q90" s="647"/>
      <c r="R90" s="30" t="str">
        <f t="shared" si="58"/>
        <v/>
      </c>
      <c r="S90" s="399" t="str">
        <f t="shared" si="59"/>
        <v/>
      </c>
      <c r="T90" s="685" t="str">
        <f t="shared" si="39"/>
        <v/>
      </c>
      <c r="U90" s="32" t="str">
        <f t="shared" si="40"/>
        <v/>
      </c>
      <c r="V90" s="37" t="str">
        <f t="shared" si="41"/>
        <v/>
      </c>
      <c r="W90" s="33" t="str">
        <f t="shared" si="42"/>
        <v/>
      </c>
      <c r="Y90" s="34" t="str">
        <f t="shared" si="43"/>
        <v/>
      </c>
      <c r="AC90" s="11"/>
      <c r="AD90" s="11"/>
      <c r="AE90" s="11"/>
      <c r="AF90" s="11"/>
      <c r="AG90" s="11"/>
      <c r="AH90" s="11"/>
      <c r="AI90" s="11"/>
      <c r="AJ90" s="11"/>
      <c r="AK90" s="11"/>
      <c r="AL90" s="11"/>
      <c r="AM90" s="11"/>
      <c r="AP90" s="125"/>
      <c r="AQ90" s="125" t="s">
        <v>166</v>
      </c>
      <c r="AR90" s="147">
        <f t="shared" si="44"/>
        <v>0</v>
      </c>
      <c r="AS90" s="122"/>
      <c r="AT90" s="122"/>
      <c r="AU90" s="122"/>
      <c r="AV90" s="122"/>
      <c r="AW90" s="35">
        <f t="shared" si="45"/>
        <v>0</v>
      </c>
      <c r="AX90" s="35">
        <f t="shared" si="46"/>
        <v>0</v>
      </c>
      <c r="AY90" s="35">
        <f t="shared" si="60"/>
        <v>0</v>
      </c>
      <c r="AZ90" s="35">
        <f t="shared" si="47"/>
        <v>0</v>
      </c>
      <c r="BA90" s="35">
        <f t="shared" si="61"/>
        <v>0</v>
      </c>
      <c r="BB90" s="35">
        <f t="shared" si="48"/>
        <v>0</v>
      </c>
      <c r="BC90" s="35">
        <f t="shared" si="49"/>
        <v>0</v>
      </c>
      <c r="BD90" s="381">
        <f t="shared" si="62"/>
        <v>0</v>
      </c>
      <c r="BE90" s="35">
        <f t="shared" si="50"/>
        <v>0</v>
      </c>
      <c r="BF90" s="35">
        <f t="shared" si="51"/>
        <v>0</v>
      </c>
      <c r="BJ90" s="12" t="b">
        <f t="shared" si="52"/>
        <v>0</v>
      </c>
      <c r="BK90" s="516" t="b">
        <f t="shared" si="53"/>
        <v>0</v>
      </c>
      <c r="BL90" s="518">
        <f t="shared" si="54"/>
        <v>0</v>
      </c>
      <c r="BM90" s="518">
        <f t="shared" si="63"/>
        <v>0</v>
      </c>
      <c r="BN90" s="517" t="str">
        <f t="shared" si="55"/>
        <v/>
      </c>
      <c r="BO90" s="517" t="str">
        <f t="shared" si="56"/>
        <v/>
      </c>
      <c r="BP90" s="517" t="str">
        <f t="shared" si="57"/>
        <v/>
      </c>
      <c r="BQ90" s="517" t="str">
        <f t="shared" si="64"/>
        <v/>
      </c>
      <c r="BR90" s="546" t="str">
        <f t="shared" si="65"/>
        <v/>
      </c>
      <c r="BW90" s="139"/>
      <c r="BX90" s="125"/>
      <c r="CG90" s="122"/>
      <c r="CH90" s="122"/>
      <c r="CI90" s="122"/>
    </row>
    <row r="91" spans="1:87" s="35" customFormat="1" ht="16.7" customHeight="1" x14ac:dyDescent="0.25">
      <c r="A91" s="11"/>
      <c r="B91" s="11"/>
      <c r="C91" s="332" t="str">
        <f t="shared" si="34"/>
        <v>PO</v>
      </c>
      <c r="D91" s="334" t="str">
        <f t="shared" si="35"/>
        <v>PLAN</v>
      </c>
      <c r="E91" s="310" t="str">
        <f t="shared" si="66"/>
        <v/>
      </c>
      <c r="F91" s="29" t="str">
        <f t="shared" si="66"/>
        <v/>
      </c>
      <c r="G91" s="262" t="str">
        <f t="shared" si="37"/>
        <v/>
      </c>
      <c r="H91" s="29" t="str">
        <f t="shared" si="38"/>
        <v/>
      </c>
      <c r="I91" s="642"/>
      <c r="J91" s="643"/>
      <c r="K91" s="643"/>
      <c r="L91" s="644"/>
      <c r="M91" s="643"/>
      <c r="N91" s="643"/>
      <c r="O91" s="645"/>
      <c r="P91" s="646"/>
      <c r="Q91" s="647"/>
      <c r="R91" s="30" t="str">
        <f t="shared" si="58"/>
        <v/>
      </c>
      <c r="S91" s="399" t="str">
        <f t="shared" si="59"/>
        <v/>
      </c>
      <c r="T91" s="685" t="str">
        <f t="shared" si="39"/>
        <v/>
      </c>
      <c r="U91" s="32" t="str">
        <f t="shared" si="40"/>
        <v/>
      </c>
      <c r="V91" s="37" t="str">
        <f t="shared" si="41"/>
        <v/>
      </c>
      <c r="W91" s="33" t="str">
        <f t="shared" si="42"/>
        <v/>
      </c>
      <c r="Y91" s="34" t="str">
        <f t="shared" si="43"/>
        <v/>
      </c>
      <c r="AC91" s="11"/>
      <c r="AD91" s="11"/>
      <c r="AE91" s="11"/>
      <c r="AF91" s="11"/>
      <c r="AG91" s="11"/>
      <c r="AH91" s="11"/>
      <c r="AI91" s="11"/>
      <c r="AJ91" s="11"/>
      <c r="AK91" s="11"/>
      <c r="AL91" s="11"/>
      <c r="AM91" s="11"/>
      <c r="AP91" s="125"/>
      <c r="AQ91" s="125" t="s">
        <v>167</v>
      </c>
      <c r="AR91" s="147">
        <f t="shared" si="44"/>
        <v>0</v>
      </c>
      <c r="AS91" s="122"/>
      <c r="AT91" s="122"/>
      <c r="AU91" s="122"/>
      <c r="AV91" s="122"/>
      <c r="AW91" s="35">
        <f t="shared" si="45"/>
        <v>0</v>
      </c>
      <c r="AX91" s="35">
        <f t="shared" si="46"/>
        <v>0</v>
      </c>
      <c r="AY91" s="35">
        <f t="shared" si="60"/>
        <v>0</v>
      </c>
      <c r="AZ91" s="35">
        <f t="shared" si="47"/>
        <v>0</v>
      </c>
      <c r="BA91" s="35">
        <f t="shared" si="61"/>
        <v>0</v>
      </c>
      <c r="BB91" s="35">
        <f t="shared" si="48"/>
        <v>0</v>
      </c>
      <c r="BC91" s="35">
        <f t="shared" si="49"/>
        <v>0</v>
      </c>
      <c r="BD91" s="381">
        <f t="shared" si="62"/>
        <v>0</v>
      </c>
      <c r="BE91" s="35">
        <f t="shared" si="50"/>
        <v>0</v>
      </c>
      <c r="BF91" s="35">
        <f t="shared" si="51"/>
        <v>0</v>
      </c>
      <c r="BJ91" s="12" t="b">
        <f t="shared" si="52"/>
        <v>0</v>
      </c>
      <c r="BK91" s="516" t="b">
        <f t="shared" si="53"/>
        <v>0</v>
      </c>
      <c r="BL91" s="518">
        <f t="shared" si="54"/>
        <v>0</v>
      </c>
      <c r="BM91" s="518">
        <f t="shared" si="63"/>
        <v>0</v>
      </c>
      <c r="BN91" s="517" t="str">
        <f t="shared" si="55"/>
        <v/>
      </c>
      <c r="BO91" s="517" t="str">
        <f t="shared" si="56"/>
        <v/>
      </c>
      <c r="BP91" s="517" t="str">
        <f t="shared" si="57"/>
        <v/>
      </c>
      <c r="BQ91" s="517" t="str">
        <f t="shared" si="64"/>
        <v/>
      </c>
      <c r="BR91" s="546" t="str">
        <f t="shared" si="65"/>
        <v/>
      </c>
      <c r="BW91" s="139"/>
      <c r="BX91" s="125"/>
      <c r="CG91" s="122"/>
      <c r="CH91" s="122"/>
      <c r="CI91" s="122"/>
    </row>
    <row r="92" spans="1:87" s="35" customFormat="1" ht="16.7" customHeight="1" x14ac:dyDescent="0.25">
      <c r="A92" s="11"/>
      <c r="B92" s="11"/>
      <c r="C92" s="332" t="str">
        <f t="shared" si="34"/>
        <v>PO</v>
      </c>
      <c r="D92" s="334" t="str">
        <f t="shared" si="35"/>
        <v>PLAN</v>
      </c>
      <c r="E92" s="310" t="str">
        <f t="shared" si="66"/>
        <v/>
      </c>
      <c r="F92" s="29" t="str">
        <f t="shared" si="66"/>
        <v/>
      </c>
      <c r="G92" s="262" t="str">
        <f t="shared" si="37"/>
        <v/>
      </c>
      <c r="H92" s="29" t="str">
        <f t="shared" si="38"/>
        <v/>
      </c>
      <c r="I92" s="642"/>
      <c r="J92" s="643"/>
      <c r="K92" s="643"/>
      <c r="L92" s="644"/>
      <c r="M92" s="643"/>
      <c r="N92" s="643"/>
      <c r="O92" s="645"/>
      <c r="P92" s="646"/>
      <c r="Q92" s="647"/>
      <c r="R92" s="30" t="str">
        <f t="shared" si="58"/>
        <v/>
      </c>
      <c r="S92" s="399" t="str">
        <f t="shared" si="59"/>
        <v/>
      </c>
      <c r="T92" s="685" t="str">
        <f t="shared" si="39"/>
        <v/>
      </c>
      <c r="U92" s="32" t="str">
        <f t="shared" si="40"/>
        <v/>
      </c>
      <c r="V92" s="37" t="str">
        <f t="shared" si="41"/>
        <v/>
      </c>
      <c r="W92" s="33" t="str">
        <f t="shared" si="42"/>
        <v/>
      </c>
      <c r="Y92" s="34" t="str">
        <f t="shared" si="43"/>
        <v/>
      </c>
      <c r="AC92" s="11"/>
      <c r="AD92" s="11"/>
      <c r="AE92" s="11"/>
      <c r="AF92" s="11"/>
      <c r="AG92" s="11"/>
      <c r="AH92" s="11"/>
      <c r="AI92" s="11"/>
      <c r="AJ92" s="11"/>
      <c r="AK92" s="11"/>
      <c r="AL92" s="11"/>
      <c r="AM92" s="11"/>
      <c r="AP92" s="125"/>
      <c r="AQ92" s="125" t="s">
        <v>168</v>
      </c>
      <c r="AR92" s="147">
        <f t="shared" si="44"/>
        <v>0</v>
      </c>
      <c r="AS92" s="122"/>
      <c r="AT92" s="122"/>
      <c r="AU92" s="122"/>
      <c r="AV92" s="122"/>
      <c r="AW92" s="35">
        <f t="shared" si="45"/>
        <v>0</v>
      </c>
      <c r="AX92" s="35">
        <f t="shared" si="46"/>
        <v>0</v>
      </c>
      <c r="AY92" s="35">
        <f t="shared" si="60"/>
        <v>0</v>
      </c>
      <c r="AZ92" s="35">
        <f t="shared" si="47"/>
        <v>0</v>
      </c>
      <c r="BA92" s="35">
        <f t="shared" si="61"/>
        <v>0</v>
      </c>
      <c r="BB92" s="35">
        <f t="shared" si="48"/>
        <v>0</v>
      </c>
      <c r="BC92" s="35">
        <f t="shared" si="49"/>
        <v>0</v>
      </c>
      <c r="BD92" s="381">
        <f t="shared" si="62"/>
        <v>0</v>
      </c>
      <c r="BE92" s="35">
        <f t="shared" si="50"/>
        <v>0</v>
      </c>
      <c r="BF92" s="35">
        <f t="shared" si="51"/>
        <v>0</v>
      </c>
      <c r="BJ92" s="12" t="b">
        <f t="shared" si="52"/>
        <v>0</v>
      </c>
      <c r="BK92" s="516" t="b">
        <f t="shared" si="53"/>
        <v>0</v>
      </c>
      <c r="BL92" s="518">
        <f t="shared" si="54"/>
        <v>0</v>
      </c>
      <c r="BM92" s="518">
        <f t="shared" si="63"/>
        <v>0</v>
      </c>
      <c r="BN92" s="517" t="str">
        <f t="shared" si="55"/>
        <v/>
      </c>
      <c r="BO92" s="517" t="str">
        <f t="shared" si="56"/>
        <v/>
      </c>
      <c r="BP92" s="517" t="str">
        <f t="shared" si="57"/>
        <v/>
      </c>
      <c r="BQ92" s="517" t="str">
        <f t="shared" si="64"/>
        <v/>
      </c>
      <c r="BR92" s="546" t="str">
        <f t="shared" si="65"/>
        <v/>
      </c>
      <c r="BW92" s="139"/>
      <c r="BX92" s="125"/>
      <c r="CG92" s="122"/>
      <c r="CH92" s="122"/>
      <c r="CI92" s="122"/>
    </row>
    <row r="93" spans="1:87" s="35" customFormat="1" ht="16.7" customHeight="1" x14ac:dyDescent="0.25">
      <c r="A93" s="11"/>
      <c r="B93" s="11"/>
      <c r="C93" s="332" t="str">
        <f t="shared" si="34"/>
        <v>PO</v>
      </c>
      <c r="D93" s="334" t="str">
        <f t="shared" si="35"/>
        <v>PLAN</v>
      </c>
      <c r="E93" s="310" t="str">
        <f t="shared" si="66"/>
        <v/>
      </c>
      <c r="F93" s="29" t="str">
        <f t="shared" si="66"/>
        <v/>
      </c>
      <c r="G93" s="262" t="str">
        <f t="shared" si="37"/>
        <v/>
      </c>
      <c r="H93" s="29" t="str">
        <f t="shared" si="38"/>
        <v/>
      </c>
      <c r="I93" s="642"/>
      <c r="J93" s="643"/>
      <c r="K93" s="643"/>
      <c r="L93" s="644"/>
      <c r="M93" s="643"/>
      <c r="N93" s="643"/>
      <c r="O93" s="645"/>
      <c r="P93" s="646"/>
      <c r="Q93" s="647"/>
      <c r="R93" s="30" t="str">
        <f t="shared" si="58"/>
        <v/>
      </c>
      <c r="S93" s="399" t="str">
        <f t="shared" si="59"/>
        <v/>
      </c>
      <c r="T93" s="685" t="str">
        <f t="shared" si="39"/>
        <v/>
      </c>
      <c r="U93" s="32" t="str">
        <f t="shared" si="40"/>
        <v/>
      </c>
      <c r="V93" s="37" t="str">
        <f t="shared" si="41"/>
        <v/>
      </c>
      <c r="W93" s="33" t="str">
        <f t="shared" si="42"/>
        <v/>
      </c>
      <c r="Y93" s="34" t="str">
        <f t="shared" si="43"/>
        <v/>
      </c>
      <c r="AC93" s="11"/>
      <c r="AD93" s="11"/>
      <c r="AE93" s="11"/>
      <c r="AF93" s="11"/>
      <c r="AG93" s="11"/>
      <c r="AH93" s="11"/>
      <c r="AI93" s="11"/>
      <c r="AJ93" s="11"/>
      <c r="AK93" s="11"/>
      <c r="AL93" s="11"/>
      <c r="AM93" s="11"/>
      <c r="AP93" s="125"/>
      <c r="AQ93" s="125" t="s">
        <v>169</v>
      </c>
      <c r="AR93" s="147">
        <f t="shared" si="44"/>
        <v>0</v>
      </c>
      <c r="AS93" s="122"/>
      <c r="AT93" s="122"/>
      <c r="AU93" s="122"/>
      <c r="AV93" s="122"/>
      <c r="AW93" s="35">
        <f t="shared" si="45"/>
        <v>0</v>
      </c>
      <c r="AX93" s="35">
        <f t="shared" si="46"/>
        <v>0</v>
      </c>
      <c r="AY93" s="35">
        <f t="shared" si="60"/>
        <v>0</v>
      </c>
      <c r="AZ93" s="35">
        <f t="shared" si="47"/>
        <v>0</v>
      </c>
      <c r="BA93" s="35">
        <f t="shared" si="61"/>
        <v>0</v>
      </c>
      <c r="BB93" s="35">
        <f t="shared" si="48"/>
        <v>0</v>
      </c>
      <c r="BC93" s="35">
        <f t="shared" si="49"/>
        <v>0</v>
      </c>
      <c r="BD93" s="381">
        <f t="shared" si="62"/>
        <v>0</v>
      </c>
      <c r="BE93" s="35">
        <f t="shared" si="50"/>
        <v>0</v>
      </c>
      <c r="BF93" s="35">
        <f t="shared" si="51"/>
        <v>0</v>
      </c>
      <c r="BJ93" s="12" t="b">
        <f t="shared" si="52"/>
        <v>0</v>
      </c>
      <c r="BK93" s="516" t="b">
        <f t="shared" si="53"/>
        <v>0</v>
      </c>
      <c r="BL93" s="518">
        <f t="shared" si="54"/>
        <v>0</v>
      </c>
      <c r="BM93" s="518">
        <f t="shared" si="63"/>
        <v>0</v>
      </c>
      <c r="BN93" s="517" t="str">
        <f t="shared" si="55"/>
        <v/>
      </c>
      <c r="BO93" s="517" t="str">
        <f t="shared" si="56"/>
        <v/>
      </c>
      <c r="BP93" s="517" t="str">
        <f t="shared" si="57"/>
        <v/>
      </c>
      <c r="BQ93" s="517" t="str">
        <f t="shared" si="64"/>
        <v/>
      </c>
      <c r="BR93" s="546" t="str">
        <f t="shared" si="65"/>
        <v/>
      </c>
      <c r="BW93" s="139"/>
      <c r="BX93" s="125"/>
      <c r="CG93" s="122"/>
      <c r="CH93" s="122"/>
      <c r="CI93" s="122"/>
    </row>
    <row r="94" spans="1:87" s="35" customFormat="1" ht="16.7" customHeight="1" x14ac:dyDescent="0.25">
      <c r="A94" s="11"/>
      <c r="B94" s="11"/>
      <c r="C94" s="332" t="str">
        <f t="shared" si="34"/>
        <v>PO</v>
      </c>
      <c r="D94" s="334" t="str">
        <f t="shared" si="35"/>
        <v>PLAN</v>
      </c>
      <c r="E94" s="310" t="str">
        <f t="shared" si="66"/>
        <v/>
      </c>
      <c r="F94" s="29" t="str">
        <f t="shared" si="66"/>
        <v/>
      </c>
      <c r="G94" s="262" t="str">
        <f t="shared" si="37"/>
        <v/>
      </c>
      <c r="H94" s="29" t="str">
        <f t="shared" si="38"/>
        <v/>
      </c>
      <c r="I94" s="642"/>
      <c r="J94" s="643"/>
      <c r="K94" s="643"/>
      <c r="L94" s="644"/>
      <c r="M94" s="643"/>
      <c r="N94" s="643"/>
      <c r="O94" s="645"/>
      <c r="P94" s="646"/>
      <c r="Q94" s="647"/>
      <c r="R94" s="30" t="str">
        <f t="shared" si="58"/>
        <v/>
      </c>
      <c r="S94" s="399" t="str">
        <f t="shared" si="59"/>
        <v/>
      </c>
      <c r="T94" s="685" t="str">
        <f t="shared" si="39"/>
        <v/>
      </c>
      <c r="U94" s="32" t="str">
        <f t="shared" si="40"/>
        <v/>
      </c>
      <c r="V94" s="37" t="str">
        <f t="shared" si="41"/>
        <v/>
      </c>
      <c r="W94" s="33" t="str">
        <f t="shared" si="42"/>
        <v/>
      </c>
      <c r="Y94" s="34" t="str">
        <f t="shared" si="43"/>
        <v/>
      </c>
      <c r="AC94" s="11"/>
      <c r="AD94" s="11"/>
      <c r="AE94" s="11"/>
      <c r="AF94" s="11"/>
      <c r="AG94" s="11"/>
      <c r="AH94" s="11"/>
      <c r="AI94" s="11"/>
      <c r="AJ94" s="11"/>
      <c r="AK94" s="11"/>
      <c r="AL94" s="11"/>
      <c r="AM94" s="11"/>
      <c r="AP94" s="125"/>
      <c r="AQ94" s="125" t="s">
        <v>170</v>
      </c>
      <c r="AR94" s="147">
        <f t="shared" si="44"/>
        <v>0</v>
      </c>
      <c r="AS94" s="122"/>
      <c r="AT94" s="122"/>
      <c r="AU94" s="122"/>
      <c r="AV94" s="122"/>
      <c r="AW94" s="35">
        <f t="shared" si="45"/>
        <v>0</v>
      </c>
      <c r="AX94" s="35">
        <f t="shared" si="46"/>
        <v>0</v>
      </c>
      <c r="AY94" s="35">
        <f t="shared" si="60"/>
        <v>0</v>
      </c>
      <c r="AZ94" s="35">
        <f t="shared" si="47"/>
        <v>0</v>
      </c>
      <c r="BA94" s="35">
        <f t="shared" si="61"/>
        <v>0</v>
      </c>
      <c r="BB94" s="35">
        <f t="shared" si="48"/>
        <v>0</v>
      </c>
      <c r="BC94" s="35">
        <f t="shared" si="49"/>
        <v>0</v>
      </c>
      <c r="BD94" s="381">
        <f t="shared" si="62"/>
        <v>0</v>
      </c>
      <c r="BE94" s="35">
        <f t="shared" si="50"/>
        <v>0</v>
      </c>
      <c r="BF94" s="35">
        <f t="shared" si="51"/>
        <v>0</v>
      </c>
      <c r="BJ94" s="12" t="b">
        <f t="shared" si="52"/>
        <v>0</v>
      </c>
      <c r="BK94" s="516" t="b">
        <f t="shared" si="53"/>
        <v>0</v>
      </c>
      <c r="BL94" s="518">
        <f t="shared" si="54"/>
        <v>0</v>
      </c>
      <c r="BM94" s="518">
        <f t="shared" si="63"/>
        <v>0</v>
      </c>
      <c r="BN94" s="517" t="str">
        <f t="shared" si="55"/>
        <v/>
      </c>
      <c r="BO94" s="517" t="str">
        <f t="shared" si="56"/>
        <v/>
      </c>
      <c r="BP94" s="517" t="str">
        <f t="shared" si="57"/>
        <v/>
      </c>
      <c r="BQ94" s="517" t="str">
        <f t="shared" si="64"/>
        <v/>
      </c>
      <c r="BR94" s="546" t="str">
        <f t="shared" si="65"/>
        <v/>
      </c>
      <c r="BW94" s="139"/>
      <c r="BX94" s="125"/>
      <c r="CG94" s="122"/>
      <c r="CH94" s="122"/>
      <c r="CI94" s="122"/>
    </row>
    <row r="95" spans="1:87" s="35" customFormat="1" ht="16.7" customHeight="1" x14ac:dyDescent="0.25">
      <c r="A95" s="11"/>
      <c r="B95" s="11"/>
      <c r="C95" s="332" t="str">
        <f t="shared" si="34"/>
        <v>PO</v>
      </c>
      <c r="D95" s="334" t="str">
        <f t="shared" si="35"/>
        <v>PLAN</v>
      </c>
      <c r="E95" s="310" t="str">
        <f t="shared" si="66"/>
        <v/>
      </c>
      <c r="F95" s="29" t="str">
        <f t="shared" si="66"/>
        <v/>
      </c>
      <c r="G95" s="262" t="str">
        <f t="shared" si="37"/>
        <v/>
      </c>
      <c r="H95" s="29" t="str">
        <f t="shared" si="38"/>
        <v/>
      </c>
      <c r="I95" s="642"/>
      <c r="J95" s="643"/>
      <c r="K95" s="643"/>
      <c r="L95" s="644"/>
      <c r="M95" s="643"/>
      <c r="N95" s="643"/>
      <c r="O95" s="645"/>
      <c r="P95" s="646"/>
      <c r="Q95" s="647"/>
      <c r="R95" s="30" t="str">
        <f t="shared" si="58"/>
        <v/>
      </c>
      <c r="S95" s="399" t="str">
        <f t="shared" si="59"/>
        <v/>
      </c>
      <c r="T95" s="685" t="str">
        <f t="shared" si="39"/>
        <v/>
      </c>
      <c r="U95" s="32" t="str">
        <f t="shared" si="40"/>
        <v/>
      </c>
      <c r="V95" s="37" t="str">
        <f t="shared" si="41"/>
        <v/>
      </c>
      <c r="W95" s="33" t="str">
        <f t="shared" si="42"/>
        <v/>
      </c>
      <c r="Y95" s="34" t="str">
        <f t="shared" si="43"/>
        <v/>
      </c>
      <c r="AC95" s="11"/>
      <c r="AD95" s="11"/>
      <c r="AE95" s="11"/>
      <c r="AF95" s="11"/>
      <c r="AG95" s="11"/>
      <c r="AH95" s="11"/>
      <c r="AI95" s="11"/>
      <c r="AJ95" s="11"/>
      <c r="AK95" s="11"/>
      <c r="AL95" s="11"/>
      <c r="AM95" s="11"/>
      <c r="AP95" s="125"/>
      <c r="AQ95" s="125" t="s">
        <v>171</v>
      </c>
      <c r="AR95" s="147">
        <f t="shared" si="44"/>
        <v>0</v>
      </c>
      <c r="AS95" s="122"/>
      <c r="AT95" s="122"/>
      <c r="AU95" s="122"/>
      <c r="AV95" s="122"/>
      <c r="AW95" s="35">
        <f t="shared" si="45"/>
        <v>0</v>
      </c>
      <c r="AX95" s="35">
        <f t="shared" si="46"/>
        <v>0</v>
      </c>
      <c r="AY95" s="35">
        <f t="shared" si="60"/>
        <v>0</v>
      </c>
      <c r="AZ95" s="35">
        <f t="shared" si="47"/>
        <v>0</v>
      </c>
      <c r="BA95" s="35">
        <f t="shared" si="61"/>
        <v>0</v>
      </c>
      <c r="BB95" s="35">
        <f t="shared" si="48"/>
        <v>0</v>
      </c>
      <c r="BC95" s="35">
        <f t="shared" si="49"/>
        <v>0</v>
      </c>
      <c r="BD95" s="381">
        <f t="shared" si="62"/>
        <v>0</v>
      </c>
      <c r="BE95" s="35">
        <f t="shared" si="50"/>
        <v>0</v>
      </c>
      <c r="BF95" s="35">
        <f t="shared" si="51"/>
        <v>0</v>
      </c>
      <c r="BJ95" s="12" t="b">
        <f t="shared" si="52"/>
        <v>0</v>
      </c>
      <c r="BK95" s="516" t="b">
        <f t="shared" si="53"/>
        <v>0</v>
      </c>
      <c r="BL95" s="518">
        <f t="shared" si="54"/>
        <v>0</v>
      </c>
      <c r="BM95" s="518">
        <f t="shared" si="63"/>
        <v>0</v>
      </c>
      <c r="BN95" s="517" t="str">
        <f t="shared" si="55"/>
        <v/>
      </c>
      <c r="BO95" s="517" t="str">
        <f t="shared" si="56"/>
        <v/>
      </c>
      <c r="BP95" s="517" t="str">
        <f t="shared" si="57"/>
        <v/>
      </c>
      <c r="BQ95" s="517" t="str">
        <f t="shared" si="64"/>
        <v/>
      </c>
      <c r="BR95" s="546" t="str">
        <f t="shared" si="65"/>
        <v/>
      </c>
      <c r="BW95" s="139"/>
      <c r="BX95" s="125"/>
      <c r="CG95" s="122"/>
      <c r="CH95" s="122"/>
      <c r="CI95" s="122"/>
    </row>
    <row r="96" spans="1:87" s="35" customFormat="1" ht="16.7" customHeight="1" x14ac:dyDescent="0.25">
      <c r="A96" s="11"/>
      <c r="B96" s="11"/>
      <c r="C96" s="332" t="str">
        <f t="shared" si="34"/>
        <v>PO</v>
      </c>
      <c r="D96" s="334" t="str">
        <f t="shared" si="35"/>
        <v>PLAN</v>
      </c>
      <c r="E96" s="310" t="str">
        <f t="shared" si="66"/>
        <v/>
      </c>
      <c r="F96" s="29" t="str">
        <f t="shared" si="66"/>
        <v/>
      </c>
      <c r="G96" s="262" t="str">
        <f t="shared" si="37"/>
        <v/>
      </c>
      <c r="H96" s="29" t="str">
        <f t="shared" si="38"/>
        <v/>
      </c>
      <c r="I96" s="642"/>
      <c r="J96" s="643"/>
      <c r="K96" s="643"/>
      <c r="L96" s="644"/>
      <c r="M96" s="643"/>
      <c r="N96" s="643"/>
      <c r="O96" s="645"/>
      <c r="P96" s="646"/>
      <c r="Q96" s="647"/>
      <c r="R96" s="30" t="str">
        <f t="shared" si="58"/>
        <v/>
      </c>
      <c r="S96" s="399" t="str">
        <f t="shared" si="59"/>
        <v/>
      </c>
      <c r="T96" s="685" t="str">
        <f t="shared" si="39"/>
        <v/>
      </c>
      <c r="U96" s="32" t="str">
        <f t="shared" si="40"/>
        <v/>
      </c>
      <c r="V96" s="37" t="str">
        <f t="shared" si="41"/>
        <v/>
      </c>
      <c r="W96" s="33" t="str">
        <f t="shared" si="42"/>
        <v/>
      </c>
      <c r="Y96" s="34" t="str">
        <f t="shared" si="43"/>
        <v/>
      </c>
      <c r="AC96" s="11"/>
      <c r="AD96" s="11"/>
      <c r="AE96" s="11"/>
      <c r="AF96" s="11"/>
      <c r="AG96" s="11"/>
      <c r="AH96" s="11"/>
      <c r="AI96" s="11"/>
      <c r="AJ96" s="11"/>
      <c r="AK96" s="11"/>
      <c r="AL96" s="11"/>
      <c r="AM96" s="11"/>
      <c r="AP96" s="125"/>
      <c r="AQ96" s="125" t="s">
        <v>172</v>
      </c>
      <c r="AR96" s="147">
        <f t="shared" si="44"/>
        <v>0</v>
      </c>
      <c r="AS96" s="122"/>
      <c r="AT96" s="122"/>
      <c r="AU96" s="122"/>
      <c r="AV96" s="122"/>
      <c r="AW96" s="35">
        <f t="shared" si="45"/>
        <v>0</v>
      </c>
      <c r="AX96" s="35">
        <f t="shared" si="46"/>
        <v>0</v>
      </c>
      <c r="AY96" s="35">
        <f t="shared" si="60"/>
        <v>0</v>
      </c>
      <c r="AZ96" s="35">
        <f t="shared" si="47"/>
        <v>0</v>
      </c>
      <c r="BA96" s="35">
        <f t="shared" si="61"/>
        <v>0</v>
      </c>
      <c r="BB96" s="35">
        <f t="shared" si="48"/>
        <v>0</v>
      </c>
      <c r="BC96" s="35">
        <f t="shared" si="49"/>
        <v>0</v>
      </c>
      <c r="BD96" s="381">
        <f t="shared" si="62"/>
        <v>0</v>
      </c>
      <c r="BE96" s="35">
        <f t="shared" si="50"/>
        <v>0</v>
      </c>
      <c r="BF96" s="35">
        <f t="shared" si="51"/>
        <v>0</v>
      </c>
      <c r="BJ96" s="12" t="b">
        <f t="shared" si="52"/>
        <v>0</v>
      </c>
      <c r="BK96" s="516" t="b">
        <f t="shared" si="53"/>
        <v>0</v>
      </c>
      <c r="BL96" s="518">
        <f t="shared" si="54"/>
        <v>0</v>
      </c>
      <c r="BM96" s="518">
        <f t="shared" si="63"/>
        <v>0</v>
      </c>
      <c r="BN96" s="517" t="str">
        <f t="shared" si="55"/>
        <v/>
      </c>
      <c r="BO96" s="517" t="str">
        <f t="shared" si="56"/>
        <v/>
      </c>
      <c r="BP96" s="517" t="str">
        <f t="shared" si="57"/>
        <v/>
      </c>
      <c r="BQ96" s="517" t="str">
        <f t="shared" si="64"/>
        <v/>
      </c>
      <c r="BR96" s="546" t="str">
        <f t="shared" si="65"/>
        <v/>
      </c>
      <c r="BW96" s="139"/>
      <c r="BX96" s="125"/>
      <c r="CG96" s="122"/>
      <c r="CH96" s="122"/>
      <c r="CI96" s="122"/>
    </row>
    <row r="97" spans="1:87" s="35" customFormat="1" ht="16.7" customHeight="1" x14ac:dyDescent="0.25">
      <c r="A97" s="11"/>
      <c r="B97" s="11"/>
      <c r="C97" s="332" t="str">
        <f t="shared" si="34"/>
        <v>PO</v>
      </c>
      <c r="D97" s="334" t="str">
        <f t="shared" si="35"/>
        <v>PLAN</v>
      </c>
      <c r="E97" s="310" t="str">
        <f t="shared" si="66"/>
        <v/>
      </c>
      <c r="F97" s="29" t="str">
        <f t="shared" si="66"/>
        <v/>
      </c>
      <c r="G97" s="262" t="str">
        <f t="shared" si="37"/>
        <v/>
      </c>
      <c r="H97" s="29" t="str">
        <f t="shared" si="38"/>
        <v/>
      </c>
      <c r="I97" s="642"/>
      <c r="J97" s="643"/>
      <c r="K97" s="643"/>
      <c r="L97" s="644"/>
      <c r="M97" s="643"/>
      <c r="N97" s="643"/>
      <c r="O97" s="645"/>
      <c r="P97" s="646"/>
      <c r="Q97" s="647"/>
      <c r="R97" s="30" t="str">
        <f t="shared" si="58"/>
        <v/>
      </c>
      <c r="S97" s="399" t="str">
        <f t="shared" si="59"/>
        <v/>
      </c>
      <c r="T97" s="685" t="str">
        <f t="shared" si="39"/>
        <v/>
      </c>
      <c r="U97" s="32" t="str">
        <f t="shared" si="40"/>
        <v/>
      </c>
      <c r="V97" s="37" t="str">
        <f t="shared" si="41"/>
        <v/>
      </c>
      <c r="W97" s="33" t="str">
        <f t="shared" si="42"/>
        <v/>
      </c>
      <c r="Y97" s="34" t="str">
        <f t="shared" si="43"/>
        <v/>
      </c>
      <c r="AC97" s="11"/>
      <c r="AD97" s="11"/>
      <c r="AE97" s="11"/>
      <c r="AF97" s="11"/>
      <c r="AG97" s="11"/>
      <c r="AH97" s="11"/>
      <c r="AI97" s="11"/>
      <c r="AJ97" s="11"/>
      <c r="AK97" s="11"/>
      <c r="AL97" s="11"/>
      <c r="AM97" s="11"/>
      <c r="AP97" s="125"/>
      <c r="AQ97" s="125" t="s">
        <v>173</v>
      </c>
      <c r="AR97" s="147">
        <f t="shared" si="44"/>
        <v>0</v>
      </c>
      <c r="AS97" s="122"/>
      <c r="AT97" s="122"/>
      <c r="AU97" s="122"/>
      <c r="AV97" s="122"/>
      <c r="AW97" s="35">
        <f t="shared" si="45"/>
        <v>0</v>
      </c>
      <c r="AX97" s="35">
        <f t="shared" si="46"/>
        <v>0</v>
      </c>
      <c r="AY97" s="35">
        <f t="shared" si="60"/>
        <v>0</v>
      </c>
      <c r="AZ97" s="35">
        <f t="shared" si="47"/>
        <v>0</v>
      </c>
      <c r="BA97" s="35">
        <f t="shared" si="61"/>
        <v>0</v>
      </c>
      <c r="BB97" s="35">
        <f t="shared" si="48"/>
        <v>0</v>
      </c>
      <c r="BC97" s="35">
        <f t="shared" si="49"/>
        <v>0</v>
      </c>
      <c r="BD97" s="381">
        <f t="shared" si="62"/>
        <v>0</v>
      </c>
      <c r="BE97" s="35">
        <f t="shared" si="50"/>
        <v>0</v>
      </c>
      <c r="BF97" s="35">
        <f t="shared" si="51"/>
        <v>0</v>
      </c>
      <c r="BJ97" s="12" t="b">
        <f t="shared" si="52"/>
        <v>0</v>
      </c>
      <c r="BK97" s="516" t="b">
        <f t="shared" si="53"/>
        <v>0</v>
      </c>
      <c r="BL97" s="518">
        <f t="shared" si="54"/>
        <v>0</v>
      </c>
      <c r="BM97" s="518">
        <f t="shared" si="63"/>
        <v>0</v>
      </c>
      <c r="BN97" s="517" t="str">
        <f t="shared" si="55"/>
        <v/>
      </c>
      <c r="BO97" s="517" t="str">
        <f t="shared" si="56"/>
        <v/>
      </c>
      <c r="BP97" s="517" t="str">
        <f t="shared" si="57"/>
        <v/>
      </c>
      <c r="BQ97" s="517" t="str">
        <f t="shared" si="64"/>
        <v/>
      </c>
      <c r="BR97" s="546" t="str">
        <f t="shared" si="65"/>
        <v/>
      </c>
      <c r="BW97" s="139"/>
      <c r="BX97" s="125"/>
      <c r="CG97" s="122"/>
      <c r="CH97" s="122"/>
      <c r="CI97" s="122"/>
    </row>
    <row r="98" spans="1:87" s="35" customFormat="1" ht="16.7" customHeight="1" x14ac:dyDescent="0.25">
      <c r="A98" s="11"/>
      <c r="B98" s="11"/>
      <c r="C98" s="332" t="str">
        <f t="shared" si="34"/>
        <v>PO</v>
      </c>
      <c r="D98" s="334" t="str">
        <f t="shared" si="35"/>
        <v>PLAN</v>
      </c>
      <c r="E98" s="310" t="str">
        <f t="shared" si="66"/>
        <v/>
      </c>
      <c r="F98" s="29" t="str">
        <f t="shared" si="66"/>
        <v/>
      </c>
      <c r="G98" s="262" t="str">
        <f t="shared" si="37"/>
        <v/>
      </c>
      <c r="H98" s="29" t="str">
        <f t="shared" si="38"/>
        <v/>
      </c>
      <c r="I98" s="642"/>
      <c r="J98" s="643"/>
      <c r="K98" s="643"/>
      <c r="L98" s="644"/>
      <c r="M98" s="643"/>
      <c r="N98" s="643"/>
      <c r="O98" s="645"/>
      <c r="P98" s="646"/>
      <c r="Q98" s="647"/>
      <c r="R98" s="30" t="str">
        <f t="shared" si="58"/>
        <v/>
      </c>
      <c r="S98" s="399" t="str">
        <f t="shared" si="59"/>
        <v/>
      </c>
      <c r="T98" s="685" t="str">
        <f t="shared" si="39"/>
        <v/>
      </c>
      <c r="U98" s="32" t="str">
        <f t="shared" si="40"/>
        <v/>
      </c>
      <c r="V98" s="37" t="str">
        <f t="shared" si="41"/>
        <v/>
      </c>
      <c r="W98" s="33" t="str">
        <f t="shared" si="42"/>
        <v/>
      </c>
      <c r="Y98" s="34" t="str">
        <f t="shared" si="43"/>
        <v/>
      </c>
      <c r="AC98" s="11"/>
      <c r="AD98" s="11"/>
      <c r="AE98" s="11"/>
      <c r="AF98" s="11"/>
      <c r="AG98" s="11"/>
      <c r="AH98" s="11"/>
      <c r="AI98" s="11"/>
      <c r="AJ98" s="11"/>
      <c r="AK98" s="11"/>
      <c r="AL98" s="11"/>
      <c r="AM98" s="11"/>
      <c r="AP98" s="125"/>
      <c r="AQ98" s="125" t="s">
        <v>174</v>
      </c>
      <c r="AR98" s="147">
        <f t="shared" si="44"/>
        <v>0</v>
      </c>
      <c r="AS98" s="122"/>
      <c r="AT98" s="122"/>
      <c r="AU98" s="122"/>
      <c r="AV98" s="122"/>
      <c r="AW98" s="35">
        <f t="shared" si="45"/>
        <v>0</v>
      </c>
      <c r="AX98" s="35">
        <f t="shared" si="46"/>
        <v>0</v>
      </c>
      <c r="AY98" s="35">
        <f t="shared" si="60"/>
        <v>0</v>
      </c>
      <c r="AZ98" s="35">
        <f t="shared" si="47"/>
        <v>0</v>
      </c>
      <c r="BA98" s="35">
        <f t="shared" si="61"/>
        <v>0</v>
      </c>
      <c r="BB98" s="35">
        <f t="shared" si="48"/>
        <v>0</v>
      </c>
      <c r="BC98" s="35">
        <f t="shared" si="49"/>
        <v>0</v>
      </c>
      <c r="BD98" s="381">
        <f t="shared" si="62"/>
        <v>0</v>
      </c>
      <c r="BE98" s="35">
        <f t="shared" si="50"/>
        <v>0</v>
      </c>
      <c r="BF98" s="35">
        <f t="shared" si="51"/>
        <v>0</v>
      </c>
      <c r="BJ98" s="12" t="b">
        <f t="shared" si="52"/>
        <v>0</v>
      </c>
      <c r="BK98" s="516" t="b">
        <f t="shared" si="53"/>
        <v>0</v>
      </c>
      <c r="BL98" s="518">
        <f t="shared" si="54"/>
        <v>0</v>
      </c>
      <c r="BM98" s="518">
        <f t="shared" si="63"/>
        <v>0</v>
      </c>
      <c r="BN98" s="517" t="str">
        <f t="shared" si="55"/>
        <v/>
      </c>
      <c r="BO98" s="517" t="str">
        <f t="shared" si="56"/>
        <v/>
      </c>
      <c r="BP98" s="517" t="str">
        <f t="shared" si="57"/>
        <v/>
      </c>
      <c r="BQ98" s="517" t="str">
        <f t="shared" si="64"/>
        <v/>
      </c>
      <c r="BR98" s="546" t="str">
        <f t="shared" si="65"/>
        <v/>
      </c>
      <c r="BW98" s="139"/>
      <c r="BX98" s="125"/>
      <c r="CG98" s="122"/>
      <c r="CH98" s="122"/>
      <c r="CI98" s="122"/>
    </row>
    <row r="99" spans="1:87" s="35" customFormat="1" ht="16.7" customHeight="1" x14ac:dyDescent="0.25">
      <c r="A99" s="11"/>
      <c r="B99" s="11"/>
      <c r="C99" s="332" t="str">
        <f t="shared" si="34"/>
        <v>PO</v>
      </c>
      <c r="D99" s="334" t="str">
        <f t="shared" si="35"/>
        <v>PLAN</v>
      </c>
      <c r="E99" s="310" t="str">
        <f t="shared" si="66"/>
        <v/>
      </c>
      <c r="F99" s="29" t="str">
        <f t="shared" si="66"/>
        <v/>
      </c>
      <c r="G99" s="262" t="str">
        <f t="shared" si="37"/>
        <v/>
      </c>
      <c r="H99" s="29" t="str">
        <f t="shared" si="38"/>
        <v/>
      </c>
      <c r="I99" s="642"/>
      <c r="J99" s="643"/>
      <c r="K99" s="643"/>
      <c r="L99" s="644"/>
      <c r="M99" s="643"/>
      <c r="N99" s="643"/>
      <c r="O99" s="645"/>
      <c r="P99" s="646"/>
      <c r="Q99" s="647"/>
      <c r="R99" s="30" t="str">
        <f t="shared" si="58"/>
        <v/>
      </c>
      <c r="S99" s="399" t="str">
        <f t="shared" si="59"/>
        <v/>
      </c>
      <c r="T99" s="685" t="str">
        <f t="shared" si="39"/>
        <v/>
      </c>
      <c r="U99" s="32" t="str">
        <f t="shared" si="40"/>
        <v/>
      </c>
      <c r="V99" s="37" t="str">
        <f t="shared" si="41"/>
        <v/>
      </c>
      <c r="W99" s="33" t="str">
        <f t="shared" si="42"/>
        <v/>
      </c>
      <c r="Y99" s="34" t="str">
        <f t="shared" si="43"/>
        <v/>
      </c>
      <c r="AB99" s="35" t="s">
        <v>241</v>
      </c>
      <c r="AC99" s="11"/>
      <c r="AD99" s="11"/>
      <c r="AE99" s="11"/>
      <c r="AF99" s="11"/>
      <c r="AG99" s="11"/>
      <c r="AH99" s="11"/>
      <c r="AI99" s="11"/>
      <c r="AJ99" s="11"/>
      <c r="AK99" s="11"/>
      <c r="AL99" s="11"/>
      <c r="AM99" s="11"/>
      <c r="AP99" s="125"/>
      <c r="AQ99" s="125" t="s">
        <v>175</v>
      </c>
      <c r="AR99" s="147">
        <f t="shared" si="44"/>
        <v>0</v>
      </c>
      <c r="AS99" s="122"/>
      <c r="AT99" s="122"/>
      <c r="AU99" s="122"/>
      <c r="AV99" s="122"/>
      <c r="AW99" s="35">
        <f t="shared" si="45"/>
        <v>0</v>
      </c>
      <c r="AX99" s="35">
        <f t="shared" si="46"/>
        <v>0</v>
      </c>
      <c r="AY99" s="35">
        <f t="shared" si="60"/>
        <v>0</v>
      </c>
      <c r="AZ99" s="35">
        <f t="shared" si="47"/>
        <v>0</v>
      </c>
      <c r="BA99" s="35">
        <f t="shared" si="61"/>
        <v>0</v>
      </c>
      <c r="BB99" s="35">
        <f t="shared" si="48"/>
        <v>0</v>
      </c>
      <c r="BC99" s="35">
        <f t="shared" si="49"/>
        <v>0</v>
      </c>
      <c r="BD99" s="381">
        <f t="shared" si="62"/>
        <v>0</v>
      </c>
      <c r="BE99" s="35">
        <f t="shared" si="50"/>
        <v>0</v>
      </c>
      <c r="BF99" s="35">
        <f t="shared" si="51"/>
        <v>0</v>
      </c>
      <c r="BJ99" s="12" t="b">
        <f t="shared" si="52"/>
        <v>0</v>
      </c>
      <c r="BK99" s="516" t="b">
        <f t="shared" si="53"/>
        <v>0</v>
      </c>
      <c r="BL99" s="518">
        <f t="shared" si="54"/>
        <v>0</v>
      </c>
      <c r="BM99" s="518">
        <f t="shared" si="63"/>
        <v>0</v>
      </c>
      <c r="BN99" s="517" t="str">
        <f t="shared" si="55"/>
        <v/>
      </c>
      <c r="BO99" s="517" t="str">
        <f t="shared" si="56"/>
        <v/>
      </c>
      <c r="BP99" s="517" t="str">
        <f t="shared" si="57"/>
        <v/>
      </c>
      <c r="BQ99" s="517" t="str">
        <f t="shared" si="64"/>
        <v/>
      </c>
      <c r="BR99" s="546" t="str">
        <f t="shared" si="65"/>
        <v/>
      </c>
      <c r="BW99" s="139"/>
      <c r="BX99" s="125"/>
      <c r="CG99" s="122"/>
      <c r="CH99" s="122"/>
      <c r="CI99" s="122"/>
    </row>
    <row r="100" spans="1:87" s="35" customFormat="1" ht="16.7" customHeight="1" x14ac:dyDescent="0.25">
      <c r="A100" s="11"/>
      <c r="B100" s="11"/>
      <c r="C100" s="332" t="str">
        <f t="shared" si="34"/>
        <v>PO</v>
      </c>
      <c r="D100" s="334" t="str">
        <f t="shared" si="35"/>
        <v>PLAN</v>
      </c>
      <c r="E100" s="310" t="str">
        <f t="shared" si="66"/>
        <v/>
      </c>
      <c r="F100" s="29" t="str">
        <f t="shared" si="66"/>
        <v/>
      </c>
      <c r="G100" s="262" t="str">
        <f t="shared" si="37"/>
        <v/>
      </c>
      <c r="H100" s="29" t="str">
        <f t="shared" si="38"/>
        <v/>
      </c>
      <c r="I100" s="642"/>
      <c r="J100" s="643"/>
      <c r="K100" s="643"/>
      <c r="L100" s="644"/>
      <c r="M100" s="643"/>
      <c r="N100" s="643"/>
      <c r="O100" s="645"/>
      <c r="P100" s="646"/>
      <c r="Q100" s="647"/>
      <c r="R100" s="30" t="str">
        <f t="shared" si="58"/>
        <v/>
      </c>
      <c r="S100" s="399" t="str">
        <f t="shared" si="59"/>
        <v/>
      </c>
      <c r="T100" s="685" t="str">
        <f t="shared" si="39"/>
        <v/>
      </c>
      <c r="U100" s="32" t="str">
        <f t="shared" si="40"/>
        <v/>
      </c>
      <c r="V100" s="37" t="str">
        <f t="shared" si="41"/>
        <v/>
      </c>
      <c r="W100" s="33" t="str">
        <f t="shared" si="42"/>
        <v/>
      </c>
      <c r="Y100" s="34" t="str">
        <f t="shared" si="43"/>
        <v/>
      </c>
      <c r="AB100" s="394" t="str">
        <f>$AB$45</f>
        <v>Pripomoček za izračun deleža UVS med posameznimi skupinami odjemalcev - dobavitelji</v>
      </c>
      <c r="AC100" s="11"/>
      <c r="AD100" s="11"/>
      <c r="AE100" s="11"/>
      <c r="AF100" s="11"/>
      <c r="AG100" s="11"/>
      <c r="AH100" s="11"/>
      <c r="AI100" s="11"/>
      <c r="AJ100" s="11"/>
      <c r="AK100" s="11"/>
      <c r="AL100" s="11"/>
      <c r="AM100" s="11"/>
      <c r="AP100" s="125"/>
      <c r="AQ100" s="125" t="s">
        <v>176</v>
      </c>
      <c r="AR100" s="147">
        <f t="shared" si="44"/>
        <v>0</v>
      </c>
      <c r="AS100" s="122"/>
      <c r="AT100" s="122"/>
      <c r="AU100" s="122"/>
      <c r="AV100" s="122"/>
      <c r="AW100" s="35">
        <f t="shared" si="45"/>
        <v>0</v>
      </c>
      <c r="AX100" s="35">
        <f t="shared" si="46"/>
        <v>0</v>
      </c>
      <c r="AY100" s="35">
        <f t="shared" si="60"/>
        <v>0</v>
      </c>
      <c r="AZ100" s="35">
        <f t="shared" si="47"/>
        <v>0</v>
      </c>
      <c r="BA100" s="35">
        <f t="shared" si="61"/>
        <v>0</v>
      </c>
      <c r="BB100" s="35">
        <f t="shared" si="48"/>
        <v>0</v>
      </c>
      <c r="BC100" s="35">
        <f t="shared" si="49"/>
        <v>0</v>
      </c>
      <c r="BD100" s="381">
        <f t="shared" si="62"/>
        <v>0</v>
      </c>
      <c r="BE100" s="35">
        <f t="shared" si="50"/>
        <v>0</v>
      </c>
      <c r="BF100" s="35">
        <f t="shared" si="51"/>
        <v>0</v>
      </c>
      <c r="BJ100" s="12" t="b">
        <f t="shared" si="52"/>
        <v>0</v>
      </c>
      <c r="BK100" s="516" t="b">
        <f t="shared" si="53"/>
        <v>0</v>
      </c>
      <c r="BL100" s="518">
        <f t="shared" si="54"/>
        <v>0</v>
      </c>
      <c r="BM100" s="518">
        <f t="shared" si="63"/>
        <v>0</v>
      </c>
      <c r="BN100" s="517" t="str">
        <f t="shared" si="55"/>
        <v/>
      </c>
      <c r="BO100" s="517" t="str">
        <f t="shared" si="56"/>
        <v/>
      </c>
      <c r="BP100" s="517" t="str">
        <f t="shared" si="57"/>
        <v/>
      </c>
      <c r="BQ100" s="517" t="str">
        <f t="shared" si="64"/>
        <v/>
      </c>
      <c r="BR100" s="546" t="str">
        <f t="shared" si="65"/>
        <v/>
      </c>
      <c r="BW100" s="139"/>
      <c r="BX100" s="125"/>
      <c r="CG100" s="122"/>
      <c r="CH100" s="122"/>
      <c r="CI100" s="122"/>
    </row>
    <row r="101" spans="1:87" s="35" customFormat="1" ht="16.7" customHeight="1" x14ac:dyDescent="0.25">
      <c r="A101" s="11"/>
      <c r="B101" s="11"/>
      <c r="C101" s="332" t="str">
        <f t="shared" si="34"/>
        <v>PO</v>
      </c>
      <c r="D101" s="334" t="str">
        <f t="shared" si="35"/>
        <v>PLAN</v>
      </c>
      <c r="E101" s="310" t="str">
        <f t="shared" si="66"/>
        <v/>
      </c>
      <c r="F101" s="29" t="str">
        <f t="shared" si="66"/>
        <v/>
      </c>
      <c r="G101" s="262" t="str">
        <f t="shared" si="37"/>
        <v/>
      </c>
      <c r="H101" s="29" t="str">
        <f t="shared" si="38"/>
        <v/>
      </c>
      <c r="I101" s="642"/>
      <c r="J101" s="643"/>
      <c r="K101" s="643"/>
      <c r="L101" s="644"/>
      <c r="M101" s="643"/>
      <c r="N101" s="643"/>
      <c r="O101" s="645"/>
      <c r="P101" s="646"/>
      <c r="Q101" s="647"/>
      <c r="R101" s="30" t="str">
        <f t="shared" si="58"/>
        <v/>
      </c>
      <c r="S101" s="399" t="str">
        <f t="shared" si="59"/>
        <v/>
      </c>
      <c r="T101" s="686" t="str">
        <f t="shared" si="39"/>
        <v/>
      </c>
      <c r="U101" s="32" t="str">
        <f t="shared" si="40"/>
        <v/>
      </c>
      <c r="V101" s="37" t="str">
        <f t="shared" si="41"/>
        <v/>
      </c>
      <c r="W101" s="33" t="str">
        <f t="shared" si="42"/>
        <v/>
      </c>
      <c r="Y101" s="34" t="str">
        <f t="shared" si="43"/>
        <v/>
      </c>
      <c r="AC101" s="11"/>
      <c r="AD101" s="11"/>
      <c r="AE101" s="11"/>
      <c r="AF101" s="11"/>
      <c r="AG101" s="11"/>
      <c r="AH101" s="11"/>
      <c r="AI101" s="11"/>
      <c r="AJ101" s="11"/>
      <c r="AK101" s="11"/>
      <c r="AL101" s="11"/>
      <c r="AM101" s="11"/>
      <c r="AP101" s="125"/>
      <c r="AQ101" s="125" t="s">
        <v>177</v>
      </c>
      <c r="AR101" s="147">
        <f t="shared" si="44"/>
        <v>0</v>
      </c>
      <c r="AS101" s="122"/>
      <c r="AT101" s="122"/>
      <c r="AU101" s="122"/>
      <c r="AV101" s="122"/>
      <c r="AW101" s="35">
        <f t="shared" si="45"/>
        <v>0</v>
      </c>
      <c r="AX101" s="35">
        <f t="shared" si="46"/>
        <v>0</v>
      </c>
      <c r="AY101" s="35">
        <f t="shared" si="60"/>
        <v>0</v>
      </c>
      <c r="AZ101" s="35">
        <f t="shared" si="47"/>
        <v>0</v>
      </c>
      <c r="BA101" s="35">
        <f t="shared" si="61"/>
        <v>0</v>
      </c>
      <c r="BB101" s="35">
        <f t="shared" si="48"/>
        <v>0</v>
      </c>
      <c r="BC101" s="35">
        <f t="shared" si="49"/>
        <v>0</v>
      </c>
      <c r="BD101" s="381">
        <f t="shared" si="62"/>
        <v>0</v>
      </c>
      <c r="BE101" s="35">
        <f t="shared" si="50"/>
        <v>0</v>
      </c>
      <c r="BF101" s="35">
        <f t="shared" si="51"/>
        <v>0</v>
      </c>
      <c r="BJ101" s="12" t="b">
        <f t="shared" si="52"/>
        <v>0</v>
      </c>
      <c r="BK101" s="516" t="b">
        <f t="shared" si="53"/>
        <v>0</v>
      </c>
      <c r="BL101" s="518">
        <f t="shared" si="54"/>
        <v>0</v>
      </c>
      <c r="BM101" s="518">
        <f t="shared" si="63"/>
        <v>0</v>
      </c>
      <c r="BN101" s="517" t="str">
        <f t="shared" si="55"/>
        <v/>
      </c>
      <c r="BO101" s="517" t="str">
        <f t="shared" si="56"/>
        <v/>
      </c>
      <c r="BP101" s="517" t="str">
        <f t="shared" si="57"/>
        <v/>
      </c>
      <c r="BQ101" s="517" t="str">
        <f t="shared" si="64"/>
        <v/>
      </c>
      <c r="BR101" s="546" t="str">
        <f t="shared" si="65"/>
        <v/>
      </c>
      <c r="BW101" s="139"/>
      <c r="BX101" s="125"/>
      <c r="CG101" s="122"/>
      <c r="CH101" s="122"/>
      <c r="CI101" s="122"/>
    </row>
    <row r="102" spans="1:87" ht="16.7" customHeight="1" x14ac:dyDescent="0.25">
      <c r="C102" s="308" t="str">
        <f t="shared" si="34"/>
        <v>PO</v>
      </c>
      <c r="D102" s="334" t="str">
        <f t="shared" si="35"/>
        <v>PLAN</v>
      </c>
      <c r="E102" s="336" t="str">
        <f t="shared" si="66"/>
        <v/>
      </c>
      <c r="F102" s="277" t="str">
        <f t="shared" si="66"/>
        <v/>
      </c>
      <c r="G102" s="653"/>
      <c r="H102" s="277" t="str">
        <f t="shared" si="38"/>
        <v>MWh</v>
      </c>
      <c r="I102" s="415"/>
      <c r="J102" s="416"/>
      <c r="K102" s="416"/>
      <c r="L102" s="417"/>
      <c r="M102" s="416"/>
      <c r="N102" s="416"/>
      <c r="O102" s="418"/>
      <c r="P102" s="279"/>
      <c r="Q102" s="656"/>
      <c r="R102" s="278" t="str">
        <f t="shared" si="58"/>
        <v>EUR/MWh</v>
      </c>
      <c r="S102" s="319" t="str">
        <f t="shared" si="59"/>
        <v/>
      </c>
      <c r="T102" s="687" t="str">
        <f t="shared" si="39"/>
        <v/>
      </c>
      <c r="U102" s="280" t="str">
        <f t="shared" si="40"/>
        <v/>
      </c>
      <c r="V102" s="281" t="str">
        <f t="shared" si="41"/>
        <v/>
      </c>
      <c r="W102" s="282" t="str">
        <f t="shared" si="42"/>
        <v/>
      </c>
      <c r="Y102" s="194" t="str">
        <f t="shared" ref="Y102:Y117" si="67">IF(AND(BD102="",AR102=0),"",IF(AR102=1,"û","ü"))</f>
        <v/>
      </c>
      <c r="AB102" s="443" t="s">
        <v>911</v>
      </c>
      <c r="AC102" s="488">
        <f>IFERROR(G102/SUM(G102:G104),0)</f>
        <v>0</v>
      </c>
      <c r="AK102" s="11"/>
      <c r="AL102" s="11"/>
      <c r="AM102" s="11"/>
      <c r="AN102" s="11"/>
      <c r="AO102" s="11"/>
      <c r="AQ102" s="241"/>
      <c r="AR102" s="242">
        <f t="shared" ref="AR102:AR117" si="68">IF(SUM(AS102:BD102)&gt;0,1,0)</f>
        <v>0</v>
      </c>
      <c r="AS102" s="241"/>
      <c r="AT102" s="241">
        <v>0</v>
      </c>
      <c r="AU102" s="241"/>
      <c r="AV102" s="241">
        <f t="shared" ref="AV102:AV117" si="69">IF(E102="",IF((COUNTA(G102,Q102)&gt;0),1,0),0)</f>
        <v>0</v>
      </c>
      <c r="AW102" s="35"/>
      <c r="AX102" s="35"/>
      <c r="AY102" s="122"/>
      <c r="AZ102" s="122"/>
      <c r="BA102" s="122"/>
      <c r="BB102" s="122"/>
      <c r="BC102" s="122"/>
      <c r="BD102" s="383" t="str">
        <f t="shared" ref="BD102:BD117" si="70">IF(E102="","",IF(OR(COUNTA(G102,Q102)=0,COUNTA(G102,Q102)&lt;2),1,0))</f>
        <v/>
      </c>
      <c r="BE102" s="122"/>
      <c r="BF102" s="139"/>
      <c r="BG102" s="122"/>
      <c r="BI102" s="139"/>
      <c r="BN102" s="122"/>
      <c r="BO102" s="139"/>
      <c r="BP102" s="139"/>
      <c r="BQ102" s="139"/>
      <c r="BW102" s="139"/>
      <c r="BX102" s="122"/>
      <c r="CD102" s="139"/>
      <c r="CE102" s="122"/>
      <c r="CG102" s="122"/>
      <c r="CH102" s="122"/>
      <c r="CI102" s="122"/>
    </row>
    <row r="103" spans="1:87" ht="16.7" customHeight="1" x14ac:dyDescent="0.25">
      <c r="C103" s="308" t="str">
        <f t="shared" si="34"/>
        <v>PO</v>
      </c>
      <c r="D103" s="334" t="str">
        <f t="shared" si="35"/>
        <v>PLAN</v>
      </c>
      <c r="E103" s="337" t="str">
        <f t="shared" si="66"/>
        <v/>
      </c>
      <c r="F103" s="283" t="str">
        <f t="shared" si="66"/>
        <v/>
      </c>
      <c r="G103" s="649"/>
      <c r="H103" s="283" t="str">
        <f t="shared" si="38"/>
        <v>MWh</v>
      </c>
      <c r="I103" s="419"/>
      <c r="J103" s="420"/>
      <c r="K103" s="420"/>
      <c r="L103" s="421"/>
      <c r="M103" s="420"/>
      <c r="N103" s="420"/>
      <c r="O103" s="422"/>
      <c r="P103" s="285"/>
      <c r="Q103" s="831"/>
      <c r="R103" s="284" t="str">
        <f t="shared" si="58"/>
        <v>EUR/MWh</v>
      </c>
      <c r="S103" s="320" t="str">
        <f t="shared" si="59"/>
        <v/>
      </c>
      <c r="T103" s="688" t="str">
        <f t="shared" si="39"/>
        <v/>
      </c>
      <c r="U103" s="286" t="str">
        <f t="shared" si="40"/>
        <v/>
      </c>
      <c r="V103" s="287" t="str">
        <f t="shared" si="41"/>
        <v/>
      </c>
      <c r="W103" s="288" t="str">
        <f t="shared" si="42"/>
        <v/>
      </c>
      <c r="Y103" s="194" t="str">
        <f t="shared" si="67"/>
        <v/>
      </c>
      <c r="AB103" s="444" t="s">
        <v>912</v>
      </c>
      <c r="AC103" s="489">
        <f>IFERROR(G103/SUM(G102:G104),0)</f>
        <v>0</v>
      </c>
      <c r="AK103" s="11"/>
      <c r="AL103" s="11"/>
      <c r="AM103" s="11"/>
      <c r="AN103" s="11"/>
      <c r="AO103" s="11"/>
      <c r="AQ103" s="241"/>
      <c r="AR103" s="242">
        <f t="shared" si="68"/>
        <v>0</v>
      </c>
      <c r="AS103" s="241"/>
      <c r="AT103" s="241">
        <v>0</v>
      </c>
      <c r="AU103" s="241"/>
      <c r="AV103" s="241">
        <f t="shared" si="69"/>
        <v>0</v>
      </c>
      <c r="AW103" s="35"/>
      <c r="AX103" s="35"/>
      <c r="AY103" s="122"/>
      <c r="AZ103" s="122"/>
      <c r="BA103" s="122"/>
      <c r="BB103" s="122"/>
      <c r="BC103" s="122"/>
      <c r="BD103" s="383" t="str">
        <f t="shared" si="70"/>
        <v/>
      </c>
      <c r="BE103" s="122"/>
      <c r="BF103" s="139"/>
      <c r="BG103" s="122"/>
      <c r="BI103" s="139"/>
      <c r="BN103" s="122"/>
      <c r="BO103" s="139"/>
      <c r="BP103" s="139"/>
      <c r="BQ103" s="139"/>
      <c r="BW103" s="139"/>
      <c r="BX103" s="122"/>
      <c r="CD103" s="139"/>
      <c r="CE103" s="122"/>
      <c r="CG103" s="122"/>
      <c r="CH103" s="122"/>
      <c r="CI103" s="122"/>
    </row>
    <row r="104" spans="1:87" ht="16.7" customHeight="1" x14ac:dyDescent="0.25">
      <c r="C104" s="308" t="str">
        <f t="shared" si="34"/>
        <v>PO</v>
      </c>
      <c r="D104" s="334" t="str">
        <f t="shared" si="35"/>
        <v>PLAN</v>
      </c>
      <c r="E104" s="337" t="str">
        <f t="shared" si="66"/>
        <v/>
      </c>
      <c r="F104" s="283" t="str">
        <f t="shared" si="66"/>
        <v/>
      </c>
      <c r="G104" s="649"/>
      <c r="H104" s="283" t="str">
        <f t="shared" si="38"/>
        <v>MWh</v>
      </c>
      <c r="I104" s="419"/>
      <c r="J104" s="420"/>
      <c r="K104" s="420"/>
      <c r="L104" s="421"/>
      <c r="M104" s="420"/>
      <c r="N104" s="420"/>
      <c r="O104" s="422"/>
      <c r="P104" s="285"/>
      <c r="Q104" s="831"/>
      <c r="R104" s="284" t="str">
        <f t="shared" si="58"/>
        <v>EUR/MWh</v>
      </c>
      <c r="S104" s="320" t="str">
        <f t="shared" si="59"/>
        <v/>
      </c>
      <c r="T104" s="688" t="str">
        <f t="shared" si="39"/>
        <v/>
      </c>
      <c r="U104" s="286" t="str">
        <f t="shared" si="40"/>
        <v/>
      </c>
      <c r="V104" s="287" t="str">
        <f t="shared" si="41"/>
        <v/>
      </c>
      <c r="W104" s="288" t="str">
        <f t="shared" si="42"/>
        <v/>
      </c>
      <c r="Y104" s="194" t="str">
        <f t="shared" si="67"/>
        <v/>
      </c>
      <c r="AB104" s="444" t="s">
        <v>913</v>
      </c>
      <c r="AC104" s="489">
        <f>1-(SUM(AC102:AC103))</f>
        <v>1</v>
      </c>
      <c r="AK104" s="11"/>
      <c r="AL104" s="11"/>
      <c r="AM104" s="11"/>
      <c r="AN104" s="11"/>
      <c r="AO104" s="11"/>
      <c r="AQ104" s="241"/>
      <c r="AR104" s="242">
        <f t="shared" si="68"/>
        <v>0</v>
      </c>
      <c r="AS104" s="241"/>
      <c r="AT104" s="241">
        <v>0</v>
      </c>
      <c r="AU104" s="241"/>
      <c r="AV104" s="241">
        <f t="shared" si="69"/>
        <v>0</v>
      </c>
      <c r="AW104" s="35"/>
      <c r="AX104" s="35"/>
      <c r="AY104" s="122"/>
      <c r="AZ104" s="122"/>
      <c r="BA104" s="122"/>
      <c r="BB104" s="122"/>
      <c r="BC104" s="122"/>
      <c r="BD104" s="383" t="str">
        <f t="shared" si="70"/>
        <v/>
      </c>
      <c r="BE104" s="122"/>
      <c r="BF104" s="139"/>
      <c r="BG104" s="122"/>
      <c r="BI104" s="139"/>
      <c r="BN104" s="122"/>
      <c r="BO104" s="139"/>
      <c r="BP104" s="139"/>
      <c r="BQ104" s="139"/>
      <c r="BW104" s="139"/>
      <c r="BX104" s="122"/>
      <c r="CD104" s="139"/>
      <c r="CE104" s="122"/>
      <c r="CG104" s="122"/>
      <c r="CH104" s="122"/>
      <c r="CI104" s="122"/>
    </row>
    <row r="105" spans="1:87" ht="16.7" customHeight="1" x14ac:dyDescent="0.25">
      <c r="C105" s="308" t="str">
        <f t="shared" si="34"/>
        <v>PO</v>
      </c>
      <c r="D105" s="334" t="str">
        <f t="shared" si="35"/>
        <v>PLAN</v>
      </c>
      <c r="E105" s="338" t="str">
        <f t="shared" ref="E105:F117" si="71">IF(E50="","",E50)</f>
        <v/>
      </c>
      <c r="F105" s="289" t="str">
        <f t="shared" si="71"/>
        <v/>
      </c>
      <c r="G105" s="650"/>
      <c r="H105" s="289" t="str">
        <f t="shared" si="38"/>
        <v>MW/leto</v>
      </c>
      <c r="I105" s="423"/>
      <c r="J105" s="424"/>
      <c r="K105" s="424"/>
      <c r="L105" s="425"/>
      <c r="M105" s="424"/>
      <c r="N105" s="424"/>
      <c r="O105" s="426"/>
      <c r="P105" s="291"/>
      <c r="Q105" s="832"/>
      <c r="R105" s="290" t="str">
        <f t="shared" si="58"/>
        <v>EUR/MW/leto</v>
      </c>
      <c r="S105" s="321" t="str">
        <f t="shared" si="59"/>
        <v/>
      </c>
      <c r="T105" s="689" t="str">
        <f t="shared" si="39"/>
        <v/>
      </c>
      <c r="U105" s="292" t="str">
        <f t="shared" si="40"/>
        <v/>
      </c>
      <c r="V105" s="293" t="str">
        <f t="shared" si="41"/>
        <v/>
      </c>
      <c r="W105" s="294" t="str">
        <f t="shared" si="42"/>
        <v/>
      </c>
      <c r="Y105" s="194" t="str">
        <f t="shared" si="67"/>
        <v/>
      </c>
      <c r="AK105" s="11"/>
      <c r="AL105" s="11"/>
      <c r="AM105" s="11"/>
      <c r="AN105" s="11"/>
      <c r="AO105" s="11"/>
      <c r="AQ105" s="241"/>
      <c r="AR105" s="242">
        <f t="shared" si="68"/>
        <v>0</v>
      </c>
      <c r="AS105" s="241"/>
      <c r="AT105" s="241">
        <v>0</v>
      </c>
      <c r="AU105" s="241"/>
      <c r="AV105" s="241">
        <f t="shared" si="69"/>
        <v>0</v>
      </c>
      <c r="AW105" s="35"/>
      <c r="AX105" s="35"/>
      <c r="AY105" s="122"/>
      <c r="AZ105" s="122"/>
      <c r="BA105" s="122"/>
      <c r="BB105" s="122"/>
      <c r="BC105" s="122"/>
      <c r="BD105" s="383" t="str">
        <f t="shared" si="70"/>
        <v/>
      </c>
      <c r="BE105" s="122"/>
      <c r="BF105" s="139"/>
      <c r="BG105" s="122"/>
      <c r="BI105" s="139"/>
      <c r="BN105" s="122"/>
      <c r="BO105" s="139"/>
      <c r="BP105" s="139"/>
      <c r="BQ105" s="139"/>
      <c r="BW105" s="139"/>
      <c r="BX105" s="122"/>
      <c r="CD105" s="139"/>
      <c r="CE105" s="122"/>
      <c r="CG105" s="122"/>
      <c r="CH105" s="122"/>
      <c r="CI105" s="122"/>
    </row>
    <row r="106" spans="1:87" ht="16.7" customHeight="1" x14ac:dyDescent="0.25">
      <c r="C106" s="308" t="str">
        <f t="shared" si="34"/>
        <v>PO</v>
      </c>
      <c r="D106" s="334" t="str">
        <f t="shared" si="35"/>
        <v>PLAN</v>
      </c>
      <c r="E106" s="336" t="str">
        <f t="shared" si="71"/>
        <v/>
      </c>
      <c r="F106" s="277" t="str">
        <f t="shared" si="71"/>
        <v/>
      </c>
      <c r="G106" s="653"/>
      <c r="H106" s="277" t="str">
        <f t="shared" si="38"/>
        <v>MWh</v>
      </c>
      <c r="I106" s="415"/>
      <c r="J106" s="416"/>
      <c r="K106" s="416"/>
      <c r="L106" s="417"/>
      <c r="M106" s="416"/>
      <c r="N106" s="416"/>
      <c r="O106" s="418"/>
      <c r="P106" s="279"/>
      <c r="Q106" s="656"/>
      <c r="R106" s="278" t="str">
        <f t="shared" si="58"/>
        <v>EUR/MWh</v>
      </c>
      <c r="S106" s="319" t="str">
        <f t="shared" si="59"/>
        <v/>
      </c>
      <c r="T106" s="687" t="str">
        <f t="shared" si="39"/>
        <v/>
      </c>
      <c r="U106" s="280" t="str">
        <f t="shared" si="40"/>
        <v/>
      </c>
      <c r="V106" s="281" t="str">
        <f t="shared" si="41"/>
        <v/>
      </c>
      <c r="W106" s="282" t="str">
        <f t="shared" si="42"/>
        <v/>
      </c>
      <c r="Y106" s="194" t="str">
        <f t="shared" si="67"/>
        <v/>
      </c>
      <c r="AB106" s="443" t="s">
        <v>911</v>
      </c>
      <c r="AC106" s="488">
        <f>IFERROR(G106/SUM(G106:G108),0)</f>
        <v>0</v>
      </c>
      <c r="AK106" s="11"/>
      <c r="AL106" s="11"/>
      <c r="AM106" s="11"/>
      <c r="AN106" s="11"/>
      <c r="AO106" s="11"/>
      <c r="AQ106" s="241"/>
      <c r="AR106" s="242">
        <f t="shared" si="68"/>
        <v>0</v>
      </c>
      <c r="AS106" s="241"/>
      <c r="AT106" s="241">
        <v>0</v>
      </c>
      <c r="AU106" s="241"/>
      <c r="AV106" s="241">
        <f t="shared" si="69"/>
        <v>0</v>
      </c>
      <c r="AW106" s="35"/>
      <c r="AX106" s="35"/>
      <c r="AY106" s="122"/>
      <c r="AZ106" s="122"/>
      <c r="BA106" s="122"/>
      <c r="BB106" s="122"/>
      <c r="BC106" s="122"/>
      <c r="BD106" s="383" t="str">
        <f t="shared" si="70"/>
        <v/>
      </c>
      <c r="BE106" s="122"/>
      <c r="BF106" s="139"/>
      <c r="BG106" s="122"/>
      <c r="BI106" s="139"/>
      <c r="BN106" s="122"/>
      <c r="BO106" s="139"/>
      <c r="BP106" s="139"/>
      <c r="BQ106" s="139"/>
      <c r="BW106" s="139"/>
      <c r="BX106" s="122"/>
      <c r="CD106" s="139"/>
      <c r="CE106" s="122"/>
      <c r="CG106" s="122"/>
      <c r="CH106" s="122"/>
      <c r="CI106" s="122"/>
    </row>
    <row r="107" spans="1:87" ht="16.7" customHeight="1" x14ac:dyDescent="0.25">
      <c r="C107" s="308" t="str">
        <f t="shared" si="34"/>
        <v>PO</v>
      </c>
      <c r="D107" s="334" t="str">
        <f t="shared" si="35"/>
        <v>PLAN</v>
      </c>
      <c r="E107" s="337" t="str">
        <f t="shared" si="71"/>
        <v/>
      </c>
      <c r="F107" s="283" t="str">
        <f t="shared" si="71"/>
        <v/>
      </c>
      <c r="G107" s="654"/>
      <c r="H107" s="283" t="str">
        <f t="shared" si="38"/>
        <v>MWh</v>
      </c>
      <c r="I107" s="419"/>
      <c r="J107" s="420"/>
      <c r="K107" s="420"/>
      <c r="L107" s="421"/>
      <c r="M107" s="420"/>
      <c r="N107" s="420"/>
      <c r="O107" s="422"/>
      <c r="P107" s="285"/>
      <c r="Q107" s="657"/>
      <c r="R107" s="284" t="str">
        <f t="shared" si="58"/>
        <v>EUR/MWh</v>
      </c>
      <c r="S107" s="320" t="str">
        <f t="shared" si="59"/>
        <v/>
      </c>
      <c r="T107" s="688" t="str">
        <f t="shared" si="39"/>
        <v/>
      </c>
      <c r="U107" s="286" t="str">
        <f t="shared" si="40"/>
        <v/>
      </c>
      <c r="V107" s="287" t="str">
        <f t="shared" si="41"/>
        <v/>
      </c>
      <c r="W107" s="288" t="str">
        <f t="shared" si="42"/>
        <v/>
      </c>
      <c r="Y107" s="194" t="str">
        <f t="shared" si="67"/>
        <v/>
      </c>
      <c r="AB107" s="444" t="s">
        <v>912</v>
      </c>
      <c r="AC107" s="489">
        <f>IFERROR(G107/SUM(G106:G108),0)</f>
        <v>0</v>
      </c>
      <c r="AK107" s="11"/>
      <c r="AL107" s="11"/>
      <c r="AM107" s="11"/>
      <c r="AN107" s="11"/>
      <c r="AO107" s="11"/>
      <c r="AQ107" s="241"/>
      <c r="AR107" s="242">
        <f t="shared" si="68"/>
        <v>0</v>
      </c>
      <c r="AS107" s="241"/>
      <c r="AT107" s="241">
        <v>0</v>
      </c>
      <c r="AU107" s="241"/>
      <c r="AV107" s="241">
        <f t="shared" si="69"/>
        <v>0</v>
      </c>
      <c r="AW107" s="35"/>
      <c r="AX107" s="35"/>
      <c r="AY107" s="122"/>
      <c r="AZ107" s="122"/>
      <c r="BA107" s="122"/>
      <c r="BB107" s="122"/>
      <c r="BC107" s="122"/>
      <c r="BD107" s="383" t="str">
        <f t="shared" si="70"/>
        <v/>
      </c>
      <c r="BE107" s="122"/>
      <c r="BF107" s="139"/>
      <c r="BG107" s="122"/>
      <c r="BI107" s="139"/>
      <c r="BN107" s="122"/>
      <c r="BO107" s="139"/>
      <c r="BP107" s="139"/>
      <c r="BQ107" s="139"/>
      <c r="BW107" s="139"/>
      <c r="BX107" s="122"/>
      <c r="CD107" s="139"/>
      <c r="CE107" s="122"/>
      <c r="CG107" s="122"/>
      <c r="CH107" s="122"/>
      <c r="CI107" s="122"/>
    </row>
    <row r="108" spans="1:87" ht="16.7" customHeight="1" x14ac:dyDescent="0.25">
      <c r="C108" s="308" t="str">
        <f t="shared" si="34"/>
        <v>PO</v>
      </c>
      <c r="D108" s="334" t="str">
        <f t="shared" si="35"/>
        <v>PLAN</v>
      </c>
      <c r="E108" s="337" t="str">
        <f t="shared" si="71"/>
        <v/>
      </c>
      <c r="F108" s="283" t="str">
        <f t="shared" si="71"/>
        <v/>
      </c>
      <c r="G108" s="654"/>
      <c r="H108" s="283" t="str">
        <f t="shared" si="38"/>
        <v>MWh</v>
      </c>
      <c r="I108" s="419"/>
      <c r="J108" s="420"/>
      <c r="K108" s="420"/>
      <c r="L108" s="421"/>
      <c r="M108" s="420"/>
      <c r="N108" s="420"/>
      <c r="O108" s="422"/>
      <c r="P108" s="285"/>
      <c r="Q108" s="657"/>
      <c r="R108" s="284" t="str">
        <f t="shared" si="58"/>
        <v>EUR/MWh</v>
      </c>
      <c r="S108" s="320" t="str">
        <f t="shared" si="59"/>
        <v/>
      </c>
      <c r="T108" s="688" t="str">
        <f t="shared" si="39"/>
        <v/>
      </c>
      <c r="U108" s="286" t="str">
        <f t="shared" si="40"/>
        <v/>
      </c>
      <c r="V108" s="287" t="str">
        <f t="shared" si="41"/>
        <v/>
      </c>
      <c r="W108" s="288" t="str">
        <f t="shared" si="42"/>
        <v/>
      </c>
      <c r="Y108" s="194" t="str">
        <f t="shared" si="67"/>
        <v/>
      </c>
      <c r="AB108" s="444" t="s">
        <v>913</v>
      </c>
      <c r="AC108" s="489">
        <f>1-(SUM(AC106:AC107))</f>
        <v>1</v>
      </c>
      <c r="AK108" s="11"/>
      <c r="AL108" s="11"/>
      <c r="AM108" s="11"/>
      <c r="AN108" s="11"/>
      <c r="AO108" s="11"/>
      <c r="AQ108" s="241"/>
      <c r="AR108" s="242">
        <f t="shared" si="68"/>
        <v>0</v>
      </c>
      <c r="AS108" s="241"/>
      <c r="AT108" s="241">
        <v>0</v>
      </c>
      <c r="AU108" s="241"/>
      <c r="AV108" s="241">
        <f t="shared" si="69"/>
        <v>0</v>
      </c>
      <c r="AX108" s="139"/>
      <c r="AY108" s="122"/>
      <c r="AZ108" s="122"/>
      <c r="BA108" s="122"/>
      <c r="BB108" s="122"/>
      <c r="BC108" s="122"/>
      <c r="BD108" s="383" t="str">
        <f t="shared" si="70"/>
        <v/>
      </c>
      <c r="BE108" s="122"/>
      <c r="BF108" s="139"/>
      <c r="BG108" s="122"/>
      <c r="BI108" s="139"/>
      <c r="BN108" s="122"/>
      <c r="BO108" s="139"/>
      <c r="BP108" s="139"/>
      <c r="BQ108" s="139"/>
      <c r="BW108" s="139"/>
      <c r="BX108" s="122"/>
      <c r="CD108" s="139"/>
      <c r="CE108" s="122"/>
      <c r="CG108" s="122"/>
      <c r="CH108" s="122"/>
      <c r="CI108" s="122"/>
    </row>
    <row r="109" spans="1:87" ht="16.7" customHeight="1" x14ac:dyDescent="0.25">
      <c r="C109" s="308" t="str">
        <f t="shared" si="34"/>
        <v>PO</v>
      </c>
      <c r="D109" s="334" t="str">
        <f t="shared" si="35"/>
        <v>PLAN</v>
      </c>
      <c r="E109" s="338" t="str">
        <f t="shared" si="71"/>
        <v/>
      </c>
      <c r="F109" s="289" t="str">
        <f t="shared" si="71"/>
        <v/>
      </c>
      <c r="G109" s="655"/>
      <c r="H109" s="289" t="str">
        <f t="shared" si="38"/>
        <v>MW/leto</v>
      </c>
      <c r="I109" s="423"/>
      <c r="J109" s="424"/>
      <c r="K109" s="424"/>
      <c r="L109" s="425"/>
      <c r="M109" s="424"/>
      <c r="N109" s="424"/>
      <c r="O109" s="426"/>
      <c r="P109" s="291"/>
      <c r="Q109" s="658"/>
      <c r="R109" s="290" t="str">
        <f t="shared" si="58"/>
        <v>EUR/MW/leto</v>
      </c>
      <c r="S109" s="321" t="str">
        <f t="shared" si="59"/>
        <v/>
      </c>
      <c r="T109" s="689" t="str">
        <f t="shared" si="39"/>
        <v/>
      </c>
      <c r="U109" s="292" t="str">
        <f t="shared" si="40"/>
        <v/>
      </c>
      <c r="V109" s="293" t="str">
        <f t="shared" si="41"/>
        <v/>
      </c>
      <c r="W109" s="294" t="str">
        <f t="shared" si="42"/>
        <v/>
      </c>
      <c r="Y109" s="194" t="str">
        <f t="shared" si="67"/>
        <v/>
      </c>
      <c r="AK109" s="11"/>
      <c r="AL109" s="11"/>
      <c r="AM109" s="11"/>
      <c r="AN109" s="11"/>
      <c r="AO109" s="11"/>
      <c r="AQ109" s="241"/>
      <c r="AR109" s="242">
        <f t="shared" si="68"/>
        <v>0</v>
      </c>
      <c r="AS109" s="241"/>
      <c r="AT109" s="241">
        <v>0</v>
      </c>
      <c r="AU109" s="241"/>
      <c r="AV109" s="241">
        <f t="shared" si="69"/>
        <v>0</v>
      </c>
      <c r="AX109" s="139"/>
      <c r="AY109" s="122"/>
      <c r="AZ109" s="122"/>
      <c r="BA109" s="122"/>
      <c r="BB109" s="122"/>
      <c r="BC109" s="122"/>
      <c r="BD109" s="383" t="str">
        <f t="shared" si="70"/>
        <v/>
      </c>
      <c r="BE109" s="122"/>
      <c r="BF109" s="139"/>
      <c r="BG109" s="122"/>
      <c r="BI109" s="139"/>
      <c r="BN109" s="122"/>
      <c r="BO109" s="139"/>
      <c r="BP109" s="139"/>
      <c r="BQ109" s="139"/>
      <c r="BW109" s="139"/>
      <c r="BX109" s="122"/>
      <c r="CD109" s="139"/>
      <c r="CE109" s="122"/>
      <c r="CG109" s="122"/>
      <c r="CH109" s="122"/>
      <c r="CI109" s="122"/>
    </row>
    <row r="110" spans="1:87" ht="16.7" customHeight="1" x14ac:dyDescent="0.25">
      <c r="C110" s="308" t="str">
        <f t="shared" si="34"/>
        <v>PO</v>
      </c>
      <c r="D110" s="334" t="str">
        <f t="shared" si="35"/>
        <v>PLAN</v>
      </c>
      <c r="E110" s="336" t="str">
        <f t="shared" si="71"/>
        <v/>
      </c>
      <c r="F110" s="277" t="str">
        <f t="shared" si="71"/>
        <v/>
      </c>
      <c r="G110" s="653"/>
      <c r="H110" s="277" t="str">
        <f t="shared" si="38"/>
        <v>MWh</v>
      </c>
      <c r="I110" s="415"/>
      <c r="J110" s="416"/>
      <c r="K110" s="416"/>
      <c r="L110" s="417"/>
      <c r="M110" s="416"/>
      <c r="N110" s="416"/>
      <c r="O110" s="418"/>
      <c r="P110" s="279"/>
      <c r="Q110" s="656"/>
      <c r="R110" s="278" t="str">
        <f t="shared" si="58"/>
        <v>EUR/MWh</v>
      </c>
      <c r="S110" s="319" t="str">
        <f t="shared" si="59"/>
        <v/>
      </c>
      <c r="T110" s="687" t="str">
        <f t="shared" si="39"/>
        <v/>
      </c>
      <c r="U110" s="280" t="str">
        <f t="shared" si="40"/>
        <v/>
      </c>
      <c r="V110" s="281" t="str">
        <f t="shared" si="41"/>
        <v/>
      </c>
      <c r="W110" s="282" t="str">
        <f t="shared" si="42"/>
        <v/>
      </c>
      <c r="Y110" s="194" t="str">
        <f t="shared" si="67"/>
        <v/>
      </c>
      <c r="AB110" s="443" t="s">
        <v>911</v>
      </c>
      <c r="AC110" s="488">
        <f>IFERROR(G110/SUM(G110:G112),0)</f>
        <v>0</v>
      </c>
      <c r="AK110" s="11"/>
      <c r="AL110" s="11"/>
      <c r="AM110" s="11"/>
      <c r="AN110" s="11"/>
      <c r="AO110" s="11"/>
      <c r="AQ110" s="241"/>
      <c r="AR110" s="242">
        <f t="shared" si="68"/>
        <v>0</v>
      </c>
      <c r="AS110" s="241"/>
      <c r="AT110" s="241">
        <v>0</v>
      </c>
      <c r="AU110" s="241"/>
      <c r="AV110" s="241">
        <f t="shared" si="69"/>
        <v>0</v>
      </c>
      <c r="AX110" s="139"/>
      <c r="AY110" s="122"/>
      <c r="AZ110" s="122"/>
      <c r="BA110" s="122"/>
      <c r="BB110" s="122"/>
      <c r="BC110" s="122"/>
      <c r="BD110" s="383" t="str">
        <f t="shared" si="70"/>
        <v/>
      </c>
      <c r="BE110" s="122"/>
      <c r="BF110" s="139"/>
      <c r="BG110" s="122"/>
      <c r="BI110" s="139"/>
      <c r="BN110" s="122"/>
      <c r="BO110" s="139"/>
      <c r="BP110" s="139"/>
      <c r="BQ110" s="139"/>
      <c r="BW110" s="139"/>
      <c r="BX110" s="122"/>
      <c r="CD110" s="139"/>
      <c r="CE110" s="122"/>
      <c r="CG110" s="122"/>
      <c r="CH110" s="122"/>
      <c r="CI110" s="122"/>
    </row>
    <row r="111" spans="1:87" ht="16.7" customHeight="1" x14ac:dyDescent="0.25">
      <c r="C111" s="308" t="str">
        <f t="shared" si="34"/>
        <v>PO</v>
      </c>
      <c r="D111" s="334" t="str">
        <f t="shared" si="35"/>
        <v>PLAN</v>
      </c>
      <c r="E111" s="337" t="str">
        <f t="shared" si="71"/>
        <v/>
      </c>
      <c r="F111" s="283" t="str">
        <f t="shared" si="71"/>
        <v/>
      </c>
      <c r="G111" s="654"/>
      <c r="H111" s="283" t="str">
        <f t="shared" si="38"/>
        <v>MWh</v>
      </c>
      <c r="I111" s="419"/>
      <c r="J111" s="420"/>
      <c r="K111" s="420"/>
      <c r="L111" s="421"/>
      <c r="M111" s="420"/>
      <c r="N111" s="420"/>
      <c r="O111" s="422"/>
      <c r="P111" s="285"/>
      <c r="Q111" s="657"/>
      <c r="R111" s="284" t="str">
        <f t="shared" si="58"/>
        <v>EUR/MWh</v>
      </c>
      <c r="S111" s="320" t="str">
        <f t="shared" si="59"/>
        <v/>
      </c>
      <c r="T111" s="688" t="str">
        <f t="shared" si="39"/>
        <v/>
      </c>
      <c r="U111" s="286" t="str">
        <f t="shared" si="40"/>
        <v/>
      </c>
      <c r="V111" s="287" t="str">
        <f t="shared" si="41"/>
        <v/>
      </c>
      <c r="W111" s="288" t="str">
        <f t="shared" si="42"/>
        <v/>
      </c>
      <c r="Y111" s="194" t="str">
        <f t="shared" si="67"/>
        <v/>
      </c>
      <c r="AB111" s="444" t="s">
        <v>912</v>
      </c>
      <c r="AC111" s="489">
        <f>IFERROR(G111/SUM(G110:G112),0)</f>
        <v>0</v>
      </c>
      <c r="AK111" s="11"/>
      <c r="AL111" s="11"/>
      <c r="AM111" s="11"/>
      <c r="AN111" s="11"/>
      <c r="AO111" s="11"/>
      <c r="AQ111" s="241"/>
      <c r="AR111" s="242">
        <f t="shared" si="68"/>
        <v>0</v>
      </c>
      <c r="AS111" s="241"/>
      <c r="AT111" s="241">
        <v>0</v>
      </c>
      <c r="AU111" s="241"/>
      <c r="AV111" s="241">
        <f t="shared" si="69"/>
        <v>0</v>
      </c>
      <c r="AX111" s="139"/>
      <c r="AY111" s="122"/>
      <c r="AZ111" s="122"/>
      <c r="BA111" s="122"/>
      <c r="BB111" s="122"/>
      <c r="BC111" s="122"/>
      <c r="BD111" s="383" t="str">
        <f t="shared" si="70"/>
        <v/>
      </c>
      <c r="BE111" s="122"/>
      <c r="BF111" s="139"/>
      <c r="BG111" s="122"/>
      <c r="BI111" s="139"/>
      <c r="BN111" s="122"/>
      <c r="BO111" s="139"/>
      <c r="BP111" s="139"/>
      <c r="BQ111" s="139"/>
      <c r="BW111" s="139"/>
      <c r="BX111" s="122"/>
      <c r="CD111" s="139"/>
      <c r="CE111" s="122"/>
      <c r="CG111" s="122"/>
      <c r="CH111" s="122"/>
      <c r="CI111" s="122"/>
    </row>
    <row r="112" spans="1:87" ht="16.7" customHeight="1" x14ac:dyDescent="0.25">
      <c r="C112" s="308" t="str">
        <f t="shared" si="34"/>
        <v>PO</v>
      </c>
      <c r="D112" s="334" t="str">
        <f t="shared" si="35"/>
        <v>PLAN</v>
      </c>
      <c r="E112" s="337" t="str">
        <f t="shared" si="71"/>
        <v/>
      </c>
      <c r="F112" s="283" t="str">
        <f t="shared" si="71"/>
        <v/>
      </c>
      <c r="G112" s="654"/>
      <c r="H112" s="283" t="str">
        <f t="shared" si="38"/>
        <v>MWh</v>
      </c>
      <c r="I112" s="419"/>
      <c r="J112" s="420"/>
      <c r="K112" s="420"/>
      <c r="L112" s="421"/>
      <c r="M112" s="420"/>
      <c r="N112" s="420"/>
      <c r="O112" s="422"/>
      <c r="P112" s="285"/>
      <c r="Q112" s="657"/>
      <c r="R112" s="284" t="str">
        <f t="shared" si="58"/>
        <v>EUR/MWh</v>
      </c>
      <c r="S112" s="320" t="str">
        <f t="shared" si="59"/>
        <v/>
      </c>
      <c r="T112" s="688" t="str">
        <f t="shared" si="39"/>
        <v/>
      </c>
      <c r="U112" s="286" t="str">
        <f t="shared" si="40"/>
        <v/>
      </c>
      <c r="V112" s="287" t="str">
        <f t="shared" si="41"/>
        <v/>
      </c>
      <c r="W112" s="288" t="str">
        <f t="shared" si="42"/>
        <v/>
      </c>
      <c r="Y112" s="194" t="str">
        <f t="shared" si="67"/>
        <v/>
      </c>
      <c r="AB112" s="444" t="s">
        <v>913</v>
      </c>
      <c r="AC112" s="489">
        <f>1-(SUM(AC110:AC111))</f>
        <v>1</v>
      </c>
      <c r="AK112" s="11"/>
      <c r="AL112" s="11"/>
      <c r="AM112" s="11"/>
      <c r="AN112" s="11"/>
      <c r="AO112" s="11"/>
      <c r="AQ112" s="241"/>
      <c r="AR112" s="242">
        <f t="shared" si="68"/>
        <v>0</v>
      </c>
      <c r="AS112" s="241"/>
      <c r="AT112" s="241">
        <v>0</v>
      </c>
      <c r="AU112" s="241"/>
      <c r="AV112" s="241">
        <f t="shared" si="69"/>
        <v>0</v>
      </c>
      <c r="AX112" s="139"/>
      <c r="AY112" s="122"/>
      <c r="AZ112" s="122"/>
      <c r="BA112" s="122"/>
      <c r="BB112" s="122"/>
      <c r="BC112" s="122"/>
      <c r="BD112" s="383" t="str">
        <f t="shared" si="70"/>
        <v/>
      </c>
      <c r="BE112" s="122"/>
      <c r="BF112" s="139"/>
      <c r="BG112" s="122"/>
      <c r="BI112" s="139"/>
      <c r="BN112" s="122"/>
      <c r="BO112" s="139"/>
      <c r="BP112" s="139"/>
      <c r="BQ112" s="139"/>
      <c r="BW112" s="139"/>
      <c r="BX112" s="122"/>
      <c r="CD112" s="139"/>
      <c r="CE112" s="122"/>
      <c r="CG112" s="122"/>
      <c r="CH112" s="122"/>
      <c r="CI112" s="122"/>
    </row>
    <row r="113" spans="1:88" ht="16.5" customHeight="1" x14ac:dyDescent="0.25">
      <c r="C113" s="308" t="str">
        <f t="shared" si="34"/>
        <v>PO</v>
      </c>
      <c r="D113" s="334" t="str">
        <f t="shared" si="35"/>
        <v>PLAN</v>
      </c>
      <c r="E113" s="338" t="str">
        <f t="shared" si="71"/>
        <v/>
      </c>
      <c r="F113" s="289" t="str">
        <f t="shared" si="71"/>
        <v/>
      </c>
      <c r="G113" s="655"/>
      <c r="H113" s="289" t="str">
        <f t="shared" si="38"/>
        <v>MW/leto</v>
      </c>
      <c r="I113" s="423"/>
      <c r="J113" s="424"/>
      <c r="K113" s="424"/>
      <c r="L113" s="425"/>
      <c r="M113" s="424"/>
      <c r="N113" s="424"/>
      <c r="O113" s="426"/>
      <c r="P113" s="291"/>
      <c r="Q113" s="658"/>
      <c r="R113" s="290" t="str">
        <f t="shared" si="58"/>
        <v>EUR/MW/leto</v>
      </c>
      <c r="S113" s="321" t="str">
        <f t="shared" si="59"/>
        <v/>
      </c>
      <c r="T113" s="689" t="str">
        <f t="shared" si="39"/>
        <v/>
      </c>
      <c r="U113" s="292" t="str">
        <f t="shared" si="40"/>
        <v/>
      </c>
      <c r="V113" s="293" t="str">
        <f t="shared" si="41"/>
        <v/>
      </c>
      <c r="W113" s="294" t="str">
        <f t="shared" si="42"/>
        <v/>
      </c>
      <c r="Y113" s="194" t="str">
        <f t="shared" si="67"/>
        <v/>
      </c>
      <c r="AK113" s="11"/>
      <c r="AL113" s="11"/>
      <c r="AM113" s="11"/>
      <c r="AN113" s="11"/>
      <c r="AO113" s="11"/>
      <c r="AQ113" s="241"/>
      <c r="AR113" s="242">
        <f t="shared" si="68"/>
        <v>0</v>
      </c>
      <c r="AS113" s="241"/>
      <c r="AT113" s="241">
        <v>0</v>
      </c>
      <c r="AU113" s="241"/>
      <c r="AV113" s="241">
        <f t="shared" si="69"/>
        <v>0</v>
      </c>
      <c r="AX113" s="139"/>
      <c r="AY113" s="122"/>
      <c r="AZ113" s="122"/>
      <c r="BA113" s="122"/>
      <c r="BB113" s="122"/>
      <c r="BC113" s="122"/>
      <c r="BD113" s="383" t="str">
        <f t="shared" si="70"/>
        <v/>
      </c>
      <c r="BE113" s="122"/>
      <c r="BF113" s="139"/>
      <c r="BG113" s="122"/>
      <c r="BI113" s="139"/>
      <c r="BN113" s="122"/>
      <c r="BO113" s="139"/>
      <c r="BP113" s="139"/>
      <c r="BQ113" s="139"/>
      <c r="BW113" s="139"/>
      <c r="BX113" s="122"/>
      <c r="CD113" s="139"/>
      <c r="CE113" s="122"/>
      <c r="CG113" s="122"/>
      <c r="CH113" s="122"/>
      <c r="CI113" s="122"/>
    </row>
    <row r="114" spans="1:88" ht="16.7" customHeight="1" x14ac:dyDescent="0.25">
      <c r="C114" s="308" t="str">
        <f t="shared" si="34"/>
        <v>PO</v>
      </c>
      <c r="D114" s="334" t="str">
        <f t="shared" si="35"/>
        <v>PLAN</v>
      </c>
      <c r="E114" s="336" t="str">
        <f t="shared" si="71"/>
        <v/>
      </c>
      <c r="F114" s="277" t="str">
        <f t="shared" si="71"/>
        <v/>
      </c>
      <c r="G114" s="653"/>
      <c r="H114" s="277" t="str">
        <f t="shared" si="38"/>
        <v>MWh</v>
      </c>
      <c r="I114" s="415"/>
      <c r="J114" s="416"/>
      <c r="K114" s="416"/>
      <c r="L114" s="417"/>
      <c r="M114" s="416"/>
      <c r="N114" s="416"/>
      <c r="O114" s="418"/>
      <c r="P114" s="279"/>
      <c r="Q114" s="656"/>
      <c r="R114" s="278" t="str">
        <f t="shared" si="58"/>
        <v>EUR/MWh</v>
      </c>
      <c r="S114" s="319" t="str">
        <f t="shared" si="59"/>
        <v/>
      </c>
      <c r="T114" s="687" t="str">
        <f t="shared" si="39"/>
        <v/>
      </c>
      <c r="U114" s="280" t="str">
        <f t="shared" si="40"/>
        <v/>
      </c>
      <c r="V114" s="281" t="str">
        <f t="shared" si="41"/>
        <v/>
      </c>
      <c r="W114" s="282" t="str">
        <f t="shared" si="42"/>
        <v/>
      </c>
      <c r="Y114" s="194" t="str">
        <f t="shared" si="67"/>
        <v/>
      </c>
      <c r="AB114" s="443" t="s">
        <v>911</v>
      </c>
      <c r="AC114" s="488">
        <f>IFERROR(G114/SUM(G114:G116),0)</f>
        <v>0</v>
      </c>
      <c r="AK114" s="11"/>
      <c r="AL114" s="11"/>
      <c r="AM114" s="11"/>
      <c r="AN114" s="11"/>
      <c r="AO114" s="11"/>
      <c r="AQ114" s="241"/>
      <c r="AR114" s="242">
        <f t="shared" si="68"/>
        <v>0</v>
      </c>
      <c r="AS114" s="241"/>
      <c r="AT114" s="241">
        <v>0</v>
      </c>
      <c r="AU114" s="241"/>
      <c r="AV114" s="241">
        <f t="shared" si="69"/>
        <v>0</v>
      </c>
      <c r="AX114" s="139"/>
      <c r="AY114" s="122"/>
      <c r="AZ114" s="122"/>
      <c r="BA114" s="122"/>
      <c r="BB114" s="122"/>
      <c r="BC114" s="122"/>
      <c r="BD114" s="383" t="str">
        <f t="shared" si="70"/>
        <v/>
      </c>
      <c r="BE114" s="122"/>
      <c r="BF114" s="139"/>
      <c r="BG114" s="122"/>
      <c r="BI114" s="139"/>
      <c r="BN114" s="122"/>
      <c r="BO114" s="139"/>
      <c r="BP114" s="139"/>
      <c r="BQ114" s="139"/>
      <c r="BW114" s="139"/>
      <c r="BX114" s="122"/>
      <c r="CD114" s="139"/>
      <c r="CE114" s="122"/>
      <c r="CG114" s="122"/>
      <c r="CH114" s="122"/>
      <c r="CI114" s="122"/>
    </row>
    <row r="115" spans="1:88" ht="16.7" customHeight="1" x14ac:dyDescent="0.25">
      <c r="C115" s="308" t="str">
        <f t="shared" si="34"/>
        <v>PO</v>
      </c>
      <c r="D115" s="334" t="str">
        <f t="shared" si="35"/>
        <v>PLAN</v>
      </c>
      <c r="E115" s="337" t="str">
        <f t="shared" si="71"/>
        <v/>
      </c>
      <c r="F115" s="283" t="str">
        <f t="shared" si="71"/>
        <v/>
      </c>
      <c r="G115" s="654"/>
      <c r="H115" s="283" t="str">
        <f t="shared" si="38"/>
        <v>MWh</v>
      </c>
      <c r="I115" s="419"/>
      <c r="J115" s="420"/>
      <c r="K115" s="420"/>
      <c r="L115" s="421"/>
      <c r="M115" s="420"/>
      <c r="N115" s="420"/>
      <c r="O115" s="422"/>
      <c r="P115" s="285"/>
      <c r="Q115" s="657"/>
      <c r="R115" s="284" t="str">
        <f t="shared" si="58"/>
        <v>EUR/MWh</v>
      </c>
      <c r="S115" s="320" t="str">
        <f t="shared" si="59"/>
        <v/>
      </c>
      <c r="T115" s="688" t="str">
        <f t="shared" si="39"/>
        <v/>
      </c>
      <c r="U115" s="286" t="str">
        <f t="shared" si="40"/>
        <v/>
      </c>
      <c r="V115" s="287" t="str">
        <f t="shared" si="41"/>
        <v/>
      </c>
      <c r="W115" s="288" t="str">
        <f t="shared" si="42"/>
        <v/>
      </c>
      <c r="Y115" s="194" t="str">
        <f t="shared" si="67"/>
        <v/>
      </c>
      <c r="AB115" s="444" t="s">
        <v>912</v>
      </c>
      <c r="AC115" s="489">
        <f>IFERROR(G115/SUM(G114:G116),0)</f>
        <v>0</v>
      </c>
      <c r="AK115" s="11"/>
      <c r="AL115" s="11"/>
      <c r="AM115" s="11"/>
      <c r="AN115" s="11"/>
      <c r="AO115" s="11"/>
      <c r="AQ115" s="241"/>
      <c r="AR115" s="242">
        <f t="shared" si="68"/>
        <v>0</v>
      </c>
      <c r="AS115" s="241"/>
      <c r="AT115" s="241">
        <v>0</v>
      </c>
      <c r="AU115" s="241"/>
      <c r="AV115" s="241">
        <f t="shared" si="69"/>
        <v>0</v>
      </c>
      <c r="AX115" s="139"/>
      <c r="AY115" s="122"/>
      <c r="AZ115" s="122"/>
      <c r="BA115" s="122"/>
      <c r="BB115" s="122"/>
      <c r="BC115" s="122"/>
      <c r="BD115" s="383" t="str">
        <f t="shared" si="70"/>
        <v/>
      </c>
      <c r="BE115" s="122"/>
      <c r="BF115" s="139"/>
      <c r="BG115" s="122"/>
      <c r="BI115" s="139"/>
      <c r="BN115" s="122"/>
      <c r="BO115" s="139"/>
      <c r="BP115" s="139"/>
      <c r="BQ115" s="139"/>
      <c r="BW115" s="139"/>
      <c r="BX115" s="122"/>
      <c r="CD115" s="139"/>
      <c r="CE115" s="122"/>
      <c r="CG115" s="122"/>
      <c r="CH115" s="122"/>
      <c r="CI115" s="122"/>
    </row>
    <row r="116" spans="1:88" ht="16.7" customHeight="1" x14ac:dyDescent="0.25">
      <c r="C116" s="308" t="str">
        <f t="shared" si="34"/>
        <v>PO</v>
      </c>
      <c r="D116" s="334" t="str">
        <f t="shared" si="35"/>
        <v>PLAN</v>
      </c>
      <c r="E116" s="337" t="str">
        <f t="shared" si="71"/>
        <v/>
      </c>
      <c r="F116" s="283" t="str">
        <f t="shared" si="71"/>
        <v/>
      </c>
      <c r="G116" s="654"/>
      <c r="H116" s="283" t="str">
        <f t="shared" si="38"/>
        <v>MWh</v>
      </c>
      <c r="I116" s="419"/>
      <c r="J116" s="420"/>
      <c r="K116" s="420"/>
      <c r="L116" s="421"/>
      <c r="M116" s="420"/>
      <c r="N116" s="420"/>
      <c r="O116" s="422"/>
      <c r="P116" s="285"/>
      <c r="Q116" s="657"/>
      <c r="R116" s="284" t="str">
        <f t="shared" si="58"/>
        <v>EUR/MWh</v>
      </c>
      <c r="S116" s="320" t="str">
        <f t="shared" si="59"/>
        <v/>
      </c>
      <c r="T116" s="688" t="str">
        <f t="shared" si="39"/>
        <v/>
      </c>
      <c r="U116" s="286" t="str">
        <f t="shared" si="40"/>
        <v/>
      </c>
      <c r="V116" s="287" t="str">
        <f t="shared" si="41"/>
        <v/>
      </c>
      <c r="W116" s="288" t="str">
        <f t="shared" si="42"/>
        <v/>
      </c>
      <c r="Y116" s="194" t="str">
        <f t="shared" si="67"/>
        <v/>
      </c>
      <c r="AB116" s="444" t="s">
        <v>913</v>
      </c>
      <c r="AC116" s="489">
        <f>1-(SUM(AC114:AC115))</f>
        <v>1</v>
      </c>
      <c r="AK116" s="11"/>
      <c r="AL116" s="11"/>
      <c r="AM116" s="11"/>
      <c r="AN116" s="11"/>
      <c r="AO116" s="11"/>
      <c r="AQ116" s="241"/>
      <c r="AR116" s="242">
        <f t="shared" si="68"/>
        <v>0</v>
      </c>
      <c r="AS116" s="241"/>
      <c r="AT116" s="241">
        <v>0</v>
      </c>
      <c r="AU116" s="241"/>
      <c r="AV116" s="241">
        <f t="shared" si="69"/>
        <v>0</v>
      </c>
      <c r="AX116" s="139"/>
      <c r="AY116" s="122"/>
      <c r="AZ116" s="122"/>
      <c r="BA116" s="122"/>
      <c r="BB116" s="122"/>
      <c r="BC116" s="122"/>
      <c r="BD116" s="383" t="str">
        <f t="shared" si="70"/>
        <v/>
      </c>
      <c r="BE116" s="122"/>
      <c r="BF116" s="139"/>
      <c r="BG116" s="122"/>
      <c r="BI116" s="139"/>
      <c r="BN116" s="122"/>
      <c r="BO116" s="139"/>
      <c r="BP116" s="139"/>
      <c r="BQ116" s="139"/>
      <c r="BW116" s="139"/>
      <c r="BX116" s="122"/>
      <c r="CD116" s="139"/>
      <c r="CE116" s="122"/>
      <c r="CG116" s="122"/>
      <c r="CH116" s="122"/>
      <c r="CI116" s="122"/>
    </row>
    <row r="117" spans="1:88" ht="16.5" customHeight="1" x14ac:dyDescent="0.25">
      <c r="C117" s="308" t="str">
        <f t="shared" si="34"/>
        <v>PO</v>
      </c>
      <c r="D117" s="334" t="str">
        <f t="shared" si="35"/>
        <v>PLAN</v>
      </c>
      <c r="E117" s="338" t="str">
        <f t="shared" si="71"/>
        <v/>
      </c>
      <c r="F117" s="289" t="str">
        <f t="shared" si="71"/>
        <v/>
      </c>
      <c r="G117" s="655"/>
      <c r="H117" s="289" t="str">
        <f t="shared" si="38"/>
        <v>MW/leto</v>
      </c>
      <c r="I117" s="423"/>
      <c r="J117" s="424"/>
      <c r="K117" s="424"/>
      <c r="L117" s="425"/>
      <c r="M117" s="424"/>
      <c r="N117" s="424"/>
      <c r="O117" s="426"/>
      <c r="P117" s="291"/>
      <c r="Q117" s="658"/>
      <c r="R117" s="290" t="str">
        <f t="shared" si="58"/>
        <v>EUR/MW/leto</v>
      </c>
      <c r="S117" s="321" t="str">
        <f t="shared" si="59"/>
        <v/>
      </c>
      <c r="T117" s="689" t="str">
        <f t="shared" si="39"/>
        <v/>
      </c>
      <c r="U117" s="292" t="str">
        <f t="shared" si="40"/>
        <v/>
      </c>
      <c r="V117" s="293" t="str">
        <f t="shared" si="41"/>
        <v/>
      </c>
      <c r="W117" s="294" t="str">
        <f t="shared" si="42"/>
        <v/>
      </c>
      <c r="Y117" s="194" t="str">
        <f t="shared" si="67"/>
        <v/>
      </c>
      <c r="AK117" s="11"/>
      <c r="AL117" s="11"/>
      <c r="AM117" s="11"/>
      <c r="AN117" s="11"/>
      <c r="AO117" s="11"/>
      <c r="AQ117" s="241"/>
      <c r="AR117" s="242">
        <f t="shared" si="68"/>
        <v>0</v>
      </c>
      <c r="AS117" s="241"/>
      <c r="AT117" s="241">
        <v>0</v>
      </c>
      <c r="AU117" s="241"/>
      <c r="AV117" s="241">
        <f t="shared" si="69"/>
        <v>0</v>
      </c>
      <c r="AX117" s="139"/>
      <c r="AY117" s="122"/>
      <c r="AZ117" s="122"/>
      <c r="BA117" s="122"/>
      <c r="BB117" s="122"/>
      <c r="BC117" s="122"/>
      <c r="BD117" s="383" t="str">
        <f t="shared" si="70"/>
        <v/>
      </c>
      <c r="BE117" s="122"/>
      <c r="BF117" s="139"/>
      <c r="BG117" s="122"/>
      <c r="BI117" s="139"/>
      <c r="BN117" s="122"/>
      <c r="BO117" s="139"/>
      <c r="BP117" s="139"/>
      <c r="BQ117" s="139"/>
      <c r="BW117" s="139"/>
      <c r="BX117" s="122"/>
      <c r="CD117" s="139"/>
      <c r="CE117" s="122"/>
      <c r="CG117" s="122"/>
      <c r="CH117" s="122"/>
      <c r="CI117" s="122"/>
    </row>
    <row r="118" spans="1:88" ht="16.7" customHeight="1" x14ac:dyDescent="0.25">
      <c r="C118" s="315"/>
      <c r="D118" s="335"/>
      <c r="E118" s="538"/>
      <c r="F118" s="190"/>
      <c r="G118" s="530"/>
      <c r="H118" s="190"/>
      <c r="I118" s="531"/>
      <c r="J118" s="532"/>
      <c r="K118" s="532"/>
      <c r="L118" s="533"/>
      <c r="M118" s="532"/>
      <c r="N118" s="532"/>
      <c r="O118" s="534"/>
      <c r="P118" s="535"/>
      <c r="Q118" s="191"/>
      <c r="R118" s="191"/>
      <c r="S118" s="827">
        <f>SUBTOTAL(109,tbl_07_UVS_0254[Znesek upravičenega stroška 
'[EUR']])</f>
        <v>0</v>
      </c>
      <c r="T118" s="694">
        <f>SUBTOTAL(109,tbl_07_UVS_0254[Strukturni delež upravičenega stroška 
'[%']])</f>
        <v>0</v>
      </c>
      <c r="U118" s="193"/>
      <c r="V118" s="536"/>
      <c r="W118" s="537">
        <f>SUBTOTAL(109,tbl_07_UVS_0254[Razmerje 
(ai x Ei / E0i)
oz. 
(bi x Ei / E0i)])</f>
        <v>0</v>
      </c>
      <c r="Y118" s="194"/>
      <c r="AK118" s="11"/>
      <c r="AL118" s="11"/>
      <c r="AM118" s="11"/>
      <c r="AN118" s="11"/>
      <c r="AO118" s="11"/>
      <c r="AQ118" s="241"/>
      <c r="AR118" s="242"/>
      <c r="AS118" s="241"/>
      <c r="AT118" s="241"/>
      <c r="AU118" s="241"/>
      <c r="AV118" s="241"/>
      <c r="AX118" s="139"/>
      <c r="AY118" s="122"/>
      <c r="AZ118" s="122"/>
      <c r="BA118" s="122"/>
      <c r="BB118" s="122"/>
      <c r="BC118" s="122"/>
      <c r="BD118" s="383"/>
      <c r="BE118" s="122"/>
      <c r="BF118" s="139"/>
      <c r="BG118" s="122"/>
      <c r="BI118" s="139"/>
      <c r="BN118" s="122"/>
      <c r="BO118" s="139"/>
      <c r="BP118" s="139"/>
      <c r="BQ118" s="139"/>
      <c r="BW118" s="139"/>
      <c r="BX118" s="122"/>
      <c r="CD118" s="139"/>
      <c r="CE118" s="122"/>
      <c r="CG118" s="122"/>
      <c r="CH118" s="122"/>
      <c r="CI118" s="122"/>
    </row>
    <row r="119" spans="1:88" ht="20.45" customHeight="1" x14ac:dyDescent="0.25">
      <c r="E119" s="195" t="s">
        <v>241</v>
      </c>
      <c r="F119" s="195" t="s">
        <v>1182</v>
      </c>
      <c r="Q119" s="22"/>
      <c r="AX119" s="139"/>
    </row>
    <row r="120" spans="1:88" ht="14.25" customHeight="1" x14ac:dyDescent="0.25">
      <c r="G120" s="19"/>
      <c r="H120" s="19"/>
      <c r="I120" s="15"/>
      <c r="L120" s="20"/>
      <c r="AX120" s="139"/>
    </row>
    <row r="121" spans="1:88" ht="14.25" customHeight="1" x14ac:dyDescent="0.25">
      <c r="G121" s="19"/>
      <c r="H121" s="19"/>
      <c r="I121" s="15"/>
      <c r="L121" s="20"/>
      <c r="AX121" s="139"/>
      <c r="BM121" s="12"/>
    </row>
    <row r="122" spans="1:88" ht="24.75" customHeight="1" x14ac:dyDescent="0.25">
      <c r="E122" s="305" t="s">
        <v>1037</v>
      </c>
      <c r="H122" s="19"/>
    </row>
    <row r="123" spans="1:88" ht="14.25" customHeight="1" thickBot="1" x14ac:dyDescent="0.3">
      <c r="D123" s="306">
        <v>3</v>
      </c>
    </row>
    <row r="124" spans="1:88" ht="21" customHeight="1" x14ac:dyDescent="0.25">
      <c r="D124" s="306" t="str">
        <f>VLOOKUP(MATCH(D123,tblS_Mesec[ID_Mesec],0),tblS_Mesec[],4)</f>
        <v>PLAN</v>
      </c>
      <c r="F124" s="250" t="s">
        <v>520</v>
      </c>
      <c r="G124" s="921" t="s">
        <v>506</v>
      </c>
      <c r="H124" s="922"/>
      <c r="I124" s="922"/>
      <c r="J124" s="922"/>
      <c r="K124" s="922"/>
      <c r="L124" s="921" t="s">
        <v>515</v>
      </c>
      <c r="M124" s="922"/>
      <c r="N124" s="922"/>
      <c r="O124" s="395"/>
      <c r="P124" s="922" t="s">
        <v>555</v>
      </c>
      <c r="Q124" s="922"/>
      <c r="R124" s="923"/>
      <c r="S124" s="250" t="s">
        <v>1087</v>
      </c>
      <c r="T124" s="252"/>
      <c r="U124" s="251"/>
      <c r="V124" s="251"/>
      <c r="W124" s="252"/>
      <c r="AB124" s="35" t="s">
        <v>241</v>
      </c>
      <c r="BN124" s="35" t="s">
        <v>241</v>
      </c>
    </row>
    <row r="125" spans="1:88" ht="21" customHeight="1" x14ac:dyDescent="0.25">
      <c r="D125" s="306" t="str">
        <f>VLOOKUP(MATCH($D$123,tblS_Mesec[ID_Mesec],0),tblS_Mesec[],7)</f>
        <v>PO</v>
      </c>
      <c r="E125" s="21" t="s">
        <v>1137</v>
      </c>
      <c r="F125" s="249"/>
      <c r="G125" s="253"/>
      <c r="H125" s="249"/>
      <c r="I125" s="254" t="s">
        <v>518</v>
      </c>
      <c r="J125" s="255" t="s">
        <v>519</v>
      </c>
      <c r="K125" s="256"/>
      <c r="L125" s="257" t="s">
        <v>516</v>
      </c>
      <c r="M125" s="559" t="s">
        <v>517</v>
      </c>
      <c r="N125" s="259"/>
      <c r="O125" s="385" t="s">
        <v>907</v>
      </c>
      <c r="P125" s="249"/>
      <c r="Q125" s="249"/>
      <c r="R125" s="249"/>
      <c r="S125" s="249"/>
      <c r="T125" s="249"/>
      <c r="U125" s="249"/>
      <c r="AB125" s="394" t="str">
        <f>$AB$15</f>
        <v>Pripomoček za izračun deleža UVS med posameznimi skupinami odjemalcev</v>
      </c>
      <c r="AR125" s="318">
        <f>SUM(AR128:AR172)</f>
        <v>0</v>
      </c>
      <c r="BN125" s="547" t="str">
        <f>$BN$15</f>
        <v>Uporabljen tip proizvodnih naprav in doseženi mesečni parametri</v>
      </c>
    </row>
    <row r="126" spans="1:88" s="23" customFormat="1" ht="15.75" customHeight="1" x14ac:dyDescent="0.25">
      <c r="E126" s="23" t="s">
        <v>16</v>
      </c>
      <c r="F126" s="23" t="s">
        <v>17</v>
      </c>
      <c r="G126" s="23" t="s">
        <v>18</v>
      </c>
      <c r="H126" s="23" t="s">
        <v>19</v>
      </c>
      <c r="I126" s="23" t="s">
        <v>20</v>
      </c>
      <c r="J126" s="23" t="s">
        <v>21</v>
      </c>
      <c r="K126" s="23" t="s">
        <v>22</v>
      </c>
      <c r="L126" s="23" t="s">
        <v>23</v>
      </c>
      <c r="M126" s="23" t="s">
        <v>24</v>
      </c>
      <c r="N126" s="23" t="s">
        <v>25</v>
      </c>
      <c r="O126" s="23" t="s">
        <v>26</v>
      </c>
      <c r="P126" s="23" t="s">
        <v>27</v>
      </c>
      <c r="Q126" s="23" t="s">
        <v>28</v>
      </c>
      <c r="R126" s="23" t="s">
        <v>507</v>
      </c>
      <c r="S126" s="23" t="s">
        <v>508</v>
      </c>
      <c r="T126" s="23" t="s">
        <v>509</v>
      </c>
      <c r="U126" s="23" t="s">
        <v>510</v>
      </c>
      <c r="V126" s="23" t="s">
        <v>557</v>
      </c>
      <c r="W126" s="23" t="s">
        <v>886</v>
      </c>
      <c r="X126" s="11"/>
      <c r="Y126" s="11"/>
      <c r="Z126" s="11"/>
      <c r="AA126" s="11"/>
      <c r="AB126" s="487"/>
      <c r="AK126" s="123"/>
      <c r="AL126" s="123"/>
      <c r="AM126" s="123"/>
      <c r="AN126" s="123"/>
      <c r="AO126" s="123"/>
      <c r="AP126" s="123"/>
      <c r="AQ126" s="123"/>
      <c r="AR126" s="123"/>
      <c r="AS126" s="139"/>
      <c r="AT126" s="123"/>
      <c r="AU126" s="123"/>
      <c r="AV126" s="123"/>
      <c r="AX126" s="123"/>
      <c r="AY126" s="123"/>
      <c r="AZ126" s="123"/>
      <c r="BA126" s="123"/>
      <c r="BB126" s="123"/>
      <c r="BC126" s="123"/>
      <c r="BG126" s="139"/>
      <c r="BH126" s="123"/>
      <c r="BI126" s="123"/>
      <c r="BJ126" s="123"/>
      <c r="BK126" s="123"/>
      <c r="BL126" s="123"/>
      <c r="BM126" s="123"/>
      <c r="CD126" s="123"/>
      <c r="CE126" s="139"/>
      <c r="CF126" s="123"/>
      <c r="CG126" s="123"/>
      <c r="CH126" s="123"/>
      <c r="CI126" s="123"/>
    </row>
    <row r="127" spans="1:88" s="21" customFormat="1" ht="138" customHeight="1" x14ac:dyDescent="0.25">
      <c r="A127" s="11"/>
      <c r="B127" s="11"/>
      <c r="C127" s="25" t="s">
        <v>573</v>
      </c>
      <c r="D127" s="333" t="s">
        <v>549</v>
      </c>
      <c r="E127" s="309" t="s">
        <v>14</v>
      </c>
      <c r="F127" s="26" t="s">
        <v>146</v>
      </c>
      <c r="G127" s="25" t="s">
        <v>511</v>
      </c>
      <c r="H127" s="27" t="s">
        <v>3</v>
      </c>
      <c r="I127" s="248" t="s">
        <v>503</v>
      </c>
      <c r="J127" s="25" t="s">
        <v>504</v>
      </c>
      <c r="K127" s="25" t="s">
        <v>568</v>
      </c>
      <c r="L127" s="300" t="s">
        <v>512</v>
      </c>
      <c r="M127" s="243" t="s">
        <v>513</v>
      </c>
      <c r="N127" s="243" t="s">
        <v>567</v>
      </c>
      <c r="O127" s="391" t="s">
        <v>875</v>
      </c>
      <c r="P127" s="67" t="s">
        <v>554</v>
      </c>
      <c r="Q127" s="25" t="s">
        <v>556</v>
      </c>
      <c r="R127" s="27" t="s">
        <v>505</v>
      </c>
      <c r="S127" s="25" t="s">
        <v>253</v>
      </c>
      <c r="T127" s="25" t="s">
        <v>147</v>
      </c>
      <c r="U127" s="27" t="s">
        <v>148</v>
      </c>
      <c r="V127" s="36" t="s">
        <v>178</v>
      </c>
      <c r="W127" s="25" t="s">
        <v>179</v>
      </c>
      <c r="Y127" s="392" t="s">
        <v>196</v>
      </c>
      <c r="AB127" s="442" t="s">
        <v>910</v>
      </c>
      <c r="AC127" s="442" t="s">
        <v>909</v>
      </c>
      <c r="AD127" s="442" t="s">
        <v>916</v>
      </c>
      <c r="AE127" s="442" t="s">
        <v>915</v>
      </c>
      <c r="AF127" s="11"/>
      <c r="AG127" s="11"/>
      <c r="AH127" s="11"/>
      <c r="AI127" s="11"/>
      <c r="AJ127" s="11"/>
      <c r="AK127" s="11"/>
      <c r="AL127" s="11"/>
      <c r="AM127" s="11"/>
      <c r="AP127" s="144"/>
      <c r="AQ127" s="246" t="s">
        <v>148</v>
      </c>
      <c r="AR127" s="145" t="s">
        <v>195</v>
      </c>
      <c r="AS127" s="246"/>
      <c r="AT127" s="246"/>
      <c r="AU127" s="246"/>
      <c r="AV127" s="505" t="s">
        <v>522</v>
      </c>
      <c r="AW127" s="386" t="s">
        <v>521</v>
      </c>
      <c r="AX127" s="388" t="s">
        <v>523</v>
      </c>
      <c r="AY127" s="387" t="s">
        <v>876</v>
      </c>
      <c r="AZ127" s="387" t="s">
        <v>877</v>
      </c>
      <c r="BA127" s="387" t="s">
        <v>982</v>
      </c>
      <c r="BB127" s="387" t="s">
        <v>979</v>
      </c>
      <c r="BC127" s="504" t="s">
        <v>986</v>
      </c>
      <c r="BD127" s="504" t="s">
        <v>987</v>
      </c>
      <c r="BE127" s="246" t="s">
        <v>609</v>
      </c>
      <c r="BF127" s="246" t="s">
        <v>610</v>
      </c>
      <c r="BG127" s="246" t="s">
        <v>607</v>
      </c>
      <c r="BH127" s="246" t="s">
        <v>608</v>
      </c>
      <c r="BJ127" s="519" t="s">
        <v>970</v>
      </c>
      <c r="BK127" s="519" t="s">
        <v>978</v>
      </c>
      <c r="BL127" s="519" t="s">
        <v>971</v>
      </c>
      <c r="BM127" s="519" t="s">
        <v>980</v>
      </c>
      <c r="BN127" s="548" t="s">
        <v>972</v>
      </c>
      <c r="BO127" s="548" t="s">
        <v>974</v>
      </c>
      <c r="BP127" s="548" t="s">
        <v>973</v>
      </c>
      <c r="BQ127" s="548" t="s">
        <v>1000</v>
      </c>
      <c r="BR127" s="548" t="s">
        <v>999</v>
      </c>
      <c r="BW127" s="139"/>
      <c r="BX127" s="246"/>
      <c r="CE127" s="246"/>
      <c r="CF127" s="246"/>
      <c r="CG127" s="122"/>
      <c r="CH127" s="122"/>
      <c r="CI127" s="122"/>
      <c r="CJ127" s="122"/>
    </row>
    <row r="128" spans="1:88" s="35" customFormat="1" ht="16.7" customHeight="1" x14ac:dyDescent="0.25">
      <c r="A128" s="11"/>
      <c r="B128" s="11"/>
      <c r="C128" s="332" t="str">
        <f t="shared" ref="C128:C172" si="72">$D$125</f>
        <v>PO</v>
      </c>
      <c r="D128" s="334" t="str">
        <f t="shared" ref="D128:D172" si="73">$D$124</f>
        <v>PLAN</v>
      </c>
      <c r="E128" s="310" t="str">
        <f t="shared" ref="E128:F143" si="74">IF(E73="","",E73)</f>
        <v/>
      </c>
      <c r="F128" s="29" t="str">
        <f t="shared" si="74"/>
        <v/>
      </c>
      <c r="G128" s="262" t="str">
        <f t="shared" ref="G128:G156" si="75">IF(E128="","",ROUND(IF(OR(O128=0,O128=""),SUM(J128:K128),(SUM(M128:N128))/(SUM(M128:N128)+O128)*SUM(J128:K128)),3))</f>
        <v/>
      </c>
      <c r="H128" s="29" t="str">
        <f t="shared" ref="H128:H172" si="76">IF(H73="","",H73)</f>
        <v/>
      </c>
      <c r="I128" s="642"/>
      <c r="J128" s="643"/>
      <c r="K128" s="643"/>
      <c r="L128" s="644"/>
      <c r="M128" s="643"/>
      <c r="N128" s="643"/>
      <c r="O128" s="645"/>
      <c r="P128" s="646"/>
      <c r="Q128" s="647"/>
      <c r="R128" s="30" t="str">
        <f>IF(R73="","",R73)</f>
        <v/>
      </c>
      <c r="S128" s="399" t="str">
        <f t="shared" ref="S128:S172" si="77">IF(OR(G128="",Q128=""),"",ROUND((G128*Q128+P128),2))</f>
        <v/>
      </c>
      <c r="T128" s="685" t="str">
        <f t="shared" ref="T128:T172" si="78">IFERROR(S128/$S$173,"")</f>
        <v/>
      </c>
      <c r="U128" s="32" t="str">
        <f t="shared" ref="U128:U172" si="79">U73</f>
        <v/>
      </c>
      <c r="V128" s="37" t="str">
        <f t="shared" ref="V128:V172" si="80">IFERROR(Q128/Q73-1,"")</f>
        <v/>
      </c>
      <c r="W128" s="33" t="str">
        <f t="shared" ref="W128:W172" si="81">IFERROR(T128*$S$173/$S$118,"")</f>
        <v/>
      </c>
      <c r="Y128" s="34" t="str">
        <f t="shared" ref="Y128:Y156" si="82">IF(AND(E128="",COUNTA(I128:Q128)=0),"",IF(AR128=1,"û","ü"))</f>
        <v/>
      </c>
      <c r="AB128" s="443" t="s">
        <v>911</v>
      </c>
      <c r="AC128" s="488">
        <f>IFERROR(SUM(#REF!,#REF!,#REF!)/#REF!,0)</f>
        <v>0</v>
      </c>
      <c r="AD128" s="492">
        <v>0</v>
      </c>
      <c r="AE128" s="490">
        <f>ROUND(AD128*AC128,3)</f>
        <v>0</v>
      </c>
      <c r="AF128" s="11"/>
      <c r="AG128" s="11"/>
      <c r="AH128" s="11"/>
      <c r="AI128" s="11"/>
      <c r="AJ128" s="11"/>
      <c r="AK128" s="11"/>
      <c r="AL128" s="11"/>
      <c r="AM128" s="11"/>
      <c r="AP128" s="125"/>
      <c r="AQ128" s="125" t="s">
        <v>149</v>
      </c>
      <c r="AR128" s="147">
        <f t="shared" ref="AR128:AR156" si="83">IF(SUM(AS128:BF128)&gt;0,1,0)</f>
        <v>0</v>
      </c>
      <c r="AS128" s="122"/>
      <c r="AT128" s="147"/>
      <c r="AU128" s="147"/>
      <c r="AV128" s="122"/>
      <c r="AW128" s="35">
        <f t="shared" ref="AW128:AW156" si="84">IF(SUM(I128:O128)=0,0,IF(LEFT(E128,3)="A01",IF(SUM(I128:J128,L128:M128)=0,0,IF(AND(SUM(I128:J128)&gt;0,SUM(L128:M128)&gt;0),0,1)),0))</f>
        <v>0</v>
      </c>
      <c r="AX128" s="35">
        <f t="shared" ref="AX128:AX156" si="85">IF(SUM(I128:O128)=0,0,IF(LEFT(E128,3)="A01",IF(SUM(I128:O128)=0,0,IF(OR(AND(K128=0,N128=0),AND(K128&gt;0,N128&gt;=0))=TRUE,0,1)),0))</f>
        <v>0</v>
      </c>
      <c r="AY128" s="35">
        <f>IFERROR(IF(BM128=1,IF(AND(BN128&lt;=$BZ$19,BN128&gt;=$CA$19,BO128&lt;=$BV$19,BO128&gt;=$BW$19,BP128&lt;=$BX$19,BP128&gt;=$BY$19,BQ128&gt;=$CB$19,BQ128&lt;=$CC$19),0,1),0),0)</f>
        <v>0</v>
      </c>
      <c r="AZ128" s="35">
        <f t="shared" ref="AZ128:AZ156" si="86">IFERROR(IF(BM128=2,IF(AND(BN128&lt;=$BZ$20,BN128&gt;=$CA$20,BO128&lt;=$BV$20,BO128&gt;=$BW$20),0,1),0),0)</f>
        <v>0</v>
      </c>
      <c r="BA128" s="35">
        <f>IFERROR(IF(BM128=3,IF(AND(BN128&lt;=$BZ$21,BN128&gt;=$CA$21,BO128&lt;=$BV$21,BO128&gt;=$BW$21,BP128&lt;=$BX$21,BP128&gt;=$BY$21,BQ128&gt;=$CB$21,BQ128&lt;=$CC$21),0,1),0),0)</f>
        <v>0</v>
      </c>
      <c r="BB128" s="35">
        <f t="shared" ref="BB128:BB156" si="87">IFERROR(IF(BM128=4,IF(AND(BN128&lt;=$BZ$22,BN128&gt;=$CA$22,BO128&lt;=$BV$22,BO128&gt;=$BW$22),0,1),0),0)</f>
        <v>0</v>
      </c>
      <c r="BC128" s="35">
        <f t="shared" ref="BC128:BC156" si="88">IF(E128="",0,IF(AND(OR(AND(I128=0,L128=0),AND(I128&gt;0,L128&gt;0),AND(SUM(I128:J128)&gt;0,SUM(L128:M128)&gt;0)),OR(AND(I128&gt;0,J128&gt;0,L128&gt;0),AND(SUM(I128:J128)=0,SUM(L128:M128)=0)))=TRUE,0,1))</f>
        <v>0</v>
      </c>
      <c r="BD128" s="381">
        <f>IF(OR(COUNTA(I128:Q128)=9,COUNTA(I128:Q128)=0)=TRUE,0,1)</f>
        <v>0</v>
      </c>
      <c r="BE128" s="35">
        <f t="shared" ref="BE128:BE156" si="89">IF(AND($BG$16=E128,$BG$128&lt;&gt;""),IF(Q128&gt;$BG$128,1,0),0)</f>
        <v>0</v>
      </c>
      <c r="BF128" s="35">
        <f t="shared" ref="BF128:BF156" si="90">IF(AND($BH$16=E128,$BH$128&lt;&gt;""),IF(Q128&gt;$BH$128,1,0),0)</f>
        <v>0</v>
      </c>
      <c r="BG128" s="372" t="str">
        <f>IF(AND($AK$2=VLOOKUP($D$123,tblS_RegUVS[],2),VLOOKUP($D$123,tblS_RegUVS[],4)&lt;&gt;""),VLOOKUP($D$123,tblS_RegUVS[],4),"")</f>
        <v/>
      </c>
      <c r="BH128" s="372" t="str">
        <f>IF(AND($AK$2=VLOOKUP($D$123,tblS_RegUVS[],2),VLOOKUP($D$123,tblS_RegUVS[],6)&lt;&gt;""),VLOOKUP($D$123,tblS_RegUVS[],6),"")</f>
        <v/>
      </c>
      <c r="BJ128" s="12" t="b">
        <f t="shared" ref="BJ128:BJ156" si="91">AND(LEFT(E128,3)="A01",SUM(L128:N128)&gt;0,E128&lt;&gt;"A01-13",E128&lt;&gt;"A01-14",E128&lt;&gt;"A01-15")</f>
        <v>0</v>
      </c>
      <c r="BK128" s="516" t="b">
        <f t="shared" ref="BK128:BK156" si="92">AND(LEFT(E128,3)="A01",SUM(N128:O128)&gt;0,E128="A01-15")</f>
        <v>0</v>
      </c>
      <c r="BL128" s="518">
        <f t="shared" ref="BL128:BL156" si="93">IF(BJ128=TRUE,IF(AND(K128=0,BJ128=TRUE),1,IF(SUM(I128:J128)=0,2,3)),0)</f>
        <v>0</v>
      </c>
      <c r="BM128" s="518">
        <f>IF(BL128&lt;&gt;0,BL128,IF(BK128=TRUE,4,0))</f>
        <v>0</v>
      </c>
      <c r="BN128" s="517" t="str">
        <f t="shared" ref="BN128:BN156" si="94">IFERROR(IF($BM128=0,"",ROUND(SUM(L128:O128)/SUM(I128:K128),3)),"")</f>
        <v/>
      </c>
      <c r="BO128" s="517" t="str">
        <f t="shared" ref="BO128:BO156" si="95">IFERROR(IF($BM128=0,"",ROUND(SUM(M128:O128)/SUM(J128:K128),3)),"")</f>
        <v/>
      </c>
      <c r="BP128" s="517" t="str">
        <f t="shared" ref="BP128:BP156" si="96">IFERROR(IF($BM128=0,"",ROUND(SUM(L128)/SUM(I128),3)),"")</f>
        <v/>
      </c>
      <c r="BQ128" s="517" t="str">
        <f>IFERROR(IF(OR($BM128=1,$BM128=3),ROUND(IF(O128=0,L128/M128,IF((N128+O128)&lt;=(K128*0.95),L128/(M128+O128),L128/(SUM(N128:O128)-K128*0.95+M128))),3),""),"")</f>
        <v/>
      </c>
      <c r="BR128" s="546" t="str">
        <f>IF(BM128=0,"",VLOOKUP(BM128,$BT$19:$BU$22,2))</f>
        <v/>
      </c>
      <c r="BW128" s="139"/>
      <c r="BX128" s="125"/>
      <c r="CE128" s="372"/>
      <c r="CF128" s="372"/>
      <c r="CG128" s="122"/>
      <c r="CH128" s="122"/>
      <c r="CI128" s="122"/>
      <c r="CJ128" s="122"/>
    </row>
    <row r="129" spans="1:88" s="35" customFormat="1" ht="16.7" customHeight="1" x14ac:dyDescent="0.25">
      <c r="A129" s="11"/>
      <c r="B129" s="11"/>
      <c r="C129" s="332" t="str">
        <f t="shared" si="72"/>
        <v>PO</v>
      </c>
      <c r="D129" s="334" t="str">
        <f t="shared" si="73"/>
        <v>PLAN</v>
      </c>
      <c r="E129" s="310" t="str">
        <f t="shared" si="74"/>
        <v/>
      </c>
      <c r="F129" s="29" t="str">
        <f t="shared" si="74"/>
        <v/>
      </c>
      <c r="G129" s="262" t="str">
        <f t="shared" si="75"/>
        <v/>
      </c>
      <c r="H129" s="29" t="str">
        <f t="shared" si="76"/>
        <v/>
      </c>
      <c r="I129" s="642"/>
      <c r="J129" s="643"/>
      <c r="K129" s="643"/>
      <c r="L129" s="644"/>
      <c r="M129" s="643"/>
      <c r="N129" s="643"/>
      <c r="O129" s="645"/>
      <c r="P129" s="646"/>
      <c r="Q129" s="647"/>
      <c r="R129" s="30" t="str">
        <f t="shared" ref="R129:R172" si="97">IF(R74="","",R74)</f>
        <v/>
      </c>
      <c r="S129" s="399" t="str">
        <f t="shared" si="77"/>
        <v/>
      </c>
      <c r="T129" s="685" t="str">
        <f t="shared" si="78"/>
        <v/>
      </c>
      <c r="U129" s="32" t="str">
        <f t="shared" si="79"/>
        <v/>
      </c>
      <c r="V129" s="37" t="str">
        <f t="shared" si="80"/>
        <v/>
      </c>
      <c r="W129" s="33" t="str">
        <f t="shared" si="81"/>
        <v/>
      </c>
      <c r="Y129" s="34" t="str">
        <f t="shared" si="82"/>
        <v/>
      </c>
      <c r="AB129" s="444" t="s">
        <v>912</v>
      </c>
      <c r="AC129" s="489">
        <f>IFERROR(SUM(#REF!,#REF!,#REF!)/#REF!,0)</f>
        <v>0</v>
      </c>
      <c r="AD129" s="445"/>
      <c r="AE129" s="491">
        <f>ROUND(AD128*AC129,3)</f>
        <v>0</v>
      </c>
      <c r="AF129" s="11"/>
      <c r="AG129" s="11"/>
      <c r="AH129" s="11"/>
      <c r="AI129" s="11"/>
      <c r="AJ129" s="11"/>
      <c r="AK129" s="11"/>
      <c r="AL129" s="11"/>
      <c r="AM129" s="11"/>
      <c r="AP129" s="125"/>
      <c r="AQ129" s="125" t="s">
        <v>150</v>
      </c>
      <c r="AR129" s="147">
        <f t="shared" si="83"/>
        <v>0</v>
      </c>
      <c r="AS129" s="122"/>
      <c r="AT129" s="122"/>
      <c r="AU129" s="122"/>
      <c r="AV129" s="122"/>
      <c r="AW129" s="35">
        <f t="shared" si="84"/>
        <v>0</v>
      </c>
      <c r="AX129" s="35">
        <f t="shared" si="85"/>
        <v>0</v>
      </c>
      <c r="AY129" s="35">
        <f t="shared" ref="AY129:AY156" si="98">IFERROR(IF(BM129=1,IF(AND(BN129&lt;=$BZ$19,BN129&gt;=$CA$19,BO129&lt;=$BV$19,BO129&gt;=$BW$19,BP129&lt;=$BX$19,BP129&gt;=$BY$19,BQ129&gt;=$CB$19,BQ129&lt;=$CC$19),0,1),0),0)</f>
        <v>0</v>
      </c>
      <c r="AZ129" s="35">
        <f t="shared" si="86"/>
        <v>0</v>
      </c>
      <c r="BA129" s="35">
        <f t="shared" ref="BA129:BA156" si="99">IFERROR(IF(BM129=3,IF(AND(BN129&lt;=$BZ$21,BN129&gt;=$CA$21,BO129&lt;=$BV$21,BO129&gt;=$BW$21,BP129&lt;=$BX$21,BP129&gt;=$BY$21,BQ129&gt;=$CB$21,BQ129&lt;=$CC$21),0,1),0),0)</f>
        <v>0</v>
      </c>
      <c r="BB129" s="35">
        <f t="shared" si="87"/>
        <v>0</v>
      </c>
      <c r="BC129" s="35">
        <f t="shared" si="88"/>
        <v>0</v>
      </c>
      <c r="BD129" s="381">
        <f t="shared" ref="BD129:BD156" si="100">IF(OR(COUNTA(I129:Q129)=9,COUNTA(I129:Q129)=0)=TRUE,0,1)</f>
        <v>0</v>
      </c>
      <c r="BE129" s="35">
        <f t="shared" si="89"/>
        <v>0</v>
      </c>
      <c r="BF129" s="35">
        <f t="shared" si="90"/>
        <v>0</v>
      </c>
      <c r="BG129" s="6"/>
      <c r="BJ129" s="12" t="b">
        <f t="shared" si="91"/>
        <v>0</v>
      </c>
      <c r="BK129" s="516" t="b">
        <f t="shared" si="92"/>
        <v>0</v>
      </c>
      <c r="BL129" s="518">
        <f t="shared" si="93"/>
        <v>0</v>
      </c>
      <c r="BM129" s="518">
        <f t="shared" ref="BM129:BM156" si="101">IF(BL129&lt;&gt;0,BL129,IF(BK129=TRUE,4,0))</f>
        <v>0</v>
      </c>
      <c r="BN129" s="517" t="str">
        <f t="shared" si="94"/>
        <v/>
      </c>
      <c r="BO129" s="517" t="str">
        <f t="shared" si="95"/>
        <v/>
      </c>
      <c r="BP129" s="517" t="str">
        <f t="shared" si="96"/>
        <v/>
      </c>
      <c r="BQ129" s="517" t="str">
        <f t="shared" ref="BQ129:BQ156" si="102">IFERROR(IF(OR($BM129=1,$BM129=3),ROUND(IF(O129=0,L129/M129,IF((N129+O129)&lt;=(K129*0.95),L129/(M129+O129),L129/(SUM(N129:O129)-K129*0.95+M129))),3),""),"")</f>
        <v/>
      </c>
      <c r="BR129" s="546" t="str">
        <f t="shared" ref="BR129:BR156" si="103">IF(BM129=0,"",VLOOKUP(BM129,$BT$19:$BU$22,2))</f>
        <v/>
      </c>
      <c r="BW129" s="139"/>
      <c r="BX129" s="125"/>
      <c r="CE129" s="6"/>
      <c r="CG129" s="122"/>
      <c r="CH129" s="122"/>
      <c r="CI129" s="122"/>
      <c r="CJ129" s="122"/>
    </row>
    <row r="130" spans="1:88" s="35" customFormat="1" ht="16.7" customHeight="1" x14ac:dyDescent="0.25">
      <c r="A130" s="11"/>
      <c r="B130" s="11"/>
      <c r="C130" s="332" t="str">
        <f t="shared" si="72"/>
        <v>PO</v>
      </c>
      <c r="D130" s="334" t="str">
        <f t="shared" si="73"/>
        <v>PLAN</v>
      </c>
      <c r="E130" s="310" t="str">
        <f t="shared" si="74"/>
        <v/>
      </c>
      <c r="F130" s="29" t="str">
        <f t="shared" si="74"/>
        <v/>
      </c>
      <c r="G130" s="262" t="str">
        <f t="shared" si="75"/>
        <v/>
      </c>
      <c r="H130" s="29" t="str">
        <f t="shared" si="76"/>
        <v/>
      </c>
      <c r="I130" s="642"/>
      <c r="J130" s="643"/>
      <c r="K130" s="643"/>
      <c r="L130" s="644"/>
      <c r="M130" s="643"/>
      <c r="N130" s="643"/>
      <c r="O130" s="645"/>
      <c r="P130" s="646"/>
      <c r="Q130" s="647"/>
      <c r="R130" s="30" t="str">
        <f t="shared" si="97"/>
        <v/>
      </c>
      <c r="S130" s="399" t="str">
        <f t="shared" si="77"/>
        <v/>
      </c>
      <c r="T130" s="685" t="str">
        <f t="shared" si="78"/>
        <v/>
      </c>
      <c r="U130" s="32" t="str">
        <f t="shared" si="79"/>
        <v/>
      </c>
      <c r="V130" s="37" t="str">
        <f t="shared" si="80"/>
        <v/>
      </c>
      <c r="W130" s="33" t="str">
        <f t="shared" si="81"/>
        <v/>
      </c>
      <c r="Y130" s="34" t="str">
        <f t="shared" si="82"/>
        <v/>
      </c>
      <c r="AB130" s="444" t="s">
        <v>913</v>
      </c>
      <c r="AC130" s="489">
        <f>IFERROR(1-SUM(AC128:AC129),0)</f>
        <v>1</v>
      </c>
      <c r="AD130" s="445"/>
      <c r="AE130" s="491">
        <f>ROUND(AD128*AC130,3)</f>
        <v>0</v>
      </c>
      <c r="AF130" s="11"/>
      <c r="AG130" s="11"/>
      <c r="AH130" s="11"/>
      <c r="AI130" s="11"/>
      <c r="AJ130" s="11"/>
      <c r="AK130" s="11"/>
      <c r="AL130" s="11"/>
      <c r="AM130" s="11"/>
      <c r="AP130" s="125"/>
      <c r="AQ130" s="125" t="s">
        <v>151</v>
      </c>
      <c r="AR130" s="147">
        <f t="shared" si="83"/>
        <v>0</v>
      </c>
      <c r="AS130" s="122"/>
      <c r="AT130" s="122"/>
      <c r="AU130" s="122"/>
      <c r="AV130" s="122"/>
      <c r="AW130" s="35">
        <f t="shared" si="84"/>
        <v>0</v>
      </c>
      <c r="AX130" s="35">
        <f t="shared" si="85"/>
        <v>0</v>
      </c>
      <c r="AY130" s="35">
        <f t="shared" si="98"/>
        <v>0</v>
      </c>
      <c r="AZ130" s="35">
        <f t="shared" si="86"/>
        <v>0</v>
      </c>
      <c r="BA130" s="35">
        <f t="shared" si="99"/>
        <v>0</v>
      </c>
      <c r="BB130" s="35">
        <f t="shared" si="87"/>
        <v>0</v>
      </c>
      <c r="BC130" s="35">
        <f t="shared" si="88"/>
        <v>0</v>
      </c>
      <c r="BD130" s="381">
        <f t="shared" si="100"/>
        <v>0</v>
      </c>
      <c r="BE130" s="35">
        <f t="shared" si="89"/>
        <v>0</v>
      </c>
      <c r="BF130" s="35">
        <f t="shared" si="90"/>
        <v>0</v>
      </c>
      <c r="BJ130" s="12" t="b">
        <f t="shared" si="91"/>
        <v>0</v>
      </c>
      <c r="BK130" s="516" t="b">
        <f t="shared" si="92"/>
        <v>0</v>
      </c>
      <c r="BL130" s="518">
        <f t="shared" si="93"/>
        <v>0</v>
      </c>
      <c r="BM130" s="518">
        <f t="shared" si="101"/>
        <v>0</v>
      </c>
      <c r="BN130" s="517" t="str">
        <f t="shared" si="94"/>
        <v/>
      </c>
      <c r="BO130" s="517" t="str">
        <f t="shared" si="95"/>
        <v/>
      </c>
      <c r="BP130" s="517" t="str">
        <f t="shared" si="96"/>
        <v/>
      </c>
      <c r="BQ130" s="517" t="str">
        <f t="shared" si="102"/>
        <v/>
      </c>
      <c r="BR130" s="546" t="str">
        <f t="shared" si="103"/>
        <v/>
      </c>
      <c r="BW130" s="139"/>
      <c r="BX130" s="125"/>
      <c r="CG130" s="122"/>
      <c r="CH130" s="122"/>
      <c r="CI130" s="122"/>
      <c r="CJ130" s="122"/>
    </row>
    <row r="131" spans="1:88" s="35" customFormat="1" ht="16.7" customHeight="1" x14ac:dyDescent="0.25">
      <c r="A131" s="11"/>
      <c r="B131" s="11"/>
      <c r="C131" s="332" t="str">
        <f t="shared" si="72"/>
        <v>PO</v>
      </c>
      <c r="D131" s="334" t="str">
        <f t="shared" si="73"/>
        <v>PLAN</v>
      </c>
      <c r="E131" s="310" t="str">
        <f t="shared" si="74"/>
        <v/>
      </c>
      <c r="F131" s="29" t="str">
        <f t="shared" si="74"/>
        <v/>
      </c>
      <c r="G131" s="262" t="str">
        <f t="shared" si="75"/>
        <v/>
      </c>
      <c r="H131" s="29" t="str">
        <f t="shared" si="76"/>
        <v/>
      </c>
      <c r="I131" s="642"/>
      <c r="J131" s="643"/>
      <c r="K131" s="643"/>
      <c r="L131" s="644"/>
      <c r="M131" s="643"/>
      <c r="N131" s="643"/>
      <c r="O131" s="645"/>
      <c r="P131" s="646"/>
      <c r="Q131" s="647"/>
      <c r="R131" s="30" t="str">
        <f t="shared" si="97"/>
        <v/>
      </c>
      <c r="S131" s="399" t="str">
        <f t="shared" si="77"/>
        <v/>
      </c>
      <c r="T131" s="685" t="str">
        <f t="shared" si="78"/>
        <v/>
      </c>
      <c r="U131" s="32" t="str">
        <f t="shared" si="79"/>
        <v/>
      </c>
      <c r="V131" s="37" t="str">
        <f t="shared" si="80"/>
        <v/>
      </c>
      <c r="W131" s="33" t="str">
        <f t="shared" si="81"/>
        <v/>
      </c>
      <c r="Y131" s="34" t="str">
        <f t="shared" si="82"/>
        <v/>
      </c>
      <c r="AC131" s="11"/>
      <c r="AD131" s="11"/>
      <c r="AE131" s="11"/>
      <c r="AF131" s="11"/>
      <c r="AG131" s="11"/>
      <c r="AH131" s="11"/>
      <c r="AJ131" s="11"/>
      <c r="AK131" s="11"/>
      <c r="AL131" s="11"/>
      <c r="AM131" s="11"/>
      <c r="AP131" s="125"/>
      <c r="AQ131" s="125" t="s">
        <v>152</v>
      </c>
      <c r="AR131" s="147">
        <f t="shared" si="83"/>
        <v>0</v>
      </c>
      <c r="AS131" s="122"/>
      <c r="AT131" s="122"/>
      <c r="AU131" s="122"/>
      <c r="AV131" s="122"/>
      <c r="AW131" s="35">
        <f t="shared" si="84"/>
        <v>0</v>
      </c>
      <c r="AX131" s="35">
        <f t="shared" si="85"/>
        <v>0</v>
      </c>
      <c r="AY131" s="35">
        <f t="shared" si="98"/>
        <v>0</v>
      </c>
      <c r="AZ131" s="35">
        <f t="shared" si="86"/>
        <v>0</v>
      </c>
      <c r="BA131" s="35">
        <f t="shared" si="99"/>
        <v>0</v>
      </c>
      <c r="BB131" s="35">
        <f t="shared" si="87"/>
        <v>0</v>
      </c>
      <c r="BC131" s="35">
        <f t="shared" si="88"/>
        <v>0</v>
      </c>
      <c r="BD131" s="381">
        <f t="shared" si="100"/>
        <v>0</v>
      </c>
      <c r="BE131" s="35">
        <f t="shared" si="89"/>
        <v>0</v>
      </c>
      <c r="BF131" s="35">
        <f t="shared" si="90"/>
        <v>0</v>
      </c>
      <c r="BJ131" s="12" t="b">
        <f t="shared" si="91"/>
        <v>0</v>
      </c>
      <c r="BK131" s="516" t="b">
        <f t="shared" si="92"/>
        <v>0</v>
      </c>
      <c r="BL131" s="518">
        <f t="shared" si="93"/>
        <v>0</v>
      </c>
      <c r="BM131" s="518">
        <f t="shared" si="101"/>
        <v>0</v>
      </c>
      <c r="BN131" s="517" t="str">
        <f t="shared" si="94"/>
        <v/>
      </c>
      <c r="BO131" s="517" t="str">
        <f t="shared" si="95"/>
        <v/>
      </c>
      <c r="BP131" s="517" t="str">
        <f t="shared" si="96"/>
        <v/>
      </c>
      <c r="BQ131" s="517" t="str">
        <f t="shared" si="102"/>
        <v/>
      </c>
      <c r="BR131" s="546" t="str">
        <f t="shared" si="103"/>
        <v/>
      </c>
      <c r="BW131" s="139"/>
      <c r="BX131" s="125"/>
      <c r="CG131" s="122"/>
      <c r="CH131" s="122"/>
      <c r="CI131" s="122"/>
      <c r="CJ131" s="122"/>
    </row>
    <row r="132" spans="1:88" s="35" customFormat="1" ht="16.7" customHeight="1" x14ac:dyDescent="0.25">
      <c r="A132" s="11"/>
      <c r="B132" s="11"/>
      <c r="C132" s="332" t="str">
        <f t="shared" si="72"/>
        <v>PO</v>
      </c>
      <c r="D132" s="334" t="str">
        <f t="shared" si="73"/>
        <v>PLAN</v>
      </c>
      <c r="E132" s="310" t="str">
        <f t="shared" si="74"/>
        <v/>
      </c>
      <c r="F132" s="29" t="str">
        <f t="shared" si="74"/>
        <v/>
      </c>
      <c r="G132" s="262" t="str">
        <f t="shared" si="75"/>
        <v/>
      </c>
      <c r="H132" s="29" t="str">
        <f t="shared" si="76"/>
        <v/>
      </c>
      <c r="I132" s="642"/>
      <c r="J132" s="643"/>
      <c r="K132" s="643"/>
      <c r="L132" s="644"/>
      <c r="M132" s="643"/>
      <c r="N132" s="643"/>
      <c r="O132" s="645"/>
      <c r="P132" s="646"/>
      <c r="Q132" s="647"/>
      <c r="R132" s="30" t="str">
        <f t="shared" si="97"/>
        <v/>
      </c>
      <c r="S132" s="399" t="str">
        <f t="shared" si="77"/>
        <v/>
      </c>
      <c r="T132" s="685" t="str">
        <f t="shared" si="78"/>
        <v/>
      </c>
      <c r="U132" s="32" t="str">
        <f t="shared" si="79"/>
        <v/>
      </c>
      <c r="V132" s="37" t="str">
        <f t="shared" si="80"/>
        <v/>
      </c>
      <c r="W132" s="33" t="str">
        <f t="shared" si="81"/>
        <v/>
      </c>
      <c r="Y132" s="34" t="str">
        <f t="shared" si="82"/>
        <v/>
      </c>
      <c r="AC132" s="11"/>
      <c r="AD132" s="11"/>
      <c r="AE132" s="11"/>
      <c r="AF132" s="11"/>
      <c r="AG132" s="11"/>
      <c r="AH132" s="11"/>
      <c r="AI132" s="11"/>
      <c r="AJ132" s="11"/>
      <c r="AK132" s="11"/>
      <c r="AL132" s="11"/>
      <c r="AM132" s="11"/>
      <c r="AP132" s="125"/>
      <c r="AQ132" s="125" t="s">
        <v>153</v>
      </c>
      <c r="AR132" s="147">
        <f t="shared" si="83"/>
        <v>0</v>
      </c>
      <c r="AS132" s="122"/>
      <c r="AT132" s="122"/>
      <c r="AU132" s="122"/>
      <c r="AV132" s="122"/>
      <c r="AW132" s="35">
        <f t="shared" si="84"/>
        <v>0</v>
      </c>
      <c r="AX132" s="35">
        <f t="shared" si="85"/>
        <v>0</v>
      </c>
      <c r="AY132" s="35">
        <f t="shared" si="98"/>
        <v>0</v>
      </c>
      <c r="AZ132" s="35">
        <f t="shared" si="86"/>
        <v>0</v>
      </c>
      <c r="BA132" s="35">
        <f t="shared" si="99"/>
        <v>0</v>
      </c>
      <c r="BB132" s="35">
        <f t="shared" si="87"/>
        <v>0</v>
      </c>
      <c r="BC132" s="35">
        <f t="shared" si="88"/>
        <v>0</v>
      </c>
      <c r="BD132" s="381">
        <f t="shared" si="100"/>
        <v>0</v>
      </c>
      <c r="BE132" s="35">
        <f t="shared" si="89"/>
        <v>0</v>
      </c>
      <c r="BF132" s="35">
        <f t="shared" si="90"/>
        <v>0</v>
      </c>
      <c r="BJ132" s="12" t="b">
        <f t="shared" si="91"/>
        <v>0</v>
      </c>
      <c r="BK132" s="516" t="b">
        <f t="shared" si="92"/>
        <v>0</v>
      </c>
      <c r="BL132" s="518">
        <f t="shared" si="93"/>
        <v>0</v>
      </c>
      <c r="BM132" s="518">
        <f t="shared" si="101"/>
        <v>0</v>
      </c>
      <c r="BN132" s="517" t="str">
        <f t="shared" si="94"/>
        <v/>
      </c>
      <c r="BO132" s="517" t="str">
        <f t="shared" si="95"/>
        <v/>
      </c>
      <c r="BP132" s="517" t="str">
        <f t="shared" si="96"/>
        <v/>
      </c>
      <c r="BQ132" s="517" t="str">
        <f t="shared" si="102"/>
        <v/>
      </c>
      <c r="BR132" s="546" t="str">
        <f t="shared" si="103"/>
        <v/>
      </c>
      <c r="BW132" s="139"/>
      <c r="BX132" s="125"/>
      <c r="CG132" s="122"/>
      <c r="CH132" s="122"/>
      <c r="CI132" s="122"/>
      <c r="CJ132" s="122"/>
    </row>
    <row r="133" spans="1:88" s="35" customFormat="1" ht="16.7" customHeight="1" x14ac:dyDescent="0.25">
      <c r="A133" s="11"/>
      <c r="B133" s="11"/>
      <c r="C133" s="332" t="str">
        <f t="shared" si="72"/>
        <v>PO</v>
      </c>
      <c r="D133" s="334" t="str">
        <f t="shared" si="73"/>
        <v>PLAN</v>
      </c>
      <c r="E133" s="310" t="str">
        <f t="shared" si="74"/>
        <v/>
      </c>
      <c r="F133" s="29" t="str">
        <f t="shared" si="74"/>
        <v/>
      </c>
      <c r="G133" s="262" t="str">
        <f t="shared" si="75"/>
        <v/>
      </c>
      <c r="H133" s="29" t="str">
        <f t="shared" si="76"/>
        <v/>
      </c>
      <c r="I133" s="642"/>
      <c r="J133" s="643"/>
      <c r="K133" s="643"/>
      <c r="L133" s="644"/>
      <c r="M133" s="643"/>
      <c r="N133" s="643"/>
      <c r="O133" s="645"/>
      <c r="P133" s="646"/>
      <c r="Q133" s="647"/>
      <c r="R133" s="30" t="str">
        <f t="shared" si="97"/>
        <v/>
      </c>
      <c r="S133" s="399" t="str">
        <f t="shared" si="77"/>
        <v/>
      </c>
      <c r="T133" s="685" t="str">
        <f t="shared" si="78"/>
        <v/>
      </c>
      <c r="U133" s="32" t="str">
        <f t="shared" si="79"/>
        <v/>
      </c>
      <c r="V133" s="37" t="str">
        <f t="shared" si="80"/>
        <v/>
      </c>
      <c r="W133" s="33" t="str">
        <f t="shared" si="81"/>
        <v/>
      </c>
      <c r="Y133" s="34" t="str">
        <f t="shared" si="82"/>
        <v/>
      </c>
      <c r="AC133" s="11"/>
      <c r="AD133" s="11"/>
      <c r="AE133" s="11"/>
      <c r="AF133" s="11"/>
      <c r="AG133" s="11"/>
      <c r="AH133" s="11"/>
      <c r="AI133" s="11"/>
      <c r="AJ133" s="11"/>
      <c r="AK133" s="11"/>
      <c r="AL133" s="11"/>
      <c r="AM133" s="11"/>
      <c r="AP133" s="125"/>
      <c r="AQ133" s="125" t="s">
        <v>154</v>
      </c>
      <c r="AR133" s="147">
        <f t="shared" si="83"/>
        <v>0</v>
      </c>
      <c r="AS133" s="122"/>
      <c r="AT133" s="125"/>
      <c r="AU133" s="125"/>
      <c r="AV133" s="122"/>
      <c r="AW133" s="35">
        <f t="shared" si="84"/>
        <v>0</v>
      </c>
      <c r="AX133" s="35">
        <f t="shared" si="85"/>
        <v>0</v>
      </c>
      <c r="AY133" s="35">
        <f t="shared" si="98"/>
        <v>0</v>
      </c>
      <c r="AZ133" s="35">
        <f t="shared" si="86"/>
        <v>0</v>
      </c>
      <c r="BA133" s="35">
        <f t="shared" si="99"/>
        <v>0</v>
      </c>
      <c r="BB133" s="35">
        <f t="shared" si="87"/>
        <v>0</v>
      </c>
      <c r="BC133" s="35">
        <f t="shared" si="88"/>
        <v>0</v>
      </c>
      <c r="BD133" s="381">
        <f t="shared" si="100"/>
        <v>0</v>
      </c>
      <c r="BE133" s="35">
        <f t="shared" si="89"/>
        <v>0</v>
      </c>
      <c r="BF133" s="35">
        <f t="shared" si="90"/>
        <v>0</v>
      </c>
      <c r="BJ133" s="12" t="b">
        <f t="shared" si="91"/>
        <v>0</v>
      </c>
      <c r="BK133" s="516" t="b">
        <f t="shared" si="92"/>
        <v>0</v>
      </c>
      <c r="BL133" s="518">
        <f t="shared" si="93"/>
        <v>0</v>
      </c>
      <c r="BM133" s="518">
        <f t="shared" si="101"/>
        <v>0</v>
      </c>
      <c r="BN133" s="517" t="str">
        <f t="shared" si="94"/>
        <v/>
      </c>
      <c r="BO133" s="517" t="str">
        <f t="shared" si="95"/>
        <v/>
      </c>
      <c r="BP133" s="517" t="str">
        <f t="shared" si="96"/>
        <v/>
      </c>
      <c r="BQ133" s="517" t="str">
        <f t="shared" si="102"/>
        <v/>
      </c>
      <c r="BR133" s="546" t="str">
        <f t="shared" si="103"/>
        <v/>
      </c>
      <c r="BW133" s="139"/>
      <c r="BX133" s="125"/>
      <c r="CG133" s="122"/>
      <c r="CH133" s="122"/>
      <c r="CI133" s="122"/>
      <c r="CJ133" s="122"/>
    </row>
    <row r="134" spans="1:88" s="35" customFormat="1" ht="16.7" customHeight="1" x14ac:dyDescent="0.25">
      <c r="A134" s="11"/>
      <c r="B134" s="11"/>
      <c r="C134" s="332" t="str">
        <f t="shared" si="72"/>
        <v>PO</v>
      </c>
      <c r="D134" s="334" t="str">
        <f t="shared" si="73"/>
        <v>PLAN</v>
      </c>
      <c r="E134" s="310" t="str">
        <f t="shared" si="74"/>
        <v/>
      </c>
      <c r="F134" s="29" t="str">
        <f t="shared" si="74"/>
        <v/>
      </c>
      <c r="G134" s="262" t="str">
        <f t="shared" si="75"/>
        <v/>
      </c>
      <c r="H134" s="29" t="str">
        <f t="shared" si="76"/>
        <v/>
      </c>
      <c r="I134" s="642"/>
      <c r="J134" s="643"/>
      <c r="K134" s="643"/>
      <c r="L134" s="644"/>
      <c r="M134" s="643"/>
      <c r="N134" s="643"/>
      <c r="O134" s="645"/>
      <c r="P134" s="646"/>
      <c r="Q134" s="647"/>
      <c r="R134" s="30" t="str">
        <f t="shared" si="97"/>
        <v/>
      </c>
      <c r="S134" s="399" t="str">
        <f t="shared" si="77"/>
        <v/>
      </c>
      <c r="T134" s="685" t="str">
        <f t="shared" si="78"/>
        <v/>
      </c>
      <c r="U134" s="32" t="str">
        <f t="shared" si="79"/>
        <v/>
      </c>
      <c r="V134" s="37" t="str">
        <f t="shared" si="80"/>
        <v/>
      </c>
      <c r="W134" s="33" t="str">
        <f t="shared" si="81"/>
        <v/>
      </c>
      <c r="Y134" s="34" t="str">
        <f t="shared" si="82"/>
        <v/>
      </c>
      <c r="AC134" s="11"/>
      <c r="AD134" s="11"/>
      <c r="AE134" s="11"/>
      <c r="AF134" s="11"/>
      <c r="AG134" s="11"/>
      <c r="AH134" s="11"/>
      <c r="AI134" s="11"/>
      <c r="AJ134" s="11"/>
      <c r="AK134" s="11"/>
      <c r="AL134" s="11"/>
      <c r="AM134" s="11"/>
      <c r="AP134" s="125"/>
      <c r="AQ134" s="125" t="s">
        <v>155</v>
      </c>
      <c r="AR134" s="147">
        <f t="shared" si="83"/>
        <v>0</v>
      </c>
      <c r="AS134" s="122"/>
      <c r="AT134" s="125"/>
      <c r="AU134" s="125"/>
      <c r="AV134" s="122"/>
      <c r="AW134" s="35">
        <f t="shared" si="84"/>
        <v>0</v>
      </c>
      <c r="AX134" s="35">
        <f t="shared" si="85"/>
        <v>0</v>
      </c>
      <c r="AY134" s="35">
        <f t="shared" si="98"/>
        <v>0</v>
      </c>
      <c r="AZ134" s="35">
        <f t="shared" si="86"/>
        <v>0</v>
      </c>
      <c r="BA134" s="35">
        <f t="shared" si="99"/>
        <v>0</v>
      </c>
      <c r="BB134" s="35">
        <f t="shared" si="87"/>
        <v>0</v>
      </c>
      <c r="BC134" s="35">
        <f t="shared" si="88"/>
        <v>0</v>
      </c>
      <c r="BD134" s="381">
        <f t="shared" si="100"/>
        <v>0</v>
      </c>
      <c r="BE134" s="35">
        <f t="shared" si="89"/>
        <v>0</v>
      </c>
      <c r="BF134" s="35">
        <f t="shared" si="90"/>
        <v>0</v>
      </c>
      <c r="BJ134" s="12" t="b">
        <f t="shared" si="91"/>
        <v>0</v>
      </c>
      <c r="BK134" s="516" t="b">
        <f t="shared" si="92"/>
        <v>0</v>
      </c>
      <c r="BL134" s="518">
        <f t="shared" si="93"/>
        <v>0</v>
      </c>
      <c r="BM134" s="518">
        <f t="shared" si="101"/>
        <v>0</v>
      </c>
      <c r="BN134" s="517" t="str">
        <f t="shared" si="94"/>
        <v/>
      </c>
      <c r="BO134" s="517" t="str">
        <f t="shared" si="95"/>
        <v/>
      </c>
      <c r="BP134" s="517" t="str">
        <f t="shared" si="96"/>
        <v/>
      </c>
      <c r="BQ134" s="517" t="str">
        <f t="shared" si="102"/>
        <v/>
      </c>
      <c r="BR134" s="546" t="str">
        <f t="shared" si="103"/>
        <v/>
      </c>
      <c r="BW134" s="139"/>
      <c r="BX134" s="125"/>
      <c r="CG134" s="122"/>
      <c r="CH134" s="122"/>
      <c r="CI134" s="122"/>
      <c r="CJ134" s="122"/>
    </row>
    <row r="135" spans="1:88" s="35" customFormat="1" ht="16.7" customHeight="1" x14ac:dyDescent="0.25">
      <c r="A135" s="11"/>
      <c r="B135" s="11"/>
      <c r="C135" s="332" t="str">
        <f t="shared" si="72"/>
        <v>PO</v>
      </c>
      <c r="D135" s="334" t="str">
        <f t="shared" si="73"/>
        <v>PLAN</v>
      </c>
      <c r="E135" s="310" t="str">
        <f t="shared" si="74"/>
        <v/>
      </c>
      <c r="F135" s="29" t="str">
        <f t="shared" si="74"/>
        <v/>
      </c>
      <c r="G135" s="262" t="str">
        <f t="shared" si="75"/>
        <v/>
      </c>
      <c r="H135" s="29" t="str">
        <f t="shared" si="76"/>
        <v/>
      </c>
      <c r="I135" s="642"/>
      <c r="J135" s="643"/>
      <c r="K135" s="643"/>
      <c r="L135" s="644"/>
      <c r="M135" s="643"/>
      <c r="N135" s="643"/>
      <c r="O135" s="645"/>
      <c r="P135" s="646"/>
      <c r="Q135" s="647"/>
      <c r="R135" s="30" t="str">
        <f t="shared" si="97"/>
        <v/>
      </c>
      <c r="S135" s="399" t="str">
        <f t="shared" si="77"/>
        <v/>
      </c>
      <c r="T135" s="685" t="str">
        <f t="shared" si="78"/>
        <v/>
      </c>
      <c r="U135" s="32" t="str">
        <f t="shared" si="79"/>
        <v/>
      </c>
      <c r="V135" s="37" t="str">
        <f t="shared" si="80"/>
        <v/>
      </c>
      <c r="W135" s="33" t="str">
        <f t="shared" si="81"/>
        <v/>
      </c>
      <c r="Y135" s="34" t="str">
        <f t="shared" si="82"/>
        <v/>
      </c>
      <c r="AC135" s="11"/>
      <c r="AD135" s="11"/>
      <c r="AE135" s="11"/>
      <c r="AF135" s="11"/>
      <c r="AG135" s="11"/>
      <c r="AH135" s="11"/>
      <c r="AI135" s="11"/>
      <c r="AJ135" s="11"/>
      <c r="AK135" s="11"/>
      <c r="AL135" s="11"/>
      <c r="AM135" s="11"/>
      <c r="AP135" s="125"/>
      <c r="AQ135" s="125" t="s">
        <v>156</v>
      </c>
      <c r="AR135" s="147">
        <f t="shared" si="83"/>
        <v>0</v>
      </c>
      <c r="AS135" s="122"/>
      <c r="AT135" s="122"/>
      <c r="AU135" s="122"/>
      <c r="AV135" s="122"/>
      <c r="AW135" s="35">
        <f t="shared" si="84"/>
        <v>0</v>
      </c>
      <c r="AX135" s="35">
        <f t="shared" si="85"/>
        <v>0</v>
      </c>
      <c r="AY135" s="35">
        <f t="shared" si="98"/>
        <v>0</v>
      </c>
      <c r="AZ135" s="35">
        <f t="shared" si="86"/>
        <v>0</v>
      </c>
      <c r="BA135" s="35">
        <f t="shared" si="99"/>
        <v>0</v>
      </c>
      <c r="BB135" s="35">
        <f t="shared" si="87"/>
        <v>0</v>
      </c>
      <c r="BC135" s="35">
        <f t="shared" si="88"/>
        <v>0</v>
      </c>
      <c r="BD135" s="381">
        <f t="shared" si="100"/>
        <v>0</v>
      </c>
      <c r="BE135" s="35">
        <f t="shared" si="89"/>
        <v>0</v>
      </c>
      <c r="BF135" s="35">
        <f t="shared" si="90"/>
        <v>0</v>
      </c>
      <c r="BJ135" s="12" t="b">
        <f t="shared" si="91"/>
        <v>0</v>
      </c>
      <c r="BK135" s="516" t="b">
        <f t="shared" si="92"/>
        <v>0</v>
      </c>
      <c r="BL135" s="518">
        <f t="shared" si="93"/>
        <v>0</v>
      </c>
      <c r="BM135" s="518">
        <f t="shared" si="101"/>
        <v>0</v>
      </c>
      <c r="BN135" s="517" t="str">
        <f t="shared" si="94"/>
        <v/>
      </c>
      <c r="BO135" s="517" t="str">
        <f t="shared" si="95"/>
        <v/>
      </c>
      <c r="BP135" s="517" t="str">
        <f t="shared" si="96"/>
        <v/>
      </c>
      <c r="BQ135" s="517" t="str">
        <f t="shared" si="102"/>
        <v/>
      </c>
      <c r="BR135" s="546" t="str">
        <f t="shared" si="103"/>
        <v/>
      </c>
      <c r="BW135" s="139"/>
      <c r="BX135" s="125"/>
      <c r="CG135" s="122"/>
      <c r="CH135" s="122"/>
      <c r="CI135" s="122"/>
      <c r="CJ135" s="122"/>
    </row>
    <row r="136" spans="1:88" s="35" customFormat="1" ht="16.7" customHeight="1" x14ac:dyDescent="0.25">
      <c r="A136" s="11"/>
      <c r="B136" s="11"/>
      <c r="C136" s="332" t="str">
        <f t="shared" si="72"/>
        <v>PO</v>
      </c>
      <c r="D136" s="334" t="str">
        <f t="shared" si="73"/>
        <v>PLAN</v>
      </c>
      <c r="E136" s="310" t="str">
        <f t="shared" si="74"/>
        <v/>
      </c>
      <c r="F136" s="29" t="str">
        <f t="shared" si="74"/>
        <v/>
      </c>
      <c r="G136" s="262" t="str">
        <f t="shared" si="75"/>
        <v/>
      </c>
      <c r="H136" s="29" t="str">
        <f t="shared" si="76"/>
        <v/>
      </c>
      <c r="I136" s="642"/>
      <c r="J136" s="643"/>
      <c r="K136" s="643"/>
      <c r="L136" s="644"/>
      <c r="M136" s="643"/>
      <c r="N136" s="643"/>
      <c r="O136" s="645"/>
      <c r="P136" s="646"/>
      <c r="Q136" s="647"/>
      <c r="R136" s="30" t="str">
        <f t="shared" si="97"/>
        <v/>
      </c>
      <c r="S136" s="399" t="str">
        <f t="shared" si="77"/>
        <v/>
      </c>
      <c r="T136" s="685" t="str">
        <f t="shared" si="78"/>
        <v/>
      </c>
      <c r="U136" s="32" t="str">
        <f t="shared" si="79"/>
        <v/>
      </c>
      <c r="V136" s="37" t="str">
        <f t="shared" si="80"/>
        <v/>
      </c>
      <c r="W136" s="33" t="str">
        <f t="shared" si="81"/>
        <v/>
      </c>
      <c r="Y136" s="34" t="str">
        <f t="shared" si="82"/>
        <v/>
      </c>
      <c r="AC136" s="11"/>
      <c r="AD136" s="11"/>
      <c r="AE136" s="11"/>
      <c r="AF136" s="11"/>
      <c r="AG136" s="11"/>
      <c r="AH136" s="11"/>
      <c r="AI136" s="11"/>
      <c r="AJ136" s="11"/>
      <c r="AK136" s="11"/>
      <c r="AL136" s="11"/>
      <c r="AM136" s="11"/>
      <c r="AP136" s="125"/>
      <c r="AQ136" s="125" t="s">
        <v>157</v>
      </c>
      <c r="AR136" s="147">
        <f t="shared" si="83"/>
        <v>0</v>
      </c>
      <c r="AS136" s="122"/>
      <c r="AT136" s="122"/>
      <c r="AU136" s="122"/>
      <c r="AV136" s="122"/>
      <c r="AW136" s="35">
        <f t="shared" si="84"/>
        <v>0</v>
      </c>
      <c r="AX136" s="35">
        <f t="shared" si="85"/>
        <v>0</v>
      </c>
      <c r="AY136" s="35">
        <f t="shared" si="98"/>
        <v>0</v>
      </c>
      <c r="AZ136" s="35">
        <f t="shared" si="86"/>
        <v>0</v>
      </c>
      <c r="BA136" s="35">
        <f t="shared" si="99"/>
        <v>0</v>
      </c>
      <c r="BB136" s="35">
        <f t="shared" si="87"/>
        <v>0</v>
      </c>
      <c r="BC136" s="35">
        <f t="shared" si="88"/>
        <v>0</v>
      </c>
      <c r="BD136" s="381">
        <f t="shared" si="100"/>
        <v>0</v>
      </c>
      <c r="BE136" s="35">
        <f t="shared" si="89"/>
        <v>0</v>
      </c>
      <c r="BF136" s="35">
        <f t="shared" si="90"/>
        <v>0</v>
      </c>
      <c r="BJ136" s="12" t="b">
        <f t="shared" si="91"/>
        <v>0</v>
      </c>
      <c r="BK136" s="516" t="b">
        <f t="shared" si="92"/>
        <v>0</v>
      </c>
      <c r="BL136" s="518">
        <f t="shared" si="93"/>
        <v>0</v>
      </c>
      <c r="BM136" s="518">
        <f t="shared" si="101"/>
        <v>0</v>
      </c>
      <c r="BN136" s="517" t="str">
        <f t="shared" si="94"/>
        <v/>
      </c>
      <c r="BO136" s="517" t="str">
        <f t="shared" si="95"/>
        <v/>
      </c>
      <c r="BP136" s="517" t="str">
        <f t="shared" si="96"/>
        <v/>
      </c>
      <c r="BQ136" s="517" t="str">
        <f t="shared" si="102"/>
        <v/>
      </c>
      <c r="BR136" s="546" t="str">
        <f t="shared" si="103"/>
        <v/>
      </c>
      <c r="BW136" s="139"/>
      <c r="BX136" s="125"/>
      <c r="CG136" s="122"/>
      <c r="CH136" s="122"/>
      <c r="CI136" s="122"/>
      <c r="CJ136" s="122"/>
    </row>
    <row r="137" spans="1:88" s="35" customFormat="1" ht="16.7" customHeight="1" x14ac:dyDescent="0.25">
      <c r="A137" s="11"/>
      <c r="B137" s="11"/>
      <c r="C137" s="332" t="str">
        <f t="shared" si="72"/>
        <v>PO</v>
      </c>
      <c r="D137" s="334" t="str">
        <f t="shared" si="73"/>
        <v>PLAN</v>
      </c>
      <c r="E137" s="310" t="str">
        <f t="shared" si="74"/>
        <v/>
      </c>
      <c r="F137" s="29" t="str">
        <f t="shared" si="74"/>
        <v/>
      </c>
      <c r="G137" s="262" t="str">
        <f t="shared" si="75"/>
        <v/>
      </c>
      <c r="H137" s="29" t="str">
        <f t="shared" si="76"/>
        <v/>
      </c>
      <c r="I137" s="642"/>
      <c r="J137" s="643"/>
      <c r="K137" s="643"/>
      <c r="L137" s="644"/>
      <c r="M137" s="643"/>
      <c r="N137" s="643"/>
      <c r="O137" s="645"/>
      <c r="P137" s="646"/>
      <c r="Q137" s="647"/>
      <c r="R137" s="30" t="str">
        <f t="shared" si="97"/>
        <v/>
      </c>
      <c r="S137" s="399" t="str">
        <f t="shared" si="77"/>
        <v/>
      </c>
      <c r="T137" s="685" t="str">
        <f t="shared" si="78"/>
        <v/>
      </c>
      <c r="U137" s="32" t="str">
        <f t="shared" si="79"/>
        <v/>
      </c>
      <c r="V137" s="37" t="str">
        <f t="shared" si="80"/>
        <v/>
      </c>
      <c r="W137" s="33" t="str">
        <f t="shared" si="81"/>
        <v/>
      </c>
      <c r="Y137" s="34" t="str">
        <f t="shared" si="82"/>
        <v/>
      </c>
      <c r="AC137" s="11"/>
      <c r="AD137" s="11"/>
      <c r="AE137" s="11"/>
      <c r="AF137" s="11"/>
      <c r="AG137" s="11"/>
      <c r="AI137" s="11"/>
      <c r="AJ137" s="11"/>
      <c r="AK137" s="11"/>
      <c r="AL137" s="11"/>
      <c r="AM137" s="11"/>
      <c r="AP137" s="125"/>
      <c r="AQ137" s="125" t="s">
        <v>158</v>
      </c>
      <c r="AR137" s="147">
        <f t="shared" si="83"/>
        <v>0</v>
      </c>
      <c r="AS137" s="122"/>
      <c r="AT137" s="122"/>
      <c r="AU137" s="122"/>
      <c r="AV137" s="122"/>
      <c r="AW137" s="35">
        <f t="shared" si="84"/>
        <v>0</v>
      </c>
      <c r="AX137" s="35">
        <f t="shared" si="85"/>
        <v>0</v>
      </c>
      <c r="AY137" s="35">
        <f t="shared" si="98"/>
        <v>0</v>
      </c>
      <c r="AZ137" s="35">
        <f t="shared" si="86"/>
        <v>0</v>
      </c>
      <c r="BA137" s="35">
        <f t="shared" si="99"/>
        <v>0</v>
      </c>
      <c r="BB137" s="35">
        <f t="shared" si="87"/>
        <v>0</v>
      </c>
      <c r="BC137" s="35">
        <f t="shared" si="88"/>
        <v>0</v>
      </c>
      <c r="BD137" s="381">
        <f t="shared" si="100"/>
        <v>0</v>
      </c>
      <c r="BE137" s="35">
        <f t="shared" si="89"/>
        <v>0</v>
      </c>
      <c r="BF137" s="35">
        <f t="shared" si="90"/>
        <v>0</v>
      </c>
      <c r="BJ137" s="12" t="b">
        <f t="shared" si="91"/>
        <v>0</v>
      </c>
      <c r="BK137" s="516" t="b">
        <f t="shared" si="92"/>
        <v>0</v>
      </c>
      <c r="BL137" s="518">
        <f t="shared" si="93"/>
        <v>0</v>
      </c>
      <c r="BM137" s="518">
        <f t="shared" si="101"/>
        <v>0</v>
      </c>
      <c r="BN137" s="517" t="str">
        <f t="shared" si="94"/>
        <v/>
      </c>
      <c r="BO137" s="517" t="str">
        <f t="shared" si="95"/>
        <v/>
      </c>
      <c r="BP137" s="517" t="str">
        <f t="shared" si="96"/>
        <v/>
      </c>
      <c r="BQ137" s="517" t="str">
        <f t="shared" si="102"/>
        <v/>
      </c>
      <c r="BR137" s="546" t="str">
        <f t="shared" si="103"/>
        <v/>
      </c>
      <c r="BW137" s="139"/>
      <c r="BX137" s="125"/>
      <c r="CG137" s="122"/>
      <c r="CH137" s="122"/>
      <c r="CI137" s="122"/>
      <c r="CJ137" s="122"/>
    </row>
    <row r="138" spans="1:88" s="35" customFormat="1" ht="16.7" customHeight="1" x14ac:dyDescent="0.25">
      <c r="A138" s="11"/>
      <c r="B138" s="11"/>
      <c r="C138" s="332" t="str">
        <f t="shared" si="72"/>
        <v>PO</v>
      </c>
      <c r="D138" s="334" t="str">
        <f t="shared" si="73"/>
        <v>PLAN</v>
      </c>
      <c r="E138" s="310" t="str">
        <f t="shared" si="74"/>
        <v/>
      </c>
      <c r="F138" s="29" t="str">
        <f t="shared" si="74"/>
        <v/>
      </c>
      <c r="G138" s="262" t="str">
        <f t="shared" si="75"/>
        <v/>
      </c>
      <c r="H138" s="29" t="str">
        <f t="shared" si="76"/>
        <v/>
      </c>
      <c r="I138" s="642"/>
      <c r="J138" s="643"/>
      <c r="K138" s="643"/>
      <c r="L138" s="644"/>
      <c r="M138" s="643"/>
      <c r="N138" s="643"/>
      <c r="O138" s="645"/>
      <c r="P138" s="646"/>
      <c r="Q138" s="647"/>
      <c r="R138" s="30" t="str">
        <f t="shared" si="97"/>
        <v/>
      </c>
      <c r="S138" s="399" t="str">
        <f t="shared" si="77"/>
        <v/>
      </c>
      <c r="T138" s="685" t="str">
        <f t="shared" si="78"/>
        <v/>
      </c>
      <c r="U138" s="32" t="str">
        <f t="shared" si="79"/>
        <v/>
      </c>
      <c r="V138" s="37" t="str">
        <f t="shared" si="80"/>
        <v/>
      </c>
      <c r="W138" s="33" t="str">
        <f t="shared" si="81"/>
        <v/>
      </c>
      <c r="Y138" s="34" t="str">
        <f t="shared" si="82"/>
        <v/>
      </c>
      <c r="AC138" s="11"/>
      <c r="AD138" s="11"/>
      <c r="AE138" s="11"/>
      <c r="AF138" s="11"/>
      <c r="AG138" s="11"/>
      <c r="AI138" s="11"/>
      <c r="AJ138" s="11"/>
      <c r="AK138" s="11"/>
      <c r="AL138" s="11"/>
      <c r="AM138" s="11"/>
      <c r="AP138" s="125"/>
      <c r="AQ138" s="125" t="s">
        <v>159</v>
      </c>
      <c r="AR138" s="147">
        <f t="shared" si="83"/>
        <v>0</v>
      </c>
      <c r="AS138" s="122"/>
      <c r="AT138" s="122"/>
      <c r="AU138" s="122"/>
      <c r="AV138" s="122"/>
      <c r="AW138" s="35">
        <f t="shared" si="84"/>
        <v>0</v>
      </c>
      <c r="AX138" s="35">
        <f t="shared" si="85"/>
        <v>0</v>
      </c>
      <c r="AY138" s="35">
        <f t="shared" si="98"/>
        <v>0</v>
      </c>
      <c r="AZ138" s="35">
        <f t="shared" si="86"/>
        <v>0</v>
      </c>
      <c r="BA138" s="35">
        <f t="shared" si="99"/>
        <v>0</v>
      </c>
      <c r="BB138" s="35">
        <f t="shared" si="87"/>
        <v>0</v>
      </c>
      <c r="BC138" s="35">
        <f t="shared" si="88"/>
        <v>0</v>
      </c>
      <c r="BD138" s="381">
        <f t="shared" si="100"/>
        <v>0</v>
      </c>
      <c r="BE138" s="35">
        <f t="shared" si="89"/>
        <v>0</v>
      </c>
      <c r="BF138" s="35">
        <f t="shared" si="90"/>
        <v>0</v>
      </c>
      <c r="BJ138" s="12" t="b">
        <f t="shared" si="91"/>
        <v>0</v>
      </c>
      <c r="BK138" s="516" t="b">
        <f t="shared" si="92"/>
        <v>0</v>
      </c>
      <c r="BL138" s="518">
        <f t="shared" si="93"/>
        <v>0</v>
      </c>
      <c r="BM138" s="518">
        <f t="shared" si="101"/>
        <v>0</v>
      </c>
      <c r="BN138" s="517" t="str">
        <f t="shared" si="94"/>
        <v/>
      </c>
      <c r="BO138" s="517" t="str">
        <f t="shared" si="95"/>
        <v/>
      </c>
      <c r="BP138" s="517" t="str">
        <f t="shared" si="96"/>
        <v/>
      </c>
      <c r="BQ138" s="517" t="str">
        <f t="shared" si="102"/>
        <v/>
      </c>
      <c r="BR138" s="546" t="str">
        <f t="shared" si="103"/>
        <v/>
      </c>
      <c r="BW138" s="139"/>
      <c r="BX138" s="125"/>
      <c r="CG138" s="122"/>
      <c r="CH138" s="122"/>
      <c r="CI138" s="122"/>
      <c r="CJ138" s="122"/>
    </row>
    <row r="139" spans="1:88" s="35" customFormat="1" ht="16.7" customHeight="1" x14ac:dyDescent="0.25">
      <c r="A139" s="11"/>
      <c r="B139" s="11"/>
      <c r="C139" s="332" t="str">
        <f t="shared" si="72"/>
        <v>PO</v>
      </c>
      <c r="D139" s="334" t="str">
        <f t="shared" si="73"/>
        <v>PLAN</v>
      </c>
      <c r="E139" s="310" t="str">
        <f t="shared" si="74"/>
        <v/>
      </c>
      <c r="F139" s="29" t="str">
        <f t="shared" si="74"/>
        <v/>
      </c>
      <c r="G139" s="262" t="str">
        <f t="shared" si="75"/>
        <v/>
      </c>
      <c r="H139" s="29" t="str">
        <f t="shared" si="76"/>
        <v/>
      </c>
      <c r="I139" s="642"/>
      <c r="J139" s="643"/>
      <c r="K139" s="643"/>
      <c r="L139" s="644"/>
      <c r="M139" s="643"/>
      <c r="N139" s="643"/>
      <c r="O139" s="645"/>
      <c r="P139" s="646"/>
      <c r="Q139" s="647"/>
      <c r="R139" s="30" t="str">
        <f t="shared" si="97"/>
        <v/>
      </c>
      <c r="S139" s="399" t="str">
        <f t="shared" si="77"/>
        <v/>
      </c>
      <c r="T139" s="685" t="str">
        <f t="shared" si="78"/>
        <v/>
      </c>
      <c r="U139" s="32" t="str">
        <f t="shared" si="79"/>
        <v/>
      </c>
      <c r="V139" s="37" t="str">
        <f t="shared" si="80"/>
        <v/>
      </c>
      <c r="W139" s="33" t="str">
        <f t="shared" si="81"/>
        <v/>
      </c>
      <c r="Y139" s="34" t="str">
        <f t="shared" si="82"/>
        <v/>
      </c>
      <c r="AC139" s="11"/>
      <c r="AD139" s="11"/>
      <c r="AE139" s="11"/>
      <c r="AF139" s="11"/>
      <c r="AG139" s="11"/>
      <c r="AH139" s="11"/>
      <c r="AI139" s="11"/>
      <c r="AJ139" s="11"/>
      <c r="AK139" s="11"/>
      <c r="AL139" s="11"/>
      <c r="AM139" s="11"/>
      <c r="AP139" s="125"/>
      <c r="AQ139" s="125" t="s">
        <v>160</v>
      </c>
      <c r="AR139" s="147">
        <f t="shared" si="83"/>
        <v>0</v>
      </c>
      <c r="AS139" s="122"/>
      <c r="AT139" s="122"/>
      <c r="AU139" s="122"/>
      <c r="AV139" s="122"/>
      <c r="AW139" s="35">
        <f t="shared" si="84"/>
        <v>0</v>
      </c>
      <c r="AX139" s="35">
        <f t="shared" si="85"/>
        <v>0</v>
      </c>
      <c r="AY139" s="35">
        <f t="shared" si="98"/>
        <v>0</v>
      </c>
      <c r="AZ139" s="35">
        <f t="shared" si="86"/>
        <v>0</v>
      </c>
      <c r="BA139" s="35">
        <f t="shared" si="99"/>
        <v>0</v>
      </c>
      <c r="BB139" s="35">
        <f t="shared" si="87"/>
        <v>0</v>
      </c>
      <c r="BC139" s="35">
        <f t="shared" si="88"/>
        <v>0</v>
      </c>
      <c r="BD139" s="381">
        <f t="shared" si="100"/>
        <v>0</v>
      </c>
      <c r="BE139" s="35">
        <f t="shared" si="89"/>
        <v>0</v>
      </c>
      <c r="BF139" s="35">
        <f t="shared" si="90"/>
        <v>0</v>
      </c>
      <c r="BJ139" s="12" t="b">
        <f t="shared" si="91"/>
        <v>0</v>
      </c>
      <c r="BK139" s="516" t="b">
        <f t="shared" si="92"/>
        <v>0</v>
      </c>
      <c r="BL139" s="518">
        <f t="shared" si="93"/>
        <v>0</v>
      </c>
      <c r="BM139" s="518">
        <f t="shared" si="101"/>
        <v>0</v>
      </c>
      <c r="BN139" s="517" t="str">
        <f t="shared" si="94"/>
        <v/>
      </c>
      <c r="BO139" s="517" t="str">
        <f t="shared" si="95"/>
        <v/>
      </c>
      <c r="BP139" s="517" t="str">
        <f t="shared" si="96"/>
        <v/>
      </c>
      <c r="BQ139" s="517" t="str">
        <f t="shared" si="102"/>
        <v/>
      </c>
      <c r="BR139" s="546" t="str">
        <f t="shared" si="103"/>
        <v/>
      </c>
      <c r="BW139" s="139"/>
      <c r="BX139" s="125"/>
      <c r="CG139" s="122"/>
      <c r="CH139" s="122"/>
      <c r="CI139" s="122"/>
      <c r="CJ139" s="122"/>
    </row>
    <row r="140" spans="1:88" s="35" customFormat="1" ht="16.7" customHeight="1" x14ac:dyDescent="0.25">
      <c r="A140" s="11"/>
      <c r="B140" s="11"/>
      <c r="C140" s="332" t="str">
        <f t="shared" si="72"/>
        <v>PO</v>
      </c>
      <c r="D140" s="334" t="str">
        <f t="shared" si="73"/>
        <v>PLAN</v>
      </c>
      <c r="E140" s="310" t="str">
        <f t="shared" si="74"/>
        <v/>
      </c>
      <c r="F140" s="29" t="str">
        <f t="shared" si="74"/>
        <v/>
      </c>
      <c r="G140" s="262" t="str">
        <f t="shared" si="75"/>
        <v/>
      </c>
      <c r="H140" s="29" t="str">
        <f t="shared" si="76"/>
        <v/>
      </c>
      <c r="I140" s="642"/>
      <c r="J140" s="643"/>
      <c r="K140" s="643"/>
      <c r="L140" s="644"/>
      <c r="M140" s="643"/>
      <c r="N140" s="643"/>
      <c r="O140" s="645"/>
      <c r="P140" s="646"/>
      <c r="Q140" s="647"/>
      <c r="R140" s="30" t="str">
        <f t="shared" si="97"/>
        <v/>
      </c>
      <c r="S140" s="399" t="str">
        <f t="shared" si="77"/>
        <v/>
      </c>
      <c r="T140" s="685" t="str">
        <f t="shared" si="78"/>
        <v/>
      </c>
      <c r="U140" s="32" t="str">
        <f t="shared" si="79"/>
        <v/>
      </c>
      <c r="V140" s="37" t="str">
        <f t="shared" si="80"/>
        <v/>
      </c>
      <c r="W140" s="33" t="str">
        <f t="shared" si="81"/>
        <v/>
      </c>
      <c r="Y140" s="34" t="str">
        <f t="shared" si="82"/>
        <v/>
      </c>
      <c r="AC140" s="11"/>
      <c r="AD140" s="11"/>
      <c r="AE140" s="11"/>
      <c r="AF140" s="11"/>
      <c r="AG140" s="11"/>
      <c r="AH140" s="11"/>
      <c r="AI140" s="11"/>
      <c r="AJ140" s="11"/>
      <c r="AK140" s="11"/>
      <c r="AL140" s="11"/>
      <c r="AM140" s="11"/>
      <c r="AP140" s="125"/>
      <c r="AQ140" s="125" t="s">
        <v>161</v>
      </c>
      <c r="AR140" s="147">
        <f t="shared" si="83"/>
        <v>0</v>
      </c>
      <c r="AS140" s="122"/>
      <c r="AT140" s="122"/>
      <c r="AU140" s="122"/>
      <c r="AV140" s="122"/>
      <c r="AW140" s="35">
        <f t="shared" si="84"/>
        <v>0</v>
      </c>
      <c r="AX140" s="35">
        <f t="shared" si="85"/>
        <v>0</v>
      </c>
      <c r="AY140" s="35">
        <f t="shared" si="98"/>
        <v>0</v>
      </c>
      <c r="AZ140" s="35">
        <f t="shared" si="86"/>
        <v>0</v>
      </c>
      <c r="BA140" s="35">
        <f t="shared" si="99"/>
        <v>0</v>
      </c>
      <c r="BB140" s="35">
        <f t="shared" si="87"/>
        <v>0</v>
      </c>
      <c r="BC140" s="35">
        <f t="shared" si="88"/>
        <v>0</v>
      </c>
      <c r="BD140" s="381">
        <f t="shared" si="100"/>
        <v>0</v>
      </c>
      <c r="BE140" s="35">
        <f t="shared" si="89"/>
        <v>0</v>
      </c>
      <c r="BF140" s="35">
        <f t="shared" si="90"/>
        <v>0</v>
      </c>
      <c r="BJ140" s="12" t="b">
        <f t="shared" si="91"/>
        <v>0</v>
      </c>
      <c r="BK140" s="516" t="b">
        <f t="shared" si="92"/>
        <v>0</v>
      </c>
      <c r="BL140" s="518">
        <f t="shared" si="93"/>
        <v>0</v>
      </c>
      <c r="BM140" s="518">
        <f t="shared" si="101"/>
        <v>0</v>
      </c>
      <c r="BN140" s="517" t="str">
        <f t="shared" si="94"/>
        <v/>
      </c>
      <c r="BO140" s="517" t="str">
        <f t="shared" si="95"/>
        <v/>
      </c>
      <c r="BP140" s="517" t="str">
        <f t="shared" si="96"/>
        <v/>
      </c>
      <c r="BQ140" s="517" t="str">
        <f t="shared" si="102"/>
        <v/>
      </c>
      <c r="BR140" s="546" t="str">
        <f t="shared" si="103"/>
        <v/>
      </c>
      <c r="BW140" s="139"/>
      <c r="BX140" s="125"/>
      <c r="CG140" s="122"/>
      <c r="CH140" s="122"/>
      <c r="CI140" s="122"/>
      <c r="CJ140" s="122"/>
    </row>
    <row r="141" spans="1:88" s="35" customFormat="1" ht="16.7" customHeight="1" x14ac:dyDescent="0.25">
      <c r="A141" s="11"/>
      <c r="B141" s="11"/>
      <c r="C141" s="332" t="str">
        <f t="shared" si="72"/>
        <v>PO</v>
      </c>
      <c r="D141" s="334" t="str">
        <f t="shared" si="73"/>
        <v>PLAN</v>
      </c>
      <c r="E141" s="310" t="str">
        <f t="shared" si="74"/>
        <v/>
      </c>
      <c r="F141" s="29" t="str">
        <f t="shared" si="74"/>
        <v/>
      </c>
      <c r="G141" s="262" t="str">
        <f t="shared" si="75"/>
        <v/>
      </c>
      <c r="H141" s="29" t="str">
        <f t="shared" si="76"/>
        <v/>
      </c>
      <c r="I141" s="642"/>
      <c r="J141" s="643"/>
      <c r="K141" s="643"/>
      <c r="L141" s="644"/>
      <c r="M141" s="643"/>
      <c r="N141" s="643"/>
      <c r="O141" s="645"/>
      <c r="P141" s="646"/>
      <c r="Q141" s="647"/>
      <c r="R141" s="30" t="str">
        <f t="shared" si="97"/>
        <v/>
      </c>
      <c r="S141" s="399" t="str">
        <f t="shared" si="77"/>
        <v/>
      </c>
      <c r="T141" s="685" t="str">
        <f t="shared" si="78"/>
        <v/>
      </c>
      <c r="U141" s="32" t="str">
        <f t="shared" si="79"/>
        <v/>
      </c>
      <c r="V141" s="37" t="str">
        <f t="shared" si="80"/>
        <v/>
      </c>
      <c r="W141" s="33" t="str">
        <f t="shared" si="81"/>
        <v/>
      </c>
      <c r="Y141" s="34" t="str">
        <f t="shared" si="82"/>
        <v/>
      </c>
      <c r="AC141" s="11"/>
      <c r="AD141" s="11"/>
      <c r="AE141" s="11"/>
      <c r="AF141" s="11"/>
      <c r="AG141" s="11"/>
      <c r="AH141" s="11"/>
      <c r="AI141" s="11"/>
      <c r="AJ141" s="11"/>
      <c r="AK141" s="11"/>
      <c r="AL141" s="11"/>
      <c r="AM141" s="11"/>
      <c r="AP141" s="125"/>
      <c r="AQ141" s="125" t="s">
        <v>162</v>
      </c>
      <c r="AR141" s="147">
        <f t="shared" si="83"/>
        <v>0</v>
      </c>
      <c r="AS141" s="122"/>
      <c r="AT141" s="122"/>
      <c r="AU141" s="122"/>
      <c r="AV141" s="122"/>
      <c r="AW141" s="35">
        <f t="shared" si="84"/>
        <v>0</v>
      </c>
      <c r="AX141" s="35">
        <f t="shared" si="85"/>
        <v>0</v>
      </c>
      <c r="AY141" s="35">
        <f t="shared" si="98"/>
        <v>0</v>
      </c>
      <c r="AZ141" s="35">
        <f t="shared" si="86"/>
        <v>0</v>
      </c>
      <c r="BA141" s="35">
        <f t="shared" si="99"/>
        <v>0</v>
      </c>
      <c r="BB141" s="35">
        <f t="shared" si="87"/>
        <v>0</v>
      </c>
      <c r="BC141" s="35">
        <f t="shared" si="88"/>
        <v>0</v>
      </c>
      <c r="BD141" s="381">
        <f t="shared" si="100"/>
        <v>0</v>
      </c>
      <c r="BE141" s="35">
        <f t="shared" si="89"/>
        <v>0</v>
      </c>
      <c r="BF141" s="35">
        <f t="shared" si="90"/>
        <v>0</v>
      </c>
      <c r="BJ141" s="12" t="b">
        <f t="shared" si="91"/>
        <v>0</v>
      </c>
      <c r="BK141" s="516" t="b">
        <f t="shared" si="92"/>
        <v>0</v>
      </c>
      <c r="BL141" s="518">
        <f t="shared" si="93"/>
        <v>0</v>
      </c>
      <c r="BM141" s="518">
        <f t="shared" si="101"/>
        <v>0</v>
      </c>
      <c r="BN141" s="517" t="str">
        <f t="shared" si="94"/>
        <v/>
      </c>
      <c r="BO141" s="517" t="str">
        <f t="shared" si="95"/>
        <v/>
      </c>
      <c r="BP141" s="517" t="str">
        <f t="shared" si="96"/>
        <v/>
      </c>
      <c r="BQ141" s="517" t="str">
        <f t="shared" si="102"/>
        <v/>
      </c>
      <c r="BR141" s="546" t="str">
        <f t="shared" si="103"/>
        <v/>
      </c>
      <c r="BW141" s="139"/>
      <c r="BX141" s="125"/>
      <c r="CG141" s="122"/>
      <c r="CH141" s="122"/>
      <c r="CI141" s="122"/>
      <c r="CJ141" s="122"/>
    </row>
    <row r="142" spans="1:88" s="35" customFormat="1" ht="16.7" customHeight="1" x14ac:dyDescent="0.25">
      <c r="A142" s="11"/>
      <c r="B142" s="11"/>
      <c r="C142" s="332" t="str">
        <f t="shared" si="72"/>
        <v>PO</v>
      </c>
      <c r="D142" s="334" t="str">
        <f t="shared" si="73"/>
        <v>PLAN</v>
      </c>
      <c r="E142" s="310" t="str">
        <f t="shared" si="74"/>
        <v/>
      </c>
      <c r="F142" s="29" t="str">
        <f t="shared" si="74"/>
        <v/>
      </c>
      <c r="G142" s="262" t="str">
        <f t="shared" si="75"/>
        <v/>
      </c>
      <c r="H142" s="29" t="str">
        <f t="shared" si="76"/>
        <v/>
      </c>
      <c r="I142" s="642"/>
      <c r="J142" s="643"/>
      <c r="K142" s="643"/>
      <c r="L142" s="644"/>
      <c r="M142" s="643"/>
      <c r="N142" s="643"/>
      <c r="O142" s="645"/>
      <c r="P142" s="646"/>
      <c r="Q142" s="647"/>
      <c r="R142" s="30" t="str">
        <f t="shared" si="97"/>
        <v/>
      </c>
      <c r="S142" s="399" t="str">
        <f t="shared" si="77"/>
        <v/>
      </c>
      <c r="T142" s="685" t="str">
        <f t="shared" si="78"/>
        <v/>
      </c>
      <c r="U142" s="32" t="str">
        <f t="shared" si="79"/>
        <v/>
      </c>
      <c r="V142" s="37" t="str">
        <f t="shared" si="80"/>
        <v/>
      </c>
      <c r="W142" s="33" t="str">
        <f t="shared" si="81"/>
        <v/>
      </c>
      <c r="Y142" s="34" t="str">
        <f t="shared" si="82"/>
        <v/>
      </c>
      <c r="AC142" s="11"/>
      <c r="AD142" s="11"/>
      <c r="AE142" s="11"/>
      <c r="AF142" s="11"/>
      <c r="AG142" s="11"/>
      <c r="AH142" s="11"/>
      <c r="AI142" s="11"/>
      <c r="AJ142" s="11"/>
      <c r="AK142" s="11"/>
      <c r="AL142" s="11"/>
      <c r="AM142" s="11"/>
      <c r="AP142" s="125"/>
      <c r="AQ142" s="125" t="s">
        <v>163</v>
      </c>
      <c r="AR142" s="147">
        <f t="shared" si="83"/>
        <v>0</v>
      </c>
      <c r="AS142" s="122"/>
      <c r="AT142" s="122"/>
      <c r="AU142" s="122"/>
      <c r="AV142" s="122"/>
      <c r="AW142" s="35">
        <f t="shared" si="84"/>
        <v>0</v>
      </c>
      <c r="AX142" s="35">
        <f t="shared" si="85"/>
        <v>0</v>
      </c>
      <c r="AY142" s="35">
        <f t="shared" si="98"/>
        <v>0</v>
      </c>
      <c r="AZ142" s="35">
        <f t="shared" si="86"/>
        <v>0</v>
      </c>
      <c r="BA142" s="35">
        <f t="shared" si="99"/>
        <v>0</v>
      </c>
      <c r="BB142" s="35">
        <f t="shared" si="87"/>
        <v>0</v>
      </c>
      <c r="BC142" s="35">
        <f t="shared" si="88"/>
        <v>0</v>
      </c>
      <c r="BD142" s="381">
        <f t="shared" si="100"/>
        <v>0</v>
      </c>
      <c r="BE142" s="35">
        <f t="shared" si="89"/>
        <v>0</v>
      </c>
      <c r="BF142" s="35">
        <f t="shared" si="90"/>
        <v>0</v>
      </c>
      <c r="BJ142" s="12" t="b">
        <f t="shared" si="91"/>
        <v>0</v>
      </c>
      <c r="BK142" s="516" t="b">
        <f t="shared" si="92"/>
        <v>0</v>
      </c>
      <c r="BL142" s="518">
        <f t="shared" si="93"/>
        <v>0</v>
      </c>
      <c r="BM142" s="518">
        <f t="shared" si="101"/>
        <v>0</v>
      </c>
      <c r="BN142" s="517" t="str">
        <f t="shared" si="94"/>
        <v/>
      </c>
      <c r="BO142" s="517" t="str">
        <f t="shared" si="95"/>
        <v/>
      </c>
      <c r="BP142" s="517" t="str">
        <f t="shared" si="96"/>
        <v/>
      </c>
      <c r="BQ142" s="517" t="str">
        <f t="shared" si="102"/>
        <v/>
      </c>
      <c r="BR142" s="546" t="str">
        <f t="shared" si="103"/>
        <v/>
      </c>
      <c r="BW142" s="139"/>
      <c r="BX142" s="125"/>
      <c r="CG142" s="122"/>
      <c r="CH142" s="122"/>
      <c r="CI142" s="122"/>
      <c r="CJ142" s="122"/>
    </row>
    <row r="143" spans="1:88" s="35" customFormat="1" ht="16.7" customHeight="1" x14ac:dyDescent="0.25">
      <c r="A143" s="11"/>
      <c r="B143" s="11"/>
      <c r="C143" s="332" t="str">
        <f t="shared" si="72"/>
        <v>PO</v>
      </c>
      <c r="D143" s="334" t="str">
        <f t="shared" si="73"/>
        <v>PLAN</v>
      </c>
      <c r="E143" s="310" t="str">
        <f t="shared" si="74"/>
        <v/>
      </c>
      <c r="F143" s="29" t="str">
        <f t="shared" si="74"/>
        <v/>
      </c>
      <c r="G143" s="262" t="str">
        <f t="shared" si="75"/>
        <v/>
      </c>
      <c r="H143" s="29" t="str">
        <f t="shared" si="76"/>
        <v/>
      </c>
      <c r="I143" s="642"/>
      <c r="J143" s="643"/>
      <c r="K143" s="643"/>
      <c r="L143" s="644"/>
      <c r="M143" s="643"/>
      <c r="N143" s="643"/>
      <c r="O143" s="645"/>
      <c r="P143" s="646"/>
      <c r="Q143" s="647"/>
      <c r="R143" s="30" t="str">
        <f t="shared" si="97"/>
        <v/>
      </c>
      <c r="S143" s="399" t="str">
        <f t="shared" si="77"/>
        <v/>
      </c>
      <c r="T143" s="685" t="str">
        <f t="shared" si="78"/>
        <v/>
      </c>
      <c r="U143" s="32" t="str">
        <f t="shared" si="79"/>
        <v/>
      </c>
      <c r="V143" s="37" t="str">
        <f t="shared" si="80"/>
        <v/>
      </c>
      <c r="W143" s="33" t="str">
        <f t="shared" si="81"/>
        <v/>
      </c>
      <c r="Y143" s="34" t="str">
        <f t="shared" si="82"/>
        <v/>
      </c>
      <c r="AC143" s="11"/>
      <c r="AD143" s="11"/>
      <c r="AE143" s="11"/>
      <c r="AF143" s="11"/>
      <c r="AG143" s="11"/>
      <c r="AH143" s="11"/>
      <c r="AI143" s="11"/>
      <c r="AJ143" s="11"/>
      <c r="AK143" s="11"/>
      <c r="AL143" s="11"/>
      <c r="AM143" s="11"/>
      <c r="AP143" s="125"/>
      <c r="AQ143" s="125" t="s">
        <v>164</v>
      </c>
      <c r="AR143" s="147">
        <f t="shared" si="83"/>
        <v>0</v>
      </c>
      <c r="AS143" s="122"/>
      <c r="AT143" s="122"/>
      <c r="AU143" s="122"/>
      <c r="AV143" s="122"/>
      <c r="AW143" s="35">
        <f t="shared" si="84"/>
        <v>0</v>
      </c>
      <c r="AX143" s="35">
        <f t="shared" si="85"/>
        <v>0</v>
      </c>
      <c r="AY143" s="35">
        <f t="shared" si="98"/>
        <v>0</v>
      </c>
      <c r="AZ143" s="35">
        <f t="shared" si="86"/>
        <v>0</v>
      </c>
      <c r="BA143" s="35">
        <f t="shared" si="99"/>
        <v>0</v>
      </c>
      <c r="BB143" s="35">
        <f t="shared" si="87"/>
        <v>0</v>
      </c>
      <c r="BC143" s="35">
        <f t="shared" si="88"/>
        <v>0</v>
      </c>
      <c r="BD143" s="381">
        <f t="shared" si="100"/>
        <v>0</v>
      </c>
      <c r="BE143" s="35">
        <f t="shared" si="89"/>
        <v>0</v>
      </c>
      <c r="BF143" s="35">
        <f t="shared" si="90"/>
        <v>0</v>
      </c>
      <c r="BJ143" s="12" t="b">
        <f t="shared" si="91"/>
        <v>0</v>
      </c>
      <c r="BK143" s="516" t="b">
        <f t="shared" si="92"/>
        <v>0</v>
      </c>
      <c r="BL143" s="518">
        <f t="shared" si="93"/>
        <v>0</v>
      </c>
      <c r="BM143" s="518">
        <f t="shared" si="101"/>
        <v>0</v>
      </c>
      <c r="BN143" s="517" t="str">
        <f t="shared" si="94"/>
        <v/>
      </c>
      <c r="BO143" s="517" t="str">
        <f t="shared" si="95"/>
        <v/>
      </c>
      <c r="BP143" s="517" t="str">
        <f t="shared" si="96"/>
        <v/>
      </c>
      <c r="BQ143" s="517" t="str">
        <f t="shared" si="102"/>
        <v/>
      </c>
      <c r="BR143" s="546" t="str">
        <f t="shared" si="103"/>
        <v/>
      </c>
      <c r="BW143" s="139"/>
      <c r="BX143" s="125"/>
      <c r="CG143" s="122"/>
      <c r="CH143" s="122"/>
      <c r="CI143" s="122"/>
      <c r="CJ143" s="122"/>
    </row>
    <row r="144" spans="1:88" s="35" customFormat="1" ht="16.7" customHeight="1" x14ac:dyDescent="0.25">
      <c r="A144" s="11"/>
      <c r="B144" s="11"/>
      <c r="C144" s="332" t="str">
        <f t="shared" si="72"/>
        <v>PO</v>
      </c>
      <c r="D144" s="334" t="str">
        <f t="shared" si="73"/>
        <v>PLAN</v>
      </c>
      <c r="E144" s="310" t="str">
        <f t="shared" ref="E144:F159" si="104">IF(E89="","",E89)</f>
        <v/>
      </c>
      <c r="F144" s="29" t="str">
        <f t="shared" si="104"/>
        <v/>
      </c>
      <c r="G144" s="262" t="str">
        <f t="shared" si="75"/>
        <v/>
      </c>
      <c r="H144" s="29" t="str">
        <f t="shared" si="76"/>
        <v/>
      </c>
      <c r="I144" s="642"/>
      <c r="J144" s="643"/>
      <c r="K144" s="643"/>
      <c r="L144" s="644"/>
      <c r="M144" s="643"/>
      <c r="N144" s="643"/>
      <c r="O144" s="645"/>
      <c r="P144" s="646"/>
      <c r="Q144" s="647"/>
      <c r="R144" s="30" t="str">
        <f t="shared" si="97"/>
        <v/>
      </c>
      <c r="S144" s="399" t="str">
        <f t="shared" si="77"/>
        <v/>
      </c>
      <c r="T144" s="685" t="str">
        <f t="shared" si="78"/>
        <v/>
      </c>
      <c r="U144" s="32" t="str">
        <f t="shared" si="79"/>
        <v/>
      </c>
      <c r="V144" s="37" t="str">
        <f t="shared" si="80"/>
        <v/>
      </c>
      <c r="W144" s="33" t="str">
        <f t="shared" si="81"/>
        <v/>
      </c>
      <c r="Y144" s="34" t="str">
        <f t="shared" si="82"/>
        <v/>
      </c>
      <c r="AC144" s="11"/>
      <c r="AD144" s="11"/>
      <c r="AE144" s="11"/>
      <c r="AF144" s="11"/>
      <c r="AG144" s="11"/>
      <c r="AH144" s="11"/>
      <c r="AI144" s="11"/>
      <c r="AJ144" s="11"/>
      <c r="AK144" s="11"/>
      <c r="AL144" s="11"/>
      <c r="AM144" s="11"/>
      <c r="AP144" s="125"/>
      <c r="AQ144" s="125" t="s">
        <v>165</v>
      </c>
      <c r="AR144" s="147">
        <f t="shared" si="83"/>
        <v>0</v>
      </c>
      <c r="AS144" s="122"/>
      <c r="AT144" s="122"/>
      <c r="AU144" s="122"/>
      <c r="AV144" s="122"/>
      <c r="AW144" s="35">
        <f t="shared" si="84"/>
        <v>0</v>
      </c>
      <c r="AX144" s="35">
        <f t="shared" si="85"/>
        <v>0</v>
      </c>
      <c r="AY144" s="35">
        <f t="shared" si="98"/>
        <v>0</v>
      </c>
      <c r="AZ144" s="35">
        <f t="shared" si="86"/>
        <v>0</v>
      </c>
      <c r="BA144" s="35">
        <f t="shared" si="99"/>
        <v>0</v>
      </c>
      <c r="BB144" s="35">
        <f t="shared" si="87"/>
        <v>0</v>
      </c>
      <c r="BC144" s="35">
        <f t="shared" si="88"/>
        <v>0</v>
      </c>
      <c r="BD144" s="381">
        <f t="shared" si="100"/>
        <v>0</v>
      </c>
      <c r="BE144" s="35">
        <f t="shared" si="89"/>
        <v>0</v>
      </c>
      <c r="BF144" s="35">
        <f t="shared" si="90"/>
        <v>0</v>
      </c>
      <c r="BJ144" s="12" t="b">
        <f t="shared" si="91"/>
        <v>0</v>
      </c>
      <c r="BK144" s="516" t="b">
        <f t="shared" si="92"/>
        <v>0</v>
      </c>
      <c r="BL144" s="518">
        <f t="shared" si="93"/>
        <v>0</v>
      </c>
      <c r="BM144" s="518">
        <f t="shared" si="101"/>
        <v>0</v>
      </c>
      <c r="BN144" s="517" t="str">
        <f t="shared" si="94"/>
        <v/>
      </c>
      <c r="BO144" s="517" t="str">
        <f t="shared" si="95"/>
        <v/>
      </c>
      <c r="BP144" s="517" t="str">
        <f t="shared" si="96"/>
        <v/>
      </c>
      <c r="BQ144" s="517" t="str">
        <f t="shared" si="102"/>
        <v/>
      </c>
      <c r="BR144" s="546" t="str">
        <f t="shared" si="103"/>
        <v/>
      </c>
      <c r="BW144" s="139"/>
      <c r="BX144" s="125"/>
      <c r="CG144" s="122"/>
      <c r="CH144" s="122"/>
      <c r="CI144" s="122"/>
      <c r="CJ144" s="122"/>
    </row>
    <row r="145" spans="1:88" s="35" customFormat="1" ht="16.7" customHeight="1" x14ac:dyDescent="0.25">
      <c r="A145" s="11"/>
      <c r="B145" s="11"/>
      <c r="C145" s="332" t="str">
        <f t="shared" si="72"/>
        <v>PO</v>
      </c>
      <c r="D145" s="334" t="str">
        <f t="shared" si="73"/>
        <v>PLAN</v>
      </c>
      <c r="E145" s="310" t="str">
        <f t="shared" si="104"/>
        <v/>
      </c>
      <c r="F145" s="29" t="str">
        <f t="shared" si="104"/>
        <v/>
      </c>
      <c r="G145" s="262" t="str">
        <f t="shared" si="75"/>
        <v/>
      </c>
      <c r="H145" s="29" t="str">
        <f t="shared" si="76"/>
        <v/>
      </c>
      <c r="I145" s="642"/>
      <c r="J145" s="643"/>
      <c r="K145" s="643"/>
      <c r="L145" s="644"/>
      <c r="M145" s="643"/>
      <c r="N145" s="643"/>
      <c r="O145" s="645"/>
      <c r="P145" s="646"/>
      <c r="Q145" s="647"/>
      <c r="R145" s="30" t="str">
        <f t="shared" si="97"/>
        <v/>
      </c>
      <c r="S145" s="399" t="str">
        <f t="shared" si="77"/>
        <v/>
      </c>
      <c r="T145" s="685" t="str">
        <f t="shared" si="78"/>
        <v/>
      </c>
      <c r="U145" s="32" t="str">
        <f t="shared" si="79"/>
        <v/>
      </c>
      <c r="V145" s="37" t="str">
        <f t="shared" si="80"/>
        <v/>
      </c>
      <c r="W145" s="33" t="str">
        <f t="shared" si="81"/>
        <v/>
      </c>
      <c r="Y145" s="34" t="str">
        <f t="shared" si="82"/>
        <v/>
      </c>
      <c r="AC145" s="11"/>
      <c r="AD145" s="11"/>
      <c r="AE145" s="11"/>
      <c r="AF145" s="11"/>
      <c r="AG145" s="11"/>
      <c r="AH145" s="11"/>
      <c r="AI145" s="11"/>
      <c r="AJ145" s="11"/>
      <c r="AK145" s="11"/>
      <c r="AL145" s="11"/>
      <c r="AM145" s="11"/>
      <c r="AP145" s="125"/>
      <c r="AQ145" s="125" t="s">
        <v>166</v>
      </c>
      <c r="AR145" s="147">
        <f t="shared" si="83"/>
        <v>0</v>
      </c>
      <c r="AS145" s="122"/>
      <c r="AT145" s="122"/>
      <c r="AU145" s="122"/>
      <c r="AV145" s="122"/>
      <c r="AW145" s="35">
        <f t="shared" si="84"/>
        <v>0</v>
      </c>
      <c r="AX145" s="35">
        <f t="shared" si="85"/>
        <v>0</v>
      </c>
      <c r="AY145" s="35">
        <f t="shared" si="98"/>
        <v>0</v>
      </c>
      <c r="AZ145" s="35">
        <f t="shared" si="86"/>
        <v>0</v>
      </c>
      <c r="BA145" s="35">
        <f t="shared" si="99"/>
        <v>0</v>
      </c>
      <c r="BB145" s="35">
        <f t="shared" si="87"/>
        <v>0</v>
      </c>
      <c r="BC145" s="35">
        <f t="shared" si="88"/>
        <v>0</v>
      </c>
      <c r="BD145" s="381">
        <f t="shared" si="100"/>
        <v>0</v>
      </c>
      <c r="BE145" s="35">
        <f t="shared" si="89"/>
        <v>0</v>
      </c>
      <c r="BF145" s="35">
        <f t="shared" si="90"/>
        <v>0</v>
      </c>
      <c r="BJ145" s="12" t="b">
        <f t="shared" si="91"/>
        <v>0</v>
      </c>
      <c r="BK145" s="516" t="b">
        <f t="shared" si="92"/>
        <v>0</v>
      </c>
      <c r="BL145" s="518">
        <f t="shared" si="93"/>
        <v>0</v>
      </c>
      <c r="BM145" s="518">
        <f t="shared" si="101"/>
        <v>0</v>
      </c>
      <c r="BN145" s="517" t="str">
        <f t="shared" si="94"/>
        <v/>
      </c>
      <c r="BO145" s="517" t="str">
        <f t="shared" si="95"/>
        <v/>
      </c>
      <c r="BP145" s="517" t="str">
        <f t="shared" si="96"/>
        <v/>
      </c>
      <c r="BQ145" s="517" t="str">
        <f t="shared" si="102"/>
        <v/>
      </c>
      <c r="BR145" s="546" t="str">
        <f t="shared" si="103"/>
        <v/>
      </c>
      <c r="BW145" s="139"/>
      <c r="BX145" s="125"/>
      <c r="CG145" s="122"/>
      <c r="CH145" s="122"/>
      <c r="CI145" s="122"/>
      <c r="CJ145" s="122"/>
    </row>
    <row r="146" spans="1:88" s="35" customFormat="1" ht="16.7" customHeight="1" x14ac:dyDescent="0.25">
      <c r="A146" s="11"/>
      <c r="B146" s="11"/>
      <c r="C146" s="332" t="str">
        <f t="shared" si="72"/>
        <v>PO</v>
      </c>
      <c r="D146" s="334" t="str">
        <f t="shared" si="73"/>
        <v>PLAN</v>
      </c>
      <c r="E146" s="310" t="str">
        <f t="shared" si="104"/>
        <v/>
      </c>
      <c r="F146" s="29" t="str">
        <f t="shared" si="104"/>
        <v/>
      </c>
      <c r="G146" s="262" t="str">
        <f t="shared" si="75"/>
        <v/>
      </c>
      <c r="H146" s="29" t="str">
        <f t="shared" si="76"/>
        <v/>
      </c>
      <c r="I146" s="642"/>
      <c r="J146" s="643"/>
      <c r="K146" s="643"/>
      <c r="L146" s="644"/>
      <c r="M146" s="643"/>
      <c r="N146" s="643"/>
      <c r="O146" s="645"/>
      <c r="P146" s="646"/>
      <c r="Q146" s="647"/>
      <c r="R146" s="30" t="str">
        <f t="shared" si="97"/>
        <v/>
      </c>
      <c r="S146" s="399" t="str">
        <f t="shared" si="77"/>
        <v/>
      </c>
      <c r="T146" s="685" t="str">
        <f t="shared" si="78"/>
        <v/>
      </c>
      <c r="U146" s="32" t="str">
        <f t="shared" si="79"/>
        <v/>
      </c>
      <c r="V146" s="37" t="str">
        <f t="shared" si="80"/>
        <v/>
      </c>
      <c r="W146" s="33" t="str">
        <f t="shared" si="81"/>
        <v/>
      </c>
      <c r="Y146" s="34" t="str">
        <f t="shared" si="82"/>
        <v/>
      </c>
      <c r="AC146" s="11"/>
      <c r="AD146" s="11"/>
      <c r="AE146" s="11"/>
      <c r="AF146" s="11"/>
      <c r="AG146" s="11"/>
      <c r="AH146" s="11"/>
      <c r="AI146" s="11"/>
      <c r="AJ146" s="11"/>
      <c r="AK146" s="11"/>
      <c r="AL146" s="11"/>
      <c r="AM146" s="11"/>
      <c r="AP146" s="125"/>
      <c r="AQ146" s="125" t="s">
        <v>167</v>
      </c>
      <c r="AR146" s="147">
        <f t="shared" si="83"/>
        <v>0</v>
      </c>
      <c r="AS146" s="122"/>
      <c r="AT146" s="122"/>
      <c r="AU146" s="122"/>
      <c r="AV146" s="122"/>
      <c r="AW146" s="35">
        <f t="shared" si="84"/>
        <v>0</v>
      </c>
      <c r="AX146" s="35">
        <f t="shared" si="85"/>
        <v>0</v>
      </c>
      <c r="AY146" s="35">
        <f t="shared" si="98"/>
        <v>0</v>
      </c>
      <c r="AZ146" s="35">
        <f t="shared" si="86"/>
        <v>0</v>
      </c>
      <c r="BA146" s="35">
        <f t="shared" si="99"/>
        <v>0</v>
      </c>
      <c r="BB146" s="35">
        <f t="shared" si="87"/>
        <v>0</v>
      </c>
      <c r="BC146" s="35">
        <f t="shared" si="88"/>
        <v>0</v>
      </c>
      <c r="BD146" s="381">
        <f t="shared" si="100"/>
        <v>0</v>
      </c>
      <c r="BE146" s="35">
        <f t="shared" si="89"/>
        <v>0</v>
      </c>
      <c r="BF146" s="35">
        <f t="shared" si="90"/>
        <v>0</v>
      </c>
      <c r="BJ146" s="12" t="b">
        <f t="shared" si="91"/>
        <v>0</v>
      </c>
      <c r="BK146" s="516" t="b">
        <f t="shared" si="92"/>
        <v>0</v>
      </c>
      <c r="BL146" s="518">
        <f t="shared" si="93"/>
        <v>0</v>
      </c>
      <c r="BM146" s="518">
        <f t="shared" si="101"/>
        <v>0</v>
      </c>
      <c r="BN146" s="517" t="str">
        <f t="shared" si="94"/>
        <v/>
      </c>
      <c r="BO146" s="517" t="str">
        <f t="shared" si="95"/>
        <v/>
      </c>
      <c r="BP146" s="517" t="str">
        <f t="shared" si="96"/>
        <v/>
      </c>
      <c r="BQ146" s="517" t="str">
        <f t="shared" si="102"/>
        <v/>
      </c>
      <c r="BR146" s="546" t="str">
        <f t="shared" si="103"/>
        <v/>
      </c>
      <c r="BW146" s="139"/>
      <c r="BX146" s="125"/>
      <c r="CG146" s="122"/>
      <c r="CH146" s="122"/>
      <c r="CI146" s="122"/>
      <c r="CJ146" s="122"/>
    </row>
    <row r="147" spans="1:88" s="35" customFormat="1" ht="16.7" customHeight="1" x14ac:dyDescent="0.25">
      <c r="A147" s="11"/>
      <c r="B147" s="11"/>
      <c r="C147" s="332" t="str">
        <f t="shared" si="72"/>
        <v>PO</v>
      </c>
      <c r="D147" s="334" t="str">
        <f t="shared" si="73"/>
        <v>PLAN</v>
      </c>
      <c r="E147" s="310" t="str">
        <f t="shared" si="104"/>
        <v/>
      </c>
      <c r="F147" s="29" t="str">
        <f t="shared" si="104"/>
        <v/>
      </c>
      <c r="G147" s="262" t="str">
        <f t="shared" si="75"/>
        <v/>
      </c>
      <c r="H147" s="29" t="str">
        <f t="shared" si="76"/>
        <v/>
      </c>
      <c r="I147" s="642"/>
      <c r="J147" s="643"/>
      <c r="K147" s="643"/>
      <c r="L147" s="644"/>
      <c r="M147" s="643"/>
      <c r="N147" s="643"/>
      <c r="O147" s="645"/>
      <c r="P147" s="646"/>
      <c r="Q147" s="647"/>
      <c r="R147" s="30" t="str">
        <f t="shared" si="97"/>
        <v/>
      </c>
      <c r="S147" s="399" t="str">
        <f t="shared" si="77"/>
        <v/>
      </c>
      <c r="T147" s="685" t="str">
        <f t="shared" si="78"/>
        <v/>
      </c>
      <c r="U147" s="32" t="str">
        <f t="shared" si="79"/>
        <v/>
      </c>
      <c r="V147" s="37" t="str">
        <f t="shared" si="80"/>
        <v/>
      </c>
      <c r="W147" s="33" t="str">
        <f t="shared" si="81"/>
        <v/>
      </c>
      <c r="Y147" s="34" t="str">
        <f t="shared" si="82"/>
        <v/>
      </c>
      <c r="AC147" s="11"/>
      <c r="AD147" s="11"/>
      <c r="AE147" s="11"/>
      <c r="AF147" s="11"/>
      <c r="AG147" s="11"/>
      <c r="AH147" s="11"/>
      <c r="AI147" s="11"/>
      <c r="AJ147" s="11"/>
      <c r="AK147" s="11"/>
      <c r="AL147" s="11"/>
      <c r="AM147" s="11"/>
      <c r="AP147" s="125"/>
      <c r="AQ147" s="125" t="s">
        <v>168</v>
      </c>
      <c r="AR147" s="147">
        <f t="shared" si="83"/>
        <v>0</v>
      </c>
      <c r="AS147" s="122"/>
      <c r="AT147" s="122"/>
      <c r="AU147" s="122"/>
      <c r="AV147" s="122"/>
      <c r="AW147" s="35">
        <f t="shared" si="84"/>
        <v>0</v>
      </c>
      <c r="AX147" s="35">
        <f t="shared" si="85"/>
        <v>0</v>
      </c>
      <c r="AY147" s="35">
        <f t="shared" si="98"/>
        <v>0</v>
      </c>
      <c r="AZ147" s="35">
        <f t="shared" si="86"/>
        <v>0</v>
      </c>
      <c r="BA147" s="35">
        <f t="shared" si="99"/>
        <v>0</v>
      </c>
      <c r="BB147" s="35">
        <f t="shared" si="87"/>
        <v>0</v>
      </c>
      <c r="BC147" s="35">
        <f t="shared" si="88"/>
        <v>0</v>
      </c>
      <c r="BD147" s="381">
        <f t="shared" si="100"/>
        <v>0</v>
      </c>
      <c r="BE147" s="35">
        <f t="shared" si="89"/>
        <v>0</v>
      </c>
      <c r="BF147" s="35">
        <f t="shared" si="90"/>
        <v>0</v>
      </c>
      <c r="BJ147" s="12" t="b">
        <f t="shared" si="91"/>
        <v>0</v>
      </c>
      <c r="BK147" s="516" t="b">
        <f t="shared" si="92"/>
        <v>0</v>
      </c>
      <c r="BL147" s="518">
        <f t="shared" si="93"/>
        <v>0</v>
      </c>
      <c r="BM147" s="518">
        <f t="shared" si="101"/>
        <v>0</v>
      </c>
      <c r="BN147" s="517" t="str">
        <f t="shared" si="94"/>
        <v/>
      </c>
      <c r="BO147" s="517" t="str">
        <f t="shared" si="95"/>
        <v/>
      </c>
      <c r="BP147" s="517" t="str">
        <f t="shared" si="96"/>
        <v/>
      </c>
      <c r="BQ147" s="517" t="str">
        <f t="shared" si="102"/>
        <v/>
      </c>
      <c r="BR147" s="546" t="str">
        <f t="shared" si="103"/>
        <v/>
      </c>
      <c r="BW147" s="139"/>
      <c r="BX147" s="125"/>
      <c r="CG147" s="122"/>
      <c r="CH147" s="122"/>
      <c r="CI147" s="122"/>
      <c r="CJ147" s="122"/>
    </row>
    <row r="148" spans="1:88" s="35" customFormat="1" ht="16.7" customHeight="1" x14ac:dyDescent="0.25">
      <c r="A148" s="11"/>
      <c r="B148" s="11"/>
      <c r="C148" s="332" t="str">
        <f t="shared" si="72"/>
        <v>PO</v>
      </c>
      <c r="D148" s="334" t="str">
        <f t="shared" si="73"/>
        <v>PLAN</v>
      </c>
      <c r="E148" s="310" t="str">
        <f t="shared" si="104"/>
        <v/>
      </c>
      <c r="F148" s="29" t="str">
        <f t="shared" si="104"/>
        <v/>
      </c>
      <c r="G148" s="262" t="str">
        <f t="shared" si="75"/>
        <v/>
      </c>
      <c r="H148" s="29" t="str">
        <f t="shared" si="76"/>
        <v/>
      </c>
      <c r="I148" s="642"/>
      <c r="J148" s="643"/>
      <c r="K148" s="643"/>
      <c r="L148" s="644"/>
      <c r="M148" s="643"/>
      <c r="N148" s="643"/>
      <c r="O148" s="645"/>
      <c r="P148" s="646"/>
      <c r="Q148" s="647"/>
      <c r="R148" s="30" t="str">
        <f t="shared" si="97"/>
        <v/>
      </c>
      <c r="S148" s="399" t="str">
        <f t="shared" si="77"/>
        <v/>
      </c>
      <c r="T148" s="685" t="str">
        <f t="shared" si="78"/>
        <v/>
      </c>
      <c r="U148" s="32" t="str">
        <f t="shared" si="79"/>
        <v/>
      </c>
      <c r="V148" s="37" t="str">
        <f t="shared" si="80"/>
        <v/>
      </c>
      <c r="W148" s="33" t="str">
        <f t="shared" si="81"/>
        <v/>
      </c>
      <c r="Y148" s="34" t="str">
        <f t="shared" si="82"/>
        <v/>
      </c>
      <c r="AC148" s="11"/>
      <c r="AD148" s="11"/>
      <c r="AE148" s="11"/>
      <c r="AF148" s="11"/>
      <c r="AG148" s="11"/>
      <c r="AH148" s="11"/>
      <c r="AI148" s="11"/>
      <c r="AJ148" s="11"/>
      <c r="AK148" s="11"/>
      <c r="AL148" s="11"/>
      <c r="AM148" s="11"/>
      <c r="AP148" s="125"/>
      <c r="AQ148" s="125" t="s">
        <v>169</v>
      </c>
      <c r="AR148" s="147">
        <f t="shared" si="83"/>
        <v>0</v>
      </c>
      <c r="AS148" s="122"/>
      <c r="AT148" s="122"/>
      <c r="AU148" s="122"/>
      <c r="AV148" s="122"/>
      <c r="AW148" s="35">
        <f t="shared" si="84"/>
        <v>0</v>
      </c>
      <c r="AX148" s="35">
        <f t="shared" si="85"/>
        <v>0</v>
      </c>
      <c r="AY148" s="35">
        <f t="shared" si="98"/>
        <v>0</v>
      </c>
      <c r="AZ148" s="35">
        <f t="shared" si="86"/>
        <v>0</v>
      </c>
      <c r="BA148" s="35">
        <f t="shared" si="99"/>
        <v>0</v>
      </c>
      <c r="BB148" s="35">
        <f t="shared" si="87"/>
        <v>0</v>
      </c>
      <c r="BC148" s="35">
        <f t="shared" si="88"/>
        <v>0</v>
      </c>
      <c r="BD148" s="381">
        <f t="shared" si="100"/>
        <v>0</v>
      </c>
      <c r="BE148" s="35">
        <f t="shared" si="89"/>
        <v>0</v>
      </c>
      <c r="BF148" s="35">
        <f t="shared" si="90"/>
        <v>0</v>
      </c>
      <c r="BJ148" s="12" t="b">
        <f t="shared" si="91"/>
        <v>0</v>
      </c>
      <c r="BK148" s="516" t="b">
        <f t="shared" si="92"/>
        <v>0</v>
      </c>
      <c r="BL148" s="518">
        <f t="shared" si="93"/>
        <v>0</v>
      </c>
      <c r="BM148" s="518">
        <f t="shared" si="101"/>
        <v>0</v>
      </c>
      <c r="BN148" s="517" t="str">
        <f t="shared" si="94"/>
        <v/>
      </c>
      <c r="BO148" s="517" t="str">
        <f t="shared" si="95"/>
        <v/>
      </c>
      <c r="BP148" s="517" t="str">
        <f t="shared" si="96"/>
        <v/>
      </c>
      <c r="BQ148" s="517" t="str">
        <f t="shared" si="102"/>
        <v/>
      </c>
      <c r="BR148" s="546" t="str">
        <f t="shared" si="103"/>
        <v/>
      </c>
      <c r="BW148" s="139"/>
      <c r="BX148" s="125"/>
      <c r="CG148" s="122"/>
      <c r="CH148" s="122"/>
      <c r="CI148" s="122"/>
      <c r="CJ148" s="122"/>
    </row>
    <row r="149" spans="1:88" s="35" customFormat="1" ht="16.7" customHeight="1" x14ac:dyDescent="0.25">
      <c r="A149" s="11"/>
      <c r="B149" s="11"/>
      <c r="C149" s="332" t="str">
        <f t="shared" si="72"/>
        <v>PO</v>
      </c>
      <c r="D149" s="334" t="str">
        <f t="shared" si="73"/>
        <v>PLAN</v>
      </c>
      <c r="E149" s="310" t="str">
        <f t="shared" si="104"/>
        <v/>
      </c>
      <c r="F149" s="29" t="str">
        <f t="shared" si="104"/>
        <v/>
      </c>
      <c r="G149" s="262" t="str">
        <f t="shared" si="75"/>
        <v/>
      </c>
      <c r="H149" s="29" t="str">
        <f t="shared" si="76"/>
        <v/>
      </c>
      <c r="I149" s="642"/>
      <c r="J149" s="643"/>
      <c r="K149" s="643"/>
      <c r="L149" s="644"/>
      <c r="M149" s="643"/>
      <c r="N149" s="643"/>
      <c r="O149" s="645"/>
      <c r="P149" s="646"/>
      <c r="Q149" s="647"/>
      <c r="R149" s="30" t="str">
        <f t="shared" si="97"/>
        <v/>
      </c>
      <c r="S149" s="399" t="str">
        <f t="shared" si="77"/>
        <v/>
      </c>
      <c r="T149" s="685" t="str">
        <f t="shared" si="78"/>
        <v/>
      </c>
      <c r="U149" s="32" t="str">
        <f t="shared" si="79"/>
        <v/>
      </c>
      <c r="V149" s="37" t="str">
        <f t="shared" si="80"/>
        <v/>
      </c>
      <c r="W149" s="33" t="str">
        <f t="shared" si="81"/>
        <v/>
      </c>
      <c r="Y149" s="34" t="str">
        <f t="shared" si="82"/>
        <v/>
      </c>
      <c r="AC149" s="11"/>
      <c r="AD149" s="11"/>
      <c r="AE149" s="11"/>
      <c r="AF149" s="11"/>
      <c r="AG149" s="11"/>
      <c r="AH149" s="11"/>
      <c r="AI149" s="11"/>
      <c r="AJ149" s="11"/>
      <c r="AK149" s="11"/>
      <c r="AL149" s="11"/>
      <c r="AM149" s="11"/>
      <c r="AP149" s="125"/>
      <c r="AQ149" s="125" t="s">
        <v>170</v>
      </c>
      <c r="AR149" s="147">
        <f t="shared" si="83"/>
        <v>0</v>
      </c>
      <c r="AS149" s="122"/>
      <c r="AT149" s="122"/>
      <c r="AU149" s="122"/>
      <c r="AV149" s="122"/>
      <c r="AW149" s="35">
        <f t="shared" si="84"/>
        <v>0</v>
      </c>
      <c r="AX149" s="35">
        <f t="shared" si="85"/>
        <v>0</v>
      </c>
      <c r="AY149" s="35">
        <f t="shared" si="98"/>
        <v>0</v>
      </c>
      <c r="AZ149" s="35">
        <f t="shared" si="86"/>
        <v>0</v>
      </c>
      <c r="BA149" s="35">
        <f t="shared" si="99"/>
        <v>0</v>
      </c>
      <c r="BB149" s="35">
        <f t="shared" si="87"/>
        <v>0</v>
      </c>
      <c r="BC149" s="35">
        <f t="shared" si="88"/>
        <v>0</v>
      </c>
      <c r="BD149" s="381">
        <f t="shared" si="100"/>
        <v>0</v>
      </c>
      <c r="BE149" s="35">
        <f t="shared" si="89"/>
        <v>0</v>
      </c>
      <c r="BF149" s="35">
        <f t="shared" si="90"/>
        <v>0</v>
      </c>
      <c r="BJ149" s="12" t="b">
        <f t="shared" si="91"/>
        <v>0</v>
      </c>
      <c r="BK149" s="516" t="b">
        <f t="shared" si="92"/>
        <v>0</v>
      </c>
      <c r="BL149" s="518">
        <f t="shared" si="93"/>
        <v>0</v>
      </c>
      <c r="BM149" s="518">
        <f t="shared" si="101"/>
        <v>0</v>
      </c>
      <c r="BN149" s="517" t="str">
        <f t="shared" si="94"/>
        <v/>
      </c>
      <c r="BO149" s="517" t="str">
        <f t="shared" si="95"/>
        <v/>
      </c>
      <c r="BP149" s="517" t="str">
        <f t="shared" si="96"/>
        <v/>
      </c>
      <c r="BQ149" s="517" t="str">
        <f t="shared" si="102"/>
        <v/>
      </c>
      <c r="BR149" s="546" t="str">
        <f t="shared" si="103"/>
        <v/>
      </c>
      <c r="BW149" s="139"/>
      <c r="BX149" s="125"/>
      <c r="CG149" s="122"/>
      <c r="CH149" s="122"/>
      <c r="CI149" s="122"/>
      <c r="CJ149" s="122"/>
    </row>
    <row r="150" spans="1:88" s="35" customFormat="1" ht="16.7" customHeight="1" x14ac:dyDescent="0.25">
      <c r="A150" s="11"/>
      <c r="B150" s="11"/>
      <c r="C150" s="332" t="str">
        <f t="shared" si="72"/>
        <v>PO</v>
      </c>
      <c r="D150" s="334" t="str">
        <f t="shared" si="73"/>
        <v>PLAN</v>
      </c>
      <c r="E150" s="310" t="str">
        <f t="shared" si="104"/>
        <v/>
      </c>
      <c r="F150" s="29" t="str">
        <f t="shared" si="104"/>
        <v/>
      </c>
      <c r="G150" s="262" t="str">
        <f t="shared" si="75"/>
        <v/>
      </c>
      <c r="H150" s="29" t="str">
        <f t="shared" si="76"/>
        <v/>
      </c>
      <c r="I150" s="642"/>
      <c r="J150" s="643"/>
      <c r="K150" s="643"/>
      <c r="L150" s="644"/>
      <c r="M150" s="643"/>
      <c r="N150" s="643"/>
      <c r="O150" s="645"/>
      <c r="P150" s="646"/>
      <c r="Q150" s="647"/>
      <c r="R150" s="30" t="str">
        <f t="shared" si="97"/>
        <v/>
      </c>
      <c r="S150" s="399" t="str">
        <f t="shared" si="77"/>
        <v/>
      </c>
      <c r="T150" s="685" t="str">
        <f t="shared" si="78"/>
        <v/>
      </c>
      <c r="U150" s="32" t="str">
        <f t="shared" si="79"/>
        <v/>
      </c>
      <c r="V150" s="37" t="str">
        <f t="shared" si="80"/>
        <v/>
      </c>
      <c r="W150" s="33" t="str">
        <f t="shared" si="81"/>
        <v/>
      </c>
      <c r="Y150" s="34" t="str">
        <f t="shared" si="82"/>
        <v/>
      </c>
      <c r="AC150" s="11"/>
      <c r="AD150" s="11"/>
      <c r="AE150" s="11"/>
      <c r="AF150" s="11"/>
      <c r="AG150" s="11"/>
      <c r="AH150" s="11"/>
      <c r="AI150" s="11"/>
      <c r="AJ150" s="11"/>
      <c r="AK150" s="11"/>
      <c r="AL150" s="11"/>
      <c r="AM150" s="11"/>
      <c r="AP150" s="125"/>
      <c r="AQ150" s="125" t="s">
        <v>171</v>
      </c>
      <c r="AR150" s="147">
        <f t="shared" si="83"/>
        <v>0</v>
      </c>
      <c r="AS150" s="122"/>
      <c r="AT150" s="122"/>
      <c r="AU150" s="122"/>
      <c r="AV150" s="122"/>
      <c r="AW150" s="35">
        <f t="shared" si="84"/>
        <v>0</v>
      </c>
      <c r="AX150" s="35">
        <f t="shared" si="85"/>
        <v>0</v>
      </c>
      <c r="AY150" s="35">
        <f t="shared" si="98"/>
        <v>0</v>
      </c>
      <c r="AZ150" s="35">
        <f t="shared" si="86"/>
        <v>0</v>
      </c>
      <c r="BA150" s="35">
        <f t="shared" si="99"/>
        <v>0</v>
      </c>
      <c r="BB150" s="35">
        <f t="shared" si="87"/>
        <v>0</v>
      </c>
      <c r="BC150" s="35">
        <f t="shared" si="88"/>
        <v>0</v>
      </c>
      <c r="BD150" s="381">
        <f t="shared" si="100"/>
        <v>0</v>
      </c>
      <c r="BE150" s="35">
        <f t="shared" si="89"/>
        <v>0</v>
      </c>
      <c r="BF150" s="35">
        <f t="shared" si="90"/>
        <v>0</v>
      </c>
      <c r="BJ150" s="12" t="b">
        <f t="shared" si="91"/>
        <v>0</v>
      </c>
      <c r="BK150" s="516" t="b">
        <f t="shared" si="92"/>
        <v>0</v>
      </c>
      <c r="BL150" s="518">
        <f t="shared" si="93"/>
        <v>0</v>
      </c>
      <c r="BM150" s="518">
        <f t="shared" si="101"/>
        <v>0</v>
      </c>
      <c r="BN150" s="517" t="str">
        <f t="shared" si="94"/>
        <v/>
      </c>
      <c r="BO150" s="517" t="str">
        <f t="shared" si="95"/>
        <v/>
      </c>
      <c r="BP150" s="517" t="str">
        <f t="shared" si="96"/>
        <v/>
      </c>
      <c r="BQ150" s="517" t="str">
        <f t="shared" si="102"/>
        <v/>
      </c>
      <c r="BR150" s="546" t="str">
        <f t="shared" si="103"/>
        <v/>
      </c>
      <c r="BW150" s="139"/>
      <c r="BX150" s="125"/>
      <c r="CG150" s="122"/>
      <c r="CH150" s="122"/>
      <c r="CI150" s="122"/>
      <c r="CJ150" s="122"/>
    </row>
    <row r="151" spans="1:88" s="35" customFormat="1" ht="16.7" customHeight="1" x14ac:dyDescent="0.25">
      <c r="A151" s="11"/>
      <c r="B151" s="11"/>
      <c r="C151" s="332" t="str">
        <f t="shared" si="72"/>
        <v>PO</v>
      </c>
      <c r="D151" s="334" t="str">
        <f t="shared" si="73"/>
        <v>PLAN</v>
      </c>
      <c r="E151" s="310" t="str">
        <f t="shared" si="104"/>
        <v/>
      </c>
      <c r="F151" s="29" t="str">
        <f t="shared" si="104"/>
        <v/>
      </c>
      <c r="G151" s="262" t="str">
        <f t="shared" si="75"/>
        <v/>
      </c>
      <c r="H151" s="29" t="str">
        <f t="shared" si="76"/>
        <v/>
      </c>
      <c r="I151" s="642"/>
      <c r="J151" s="643"/>
      <c r="K151" s="643"/>
      <c r="L151" s="644"/>
      <c r="M151" s="643"/>
      <c r="N151" s="643"/>
      <c r="O151" s="645"/>
      <c r="P151" s="646"/>
      <c r="Q151" s="647"/>
      <c r="R151" s="30" t="str">
        <f t="shared" si="97"/>
        <v/>
      </c>
      <c r="S151" s="399" t="str">
        <f t="shared" si="77"/>
        <v/>
      </c>
      <c r="T151" s="685" t="str">
        <f t="shared" si="78"/>
        <v/>
      </c>
      <c r="U151" s="32" t="str">
        <f t="shared" si="79"/>
        <v/>
      </c>
      <c r="V151" s="37" t="str">
        <f t="shared" si="80"/>
        <v/>
      </c>
      <c r="W151" s="33" t="str">
        <f t="shared" si="81"/>
        <v/>
      </c>
      <c r="Y151" s="34" t="str">
        <f t="shared" si="82"/>
        <v/>
      </c>
      <c r="AC151" s="11"/>
      <c r="AD151" s="11"/>
      <c r="AE151" s="11"/>
      <c r="AF151" s="11"/>
      <c r="AG151" s="11"/>
      <c r="AH151" s="11"/>
      <c r="AI151" s="11"/>
      <c r="AJ151" s="11"/>
      <c r="AK151" s="11"/>
      <c r="AL151" s="11"/>
      <c r="AM151" s="11"/>
      <c r="AP151" s="125"/>
      <c r="AQ151" s="125" t="s">
        <v>172</v>
      </c>
      <c r="AR151" s="147">
        <f t="shared" si="83"/>
        <v>0</v>
      </c>
      <c r="AS151" s="122"/>
      <c r="AT151" s="122"/>
      <c r="AU151" s="122"/>
      <c r="AV151" s="122"/>
      <c r="AW151" s="35">
        <f t="shared" si="84"/>
        <v>0</v>
      </c>
      <c r="AX151" s="35">
        <f t="shared" si="85"/>
        <v>0</v>
      </c>
      <c r="AY151" s="35">
        <f t="shared" si="98"/>
        <v>0</v>
      </c>
      <c r="AZ151" s="35">
        <f t="shared" si="86"/>
        <v>0</v>
      </c>
      <c r="BA151" s="35">
        <f t="shared" si="99"/>
        <v>0</v>
      </c>
      <c r="BB151" s="35">
        <f t="shared" si="87"/>
        <v>0</v>
      </c>
      <c r="BC151" s="35">
        <f t="shared" si="88"/>
        <v>0</v>
      </c>
      <c r="BD151" s="381">
        <f t="shared" si="100"/>
        <v>0</v>
      </c>
      <c r="BE151" s="35">
        <f t="shared" si="89"/>
        <v>0</v>
      </c>
      <c r="BF151" s="35">
        <f t="shared" si="90"/>
        <v>0</v>
      </c>
      <c r="BJ151" s="12" t="b">
        <f t="shared" si="91"/>
        <v>0</v>
      </c>
      <c r="BK151" s="516" t="b">
        <f t="shared" si="92"/>
        <v>0</v>
      </c>
      <c r="BL151" s="518">
        <f t="shared" si="93"/>
        <v>0</v>
      </c>
      <c r="BM151" s="518">
        <f t="shared" si="101"/>
        <v>0</v>
      </c>
      <c r="BN151" s="517" t="str">
        <f t="shared" si="94"/>
        <v/>
      </c>
      <c r="BO151" s="517" t="str">
        <f t="shared" si="95"/>
        <v/>
      </c>
      <c r="BP151" s="517" t="str">
        <f t="shared" si="96"/>
        <v/>
      </c>
      <c r="BQ151" s="517" t="str">
        <f t="shared" si="102"/>
        <v/>
      </c>
      <c r="BR151" s="546" t="str">
        <f t="shared" si="103"/>
        <v/>
      </c>
      <c r="BW151" s="139"/>
      <c r="BX151" s="125"/>
      <c r="CG151" s="122"/>
      <c r="CH151" s="122"/>
      <c r="CI151" s="122"/>
      <c r="CJ151" s="122"/>
    </row>
    <row r="152" spans="1:88" s="35" customFormat="1" ht="16.7" customHeight="1" x14ac:dyDescent="0.25">
      <c r="A152" s="11"/>
      <c r="B152" s="11"/>
      <c r="C152" s="332" t="str">
        <f t="shared" si="72"/>
        <v>PO</v>
      </c>
      <c r="D152" s="334" t="str">
        <f t="shared" si="73"/>
        <v>PLAN</v>
      </c>
      <c r="E152" s="310" t="str">
        <f t="shared" si="104"/>
        <v/>
      </c>
      <c r="F152" s="29" t="str">
        <f t="shared" si="104"/>
        <v/>
      </c>
      <c r="G152" s="262" t="str">
        <f t="shared" si="75"/>
        <v/>
      </c>
      <c r="H152" s="29" t="str">
        <f t="shared" si="76"/>
        <v/>
      </c>
      <c r="I152" s="642"/>
      <c r="J152" s="643"/>
      <c r="K152" s="643"/>
      <c r="L152" s="644"/>
      <c r="M152" s="643"/>
      <c r="N152" s="643"/>
      <c r="O152" s="645"/>
      <c r="P152" s="646"/>
      <c r="Q152" s="647"/>
      <c r="R152" s="30" t="str">
        <f t="shared" si="97"/>
        <v/>
      </c>
      <c r="S152" s="399" t="str">
        <f t="shared" si="77"/>
        <v/>
      </c>
      <c r="T152" s="685" t="str">
        <f t="shared" si="78"/>
        <v/>
      </c>
      <c r="U152" s="32" t="str">
        <f t="shared" si="79"/>
        <v/>
      </c>
      <c r="V152" s="37" t="str">
        <f t="shared" si="80"/>
        <v/>
      </c>
      <c r="W152" s="33" t="str">
        <f t="shared" si="81"/>
        <v/>
      </c>
      <c r="Y152" s="34" t="str">
        <f t="shared" si="82"/>
        <v/>
      </c>
      <c r="AC152" s="11"/>
      <c r="AD152" s="11"/>
      <c r="AE152" s="11"/>
      <c r="AF152" s="11"/>
      <c r="AG152" s="11"/>
      <c r="AH152" s="11"/>
      <c r="AI152" s="11"/>
      <c r="AJ152" s="11"/>
      <c r="AK152" s="11"/>
      <c r="AL152" s="11"/>
      <c r="AM152" s="11"/>
      <c r="AP152" s="125"/>
      <c r="AQ152" s="125" t="s">
        <v>173</v>
      </c>
      <c r="AR152" s="147">
        <f t="shared" si="83"/>
        <v>0</v>
      </c>
      <c r="AS152" s="122"/>
      <c r="AT152" s="122"/>
      <c r="AU152" s="122"/>
      <c r="AV152" s="122"/>
      <c r="AW152" s="35">
        <f t="shared" si="84"/>
        <v>0</v>
      </c>
      <c r="AX152" s="35">
        <f t="shared" si="85"/>
        <v>0</v>
      </c>
      <c r="AY152" s="35">
        <f t="shared" si="98"/>
        <v>0</v>
      </c>
      <c r="AZ152" s="35">
        <f t="shared" si="86"/>
        <v>0</v>
      </c>
      <c r="BA152" s="35">
        <f t="shared" si="99"/>
        <v>0</v>
      </c>
      <c r="BB152" s="35">
        <f t="shared" si="87"/>
        <v>0</v>
      </c>
      <c r="BC152" s="35">
        <f t="shared" si="88"/>
        <v>0</v>
      </c>
      <c r="BD152" s="381">
        <f t="shared" si="100"/>
        <v>0</v>
      </c>
      <c r="BE152" s="35">
        <f t="shared" si="89"/>
        <v>0</v>
      </c>
      <c r="BF152" s="35">
        <f t="shared" si="90"/>
        <v>0</v>
      </c>
      <c r="BJ152" s="12" t="b">
        <f t="shared" si="91"/>
        <v>0</v>
      </c>
      <c r="BK152" s="516" t="b">
        <f t="shared" si="92"/>
        <v>0</v>
      </c>
      <c r="BL152" s="518">
        <f t="shared" si="93"/>
        <v>0</v>
      </c>
      <c r="BM152" s="518">
        <f t="shared" si="101"/>
        <v>0</v>
      </c>
      <c r="BN152" s="517" t="str">
        <f t="shared" si="94"/>
        <v/>
      </c>
      <c r="BO152" s="517" t="str">
        <f t="shared" si="95"/>
        <v/>
      </c>
      <c r="BP152" s="517" t="str">
        <f t="shared" si="96"/>
        <v/>
      </c>
      <c r="BQ152" s="517" t="str">
        <f t="shared" si="102"/>
        <v/>
      </c>
      <c r="BR152" s="546" t="str">
        <f t="shared" si="103"/>
        <v/>
      </c>
      <c r="BW152" s="139"/>
      <c r="BX152" s="125"/>
      <c r="CG152" s="122"/>
      <c r="CH152" s="122"/>
      <c r="CI152" s="122"/>
      <c r="CJ152" s="122"/>
    </row>
    <row r="153" spans="1:88" s="35" customFormat="1" ht="16.7" customHeight="1" x14ac:dyDescent="0.25">
      <c r="A153" s="11"/>
      <c r="B153" s="11"/>
      <c r="C153" s="332" t="str">
        <f t="shared" si="72"/>
        <v>PO</v>
      </c>
      <c r="D153" s="334" t="str">
        <f t="shared" si="73"/>
        <v>PLAN</v>
      </c>
      <c r="E153" s="310" t="str">
        <f t="shared" si="104"/>
        <v/>
      </c>
      <c r="F153" s="29" t="str">
        <f t="shared" si="104"/>
        <v/>
      </c>
      <c r="G153" s="262" t="str">
        <f t="shared" si="75"/>
        <v/>
      </c>
      <c r="H153" s="29" t="str">
        <f t="shared" si="76"/>
        <v/>
      </c>
      <c r="I153" s="642"/>
      <c r="J153" s="643"/>
      <c r="K153" s="643"/>
      <c r="L153" s="644"/>
      <c r="M153" s="643"/>
      <c r="N153" s="643"/>
      <c r="O153" s="645"/>
      <c r="P153" s="646"/>
      <c r="Q153" s="647"/>
      <c r="R153" s="30" t="str">
        <f t="shared" si="97"/>
        <v/>
      </c>
      <c r="S153" s="399" t="str">
        <f t="shared" si="77"/>
        <v/>
      </c>
      <c r="T153" s="685" t="str">
        <f t="shared" si="78"/>
        <v/>
      </c>
      <c r="U153" s="32" t="str">
        <f t="shared" si="79"/>
        <v/>
      </c>
      <c r="V153" s="37" t="str">
        <f t="shared" si="80"/>
        <v/>
      </c>
      <c r="W153" s="33" t="str">
        <f t="shared" si="81"/>
        <v/>
      </c>
      <c r="Y153" s="34" t="str">
        <f t="shared" si="82"/>
        <v/>
      </c>
      <c r="AC153" s="11"/>
      <c r="AD153" s="11"/>
      <c r="AE153" s="11"/>
      <c r="AF153" s="11"/>
      <c r="AG153" s="11"/>
      <c r="AH153" s="11"/>
      <c r="AI153" s="11"/>
      <c r="AJ153" s="11"/>
      <c r="AK153" s="11"/>
      <c r="AL153" s="11"/>
      <c r="AM153" s="11"/>
      <c r="AP153" s="125"/>
      <c r="AQ153" s="125" t="s">
        <v>174</v>
      </c>
      <c r="AR153" s="147">
        <f t="shared" si="83"/>
        <v>0</v>
      </c>
      <c r="AS153" s="122"/>
      <c r="AT153" s="122"/>
      <c r="AU153" s="122"/>
      <c r="AV153" s="122"/>
      <c r="AW153" s="35">
        <f t="shared" si="84"/>
        <v>0</v>
      </c>
      <c r="AX153" s="35">
        <f t="shared" si="85"/>
        <v>0</v>
      </c>
      <c r="AY153" s="35">
        <f t="shared" si="98"/>
        <v>0</v>
      </c>
      <c r="AZ153" s="35">
        <f t="shared" si="86"/>
        <v>0</v>
      </c>
      <c r="BA153" s="35">
        <f t="shared" si="99"/>
        <v>0</v>
      </c>
      <c r="BB153" s="35">
        <f t="shared" si="87"/>
        <v>0</v>
      </c>
      <c r="BC153" s="35">
        <f t="shared" si="88"/>
        <v>0</v>
      </c>
      <c r="BD153" s="381">
        <f t="shared" si="100"/>
        <v>0</v>
      </c>
      <c r="BE153" s="35">
        <f t="shared" si="89"/>
        <v>0</v>
      </c>
      <c r="BF153" s="35">
        <f t="shared" si="90"/>
        <v>0</v>
      </c>
      <c r="BJ153" s="12" t="b">
        <f t="shared" si="91"/>
        <v>0</v>
      </c>
      <c r="BK153" s="516" t="b">
        <f t="shared" si="92"/>
        <v>0</v>
      </c>
      <c r="BL153" s="518">
        <f t="shared" si="93"/>
        <v>0</v>
      </c>
      <c r="BM153" s="518">
        <f t="shared" si="101"/>
        <v>0</v>
      </c>
      <c r="BN153" s="517" t="str">
        <f t="shared" si="94"/>
        <v/>
      </c>
      <c r="BO153" s="517" t="str">
        <f t="shared" si="95"/>
        <v/>
      </c>
      <c r="BP153" s="517" t="str">
        <f t="shared" si="96"/>
        <v/>
      </c>
      <c r="BQ153" s="517" t="str">
        <f t="shared" si="102"/>
        <v/>
      </c>
      <c r="BR153" s="546" t="str">
        <f t="shared" si="103"/>
        <v/>
      </c>
      <c r="BW153" s="139"/>
      <c r="BX153" s="125"/>
      <c r="CG153" s="122"/>
      <c r="CH153" s="122"/>
      <c r="CI153" s="122"/>
      <c r="CJ153" s="122"/>
    </row>
    <row r="154" spans="1:88" s="35" customFormat="1" ht="16.7" customHeight="1" x14ac:dyDescent="0.25">
      <c r="A154" s="11"/>
      <c r="B154" s="11"/>
      <c r="C154" s="332" t="str">
        <f t="shared" si="72"/>
        <v>PO</v>
      </c>
      <c r="D154" s="334" t="str">
        <f t="shared" si="73"/>
        <v>PLAN</v>
      </c>
      <c r="E154" s="310" t="str">
        <f t="shared" si="104"/>
        <v/>
      </c>
      <c r="F154" s="29" t="str">
        <f t="shared" si="104"/>
        <v/>
      </c>
      <c r="G154" s="262" t="str">
        <f t="shared" si="75"/>
        <v/>
      </c>
      <c r="H154" s="29" t="str">
        <f t="shared" si="76"/>
        <v/>
      </c>
      <c r="I154" s="642"/>
      <c r="J154" s="643"/>
      <c r="K154" s="643"/>
      <c r="L154" s="644"/>
      <c r="M154" s="643"/>
      <c r="N154" s="643"/>
      <c r="O154" s="645"/>
      <c r="P154" s="646"/>
      <c r="Q154" s="647"/>
      <c r="R154" s="30" t="str">
        <f t="shared" si="97"/>
        <v/>
      </c>
      <c r="S154" s="399" t="str">
        <f t="shared" si="77"/>
        <v/>
      </c>
      <c r="T154" s="685" t="str">
        <f t="shared" si="78"/>
        <v/>
      </c>
      <c r="U154" s="32" t="str">
        <f t="shared" si="79"/>
        <v/>
      </c>
      <c r="V154" s="37" t="str">
        <f t="shared" si="80"/>
        <v/>
      </c>
      <c r="W154" s="33" t="str">
        <f t="shared" si="81"/>
        <v/>
      </c>
      <c r="Y154" s="34" t="str">
        <f t="shared" si="82"/>
        <v/>
      </c>
      <c r="AB154" s="35" t="s">
        <v>241</v>
      </c>
      <c r="AC154" s="11"/>
      <c r="AD154" s="11"/>
      <c r="AE154" s="11"/>
      <c r="AF154" s="11"/>
      <c r="AG154" s="11"/>
      <c r="AH154" s="11"/>
      <c r="AI154" s="11"/>
      <c r="AJ154" s="11"/>
      <c r="AK154" s="11"/>
      <c r="AL154" s="11"/>
      <c r="AM154" s="11"/>
      <c r="AP154" s="125"/>
      <c r="AQ154" s="125" t="s">
        <v>175</v>
      </c>
      <c r="AR154" s="147">
        <f t="shared" si="83"/>
        <v>0</v>
      </c>
      <c r="AS154" s="122"/>
      <c r="AT154" s="122"/>
      <c r="AU154" s="122"/>
      <c r="AV154" s="122"/>
      <c r="AW154" s="35">
        <f t="shared" si="84"/>
        <v>0</v>
      </c>
      <c r="AX154" s="35">
        <f t="shared" si="85"/>
        <v>0</v>
      </c>
      <c r="AY154" s="35">
        <f t="shared" si="98"/>
        <v>0</v>
      </c>
      <c r="AZ154" s="35">
        <f t="shared" si="86"/>
        <v>0</v>
      </c>
      <c r="BA154" s="35">
        <f t="shared" si="99"/>
        <v>0</v>
      </c>
      <c r="BB154" s="35">
        <f t="shared" si="87"/>
        <v>0</v>
      </c>
      <c r="BC154" s="35">
        <f t="shared" si="88"/>
        <v>0</v>
      </c>
      <c r="BD154" s="381">
        <f t="shared" si="100"/>
        <v>0</v>
      </c>
      <c r="BE154" s="35">
        <f t="shared" si="89"/>
        <v>0</v>
      </c>
      <c r="BF154" s="35">
        <f t="shared" si="90"/>
        <v>0</v>
      </c>
      <c r="BJ154" s="12" t="b">
        <f t="shared" si="91"/>
        <v>0</v>
      </c>
      <c r="BK154" s="516" t="b">
        <f t="shared" si="92"/>
        <v>0</v>
      </c>
      <c r="BL154" s="518">
        <f t="shared" si="93"/>
        <v>0</v>
      </c>
      <c r="BM154" s="518">
        <f t="shared" si="101"/>
        <v>0</v>
      </c>
      <c r="BN154" s="517" t="str">
        <f t="shared" si="94"/>
        <v/>
      </c>
      <c r="BO154" s="517" t="str">
        <f t="shared" si="95"/>
        <v/>
      </c>
      <c r="BP154" s="517" t="str">
        <f t="shared" si="96"/>
        <v/>
      </c>
      <c r="BQ154" s="517" t="str">
        <f t="shared" si="102"/>
        <v/>
      </c>
      <c r="BR154" s="546" t="str">
        <f t="shared" si="103"/>
        <v/>
      </c>
      <c r="BW154" s="139"/>
      <c r="BX154" s="125"/>
      <c r="CG154" s="122"/>
      <c r="CH154" s="122"/>
      <c r="CI154" s="122"/>
      <c r="CJ154" s="122"/>
    </row>
    <row r="155" spans="1:88" s="35" customFormat="1" ht="16.7" customHeight="1" x14ac:dyDescent="0.25">
      <c r="A155" s="11"/>
      <c r="B155" s="11"/>
      <c r="C155" s="332" t="str">
        <f t="shared" si="72"/>
        <v>PO</v>
      </c>
      <c r="D155" s="334" t="str">
        <f t="shared" si="73"/>
        <v>PLAN</v>
      </c>
      <c r="E155" s="310" t="str">
        <f t="shared" si="104"/>
        <v/>
      </c>
      <c r="F155" s="29" t="str">
        <f t="shared" si="104"/>
        <v/>
      </c>
      <c r="G155" s="262" t="str">
        <f t="shared" si="75"/>
        <v/>
      </c>
      <c r="H155" s="29" t="str">
        <f t="shared" si="76"/>
        <v/>
      </c>
      <c r="I155" s="642"/>
      <c r="J155" s="643"/>
      <c r="K155" s="643"/>
      <c r="L155" s="644"/>
      <c r="M155" s="643"/>
      <c r="N155" s="643"/>
      <c r="O155" s="645"/>
      <c r="P155" s="646"/>
      <c r="Q155" s="647"/>
      <c r="R155" s="30" t="str">
        <f t="shared" si="97"/>
        <v/>
      </c>
      <c r="S155" s="399" t="str">
        <f t="shared" si="77"/>
        <v/>
      </c>
      <c r="T155" s="685" t="str">
        <f t="shared" si="78"/>
        <v/>
      </c>
      <c r="U155" s="32" t="str">
        <f t="shared" si="79"/>
        <v/>
      </c>
      <c r="V155" s="37" t="str">
        <f t="shared" si="80"/>
        <v/>
      </c>
      <c r="W155" s="33" t="str">
        <f t="shared" si="81"/>
        <v/>
      </c>
      <c r="Y155" s="34" t="str">
        <f t="shared" si="82"/>
        <v/>
      </c>
      <c r="AB155" s="394" t="str">
        <f>$AB$45</f>
        <v>Pripomoček za izračun deleža UVS med posameznimi skupinami odjemalcev - dobavitelji</v>
      </c>
      <c r="AC155" s="11"/>
      <c r="AD155" s="11"/>
      <c r="AE155" s="11"/>
      <c r="AF155" s="11"/>
      <c r="AG155" s="11"/>
      <c r="AH155" s="11"/>
      <c r="AI155" s="11"/>
      <c r="AJ155" s="11"/>
      <c r="AK155" s="11"/>
      <c r="AL155" s="11"/>
      <c r="AM155" s="11"/>
      <c r="AP155" s="125"/>
      <c r="AQ155" s="125" t="s">
        <v>176</v>
      </c>
      <c r="AR155" s="147">
        <f t="shared" si="83"/>
        <v>0</v>
      </c>
      <c r="AS155" s="122"/>
      <c r="AT155" s="122"/>
      <c r="AU155" s="122"/>
      <c r="AV155" s="122"/>
      <c r="AW155" s="35">
        <f t="shared" si="84"/>
        <v>0</v>
      </c>
      <c r="AX155" s="35">
        <f t="shared" si="85"/>
        <v>0</v>
      </c>
      <c r="AY155" s="35">
        <f t="shared" si="98"/>
        <v>0</v>
      </c>
      <c r="AZ155" s="35">
        <f t="shared" si="86"/>
        <v>0</v>
      </c>
      <c r="BA155" s="35">
        <f t="shared" si="99"/>
        <v>0</v>
      </c>
      <c r="BB155" s="35">
        <f t="shared" si="87"/>
        <v>0</v>
      </c>
      <c r="BC155" s="35">
        <f t="shared" si="88"/>
        <v>0</v>
      </c>
      <c r="BD155" s="381">
        <f t="shared" si="100"/>
        <v>0</v>
      </c>
      <c r="BE155" s="35">
        <f t="shared" si="89"/>
        <v>0</v>
      </c>
      <c r="BF155" s="35">
        <f t="shared" si="90"/>
        <v>0</v>
      </c>
      <c r="BJ155" s="12" t="b">
        <f t="shared" si="91"/>
        <v>0</v>
      </c>
      <c r="BK155" s="516" t="b">
        <f t="shared" si="92"/>
        <v>0</v>
      </c>
      <c r="BL155" s="518">
        <f t="shared" si="93"/>
        <v>0</v>
      </c>
      <c r="BM155" s="518">
        <f t="shared" si="101"/>
        <v>0</v>
      </c>
      <c r="BN155" s="517" t="str">
        <f t="shared" si="94"/>
        <v/>
      </c>
      <c r="BO155" s="517" t="str">
        <f t="shared" si="95"/>
        <v/>
      </c>
      <c r="BP155" s="517" t="str">
        <f t="shared" si="96"/>
        <v/>
      </c>
      <c r="BQ155" s="517" t="str">
        <f t="shared" si="102"/>
        <v/>
      </c>
      <c r="BR155" s="546" t="str">
        <f t="shared" si="103"/>
        <v/>
      </c>
      <c r="BW155" s="139"/>
      <c r="BX155" s="125"/>
      <c r="CG155" s="122"/>
      <c r="CH155" s="122"/>
      <c r="CI155" s="122"/>
      <c r="CJ155" s="122"/>
    </row>
    <row r="156" spans="1:88" s="35" customFormat="1" ht="16.7" customHeight="1" x14ac:dyDescent="0.25">
      <c r="A156" s="11"/>
      <c r="B156" s="11"/>
      <c r="C156" s="332" t="str">
        <f t="shared" si="72"/>
        <v>PO</v>
      </c>
      <c r="D156" s="334" t="str">
        <f t="shared" si="73"/>
        <v>PLAN</v>
      </c>
      <c r="E156" s="310" t="str">
        <f t="shared" si="104"/>
        <v/>
      </c>
      <c r="F156" s="29" t="str">
        <f t="shared" si="104"/>
        <v/>
      </c>
      <c r="G156" s="262" t="str">
        <f t="shared" si="75"/>
        <v/>
      </c>
      <c r="H156" s="29" t="str">
        <f t="shared" si="76"/>
        <v/>
      </c>
      <c r="I156" s="642"/>
      <c r="J156" s="643"/>
      <c r="K156" s="643"/>
      <c r="L156" s="644"/>
      <c r="M156" s="643"/>
      <c r="N156" s="643"/>
      <c r="O156" s="645"/>
      <c r="P156" s="646"/>
      <c r="Q156" s="647"/>
      <c r="R156" s="30" t="str">
        <f t="shared" si="97"/>
        <v/>
      </c>
      <c r="S156" s="399" t="str">
        <f t="shared" si="77"/>
        <v/>
      </c>
      <c r="T156" s="685" t="str">
        <f t="shared" si="78"/>
        <v/>
      </c>
      <c r="U156" s="32" t="str">
        <f t="shared" si="79"/>
        <v/>
      </c>
      <c r="V156" s="37" t="str">
        <f t="shared" si="80"/>
        <v/>
      </c>
      <c r="W156" s="33" t="str">
        <f t="shared" si="81"/>
        <v/>
      </c>
      <c r="Y156" s="34" t="str">
        <f t="shared" si="82"/>
        <v/>
      </c>
      <c r="AC156" s="11"/>
      <c r="AD156" s="11"/>
      <c r="AE156" s="11"/>
      <c r="AF156" s="11"/>
      <c r="AG156" s="11"/>
      <c r="AH156" s="11"/>
      <c r="AI156" s="11"/>
      <c r="AJ156" s="11"/>
      <c r="AK156" s="11"/>
      <c r="AL156" s="11"/>
      <c r="AM156" s="11"/>
      <c r="AP156" s="125"/>
      <c r="AQ156" s="125" t="s">
        <v>177</v>
      </c>
      <c r="AR156" s="147">
        <f t="shared" si="83"/>
        <v>0</v>
      </c>
      <c r="AS156" s="122"/>
      <c r="AT156" s="122"/>
      <c r="AU156" s="122"/>
      <c r="AV156" s="122"/>
      <c r="AW156" s="35">
        <f t="shared" si="84"/>
        <v>0</v>
      </c>
      <c r="AX156" s="35">
        <f t="shared" si="85"/>
        <v>0</v>
      </c>
      <c r="AY156" s="35">
        <f t="shared" si="98"/>
        <v>0</v>
      </c>
      <c r="AZ156" s="35">
        <f t="shared" si="86"/>
        <v>0</v>
      </c>
      <c r="BA156" s="35">
        <f t="shared" si="99"/>
        <v>0</v>
      </c>
      <c r="BB156" s="35">
        <f t="shared" si="87"/>
        <v>0</v>
      </c>
      <c r="BC156" s="35">
        <f t="shared" si="88"/>
        <v>0</v>
      </c>
      <c r="BD156" s="381">
        <f t="shared" si="100"/>
        <v>0</v>
      </c>
      <c r="BE156" s="35">
        <f t="shared" si="89"/>
        <v>0</v>
      </c>
      <c r="BF156" s="35">
        <f t="shared" si="90"/>
        <v>0</v>
      </c>
      <c r="BJ156" s="12" t="b">
        <f t="shared" si="91"/>
        <v>0</v>
      </c>
      <c r="BK156" s="516" t="b">
        <f t="shared" si="92"/>
        <v>0</v>
      </c>
      <c r="BL156" s="518">
        <f t="shared" si="93"/>
        <v>0</v>
      </c>
      <c r="BM156" s="518">
        <f t="shared" si="101"/>
        <v>0</v>
      </c>
      <c r="BN156" s="517" t="str">
        <f t="shared" si="94"/>
        <v/>
      </c>
      <c r="BO156" s="517" t="str">
        <f t="shared" si="95"/>
        <v/>
      </c>
      <c r="BP156" s="517" t="str">
        <f t="shared" si="96"/>
        <v/>
      </c>
      <c r="BQ156" s="517" t="str">
        <f t="shared" si="102"/>
        <v/>
      </c>
      <c r="BR156" s="546" t="str">
        <f t="shared" si="103"/>
        <v/>
      </c>
      <c r="BW156" s="139"/>
      <c r="BX156" s="125"/>
      <c r="CG156" s="122"/>
      <c r="CH156" s="122"/>
      <c r="CI156" s="122"/>
      <c r="CJ156" s="122"/>
    </row>
    <row r="157" spans="1:88" ht="16.7" customHeight="1" x14ac:dyDescent="0.25">
      <c r="C157" s="308" t="str">
        <f t="shared" si="72"/>
        <v>PO</v>
      </c>
      <c r="D157" s="334" t="str">
        <f t="shared" si="73"/>
        <v>PLAN</v>
      </c>
      <c r="E157" s="336" t="str">
        <f t="shared" si="104"/>
        <v/>
      </c>
      <c r="F157" s="277" t="str">
        <f t="shared" si="104"/>
        <v/>
      </c>
      <c r="G157" s="653"/>
      <c r="H157" s="277" t="str">
        <f t="shared" si="76"/>
        <v>MWh</v>
      </c>
      <c r="I157" s="415"/>
      <c r="J157" s="416"/>
      <c r="K157" s="416"/>
      <c r="L157" s="417"/>
      <c r="M157" s="416"/>
      <c r="N157" s="416"/>
      <c r="O157" s="418"/>
      <c r="P157" s="279"/>
      <c r="Q157" s="656"/>
      <c r="R157" s="278" t="str">
        <f t="shared" si="97"/>
        <v>EUR/MWh</v>
      </c>
      <c r="S157" s="319" t="str">
        <f t="shared" si="77"/>
        <v/>
      </c>
      <c r="T157" s="687" t="str">
        <f t="shared" si="78"/>
        <v/>
      </c>
      <c r="U157" s="280" t="str">
        <f t="shared" si="79"/>
        <v/>
      </c>
      <c r="V157" s="281" t="str">
        <f t="shared" si="80"/>
        <v/>
      </c>
      <c r="W157" s="282" t="str">
        <f t="shared" si="81"/>
        <v/>
      </c>
      <c r="Y157" s="194" t="str">
        <f t="shared" ref="Y157:Y172" si="105">IF(AND(BD157="",AR157=0),"",IF(AR157=1,"û","ü"))</f>
        <v/>
      </c>
      <c r="AB157" s="443" t="s">
        <v>911</v>
      </c>
      <c r="AC157" s="488">
        <f>IFERROR(G157/SUM(G157:G159),0)</f>
        <v>0</v>
      </c>
      <c r="AK157" s="11"/>
      <c r="AL157" s="11"/>
      <c r="AM157" s="11"/>
      <c r="AN157" s="11"/>
      <c r="AO157" s="11"/>
      <c r="AQ157" s="241"/>
      <c r="AR157" s="242">
        <f t="shared" ref="AR157:AR172" si="106">IF(SUM(AS157:BD157)&gt;0,1,0)</f>
        <v>0</v>
      </c>
      <c r="AS157" s="241"/>
      <c r="AT157" s="241">
        <v>0</v>
      </c>
      <c r="AU157" s="241"/>
      <c r="AV157" s="241">
        <f t="shared" ref="AV157:AV172" si="107">IF(E157="",IF((COUNTA(G157,Q157)&gt;0),1,0),0)</f>
        <v>0</v>
      </c>
      <c r="AW157" s="35"/>
      <c r="AX157" s="35"/>
      <c r="AY157" s="122"/>
      <c r="AZ157" s="122"/>
      <c r="BA157" s="122"/>
      <c r="BB157" s="122"/>
      <c r="BC157" s="122"/>
      <c r="BD157" s="383" t="str">
        <f t="shared" ref="BD157:BD172" si="108">IF(E157="","",IF(OR(COUNTA(G157,Q157)=0,COUNTA(G157,Q157)&lt;2),1,0))</f>
        <v/>
      </c>
      <c r="BE157" s="122"/>
      <c r="BF157" s="139"/>
      <c r="BG157" s="122"/>
      <c r="BI157" s="139"/>
      <c r="BN157" s="122"/>
      <c r="BO157" s="139"/>
      <c r="BP157" s="139"/>
      <c r="BQ157" s="139"/>
      <c r="BW157" s="139"/>
      <c r="BX157" s="122"/>
      <c r="CD157" s="11"/>
      <c r="CE157" s="122"/>
      <c r="CG157" s="122"/>
      <c r="CH157" s="122"/>
      <c r="CI157" s="122"/>
      <c r="CJ157" s="122"/>
    </row>
    <row r="158" spans="1:88" ht="16.7" customHeight="1" x14ac:dyDescent="0.25">
      <c r="C158" s="308" t="str">
        <f t="shared" si="72"/>
        <v>PO</v>
      </c>
      <c r="D158" s="334" t="str">
        <f t="shared" si="73"/>
        <v>PLAN</v>
      </c>
      <c r="E158" s="337" t="str">
        <f t="shared" si="104"/>
        <v/>
      </c>
      <c r="F158" s="283" t="str">
        <f t="shared" si="104"/>
        <v/>
      </c>
      <c r="G158" s="649"/>
      <c r="H158" s="283" t="str">
        <f t="shared" si="76"/>
        <v>MWh</v>
      </c>
      <c r="I158" s="419"/>
      <c r="J158" s="420"/>
      <c r="K158" s="420"/>
      <c r="L158" s="421"/>
      <c r="M158" s="420"/>
      <c r="N158" s="420"/>
      <c r="O158" s="422"/>
      <c r="P158" s="285"/>
      <c r="Q158" s="831"/>
      <c r="R158" s="284" t="str">
        <f t="shared" si="97"/>
        <v>EUR/MWh</v>
      </c>
      <c r="S158" s="320" t="str">
        <f t="shared" si="77"/>
        <v/>
      </c>
      <c r="T158" s="688" t="str">
        <f t="shared" si="78"/>
        <v/>
      </c>
      <c r="U158" s="286" t="str">
        <f t="shared" si="79"/>
        <v/>
      </c>
      <c r="V158" s="287" t="str">
        <f t="shared" si="80"/>
        <v/>
      </c>
      <c r="W158" s="288" t="str">
        <f t="shared" si="81"/>
        <v/>
      </c>
      <c r="Y158" s="194" t="str">
        <f t="shared" si="105"/>
        <v/>
      </c>
      <c r="AB158" s="444" t="s">
        <v>912</v>
      </c>
      <c r="AC158" s="489">
        <f>IFERROR(G158/SUM(G157:G159),0)</f>
        <v>0</v>
      </c>
      <c r="AK158" s="11"/>
      <c r="AL158" s="11"/>
      <c r="AM158" s="11"/>
      <c r="AN158" s="11"/>
      <c r="AO158" s="11"/>
      <c r="AQ158" s="241"/>
      <c r="AR158" s="242">
        <f t="shared" si="106"/>
        <v>0</v>
      </c>
      <c r="AS158" s="241"/>
      <c r="AT158" s="241">
        <v>0</v>
      </c>
      <c r="AU158" s="241"/>
      <c r="AV158" s="241">
        <f t="shared" si="107"/>
        <v>0</v>
      </c>
      <c r="AW158" s="35"/>
      <c r="AX158" s="35"/>
      <c r="AY158" s="122"/>
      <c r="AZ158" s="122"/>
      <c r="BA158" s="122"/>
      <c r="BB158" s="122"/>
      <c r="BC158" s="122"/>
      <c r="BD158" s="383" t="str">
        <f t="shared" si="108"/>
        <v/>
      </c>
      <c r="BE158" s="122"/>
      <c r="BF158" s="139"/>
      <c r="BG158" s="122"/>
      <c r="BI158" s="139"/>
      <c r="BN158" s="122"/>
      <c r="BO158" s="139"/>
      <c r="BP158" s="139"/>
      <c r="BQ158" s="139"/>
      <c r="BW158" s="139"/>
      <c r="BX158" s="122"/>
      <c r="CD158" s="11"/>
      <c r="CE158" s="122"/>
      <c r="CG158" s="122"/>
      <c r="CH158" s="122"/>
      <c r="CI158" s="122"/>
      <c r="CJ158" s="122"/>
    </row>
    <row r="159" spans="1:88" ht="16.7" customHeight="1" x14ac:dyDescent="0.25">
      <c r="C159" s="308" t="str">
        <f t="shared" si="72"/>
        <v>PO</v>
      </c>
      <c r="D159" s="334" t="str">
        <f t="shared" si="73"/>
        <v>PLAN</v>
      </c>
      <c r="E159" s="337" t="str">
        <f t="shared" si="104"/>
        <v/>
      </c>
      <c r="F159" s="283" t="str">
        <f t="shared" si="104"/>
        <v/>
      </c>
      <c r="G159" s="649"/>
      <c r="H159" s="283" t="str">
        <f t="shared" si="76"/>
        <v>MWh</v>
      </c>
      <c r="I159" s="419"/>
      <c r="J159" s="420"/>
      <c r="K159" s="420"/>
      <c r="L159" s="421"/>
      <c r="M159" s="420"/>
      <c r="N159" s="420"/>
      <c r="O159" s="422"/>
      <c r="P159" s="285"/>
      <c r="Q159" s="831"/>
      <c r="R159" s="284" t="str">
        <f t="shared" si="97"/>
        <v>EUR/MWh</v>
      </c>
      <c r="S159" s="320" t="str">
        <f t="shared" si="77"/>
        <v/>
      </c>
      <c r="T159" s="688" t="str">
        <f t="shared" si="78"/>
        <v/>
      </c>
      <c r="U159" s="286" t="str">
        <f t="shared" si="79"/>
        <v/>
      </c>
      <c r="V159" s="287" t="str">
        <f t="shared" si="80"/>
        <v/>
      </c>
      <c r="W159" s="288" t="str">
        <f t="shared" si="81"/>
        <v/>
      </c>
      <c r="Y159" s="194" t="str">
        <f t="shared" si="105"/>
        <v/>
      </c>
      <c r="AB159" s="444" t="s">
        <v>913</v>
      </c>
      <c r="AC159" s="489">
        <f>1-(SUM(AC157:AC158))</f>
        <v>1</v>
      </c>
      <c r="AK159" s="11"/>
      <c r="AL159" s="11"/>
      <c r="AM159" s="11"/>
      <c r="AN159" s="11"/>
      <c r="AO159" s="11"/>
      <c r="AQ159" s="241"/>
      <c r="AR159" s="242">
        <f t="shared" si="106"/>
        <v>0</v>
      </c>
      <c r="AS159" s="241"/>
      <c r="AT159" s="241">
        <v>0</v>
      </c>
      <c r="AU159" s="241"/>
      <c r="AV159" s="241">
        <f t="shared" si="107"/>
        <v>0</v>
      </c>
      <c r="AW159" s="35"/>
      <c r="AX159" s="35"/>
      <c r="AY159" s="122"/>
      <c r="AZ159" s="122"/>
      <c r="BA159" s="122"/>
      <c r="BB159" s="122"/>
      <c r="BC159" s="122"/>
      <c r="BD159" s="383" t="str">
        <f t="shared" si="108"/>
        <v/>
      </c>
      <c r="BE159" s="122"/>
      <c r="BF159" s="139"/>
      <c r="BG159" s="122"/>
      <c r="BI159" s="139"/>
      <c r="BN159" s="122"/>
      <c r="BO159" s="139"/>
      <c r="BP159" s="139"/>
      <c r="BQ159" s="139"/>
      <c r="BW159" s="139"/>
      <c r="BX159" s="122"/>
      <c r="CD159" s="11"/>
      <c r="CE159" s="122"/>
      <c r="CG159" s="122"/>
      <c r="CH159" s="122"/>
      <c r="CI159" s="122"/>
      <c r="CJ159" s="122"/>
    </row>
    <row r="160" spans="1:88" ht="16.7" customHeight="1" x14ac:dyDescent="0.25">
      <c r="C160" s="308" t="str">
        <f t="shared" si="72"/>
        <v>PO</v>
      </c>
      <c r="D160" s="334" t="str">
        <f t="shared" si="73"/>
        <v>PLAN</v>
      </c>
      <c r="E160" s="338" t="str">
        <f t="shared" ref="E160:F171" si="109">IF(E105="","",E105)</f>
        <v/>
      </c>
      <c r="F160" s="289" t="str">
        <f t="shared" si="109"/>
        <v/>
      </c>
      <c r="G160" s="650"/>
      <c r="H160" s="289" t="str">
        <f t="shared" si="76"/>
        <v>MW/leto</v>
      </c>
      <c r="I160" s="423"/>
      <c r="J160" s="424"/>
      <c r="K160" s="424"/>
      <c r="L160" s="425"/>
      <c r="M160" s="424"/>
      <c r="N160" s="424"/>
      <c r="O160" s="426"/>
      <c r="P160" s="291"/>
      <c r="Q160" s="832"/>
      <c r="R160" s="290" t="str">
        <f t="shared" si="97"/>
        <v>EUR/MW/leto</v>
      </c>
      <c r="S160" s="321" t="str">
        <f t="shared" si="77"/>
        <v/>
      </c>
      <c r="T160" s="689" t="str">
        <f t="shared" si="78"/>
        <v/>
      </c>
      <c r="U160" s="292" t="str">
        <f t="shared" si="79"/>
        <v/>
      </c>
      <c r="V160" s="293" t="str">
        <f t="shared" si="80"/>
        <v/>
      </c>
      <c r="W160" s="294" t="str">
        <f t="shared" si="81"/>
        <v/>
      </c>
      <c r="Y160" s="194" t="str">
        <f t="shared" si="105"/>
        <v/>
      </c>
      <c r="AK160" s="11"/>
      <c r="AL160" s="11"/>
      <c r="AM160" s="11"/>
      <c r="AN160" s="11"/>
      <c r="AO160" s="11"/>
      <c r="AQ160" s="241"/>
      <c r="AR160" s="242">
        <f t="shared" si="106"/>
        <v>0</v>
      </c>
      <c r="AS160" s="241"/>
      <c r="AT160" s="241">
        <v>0</v>
      </c>
      <c r="AU160" s="241"/>
      <c r="AV160" s="241">
        <f t="shared" si="107"/>
        <v>0</v>
      </c>
      <c r="AW160" s="35"/>
      <c r="AX160" s="35"/>
      <c r="AY160" s="122"/>
      <c r="AZ160" s="122"/>
      <c r="BA160" s="122"/>
      <c r="BB160" s="122"/>
      <c r="BC160" s="122"/>
      <c r="BD160" s="383" t="str">
        <f t="shared" si="108"/>
        <v/>
      </c>
      <c r="BE160" s="122"/>
      <c r="BF160" s="139"/>
      <c r="BG160" s="122"/>
      <c r="BI160" s="139"/>
      <c r="BN160" s="122"/>
      <c r="BO160" s="139"/>
      <c r="BP160" s="139"/>
      <c r="BQ160" s="139"/>
      <c r="BW160" s="139"/>
      <c r="BX160" s="122"/>
      <c r="CD160" s="11"/>
      <c r="CE160" s="122"/>
      <c r="CG160" s="122"/>
      <c r="CH160" s="122"/>
      <c r="CI160" s="122"/>
      <c r="CJ160" s="122"/>
    </row>
    <row r="161" spans="3:88" ht="16.7" customHeight="1" x14ac:dyDescent="0.25">
      <c r="C161" s="308" t="str">
        <f t="shared" si="72"/>
        <v>PO</v>
      </c>
      <c r="D161" s="334" t="str">
        <f t="shared" si="73"/>
        <v>PLAN</v>
      </c>
      <c r="E161" s="336" t="str">
        <f t="shared" si="109"/>
        <v/>
      </c>
      <c r="F161" s="277" t="str">
        <f t="shared" si="109"/>
        <v/>
      </c>
      <c r="G161" s="653"/>
      <c r="H161" s="277" t="str">
        <f t="shared" si="76"/>
        <v>MWh</v>
      </c>
      <c r="I161" s="415"/>
      <c r="J161" s="416"/>
      <c r="K161" s="416"/>
      <c r="L161" s="417"/>
      <c r="M161" s="416"/>
      <c r="N161" s="416"/>
      <c r="O161" s="418"/>
      <c r="P161" s="279"/>
      <c r="Q161" s="656"/>
      <c r="R161" s="278" t="str">
        <f t="shared" si="97"/>
        <v>EUR/MWh</v>
      </c>
      <c r="S161" s="319" t="str">
        <f t="shared" si="77"/>
        <v/>
      </c>
      <c r="T161" s="687" t="str">
        <f t="shared" si="78"/>
        <v/>
      </c>
      <c r="U161" s="280" t="str">
        <f t="shared" si="79"/>
        <v/>
      </c>
      <c r="V161" s="281" t="str">
        <f t="shared" si="80"/>
        <v/>
      </c>
      <c r="W161" s="282" t="str">
        <f t="shared" si="81"/>
        <v/>
      </c>
      <c r="Y161" s="194" t="str">
        <f t="shared" si="105"/>
        <v/>
      </c>
      <c r="AB161" s="443" t="s">
        <v>911</v>
      </c>
      <c r="AC161" s="488">
        <f>IFERROR(G161/SUM(G161:G163),0)</f>
        <v>0</v>
      </c>
      <c r="AK161" s="11"/>
      <c r="AL161" s="11"/>
      <c r="AM161" s="11"/>
      <c r="AN161" s="11"/>
      <c r="AO161" s="11"/>
      <c r="AQ161" s="241"/>
      <c r="AR161" s="242">
        <f t="shared" si="106"/>
        <v>0</v>
      </c>
      <c r="AS161" s="241"/>
      <c r="AT161" s="241">
        <v>0</v>
      </c>
      <c r="AU161" s="241"/>
      <c r="AV161" s="241">
        <f t="shared" si="107"/>
        <v>0</v>
      </c>
      <c r="AW161" s="35"/>
      <c r="AX161" s="35"/>
      <c r="AY161" s="122"/>
      <c r="AZ161" s="122"/>
      <c r="BA161" s="122"/>
      <c r="BB161" s="122"/>
      <c r="BC161" s="122"/>
      <c r="BD161" s="383" t="str">
        <f t="shared" si="108"/>
        <v/>
      </c>
      <c r="BE161" s="122"/>
      <c r="BF161" s="139"/>
      <c r="BG161" s="122"/>
      <c r="BI161" s="139"/>
      <c r="BN161" s="122"/>
      <c r="BO161" s="139"/>
      <c r="BP161" s="139"/>
      <c r="BQ161" s="139"/>
      <c r="BW161" s="139"/>
      <c r="BX161" s="122"/>
      <c r="CD161" s="11"/>
      <c r="CE161" s="122"/>
      <c r="CG161" s="122"/>
      <c r="CH161" s="122"/>
      <c r="CI161" s="122"/>
      <c r="CJ161" s="122"/>
    </row>
    <row r="162" spans="3:88" ht="16.7" customHeight="1" x14ac:dyDescent="0.25">
      <c r="C162" s="308" t="str">
        <f t="shared" si="72"/>
        <v>PO</v>
      </c>
      <c r="D162" s="334" t="str">
        <f t="shared" si="73"/>
        <v>PLAN</v>
      </c>
      <c r="E162" s="337" t="str">
        <f t="shared" si="109"/>
        <v/>
      </c>
      <c r="F162" s="283" t="str">
        <f t="shared" si="109"/>
        <v/>
      </c>
      <c r="G162" s="654"/>
      <c r="H162" s="283" t="str">
        <f t="shared" si="76"/>
        <v>MWh</v>
      </c>
      <c r="I162" s="419"/>
      <c r="J162" s="420"/>
      <c r="K162" s="420"/>
      <c r="L162" s="421"/>
      <c r="M162" s="420"/>
      <c r="N162" s="420"/>
      <c r="O162" s="422"/>
      <c r="P162" s="285"/>
      <c r="Q162" s="657"/>
      <c r="R162" s="284" t="str">
        <f t="shared" si="97"/>
        <v>EUR/MWh</v>
      </c>
      <c r="S162" s="320" t="str">
        <f t="shared" si="77"/>
        <v/>
      </c>
      <c r="T162" s="688" t="str">
        <f t="shared" si="78"/>
        <v/>
      </c>
      <c r="U162" s="286" t="str">
        <f t="shared" si="79"/>
        <v/>
      </c>
      <c r="V162" s="287" t="str">
        <f t="shared" si="80"/>
        <v/>
      </c>
      <c r="W162" s="288" t="str">
        <f t="shared" si="81"/>
        <v/>
      </c>
      <c r="Y162" s="194" t="str">
        <f t="shared" si="105"/>
        <v/>
      </c>
      <c r="AB162" s="444" t="s">
        <v>912</v>
      </c>
      <c r="AC162" s="489">
        <f>IFERROR(G162/SUM(G161:G163),0)</f>
        <v>0</v>
      </c>
      <c r="AK162" s="11"/>
      <c r="AL162" s="11"/>
      <c r="AM162" s="11"/>
      <c r="AN162" s="11"/>
      <c r="AO162" s="11"/>
      <c r="AQ162" s="241"/>
      <c r="AR162" s="242">
        <f t="shared" si="106"/>
        <v>0</v>
      </c>
      <c r="AS162" s="241"/>
      <c r="AT162" s="241">
        <v>0</v>
      </c>
      <c r="AU162" s="241"/>
      <c r="AV162" s="241">
        <f t="shared" si="107"/>
        <v>0</v>
      </c>
      <c r="AW162" s="35"/>
      <c r="AX162" s="35"/>
      <c r="AY162" s="122"/>
      <c r="AZ162" s="122"/>
      <c r="BA162" s="122"/>
      <c r="BB162" s="122"/>
      <c r="BC162" s="122"/>
      <c r="BD162" s="383" t="str">
        <f t="shared" si="108"/>
        <v/>
      </c>
      <c r="BE162" s="122"/>
      <c r="BF162" s="139"/>
      <c r="BG162" s="122"/>
      <c r="BI162" s="139"/>
      <c r="BN162" s="122"/>
      <c r="BO162" s="139"/>
      <c r="BP162" s="139"/>
      <c r="BQ162" s="139"/>
      <c r="BW162" s="139"/>
      <c r="BX162" s="122"/>
      <c r="CD162" s="11"/>
      <c r="CE162" s="122"/>
      <c r="CG162" s="122"/>
      <c r="CH162" s="122"/>
      <c r="CI162" s="122"/>
      <c r="CJ162" s="122"/>
    </row>
    <row r="163" spans="3:88" ht="16.7" customHeight="1" x14ac:dyDescent="0.25">
      <c r="C163" s="308" t="str">
        <f t="shared" si="72"/>
        <v>PO</v>
      </c>
      <c r="D163" s="334" t="str">
        <f t="shared" si="73"/>
        <v>PLAN</v>
      </c>
      <c r="E163" s="337" t="str">
        <f t="shared" si="109"/>
        <v/>
      </c>
      <c r="F163" s="283" t="str">
        <f t="shared" si="109"/>
        <v/>
      </c>
      <c r="G163" s="654"/>
      <c r="H163" s="283" t="str">
        <f t="shared" si="76"/>
        <v>MWh</v>
      </c>
      <c r="I163" s="419"/>
      <c r="J163" s="420"/>
      <c r="K163" s="420"/>
      <c r="L163" s="421"/>
      <c r="M163" s="420"/>
      <c r="N163" s="420"/>
      <c r="O163" s="422"/>
      <c r="P163" s="285"/>
      <c r="Q163" s="657"/>
      <c r="R163" s="284" t="str">
        <f t="shared" si="97"/>
        <v>EUR/MWh</v>
      </c>
      <c r="S163" s="320" t="str">
        <f t="shared" si="77"/>
        <v/>
      </c>
      <c r="T163" s="688" t="str">
        <f t="shared" si="78"/>
        <v/>
      </c>
      <c r="U163" s="286" t="str">
        <f t="shared" si="79"/>
        <v/>
      </c>
      <c r="V163" s="287" t="str">
        <f t="shared" si="80"/>
        <v/>
      </c>
      <c r="W163" s="288" t="str">
        <f t="shared" si="81"/>
        <v/>
      </c>
      <c r="Y163" s="194" t="str">
        <f t="shared" si="105"/>
        <v/>
      </c>
      <c r="AB163" s="444" t="s">
        <v>913</v>
      </c>
      <c r="AC163" s="489">
        <f>1-(SUM(AC161:AC162))</f>
        <v>1</v>
      </c>
      <c r="AK163" s="11"/>
      <c r="AL163" s="11"/>
      <c r="AM163" s="11"/>
      <c r="AN163" s="11"/>
      <c r="AO163" s="11"/>
      <c r="AQ163" s="241"/>
      <c r="AR163" s="242">
        <f t="shared" si="106"/>
        <v>0</v>
      </c>
      <c r="AS163" s="241"/>
      <c r="AT163" s="241">
        <v>0</v>
      </c>
      <c r="AU163" s="241"/>
      <c r="AV163" s="241">
        <f t="shared" si="107"/>
        <v>0</v>
      </c>
      <c r="AX163" s="139"/>
      <c r="AY163" s="122"/>
      <c r="AZ163" s="122"/>
      <c r="BA163" s="122"/>
      <c r="BB163" s="122"/>
      <c r="BC163" s="122"/>
      <c r="BD163" s="383" t="str">
        <f t="shared" si="108"/>
        <v/>
      </c>
      <c r="BE163" s="122"/>
      <c r="BF163" s="139"/>
      <c r="BG163" s="122"/>
      <c r="BI163" s="139"/>
      <c r="BN163" s="122"/>
      <c r="BO163" s="139"/>
      <c r="BP163" s="139"/>
      <c r="BQ163" s="139"/>
      <c r="BW163" s="139"/>
      <c r="BX163" s="122"/>
      <c r="CD163" s="11"/>
      <c r="CE163" s="122"/>
      <c r="CG163" s="122"/>
      <c r="CH163" s="122"/>
      <c r="CI163" s="122"/>
      <c r="CJ163" s="122"/>
    </row>
    <row r="164" spans="3:88" ht="16.7" customHeight="1" x14ac:dyDescent="0.25">
      <c r="C164" s="308" t="str">
        <f t="shared" si="72"/>
        <v>PO</v>
      </c>
      <c r="D164" s="334" t="str">
        <f t="shared" si="73"/>
        <v>PLAN</v>
      </c>
      <c r="E164" s="338" t="str">
        <f t="shared" si="109"/>
        <v/>
      </c>
      <c r="F164" s="289" t="str">
        <f t="shared" si="109"/>
        <v/>
      </c>
      <c r="G164" s="655"/>
      <c r="H164" s="289" t="str">
        <f t="shared" si="76"/>
        <v>MW/leto</v>
      </c>
      <c r="I164" s="423"/>
      <c r="J164" s="424"/>
      <c r="K164" s="424"/>
      <c r="L164" s="425"/>
      <c r="M164" s="424"/>
      <c r="N164" s="424"/>
      <c r="O164" s="426"/>
      <c r="P164" s="291"/>
      <c r="Q164" s="658"/>
      <c r="R164" s="290" t="str">
        <f t="shared" si="97"/>
        <v>EUR/MW/leto</v>
      </c>
      <c r="S164" s="321" t="str">
        <f t="shared" si="77"/>
        <v/>
      </c>
      <c r="T164" s="689" t="str">
        <f t="shared" si="78"/>
        <v/>
      </c>
      <c r="U164" s="292" t="str">
        <f t="shared" si="79"/>
        <v/>
      </c>
      <c r="V164" s="293" t="str">
        <f t="shared" si="80"/>
        <v/>
      </c>
      <c r="W164" s="294" t="str">
        <f t="shared" si="81"/>
        <v/>
      </c>
      <c r="Y164" s="194" t="str">
        <f t="shared" si="105"/>
        <v/>
      </c>
      <c r="AK164" s="11"/>
      <c r="AL164" s="11"/>
      <c r="AM164" s="11"/>
      <c r="AN164" s="11"/>
      <c r="AO164" s="11"/>
      <c r="AQ164" s="241"/>
      <c r="AR164" s="242">
        <f t="shared" si="106"/>
        <v>0</v>
      </c>
      <c r="AS164" s="241"/>
      <c r="AT164" s="241">
        <v>0</v>
      </c>
      <c r="AU164" s="241"/>
      <c r="AV164" s="241">
        <f t="shared" si="107"/>
        <v>0</v>
      </c>
      <c r="AX164" s="139"/>
      <c r="AY164" s="122"/>
      <c r="AZ164" s="122"/>
      <c r="BA164" s="122"/>
      <c r="BB164" s="122"/>
      <c r="BC164" s="122"/>
      <c r="BD164" s="383" t="str">
        <f t="shared" si="108"/>
        <v/>
      </c>
      <c r="BE164" s="122"/>
      <c r="BF164" s="139"/>
      <c r="BG164" s="122"/>
      <c r="BI164" s="139"/>
      <c r="BN164" s="122"/>
      <c r="BO164" s="139"/>
      <c r="BP164" s="139"/>
      <c r="BQ164" s="139"/>
      <c r="BW164" s="139"/>
      <c r="BX164" s="122"/>
      <c r="CD164" s="11"/>
      <c r="CE164" s="122"/>
      <c r="CG164" s="122"/>
      <c r="CH164" s="122"/>
      <c r="CI164" s="122"/>
      <c r="CJ164" s="122"/>
    </row>
    <row r="165" spans="3:88" ht="16.7" customHeight="1" x14ac:dyDescent="0.25">
      <c r="C165" s="308" t="str">
        <f t="shared" si="72"/>
        <v>PO</v>
      </c>
      <c r="D165" s="334" t="str">
        <f t="shared" si="73"/>
        <v>PLAN</v>
      </c>
      <c r="E165" s="336" t="str">
        <f t="shared" si="109"/>
        <v/>
      </c>
      <c r="F165" s="277" t="str">
        <f t="shared" si="109"/>
        <v/>
      </c>
      <c r="G165" s="653"/>
      <c r="H165" s="277" t="str">
        <f t="shared" si="76"/>
        <v>MWh</v>
      </c>
      <c r="I165" s="415"/>
      <c r="J165" s="416"/>
      <c r="K165" s="416"/>
      <c r="L165" s="417"/>
      <c r="M165" s="416"/>
      <c r="N165" s="416"/>
      <c r="O165" s="418"/>
      <c r="P165" s="279"/>
      <c r="Q165" s="656"/>
      <c r="R165" s="278" t="str">
        <f t="shared" si="97"/>
        <v>EUR/MWh</v>
      </c>
      <c r="S165" s="319" t="str">
        <f t="shared" si="77"/>
        <v/>
      </c>
      <c r="T165" s="687" t="str">
        <f t="shared" si="78"/>
        <v/>
      </c>
      <c r="U165" s="280" t="str">
        <f t="shared" si="79"/>
        <v/>
      </c>
      <c r="V165" s="281" t="str">
        <f t="shared" si="80"/>
        <v/>
      </c>
      <c r="W165" s="282" t="str">
        <f t="shared" si="81"/>
        <v/>
      </c>
      <c r="Y165" s="194" t="str">
        <f t="shared" si="105"/>
        <v/>
      </c>
      <c r="AB165" s="443" t="s">
        <v>911</v>
      </c>
      <c r="AC165" s="488">
        <f>IFERROR(G165/SUM(G165:G167),0)</f>
        <v>0</v>
      </c>
      <c r="AK165" s="11"/>
      <c r="AL165" s="11"/>
      <c r="AM165" s="11"/>
      <c r="AN165" s="11"/>
      <c r="AO165" s="11"/>
      <c r="AQ165" s="241"/>
      <c r="AR165" s="242">
        <f t="shared" si="106"/>
        <v>0</v>
      </c>
      <c r="AS165" s="241"/>
      <c r="AT165" s="241">
        <v>0</v>
      </c>
      <c r="AU165" s="241"/>
      <c r="AV165" s="241">
        <f t="shared" si="107"/>
        <v>0</v>
      </c>
      <c r="AX165" s="139"/>
      <c r="AY165" s="122"/>
      <c r="AZ165" s="122"/>
      <c r="BA165" s="122"/>
      <c r="BB165" s="122"/>
      <c r="BC165" s="122"/>
      <c r="BD165" s="383" t="str">
        <f t="shared" si="108"/>
        <v/>
      </c>
      <c r="BE165" s="122"/>
      <c r="BF165" s="139"/>
      <c r="BG165" s="122"/>
      <c r="BI165" s="139"/>
      <c r="BN165" s="122"/>
      <c r="BO165" s="139"/>
      <c r="BP165" s="139"/>
      <c r="BQ165" s="139"/>
      <c r="BW165" s="139"/>
      <c r="BX165" s="122"/>
      <c r="CD165" s="11"/>
      <c r="CE165" s="122"/>
      <c r="CG165" s="122"/>
      <c r="CH165" s="122"/>
      <c r="CI165" s="122"/>
      <c r="CJ165" s="122"/>
    </row>
    <row r="166" spans="3:88" ht="16.7" customHeight="1" x14ac:dyDescent="0.25">
      <c r="C166" s="308" t="str">
        <f t="shared" si="72"/>
        <v>PO</v>
      </c>
      <c r="D166" s="334" t="str">
        <f t="shared" si="73"/>
        <v>PLAN</v>
      </c>
      <c r="E166" s="337" t="str">
        <f t="shared" si="109"/>
        <v/>
      </c>
      <c r="F166" s="283" t="str">
        <f t="shared" si="109"/>
        <v/>
      </c>
      <c r="G166" s="654"/>
      <c r="H166" s="283" t="str">
        <f t="shared" si="76"/>
        <v>MWh</v>
      </c>
      <c r="I166" s="419"/>
      <c r="J166" s="420"/>
      <c r="K166" s="420"/>
      <c r="L166" s="421"/>
      <c r="M166" s="420"/>
      <c r="N166" s="420"/>
      <c r="O166" s="422"/>
      <c r="P166" s="285"/>
      <c r="Q166" s="657"/>
      <c r="R166" s="284" t="str">
        <f t="shared" si="97"/>
        <v>EUR/MWh</v>
      </c>
      <c r="S166" s="320" t="str">
        <f t="shared" si="77"/>
        <v/>
      </c>
      <c r="T166" s="688" t="str">
        <f t="shared" si="78"/>
        <v/>
      </c>
      <c r="U166" s="286" t="str">
        <f t="shared" si="79"/>
        <v/>
      </c>
      <c r="V166" s="287" t="str">
        <f t="shared" si="80"/>
        <v/>
      </c>
      <c r="W166" s="288" t="str">
        <f t="shared" si="81"/>
        <v/>
      </c>
      <c r="Y166" s="194" t="str">
        <f t="shared" si="105"/>
        <v/>
      </c>
      <c r="AB166" s="444" t="s">
        <v>912</v>
      </c>
      <c r="AC166" s="489">
        <f>IFERROR(G166/SUM(G165:G167),0)</f>
        <v>0</v>
      </c>
      <c r="AK166" s="11"/>
      <c r="AL166" s="11"/>
      <c r="AM166" s="11"/>
      <c r="AN166" s="11"/>
      <c r="AO166" s="11"/>
      <c r="AQ166" s="241"/>
      <c r="AR166" s="242">
        <f t="shared" si="106"/>
        <v>0</v>
      </c>
      <c r="AS166" s="241"/>
      <c r="AT166" s="241">
        <v>0</v>
      </c>
      <c r="AU166" s="241"/>
      <c r="AV166" s="241">
        <f t="shared" si="107"/>
        <v>0</v>
      </c>
      <c r="AX166" s="139"/>
      <c r="AY166" s="122"/>
      <c r="AZ166" s="122"/>
      <c r="BA166" s="122"/>
      <c r="BB166" s="122"/>
      <c r="BC166" s="122"/>
      <c r="BD166" s="383" t="str">
        <f t="shared" si="108"/>
        <v/>
      </c>
      <c r="BE166" s="122"/>
      <c r="BF166" s="139"/>
      <c r="BG166" s="122"/>
      <c r="BI166" s="139"/>
      <c r="BN166" s="122"/>
      <c r="BO166" s="139"/>
      <c r="BP166" s="139"/>
      <c r="BQ166" s="139"/>
      <c r="BW166" s="139"/>
      <c r="BX166" s="122"/>
      <c r="CD166" s="11"/>
      <c r="CE166" s="122"/>
      <c r="CG166" s="122"/>
      <c r="CH166" s="122"/>
      <c r="CI166" s="122"/>
      <c r="CJ166" s="122"/>
    </row>
    <row r="167" spans="3:88" ht="16.7" customHeight="1" x14ac:dyDescent="0.25">
      <c r="C167" s="308" t="str">
        <f t="shared" si="72"/>
        <v>PO</v>
      </c>
      <c r="D167" s="334" t="str">
        <f t="shared" si="73"/>
        <v>PLAN</v>
      </c>
      <c r="E167" s="337" t="str">
        <f t="shared" si="109"/>
        <v/>
      </c>
      <c r="F167" s="283" t="str">
        <f t="shared" si="109"/>
        <v/>
      </c>
      <c r="G167" s="654"/>
      <c r="H167" s="283" t="str">
        <f t="shared" si="76"/>
        <v>MWh</v>
      </c>
      <c r="I167" s="419"/>
      <c r="J167" s="420"/>
      <c r="K167" s="420"/>
      <c r="L167" s="421"/>
      <c r="M167" s="420"/>
      <c r="N167" s="420"/>
      <c r="O167" s="422"/>
      <c r="P167" s="285"/>
      <c r="Q167" s="657"/>
      <c r="R167" s="284" t="str">
        <f t="shared" si="97"/>
        <v>EUR/MWh</v>
      </c>
      <c r="S167" s="320" t="str">
        <f t="shared" si="77"/>
        <v/>
      </c>
      <c r="T167" s="688" t="str">
        <f t="shared" si="78"/>
        <v/>
      </c>
      <c r="U167" s="286" t="str">
        <f t="shared" si="79"/>
        <v/>
      </c>
      <c r="V167" s="287" t="str">
        <f t="shared" si="80"/>
        <v/>
      </c>
      <c r="W167" s="288" t="str">
        <f t="shared" si="81"/>
        <v/>
      </c>
      <c r="Y167" s="194" t="str">
        <f t="shared" si="105"/>
        <v/>
      </c>
      <c r="AB167" s="444" t="s">
        <v>913</v>
      </c>
      <c r="AC167" s="489">
        <f>1-(SUM(AC165:AC166))</f>
        <v>1</v>
      </c>
      <c r="AK167" s="11"/>
      <c r="AL167" s="11"/>
      <c r="AM167" s="11"/>
      <c r="AN167" s="11"/>
      <c r="AO167" s="11"/>
      <c r="AQ167" s="241"/>
      <c r="AR167" s="242">
        <f t="shared" si="106"/>
        <v>0</v>
      </c>
      <c r="AS167" s="241"/>
      <c r="AT167" s="241">
        <v>0</v>
      </c>
      <c r="AU167" s="241"/>
      <c r="AV167" s="241">
        <f t="shared" si="107"/>
        <v>0</v>
      </c>
      <c r="AX167" s="139"/>
      <c r="AY167" s="122"/>
      <c r="AZ167" s="122"/>
      <c r="BA167" s="122"/>
      <c r="BB167" s="122"/>
      <c r="BC167" s="122"/>
      <c r="BD167" s="383" t="str">
        <f t="shared" si="108"/>
        <v/>
      </c>
      <c r="BE167" s="122"/>
      <c r="BF167" s="139"/>
      <c r="BG167" s="122"/>
      <c r="BI167" s="139"/>
      <c r="BN167" s="122"/>
      <c r="BO167" s="139"/>
      <c r="BP167" s="139"/>
      <c r="BQ167" s="139"/>
      <c r="BW167" s="139"/>
      <c r="BX167" s="122"/>
      <c r="CD167" s="11"/>
      <c r="CE167" s="122"/>
      <c r="CG167" s="122"/>
      <c r="CH167" s="122"/>
      <c r="CI167" s="122"/>
      <c r="CJ167" s="122"/>
    </row>
    <row r="168" spans="3:88" ht="16.5" customHeight="1" x14ac:dyDescent="0.25">
      <c r="C168" s="308" t="str">
        <f t="shared" si="72"/>
        <v>PO</v>
      </c>
      <c r="D168" s="334" t="str">
        <f t="shared" si="73"/>
        <v>PLAN</v>
      </c>
      <c r="E168" s="338" t="str">
        <f t="shared" si="109"/>
        <v/>
      </c>
      <c r="F168" s="289" t="str">
        <f t="shared" si="109"/>
        <v/>
      </c>
      <c r="G168" s="655"/>
      <c r="H168" s="289" t="str">
        <f t="shared" si="76"/>
        <v>MW/leto</v>
      </c>
      <c r="I168" s="423"/>
      <c r="J168" s="424"/>
      <c r="K168" s="424"/>
      <c r="L168" s="425"/>
      <c r="M168" s="424"/>
      <c r="N168" s="424"/>
      <c r="O168" s="426"/>
      <c r="P168" s="291"/>
      <c r="Q168" s="658"/>
      <c r="R168" s="290" t="str">
        <f t="shared" si="97"/>
        <v>EUR/MW/leto</v>
      </c>
      <c r="S168" s="321" t="str">
        <f t="shared" si="77"/>
        <v/>
      </c>
      <c r="T168" s="689" t="str">
        <f t="shared" si="78"/>
        <v/>
      </c>
      <c r="U168" s="292" t="str">
        <f t="shared" si="79"/>
        <v/>
      </c>
      <c r="V168" s="293" t="str">
        <f t="shared" si="80"/>
        <v/>
      </c>
      <c r="W168" s="294" t="str">
        <f t="shared" si="81"/>
        <v/>
      </c>
      <c r="Y168" s="194" t="str">
        <f t="shared" si="105"/>
        <v/>
      </c>
      <c r="AK168" s="11"/>
      <c r="AL168" s="11"/>
      <c r="AM168" s="11"/>
      <c r="AN168" s="11"/>
      <c r="AO168" s="11"/>
      <c r="AQ168" s="241"/>
      <c r="AR168" s="242">
        <f t="shared" si="106"/>
        <v>0</v>
      </c>
      <c r="AS168" s="241"/>
      <c r="AT168" s="241">
        <v>0</v>
      </c>
      <c r="AU168" s="241"/>
      <c r="AV168" s="241">
        <f t="shared" si="107"/>
        <v>0</v>
      </c>
      <c r="AX168" s="139"/>
      <c r="AY168" s="122"/>
      <c r="AZ168" s="122"/>
      <c r="BA168" s="122"/>
      <c r="BB168" s="122"/>
      <c r="BC168" s="122"/>
      <c r="BD168" s="383" t="str">
        <f t="shared" si="108"/>
        <v/>
      </c>
      <c r="BE168" s="122"/>
      <c r="BF168" s="139"/>
      <c r="BG168" s="122"/>
      <c r="BI168" s="139"/>
      <c r="BN168" s="122"/>
      <c r="BO168" s="139"/>
      <c r="BP168" s="139"/>
      <c r="BQ168" s="139"/>
      <c r="BW168" s="139"/>
      <c r="BX168" s="122"/>
      <c r="CD168" s="11"/>
      <c r="CE168" s="122"/>
      <c r="CG168" s="122"/>
      <c r="CH168" s="122"/>
      <c r="CI168" s="122"/>
      <c r="CJ168" s="122"/>
    </row>
    <row r="169" spans="3:88" ht="16.7" customHeight="1" x14ac:dyDescent="0.25">
      <c r="C169" s="308" t="str">
        <f t="shared" si="72"/>
        <v>PO</v>
      </c>
      <c r="D169" s="334" t="str">
        <f t="shared" si="73"/>
        <v>PLAN</v>
      </c>
      <c r="E169" s="336" t="str">
        <f t="shared" si="109"/>
        <v/>
      </c>
      <c r="F169" s="277" t="str">
        <f t="shared" si="109"/>
        <v/>
      </c>
      <c r="G169" s="653"/>
      <c r="H169" s="277" t="str">
        <f t="shared" si="76"/>
        <v>MWh</v>
      </c>
      <c r="I169" s="415"/>
      <c r="J169" s="416"/>
      <c r="K169" s="416"/>
      <c r="L169" s="417"/>
      <c r="M169" s="416"/>
      <c r="N169" s="416"/>
      <c r="O169" s="418"/>
      <c r="P169" s="279"/>
      <c r="Q169" s="656"/>
      <c r="R169" s="278" t="str">
        <f t="shared" si="97"/>
        <v>EUR/MWh</v>
      </c>
      <c r="S169" s="319" t="str">
        <f t="shared" si="77"/>
        <v/>
      </c>
      <c r="T169" s="687" t="str">
        <f t="shared" si="78"/>
        <v/>
      </c>
      <c r="U169" s="280" t="str">
        <f t="shared" si="79"/>
        <v/>
      </c>
      <c r="V169" s="281" t="str">
        <f t="shared" si="80"/>
        <v/>
      </c>
      <c r="W169" s="282" t="str">
        <f t="shared" si="81"/>
        <v/>
      </c>
      <c r="Y169" s="194" t="str">
        <f t="shared" si="105"/>
        <v/>
      </c>
      <c r="AB169" s="443" t="s">
        <v>911</v>
      </c>
      <c r="AC169" s="488">
        <f>IFERROR(G169/SUM(G169:G171),0)</f>
        <v>0</v>
      </c>
      <c r="AK169" s="11"/>
      <c r="AL169" s="11"/>
      <c r="AM169" s="11"/>
      <c r="AN169" s="11"/>
      <c r="AO169" s="11"/>
      <c r="AQ169" s="241"/>
      <c r="AR169" s="242">
        <f t="shared" si="106"/>
        <v>0</v>
      </c>
      <c r="AS169" s="241"/>
      <c r="AT169" s="241">
        <v>0</v>
      </c>
      <c r="AU169" s="241"/>
      <c r="AV169" s="241">
        <f t="shared" si="107"/>
        <v>0</v>
      </c>
      <c r="AX169" s="139"/>
      <c r="AY169" s="122"/>
      <c r="AZ169" s="122"/>
      <c r="BA169" s="122"/>
      <c r="BB169" s="122"/>
      <c r="BC169" s="122"/>
      <c r="BD169" s="383" t="str">
        <f t="shared" si="108"/>
        <v/>
      </c>
      <c r="BE169" s="122"/>
      <c r="BF169" s="139"/>
      <c r="BG169" s="122"/>
      <c r="BI169" s="139"/>
      <c r="BN169" s="122"/>
      <c r="BO169" s="139"/>
      <c r="BP169" s="139"/>
      <c r="BQ169" s="139"/>
      <c r="BW169" s="139"/>
      <c r="BX169" s="122"/>
      <c r="CD169" s="11"/>
      <c r="CE169" s="122"/>
      <c r="CG169" s="122"/>
      <c r="CH169" s="122"/>
      <c r="CI169" s="122"/>
      <c r="CJ169" s="122"/>
    </row>
    <row r="170" spans="3:88" ht="16.7" customHeight="1" x14ac:dyDescent="0.25">
      <c r="C170" s="308" t="str">
        <f t="shared" si="72"/>
        <v>PO</v>
      </c>
      <c r="D170" s="334" t="str">
        <f t="shared" si="73"/>
        <v>PLAN</v>
      </c>
      <c r="E170" s="337" t="str">
        <f t="shared" si="109"/>
        <v/>
      </c>
      <c r="F170" s="283" t="str">
        <f t="shared" si="109"/>
        <v/>
      </c>
      <c r="G170" s="654"/>
      <c r="H170" s="283" t="str">
        <f t="shared" si="76"/>
        <v>MWh</v>
      </c>
      <c r="I170" s="419"/>
      <c r="J170" s="420"/>
      <c r="K170" s="420"/>
      <c r="L170" s="421"/>
      <c r="M170" s="420"/>
      <c r="N170" s="420"/>
      <c r="O170" s="422"/>
      <c r="P170" s="285"/>
      <c r="Q170" s="657"/>
      <c r="R170" s="284" t="str">
        <f t="shared" si="97"/>
        <v>EUR/MWh</v>
      </c>
      <c r="S170" s="320" t="str">
        <f t="shared" si="77"/>
        <v/>
      </c>
      <c r="T170" s="688" t="str">
        <f t="shared" si="78"/>
        <v/>
      </c>
      <c r="U170" s="286" t="str">
        <f t="shared" si="79"/>
        <v/>
      </c>
      <c r="V170" s="287" t="str">
        <f t="shared" si="80"/>
        <v/>
      </c>
      <c r="W170" s="288" t="str">
        <f t="shared" si="81"/>
        <v/>
      </c>
      <c r="Y170" s="194" t="str">
        <f t="shared" si="105"/>
        <v/>
      </c>
      <c r="AB170" s="444" t="s">
        <v>912</v>
      </c>
      <c r="AC170" s="489">
        <f>IFERROR(G170/SUM(G169:G171),0)</f>
        <v>0</v>
      </c>
      <c r="AK170" s="11"/>
      <c r="AL170" s="11"/>
      <c r="AM170" s="11"/>
      <c r="AN170" s="11"/>
      <c r="AO170" s="11"/>
      <c r="AQ170" s="241"/>
      <c r="AR170" s="242">
        <f t="shared" si="106"/>
        <v>0</v>
      </c>
      <c r="AS170" s="241"/>
      <c r="AT170" s="241">
        <v>0</v>
      </c>
      <c r="AU170" s="241"/>
      <c r="AV170" s="241">
        <f t="shared" si="107"/>
        <v>0</v>
      </c>
      <c r="AX170" s="139"/>
      <c r="AY170" s="122"/>
      <c r="AZ170" s="122"/>
      <c r="BA170" s="122"/>
      <c r="BB170" s="122"/>
      <c r="BC170" s="122"/>
      <c r="BD170" s="383" t="str">
        <f t="shared" si="108"/>
        <v/>
      </c>
      <c r="BE170" s="122"/>
      <c r="BF170" s="139"/>
      <c r="BG170" s="122"/>
      <c r="BI170" s="139"/>
      <c r="BN170" s="122"/>
      <c r="BO170" s="139"/>
      <c r="BP170" s="139"/>
      <c r="BQ170" s="139"/>
      <c r="BW170" s="139"/>
      <c r="BX170" s="122"/>
      <c r="CD170" s="11"/>
      <c r="CE170" s="122"/>
      <c r="CG170" s="122"/>
      <c r="CH170" s="122"/>
      <c r="CI170" s="122"/>
      <c r="CJ170" s="122"/>
    </row>
    <row r="171" spans="3:88" ht="16.7" customHeight="1" x14ac:dyDescent="0.25">
      <c r="C171" s="308" t="str">
        <f t="shared" si="72"/>
        <v>PO</v>
      </c>
      <c r="D171" s="334" t="str">
        <f t="shared" si="73"/>
        <v>PLAN</v>
      </c>
      <c r="E171" s="337" t="str">
        <f t="shared" si="109"/>
        <v/>
      </c>
      <c r="F171" s="283" t="str">
        <f t="shared" si="109"/>
        <v/>
      </c>
      <c r="G171" s="654"/>
      <c r="H171" s="283" t="str">
        <f t="shared" si="76"/>
        <v>MWh</v>
      </c>
      <c r="I171" s="419"/>
      <c r="J171" s="420"/>
      <c r="K171" s="420"/>
      <c r="L171" s="421"/>
      <c r="M171" s="420"/>
      <c r="N171" s="420"/>
      <c r="O171" s="422"/>
      <c r="P171" s="285"/>
      <c r="Q171" s="657"/>
      <c r="R171" s="284" t="str">
        <f t="shared" si="97"/>
        <v>EUR/MWh</v>
      </c>
      <c r="S171" s="320" t="str">
        <f t="shared" si="77"/>
        <v/>
      </c>
      <c r="T171" s="688" t="str">
        <f t="shared" si="78"/>
        <v/>
      </c>
      <c r="U171" s="286" t="str">
        <f t="shared" si="79"/>
        <v/>
      </c>
      <c r="V171" s="287" t="str">
        <f t="shared" si="80"/>
        <v/>
      </c>
      <c r="W171" s="288" t="str">
        <f t="shared" si="81"/>
        <v/>
      </c>
      <c r="Y171" s="194" t="str">
        <f t="shared" si="105"/>
        <v/>
      </c>
      <c r="AB171" s="444" t="s">
        <v>913</v>
      </c>
      <c r="AC171" s="489">
        <f>1-(SUM(AC169:AC170))</f>
        <v>1</v>
      </c>
      <c r="AK171" s="11"/>
      <c r="AL171" s="11"/>
      <c r="AM171" s="11"/>
      <c r="AN171" s="11"/>
      <c r="AO171" s="11"/>
      <c r="AQ171" s="241"/>
      <c r="AR171" s="242">
        <f t="shared" si="106"/>
        <v>0</v>
      </c>
      <c r="AS171" s="241"/>
      <c r="AT171" s="241">
        <v>0</v>
      </c>
      <c r="AU171" s="241"/>
      <c r="AV171" s="241">
        <f t="shared" si="107"/>
        <v>0</v>
      </c>
      <c r="AX171" s="139"/>
      <c r="AY171" s="122"/>
      <c r="AZ171" s="122"/>
      <c r="BA171" s="122"/>
      <c r="BB171" s="122"/>
      <c r="BC171" s="122"/>
      <c r="BD171" s="383" t="str">
        <f t="shared" si="108"/>
        <v/>
      </c>
      <c r="BE171" s="122"/>
      <c r="BF171" s="139"/>
      <c r="BG171" s="122"/>
      <c r="BI171" s="139"/>
      <c r="BN171" s="122"/>
      <c r="BO171" s="139"/>
      <c r="BP171" s="139"/>
      <c r="BQ171" s="139"/>
      <c r="BW171" s="139"/>
      <c r="BX171" s="122"/>
      <c r="CD171" s="11"/>
      <c r="CE171" s="122"/>
      <c r="CG171" s="122"/>
      <c r="CH171" s="122"/>
      <c r="CI171" s="122"/>
      <c r="CJ171" s="122"/>
    </row>
    <row r="172" spans="3:88" ht="16.5" customHeight="1" x14ac:dyDescent="0.25">
      <c r="C172" s="308" t="str">
        <f t="shared" si="72"/>
        <v>PO</v>
      </c>
      <c r="D172" s="334" t="str">
        <f t="shared" si="73"/>
        <v>PLAN</v>
      </c>
      <c r="E172" s="338" t="str">
        <f>IF(E117="","",E117)</f>
        <v/>
      </c>
      <c r="F172" s="289" t="str">
        <f>IF(F117="","",F117)</f>
        <v/>
      </c>
      <c r="G172" s="655"/>
      <c r="H172" s="289" t="str">
        <f t="shared" si="76"/>
        <v>MW/leto</v>
      </c>
      <c r="I172" s="423"/>
      <c r="J172" s="424"/>
      <c r="K172" s="424"/>
      <c r="L172" s="425"/>
      <c r="M172" s="424"/>
      <c r="N172" s="424"/>
      <c r="O172" s="426"/>
      <c r="P172" s="291"/>
      <c r="Q172" s="658"/>
      <c r="R172" s="290" t="str">
        <f t="shared" si="97"/>
        <v>EUR/MW/leto</v>
      </c>
      <c r="S172" s="321" t="str">
        <f t="shared" si="77"/>
        <v/>
      </c>
      <c r="T172" s="689" t="str">
        <f t="shared" si="78"/>
        <v/>
      </c>
      <c r="U172" s="292" t="str">
        <f t="shared" si="79"/>
        <v/>
      </c>
      <c r="V172" s="293" t="str">
        <f t="shared" si="80"/>
        <v/>
      </c>
      <c r="W172" s="294" t="str">
        <f t="shared" si="81"/>
        <v/>
      </c>
      <c r="Y172" s="194" t="str">
        <f t="shared" si="105"/>
        <v/>
      </c>
      <c r="AK172" s="11"/>
      <c r="AL172" s="11"/>
      <c r="AM172" s="11"/>
      <c r="AN172" s="11"/>
      <c r="AO172" s="11"/>
      <c r="AQ172" s="241"/>
      <c r="AR172" s="242">
        <f t="shared" si="106"/>
        <v>0</v>
      </c>
      <c r="AS172" s="241"/>
      <c r="AT172" s="241">
        <v>0</v>
      </c>
      <c r="AU172" s="241"/>
      <c r="AV172" s="241">
        <f t="shared" si="107"/>
        <v>0</v>
      </c>
      <c r="AX172" s="139"/>
      <c r="AY172" s="122"/>
      <c r="AZ172" s="122"/>
      <c r="BA172" s="122"/>
      <c r="BB172" s="122"/>
      <c r="BC172" s="122"/>
      <c r="BD172" s="383" t="str">
        <f t="shared" si="108"/>
        <v/>
      </c>
      <c r="BE172" s="122"/>
      <c r="BF172" s="139"/>
      <c r="BG172" s="122"/>
      <c r="BI172" s="139"/>
      <c r="BN172" s="122"/>
      <c r="BO172" s="139"/>
      <c r="BP172" s="139"/>
      <c r="BQ172" s="139"/>
      <c r="BW172" s="139"/>
      <c r="BX172" s="122"/>
      <c r="CD172" s="11"/>
      <c r="CE172" s="122"/>
      <c r="CG172" s="122"/>
      <c r="CH172" s="122"/>
      <c r="CI172" s="122"/>
      <c r="CJ172" s="122"/>
    </row>
    <row r="173" spans="3:88" ht="22.5" customHeight="1" x14ac:dyDescent="0.25">
      <c r="C173" s="315"/>
      <c r="D173" s="335"/>
      <c r="E173" s="538"/>
      <c r="F173" s="190"/>
      <c r="G173" s="530"/>
      <c r="H173" s="190"/>
      <c r="I173" s="531"/>
      <c r="J173" s="532"/>
      <c r="K173" s="532"/>
      <c r="L173" s="533"/>
      <c r="M173" s="532"/>
      <c r="N173" s="532"/>
      <c r="O173" s="534"/>
      <c r="P173" s="535"/>
      <c r="Q173" s="191"/>
      <c r="R173" s="191"/>
      <c r="S173" s="827">
        <f>SUBTOTAL(109,tbl_07_UVS_0355[Znesek upravičenega stroška 
'[EUR']])</f>
        <v>0</v>
      </c>
      <c r="T173" s="694">
        <f>SUBTOTAL(109,tbl_07_UVS_0355[Strukturni delež upravičenega stroška 
'[%']])</f>
        <v>0</v>
      </c>
      <c r="U173" s="193"/>
      <c r="V173" s="536"/>
      <c r="W173" s="537">
        <f>SUBTOTAL(109,tbl_07_UVS_0355[Razmerje 
(ai x Ei / E0i)
oz. 
(bi x Ei / E0i)])</f>
        <v>0</v>
      </c>
      <c r="AX173" s="139"/>
    </row>
    <row r="174" spans="3:88" ht="20.45" customHeight="1" x14ac:dyDescent="0.25">
      <c r="E174" s="195" t="s">
        <v>241</v>
      </c>
      <c r="F174" s="195" t="s">
        <v>1182</v>
      </c>
      <c r="Q174" s="22"/>
      <c r="AX174" s="139"/>
    </row>
    <row r="175" spans="3:88" ht="14.25" customHeight="1" x14ac:dyDescent="0.25">
      <c r="G175" s="19"/>
      <c r="H175" s="19"/>
      <c r="I175" s="15"/>
      <c r="L175" s="20"/>
      <c r="AX175" s="139"/>
      <c r="BM175" s="12"/>
    </row>
    <row r="176" spans="3:88"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spans="1:87" ht="18" customHeight="1" x14ac:dyDescent="0.25"/>
    <row r="194" spans="1:87" ht="18" customHeight="1" x14ac:dyDescent="0.25"/>
    <row r="195" spans="1:87" ht="18" customHeight="1" x14ac:dyDescent="0.25"/>
    <row r="196" spans="1:87" s="238" customFormat="1" ht="18" hidden="1" customHeight="1" x14ac:dyDescent="0.25">
      <c r="A196" s="237"/>
      <c r="B196" s="11"/>
      <c r="D196" s="237"/>
      <c r="AI196" s="11"/>
      <c r="AJ196" s="11"/>
      <c r="AK196" s="11"/>
      <c r="AL196" s="11"/>
      <c r="AM196" s="11"/>
      <c r="AN196" s="11"/>
      <c r="AO196" s="11"/>
      <c r="AP196" s="11"/>
      <c r="AQ196" s="122"/>
      <c r="AR196" s="122"/>
      <c r="AS196" s="139"/>
      <c r="AT196" s="122"/>
      <c r="AU196" s="139"/>
      <c r="AV196" s="139"/>
      <c r="AW196" s="139"/>
      <c r="AX196" s="11"/>
      <c r="AY196" s="139"/>
      <c r="AZ196" s="139"/>
      <c r="BA196" s="139"/>
      <c r="BB196" s="139"/>
      <c r="BC196" s="139"/>
      <c r="BD196" s="12"/>
      <c r="BE196" s="11"/>
      <c r="BF196" s="11"/>
      <c r="BG196" s="139"/>
      <c r="BH196" s="122"/>
      <c r="BI196" s="122"/>
      <c r="BJ196" s="240"/>
      <c r="BK196" s="240"/>
      <c r="BL196" s="240"/>
      <c r="BM196" s="240"/>
      <c r="CD196" s="239"/>
      <c r="CE196" s="240"/>
      <c r="CF196" s="239"/>
      <c r="CG196" s="240"/>
      <c r="CH196" s="240"/>
      <c r="CI196" s="240"/>
    </row>
    <row r="197" spans="1:87" ht="18" hidden="1" customHeight="1" x14ac:dyDescent="0.25">
      <c r="A197" s="237"/>
      <c r="AI197" s="238"/>
      <c r="AJ197" s="238"/>
      <c r="AK197" s="238"/>
      <c r="AL197" s="238"/>
      <c r="AM197" s="238"/>
      <c r="AN197" s="238"/>
      <c r="AO197" s="238"/>
      <c r="AP197" s="238"/>
      <c r="AQ197" s="238"/>
      <c r="AR197" s="239"/>
      <c r="AS197" s="240"/>
      <c r="AT197" s="239"/>
      <c r="AU197" s="240"/>
      <c r="AV197" s="240"/>
      <c r="AW197" s="240"/>
      <c r="AX197" s="238"/>
      <c r="AY197" s="240"/>
      <c r="AZ197" s="240"/>
      <c r="BA197" s="240"/>
      <c r="BB197" s="240"/>
      <c r="BC197" s="240"/>
      <c r="BD197" s="384"/>
      <c r="BE197" s="238"/>
      <c r="BF197" s="238"/>
      <c r="BG197" s="240"/>
      <c r="BH197" s="239"/>
      <c r="BI197" s="239"/>
    </row>
    <row r="198" spans="1:87" ht="18" hidden="1" customHeight="1" x14ac:dyDescent="0.25">
      <c r="A198" s="237"/>
      <c r="D198" s="237"/>
    </row>
    <row r="199" spans="1:87" ht="18" hidden="1" customHeight="1" x14ac:dyDescent="0.25">
      <c r="A199" s="237"/>
      <c r="D199" s="237"/>
      <c r="BM199" s="12"/>
    </row>
    <row r="200" spans="1:87" ht="18" hidden="1" customHeight="1" x14ac:dyDescent="0.25">
      <c r="A200" s="237"/>
      <c r="D200" s="237"/>
      <c r="BM200" s="23"/>
      <c r="CD200" s="123"/>
      <c r="CE200" s="142" t="s">
        <v>182</v>
      </c>
      <c r="CF200" s="142"/>
      <c r="CG200" s="142"/>
      <c r="CH200" s="142"/>
      <c r="CI200" s="143"/>
    </row>
    <row r="201" spans="1:87" ht="18" hidden="1" customHeight="1" x14ac:dyDescent="0.25">
      <c r="A201" s="237"/>
      <c r="D201" s="237"/>
      <c r="BM201" s="12"/>
      <c r="CE201" s="142" t="s">
        <v>14</v>
      </c>
      <c r="CF201" s="142" t="s">
        <v>140</v>
      </c>
      <c r="CG201" s="142" t="s">
        <v>103</v>
      </c>
      <c r="CH201" s="142" t="s">
        <v>180</v>
      </c>
      <c r="CI201" s="142" t="s">
        <v>181</v>
      </c>
    </row>
    <row r="202" spans="1:87" ht="18" hidden="1" customHeight="1" x14ac:dyDescent="0.25">
      <c r="A202" s="237"/>
      <c r="D202" s="237"/>
      <c r="BM202" s="12"/>
      <c r="CD202" s="139">
        <v>1</v>
      </c>
      <c r="CE202" s="143">
        <v>0</v>
      </c>
      <c r="CF202" s="142" t="s">
        <v>316</v>
      </c>
      <c r="CG202" s="142" t="s">
        <v>188</v>
      </c>
      <c r="CH202" s="142">
        <v>0</v>
      </c>
      <c r="CI202" s="148">
        <v>0</v>
      </c>
    </row>
    <row r="203" spans="1:87" ht="18" hidden="1" customHeight="1" x14ac:dyDescent="0.25">
      <c r="A203" s="237"/>
      <c r="D203" s="237"/>
      <c r="BM203" s="12"/>
      <c r="CD203" s="139">
        <v>2</v>
      </c>
      <c r="CE203"/>
      <c r="CF203"/>
      <c r="CG203"/>
      <c r="CH203"/>
      <c r="CI203"/>
    </row>
    <row r="204" spans="1:87" ht="18" hidden="1" customHeight="1" x14ac:dyDescent="0.25">
      <c r="A204" s="237"/>
      <c r="D204" s="237"/>
      <c r="BM204" s="12"/>
      <c r="CD204" s="139">
        <v>3</v>
      </c>
      <c r="CE204"/>
      <c r="CF204"/>
      <c r="CG204"/>
      <c r="CH204"/>
      <c r="CI204"/>
    </row>
    <row r="205" spans="1:87" ht="18" hidden="1" customHeight="1" x14ac:dyDescent="0.25">
      <c r="A205" s="237"/>
      <c r="D205" s="237"/>
      <c r="BM205" s="12"/>
      <c r="CD205" s="139">
        <v>4</v>
      </c>
      <c r="CE205"/>
      <c r="CF205"/>
      <c r="CG205"/>
      <c r="CH205"/>
      <c r="CI205"/>
    </row>
    <row r="206" spans="1:87" ht="18" hidden="1" customHeight="1" x14ac:dyDescent="0.25">
      <c r="A206" s="237"/>
      <c r="D206" s="237"/>
      <c r="BM206" s="12"/>
      <c r="CD206" s="139">
        <v>5</v>
      </c>
      <c r="CE206"/>
      <c r="CF206"/>
      <c r="CG206"/>
      <c r="CH206"/>
      <c r="CI206"/>
    </row>
    <row r="207" spans="1:87" ht="18" hidden="1" customHeight="1" x14ac:dyDescent="0.25">
      <c r="A207" s="237"/>
      <c r="D207" s="237"/>
      <c r="BM207" s="12"/>
      <c r="CD207" s="139">
        <v>6</v>
      </c>
      <c r="CE207"/>
      <c r="CF207"/>
      <c r="CG207"/>
      <c r="CH207"/>
      <c r="CI207"/>
    </row>
    <row r="208" spans="1:87" ht="18" hidden="1" customHeight="1" x14ac:dyDescent="0.25">
      <c r="A208" s="237"/>
      <c r="D208" s="237"/>
      <c r="BM208" s="12"/>
      <c r="CD208" s="139">
        <v>7</v>
      </c>
      <c r="CE208"/>
      <c r="CF208"/>
      <c r="CG208"/>
      <c r="CH208"/>
      <c r="CI208"/>
    </row>
    <row r="209" spans="1:87" ht="18" hidden="1" customHeight="1" x14ac:dyDescent="0.25">
      <c r="A209" s="237"/>
      <c r="D209" s="237"/>
      <c r="BM209" s="12"/>
      <c r="CD209" s="139">
        <v>8</v>
      </c>
      <c r="CE209"/>
      <c r="CF209"/>
      <c r="CG209"/>
      <c r="CH209"/>
      <c r="CI209"/>
    </row>
    <row r="210" spans="1:87" ht="18" hidden="1" customHeight="1" x14ac:dyDescent="0.25">
      <c r="A210" s="237"/>
      <c r="D210" s="237"/>
      <c r="BM210" s="12"/>
      <c r="CD210" s="139">
        <v>9</v>
      </c>
      <c r="CE210"/>
      <c r="CF210"/>
      <c r="CG210"/>
      <c r="CH210"/>
      <c r="CI210"/>
    </row>
    <row r="211" spans="1:87" ht="18" hidden="1" customHeight="1" x14ac:dyDescent="0.25">
      <c r="A211" s="237"/>
      <c r="D211" s="237"/>
      <c r="BM211" s="12"/>
      <c r="CD211" s="139">
        <v>10</v>
      </c>
      <c r="CE211"/>
      <c r="CF211"/>
      <c r="CG211"/>
      <c r="CH211"/>
      <c r="CI211"/>
    </row>
    <row r="212" spans="1:87" ht="18" hidden="1" customHeight="1" x14ac:dyDescent="0.25">
      <c r="A212" s="237"/>
      <c r="D212" s="237"/>
      <c r="BM212" s="12"/>
      <c r="CD212" s="139">
        <v>11</v>
      </c>
      <c r="CE212"/>
      <c r="CF212"/>
      <c r="CG212"/>
      <c r="CH212"/>
      <c r="CI212"/>
    </row>
    <row r="213" spans="1:87" ht="18" hidden="1" customHeight="1" x14ac:dyDescent="0.25">
      <c r="A213" s="237"/>
      <c r="D213" s="237"/>
      <c r="BM213" s="12"/>
      <c r="CD213" s="139">
        <v>12</v>
      </c>
      <c r="CE213"/>
      <c r="CF213"/>
      <c r="CG213"/>
      <c r="CH213"/>
      <c r="CI213"/>
    </row>
    <row r="214" spans="1:87" ht="18" hidden="1" customHeight="1" x14ac:dyDescent="0.25">
      <c r="A214" s="237"/>
      <c r="D214" s="237"/>
      <c r="BM214" s="12"/>
      <c r="CD214" s="139">
        <v>13</v>
      </c>
      <c r="CE214"/>
      <c r="CF214"/>
      <c r="CG214"/>
      <c r="CH214"/>
      <c r="CI214"/>
    </row>
    <row r="215" spans="1:87" ht="18" hidden="1" customHeight="1" x14ac:dyDescent="0.25">
      <c r="A215" s="237"/>
      <c r="D215" s="237"/>
      <c r="BM215" s="12"/>
      <c r="CD215" s="139">
        <v>14</v>
      </c>
      <c r="CE215"/>
      <c r="CF215"/>
      <c r="CG215"/>
      <c r="CH215"/>
      <c r="CI215"/>
    </row>
    <row r="216" spans="1:87" ht="18" hidden="1" customHeight="1" x14ac:dyDescent="0.25">
      <c r="A216" s="237"/>
      <c r="D216" s="237"/>
      <c r="BM216" s="12"/>
      <c r="CD216" s="139">
        <v>15</v>
      </c>
      <c r="CE216"/>
      <c r="CF216"/>
      <c r="CG216"/>
      <c r="CH216"/>
      <c r="CI216"/>
    </row>
    <row r="217" spans="1:87" ht="18" hidden="1" customHeight="1" x14ac:dyDescent="0.25">
      <c r="A217" s="237"/>
      <c r="D217" s="237"/>
      <c r="BM217" s="12"/>
      <c r="CD217" s="139">
        <v>16</v>
      </c>
      <c r="CE217"/>
      <c r="CF217"/>
      <c r="CG217"/>
      <c r="CH217"/>
      <c r="CI217"/>
    </row>
    <row r="218" spans="1:87" ht="18" hidden="1" customHeight="1" x14ac:dyDescent="0.25">
      <c r="A218" s="237"/>
      <c r="BM218" s="12"/>
      <c r="CD218" s="139">
        <v>17</v>
      </c>
      <c r="CE218"/>
      <c r="CF218"/>
      <c r="CG218"/>
      <c r="CH218"/>
      <c r="CI218"/>
    </row>
    <row r="219" spans="1:87" ht="18" hidden="1" customHeight="1" x14ac:dyDescent="0.25">
      <c r="A219" s="237"/>
      <c r="BM219" s="12"/>
      <c r="CD219" s="139">
        <v>18</v>
      </c>
      <c r="CE219"/>
      <c r="CF219"/>
      <c r="CG219"/>
      <c r="CH219"/>
      <c r="CI219"/>
    </row>
    <row r="220" spans="1:87" ht="18" hidden="1" customHeight="1" x14ac:dyDescent="0.25">
      <c r="A220" s="237"/>
      <c r="BM220" s="12"/>
      <c r="CD220" s="139">
        <v>19</v>
      </c>
      <c r="CE220"/>
      <c r="CF220"/>
      <c r="CG220"/>
      <c r="CH220"/>
      <c r="CI220"/>
    </row>
    <row r="221" spans="1:87" ht="18" hidden="1" customHeight="1" x14ac:dyDescent="0.25">
      <c r="A221" s="237"/>
      <c r="BM221" s="12"/>
      <c r="CD221" s="139">
        <v>20</v>
      </c>
      <c r="CE221"/>
      <c r="CF221"/>
      <c r="CG221"/>
      <c r="CH221"/>
      <c r="CI221"/>
    </row>
    <row r="222" spans="1:87" ht="18" hidden="1" customHeight="1" x14ac:dyDescent="0.25">
      <c r="A222" s="237"/>
      <c r="BM222" s="12"/>
      <c r="CD222" s="139">
        <v>21</v>
      </c>
      <c r="CE222"/>
      <c r="CF222"/>
      <c r="CG222"/>
      <c r="CH222"/>
      <c r="CI222"/>
    </row>
    <row r="223" spans="1:87" ht="18" hidden="1" customHeight="1" x14ac:dyDescent="0.25">
      <c r="A223" s="237"/>
      <c r="BM223" s="12"/>
      <c r="CD223" s="139">
        <v>22</v>
      </c>
      <c r="CE223"/>
      <c r="CF223"/>
      <c r="CG223"/>
      <c r="CH223"/>
      <c r="CI223"/>
    </row>
    <row r="224" spans="1:87" ht="18" hidden="1" customHeight="1" x14ac:dyDescent="0.25">
      <c r="A224" s="237"/>
      <c r="BM224" s="12"/>
      <c r="CD224" s="139">
        <v>23</v>
      </c>
      <c r="CE224"/>
      <c r="CF224"/>
      <c r="CG224"/>
      <c r="CH224"/>
      <c r="CI224"/>
    </row>
    <row r="225" spans="1:87" ht="18" hidden="1" customHeight="1" x14ac:dyDescent="0.25">
      <c r="A225" s="237"/>
      <c r="BM225" s="12"/>
      <c r="CD225" s="139">
        <v>24</v>
      </c>
      <c r="CE225"/>
      <c r="CF225"/>
      <c r="CG225"/>
      <c r="CH225"/>
      <c r="CI225"/>
    </row>
    <row r="226" spans="1:87" ht="18" hidden="1" customHeight="1" x14ac:dyDescent="0.25">
      <c r="A226" s="237"/>
      <c r="BM226" s="12"/>
      <c r="CD226" s="139">
        <v>25</v>
      </c>
      <c r="CE226"/>
      <c r="CF226"/>
      <c r="CG226"/>
      <c r="CH226"/>
      <c r="CI226"/>
    </row>
    <row r="227" spans="1:87" ht="18" hidden="1" customHeight="1" x14ac:dyDescent="0.25">
      <c r="A227" s="237"/>
      <c r="BM227" s="12"/>
      <c r="CD227" s="139">
        <v>26</v>
      </c>
      <c r="CE227"/>
      <c r="CF227"/>
      <c r="CG227"/>
      <c r="CH227"/>
      <c r="CI227"/>
    </row>
    <row r="228" spans="1:87" ht="18" hidden="1" customHeight="1" x14ac:dyDescent="0.25">
      <c r="A228" s="237"/>
      <c r="BM228" s="12"/>
      <c r="CD228" s="139">
        <v>27</v>
      </c>
      <c r="CE228"/>
      <c r="CF228"/>
      <c r="CG228"/>
      <c r="CH228"/>
      <c r="CI228"/>
    </row>
    <row r="229" spans="1:87" ht="18" hidden="1" customHeight="1" x14ac:dyDescent="0.25">
      <c r="A229" s="237"/>
      <c r="BM229" s="12"/>
      <c r="CD229" s="139">
        <v>28</v>
      </c>
      <c r="CE229"/>
      <c r="CF229"/>
      <c r="CG229"/>
      <c r="CH229"/>
      <c r="CI229"/>
    </row>
    <row r="230" spans="1:87" ht="18" hidden="1" customHeight="1" x14ac:dyDescent="0.25">
      <c r="A230" s="237"/>
      <c r="BM230" s="12"/>
      <c r="CD230" s="139">
        <v>29</v>
      </c>
      <c r="CE230"/>
      <c r="CF230"/>
      <c r="CG230"/>
      <c r="CH230"/>
      <c r="CI230"/>
    </row>
    <row r="231" spans="1:87" ht="18" hidden="1" customHeight="1" x14ac:dyDescent="0.25">
      <c r="A231" s="237"/>
      <c r="BM231" s="12"/>
      <c r="CD231" s="139">
        <v>30</v>
      </c>
      <c r="CE231"/>
      <c r="CF231"/>
      <c r="CG231"/>
      <c r="CH231"/>
      <c r="CI231"/>
    </row>
    <row r="232" spans="1:87" ht="18" hidden="1" customHeight="1" x14ac:dyDescent="0.25">
      <c r="A232" s="237"/>
      <c r="BM232" s="12"/>
      <c r="CD232" s="139">
        <v>31</v>
      </c>
      <c r="CE232"/>
      <c r="CF232"/>
      <c r="CG232"/>
      <c r="CH232"/>
      <c r="CI232"/>
    </row>
    <row r="233" spans="1:87" ht="18" hidden="1" customHeight="1" x14ac:dyDescent="0.25">
      <c r="A233" s="237"/>
      <c r="BM233" s="12"/>
      <c r="CD233" s="139">
        <v>32</v>
      </c>
      <c r="CE233"/>
      <c r="CF233"/>
      <c r="CG233"/>
      <c r="CH233"/>
      <c r="CI233"/>
    </row>
    <row r="234" spans="1:87" ht="18" hidden="1" customHeight="1" x14ac:dyDescent="0.25">
      <c r="A234" s="237"/>
      <c r="BM234" s="12"/>
      <c r="CD234" s="139">
        <v>33</v>
      </c>
      <c r="CE234"/>
      <c r="CF234"/>
      <c r="CG234"/>
      <c r="CH234"/>
      <c r="CI234"/>
    </row>
    <row r="235" spans="1:87" ht="18" hidden="1" customHeight="1" x14ac:dyDescent="0.25">
      <c r="A235" s="237"/>
      <c r="BM235" s="12"/>
      <c r="CD235" s="139">
        <v>34</v>
      </c>
      <c r="CE235"/>
      <c r="CF235"/>
      <c r="CG235"/>
      <c r="CH235"/>
      <c r="CI235"/>
    </row>
    <row r="236" spans="1:87" ht="18" hidden="1" customHeight="1" x14ac:dyDescent="0.25">
      <c r="A236" s="237"/>
      <c r="BM236" s="12"/>
      <c r="CE236"/>
      <c r="CF236"/>
      <c r="CG236"/>
      <c r="CH236"/>
      <c r="CI236"/>
    </row>
    <row r="237" spans="1:87" ht="18" hidden="1" customHeight="1" x14ac:dyDescent="0.25">
      <c r="A237" s="237"/>
      <c r="BM237" s="12"/>
    </row>
    <row r="238" spans="1:87" ht="18" hidden="1" customHeight="1" x14ac:dyDescent="0.25">
      <c r="A238" s="237"/>
      <c r="BM238" s="12"/>
    </row>
    <row r="239" spans="1:87" ht="18" hidden="1" customHeight="1" x14ac:dyDescent="0.25">
      <c r="A239" s="237"/>
      <c r="BM239" s="12"/>
      <c r="CD239" s="139">
        <v>1</v>
      </c>
      <c r="CE239" s="143"/>
      <c r="CF239" s="274" t="s">
        <v>926</v>
      </c>
      <c r="CG239" s="274" t="str">
        <f>"Strošek nabavljene toplote / Variabilni del stroška/  MSDT (GO)-"&amp;IZJAVA!$E$35</f>
        <v>Strošek nabavljene toplote / Variabilni del stroška/  MSDT (GO)-</v>
      </c>
      <c r="CH239" s="229"/>
      <c r="CI239" s="229"/>
    </row>
    <row r="240" spans="1:87" ht="18" hidden="1" customHeight="1" x14ac:dyDescent="0.25">
      <c r="A240" s="237"/>
      <c r="BM240" s="12"/>
      <c r="CD240" s="139">
        <v>2</v>
      </c>
      <c r="CE240" s="11"/>
      <c r="CF240" s="274" t="s">
        <v>927</v>
      </c>
      <c r="CG240" s="274" t="str">
        <f>"Strošek nabavljene toplote / Variabilni del stroška/  MSDT (ZNGO)-"&amp;IZJAVA!$E$35</f>
        <v>Strošek nabavljene toplote / Variabilni del stroška/  MSDT (ZNGO)-</v>
      </c>
    </row>
    <row r="241" spans="1:85" ht="18" hidden="1" customHeight="1" x14ac:dyDescent="0.25">
      <c r="A241" s="237"/>
      <c r="BM241" s="12"/>
      <c r="CD241" s="139">
        <v>3</v>
      </c>
      <c r="CE241" s="11"/>
      <c r="CF241" s="274" t="s">
        <v>928</v>
      </c>
      <c r="CG241" s="274" t="str">
        <f>"Strošek nabavljene toplote / Variabilni del stroška/  MSDT (NNGO)-"&amp;IZJAVA!$E$35</f>
        <v>Strošek nabavljene toplote / Variabilni del stroška/  MSDT (NNGO)-</v>
      </c>
    </row>
    <row r="242" spans="1:85" ht="18" hidden="1" customHeight="1" x14ac:dyDescent="0.25">
      <c r="A242" s="237"/>
      <c r="BM242" s="12"/>
      <c r="CD242" s="139">
        <v>4</v>
      </c>
      <c r="CE242"/>
      <c r="CF242" t="s">
        <v>929</v>
      </c>
      <c r="CG242" s="186" t="str">
        <f>"Strošek nabavljene toplote / Fiksni del stroška /  MSDT-"&amp;IZJAVA!E35</f>
        <v>Strošek nabavljene toplote / Fiksni del stroška /  MSDT-</v>
      </c>
    </row>
    <row r="243" spans="1:85" ht="18" hidden="1" customHeight="1" x14ac:dyDescent="0.25">
      <c r="A243" s="237"/>
      <c r="BM243" s="12"/>
      <c r="CD243" s="139">
        <v>5</v>
      </c>
      <c r="CE243" s="11"/>
      <c r="CF243" s="274" t="s">
        <v>317</v>
      </c>
      <c r="CG243" s="275" t="str">
        <f>"Strošek nabavljene toplote / Variabilni del stroška/  MSDT (GO)-"&amp;IZJAVA!$E$36</f>
        <v>Strošek nabavljene toplote / Variabilni del stroška/  MSDT (GO)-</v>
      </c>
    </row>
    <row r="244" spans="1:85" ht="18" hidden="1" customHeight="1" x14ac:dyDescent="0.25">
      <c r="A244" s="237"/>
      <c r="CD244" s="139">
        <v>6</v>
      </c>
      <c r="CE244" s="11"/>
      <c r="CF244" s="274" t="s">
        <v>318</v>
      </c>
      <c r="CG244" s="275" t="str">
        <f>"Strošek nabavljene toplote / Variabilni del stroška/  MSDT (ZNGO)-"&amp;IZJAVA!$E$36</f>
        <v>Strošek nabavljene toplote / Variabilni del stroška/  MSDT (ZNGO)-</v>
      </c>
    </row>
    <row r="245" spans="1:85" ht="18" hidden="1" customHeight="1" x14ac:dyDescent="0.25">
      <c r="A245" s="237"/>
      <c r="CD245" s="139">
        <v>7</v>
      </c>
      <c r="CF245" s="274" t="s">
        <v>319</v>
      </c>
      <c r="CG245" s="275" t="str">
        <f>"Strošek nabavljene toplote / Variabilni del stroška/  MSDT (NNGO)-"&amp;IZJAVA!$E$36</f>
        <v>Strošek nabavljene toplote / Variabilni del stroška/  MSDT (NNGO)-</v>
      </c>
    </row>
    <row r="246" spans="1:85" ht="18" hidden="1" customHeight="1" x14ac:dyDescent="0.25">
      <c r="A246" s="237"/>
      <c r="CD246" s="139">
        <v>8</v>
      </c>
      <c r="CE246"/>
      <c r="CF246" t="s">
        <v>320</v>
      </c>
      <c r="CG246" s="186" t="str">
        <f>"Strošek nabavljene toplote / Fiksni del stroška /  MSDT-"&amp;IZJAVA!$E$36</f>
        <v>Strošek nabavljene toplote / Fiksni del stroška /  MSDT-</v>
      </c>
    </row>
    <row r="247" spans="1:85" ht="18" hidden="1" customHeight="1" x14ac:dyDescent="0.25">
      <c r="A247" s="237"/>
      <c r="CD247" s="139">
        <v>9</v>
      </c>
      <c r="CE247" s="11"/>
      <c r="CF247" s="274" t="s">
        <v>930</v>
      </c>
      <c r="CG247" s="275" t="str">
        <f>"Strošek nabavljene toplote / Variabilni del stroška/  MSDT (GO)-"&amp;IZJAVA!$E$37</f>
        <v>Strošek nabavljene toplote / Variabilni del stroška/  MSDT (GO)-</v>
      </c>
    </row>
    <row r="248" spans="1:85" ht="18" hidden="1" customHeight="1" x14ac:dyDescent="0.25">
      <c r="A248" s="237"/>
      <c r="CD248" s="139">
        <v>10</v>
      </c>
      <c r="CE248" s="11"/>
      <c r="CF248" s="274" t="s">
        <v>931</v>
      </c>
      <c r="CG248" s="275" t="str">
        <f>"Strošek nabavljene toplote / Variabilni del stroška/  MSDT (ZNGO)-"&amp;IZJAVA!$E$37</f>
        <v>Strošek nabavljene toplote / Variabilni del stroška/  MSDT (ZNGO)-</v>
      </c>
    </row>
    <row r="249" spans="1:85" ht="18" hidden="1" customHeight="1" x14ac:dyDescent="0.25">
      <c r="A249" s="237"/>
      <c r="CD249" s="139">
        <v>11</v>
      </c>
      <c r="CF249" s="274" t="s">
        <v>932</v>
      </c>
      <c r="CG249" s="275" t="str">
        <f>"Strošek nabavljene toplote / Variabilni del stroška/  MSDT (NNGO)-"&amp;IZJAVA!$E$37</f>
        <v>Strošek nabavljene toplote / Variabilni del stroška/  MSDT (NNGO)-</v>
      </c>
    </row>
    <row r="250" spans="1:85" ht="18" hidden="1" customHeight="1" x14ac:dyDescent="0.25">
      <c r="A250" s="237"/>
      <c r="CD250" s="139">
        <v>12</v>
      </c>
      <c r="CF250" t="s">
        <v>933</v>
      </c>
      <c r="CG250" s="186" t="str">
        <f>"Strošek nabavljene toplote / Fiksni del stroška /  MSDT-"&amp;IZJAVA!$E$37</f>
        <v>Strošek nabavljene toplote / Fiksni del stroška /  MSDT-</v>
      </c>
    </row>
    <row r="251" spans="1:85" ht="18" hidden="1" customHeight="1" x14ac:dyDescent="0.25">
      <c r="A251" s="237"/>
      <c r="CD251" s="139">
        <v>13</v>
      </c>
      <c r="CF251" s="274" t="s">
        <v>934</v>
      </c>
      <c r="CG251" s="275" t="str">
        <f>"Strošek nabavljene toplote / Variabilni del stroška/  MSDT (GO)-"&amp;IZJAVA!$E$38</f>
        <v>Strošek nabavljene toplote / Variabilni del stroška/  MSDT (GO)-</v>
      </c>
    </row>
    <row r="252" spans="1:85" ht="18" hidden="1" customHeight="1" x14ac:dyDescent="0.25">
      <c r="A252" s="237"/>
      <c r="CD252" s="139">
        <v>14</v>
      </c>
      <c r="CF252" s="274" t="s">
        <v>935</v>
      </c>
      <c r="CG252" s="275" t="str">
        <f>"Strošek nabavljene toplote / Variabilni del stroška/  MSDT (ZNGO)-"&amp;IZJAVA!$E$38</f>
        <v>Strošek nabavljene toplote / Variabilni del stroška/  MSDT (ZNGO)-</v>
      </c>
    </row>
    <row r="253" spans="1:85" ht="18" hidden="1" customHeight="1" x14ac:dyDescent="0.25">
      <c r="A253" s="237"/>
      <c r="CD253" s="139">
        <v>15</v>
      </c>
      <c r="CF253" s="274" t="s">
        <v>936</v>
      </c>
      <c r="CG253" s="275" t="str">
        <f>"Strošek nabavljene toplote / Variabilni del stroška/  MSDT (NNGO)-"&amp;IZJAVA!$E$38</f>
        <v>Strošek nabavljene toplote / Variabilni del stroška/  MSDT (NNGO)-</v>
      </c>
    </row>
    <row r="254" spans="1:85" ht="18" hidden="1" customHeight="1" x14ac:dyDescent="0.25">
      <c r="A254" s="237"/>
      <c r="CD254" s="139">
        <v>16</v>
      </c>
      <c r="CF254" t="s">
        <v>937</v>
      </c>
      <c r="CG254" s="186" t="str">
        <f>"Strošek nabavljene toplote / Fiksni del stroška /  MSDT-"&amp;IZJAVA!$E$38</f>
        <v>Strošek nabavljene toplote / Fiksni del stroška /  MSDT-</v>
      </c>
    </row>
    <row r="255" spans="1:85" ht="18" hidden="1" customHeight="1" x14ac:dyDescent="0.25">
      <c r="A255" s="237"/>
    </row>
    <row r="256" spans="1:85" ht="18" hidden="1" customHeight="1" x14ac:dyDescent="0.25">
      <c r="A256" s="237"/>
    </row>
    <row r="257" ht="18" customHeight="1" x14ac:dyDescent="0.25"/>
    <row r="258" ht="18.75" customHeight="1" x14ac:dyDescent="0.25"/>
    <row r="259" ht="18.75" customHeight="1" x14ac:dyDescent="0.25"/>
    <row r="260" ht="18.75" customHeight="1" x14ac:dyDescent="0.25"/>
    <row r="261" ht="18.75" customHeight="1" x14ac:dyDescent="0.25"/>
  </sheetData>
  <sheetProtection algorithmName="SHA-512" hashValue="aOed97V9t37GIb9pCyMYrPPiaduqVhtBtfD86GaMUMHYs+ht+d8szgLXy31O48qsMYg3IuEd7dOWfwPhZOhEwQ==" saltValue="KvN+qPVoMAwWPuwsd5AHPA==" spinCount="100000" sheet="1" objects="1" scenarios="1" autoFilter="0" pivotTables="0"/>
  <mergeCells count="10">
    <mergeCell ref="G124:K124"/>
    <mergeCell ref="L124:N124"/>
    <mergeCell ref="P124:R124"/>
    <mergeCell ref="E3:M3"/>
    <mergeCell ref="G14:K14"/>
    <mergeCell ref="L14:O14"/>
    <mergeCell ref="P14:R14"/>
    <mergeCell ref="G69:K69"/>
    <mergeCell ref="L69:N69"/>
    <mergeCell ref="P69:R69"/>
  </mergeCells>
  <conditionalFormatting sqref="E17:G17 I17:J17">
    <cfRule type="duplicateValues" dxfId="1183" priority="12"/>
  </conditionalFormatting>
  <conditionalFormatting sqref="E72:F72">
    <cfRule type="duplicateValues" dxfId="1182" priority="13"/>
  </conditionalFormatting>
  <conditionalFormatting sqref="G72 I72:J72">
    <cfRule type="duplicateValues" dxfId="1181" priority="11"/>
  </conditionalFormatting>
  <conditionalFormatting sqref="E127:F127">
    <cfRule type="duplicateValues" dxfId="1180" priority="10"/>
  </conditionalFormatting>
  <conditionalFormatting sqref="G127 I127:J127 L127:N127">
    <cfRule type="duplicateValues" dxfId="1179" priority="9"/>
  </conditionalFormatting>
  <conditionalFormatting sqref="K127">
    <cfRule type="duplicateValues" dxfId="1178" priority="8"/>
  </conditionalFormatting>
  <conditionalFormatting sqref="L72:N72">
    <cfRule type="duplicateValues" dxfId="1177" priority="7"/>
  </conditionalFormatting>
  <conditionalFormatting sqref="K72">
    <cfRule type="duplicateValues" dxfId="1176" priority="6"/>
  </conditionalFormatting>
  <conditionalFormatting sqref="L17:O17">
    <cfRule type="duplicateValues" dxfId="1175" priority="5"/>
  </conditionalFormatting>
  <conditionalFormatting sqref="K17">
    <cfRule type="duplicateValues" dxfId="1174" priority="4"/>
  </conditionalFormatting>
  <conditionalFormatting sqref="Y18:Y62 Y73:Y118 Y128:Y172">
    <cfRule type="expression" dxfId="1173" priority="14">
      <formula>$Y18="û"</formula>
    </cfRule>
    <cfRule type="expression" dxfId="1172" priority="15">
      <formula>$H18="û"</formula>
    </cfRule>
  </conditionalFormatting>
  <conditionalFormatting sqref="O72">
    <cfRule type="duplicateValues" dxfId="1171" priority="3"/>
  </conditionalFormatting>
  <conditionalFormatting sqref="O127">
    <cfRule type="duplicateValues" dxfId="1170" priority="2"/>
  </conditionalFormatting>
  <conditionalFormatting sqref="AT18:BF46 AV73:BF101 AV128:BD156">
    <cfRule type="cellIs" dxfId="1169" priority="1" operator="equal">
      <formula>1</formula>
    </cfRule>
  </conditionalFormatting>
  <dataValidations count="4">
    <dataValidation type="decimal" allowBlank="1" showInputMessage="1" showErrorMessage="1" errorTitle="Agencija za energijo" error="Vnesite decimalno vrednost med 0,000 in 1.000.000.000,000 (natančnost 3 decimalna mesta!" promptTitle="Agencija za energijo" prompt="Vnesite decimalno vrednost med 0,000 in 1.000.000.000,000 (natančnost 3 decimalna mesta!" sqref="I18:O46" xr:uid="{DDE58881-40AC-41D6-B9D4-1D706B600705}">
      <formula1>0</formula1>
      <formula2>1000000000</formula2>
    </dataValidation>
    <dataValidation type="decimal" allowBlank="1" showInputMessage="1" showErrorMessage="1" errorTitle="Agencija za energijo" error="Vnesite decimalno vrednost med 0,000 in 1.000.000.000,000 (natančnost 3 decimalna mesta!" promptTitle="Agencija za energijo" prompt="Vnesite decimalno vrednost med 0,000 in 1.000.000.000,000 (natančnost 3 decimalna mestia!" sqref="G102:G115 G157:G170 G47:G62 O73:O101 O128:O156" xr:uid="{D3E9623F-9E32-4FFD-920B-1DC623333E82}">
      <formula1>0</formula1>
      <formula2>1000000000</formula2>
    </dataValidation>
    <dataValidation type="decimal" allowBlank="1" showInputMessage="1" showErrorMessage="1" errorTitle="Agencija za energijo" error="Vnesite decimalno vrednost med 0,00000 in 1.000.000,00000 (natančnost 5 decimalnih mest)!" promptTitle="Agencija za energijo" prompt="Vnesite decimalno vrednost med 0,00000 in 1.000.000,00000 (natančnost 5 decimalnih mest)!" sqref="P82:Q115 P137:Q170" xr:uid="{787ED6CF-155B-4C57-88F2-A2D6ED2D31CE}">
      <formula1>0</formula1>
      <formula2>1000000</formula2>
    </dataValidation>
    <dataValidation type="decimal" allowBlank="1" showInputMessage="1" showErrorMessage="1" errorTitle="Agencija za energijo" promptTitle="Agencija za energijo" prompt="Vnesite decimalno vrednost med 0,00000 in 1.000.000,00000 (natančnost 5 decimalnih mest)!" sqref="P73:Q81 P128:Q136 P18:Q62" xr:uid="{89048FD7-F91E-4FED-9488-CDC728609135}">
      <formula1>0</formula1>
      <formula2>1000000</formula2>
    </dataValidation>
  </dataValidations>
  <pageMargins left="0.70866141732283472" right="0.39370078740157483" top="1.1811023622047245" bottom="0.59055118110236227" header="0.59055118110236227" footer="0.27559055118110237"/>
  <pageSetup paperSize="8" scale="55" fitToWidth="0" fitToHeight="0" orientation="landscape" r:id="rId2"/>
  <headerFooter scaleWithDoc="0">
    <oddHeader>&amp;L&amp;"Century Gothic,Navadno"&amp;7&amp;G&amp;R&amp;"Century Gothic,Navadno"&amp;6OBRAZEC ZAHTEVKA ZA IZPLAČILO NADOMESTILA DISTRIBUTERJEM TOPLOTE IZ SISTEMOV DALJINSKEGA OGREVANJA</oddHeader>
    <oddFooter>&amp;L&amp;"Century Gothic,Navadno"&amp;6Natisnjeno: &amp;D&amp;R&amp;"Century Gothic,Navadno"&amp;6&amp;A - &amp;P / &amp;N</oddFooter>
  </headerFooter>
  <rowBreaks count="2" manualBreakCount="2">
    <brk id="65" min="2" max="22" man="1"/>
    <brk id="120" min="2" max="22" man="1"/>
  </rowBreaks>
  <drawing r:id="rId3"/>
  <legacyDrawing r:id="rId4"/>
  <legacyDrawingHF r:id="rId5"/>
  <tableParts count="3">
    <tablePart r:id="rId6"/>
    <tablePart r:id="rId7"/>
    <tablePart r:id="rId8"/>
  </tableParts>
  <extLst>
    <ext xmlns:x14="http://schemas.microsoft.com/office/spreadsheetml/2009/9/main" uri="{CCE6A557-97BC-4b89-ADB6-D9C93CAAB3DF}">
      <x14:dataValidations xmlns:xm="http://schemas.microsoft.com/office/excel/2006/main" count="1">
        <x14:dataValidation type="list" allowBlank="1" showInputMessage="1" showErrorMessage="1" errorTitle="Agencija za energijo" error="Dovoljen le vnos postavk iz predlaganega seznama!" promptTitle="Agencija za energijo" prompt="Izberite postavko iz vnosnega seznama!" xr:uid="{21420120-C5E4-43A5-BE77-54F1FD6DDB48}">
          <x14:formula1>
            <xm:f>BAZA_Sifranti!$L$10:$L$43</xm:f>
          </x14:formula1>
          <xm:sqref>F18:F46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CALC_03">
    <tabColor theme="1" tint="0.499984740745262"/>
  </sheetPr>
  <dimension ref="A1:R433"/>
  <sheetViews>
    <sheetView showGridLines="0" topLeftCell="A377" zoomScale="70" zoomScaleNormal="70" workbookViewId="0">
      <selection activeCell="E406" sqref="E406"/>
    </sheetView>
  </sheetViews>
  <sheetFormatPr defaultRowHeight="15" x14ac:dyDescent="0.25"/>
  <cols>
    <col min="1" max="1" width="3.7109375" bestFit="1" customWidth="1"/>
    <col min="2" max="2" width="8.85546875" bestFit="1" customWidth="1"/>
    <col min="3" max="3" width="6.28515625" bestFit="1" customWidth="1"/>
    <col min="4" max="4" width="12" bestFit="1" customWidth="1"/>
    <col min="5" max="5" width="43.7109375" customWidth="1"/>
    <col min="6" max="6" width="48.140625" bestFit="1" customWidth="1"/>
    <col min="7" max="7" width="39.85546875" bestFit="1" customWidth="1"/>
    <col min="8" max="16" width="14" customWidth="1"/>
    <col min="17" max="17" width="12.5703125" bestFit="1" customWidth="1"/>
    <col min="18" max="18" width="8.28515625" customWidth="1"/>
  </cols>
  <sheetData>
    <row r="1" spans="1:18" ht="158.25" customHeight="1" x14ac:dyDescent="0.25">
      <c r="A1" s="353" t="s">
        <v>580</v>
      </c>
      <c r="B1" s="314" t="e">
        <f t="array" ref="B1">#REF!</f>
        <v>#REF!</v>
      </c>
      <c r="C1" s="314" t="e">
        <f t="array" ref="C1">#REF!</f>
        <v>#REF!</v>
      </c>
      <c r="D1" s="314" t="e">
        <f t="array" ref="D1">#REF!</f>
        <v>#REF!</v>
      </c>
      <c r="E1" s="314" t="e">
        <f t="array" ref="E1">#REF!</f>
        <v>#REF!</v>
      </c>
      <c r="F1" s="314" t="e">
        <f t="array" ref="F1">#REF!</f>
        <v>#REF!</v>
      </c>
      <c r="G1" s="314" t="e">
        <f t="array" ref="G1">#REF!</f>
        <v>#REF!</v>
      </c>
      <c r="H1" s="314" t="e">
        <f t="array" ref="H1">#REF!</f>
        <v>#REF!</v>
      </c>
      <c r="I1" s="314" t="e">
        <f t="array" ref="I1">#REF!</f>
        <v>#REF!</v>
      </c>
      <c r="J1" s="314" t="e">
        <f t="array" ref="J1">#REF!</f>
        <v>#REF!</v>
      </c>
      <c r="K1" s="314" t="e">
        <f t="array" ref="K1">#REF!</f>
        <v>#REF!</v>
      </c>
      <c r="L1" s="314" t="e">
        <f t="array" ref="L1">#REF!</f>
        <v>#REF!</v>
      </c>
      <c r="M1" s="314" t="e">
        <f t="array" ref="M1">#REF!</f>
        <v>#REF!</v>
      </c>
      <c r="N1" s="314" t="e">
        <f t="array" ref="N1">#REF!</f>
        <v>#REF!</v>
      </c>
      <c r="O1" s="314" t="e">
        <f t="array" ref="O1">#REF!</f>
        <v>#REF!</v>
      </c>
      <c r="P1" s="314" t="e">
        <f t="array" ref="P1">#REF!</f>
        <v>#REF!</v>
      </c>
      <c r="Q1" s="314" t="e">
        <f t="array" ref="Q1">#REF!</f>
        <v>#REF!</v>
      </c>
      <c r="R1" s="314" t="e">
        <f t="array" ref="R1">#REF!</f>
        <v>#REF!</v>
      </c>
    </row>
    <row r="2" spans="1:18" x14ac:dyDescent="0.25">
      <c r="A2" s="322">
        <v>1</v>
      </c>
      <c r="B2" s="316" t="e">
        <f t="array" ref="B2">IF(#REF!="","",#REF!)</f>
        <v>#REF!</v>
      </c>
      <c r="C2" s="316" t="e">
        <f t="array" ref="C2">IF(#REF!="","",#REF!)</f>
        <v>#REF!</v>
      </c>
      <c r="D2" s="316" t="e">
        <f t="array" ref="D2">IF(#REF!="","",#REF!)</f>
        <v>#REF!</v>
      </c>
      <c r="E2" s="316" t="e">
        <f t="array" ref="E2">IF(#REF!="","",#REF!)</f>
        <v>#REF!</v>
      </c>
      <c r="F2" s="316" t="e">
        <f t="array" ref="F2">IF(#REF!="","",#REF!)</f>
        <v>#REF!</v>
      </c>
      <c r="G2" s="316" t="e">
        <f t="array" ref="G2">IF(#REF!="","",#REF!)</f>
        <v>#REF!</v>
      </c>
      <c r="H2" s="316" t="e">
        <f t="array" ref="H2">IF(#REF!="","",#REF!)</f>
        <v>#REF!</v>
      </c>
      <c r="I2" s="316" t="e">
        <f t="array" ref="I2">IF(#REF!="","",#REF!)</f>
        <v>#REF!</v>
      </c>
      <c r="J2" s="316" t="e">
        <f t="array" ref="J2">IF(#REF!="","",#REF!)</f>
        <v>#REF!</v>
      </c>
      <c r="K2" s="316" t="e">
        <f t="array" ref="K2">IF(#REF!="","",#REF!)</f>
        <v>#REF!</v>
      </c>
      <c r="L2" s="316" t="e">
        <f t="array" ref="L2">IF(#REF!="","",#REF!)</f>
        <v>#REF!</v>
      </c>
      <c r="M2" s="316" t="e">
        <f t="array" ref="M2">IF(#REF!="","",#REF!)</f>
        <v>#REF!</v>
      </c>
      <c r="N2" s="316" t="e">
        <f t="array" ref="N2">IF(#REF!="","",#REF!)</f>
        <v>#REF!</v>
      </c>
      <c r="O2" s="316" t="e">
        <f t="array" ref="O2">IF(#REF!="","",#REF!)</f>
        <v>#REF!</v>
      </c>
      <c r="P2" s="316" t="e">
        <f t="array" ref="P2">IF(#REF!="","",#REF!)</f>
        <v>#REF!</v>
      </c>
      <c r="Q2" s="316" t="e">
        <f t="array" ref="Q2">IF(#REF!="","",#REF!)</f>
        <v>#REF!</v>
      </c>
      <c r="R2" s="316" t="e">
        <f t="array" ref="R2">IF(#REF!="","",#REF!)</f>
        <v>#REF!</v>
      </c>
    </row>
    <row r="3" spans="1:18" x14ac:dyDescent="0.25">
      <c r="A3" s="322">
        <v>1</v>
      </c>
      <c r="B3" s="316" t="e">
        <f t="array" ref="B3">IF(#REF!="","",#REF!)</f>
        <v>#REF!</v>
      </c>
      <c r="C3" s="316" t="e">
        <f t="array" ref="C3">IF(#REF!="","",#REF!)</f>
        <v>#REF!</v>
      </c>
      <c r="D3" s="316" t="e">
        <f t="array" ref="D3">IF(#REF!="","",#REF!)</f>
        <v>#REF!</v>
      </c>
      <c r="E3" s="316" t="e">
        <f t="array" ref="E3">IF(#REF!="","",#REF!)</f>
        <v>#REF!</v>
      </c>
      <c r="F3" s="316" t="e">
        <f t="array" ref="F3">IF(#REF!="","",#REF!)</f>
        <v>#REF!</v>
      </c>
      <c r="G3" s="316" t="e">
        <f t="array" ref="G3">IF(#REF!="","",#REF!)</f>
        <v>#REF!</v>
      </c>
      <c r="H3" s="316" t="e">
        <f t="array" ref="H3">IF(#REF!="","",#REF!)</f>
        <v>#REF!</v>
      </c>
      <c r="I3" s="316" t="e">
        <f t="array" ref="I3">IF(#REF!="","",#REF!)</f>
        <v>#REF!</v>
      </c>
      <c r="J3" s="316" t="e">
        <f t="array" ref="J3">IF(#REF!="","",#REF!)</f>
        <v>#REF!</v>
      </c>
      <c r="K3" s="316" t="e">
        <f t="array" ref="K3">IF(#REF!="","",#REF!)</f>
        <v>#REF!</v>
      </c>
      <c r="L3" s="316" t="e">
        <f t="array" ref="L3">IF(#REF!="","",#REF!)</f>
        <v>#REF!</v>
      </c>
      <c r="M3" s="316" t="e">
        <f t="array" ref="M3">IF(#REF!="","",#REF!)</f>
        <v>#REF!</v>
      </c>
      <c r="N3" s="316" t="e">
        <f t="array" ref="N3">IF(#REF!="","",#REF!)</f>
        <v>#REF!</v>
      </c>
      <c r="O3" s="316" t="e">
        <f t="array" ref="O3">IF(#REF!="","",#REF!)</f>
        <v>#REF!</v>
      </c>
      <c r="P3" s="316" t="e">
        <f t="array" ref="P3">IF(#REF!="","",#REF!)</f>
        <v>#REF!</v>
      </c>
      <c r="Q3" s="316" t="e">
        <f t="array" ref="Q3">IF(#REF!="","",#REF!)</f>
        <v>#REF!</v>
      </c>
      <c r="R3" s="316" t="e">
        <f t="array" ref="R3">IF(#REF!="","",#REF!)</f>
        <v>#REF!</v>
      </c>
    </row>
    <row r="4" spans="1:18" x14ac:dyDescent="0.25">
      <c r="A4" s="322">
        <v>1</v>
      </c>
      <c r="B4" s="316" t="e">
        <f t="array" ref="B4">IF(#REF!="","",#REF!)</f>
        <v>#REF!</v>
      </c>
      <c r="C4" s="316" t="e">
        <f t="array" ref="C4">IF(#REF!="","",#REF!)</f>
        <v>#REF!</v>
      </c>
      <c r="D4" s="316" t="e">
        <f t="array" ref="D4">IF(#REF!="","",#REF!)</f>
        <v>#REF!</v>
      </c>
      <c r="E4" s="316" t="e">
        <f t="array" ref="E4">IF(#REF!="","",#REF!)</f>
        <v>#REF!</v>
      </c>
      <c r="F4" s="316" t="e">
        <f t="array" ref="F4">IF(#REF!="","",#REF!)</f>
        <v>#REF!</v>
      </c>
      <c r="G4" s="316" t="e">
        <f t="array" ref="G4">IF(#REF!="","",#REF!)</f>
        <v>#REF!</v>
      </c>
      <c r="H4" s="316" t="e">
        <f t="array" ref="H4">IF(#REF!="","",#REF!)</f>
        <v>#REF!</v>
      </c>
      <c r="I4" s="316" t="e">
        <f t="array" ref="I4">IF(#REF!="","",#REF!)</f>
        <v>#REF!</v>
      </c>
      <c r="J4" s="316" t="e">
        <f t="array" ref="J4">IF(#REF!="","",#REF!)</f>
        <v>#REF!</v>
      </c>
      <c r="K4" s="316" t="e">
        <f t="array" ref="K4">IF(#REF!="","",#REF!)</f>
        <v>#REF!</v>
      </c>
      <c r="L4" s="316" t="e">
        <f t="array" ref="L4">IF(#REF!="","",#REF!)</f>
        <v>#REF!</v>
      </c>
      <c r="M4" s="316" t="e">
        <f t="array" ref="M4">IF(#REF!="","",#REF!)</f>
        <v>#REF!</v>
      </c>
      <c r="N4" s="316" t="e">
        <f t="array" ref="N4">IF(#REF!="","",#REF!)</f>
        <v>#REF!</v>
      </c>
      <c r="O4" s="316" t="e">
        <f t="array" ref="O4">IF(#REF!="","",#REF!)</f>
        <v>#REF!</v>
      </c>
      <c r="P4" s="316" t="e">
        <f t="array" ref="P4">IF(#REF!="","",#REF!)</f>
        <v>#REF!</v>
      </c>
      <c r="Q4" s="316" t="e">
        <f t="array" ref="Q4">IF(#REF!="","",#REF!)</f>
        <v>#REF!</v>
      </c>
      <c r="R4" s="316" t="e">
        <f t="array" ref="R4">IF(#REF!="","",#REF!)</f>
        <v>#REF!</v>
      </c>
    </row>
    <row r="5" spans="1:18" x14ac:dyDescent="0.25">
      <c r="A5" s="322">
        <v>1</v>
      </c>
      <c r="B5" s="316" t="e">
        <f t="array" ref="B5">IF(#REF!="","",#REF!)</f>
        <v>#REF!</v>
      </c>
      <c r="C5" s="316" t="e">
        <f t="array" ref="C5">IF(#REF!="","",#REF!)</f>
        <v>#REF!</v>
      </c>
      <c r="D5" s="316" t="e">
        <f t="array" ref="D5">IF(#REF!="","",#REF!)</f>
        <v>#REF!</v>
      </c>
      <c r="E5" s="316" t="e">
        <f t="array" ref="E5">IF(#REF!="","",#REF!)</f>
        <v>#REF!</v>
      </c>
      <c r="F5" s="316" t="e">
        <f t="array" ref="F5">IF(#REF!="","",#REF!)</f>
        <v>#REF!</v>
      </c>
      <c r="G5" s="316" t="e">
        <f t="array" ref="G5">IF(#REF!="","",#REF!)</f>
        <v>#REF!</v>
      </c>
      <c r="H5" s="316" t="e">
        <f t="array" ref="H5">IF(#REF!="","",#REF!)</f>
        <v>#REF!</v>
      </c>
      <c r="I5" s="316" t="e">
        <f t="array" ref="I5">IF(#REF!="","",#REF!)</f>
        <v>#REF!</v>
      </c>
      <c r="J5" s="316" t="e">
        <f t="array" ref="J5">IF(#REF!="","",#REF!)</f>
        <v>#REF!</v>
      </c>
      <c r="K5" s="316" t="e">
        <f t="array" ref="K5">IF(#REF!="","",#REF!)</f>
        <v>#REF!</v>
      </c>
      <c r="L5" s="316" t="e">
        <f t="array" ref="L5">IF(#REF!="","",#REF!)</f>
        <v>#REF!</v>
      </c>
      <c r="M5" s="316" t="e">
        <f t="array" ref="M5">IF(#REF!="","",#REF!)</f>
        <v>#REF!</v>
      </c>
      <c r="N5" s="316" t="e">
        <f t="array" ref="N5">IF(#REF!="","",#REF!)</f>
        <v>#REF!</v>
      </c>
      <c r="O5" s="316" t="e">
        <f t="array" ref="O5">IF(#REF!="","",#REF!)</f>
        <v>#REF!</v>
      </c>
      <c r="P5" s="316" t="e">
        <f t="array" ref="P5">IF(#REF!="","",#REF!)</f>
        <v>#REF!</v>
      </c>
      <c r="Q5" s="316" t="e">
        <f t="array" ref="Q5">IF(#REF!="","",#REF!)</f>
        <v>#REF!</v>
      </c>
      <c r="R5" s="316" t="e">
        <f t="array" ref="R5">IF(#REF!="","",#REF!)</f>
        <v>#REF!</v>
      </c>
    </row>
    <row r="6" spans="1:18" x14ac:dyDescent="0.25">
      <c r="A6" s="322">
        <v>1</v>
      </c>
      <c r="B6" s="316" t="e">
        <f t="array" ref="B6">IF(#REF!="","",#REF!)</f>
        <v>#REF!</v>
      </c>
      <c r="C6" s="316" t="e">
        <f t="array" ref="C6">IF(#REF!="","",#REF!)</f>
        <v>#REF!</v>
      </c>
      <c r="D6" s="316" t="e">
        <f t="array" ref="D6">IF(#REF!="","",#REF!)</f>
        <v>#REF!</v>
      </c>
      <c r="E6" s="316" t="e">
        <f t="array" ref="E6">IF(#REF!="","",#REF!)</f>
        <v>#REF!</v>
      </c>
      <c r="F6" s="316" t="e">
        <f t="array" ref="F6">IF(#REF!="","",#REF!)</f>
        <v>#REF!</v>
      </c>
      <c r="G6" s="316" t="e">
        <f t="array" ref="G6">IF(#REF!="","",#REF!)</f>
        <v>#REF!</v>
      </c>
      <c r="H6" s="316" t="e">
        <f t="array" ref="H6">IF(#REF!="","",#REF!)</f>
        <v>#REF!</v>
      </c>
      <c r="I6" s="316" t="e">
        <f t="array" ref="I6">IF(#REF!="","",#REF!)</f>
        <v>#REF!</v>
      </c>
      <c r="J6" s="316" t="e">
        <f t="array" ref="J6">IF(#REF!="","",#REF!)</f>
        <v>#REF!</v>
      </c>
      <c r="K6" s="316" t="e">
        <f t="array" ref="K6">IF(#REF!="","",#REF!)</f>
        <v>#REF!</v>
      </c>
      <c r="L6" s="316" t="e">
        <f t="array" ref="L6">IF(#REF!="","",#REF!)</f>
        <v>#REF!</v>
      </c>
      <c r="M6" s="316" t="e">
        <f t="array" ref="M6">IF(#REF!="","",#REF!)</f>
        <v>#REF!</v>
      </c>
      <c r="N6" s="316" t="e">
        <f t="array" ref="N6">IF(#REF!="","",#REF!)</f>
        <v>#REF!</v>
      </c>
      <c r="O6" s="316" t="e">
        <f t="array" ref="O6">IF(#REF!="","",#REF!)</f>
        <v>#REF!</v>
      </c>
      <c r="P6" s="316" t="e">
        <f t="array" ref="P6">IF(#REF!="","",#REF!)</f>
        <v>#REF!</v>
      </c>
      <c r="Q6" s="316" t="e">
        <f t="array" ref="Q6">IF(#REF!="","",#REF!)</f>
        <v>#REF!</v>
      </c>
      <c r="R6" s="316" t="e">
        <f t="array" ref="R6">IF(#REF!="","",#REF!)</f>
        <v>#REF!</v>
      </c>
    </row>
    <row r="7" spans="1:18" x14ac:dyDescent="0.25">
      <c r="A7" s="322">
        <v>1</v>
      </c>
      <c r="B7" s="316" t="e">
        <f t="array" ref="B7">IF(#REF!="","",#REF!)</f>
        <v>#REF!</v>
      </c>
      <c r="C7" s="316" t="e">
        <f t="array" ref="C7">IF(#REF!="","",#REF!)</f>
        <v>#REF!</v>
      </c>
      <c r="D7" s="316" t="e">
        <f t="array" ref="D7">IF(#REF!="","",#REF!)</f>
        <v>#REF!</v>
      </c>
      <c r="E7" s="316" t="e">
        <f t="array" ref="E7">IF(#REF!="","",#REF!)</f>
        <v>#REF!</v>
      </c>
      <c r="F7" s="316" t="e">
        <f t="array" ref="F7">IF(#REF!="","",#REF!)</f>
        <v>#REF!</v>
      </c>
      <c r="G7" s="316" t="e">
        <f t="array" ref="G7">IF(#REF!="","",#REF!)</f>
        <v>#REF!</v>
      </c>
      <c r="H7" s="316" t="e">
        <f t="array" ref="H7">IF(#REF!="","",#REF!)</f>
        <v>#REF!</v>
      </c>
      <c r="I7" s="316" t="e">
        <f t="array" ref="I7">IF(#REF!="","",#REF!)</f>
        <v>#REF!</v>
      </c>
      <c r="J7" s="316" t="e">
        <f t="array" ref="J7">IF(#REF!="","",#REF!)</f>
        <v>#REF!</v>
      </c>
      <c r="K7" s="316" t="e">
        <f t="array" ref="K7">IF(#REF!="","",#REF!)</f>
        <v>#REF!</v>
      </c>
      <c r="L7" s="316" t="e">
        <f t="array" ref="L7">IF(#REF!="","",#REF!)</f>
        <v>#REF!</v>
      </c>
      <c r="M7" s="316" t="e">
        <f t="array" ref="M7">IF(#REF!="","",#REF!)</f>
        <v>#REF!</v>
      </c>
      <c r="N7" s="316" t="e">
        <f t="array" ref="N7">IF(#REF!="","",#REF!)</f>
        <v>#REF!</v>
      </c>
      <c r="O7" s="316" t="e">
        <f t="array" ref="O7">IF(#REF!="","",#REF!)</f>
        <v>#REF!</v>
      </c>
      <c r="P7" s="316" t="e">
        <f t="array" ref="P7">IF(#REF!="","",#REF!)</f>
        <v>#REF!</v>
      </c>
      <c r="Q7" s="316" t="e">
        <f t="array" ref="Q7">IF(#REF!="","",#REF!)</f>
        <v>#REF!</v>
      </c>
      <c r="R7" s="316" t="e">
        <f t="array" ref="R7">IF(#REF!="","",#REF!)</f>
        <v>#REF!</v>
      </c>
    </row>
    <row r="8" spans="1:18" x14ac:dyDescent="0.25">
      <c r="A8" s="322">
        <v>1</v>
      </c>
      <c r="B8" s="316" t="e">
        <f t="array" ref="B8">IF(#REF!="","",#REF!)</f>
        <v>#REF!</v>
      </c>
      <c r="C8" s="316" t="e">
        <f t="array" ref="C8">IF(#REF!="","",#REF!)</f>
        <v>#REF!</v>
      </c>
      <c r="D8" s="316" t="e">
        <f t="array" ref="D8">IF(#REF!="","",#REF!)</f>
        <v>#REF!</v>
      </c>
      <c r="E8" s="316" t="e">
        <f t="array" ref="E8">IF(#REF!="","",#REF!)</f>
        <v>#REF!</v>
      </c>
      <c r="F8" s="316" t="e">
        <f t="array" ref="F8">IF(#REF!="","",#REF!)</f>
        <v>#REF!</v>
      </c>
      <c r="G8" s="316" t="e">
        <f t="array" ref="G8">IF(#REF!="","",#REF!)</f>
        <v>#REF!</v>
      </c>
      <c r="H8" s="316" t="e">
        <f t="array" ref="H8">IF(#REF!="","",#REF!)</f>
        <v>#REF!</v>
      </c>
      <c r="I8" s="316" t="e">
        <f t="array" ref="I8">IF(#REF!="","",#REF!)</f>
        <v>#REF!</v>
      </c>
      <c r="J8" s="316" t="e">
        <f t="array" ref="J8">IF(#REF!="","",#REF!)</f>
        <v>#REF!</v>
      </c>
      <c r="K8" s="316" t="e">
        <f t="array" ref="K8">IF(#REF!="","",#REF!)</f>
        <v>#REF!</v>
      </c>
      <c r="L8" s="316" t="e">
        <f t="array" ref="L8">IF(#REF!="","",#REF!)</f>
        <v>#REF!</v>
      </c>
      <c r="M8" s="316" t="e">
        <f t="array" ref="M8">IF(#REF!="","",#REF!)</f>
        <v>#REF!</v>
      </c>
      <c r="N8" s="316" t="e">
        <f t="array" ref="N8">IF(#REF!="","",#REF!)</f>
        <v>#REF!</v>
      </c>
      <c r="O8" s="316" t="e">
        <f t="array" ref="O8">IF(#REF!="","",#REF!)</f>
        <v>#REF!</v>
      </c>
      <c r="P8" s="316" t="e">
        <f t="array" ref="P8">IF(#REF!="","",#REF!)</f>
        <v>#REF!</v>
      </c>
      <c r="Q8" s="316" t="e">
        <f t="array" ref="Q8">IF(#REF!="","",#REF!)</f>
        <v>#REF!</v>
      </c>
      <c r="R8" s="316" t="e">
        <f t="array" ref="R8">IF(#REF!="","",#REF!)</f>
        <v>#REF!</v>
      </c>
    </row>
    <row r="9" spans="1:18" x14ac:dyDescent="0.25">
      <c r="A9" s="322">
        <v>1</v>
      </c>
      <c r="B9" s="316" t="e">
        <f t="array" ref="B9">IF(#REF!="","",#REF!)</f>
        <v>#REF!</v>
      </c>
      <c r="C9" s="316" t="e">
        <f t="array" ref="C9">IF(#REF!="","",#REF!)</f>
        <v>#REF!</v>
      </c>
      <c r="D9" s="316" t="e">
        <f t="array" ref="D9">IF(#REF!="","",#REF!)</f>
        <v>#REF!</v>
      </c>
      <c r="E9" s="316" t="e">
        <f t="array" ref="E9">IF(#REF!="","",#REF!)</f>
        <v>#REF!</v>
      </c>
      <c r="F9" s="316" t="e">
        <f t="array" ref="F9">IF(#REF!="","",#REF!)</f>
        <v>#REF!</v>
      </c>
      <c r="G9" s="316" t="e">
        <f t="array" ref="G9">IF(#REF!="","",#REF!)</f>
        <v>#REF!</v>
      </c>
      <c r="H9" s="316" t="e">
        <f t="array" ref="H9">IF(#REF!="","",#REF!)</f>
        <v>#REF!</v>
      </c>
      <c r="I9" s="316" t="e">
        <f t="array" ref="I9">IF(#REF!="","",#REF!)</f>
        <v>#REF!</v>
      </c>
      <c r="J9" s="316" t="e">
        <f t="array" ref="J9">IF(#REF!="","",#REF!)</f>
        <v>#REF!</v>
      </c>
      <c r="K9" s="316" t="e">
        <f t="array" ref="K9">IF(#REF!="","",#REF!)</f>
        <v>#REF!</v>
      </c>
      <c r="L9" s="316" t="e">
        <f t="array" ref="L9">IF(#REF!="","",#REF!)</f>
        <v>#REF!</v>
      </c>
      <c r="M9" s="316" t="e">
        <f t="array" ref="M9">IF(#REF!="","",#REF!)</f>
        <v>#REF!</v>
      </c>
      <c r="N9" s="316" t="e">
        <f t="array" ref="N9">IF(#REF!="","",#REF!)</f>
        <v>#REF!</v>
      </c>
      <c r="O9" s="316" t="e">
        <f t="array" ref="O9">IF(#REF!="","",#REF!)</f>
        <v>#REF!</v>
      </c>
      <c r="P9" s="316" t="e">
        <f t="array" ref="P9">IF(#REF!="","",#REF!)</f>
        <v>#REF!</v>
      </c>
      <c r="Q9" s="316" t="e">
        <f t="array" ref="Q9">IF(#REF!="","",#REF!)</f>
        <v>#REF!</v>
      </c>
      <c r="R9" s="316" t="e">
        <f t="array" ref="R9">IF(#REF!="","",#REF!)</f>
        <v>#REF!</v>
      </c>
    </row>
    <row r="10" spans="1:18" x14ac:dyDescent="0.25">
      <c r="A10" s="322">
        <v>1</v>
      </c>
      <c r="B10" s="316" t="e">
        <f t="array" ref="B10">IF(#REF!="","",#REF!)</f>
        <v>#REF!</v>
      </c>
      <c r="C10" s="316" t="e">
        <f t="array" ref="C10">IF(#REF!="","",#REF!)</f>
        <v>#REF!</v>
      </c>
      <c r="D10" s="316" t="e">
        <f t="array" ref="D10">IF(#REF!="","",#REF!)</f>
        <v>#REF!</v>
      </c>
      <c r="E10" s="316" t="e">
        <f t="array" ref="E10">IF(#REF!="","",#REF!)</f>
        <v>#REF!</v>
      </c>
      <c r="F10" s="316" t="e">
        <f t="array" ref="F10">IF(#REF!="","",#REF!)</f>
        <v>#REF!</v>
      </c>
      <c r="G10" s="316" t="e">
        <f t="array" ref="G10">IF(#REF!="","",#REF!)</f>
        <v>#REF!</v>
      </c>
      <c r="H10" s="316" t="e">
        <f t="array" ref="H10">IF(#REF!="","",#REF!)</f>
        <v>#REF!</v>
      </c>
      <c r="I10" s="316" t="e">
        <f t="array" ref="I10">IF(#REF!="","",#REF!)</f>
        <v>#REF!</v>
      </c>
      <c r="J10" s="316" t="e">
        <f t="array" ref="J10">IF(#REF!="","",#REF!)</f>
        <v>#REF!</v>
      </c>
      <c r="K10" s="316" t="e">
        <f t="array" ref="K10">IF(#REF!="","",#REF!)</f>
        <v>#REF!</v>
      </c>
      <c r="L10" s="316" t="e">
        <f t="array" ref="L10">IF(#REF!="","",#REF!)</f>
        <v>#REF!</v>
      </c>
      <c r="M10" s="316" t="e">
        <f t="array" ref="M10">IF(#REF!="","",#REF!)</f>
        <v>#REF!</v>
      </c>
      <c r="N10" s="316" t="e">
        <f t="array" ref="N10">IF(#REF!="","",#REF!)</f>
        <v>#REF!</v>
      </c>
      <c r="O10" s="316" t="e">
        <f t="array" ref="O10">IF(#REF!="","",#REF!)</f>
        <v>#REF!</v>
      </c>
      <c r="P10" s="316" t="e">
        <f t="array" ref="P10">IF(#REF!="","",#REF!)</f>
        <v>#REF!</v>
      </c>
      <c r="Q10" s="316" t="e">
        <f t="array" ref="Q10">IF(#REF!="","",#REF!)</f>
        <v>#REF!</v>
      </c>
      <c r="R10" s="316" t="e">
        <f t="array" ref="R10">IF(#REF!="","",#REF!)</f>
        <v>#REF!</v>
      </c>
    </row>
    <row r="11" spans="1:18" x14ac:dyDescent="0.25">
      <c r="A11" s="322">
        <v>1</v>
      </c>
      <c r="B11" s="316" t="e">
        <f t="array" ref="B11">IF(#REF!="","",#REF!)</f>
        <v>#REF!</v>
      </c>
      <c r="C11" s="316" t="e">
        <f t="array" ref="C11">IF(#REF!="","",#REF!)</f>
        <v>#REF!</v>
      </c>
      <c r="D11" s="316" t="e">
        <f t="array" ref="D11">IF(#REF!="","",#REF!)</f>
        <v>#REF!</v>
      </c>
      <c r="E11" s="316" t="e">
        <f t="array" ref="E11">IF(#REF!="","",#REF!)</f>
        <v>#REF!</v>
      </c>
      <c r="F11" s="316" t="e">
        <f t="array" ref="F11">IF(#REF!="","",#REF!)</f>
        <v>#REF!</v>
      </c>
      <c r="G11" s="316" t="e">
        <f t="array" ref="G11">IF(#REF!="","",#REF!)</f>
        <v>#REF!</v>
      </c>
      <c r="H11" s="316" t="e">
        <f t="array" ref="H11">IF(#REF!="","",#REF!)</f>
        <v>#REF!</v>
      </c>
      <c r="I11" s="316" t="e">
        <f t="array" ref="I11">IF(#REF!="","",#REF!)</f>
        <v>#REF!</v>
      </c>
      <c r="J11" s="316" t="e">
        <f t="array" ref="J11">IF(#REF!="","",#REF!)</f>
        <v>#REF!</v>
      </c>
      <c r="K11" s="316" t="e">
        <f t="array" ref="K11">IF(#REF!="","",#REF!)</f>
        <v>#REF!</v>
      </c>
      <c r="L11" s="316" t="e">
        <f t="array" ref="L11">IF(#REF!="","",#REF!)</f>
        <v>#REF!</v>
      </c>
      <c r="M11" s="316" t="e">
        <f t="array" ref="M11">IF(#REF!="","",#REF!)</f>
        <v>#REF!</v>
      </c>
      <c r="N11" s="316" t="e">
        <f t="array" ref="N11">IF(#REF!="","",#REF!)</f>
        <v>#REF!</v>
      </c>
      <c r="O11" s="316" t="e">
        <f t="array" ref="O11">IF(#REF!="","",#REF!)</f>
        <v>#REF!</v>
      </c>
      <c r="P11" s="316" t="e">
        <f t="array" ref="P11">IF(#REF!="","",#REF!)</f>
        <v>#REF!</v>
      </c>
      <c r="Q11" s="316" t="e">
        <f t="array" ref="Q11">IF(#REF!="","",#REF!)</f>
        <v>#REF!</v>
      </c>
      <c r="R11" s="316" t="e">
        <f t="array" ref="R11">IF(#REF!="","",#REF!)</f>
        <v>#REF!</v>
      </c>
    </row>
    <row r="12" spans="1:18" x14ac:dyDescent="0.25">
      <c r="A12" s="322">
        <v>1</v>
      </c>
      <c r="B12" s="316" t="e">
        <f t="array" ref="B12">IF(#REF!="","",#REF!)</f>
        <v>#REF!</v>
      </c>
      <c r="C12" s="316" t="e">
        <f t="array" ref="C12">IF(#REF!="","",#REF!)</f>
        <v>#REF!</v>
      </c>
      <c r="D12" s="316" t="e">
        <f t="array" ref="D12">IF(#REF!="","",#REF!)</f>
        <v>#REF!</v>
      </c>
      <c r="E12" s="316" t="e">
        <f t="array" ref="E12">IF(#REF!="","",#REF!)</f>
        <v>#REF!</v>
      </c>
      <c r="F12" s="316" t="e">
        <f t="array" ref="F12">IF(#REF!="","",#REF!)</f>
        <v>#REF!</v>
      </c>
      <c r="G12" s="316" t="e">
        <f t="array" ref="G12">IF(#REF!="","",#REF!)</f>
        <v>#REF!</v>
      </c>
      <c r="H12" s="316" t="e">
        <f t="array" ref="H12">IF(#REF!="","",#REF!)</f>
        <v>#REF!</v>
      </c>
      <c r="I12" s="316" t="e">
        <f t="array" ref="I12">IF(#REF!="","",#REF!)</f>
        <v>#REF!</v>
      </c>
      <c r="J12" s="316" t="e">
        <f t="array" ref="J12">IF(#REF!="","",#REF!)</f>
        <v>#REF!</v>
      </c>
      <c r="K12" s="316" t="e">
        <f t="array" ref="K12">IF(#REF!="","",#REF!)</f>
        <v>#REF!</v>
      </c>
      <c r="L12" s="316" t="e">
        <f t="array" ref="L12">IF(#REF!="","",#REF!)</f>
        <v>#REF!</v>
      </c>
      <c r="M12" s="316" t="e">
        <f t="array" ref="M12">IF(#REF!="","",#REF!)</f>
        <v>#REF!</v>
      </c>
      <c r="N12" s="316" t="e">
        <f t="array" ref="N12">IF(#REF!="","",#REF!)</f>
        <v>#REF!</v>
      </c>
      <c r="O12" s="316" t="e">
        <f t="array" ref="O12">IF(#REF!="","",#REF!)</f>
        <v>#REF!</v>
      </c>
      <c r="P12" s="316" t="e">
        <f t="array" ref="P12">IF(#REF!="","",#REF!)</f>
        <v>#REF!</v>
      </c>
      <c r="Q12" s="316" t="e">
        <f t="array" ref="Q12">IF(#REF!="","",#REF!)</f>
        <v>#REF!</v>
      </c>
      <c r="R12" s="316" t="e">
        <f t="array" ref="R12">IF(#REF!="","",#REF!)</f>
        <v>#REF!</v>
      </c>
    </row>
    <row r="13" spans="1:18" x14ac:dyDescent="0.25">
      <c r="A13" s="322">
        <v>1</v>
      </c>
      <c r="B13" s="316" t="e">
        <f t="array" ref="B13">IF(#REF!="","",#REF!)</f>
        <v>#REF!</v>
      </c>
      <c r="C13" s="316" t="e">
        <f t="array" ref="C13">IF(#REF!="","",#REF!)</f>
        <v>#REF!</v>
      </c>
      <c r="D13" s="316" t="e">
        <f t="array" ref="D13">IF(#REF!="","",#REF!)</f>
        <v>#REF!</v>
      </c>
      <c r="E13" s="316" t="e">
        <f t="array" ref="E13">IF(#REF!="","",#REF!)</f>
        <v>#REF!</v>
      </c>
      <c r="F13" s="316" t="e">
        <f t="array" ref="F13">IF(#REF!="","",#REF!)</f>
        <v>#REF!</v>
      </c>
      <c r="G13" s="316" t="e">
        <f t="array" ref="G13">IF(#REF!="","",#REF!)</f>
        <v>#REF!</v>
      </c>
      <c r="H13" s="316" t="e">
        <f t="array" ref="H13">IF(#REF!="","",#REF!)</f>
        <v>#REF!</v>
      </c>
      <c r="I13" s="316" t="e">
        <f t="array" ref="I13">IF(#REF!="","",#REF!)</f>
        <v>#REF!</v>
      </c>
      <c r="J13" s="316" t="e">
        <f t="array" ref="J13">IF(#REF!="","",#REF!)</f>
        <v>#REF!</v>
      </c>
      <c r="K13" s="316" t="e">
        <f t="array" ref="K13">IF(#REF!="","",#REF!)</f>
        <v>#REF!</v>
      </c>
      <c r="L13" s="316" t="e">
        <f t="array" ref="L13">IF(#REF!="","",#REF!)</f>
        <v>#REF!</v>
      </c>
      <c r="M13" s="316" t="e">
        <f t="array" ref="M13">IF(#REF!="","",#REF!)</f>
        <v>#REF!</v>
      </c>
      <c r="N13" s="316" t="e">
        <f t="array" ref="N13">IF(#REF!="","",#REF!)</f>
        <v>#REF!</v>
      </c>
      <c r="O13" s="316" t="e">
        <f t="array" ref="O13">IF(#REF!="","",#REF!)</f>
        <v>#REF!</v>
      </c>
      <c r="P13" s="316" t="e">
        <f t="array" ref="P13">IF(#REF!="","",#REF!)</f>
        <v>#REF!</v>
      </c>
      <c r="Q13" s="316" t="e">
        <f t="array" ref="Q13">IF(#REF!="","",#REF!)</f>
        <v>#REF!</v>
      </c>
      <c r="R13" s="316" t="e">
        <f t="array" ref="R13">IF(#REF!="","",#REF!)</f>
        <v>#REF!</v>
      </c>
    </row>
    <row r="14" spans="1:18" x14ac:dyDescent="0.25">
      <c r="A14" s="322">
        <v>1</v>
      </c>
      <c r="B14" s="316" t="e">
        <f t="array" ref="B14">IF(#REF!="","",#REF!)</f>
        <v>#REF!</v>
      </c>
      <c r="C14" s="316" t="e">
        <f t="array" ref="C14">IF(#REF!="","",#REF!)</f>
        <v>#REF!</v>
      </c>
      <c r="D14" s="316" t="e">
        <f t="array" ref="D14">IF(#REF!="","",#REF!)</f>
        <v>#REF!</v>
      </c>
      <c r="E14" s="316" t="e">
        <f t="array" ref="E14">IF(#REF!="","",#REF!)</f>
        <v>#REF!</v>
      </c>
      <c r="F14" s="316" t="e">
        <f t="array" ref="F14">IF(#REF!="","",#REF!)</f>
        <v>#REF!</v>
      </c>
      <c r="G14" s="316" t="e">
        <f t="array" ref="G14">IF(#REF!="","",#REF!)</f>
        <v>#REF!</v>
      </c>
      <c r="H14" s="316" t="e">
        <f t="array" ref="H14">IF(#REF!="","",#REF!)</f>
        <v>#REF!</v>
      </c>
      <c r="I14" s="316" t="e">
        <f t="array" ref="I14">IF(#REF!="","",#REF!)</f>
        <v>#REF!</v>
      </c>
      <c r="J14" s="316" t="e">
        <f t="array" ref="J14">IF(#REF!="","",#REF!)</f>
        <v>#REF!</v>
      </c>
      <c r="K14" s="316" t="e">
        <f t="array" ref="K14">IF(#REF!="","",#REF!)</f>
        <v>#REF!</v>
      </c>
      <c r="L14" s="316" t="e">
        <f t="array" ref="L14">IF(#REF!="","",#REF!)</f>
        <v>#REF!</v>
      </c>
      <c r="M14" s="316" t="e">
        <f t="array" ref="M14">IF(#REF!="","",#REF!)</f>
        <v>#REF!</v>
      </c>
      <c r="N14" s="316" t="e">
        <f t="array" ref="N14">IF(#REF!="","",#REF!)</f>
        <v>#REF!</v>
      </c>
      <c r="O14" s="316" t="e">
        <f t="array" ref="O14">IF(#REF!="","",#REF!)</f>
        <v>#REF!</v>
      </c>
      <c r="P14" s="316" t="e">
        <f t="array" ref="P14">IF(#REF!="","",#REF!)</f>
        <v>#REF!</v>
      </c>
      <c r="Q14" s="316" t="e">
        <f t="array" ref="Q14">IF(#REF!="","",#REF!)</f>
        <v>#REF!</v>
      </c>
      <c r="R14" s="316" t="e">
        <f t="array" ref="R14">IF(#REF!="","",#REF!)</f>
        <v>#REF!</v>
      </c>
    </row>
    <row r="15" spans="1:18" x14ac:dyDescent="0.25">
      <c r="A15" s="322">
        <v>1</v>
      </c>
      <c r="B15" s="316" t="e">
        <f t="array" ref="B15">IF(#REF!="","",#REF!)</f>
        <v>#REF!</v>
      </c>
      <c r="C15" s="316" t="e">
        <f t="array" ref="C15">IF(#REF!="","",#REF!)</f>
        <v>#REF!</v>
      </c>
      <c r="D15" s="316" t="e">
        <f t="array" ref="D15">IF(#REF!="","",#REF!)</f>
        <v>#REF!</v>
      </c>
      <c r="E15" s="316" t="e">
        <f t="array" ref="E15">IF(#REF!="","",#REF!)</f>
        <v>#REF!</v>
      </c>
      <c r="F15" s="316" t="e">
        <f t="array" ref="F15">IF(#REF!="","",#REF!)</f>
        <v>#REF!</v>
      </c>
      <c r="G15" s="316" t="e">
        <f t="array" ref="G15">IF(#REF!="","",#REF!)</f>
        <v>#REF!</v>
      </c>
      <c r="H15" s="316" t="e">
        <f t="array" ref="H15">IF(#REF!="","",#REF!)</f>
        <v>#REF!</v>
      </c>
      <c r="I15" s="316" t="e">
        <f t="array" ref="I15">IF(#REF!="","",#REF!)</f>
        <v>#REF!</v>
      </c>
      <c r="J15" s="316" t="e">
        <f t="array" ref="J15">IF(#REF!="","",#REF!)</f>
        <v>#REF!</v>
      </c>
      <c r="K15" s="316" t="e">
        <f t="array" ref="K15">IF(#REF!="","",#REF!)</f>
        <v>#REF!</v>
      </c>
      <c r="L15" s="316" t="e">
        <f t="array" ref="L15">IF(#REF!="","",#REF!)</f>
        <v>#REF!</v>
      </c>
      <c r="M15" s="316" t="e">
        <f t="array" ref="M15">IF(#REF!="","",#REF!)</f>
        <v>#REF!</v>
      </c>
      <c r="N15" s="316" t="e">
        <f t="array" ref="N15">IF(#REF!="","",#REF!)</f>
        <v>#REF!</v>
      </c>
      <c r="O15" s="316" t="e">
        <f t="array" ref="O15">IF(#REF!="","",#REF!)</f>
        <v>#REF!</v>
      </c>
      <c r="P15" s="316" t="e">
        <f t="array" ref="P15">IF(#REF!="","",#REF!)</f>
        <v>#REF!</v>
      </c>
      <c r="Q15" s="316" t="e">
        <f t="array" ref="Q15">IF(#REF!="","",#REF!)</f>
        <v>#REF!</v>
      </c>
      <c r="R15" s="316" t="e">
        <f t="array" ref="R15">IF(#REF!="","",#REF!)</f>
        <v>#REF!</v>
      </c>
    </row>
    <row r="16" spans="1:18" x14ac:dyDescent="0.25">
      <c r="A16" s="322">
        <v>1</v>
      </c>
      <c r="B16" s="316" t="e">
        <f t="array" ref="B16">IF(#REF!="","",#REF!)</f>
        <v>#REF!</v>
      </c>
      <c r="C16" s="316" t="e">
        <f t="array" ref="C16">IF(#REF!="","",#REF!)</f>
        <v>#REF!</v>
      </c>
      <c r="D16" s="316" t="e">
        <f t="array" ref="D16">IF(#REF!="","",#REF!)</f>
        <v>#REF!</v>
      </c>
      <c r="E16" s="316" t="e">
        <f t="array" ref="E16">IF(#REF!="","",#REF!)</f>
        <v>#REF!</v>
      </c>
      <c r="F16" s="316" t="e">
        <f t="array" ref="F16">IF(#REF!="","",#REF!)</f>
        <v>#REF!</v>
      </c>
      <c r="G16" s="316" t="e">
        <f t="array" ref="G16">IF(#REF!="","",#REF!)</f>
        <v>#REF!</v>
      </c>
      <c r="H16" s="316" t="e">
        <f t="array" ref="H16">IF(#REF!="","",#REF!)</f>
        <v>#REF!</v>
      </c>
      <c r="I16" s="316" t="e">
        <f t="array" ref="I16">IF(#REF!="","",#REF!)</f>
        <v>#REF!</v>
      </c>
      <c r="J16" s="316" t="e">
        <f t="array" ref="J16">IF(#REF!="","",#REF!)</f>
        <v>#REF!</v>
      </c>
      <c r="K16" s="316" t="e">
        <f t="array" ref="K16">IF(#REF!="","",#REF!)</f>
        <v>#REF!</v>
      </c>
      <c r="L16" s="316" t="e">
        <f t="array" ref="L16">IF(#REF!="","",#REF!)</f>
        <v>#REF!</v>
      </c>
      <c r="M16" s="316" t="e">
        <f t="array" ref="M16">IF(#REF!="","",#REF!)</f>
        <v>#REF!</v>
      </c>
      <c r="N16" s="316" t="e">
        <f t="array" ref="N16">IF(#REF!="","",#REF!)</f>
        <v>#REF!</v>
      </c>
      <c r="O16" s="316" t="e">
        <f t="array" ref="O16">IF(#REF!="","",#REF!)</f>
        <v>#REF!</v>
      </c>
      <c r="P16" s="316" t="e">
        <f t="array" ref="P16">IF(#REF!="","",#REF!)</f>
        <v>#REF!</v>
      </c>
      <c r="Q16" s="316" t="e">
        <f t="array" ref="Q16">IF(#REF!="","",#REF!)</f>
        <v>#REF!</v>
      </c>
      <c r="R16" s="316" t="e">
        <f t="array" ref="R16">IF(#REF!="","",#REF!)</f>
        <v>#REF!</v>
      </c>
    </row>
    <row r="17" spans="1:18" x14ac:dyDescent="0.25">
      <c r="A17" s="322">
        <v>1</v>
      </c>
      <c r="B17" s="316" t="e">
        <f t="array" ref="B17">IF(#REF!="","",#REF!)</f>
        <v>#REF!</v>
      </c>
      <c r="C17" s="316" t="e">
        <f t="array" ref="C17">IF(#REF!="","",#REF!)</f>
        <v>#REF!</v>
      </c>
      <c r="D17" s="316" t="e">
        <f t="array" ref="D17">IF(#REF!="","",#REF!)</f>
        <v>#REF!</v>
      </c>
      <c r="E17" s="316" t="e">
        <f t="array" ref="E17">IF(#REF!="","",#REF!)</f>
        <v>#REF!</v>
      </c>
      <c r="F17" s="316" t="e">
        <f t="array" ref="F17">IF(#REF!="","",#REF!)</f>
        <v>#REF!</v>
      </c>
      <c r="G17" s="316" t="e">
        <f t="array" ref="G17">IF(#REF!="","",#REF!)</f>
        <v>#REF!</v>
      </c>
      <c r="H17" s="316" t="e">
        <f t="array" ref="H17">IF(#REF!="","",#REF!)</f>
        <v>#REF!</v>
      </c>
      <c r="I17" s="316" t="e">
        <f t="array" ref="I17">IF(#REF!="","",#REF!)</f>
        <v>#REF!</v>
      </c>
      <c r="J17" s="316" t="e">
        <f t="array" ref="J17">IF(#REF!="","",#REF!)</f>
        <v>#REF!</v>
      </c>
      <c r="K17" s="316" t="e">
        <f t="array" ref="K17">IF(#REF!="","",#REF!)</f>
        <v>#REF!</v>
      </c>
      <c r="L17" s="316" t="e">
        <f t="array" ref="L17">IF(#REF!="","",#REF!)</f>
        <v>#REF!</v>
      </c>
      <c r="M17" s="316" t="e">
        <f t="array" ref="M17">IF(#REF!="","",#REF!)</f>
        <v>#REF!</v>
      </c>
      <c r="N17" s="316" t="e">
        <f t="array" ref="N17">IF(#REF!="","",#REF!)</f>
        <v>#REF!</v>
      </c>
      <c r="O17" s="316" t="e">
        <f t="array" ref="O17">IF(#REF!="","",#REF!)</f>
        <v>#REF!</v>
      </c>
      <c r="P17" s="316" t="e">
        <f t="array" ref="P17">IF(#REF!="","",#REF!)</f>
        <v>#REF!</v>
      </c>
      <c r="Q17" s="316" t="e">
        <f t="array" ref="Q17">IF(#REF!="","",#REF!)</f>
        <v>#REF!</v>
      </c>
      <c r="R17" s="316" t="e">
        <f t="array" ref="R17">IF(#REF!="","",#REF!)</f>
        <v>#REF!</v>
      </c>
    </row>
    <row r="18" spans="1:18" x14ac:dyDescent="0.25">
      <c r="A18" s="322">
        <v>1</v>
      </c>
      <c r="B18" s="316" t="e">
        <f t="array" ref="B18">IF(#REF!="","",#REF!)</f>
        <v>#REF!</v>
      </c>
      <c r="C18" s="316" t="e">
        <f t="array" ref="C18">IF(#REF!="","",#REF!)</f>
        <v>#REF!</v>
      </c>
      <c r="D18" s="316" t="e">
        <f t="array" ref="D18">IF(#REF!="","",#REF!)</f>
        <v>#REF!</v>
      </c>
      <c r="E18" s="316" t="e">
        <f t="array" ref="E18">IF(#REF!="","",#REF!)</f>
        <v>#REF!</v>
      </c>
      <c r="F18" s="316" t="e">
        <f t="array" ref="F18">IF(#REF!="","",#REF!)</f>
        <v>#REF!</v>
      </c>
      <c r="G18" s="316" t="e">
        <f t="array" ref="G18">IF(#REF!="","",#REF!)</f>
        <v>#REF!</v>
      </c>
      <c r="H18" s="316" t="e">
        <f t="array" ref="H18">IF(#REF!="","",#REF!)</f>
        <v>#REF!</v>
      </c>
      <c r="I18" s="316" t="e">
        <f t="array" ref="I18">IF(#REF!="","",#REF!)</f>
        <v>#REF!</v>
      </c>
      <c r="J18" s="316" t="e">
        <f t="array" ref="J18">IF(#REF!="","",#REF!)</f>
        <v>#REF!</v>
      </c>
      <c r="K18" s="316" t="e">
        <f t="array" ref="K18">IF(#REF!="","",#REF!)</f>
        <v>#REF!</v>
      </c>
      <c r="L18" s="316" t="e">
        <f t="array" ref="L18">IF(#REF!="","",#REF!)</f>
        <v>#REF!</v>
      </c>
      <c r="M18" s="316" t="e">
        <f t="array" ref="M18">IF(#REF!="","",#REF!)</f>
        <v>#REF!</v>
      </c>
      <c r="N18" s="316" t="e">
        <f t="array" ref="N18">IF(#REF!="","",#REF!)</f>
        <v>#REF!</v>
      </c>
      <c r="O18" s="316" t="e">
        <f t="array" ref="O18">IF(#REF!="","",#REF!)</f>
        <v>#REF!</v>
      </c>
      <c r="P18" s="316" t="e">
        <f t="array" ref="P18">IF(#REF!="","",#REF!)</f>
        <v>#REF!</v>
      </c>
      <c r="Q18" s="316" t="e">
        <f t="array" ref="Q18">IF(#REF!="","",#REF!)</f>
        <v>#REF!</v>
      </c>
      <c r="R18" s="316" t="e">
        <f t="array" ref="R18">IF(#REF!="","",#REF!)</f>
        <v>#REF!</v>
      </c>
    </row>
    <row r="19" spans="1:18" x14ac:dyDescent="0.25">
      <c r="A19" s="322">
        <v>1</v>
      </c>
      <c r="B19" s="316" t="e">
        <f t="array" ref="B19">IF(#REF!="","",#REF!)</f>
        <v>#REF!</v>
      </c>
      <c r="C19" s="316" t="e">
        <f t="array" ref="C19">IF(#REF!="","",#REF!)</f>
        <v>#REF!</v>
      </c>
      <c r="D19" s="316" t="e">
        <f t="array" ref="D19">IF(#REF!="","",#REF!)</f>
        <v>#REF!</v>
      </c>
      <c r="E19" s="316" t="e">
        <f t="array" ref="E19">IF(#REF!="","",#REF!)</f>
        <v>#REF!</v>
      </c>
      <c r="F19" s="316" t="e">
        <f t="array" ref="F19">IF(#REF!="","",#REF!)</f>
        <v>#REF!</v>
      </c>
      <c r="G19" s="316" t="e">
        <f t="array" ref="G19">IF(#REF!="","",#REF!)</f>
        <v>#REF!</v>
      </c>
      <c r="H19" s="316" t="e">
        <f t="array" ref="H19">IF(#REF!="","",#REF!)</f>
        <v>#REF!</v>
      </c>
      <c r="I19" s="316" t="e">
        <f t="array" ref="I19">IF(#REF!="","",#REF!)</f>
        <v>#REF!</v>
      </c>
      <c r="J19" s="316" t="e">
        <f t="array" ref="J19">IF(#REF!="","",#REF!)</f>
        <v>#REF!</v>
      </c>
      <c r="K19" s="316" t="e">
        <f t="array" ref="K19">IF(#REF!="","",#REF!)</f>
        <v>#REF!</v>
      </c>
      <c r="L19" s="316" t="e">
        <f t="array" ref="L19">IF(#REF!="","",#REF!)</f>
        <v>#REF!</v>
      </c>
      <c r="M19" s="316" t="e">
        <f t="array" ref="M19">IF(#REF!="","",#REF!)</f>
        <v>#REF!</v>
      </c>
      <c r="N19" s="316" t="e">
        <f t="array" ref="N19">IF(#REF!="","",#REF!)</f>
        <v>#REF!</v>
      </c>
      <c r="O19" s="316" t="e">
        <f t="array" ref="O19">IF(#REF!="","",#REF!)</f>
        <v>#REF!</v>
      </c>
      <c r="P19" s="316" t="e">
        <f t="array" ref="P19">IF(#REF!="","",#REF!)</f>
        <v>#REF!</v>
      </c>
      <c r="Q19" s="316" t="e">
        <f t="array" ref="Q19">IF(#REF!="","",#REF!)</f>
        <v>#REF!</v>
      </c>
      <c r="R19" s="316" t="e">
        <f t="array" ref="R19">IF(#REF!="","",#REF!)</f>
        <v>#REF!</v>
      </c>
    </row>
    <row r="20" spans="1:18" x14ac:dyDescent="0.25">
      <c r="A20" s="322">
        <v>1</v>
      </c>
      <c r="B20" s="316" t="e">
        <f t="array" ref="B20">IF(#REF!="","",#REF!)</f>
        <v>#REF!</v>
      </c>
      <c r="C20" s="316" t="e">
        <f t="array" ref="C20">IF(#REF!="","",#REF!)</f>
        <v>#REF!</v>
      </c>
      <c r="D20" s="316" t="e">
        <f t="array" ref="D20">IF(#REF!="","",#REF!)</f>
        <v>#REF!</v>
      </c>
      <c r="E20" s="316" t="e">
        <f t="array" ref="E20">IF(#REF!="","",#REF!)</f>
        <v>#REF!</v>
      </c>
      <c r="F20" s="316" t="e">
        <f t="array" ref="F20">IF(#REF!="","",#REF!)</f>
        <v>#REF!</v>
      </c>
      <c r="G20" s="316" t="e">
        <f t="array" ref="G20">IF(#REF!="","",#REF!)</f>
        <v>#REF!</v>
      </c>
      <c r="H20" s="316" t="e">
        <f t="array" ref="H20">IF(#REF!="","",#REF!)</f>
        <v>#REF!</v>
      </c>
      <c r="I20" s="316" t="e">
        <f t="array" ref="I20">IF(#REF!="","",#REF!)</f>
        <v>#REF!</v>
      </c>
      <c r="J20" s="316" t="e">
        <f t="array" ref="J20">IF(#REF!="","",#REF!)</f>
        <v>#REF!</v>
      </c>
      <c r="K20" s="316" t="e">
        <f t="array" ref="K20">IF(#REF!="","",#REF!)</f>
        <v>#REF!</v>
      </c>
      <c r="L20" s="316" t="e">
        <f t="array" ref="L20">IF(#REF!="","",#REF!)</f>
        <v>#REF!</v>
      </c>
      <c r="M20" s="316" t="e">
        <f t="array" ref="M20">IF(#REF!="","",#REF!)</f>
        <v>#REF!</v>
      </c>
      <c r="N20" s="316" t="e">
        <f t="array" ref="N20">IF(#REF!="","",#REF!)</f>
        <v>#REF!</v>
      </c>
      <c r="O20" s="316" t="e">
        <f t="array" ref="O20">IF(#REF!="","",#REF!)</f>
        <v>#REF!</v>
      </c>
      <c r="P20" s="316" t="e">
        <f t="array" ref="P20">IF(#REF!="","",#REF!)</f>
        <v>#REF!</v>
      </c>
      <c r="Q20" s="316" t="e">
        <f t="array" ref="Q20">IF(#REF!="","",#REF!)</f>
        <v>#REF!</v>
      </c>
      <c r="R20" s="316" t="e">
        <f t="array" ref="R20">IF(#REF!="","",#REF!)</f>
        <v>#REF!</v>
      </c>
    </row>
    <row r="21" spans="1:18" x14ac:dyDescent="0.25">
      <c r="A21" s="322">
        <v>1</v>
      </c>
      <c r="B21" s="316" t="e">
        <f t="array" ref="B21">IF(#REF!="","",#REF!)</f>
        <v>#REF!</v>
      </c>
      <c r="C21" s="316" t="e">
        <f t="array" ref="C21">IF(#REF!="","",#REF!)</f>
        <v>#REF!</v>
      </c>
      <c r="D21" s="316" t="e">
        <f t="array" ref="D21">IF(#REF!="","",#REF!)</f>
        <v>#REF!</v>
      </c>
      <c r="E21" s="316" t="e">
        <f t="array" ref="E21">IF(#REF!="","",#REF!)</f>
        <v>#REF!</v>
      </c>
      <c r="F21" s="316" t="e">
        <f t="array" ref="F21">IF(#REF!="","",#REF!)</f>
        <v>#REF!</v>
      </c>
      <c r="G21" s="316" t="e">
        <f t="array" ref="G21">IF(#REF!="","",#REF!)</f>
        <v>#REF!</v>
      </c>
      <c r="H21" s="316" t="e">
        <f t="array" ref="H21">IF(#REF!="","",#REF!)</f>
        <v>#REF!</v>
      </c>
      <c r="I21" s="316" t="e">
        <f t="array" ref="I21">IF(#REF!="","",#REF!)</f>
        <v>#REF!</v>
      </c>
      <c r="J21" s="316" t="e">
        <f t="array" ref="J21">IF(#REF!="","",#REF!)</f>
        <v>#REF!</v>
      </c>
      <c r="K21" s="316" t="e">
        <f t="array" ref="K21">IF(#REF!="","",#REF!)</f>
        <v>#REF!</v>
      </c>
      <c r="L21" s="316" t="e">
        <f t="array" ref="L21">IF(#REF!="","",#REF!)</f>
        <v>#REF!</v>
      </c>
      <c r="M21" s="316" t="e">
        <f t="array" ref="M21">IF(#REF!="","",#REF!)</f>
        <v>#REF!</v>
      </c>
      <c r="N21" s="316" t="e">
        <f t="array" ref="N21">IF(#REF!="","",#REF!)</f>
        <v>#REF!</v>
      </c>
      <c r="O21" s="316" t="e">
        <f t="array" ref="O21">IF(#REF!="","",#REF!)</f>
        <v>#REF!</v>
      </c>
      <c r="P21" s="316" t="e">
        <f t="array" ref="P21">IF(#REF!="","",#REF!)</f>
        <v>#REF!</v>
      </c>
      <c r="Q21" s="316" t="e">
        <f t="array" ref="Q21">IF(#REF!="","",#REF!)</f>
        <v>#REF!</v>
      </c>
      <c r="R21" s="316" t="e">
        <f t="array" ref="R21">IF(#REF!="","",#REF!)</f>
        <v>#REF!</v>
      </c>
    </row>
    <row r="22" spans="1:18" x14ac:dyDescent="0.25">
      <c r="A22" s="322">
        <v>1</v>
      </c>
      <c r="B22" s="316" t="e">
        <f t="array" ref="B22">IF(#REF!="","",#REF!)</f>
        <v>#REF!</v>
      </c>
      <c r="C22" s="316" t="e">
        <f t="array" ref="C22">IF(#REF!="","",#REF!)</f>
        <v>#REF!</v>
      </c>
      <c r="D22" s="316" t="e">
        <f t="array" ref="D22">IF(#REF!="","",#REF!)</f>
        <v>#REF!</v>
      </c>
      <c r="E22" s="316" t="e">
        <f t="array" ref="E22">IF(#REF!="","",#REF!)</f>
        <v>#REF!</v>
      </c>
      <c r="F22" s="316" t="e">
        <f t="array" ref="F22">IF(#REF!="","",#REF!)</f>
        <v>#REF!</v>
      </c>
      <c r="G22" s="316" t="e">
        <f t="array" ref="G22">IF(#REF!="","",#REF!)</f>
        <v>#REF!</v>
      </c>
      <c r="H22" s="316" t="e">
        <f t="array" ref="H22">IF(#REF!="","",#REF!)</f>
        <v>#REF!</v>
      </c>
      <c r="I22" s="316" t="e">
        <f t="array" ref="I22">IF(#REF!="","",#REF!)</f>
        <v>#REF!</v>
      </c>
      <c r="J22" s="316" t="e">
        <f t="array" ref="J22">IF(#REF!="","",#REF!)</f>
        <v>#REF!</v>
      </c>
      <c r="K22" s="316" t="e">
        <f t="array" ref="K22">IF(#REF!="","",#REF!)</f>
        <v>#REF!</v>
      </c>
      <c r="L22" s="316" t="e">
        <f t="array" ref="L22">IF(#REF!="","",#REF!)</f>
        <v>#REF!</v>
      </c>
      <c r="M22" s="316" t="e">
        <f t="array" ref="M22">IF(#REF!="","",#REF!)</f>
        <v>#REF!</v>
      </c>
      <c r="N22" s="316" t="e">
        <f t="array" ref="N22">IF(#REF!="","",#REF!)</f>
        <v>#REF!</v>
      </c>
      <c r="O22" s="316" t="e">
        <f t="array" ref="O22">IF(#REF!="","",#REF!)</f>
        <v>#REF!</v>
      </c>
      <c r="P22" s="316" t="e">
        <f t="array" ref="P22">IF(#REF!="","",#REF!)</f>
        <v>#REF!</v>
      </c>
      <c r="Q22" s="316" t="e">
        <f t="array" ref="Q22">IF(#REF!="","",#REF!)</f>
        <v>#REF!</v>
      </c>
      <c r="R22" s="316" t="e">
        <f t="array" ref="R22">IF(#REF!="","",#REF!)</f>
        <v>#REF!</v>
      </c>
    </row>
    <row r="23" spans="1:18" x14ac:dyDescent="0.25">
      <c r="A23" s="322">
        <v>1</v>
      </c>
      <c r="B23" s="316" t="e">
        <f t="array" ref="B23">IF(#REF!="","",#REF!)</f>
        <v>#REF!</v>
      </c>
      <c r="C23" s="316" t="e">
        <f t="array" ref="C23">IF(#REF!="","",#REF!)</f>
        <v>#REF!</v>
      </c>
      <c r="D23" s="316" t="e">
        <f t="array" ref="D23">IF(#REF!="","",#REF!)</f>
        <v>#REF!</v>
      </c>
      <c r="E23" s="316" t="e">
        <f t="array" ref="E23">IF(#REF!="","",#REF!)</f>
        <v>#REF!</v>
      </c>
      <c r="F23" s="316" t="e">
        <f t="array" ref="F23">IF(#REF!="","",#REF!)</f>
        <v>#REF!</v>
      </c>
      <c r="G23" s="316" t="e">
        <f t="array" ref="G23">IF(#REF!="","",#REF!)</f>
        <v>#REF!</v>
      </c>
      <c r="H23" s="316" t="e">
        <f t="array" ref="H23">IF(#REF!="","",#REF!)</f>
        <v>#REF!</v>
      </c>
      <c r="I23" s="316" t="e">
        <f t="array" ref="I23">IF(#REF!="","",#REF!)</f>
        <v>#REF!</v>
      </c>
      <c r="J23" s="316" t="e">
        <f t="array" ref="J23">IF(#REF!="","",#REF!)</f>
        <v>#REF!</v>
      </c>
      <c r="K23" s="316" t="e">
        <f t="array" ref="K23">IF(#REF!="","",#REF!)</f>
        <v>#REF!</v>
      </c>
      <c r="L23" s="316" t="e">
        <f t="array" ref="L23">IF(#REF!="","",#REF!)</f>
        <v>#REF!</v>
      </c>
      <c r="M23" s="316" t="e">
        <f t="array" ref="M23">IF(#REF!="","",#REF!)</f>
        <v>#REF!</v>
      </c>
      <c r="N23" s="316" t="e">
        <f t="array" ref="N23">IF(#REF!="","",#REF!)</f>
        <v>#REF!</v>
      </c>
      <c r="O23" s="316" t="e">
        <f t="array" ref="O23">IF(#REF!="","",#REF!)</f>
        <v>#REF!</v>
      </c>
      <c r="P23" s="316" t="e">
        <f t="array" ref="P23">IF(#REF!="","",#REF!)</f>
        <v>#REF!</v>
      </c>
      <c r="Q23" s="316" t="e">
        <f t="array" ref="Q23">IF(#REF!="","",#REF!)</f>
        <v>#REF!</v>
      </c>
      <c r="R23" s="316" t="e">
        <f t="array" ref="R23">IF(#REF!="","",#REF!)</f>
        <v>#REF!</v>
      </c>
    </row>
    <row r="24" spans="1:18" x14ac:dyDescent="0.25">
      <c r="A24" s="322">
        <v>1</v>
      </c>
      <c r="B24" s="316" t="e">
        <f t="array" ref="B24">IF(#REF!="","",#REF!)</f>
        <v>#REF!</v>
      </c>
      <c r="C24" s="316" t="e">
        <f t="array" ref="C24">IF(#REF!="","",#REF!)</f>
        <v>#REF!</v>
      </c>
      <c r="D24" s="316" t="e">
        <f t="array" ref="D24">IF(#REF!="","",#REF!)</f>
        <v>#REF!</v>
      </c>
      <c r="E24" s="316" t="e">
        <f t="array" ref="E24">IF(#REF!="","",#REF!)</f>
        <v>#REF!</v>
      </c>
      <c r="F24" s="316" t="e">
        <f t="array" ref="F24">IF(#REF!="","",#REF!)</f>
        <v>#REF!</v>
      </c>
      <c r="G24" s="316" t="e">
        <f t="array" ref="G24">IF(#REF!="","",#REF!)</f>
        <v>#REF!</v>
      </c>
      <c r="H24" s="316" t="e">
        <f t="array" ref="H24">IF(#REF!="","",#REF!)</f>
        <v>#REF!</v>
      </c>
      <c r="I24" s="316" t="e">
        <f t="array" ref="I24">IF(#REF!="","",#REF!)</f>
        <v>#REF!</v>
      </c>
      <c r="J24" s="316" t="e">
        <f t="array" ref="J24">IF(#REF!="","",#REF!)</f>
        <v>#REF!</v>
      </c>
      <c r="K24" s="316" t="e">
        <f t="array" ref="K24">IF(#REF!="","",#REF!)</f>
        <v>#REF!</v>
      </c>
      <c r="L24" s="316" t="e">
        <f t="array" ref="L24">IF(#REF!="","",#REF!)</f>
        <v>#REF!</v>
      </c>
      <c r="M24" s="316" t="e">
        <f t="array" ref="M24">IF(#REF!="","",#REF!)</f>
        <v>#REF!</v>
      </c>
      <c r="N24" s="316" t="e">
        <f t="array" ref="N24">IF(#REF!="","",#REF!)</f>
        <v>#REF!</v>
      </c>
      <c r="O24" s="316" t="e">
        <f t="array" ref="O24">IF(#REF!="","",#REF!)</f>
        <v>#REF!</v>
      </c>
      <c r="P24" s="316" t="e">
        <f t="array" ref="P24">IF(#REF!="","",#REF!)</f>
        <v>#REF!</v>
      </c>
      <c r="Q24" s="316" t="e">
        <f t="array" ref="Q24">IF(#REF!="","",#REF!)</f>
        <v>#REF!</v>
      </c>
      <c r="R24" s="316" t="e">
        <f t="array" ref="R24">IF(#REF!="","",#REF!)</f>
        <v>#REF!</v>
      </c>
    </row>
    <row r="25" spans="1:18" x14ac:dyDescent="0.25">
      <c r="A25" s="322">
        <v>1</v>
      </c>
      <c r="B25" s="316" t="e">
        <f t="array" ref="B25">IF(#REF!="","",#REF!)</f>
        <v>#REF!</v>
      </c>
      <c r="C25" s="316" t="e">
        <f t="array" ref="C25">IF(#REF!="","",#REF!)</f>
        <v>#REF!</v>
      </c>
      <c r="D25" s="316" t="e">
        <f t="array" ref="D25">IF(#REF!="","",#REF!)</f>
        <v>#REF!</v>
      </c>
      <c r="E25" s="316" t="e">
        <f t="array" ref="E25">IF(#REF!="","",#REF!)</f>
        <v>#REF!</v>
      </c>
      <c r="F25" s="316" t="e">
        <f t="array" ref="F25">IF(#REF!="","",#REF!)</f>
        <v>#REF!</v>
      </c>
      <c r="G25" s="316" t="e">
        <f t="array" ref="G25">IF(#REF!="","",#REF!)</f>
        <v>#REF!</v>
      </c>
      <c r="H25" s="316" t="e">
        <f t="array" ref="H25">IF(#REF!="","",#REF!)</f>
        <v>#REF!</v>
      </c>
      <c r="I25" s="316" t="e">
        <f t="array" ref="I25">IF(#REF!="","",#REF!)</f>
        <v>#REF!</v>
      </c>
      <c r="J25" s="316" t="e">
        <f t="array" ref="J25">IF(#REF!="","",#REF!)</f>
        <v>#REF!</v>
      </c>
      <c r="K25" s="316" t="e">
        <f t="array" ref="K25">IF(#REF!="","",#REF!)</f>
        <v>#REF!</v>
      </c>
      <c r="L25" s="316" t="e">
        <f t="array" ref="L25">IF(#REF!="","",#REF!)</f>
        <v>#REF!</v>
      </c>
      <c r="M25" s="316" t="e">
        <f t="array" ref="M25">IF(#REF!="","",#REF!)</f>
        <v>#REF!</v>
      </c>
      <c r="N25" s="316" t="e">
        <f t="array" ref="N25">IF(#REF!="","",#REF!)</f>
        <v>#REF!</v>
      </c>
      <c r="O25" s="316" t="e">
        <f t="array" ref="O25">IF(#REF!="","",#REF!)</f>
        <v>#REF!</v>
      </c>
      <c r="P25" s="316" t="e">
        <f t="array" ref="P25">IF(#REF!="","",#REF!)</f>
        <v>#REF!</v>
      </c>
      <c r="Q25" s="316" t="e">
        <f t="array" ref="Q25">IF(#REF!="","",#REF!)</f>
        <v>#REF!</v>
      </c>
      <c r="R25" s="316" t="e">
        <f t="array" ref="R25">IF(#REF!="","",#REF!)</f>
        <v>#REF!</v>
      </c>
    </row>
    <row r="26" spans="1:18" x14ac:dyDescent="0.25">
      <c r="A26" s="322">
        <v>1</v>
      </c>
      <c r="B26" s="316" t="e">
        <f t="array" ref="B26">IF(#REF!="","",#REF!)</f>
        <v>#REF!</v>
      </c>
      <c r="C26" s="316" t="e">
        <f t="array" ref="C26">IF(#REF!="","",#REF!)</f>
        <v>#REF!</v>
      </c>
      <c r="D26" s="316" t="e">
        <f t="array" ref="D26">IF(#REF!="","",#REF!)</f>
        <v>#REF!</v>
      </c>
      <c r="E26" s="316" t="e">
        <f t="array" ref="E26">IF(#REF!="","",#REF!)</f>
        <v>#REF!</v>
      </c>
      <c r="F26" s="316" t="e">
        <f t="array" ref="F26">IF(#REF!="","",#REF!)</f>
        <v>#REF!</v>
      </c>
      <c r="G26" s="316" t="e">
        <f t="array" ref="G26">IF(#REF!="","",#REF!)</f>
        <v>#REF!</v>
      </c>
      <c r="H26" s="316" t="e">
        <f t="array" ref="H26">IF(#REF!="","",#REF!)</f>
        <v>#REF!</v>
      </c>
      <c r="I26" s="316" t="e">
        <f t="array" ref="I26">IF(#REF!="","",#REF!)</f>
        <v>#REF!</v>
      </c>
      <c r="J26" s="316" t="e">
        <f t="array" ref="J26">IF(#REF!="","",#REF!)</f>
        <v>#REF!</v>
      </c>
      <c r="K26" s="316" t="e">
        <f t="array" ref="K26">IF(#REF!="","",#REF!)</f>
        <v>#REF!</v>
      </c>
      <c r="L26" s="316" t="e">
        <f t="array" ref="L26">IF(#REF!="","",#REF!)</f>
        <v>#REF!</v>
      </c>
      <c r="M26" s="316" t="e">
        <f t="array" ref="M26">IF(#REF!="","",#REF!)</f>
        <v>#REF!</v>
      </c>
      <c r="N26" s="316" t="e">
        <f t="array" ref="N26">IF(#REF!="","",#REF!)</f>
        <v>#REF!</v>
      </c>
      <c r="O26" s="316" t="e">
        <f t="array" ref="O26">IF(#REF!="","",#REF!)</f>
        <v>#REF!</v>
      </c>
      <c r="P26" s="316" t="e">
        <f t="array" ref="P26">IF(#REF!="","",#REF!)</f>
        <v>#REF!</v>
      </c>
      <c r="Q26" s="316" t="e">
        <f t="array" ref="Q26">IF(#REF!="","",#REF!)</f>
        <v>#REF!</v>
      </c>
      <c r="R26" s="316" t="e">
        <f t="array" ref="R26">IF(#REF!="","",#REF!)</f>
        <v>#REF!</v>
      </c>
    </row>
    <row r="27" spans="1:18" x14ac:dyDescent="0.25">
      <c r="A27" s="322">
        <v>1</v>
      </c>
      <c r="B27" s="316" t="e">
        <f t="array" ref="B27">IF(#REF!="","",#REF!)</f>
        <v>#REF!</v>
      </c>
      <c r="C27" s="316" t="e">
        <f t="array" ref="C27">IF(#REF!="","",#REF!)</f>
        <v>#REF!</v>
      </c>
      <c r="D27" s="316" t="e">
        <f t="array" ref="D27">IF(#REF!="","",#REF!)</f>
        <v>#REF!</v>
      </c>
      <c r="E27" s="316" t="e">
        <f t="array" ref="E27">IF(#REF!="","",#REF!)</f>
        <v>#REF!</v>
      </c>
      <c r="F27" s="316" t="e">
        <f t="array" ref="F27">IF(#REF!="","",#REF!)</f>
        <v>#REF!</v>
      </c>
      <c r="G27" s="316" t="e">
        <f t="array" ref="G27">IF(#REF!="","",#REF!)</f>
        <v>#REF!</v>
      </c>
      <c r="H27" s="316" t="e">
        <f t="array" ref="H27">IF(#REF!="","",#REF!)</f>
        <v>#REF!</v>
      </c>
      <c r="I27" s="316" t="e">
        <f t="array" ref="I27">IF(#REF!="","",#REF!)</f>
        <v>#REF!</v>
      </c>
      <c r="J27" s="316" t="e">
        <f t="array" ref="J27">IF(#REF!="","",#REF!)</f>
        <v>#REF!</v>
      </c>
      <c r="K27" s="316" t="e">
        <f t="array" ref="K27">IF(#REF!="","",#REF!)</f>
        <v>#REF!</v>
      </c>
      <c r="L27" s="316" t="e">
        <f t="array" ref="L27">IF(#REF!="","",#REF!)</f>
        <v>#REF!</v>
      </c>
      <c r="M27" s="316" t="e">
        <f t="array" ref="M27">IF(#REF!="","",#REF!)</f>
        <v>#REF!</v>
      </c>
      <c r="N27" s="316" t="e">
        <f t="array" ref="N27">IF(#REF!="","",#REF!)</f>
        <v>#REF!</v>
      </c>
      <c r="O27" s="316" t="e">
        <f t="array" ref="O27">IF(#REF!="","",#REF!)</f>
        <v>#REF!</v>
      </c>
      <c r="P27" s="316" t="e">
        <f t="array" ref="P27">IF(#REF!="","",#REF!)</f>
        <v>#REF!</v>
      </c>
      <c r="Q27" s="316" t="e">
        <f t="array" ref="Q27">IF(#REF!="","",#REF!)</f>
        <v>#REF!</v>
      </c>
      <c r="R27" s="316" t="e">
        <f t="array" ref="R27">IF(#REF!="","",#REF!)</f>
        <v>#REF!</v>
      </c>
    </row>
    <row r="28" spans="1:18" x14ac:dyDescent="0.25">
      <c r="A28" s="322">
        <v>1</v>
      </c>
      <c r="B28" s="316" t="e">
        <f t="array" ref="B28">IF(#REF!="","",#REF!)</f>
        <v>#REF!</v>
      </c>
      <c r="C28" s="316" t="e">
        <f t="array" ref="C28">IF(#REF!="","",#REF!)</f>
        <v>#REF!</v>
      </c>
      <c r="D28" s="316" t="e">
        <f t="array" ref="D28">IF(#REF!="","",#REF!)</f>
        <v>#REF!</v>
      </c>
      <c r="E28" s="316" t="e">
        <f t="array" ref="E28">IF(#REF!="","",#REF!)</f>
        <v>#REF!</v>
      </c>
      <c r="F28" s="316" t="e">
        <f t="array" ref="F28">IF(#REF!="","",#REF!)</f>
        <v>#REF!</v>
      </c>
      <c r="G28" s="316" t="e">
        <f t="array" ref="G28">IF(#REF!="","",#REF!)</f>
        <v>#REF!</v>
      </c>
      <c r="H28" s="316" t="e">
        <f t="array" ref="H28">IF(#REF!="","",#REF!)</f>
        <v>#REF!</v>
      </c>
      <c r="I28" s="316" t="e">
        <f t="array" ref="I28">IF(#REF!="","",#REF!)</f>
        <v>#REF!</v>
      </c>
      <c r="J28" s="316" t="e">
        <f t="array" ref="J28">IF(#REF!="","",#REF!)</f>
        <v>#REF!</v>
      </c>
      <c r="K28" s="316" t="e">
        <f t="array" ref="K28">IF(#REF!="","",#REF!)</f>
        <v>#REF!</v>
      </c>
      <c r="L28" s="316" t="e">
        <f t="array" ref="L28">IF(#REF!="","",#REF!)</f>
        <v>#REF!</v>
      </c>
      <c r="M28" s="316" t="e">
        <f t="array" ref="M28">IF(#REF!="","",#REF!)</f>
        <v>#REF!</v>
      </c>
      <c r="N28" s="316" t="e">
        <f t="array" ref="N28">IF(#REF!="","",#REF!)</f>
        <v>#REF!</v>
      </c>
      <c r="O28" s="316" t="e">
        <f t="array" ref="O28">IF(#REF!="","",#REF!)</f>
        <v>#REF!</v>
      </c>
      <c r="P28" s="316" t="e">
        <f t="array" ref="P28">IF(#REF!="","",#REF!)</f>
        <v>#REF!</v>
      </c>
      <c r="Q28" s="316" t="e">
        <f t="array" ref="Q28">IF(#REF!="","",#REF!)</f>
        <v>#REF!</v>
      </c>
      <c r="R28" s="316" t="e">
        <f t="array" ref="R28">IF(#REF!="","",#REF!)</f>
        <v>#REF!</v>
      </c>
    </row>
    <row r="29" spans="1:18" x14ac:dyDescent="0.25">
      <c r="A29" s="322">
        <v>1</v>
      </c>
      <c r="B29" s="316" t="e">
        <f t="array" ref="B29">IF(#REF!="","",#REF!)</f>
        <v>#REF!</v>
      </c>
      <c r="C29" s="316" t="e">
        <f t="array" ref="C29">IF(#REF!="","",#REF!)</f>
        <v>#REF!</v>
      </c>
      <c r="D29" s="316" t="e">
        <f t="array" ref="D29">IF(#REF!="","",#REF!)</f>
        <v>#REF!</v>
      </c>
      <c r="E29" s="316" t="e">
        <f t="array" ref="E29">IF(#REF!="","",#REF!)</f>
        <v>#REF!</v>
      </c>
      <c r="F29" s="316" t="e">
        <f t="array" ref="F29">IF(#REF!="","",#REF!)</f>
        <v>#REF!</v>
      </c>
      <c r="G29" s="316" t="e">
        <f t="array" ref="G29">IF(#REF!="","",#REF!)</f>
        <v>#REF!</v>
      </c>
      <c r="H29" s="316" t="e">
        <f t="array" ref="H29">IF(#REF!="","",#REF!)</f>
        <v>#REF!</v>
      </c>
      <c r="I29" s="316" t="e">
        <f t="array" ref="I29">IF(#REF!="","",#REF!)</f>
        <v>#REF!</v>
      </c>
      <c r="J29" s="316" t="e">
        <f t="array" ref="J29">IF(#REF!="","",#REF!)</f>
        <v>#REF!</v>
      </c>
      <c r="K29" s="316" t="e">
        <f t="array" ref="K29">IF(#REF!="","",#REF!)</f>
        <v>#REF!</v>
      </c>
      <c r="L29" s="316" t="e">
        <f t="array" ref="L29">IF(#REF!="","",#REF!)</f>
        <v>#REF!</v>
      </c>
      <c r="M29" s="316" t="e">
        <f t="array" ref="M29">IF(#REF!="","",#REF!)</f>
        <v>#REF!</v>
      </c>
      <c r="N29" s="316" t="e">
        <f t="array" ref="N29">IF(#REF!="","",#REF!)</f>
        <v>#REF!</v>
      </c>
      <c r="O29" s="316" t="e">
        <f t="array" ref="O29">IF(#REF!="","",#REF!)</f>
        <v>#REF!</v>
      </c>
      <c r="P29" s="316" t="e">
        <f t="array" ref="P29">IF(#REF!="","",#REF!)</f>
        <v>#REF!</v>
      </c>
      <c r="Q29" s="316" t="e">
        <f t="array" ref="Q29">IF(#REF!="","",#REF!)</f>
        <v>#REF!</v>
      </c>
      <c r="R29" s="316" t="e">
        <f t="array" ref="R29">IF(#REF!="","",#REF!)</f>
        <v>#REF!</v>
      </c>
    </row>
    <row r="30" spans="1:18" x14ac:dyDescent="0.25">
      <c r="A30" s="322">
        <v>1</v>
      </c>
      <c r="B30" s="316" t="e">
        <f t="array" ref="B30">IF(#REF!="","",#REF!)</f>
        <v>#REF!</v>
      </c>
      <c r="C30" s="316" t="e">
        <f t="array" ref="C30">IF(#REF!="","",#REF!)</f>
        <v>#REF!</v>
      </c>
      <c r="D30" s="316" t="e">
        <f t="array" ref="D30">IF(#REF!="","",#REF!)</f>
        <v>#REF!</v>
      </c>
      <c r="E30" s="316" t="e">
        <f t="array" ref="E30">IF(#REF!="","",#REF!)</f>
        <v>#REF!</v>
      </c>
      <c r="F30" s="316" t="e">
        <f t="array" ref="F30">IF(#REF!="","",#REF!)</f>
        <v>#REF!</v>
      </c>
      <c r="G30" s="316" t="e">
        <f t="array" ref="G30">IF(#REF!="","",#REF!)</f>
        <v>#REF!</v>
      </c>
      <c r="H30" s="316" t="e">
        <f t="array" ref="H30">IF(#REF!="","",#REF!)</f>
        <v>#REF!</v>
      </c>
      <c r="I30" s="316" t="e">
        <f t="array" ref="I30">IF(#REF!="","",#REF!)</f>
        <v>#REF!</v>
      </c>
      <c r="J30" s="316" t="e">
        <f t="array" ref="J30">IF(#REF!="","",#REF!)</f>
        <v>#REF!</v>
      </c>
      <c r="K30" s="316" t="e">
        <f t="array" ref="K30">IF(#REF!="","",#REF!)</f>
        <v>#REF!</v>
      </c>
      <c r="L30" s="316" t="e">
        <f t="array" ref="L30">IF(#REF!="","",#REF!)</f>
        <v>#REF!</v>
      </c>
      <c r="M30" s="316" t="e">
        <f t="array" ref="M30">IF(#REF!="","",#REF!)</f>
        <v>#REF!</v>
      </c>
      <c r="N30" s="316" t="e">
        <f t="array" ref="N30">IF(#REF!="","",#REF!)</f>
        <v>#REF!</v>
      </c>
      <c r="O30" s="316" t="e">
        <f t="array" ref="O30">IF(#REF!="","",#REF!)</f>
        <v>#REF!</v>
      </c>
      <c r="P30" s="316" t="e">
        <f t="array" ref="P30">IF(#REF!="","",#REF!)</f>
        <v>#REF!</v>
      </c>
      <c r="Q30" s="316" t="e">
        <f t="array" ref="Q30">IF(#REF!="","",#REF!)</f>
        <v>#REF!</v>
      </c>
      <c r="R30" s="316" t="e">
        <f t="array" ref="R30">IF(#REF!="","",#REF!)</f>
        <v>#REF!</v>
      </c>
    </row>
    <row r="31" spans="1:18" x14ac:dyDescent="0.25">
      <c r="A31" s="322">
        <v>1</v>
      </c>
      <c r="B31" s="316" t="e">
        <f t="array" ref="B31">IF(#REF!="","",#REF!)</f>
        <v>#REF!</v>
      </c>
      <c r="C31" s="316" t="e">
        <f t="array" ref="C31">IF(#REF!="","",#REF!)</f>
        <v>#REF!</v>
      </c>
      <c r="D31" s="316" t="e">
        <f t="array" ref="D31">IF(#REF!="","",#REF!)</f>
        <v>#REF!</v>
      </c>
      <c r="E31" s="316" t="e">
        <f t="array" ref="E31">IF(#REF!="","",#REF!)</f>
        <v>#REF!</v>
      </c>
      <c r="F31" s="316" t="e">
        <f t="array" ref="F31">IF(#REF!="","",#REF!)</f>
        <v>#REF!</v>
      </c>
      <c r="G31" s="316" t="e">
        <f t="array" ref="G31">IF(#REF!="","",#REF!)</f>
        <v>#REF!</v>
      </c>
      <c r="H31" s="316" t="e">
        <f t="array" ref="H31">IF(#REF!="","",#REF!)</f>
        <v>#REF!</v>
      </c>
      <c r="I31" s="316" t="e">
        <f t="array" ref="I31">IF(#REF!="","",#REF!)</f>
        <v>#REF!</v>
      </c>
      <c r="J31" s="316" t="e">
        <f t="array" ref="J31">IF(#REF!="","",#REF!)</f>
        <v>#REF!</v>
      </c>
      <c r="K31" s="316" t="e">
        <f t="array" ref="K31">IF(#REF!="","",#REF!)</f>
        <v>#REF!</v>
      </c>
      <c r="L31" s="316" t="e">
        <f t="array" ref="L31">IF(#REF!="","",#REF!)</f>
        <v>#REF!</v>
      </c>
      <c r="M31" s="316" t="e">
        <f t="array" ref="M31">IF(#REF!="","",#REF!)</f>
        <v>#REF!</v>
      </c>
      <c r="N31" s="316" t="e">
        <f t="array" ref="N31">IF(#REF!="","",#REF!)</f>
        <v>#REF!</v>
      </c>
      <c r="O31" s="316" t="e">
        <f t="array" ref="O31">IF(#REF!="","",#REF!)</f>
        <v>#REF!</v>
      </c>
      <c r="P31" s="316" t="e">
        <f t="array" ref="P31">IF(#REF!="","",#REF!)</f>
        <v>#REF!</v>
      </c>
      <c r="Q31" s="316" t="e">
        <f t="array" ref="Q31">IF(#REF!="","",#REF!)</f>
        <v>#REF!</v>
      </c>
      <c r="R31" s="316" t="e">
        <f t="array" ref="R31">IF(#REF!="","",#REF!)</f>
        <v>#REF!</v>
      </c>
    </row>
    <row r="32" spans="1:18" x14ac:dyDescent="0.25">
      <c r="A32" s="322">
        <v>1</v>
      </c>
      <c r="B32" s="316" t="e">
        <f t="array" ref="B32">IF(#REF!="","",#REF!)</f>
        <v>#REF!</v>
      </c>
      <c r="C32" s="316" t="e">
        <f t="array" ref="C32">IF(#REF!="","",#REF!)</f>
        <v>#REF!</v>
      </c>
      <c r="D32" s="316" t="e">
        <f t="array" ref="D32">IF(#REF!="","",#REF!)</f>
        <v>#REF!</v>
      </c>
      <c r="E32" s="316" t="e">
        <f t="array" ref="E32">IF(#REF!="","",#REF!)</f>
        <v>#REF!</v>
      </c>
      <c r="F32" s="316" t="e">
        <f t="array" ref="F32">IF(#REF!="","",#REF!)</f>
        <v>#REF!</v>
      </c>
      <c r="G32" s="316" t="e">
        <f t="array" ref="G32">IF(#REF!="","",#REF!)</f>
        <v>#REF!</v>
      </c>
      <c r="H32" s="316" t="e">
        <f t="array" ref="H32">IF(#REF!="","",#REF!)</f>
        <v>#REF!</v>
      </c>
      <c r="I32" s="316" t="e">
        <f t="array" ref="I32">IF(#REF!="","",#REF!)</f>
        <v>#REF!</v>
      </c>
      <c r="J32" s="316" t="e">
        <f t="array" ref="J32">IF(#REF!="","",#REF!)</f>
        <v>#REF!</v>
      </c>
      <c r="K32" s="316" t="e">
        <f t="array" ref="K32">IF(#REF!="","",#REF!)</f>
        <v>#REF!</v>
      </c>
      <c r="L32" s="316" t="e">
        <f t="array" ref="L32">IF(#REF!="","",#REF!)</f>
        <v>#REF!</v>
      </c>
      <c r="M32" s="316" t="e">
        <f t="array" ref="M32">IF(#REF!="","",#REF!)</f>
        <v>#REF!</v>
      </c>
      <c r="N32" s="316" t="e">
        <f t="array" ref="N32">IF(#REF!="","",#REF!)</f>
        <v>#REF!</v>
      </c>
      <c r="O32" s="316" t="e">
        <f t="array" ref="O32">IF(#REF!="","",#REF!)</f>
        <v>#REF!</v>
      </c>
      <c r="P32" s="316" t="e">
        <f t="array" ref="P32">IF(#REF!="","",#REF!)</f>
        <v>#REF!</v>
      </c>
      <c r="Q32" s="316" t="e">
        <f t="array" ref="Q32">IF(#REF!="","",#REF!)</f>
        <v>#REF!</v>
      </c>
      <c r="R32" s="316" t="e">
        <f t="array" ref="R32">IF(#REF!="","",#REF!)</f>
        <v>#REF!</v>
      </c>
    </row>
    <row r="33" spans="1:18" x14ac:dyDescent="0.25">
      <c r="A33" s="322">
        <v>1</v>
      </c>
      <c r="B33" s="316" t="e">
        <f t="array" ref="B33">IF(#REF!="","",#REF!)</f>
        <v>#REF!</v>
      </c>
      <c r="C33" s="316" t="e">
        <f t="array" ref="C33">IF(#REF!="","",#REF!)</f>
        <v>#REF!</v>
      </c>
      <c r="D33" s="316" t="e">
        <f t="array" ref="D33">IF(#REF!="","",#REF!)</f>
        <v>#REF!</v>
      </c>
      <c r="E33" s="316" t="e">
        <f t="array" ref="E33">IF(#REF!="","",#REF!)</f>
        <v>#REF!</v>
      </c>
      <c r="F33" s="316" t="e">
        <f t="array" ref="F33">IF(#REF!="","",#REF!)</f>
        <v>#REF!</v>
      </c>
      <c r="G33" s="316" t="e">
        <f t="array" ref="G33">IF(#REF!="","",#REF!)</f>
        <v>#REF!</v>
      </c>
      <c r="H33" s="316" t="e">
        <f t="array" ref="H33">IF(#REF!="","",#REF!)</f>
        <v>#REF!</v>
      </c>
      <c r="I33" s="316" t="e">
        <f t="array" ref="I33">IF(#REF!="","",#REF!)</f>
        <v>#REF!</v>
      </c>
      <c r="J33" s="316" t="e">
        <f t="array" ref="J33">IF(#REF!="","",#REF!)</f>
        <v>#REF!</v>
      </c>
      <c r="K33" s="316" t="e">
        <f t="array" ref="K33">IF(#REF!="","",#REF!)</f>
        <v>#REF!</v>
      </c>
      <c r="L33" s="316" t="e">
        <f t="array" ref="L33">IF(#REF!="","",#REF!)</f>
        <v>#REF!</v>
      </c>
      <c r="M33" s="316" t="e">
        <f t="array" ref="M33">IF(#REF!="","",#REF!)</f>
        <v>#REF!</v>
      </c>
      <c r="N33" s="316" t="e">
        <f t="array" ref="N33">IF(#REF!="","",#REF!)</f>
        <v>#REF!</v>
      </c>
      <c r="O33" s="316" t="e">
        <f t="array" ref="O33">IF(#REF!="","",#REF!)</f>
        <v>#REF!</v>
      </c>
      <c r="P33" s="316" t="e">
        <f t="array" ref="P33">IF(#REF!="","",#REF!)</f>
        <v>#REF!</v>
      </c>
      <c r="Q33" s="316" t="e">
        <f t="array" ref="Q33">IF(#REF!="","",#REF!)</f>
        <v>#REF!</v>
      </c>
      <c r="R33" s="316" t="e">
        <f t="array" ref="R33">IF(#REF!="","",#REF!)</f>
        <v>#REF!</v>
      </c>
    </row>
    <row r="34" spans="1:18" x14ac:dyDescent="0.25">
      <c r="A34" s="322">
        <v>1</v>
      </c>
      <c r="B34" s="316" t="e">
        <f t="array" ref="B34">IF(#REF!="","",#REF!)</f>
        <v>#REF!</v>
      </c>
      <c r="C34" s="316" t="e">
        <f t="array" ref="C34">IF(#REF!="","",#REF!)</f>
        <v>#REF!</v>
      </c>
      <c r="D34" s="316" t="e">
        <f t="array" ref="D34">IF(#REF!="","",#REF!)</f>
        <v>#REF!</v>
      </c>
      <c r="E34" s="316" t="e">
        <f t="array" ref="E34">IF(#REF!="","",#REF!)</f>
        <v>#REF!</v>
      </c>
      <c r="F34" s="316" t="e">
        <f t="array" ref="F34">IF(#REF!="","",#REF!)</f>
        <v>#REF!</v>
      </c>
      <c r="G34" s="316" t="e">
        <f t="array" ref="G34">IF(#REF!="","",#REF!)</f>
        <v>#REF!</v>
      </c>
      <c r="H34" s="316" t="e">
        <f t="array" ref="H34">IF(#REF!="","",#REF!)</f>
        <v>#REF!</v>
      </c>
      <c r="I34" s="316" t="e">
        <f t="array" ref="I34">IF(#REF!="","",#REF!)</f>
        <v>#REF!</v>
      </c>
      <c r="J34" s="316" t="e">
        <f t="array" ref="J34">IF(#REF!="","",#REF!)</f>
        <v>#REF!</v>
      </c>
      <c r="K34" s="316" t="e">
        <f t="array" ref="K34">IF(#REF!="","",#REF!)</f>
        <v>#REF!</v>
      </c>
      <c r="L34" s="316" t="e">
        <f t="array" ref="L34">IF(#REF!="","",#REF!)</f>
        <v>#REF!</v>
      </c>
      <c r="M34" s="316" t="e">
        <f t="array" ref="M34">IF(#REF!="","",#REF!)</f>
        <v>#REF!</v>
      </c>
      <c r="N34" s="316" t="e">
        <f t="array" ref="N34">IF(#REF!="","",#REF!)</f>
        <v>#REF!</v>
      </c>
      <c r="O34" s="316" t="e">
        <f t="array" ref="O34">IF(#REF!="","",#REF!)</f>
        <v>#REF!</v>
      </c>
      <c r="P34" s="316" t="e">
        <f t="array" ref="P34">IF(#REF!="","",#REF!)</f>
        <v>#REF!</v>
      </c>
      <c r="Q34" s="316" t="e">
        <f t="array" ref="Q34">IF(#REF!="","",#REF!)</f>
        <v>#REF!</v>
      </c>
      <c r="R34" s="316" t="e">
        <f t="array" ref="R34">IF(#REF!="","",#REF!)</f>
        <v>#REF!</v>
      </c>
    </row>
    <row r="35" spans="1:18" x14ac:dyDescent="0.25">
      <c r="A35" s="322">
        <v>1</v>
      </c>
      <c r="B35" s="316" t="e">
        <f t="array" ref="B35">IF(#REF!="","",#REF!)</f>
        <v>#REF!</v>
      </c>
      <c r="C35" s="316" t="e">
        <f t="array" ref="C35">IF(#REF!="","",#REF!)</f>
        <v>#REF!</v>
      </c>
      <c r="D35" s="316" t="e">
        <f t="array" ref="D35">IF(#REF!="","",#REF!)</f>
        <v>#REF!</v>
      </c>
      <c r="E35" s="316" t="e">
        <f t="array" ref="E35">IF(#REF!="","",#REF!)</f>
        <v>#REF!</v>
      </c>
      <c r="F35" s="316" t="e">
        <f t="array" ref="F35">IF(#REF!="","",#REF!)</f>
        <v>#REF!</v>
      </c>
      <c r="G35" s="316" t="e">
        <f t="array" ref="G35">IF(#REF!="","",#REF!)</f>
        <v>#REF!</v>
      </c>
      <c r="H35" s="316" t="e">
        <f t="array" ref="H35">IF(#REF!="","",#REF!)</f>
        <v>#REF!</v>
      </c>
      <c r="I35" s="316" t="e">
        <f t="array" ref="I35">IF(#REF!="","",#REF!)</f>
        <v>#REF!</v>
      </c>
      <c r="J35" s="316" t="e">
        <f t="array" ref="J35">IF(#REF!="","",#REF!)</f>
        <v>#REF!</v>
      </c>
      <c r="K35" s="316" t="e">
        <f t="array" ref="K35">IF(#REF!="","",#REF!)</f>
        <v>#REF!</v>
      </c>
      <c r="L35" s="316" t="e">
        <f t="array" ref="L35">IF(#REF!="","",#REF!)</f>
        <v>#REF!</v>
      </c>
      <c r="M35" s="316" t="e">
        <f t="array" ref="M35">IF(#REF!="","",#REF!)</f>
        <v>#REF!</v>
      </c>
      <c r="N35" s="316" t="e">
        <f t="array" ref="N35">IF(#REF!="","",#REF!)</f>
        <v>#REF!</v>
      </c>
      <c r="O35" s="316" t="e">
        <f t="array" ref="O35">IF(#REF!="","",#REF!)</f>
        <v>#REF!</v>
      </c>
      <c r="P35" s="316" t="e">
        <f t="array" ref="P35">IF(#REF!="","",#REF!)</f>
        <v>#REF!</v>
      </c>
      <c r="Q35" s="316" t="e">
        <f t="array" ref="Q35">IF(#REF!="","",#REF!)</f>
        <v>#REF!</v>
      </c>
      <c r="R35" s="316" t="e">
        <f t="array" ref="R35">IF(#REF!="","",#REF!)</f>
        <v>#REF!</v>
      </c>
    </row>
    <row r="36" spans="1:18" x14ac:dyDescent="0.25">
      <c r="A36" s="322">
        <v>1</v>
      </c>
      <c r="B36" s="316" t="e">
        <f t="array" ref="B36">IF(#REF!="","",#REF!)</f>
        <v>#REF!</v>
      </c>
      <c r="C36" s="316" t="e">
        <f t="array" ref="C36">IF(#REF!="","",#REF!)</f>
        <v>#REF!</v>
      </c>
      <c r="D36" s="316" t="e">
        <f t="array" ref="D36">IF(#REF!="","",#REF!)</f>
        <v>#REF!</v>
      </c>
      <c r="E36" s="316" t="e">
        <f t="array" ref="E36">IF(#REF!="","",#REF!)</f>
        <v>#REF!</v>
      </c>
      <c r="F36" s="316" t="e">
        <f t="array" ref="F36">IF(#REF!="","",#REF!)</f>
        <v>#REF!</v>
      </c>
      <c r="G36" s="316" t="e">
        <f t="array" ref="G36">IF(#REF!="","",#REF!)</f>
        <v>#REF!</v>
      </c>
      <c r="H36" s="316" t="e">
        <f t="array" ref="H36">IF(#REF!="","",#REF!)</f>
        <v>#REF!</v>
      </c>
      <c r="I36" s="316" t="e">
        <f t="array" ref="I36">IF(#REF!="","",#REF!)</f>
        <v>#REF!</v>
      </c>
      <c r="J36" s="316" t="e">
        <f t="array" ref="J36">IF(#REF!="","",#REF!)</f>
        <v>#REF!</v>
      </c>
      <c r="K36" s="316" t="e">
        <f t="array" ref="K36">IF(#REF!="","",#REF!)</f>
        <v>#REF!</v>
      </c>
      <c r="L36" s="316" t="e">
        <f t="array" ref="L36">IF(#REF!="","",#REF!)</f>
        <v>#REF!</v>
      </c>
      <c r="M36" s="316" t="e">
        <f t="array" ref="M36">IF(#REF!="","",#REF!)</f>
        <v>#REF!</v>
      </c>
      <c r="N36" s="316" t="e">
        <f t="array" ref="N36">IF(#REF!="","",#REF!)</f>
        <v>#REF!</v>
      </c>
      <c r="O36" s="316" t="e">
        <f t="array" ref="O36">IF(#REF!="","",#REF!)</f>
        <v>#REF!</v>
      </c>
      <c r="P36" s="316" t="e">
        <f t="array" ref="P36">IF(#REF!="","",#REF!)</f>
        <v>#REF!</v>
      </c>
      <c r="Q36" s="316" t="e">
        <f t="array" ref="Q36">IF(#REF!="","",#REF!)</f>
        <v>#REF!</v>
      </c>
      <c r="R36" s="316" t="e">
        <f t="array" ref="R36">IF(#REF!="","",#REF!)</f>
        <v>#REF!</v>
      </c>
    </row>
    <row r="37" spans="1:18" x14ac:dyDescent="0.25">
      <c r="A37" s="322">
        <v>1</v>
      </c>
      <c r="B37" s="316" t="e">
        <f t="array" ref="B37">IF(#REF!="","",#REF!)</f>
        <v>#REF!</v>
      </c>
      <c r="C37" s="316" t="e">
        <f t="array" ref="C37">IF(#REF!="","",#REF!)</f>
        <v>#REF!</v>
      </c>
      <c r="D37" s="316" t="e">
        <f t="array" ref="D37">IF(#REF!="","",#REF!)</f>
        <v>#REF!</v>
      </c>
      <c r="E37" s="316" t="e">
        <f t="array" ref="E37">IF(#REF!="","",#REF!)</f>
        <v>#REF!</v>
      </c>
      <c r="F37" s="316" t="e">
        <f t="array" ref="F37">IF(#REF!="","",#REF!)</f>
        <v>#REF!</v>
      </c>
      <c r="G37" s="316" t="e">
        <f t="array" ref="G37">IF(#REF!="","",#REF!)</f>
        <v>#REF!</v>
      </c>
      <c r="H37" s="316" t="e">
        <f t="array" ref="H37">IF(#REF!="","",#REF!)</f>
        <v>#REF!</v>
      </c>
      <c r="I37" s="316" t="e">
        <f t="array" ref="I37">IF(#REF!="","",#REF!)</f>
        <v>#REF!</v>
      </c>
      <c r="J37" s="316" t="e">
        <f t="array" ref="J37">IF(#REF!="","",#REF!)</f>
        <v>#REF!</v>
      </c>
      <c r="K37" s="316" t="e">
        <f t="array" ref="K37">IF(#REF!="","",#REF!)</f>
        <v>#REF!</v>
      </c>
      <c r="L37" s="316" t="e">
        <f t="array" ref="L37">IF(#REF!="","",#REF!)</f>
        <v>#REF!</v>
      </c>
      <c r="M37" s="316" t="e">
        <f t="array" ref="M37">IF(#REF!="","",#REF!)</f>
        <v>#REF!</v>
      </c>
      <c r="N37" s="316" t="e">
        <f t="array" ref="N37">IF(#REF!="","",#REF!)</f>
        <v>#REF!</v>
      </c>
      <c r="O37" s="316" t="e">
        <f t="array" ref="O37">IF(#REF!="","",#REF!)</f>
        <v>#REF!</v>
      </c>
      <c r="P37" s="316" t="e">
        <f t="array" ref="P37">IF(#REF!="","",#REF!)</f>
        <v>#REF!</v>
      </c>
      <c r="Q37" s="316" t="e">
        <f t="array" ref="Q37">IF(#REF!="","",#REF!)</f>
        <v>#REF!</v>
      </c>
      <c r="R37" s="316" t="e">
        <f t="array" ref="R37">IF(#REF!="","",#REF!)</f>
        <v>#REF!</v>
      </c>
    </row>
    <row r="38" spans="1:18" x14ac:dyDescent="0.25">
      <c r="A38" s="354">
        <v>2</v>
      </c>
      <c r="B38" s="316" t="e">
        <f t="array" ref="B38">IF(#REF!="","",#REF!)</f>
        <v>#REF!</v>
      </c>
      <c r="C38" s="316" t="e">
        <f t="array" ref="C38">IF(#REF!="","",#REF!)</f>
        <v>#REF!</v>
      </c>
      <c r="D38" s="316" t="e">
        <f t="array" ref="D38">IF(#REF!="","",#REF!)</f>
        <v>#REF!</v>
      </c>
      <c r="E38" s="316" t="e">
        <f t="array" ref="E38">IF(#REF!="","",#REF!)</f>
        <v>#REF!</v>
      </c>
      <c r="F38" s="316" t="e">
        <f t="array" ref="F38">IF(#REF!="","",#REF!)</f>
        <v>#REF!</v>
      </c>
      <c r="G38" s="316" t="e">
        <f t="array" ref="G38">IF(#REF!="","",#REF!)</f>
        <v>#REF!</v>
      </c>
      <c r="H38" s="316" t="e">
        <f t="array" ref="H38">IF(#REF!="","",#REF!)</f>
        <v>#REF!</v>
      </c>
      <c r="I38" s="316" t="e">
        <f t="array" ref="I38">IF(#REF!="","",#REF!)</f>
        <v>#REF!</v>
      </c>
      <c r="J38" s="316" t="e">
        <f t="array" ref="J38">IF(#REF!="","",#REF!)</f>
        <v>#REF!</v>
      </c>
      <c r="K38" s="316" t="e">
        <f t="array" ref="K38">IF(#REF!="","",#REF!)</f>
        <v>#REF!</v>
      </c>
      <c r="L38" s="316" t="e">
        <f t="array" ref="L38">IF(#REF!="","",#REF!)</f>
        <v>#REF!</v>
      </c>
      <c r="M38" s="316" t="e">
        <f t="array" ref="M38">IF(#REF!="","",#REF!)</f>
        <v>#REF!</v>
      </c>
      <c r="N38" s="316" t="e">
        <f t="array" ref="N38">IF(#REF!="","",#REF!)</f>
        <v>#REF!</v>
      </c>
      <c r="O38" s="316" t="e">
        <f t="array" ref="O38">IF(#REF!="","",#REF!)</f>
        <v>#REF!</v>
      </c>
      <c r="P38" s="316" t="e">
        <f t="array" ref="P38">IF(#REF!="","",#REF!)</f>
        <v>#REF!</v>
      </c>
      <c r="Q38" s="316" t="e">
        <f t="array" ref="Q38">IF(#REF!="","",#REF!)</f>
        <v>#REF!</v>
      </c>
      <c r="R38" s="316" t="e">
        <f t="array" ref="R38">IF(#REF!="","",#REF!)</f>
        <v>#REF!</v>
      </c>
    </row>
    <row r="39" spans="1:18" x14ac:dyDescent="0.25">
      <c r="A39" s="354">
        <v>2</v>
      </c>
      <c r="B39" s="316" t="e">
        <f t="array" ref="B39">IF(#REF!="","",#REF!)</f>
        <v>#REF!</v>
      </c>
      <c r="C39" s="316" t="e">
        <f t="array" ref="C39">IF(#REF!="","",#REF!)</f>
        <v>#REF!</v>
      </c>
      <c r="D39" s="316" t="e">
        <f t="array" ref="D39">IF(#REF!="","",#REF!)</f>
        <v>#REF!</v>
      </c>
      <c r="E39" s="316" t="e">
        <f t="array" ref="E39">IF(#REF!="","",#REF!)</f>
        <v>#REF!</v>
      </c>
      <c r="F39" s="316" t="e">
        <f t="array" ref="F39">IF(#REF!="","",#REF!)</f>
        <v>#REF!</v>
      </c>
      <c r="G39" s="316" t="e">
        <f t="array" ref="G39">IF(#REF!="","",#REF!)</f>
        <v>#REF!</v>
      </c>
      <c r="H39" s="316" t="e">
        <f t="array" ref="H39">IF(#REF!="","",#REF!)</f>
        <v>#REF!</v>
      </c>
      <c r="I39" s="316" t="e">
        <f t="array" ref="I39">IF(#REF!="","",#REF!)</f>
        <v>#REF!</v>
      </c>
      <c r="J39" s="316" t="e">
        <f t="array" ref="J39">IF(#REF!="","",#REF!)</f>
        <v>#REF!</v>
      </c>
      <c r="K39" s="316" t="e">
        <f t="array" ref="K39">IF(#REF!="","",#REF!)</f>
        <v>#REF!</v>
      </c>
      <c r="L39" s="316" t="e">
        <f t="array" ref="L39">IF(#REF!="","",#REF!)</f>
        <v>#REF!</v>
      </c>
      <c r="M39" s="316" t="e">
        <f t="array" ref="M39">IF(#REF!="","",#REF!)</f>
        <v>#REF!</v>
      </c>
      <c r="N39" s="316" t="e">
        <f t="array" ref="N39">IF(#REF!="","",#REF!)</f>
        <v>#REF!</v>
      </c>
      <c r="O39" s="316" t="e">
        <f t="array" ref="O39">IF(#REF!="","",#REF!)</f>
        <v>#REF!</v>
      </c>
      <c r="P39" s="316" t="e">
        <f t="array" ref="P39">IF(#REF!="","",#REF!)</f>
        <v>#REF!</v>
      </c>
      <c r="Q39" s="316" t="e">
        <f t="array" ref="Q39">IF(#REF!="","",#REF!)</f>
        <v>#REF!</v>
      </c>
      <c r="R39" s="316" t="e">
        <f t="array" ref="R39">IF(#REF!="","",#REF!)</f>
        <v>#REF!</v>
      </c>
    </row>
    <row r="40" spans="1:18" x14ac:dyDescent="0.25">
      <c r="A40" s="354">
        <v>2</v>
      </c>
      <c r="B40" s="316" t="e">
        <f t="array" ref="B40">IF(#REF!="","",#REF!)</f>
        <v>#REF!</v>
      </c>
      <c r="C40" s="316" t="e">
        <f t="array" ref="C40">IF(#REF!="","",#REF!)</f>
        <v>#REF!</v>
      </c>
      <c r="D40" s="316" t="e">
        <f t="array" ref="D40">IF(#REF!="","",#REF!)</f>
        <v>#REF!</v>
      </c>
      <c r="E40" s="316" t="e">
        <f t="array" ref="E40">IF(#REF!="","",#REF!)</f>
        <v>#REF!</v>
      </c>
      <c r="F40" s="316" t="e">
        <f t="array" ref="F40">IF(#REF!="","",#REF!)</f>
        <v>#REF!</v>
      </c>
      <c r="G40" s="316" t="e">
        <f t="array" ref="G40">IF(#REF!="","",#REF!)</f>
        <v>#REF!</v>
      </c>
      <c r="H40" s="316" t="e">
        <f t="array" ref="H40">IF(#REF!="","",#REF!)</f>
        <v>#REF!</v>
      </c>
      <c r="I40" s="316" t="e">
        <f t="array" ref="I40">IF(#REF!="","",#REF!)</f>
        <v>#REF!</v>
      </c>
      <c r="J40" s="316" t="e">
        <f t="array" ref="J40">IF(#REF!="","",#REF!)</f>
        <v>#REF!</v>
      </c>
      <c r="K40" s="316" t="e">
        <f t="array" ref="K40">IF(#REF!="","",#REF!)</f>
        <v>#REF!</v>
      </c>
      <c r="L40" s="316" t="e">
        <f t="array" ref="L40">IF(#REF!="","",#REF!)</f>
        <v>#REF!</v>
      </c>
      <c r="M40" s="316" t="e">
        <f t="array" ref="M40">IF(#REF!="","",#REF!)</f>
        <v>#REF!</v>
      </c>
      <c r="N40" s="316" t="e">
        <f t="array" ref="N40">IF(#REF!="","",#REF!)</f>
        <v>#REF!</v>
      </c>
      <c r="O40" s="316" t="e">
        <f t="array" ref="O40">IF(#REF!="","",#REF!)</f>
        <v>#REF!</v>
      </c>
      <c r="P40" s="316" t="e">
        <f t="array" ref="P40">IF(#REF!="","",#REF!)</f>
        <v>#REF!</v>
      </c>
      <c r="Q40" s="316" t="e">
        <f t="array" ref="Q40">IF(#REF!="","",#REF!)</f>
        <v>#REF!</v>
      </c>
      <c r="R40" s="316" t="e">
        <f t="array" ref="R40">IF(#REF!="","",#REF!)</f>
        <v>#REF!</v>
      </c>
    </row>
    <row r="41" spans="1:18" x14ac:dyDescent="0.25">
      <c r="A41" s="354">
        <v>2</v>
      </c>
      <c r="B41" s="316" t="e">
        <f t="array" ref="B41">IF(#REF!="","",#REF!)</f>
        <v>#REF!</v>
      </c>
      <c r="C41" s="316" t="e">
        <f t="array" ref="C41">IF(#REF!="","",#REF!)</f>
        <v>#REF!</v>
      </c>
      <c r="D41" s="316" t="e">
        <f t="array" ref="D41">IF(#REF!="","",#REF!)</f>
        <v>#REF!</v>
      </c>
      <c r="E41" s="316" t="e">
        <f t="array" ref="E41">IF(#REF!="","",#REF!)</f>
        <v>#REF!</v>
      </c>
      <c r="F41" s="316" t="e">
        <f t="array" ref="F41">IF(#REF!="","",#REF!)</f>
        <v>#REF!</v>
      </c>
      <c r="G41" s="316" t="e">
        <f t="array" ref="G41">IF(#REF!="","",#REF!)</f>
        <v>#REF!</v>
      </c>
      <c r="H41" s="316" t="e">
        <f t="array" ref="H41">IF(#REF!="","",#REF!)</f>
        <v>#REF!</v>
      </c>
      <c r="I41" s="316" t="e">
        <f t="array" ref="I41">IF(#REF!="","",#REF!)</f>
        <v>#REF!</v>
      </c>
      <c r="J41" s="316" t="e">
        <f t="array" ref="J41">IF(#REF!="","",#REF!)</f>
        <v>#REF!</v>
      </c>
      <c r="K41" s="316" t="e">
        <f t="array" ref="K41">IF(#REF!="","",#REF!)</f>
        <v>#REF!</v>
      </c>
      <c r="L41" s="316" t="e">
        <f t="array" ref="L41">IF(#REF!="","",#REF!)</f>
        <v>#REF!</v>
      </c>
      <c r="M41" s="316" t="e">
        <f t="array" ref="M41">IF(#REF!="","",#REF!)</f>
        <v>#REF!</v>
      </c>
      <c r="N41" s="316" t="e">
        <f t="array" ref="N41">IF(#REF!="","",#REF!)</f>
        <v>#REF!</v>
      </c>
      <c r="O41" s="316" t="e">
        <f t="array" ref="O41">IF(#REF!="","",#REF!)</f>
        <v>#REF!</v>
      </c>
      <c r="P41" s="316" t="e">
        <f t="array" ref="P41">IF(#REF!="","",#REF!)</f>
        <v>#REF!</v>
      </c>
      <c r="Q41" s="316" t="e">
        <f t="array" ref="Q41">IF(#REF!="","",#REF!)</f>
        <v>#REF!</v>
      </c>
      <c r="R41" s="316" t="e">
        <f t="array" ref="R41">IF(#REF!="","",#REF!)</f>
        <v>#REF!</v>
      </c>
    </row>
    <row r="42" spans="1:18" x14ac:dyDescent="0.25">
      <c r="A42" s="354">
        <v>2</v>
      </c>
      <c r="B42" s="316" t="e">
        <f t="array" ref="B42">IF(#REF!="","",#REF!)</f>
        <v>#REF!</v>
      </c>
      <c r="C42" s="316" t="e">
        <f t="array" ref="C42">IF(#REF!="","",#REF!)</f>
        <v>#REF!</v>
      </c>
      <c r="D42" s="316" t="e">
        <f t="array" ref="D42">IF(#REF!="","",#REF!)</f>
        <v>#REF!</v>
      </c>
      <c r="E42" s="316" t="e">
        <f t="array" ref="E42">IF(#REF!="","",#REF!)</f>
        <v>#REF!</v>
      </c>
      <c r="F42" s="316" t="e">
        <f t="array" ref="F42">IF(#REF!="","",#REF!)</f>
        <v>#REF!</v>
      </c>
      <c r="G42" s="316" t="e">
        <f t="array" ref="G42">IF(#REF!="","",#REF!)</f>
        <v>#REF!</v>
      </c>
      <c r="H42" s="316" t="e">
        <f t="array" ref="H42">IF(#REF!="","",#REF!)</f>
        <v>#REF!</v>
      </c>
      <c r="I42" s="316" t="e">
        <f t="array" ref="I42">IF(#REF!="","",#REF!)</f>
        <v>#REF!</v>
      </c>
      <c r="J42" s="316" t="e">
        <f t="array" ref="J42">IF(#REF!="","",#REF!)</f>
        <v>#REF!</v>
      </c>
      <c r="K42" s="316" t="e">
        <f t="array" ref="K42">IF(#REF!="","",#REF!)</f>
        <v>#REF!</v>
      </c>
      <c r="L42" s="316" t="e">
        <f t="array" ref="L42">IF(#REF!="","",#REF!)</f>
        <v>#REF!</v>
      </c>
      <c r="M42" s="316" t="e">
        <f t="array" ref="M42">IF(#REF!="","",#REF!)</f>
        <v>#REF!</v>
      </c>
      <c r="N42" s="316" t="e">
        <f t="array" ref="N42">IF(#REF!="","",#REF!)</f>
        <v>#REF!</v>
      </c>
      <c r="O42" s="316" t="e">
        <f t="array" ref="O42">IF(#REF!="","",#REF!)</f>
        <v>#REF!</v>
      </c>
      <c r="P42" s="316" t="e">
        <f t="array" ref="P42">IF(#REF!="","",#REF!)</f>
        <v>#REF!</v>
      </c>
      <c r="Q42" s="316" t="e">
        <f t="array" ref="Q42">IF(#REF!="","",#REF!)</f>
        <v>#REF!</v>
      </c>
      <c r="R42" s="316" t="e">
        <f t="array" ref="R42">IF(#REF!="","",#REF!)</f>
        <v>#REF!</v>
      </c>
    </row>
    <row r="43" spans="1:18" x14ac:dyDescent="0.25">
      <c r="A43" s="354">
        <v>2</v>
      </c>
      <c r="B43" s="316" t="e">
        <f t="array" ref="B43">IF(#REF!="","",#REF!)</f>
        <v>#REF!</v>
      </c>
      <c r="C43" s="316" t="e">
        <f t="array" ref="C43">IF(#REF!="","",#REF!)</f>
        <v>#REF!</v>
      </c>
      <c r="D43" s="316" t="e">
        <f t="array" ref="D43">IF(#REF!="","",#REF!)</f>
        <v>#REF!</v>
      </c>
      <c r="E43" s="316" t="e">
        <f t="array" ref="E43">IF(#REF!="","",#REF!)</f>
        <v>#REF!</v>
      </c>
      <c r="F43" s="316" t="e">
        <f t="array" ref="F43">IF(#REF!="","",#REF!)</f>
        <v>#REF!</v>
      </c>
      <c r="G43" s="316" t="e">
        <f t="array" ref="G43">IF(#REF!="","",#REF!)</f>
        <v>#REF!</v>
      </c>
      <c r="H43" s="316" t="e">
        <f t="array" ref="H43">IF(#REF!="","",#REF!)</f>
        <v>#REF!</v>
      </c>
      <c r="I43" s="316" t="e">
        <f t="array" ref="I43">IF(#REF!="","",#REF!)</f>
        <v>#REF!</v>
      </c>
      <c r="J43" s="316" t="e">
        <f t="array" ref="J43">IF(#REF!="","",#REF!)</f>
        <v>#REF!</v>
      </c>
      <c r="K43" s="316" t="e">
        <f t="array" ref="K43">IF(#REF!="","",#REF!)</f>
        <v>#REF!</v>
      </c>
      <c r="L43" s="316" t="e">
        <f t="array" ref="L43">IF(#REF!="","",#REF!)</f>
        <v>#REF!</v>
      </c>
      <c r="M43" s="316" t="e">
        <f t="array" ref="M43">IF(#REF!="","",#REF!)</f>
        <v>#REF!</v>
      </c>
      <c r="N43" s="316" t="e">
        <f t="array" ref="N43">IF(#REF!="","",#REF!)</f>
        <v>#REF!</v>
      </c>
      <c r="O43" s="316" t="e">
        <f t="array" ref="O43">IF(#REF!="","",#REF!)</f>
        <v>#REF!</v>
      </c>
      <c r="P43" s="316" t="e">
        <f t="array" ref="P43">IF(#REF!="","",#REF!)</f>
        <v>#REF!</v>
      </c>
      <c r="Q43" s="316" t="e">
        <f t="array" ref="Q43">IF(#REF!="","",#REF!)</f>
        <v>#REF!</v>
      </c>
      <c r="R43" s="316" t="e">
        <f t="array" ref="R43">IF(#REF!="","",#REF!)</f>
        <v>#REF!</v>
      </c>
    </row>
    <row r="44" spans="1:18" x14ac:dyDescent="0.25">
      <c r="A44" s="354">
        <v>2</v>
      </c>
      <c r="B44" s="316" t="e">
        <f t="array" ref="B44">IF(#REF!="","",#REF!)</f>
        <v>#REF!</v>
      </c>
      <c r="C44" s="316" t="e">
        <f t="array" ref="C44">IF(#REF!="","",#REF!)</f>
        <v>#REF!</v>
      </c>
      <c r="D44" s="316" t="e">
        <f t="array" ref="D44">IF(#REF!="","",#REF!)</f>
        <v>#REF!</v>
      </c>
      <c r="E44" s="316" t="e">
        <f t="array" ref="E44">IF(#REF!="","",#REF!)</f>
        <v>#REF!</v>
      </c>
      <c r="F44" s="316" t="e">
        <f t="array" ref="F44">IF(#REF!="","",#REF!)</f>
        <v>#REF!</v>
      </c>
      <c r="G44" s="316" t="e">
        <f t="array" ref="G44">IF(#REF!="","",#REF!)</f>
        <v>#REF!</v>
      </c>
      <c r="H44" s="316" t="e">
        <f t="array" ref="H44">IF(#REF!="","",#REF!)</f>
        <v>#REF!</v>
      </c>
      <c r="I44" s="316" t="e">
        <f t="array" ref="I44">IF(#REF!="","",#REF!)</f>
        <v>#REF!</v>
      </c>
      <c r="J44" s="316" t="e">
        <f t="array" ref="J44">IF(#REF!="","",#REF!)</f>
        <v>#REF!</v>
      </c>
      <c r="K44" s="316" t="e">
        <f t="array" ref="K44">IF(#REF!="","",#REF!)</f>
        <v>#REF!</v>
      </c>
      <c r="L44" s="316" t="e">
        <f t="array" ref="L44">IF(#REF!="","",#REF!)</f>
        <v>#REF!</v>
      </c>
      <c r="M44" s="316" t="e">
        <f t="array" ref="M44">IF(#REF!="","",#REF!)</f>
        <v>#REF!</v>
      </c>
      <c r="N44" s="316" t="e">
        <f t="array" ref="N44">IF(#REF!="","",#REF!)</f>
        <v>#REF!</v>
      </c>
      <c r="O44" s="316" t="e">
        <f t="array" ref="O44">IF(#REF!="","",#REF!)</f>
        <v>#REF!</v>
      </c>
      <c r="P44" s="316" t="e">
        <f t="array" ref="P44">IF(#REF!="","",#REF!)</f>
        <v>#REF!</v>
      </c>
      <c r="Q44" s="316" t="e">
        <f t="array" ref="Q44">IF(#REF!="","",#REF!)</f>
        <v>#REF!</v>
      </c>
      <c r="R44" s="316" t="e">
        <f t="array" ref="R44">IF(#REF!="","",#REF!)</f>
        <v>#REF!</v>
      </c>
    </row>
    <row r="45" spans="1:18" x14ac:dyDescent="0.25">
      <c r="A45" s="354">
        <v>2</v>
      </c>
      <c r="B45" s="316" t="e">
        <f t="array" ref="B45">IF(#REF!="","",#REF!)</f>
        <v>#REF!</v>
      </c>
      <c r="C45" s="316" t="e">
        <f t="array" ref="C45">IF(#REF!="","",#REF!)</f>
        <v>#REF!</v>
      </c>
      <c r="D45" s="316" t="e">
        <f t="array" ref="D45">IF(#REF!="","",#REF!)</f>
        <v>#REF!</v>
      </c>
      <c r="E45" s="316" t="e">
        <f t="array" ref="E45">IF(#REF!="","",#REF!)</f>
        <v>#REF!</v>
      </c>
      <c r="F45" s="316" t="e">
        <f t="array" ref="F45">IF(#REF!="","",#REF!)</f>
        <v>#REF!</v>
      </c>
      <c r="G45" s="316" t="e">
        <f t="array" ref="G45">IF(#REF!="","",#REF!)</f>
        <v>#REF!</v>
      </c>
      <c r="H45" s="316" t="e">
        <f t="array" ref="H45">IF(#REF!="","",#REF!)</f>
        <v>#REF!</v>
      </c>
      <c r="I45" s="316" t="e">
        <f t="array" ref="I45">IF(#REF!="","",#REF!)</f>
        <v>#REF!</v>
      </c>
      <c r="J45" s="316" t="e">
        <f t="array" ref="J45">IF(#REF!="","",#REF!)</f>
        <v>#REF!</v>
      </c>
      <c r="K45" s="316" t="e">
        <f t="array" ref="K45">IF(#REF!="","",#REF!)</f>
        <v>#REF!</v>
      </c>
      <c r="L45" s="316" t="e">
        <f t="array" ref="L45">IF(#REF!="","",#REF!)</f>
        <v>#REF!</v>
      </c>
      <c r="M45" s="316" t="e">
        <f t="array" ref="M45">IF(#REF!="","",#REF!)</f>
        <v>#REF!</v>
      </c>
      <c r="N45" s="316" t="e">
        <f t="array" ref="N45">IF(#REF!="","",#REF!)</f>
        <v>#REF!</v>
      </c>
      <c r="O45" s="316" t="e">
        <f t="array" ref="O45">IF(#REF!="","",#REF!)</f>
        <v>#REF!</v>
      </c>
      <c r="P45" s="316" t="e">
        <f t="array" ref="P45">IF(#REF!="","",#REF!)</f>
        <v>#REF!</v>
      </c>
      <c r="Q45" s="316" t="e">
        <f t="array" ref="Q45">IF(#REF!="","",#REF!)</f>
        <v>#REF!</v>
      </c>
      <c r="R45" s="316" t="e">
        <f t="array" ref="R45">IF(#REF!="","",#REF!)</f>
        <v>#REF!</v>
      </c>
    </row>
    <row r="46" spans="1:18" x14ac:dyDescent="0.25">
      <c r="A46" s="354">
        <v>2</v>
      </c>
      <c r="B46" s="316" t="e">
        <f t="array" ref="B46">IF(#REF!="","",#REF!)</f>
        <v>#REF!</v>
      </c>
      <c r="C46" s="316" t="e">
        <f t="array" ref="C46">IF(#REF!="","",#REF!)</f>
        <v>#REF!</v>
      </c>
      <c r="D46" s="316" t="e">
        <f t="array" ref="D46">IF(#REF!="","",#REF!)</f>
        <v>#REF!</v>
      </c>
      <c r="E46" s="316" t="e">
        <f t="array" ref="E46">IF(#REF!="","",#REF!)</f>
        <v>#REF!</v>
      </c>
      <c r="F46" s="316" t="e">
        <f t="array" ref="F46">IF(#REF!="","",#REF!)</f>
        <v>#REF!</v>
      </c>
      <c r="G46" s="316" t="e">
        <f t="array" ref="G46">IF(#REF!="","",#REF!)</f>
        <v>#REF!</v>
      </c>
      <c r="H46" s="316" t="e">
        <f t="array" ref="H46">IF(#REF!="","",#REF!)</f>
        <v>#REF!</v>
      </c>
      <c r="I46" s="316" t="e">
        <f t="array" ref="I46">IF(#REF!="","",#REF!)</f>
        <v>#REF!</v>
      </c>
      <c r="J46" s="316" t="e">
        <f t="array" ref="J46">IF(#REF!="","",#REF!)</f>
        <v>#REF!</v>
      </c>
      <c r="K46" s="316" t="e">
        <f t="array" ref="K46">IF(#REF!="","",#REF!)</f>
        <v>#REF!</v>
      </c>
      <c r="L46" s="316" t="e">
        <f t="array" ref="L46">IF(#REF!="","",#REF!)</f>
        <v>#REF!</v>
      </c>
      <c r="M46" s="316" t="e">
        <f t="array" ref="M46">IF(#REF!="","",#REF!)</f>
        <v>#REF!</v>
      </c>
      <c r="N46" s="316" t="e">
        <f t="array" ref="N46">IF(#REF!="","",#REF!)</f>
        <v>#REF!</v>
      </c>
      <c r="O46" s="316" t="e">
        <f t="array" ref="O46">IF(#REF!="","",#REF!)</f>
        <v>#REF!</v>
      </c>
      <c r="P46" s="316" t="e">
        <f t="array" ref="P46">IF(#REF!="","",#REF!)</f>
        <v>#REF!</v>
      </c>
      <c r="Q46" s="316" t="e">
        <f t="array" ref="Q46">IF(#REF!="","",#REF!)</f>
        <v>#REF!</v>
      </c>
      <c r="R46" s="316" t="e">
        <f t="array" ref="R46">IF(#REF!="","",#REF!)</f>
        <v>#REF!</v>
      </c>
    </row>
    <row r="47" spans="1:18" x14ac:dyDescent="0.25">
      <c r="A47" s="354">
        <v>2</v>
      </c>
      <c r="B47" s="316" t="e">
        <f t="array" ref="B47">IF(#REF!="","",#REF!)</f>
        <v>#REF!</v>
      </c>
      <c r="C47" s="316" t="e">
        <f t="array" ref="C47">IF(#REF!="","",#REF!)</f>
        <v>#REF!</v>
      </c>
      <c r="D47" s="316" t="e">
        <f t="array" ref="D47">IF(#REF!="","",#REF!)</f>
        <v>#REF!</v>
      </c>
      <c r="E47" s="316" t="e">
        <f t="array" ref="E47">IF(#REF!="","",#REF!)</f>
        <v>#REF!</v>
      </c>
      <c r="F47" s="316" t="e">
        <f t="array" ref="F47">IF(#REF!="","",#REF!)</f>
        <v>#REF!</v>
      </c>
      <c r="G47" s="316" t="e">
        <f t="array" ref="G47">IF(#REF!="","",#REF!)</f>
        <v>#REF!</v>
      </c>
      <c r="H47" s="316" t="e">
        <f t="array" ref="H47">IF(#REF!="","",#REF!)</f>
        <v>#REF!</v>
      </c>
      <c r="I47" s="316" t="e">
        <f t="array" ref="I47">IF(#REF!="","",#REF!)</f>
        <v>#REF!</v>
      </c>
      <c r="J47" s="316" t="e">
        <f t="array" ref="J47">IF(#REF!="","",#REF!)</f>
        <v>#REF!</v>
      </c>
      <c r="K47" s="316" t="e">
        <f t="array" ref="K47">IF(#REF!="","",#REF!)</f>
        <v>#REF!</v>
      </c>
      <c r="L47" s="316" t="e">
        <f t="array" ref="L47">IF(#REF!="","",#REF!)</f>
        <v>#REF!</v>
      </c>
      <c r="M47" s="316" t="e">
        <f t="array" ref="M47">IF(#REF!="","",#REF!)</f>
        <v>#REF!</v>
      </c>
      <c r="N47" s="316" t="e">
        <f t="array" ref="N47">IF(#REF!="","",#REF!)</f>
        <v>#REF!</v>
      </c>
      <c r="O47" s="316" t="e">
        <f t="array" ref="O47">IF(#REF!="","",#REF!)</f>
        <v>#REF!</v>
      </c>
      <c r="P47" s="316" t="e">
        <f t="array" ref="P47">IF(#REF!="","",#REF!)</f>
        <v>#REF!</v>
      </c>
      <c r="Q47" s="316" t="e">
        <f t="array" ref="Q47">IF(#REF!="","",#REF!)</f>
        <v>#REF!</v>
      </c>
      <c r="R47" s="316" t="e">
        <f t="array" ref="R47">IF(#REF!="","",#REF!)</f>
        <v>#REF!</v>
      </c>
    </row>
    <row r="48" spans="1:18" x14ac:dyDescent="0.25">
      <c r="A48" s="354">
        <v>2</v>
      </c>
      <c r="B48" s="316" t="e">
        <f t="array" ref="B48">IF(#REF!="","",#REF!)</f>
        <v>#REF!</v>
      </c>
      <c r="C48" s="316" t="e">
        <f t="array" ref="C48">IF(#REF!="","",#REF!)</f>
        <v>#REF!</v>
      </c>
      <c r="D48" s="316" t="e">
        <f t="array" ref="D48">IF(#REF!="","",#REF!)</f>
        <v>#REF!</v>
      </c>
      <c r="E48" s="316" t="e">
        <f t="array" ref="E48">IF(#REF!="","",#REF!)</f>
        <v>#REF!</v>
      </c>
      <c r="F48" s="316" t="e">
        <f t="array" ref="F48">IF(#REF!="","",#REF!)</f>
        <v>#REF!</v>
      </c>
      <c r="G48" s="316" t="e">
        <f t="array" ref="G48">IF(#REF!="","",#REF!)</f>
        <v>#REF!</v>
      </c>
      <c r="H48" s="316" t="e">
        <f t="array" ref="H48">IF(#REF!="","",#REF!)</f>
        <v>#REF!</v>
      </c>
      <c r="I48" s="316" t="e">
        <f t="array" ref="I48">IF(#REF!="","",#REF!)</f>
        <v>#REF!</v>
      </c>
      <c r="J48" s="316" t="e">
        <f t="array" ref="J48">IF(#REF!="","",#REF!)</f>
        <v>#REF!</v>
      </c>
      <c r="K48" s="316" t="e">
        <f t="array" ref="K48">IF(#REF!="","",#REF!)</f>
        <v>#REF!</v>
      </c>
      <c r="L48" s="316" t="e">
        <f t="array" ref="L48">IF(#REF!="","",#REF!)</f>
        <v>#REF!</v>
      </c>
      <c r="M48" s="316" t="e">
        <f t="array" ref="M48">IF(#REF!="","",#REF!)</f>
        <v>#REF!</v>
      </c>
      <c r="N48" s="316" t="e">
        <f t="array" ref="N48">IF(#REF!="","",#REF!)</f>
        <v>#REF!</v>
      </c>
      <c r="O48" s="316" t="e">
        <f t="array" ref="O48">IF(#REF!="","",#REF!)</f>
        <v>#REF!</v>
      </c>
      <c r="P48" s="316" t="e">
        <f t="array" ref="P48">IF(#REF!="","",#REF!)</f>
        <v>#REF!</v>
      </c>
      <c r="Q48" s="316" t="e">
        <f t="array" ref="Q48">IF(#REF!="","",#REF!)</f>
        <v>#REF!</v>
      </c>
      <c r="R48" s="316" t="e">
        <f t="array" ref="R48">IF(#REF!="","",#REF!)</f>
        <v>#REF!</v>
      </c>
    </row>
    <row r="49" spans="1:18" x14ac:dyDescent="0.25">
      <c r="A49" s="354">
        <v>2</v>
      </c>
      <c r="B49" s="316" t="e">
        <f t="array" ref="B49">IF(#REF!="","",#REF!)</f>
        <v>#REF!</v>
      </c>
      <c r="C49" s="316" t="e">
        <f t="array" ref="C49">IF(#REF!="","",#REF!)</f>
        <v>#REF!</v>
      </c>
      <c r="D49" s="316" t="e">
        <f t="array" ref="D49">IF(#REF!="","",#REF!)</f>
        <v>#REF!</v>
      </c>
      <c r="E49" s="316" t="e">
        <f t="array" ref="E49">IF(#REF!="","",#REF!)</f>
        <v>#REF!</v>
      </c>
      <c r="F49" s="316" t="e">
        <f t="array" ref="F49">IF(#REF!="","",#REF!)</f>
        <v>#REF!</v>
      </c>
      <c r="G49" s="316" t="e">
        <f t="array" ref="G49">IF(#REF!="","",#REF!)</f>
        <v>#REF!</v>
      </c>
      <c r="H49" s="316" t="e">
        <f t="array" ref="H49">IF(#REF!="","",#REF!)</f>
        <v>#REF!</v>
      </c>
      <c r="I49" s="316" t="e">
        <f t="array" ref="I49">IF(#REF!="","",#REF!)</f>
        <v>#REF!</v>
      </c>
      <c r="J49" s="316" t="e">
        <f t="array" ref="J49">IF(#REF!="","",#REF!)</f>
        <v>#REF!</v>
      </c>
      <c r="K49" s="316" t="e">
        <f t="array" ref="K49">IF(#REF!="","",#REF!)</f>
        <v>#REF!</v>
      </c>
      <c r="L49" s="316" t="e">
        <f t="array" ref="L49">IF(#REF!="","",#REF!)</f>
        <v>#REF!</v>
      </c>
      <c r="M49" s="316" t="e">
        <f t="array" ref="M49">IF(#REF!="","",#REF!)</f>
        <v>#REF!</v>
      </c>
      <c r="N49" s="316" t="e">
        <f t="array" ref="N49">IF(#REF!="","",#REF!)</f>
        <v>#REF!</v>
      </c>
      <c r="O49" s="316" t="e">
        <f t="array" ref="O49">IF(#REF!="","",#REF!)</f>
        <v>#REF!</v>
      </c>
      <c r="P49" s="316" t="e">
        <f t="array" ref="P49">IF(#REF!="","",#REF!)</f>
        <v>#REF!</v>
      </c>
      <c r="Q49" s="316" t="e">
        <f t="array" ref="Q49">IF(#REF!="","",#REF!)</f>
        <v>#REF!</v>
      </c>
      <c r="R49" s="316" t="e">
        <f t="array" ref="R49">IF(#REF!="","",#REF!)</f>
        <v>#REF!</v>
      </c>
    </row>
    <row r="50" spans="1:18" x14ac:dyDescent="0.25">
      <c r="A50" s="354">
        <v>2</v>
      </c>
      <c r="B50" s="316" t="e">
        <f t="array" ref="B50">IF(#REF!="","",#REF!)</f>
        <v>#REF!</v>
      </c>
      <c r="C50" s="316" t="e">
        <f t="array" ref="C50">IF(#REF!="","",#REF!)</f>
        <v>#REF!</v>
      </c>
      <c r="D50" s="316" t="e">
        <f t="array" ref="D50">IF(#REF!="","",#REF!)</f>
        <v>#REF!</v>
      </c>
      <c r="E50" s="316" t="e">
        <f t="array" ref="E50">IF(#REF!="","",#REF!)</f>
        <v>#REF!</v>
      </c>
      <c r="F50" s="316" t="e">
        <f t="array" ref="F50">IF(#REF!="","",#REF!)</f>
        <v>#REF!</v>
      </c>
      <c r="G50" s="316" t="e">
        <f t="array" ref="G50">IF(#REF!="","",#REF!)</f>
        <v>#REF!</v>
      </c>
      <c r="H50" s="316" t="e">
        <f t="array" ref="H50">IF(#REF!="","",#REF!)</f>
        <v>#REF!</v>
      </c>
      <c r="I50" s="316" t="e">
        <f t="array" ref="I50">IF(#REF!="","",#REF!)</f>
        <v>#REF!</v>
      </c>
      <c r="J50" s="316" t="e">
        <f t="array" ref="J50">IF(#REF!="","",#REF!)</f>
        <v>#REF!</v>
      </c>
      <c r="K50" s="316" t="e">
        <f t="array" ref="K50">IF(#REF!="","",#REF!)</f>
        <v>#REF!</v>
      </c>
      <c r="L50" s="316" t="e">
        <f t="array" ref="L50">IF(#REF!="","",#REF!)</f>
        <v>#REF!</v>
      </c>
      <c r="M50" s="316" t="e">
        <f t="array" ref="M50">IF(#REF!="","",#REF!)</f>
        <v>#REF!</v>
      </c>
      <c r="N50" s="316" t="e">
        <f t="array" ref="N50">IF(#REF!="","",#REF!)</f>
        <v>#REF!</v>
      </c>
      <c r="O50" s="316" t="e">
        <f t="array" ref="O50">IF(#REF!="","",#REF!)</f>
        <v>#REF!</v>
      </c>
      <c r="P50" s="316" t="e">
        <f t="array" ref="P50">IF(#REF!="","",#REF!)</f>
        <v>#REF!</v>
      </c>
      <c r="Q50" s="316" t="e">
        <f t="array" ref="Q50">IF(#REF!="","",#REF!)</f>
        <v>#REF!</v>
      </c>
      <c r="R50" s="316" t="e">
        <f t="array" ref="R50">IF(#REF!="","",#REF!)</f>
        <v>#REF!</v>
      </c>
    </row>
    <row r="51" spans="1:18" x14ac:dyDescent="0.25">
      <c r="A51" s="354">
        <v>2</v>
      </c>
      <c r="B51" s="316" t="e">
        <f t="array" ref="B51">IF(#REF!="","",#REF!)</f>
        <v>#REF!</v>
      </c>
      <c r="C51" s="316" t="e">
        <f t="array" ref="C51">IF(#REF!="","",#REF!)</f>
        <v>#REF!</v>
      </c>
      <c r="D51" s="316" t="e">
        <f t="array" ref="D51">IF(#REF!="","",#REF!)</f>
        <v>#REF!</v>
      </c>
      <c r="E51" s="316" t="e">
        <f t="array" ref="E51">IF(#REF!="","",#REF!)</f>
        <v>#REF!</v>
      </c>
      <c r="F51" s="316" t="e">
        <f t="array" ref="F51">IF(#REF!="","",#REF!)</f>
        <v>#REF!</v>
      </c>
      <c r="G51" s="316" t="e">
        <f t="array" ref="G51">IF(#REF!="","",#REF!)</f>
        <v>#REF!</v>
      </c>
      <c r="H51" s="316" t="e">
        <f t="array" ref="H51">IF(#REF!="","",#REF!)</f>
        <v>#REF!</v>
      </c>
      <c r="I51" s="316" t="e">
        <f t="array" ref="I51">IF(#REF!="","",#REF!)</f>
        <v>#REF!</v>
      </c>
      <c r="J51" s="316" t="e">
        <f t="array" ref="J51">IF(#REF!="","",#REF!)</f>
        <v>#REF!</v>
      </c>
      <c r="K51" s="316" t="e">
        <f t="array" ref="K51">IF(#REF!="","",#REF!)</f>
        <v>#REF!</v>
      </c>
      <c r="L51" s="316" t="e">
        <f t="array" ref="L51">IF(#REF!="","",#REF!)</f>
        <v>#REF!</v>
      </c>
      <c r="M51" s="316" t="e">
        <f t="array" ref="M51">IF(#REF!="","",#REF!)</f>
        <v>#REF!</v>
      </c>
      <c r="N51" s="316" t="e">
        <f t="array" ref="N51">IF(#REF!="","",#REF!)</f>
        <v>#REF!</v>
      </c>
      <c r="O51" s="316" t="e">
        <f t="array" ref="O51">IF(#REF!="","",#REF!)</f>
        <v>#REF!</v>
      </c>
      <c r="P51" s="316" t="e">
        <f t="array" ref="P51">IF(#REF!="","",#REF!)</f>
        <v>#REF!</v>
      </c>
      <c r="Q51" s="316" t="e">
        <f t="array" ref="Q51">IF(#REF!="","",#REF!)</f>
        <v>#REF!</v>
      </c>
      <c r="R51" s="316" t="e">
        <f t="array" ref="R51">IF(#REF!="","",#REF!)</f>
        <v>#REF!</v>
      </c>
    </row>
    <row r="52" spans="1:18" x14ac:dyDescent="0.25">
      <c r="A52" s="354">
        <v>2</v>
      </c>
      <c r="B52" s="316" t="e">
        <f t="array" ref="B52">IF(#REF!="","",#REF!)</f>
        <v>#REF!</v>
      </c>
      <c r="C52" s="316" t="e">
        <f t="array" ref="C52">IF(#REF!="","",#REF!)</f>
        <v>#REF!</v>
      </c>
      <c r="D52" s="316" t="e">
        <f t="array" ref="D52">IF(#REF!="","",#REF!)</f>
        <v>#REF!</v>
      </c>
      <c r="E52" s="316" t="e">
        <f t="array" ref="E52">IF(#REF!="","",#REF!)</f>
        <v>#REF!</v>
      </c>
      <c r="F52" s="316" t="e">
        <f t="array" ref="F52">IF(#REF!="","",#REF!)</f>
        <v>#REF!</v>
      </c>
      <c r="G52" s="316" t="e">
        <f t="array" ref="G52">IF(#REF!="","",#REF!)</f>
        <v>#REF!</v>
      </c>
      <c r="H52" s="316" t="e">
        <f t="array" ref="H52">IF(#REF!="","",#REF!)</f>
        <v>#REF!</v>
      </c>
      <c r="I52" s="316" t="e">
        <f t="array" ref="I52">IF(#REF!="","",#REF!)</f>
        <v>#REF!</v>
      </c>
      <c r="J52" s="316" t="e">
        <f t="array" ref="J52">IF(#REF!="","",#REF!)</f>
        <v>#REF!</v>
      </c>
      <c r="K52" s="316" t="e">
        <f t="array" ref="K52">IF(#REF!="","",#REF!)</f>
        <v>#REF!</v>
      </c>
      <c r="L52" s="316" t="e">
        <f t="array" ref="L52">IF(#REF!="","",#REF!)</f>
        <v>#REF!</v>
      </c>
      <c r="M52" s="316" t="e">
        <f t="array" ref="M52">IF(#REF!="","",#REF!)</f>
        <v>#REF!</v>
      </c>
      <c r="N52" s="316" t="e">
        <f t="array" ref="N52">IF(#REF!="","",#REF!)</f>
        <v>#REF!</v>
      </c>
      <c r="O52" s="316" t="e">
        <f t="array" ref="O52">IF(#REF!="","",#REF!)</f>
        <v>#REF!</v>
      </c>
      <c r="P52" s="316" t="e">
        <f t="array" ref="P52">IF(#REF!="","",#REF!)</f>
        <v>#REF!</v>
      </c>
      <c r="Q52" s="316" t="e">
        <f t="array" ref="Q52">IF(#REF!="","",#REF!)</f>
        <v>#REF!</v>
      </c>
      <c r="R52" s="316" t="e">
        <f t="array" ref="R52">IF(#REF!="","",#REF!)</f>
        <v>#REF!</v>
      </c>
    </row>
    <row r="53" spans="1:18" x14ac:dyDescent="0.25">
      <c r="A53" s="354">
        <v>2</v>
      </c>
      <c r="B53" s="316" t="e">
        <f t="array" ref="B53">IF(#REF!="","",#REF!)</f>
        <v>#REF!</v>
      </c>
      <c r="C53" s="316" t="e">
        <f t="array" ref="C53">IF(#REF!="","",#REF!)</f>
        <v>#REF!</v>
      </c>
      <c r="D53" s="316" t="e">
        <f t="array" ref="D53">IF(#REF!="","",#REF!)</f>
        <v>#REF!</v>
      </c>
      <c r="E53" s="316" t="e">
        <f t="array" ref="E53">IF(#REF!="","",#REF!)</f>
        <v>#REF!</v>
      </c>
      <c r="F53" s="316" t="e">
        <f t="array" ref="F53">IF(#REF!="","",#REF!)</f>
        <v>#REF!</v>
      </c>
      <c r="G53" s="316" t="e">
        <f t="array" ref="G53">IF(#REF!="","",#REF!)</f>
        <v>#REF!</v>
      </c>
      <c r="H53" s="316" t="e">
        <f t="array" ref="H53">IF(#REF!="","",#REF!)</f>
        <v>#REF!</v>
      </c>
      <c r="I53" s="316" t="e">
        <f t="array" ref="I53">IF(#REF!="","",#REF!)</f>
        <v>#REF!</v>
      </c>
      <c r="J53" s="316" t="e">
        <f t="array" ref="J53">IF(#REF!="","",#REF!)</f>
        <v>#REF!</v>
      </c>
      <c r="K53" s="316" t="e">
        <f t="array" ref="K53">IF(#REF!="","",#REF!)</f>
        <v>#REF!</v>
      </c>
      <c r="L53" s="316" t="e">
        <f t="array" ref="L53">IF(#REF!="","",#REF!)</f>
        <v>#REF!</v>
      </c>
      <c r="M53" s="316" t="e">
        <f t="array" ref="M53">IF(#REF!="","",#REF!)</f>
        <v>#REF!</v>
      </c>
      <c r="N53" s="316" t="e">
        <f t="array" ref="N53">IF(#REF!="","",#REF!)</f>
        <v>#REF!</v>
      </c>
      <c r="O53" s="316" t="e">
        <f t="array" ref="O53">IF(#REF!="","",#REF!)</f>
        <v>#REF!</v>
      </c>
      <c r="P53" s="316" t="e">
        <f t="array" ref="P53">IF(#REF!="","",#REF!)</f>
        <v>#REF!</v>
      </c>
      <c r="Q53" s="316" t="e">
        <f t="array" ref="Q53">IF(#REF!="","",#REF!)</f>
        <v>#REF!</v>
      </c>
      <c r="R53" s="316" t="e">
        <f t="array" ref="R53">IF(#REF!="","",#REF!)</f>
        <v>#REF!</v>
      </c>
    </row>
    <row r="54" spans="1:18" x14ac:dyDescent="0.25">
      <c r="A54" s="354">
        <v>2</v>
      </c>
      <c r="B54" s="316" t="e">
        <f t="array" ref="B54">IF(#REF!="","",#REF!)</f>
        <v>#REF!</v>
      </c>
      <c r="C54" s="316" t="e">
        <f t="array" ref="C54">IF(#REF!="","",#REF!)</f>
        <v>#REF!</v>
      </c>
      <c r="D54" s="316" t="e">
        <f t="array" ref="D54">IF(#REF!="","",#REF!)</f>
        <v>#REF!</v>
      </c>
      <c r="E54" s="316" t="e">
        <f t="array" ref="E54">IF(#REF!="","",#REF!)</f>
        <v>#REF!</v>
      </c>
      <c r="F54" s="316" t="e">
        <f t="array" ref="F54">IF(#REF!="","",#REF!)</f>
        <v>#REF!</v>
      </c>
      <c r="G54" s="316" t="e">
        <f t="array" ref="G54">IF(#REF!="","",#REF!)</f>
        <v>#REF!</v>
      </c>
      <c r="H54" s="316" t="e">
        <f t="array" ref="H54">IF(#REF!="","",#REF!)</f>
        <v>#REF!</v>
      </c>
      <c r="I54" s="316" t="e">
        <f t="array" ref="I54">IF(#REF!="","",#REF!)</f>
        <v>#REF!</v>
      </c>
      <c r="J54" s="316" t="e">
        <f t="array" ref="J54">IF(#REF!="","",#REF!)</f>
        <v>#REF!</v>
      </c>
      <c r="K54" s="316" t="e">
        <f t="array" ref="K54">IF(#REF!="","",#REF!)</f>
        <v>#REF!</v>
      </c>
      <c r="L54" s="316" t="e">
        <f t="array" ref="L54">IF(#REF!="","",#REF!)</f>
        <v>#REF!</v>
      </c>
      <c r="M54" s="316" t="e">
        <f t="array" ref="M54">IF(#REF!="","",#REF!)</f>
        <v>#REF!</v>
      </c>
      <c r="N54" s="316" t="e">
        <f t="array" ref="N54">IF(#REF!="","",#REF!)</f>
        <v>#REF!</v>
      </c>
      <c r="O54" s="316" t="e">
        <f t="array" ref="O54">IF(#REF!="","",#REF!)</f>
        <v>#REF!</v>
      </c>
      <c r="P54" s="316" t="e">
        <f t="array" ref="P54">IF(#REF!="","",#REF!)</f>
        <v>#REF!</v>
      </c>
      <c r="Q54" s="316" t="e">
        <f t="array" ref="Q54">IF(#REF!="","",#REF!)</f>
        <v>#REF!</v>
      </c>
      <c r="R54" s="316" t="e">
        <f t="array" ref="R54">IF(#REF!="","",#REF!)</f>
        <v>#REF!</v>
      </c>
    </row>
    <row r="55" spans="1:18" x14ac:dyDescent="0.25">
      <c r="A55" s="354">
        <v>2</v>
      </c>
      <c r="B55" s="316" t="e">
        <f t="array" ref="B55">IF(#REF!="","",#REF!)</f>
        <v>#REF!</v>
      </c>
      <c r="C55" s="316" t="e">
        <f t="array" ref="C55">IF(#REF!="","",#REF!)</f>
        <v>#REF!</v>
      </c>
      <c r="D55" s="316" t="e">
        <f t="array" ref="D55">IF(#REF!="","",#REF!)</f>
        <v>#REF!</v>
      </c>
      <c r="E55" s="316" t="e">
        <f t="array" ref="E55">IF(#REF!="","",#REF!)</f>
        <v>#REF!</v>
      </c>
      <c r="F55" s="316" t="e">
        <f t="array" ref="F55">IF(#REF!="","",#REF!)</f>
        <v>#REF!</v>
      </c>
      <c r="G55" s="316" t="e">
        <f t="array" ref="G55">IF(#REF!="","",#REF!)</f>
        <v>#REF!</v>
      </c>
      <c r="H55" s="316" t="e">
        <f t="array" ref="H55">IF(#REF!="","",#REF!)</f>
        <v>#REF!</v>
      </c>
      <c r="I55" s="316" t="e">
        <f t="array" ref="I55">IF(#REF!="","",#REF!)</f>
        <v>#REF!</v>
      </c>
      <c r="J55" s="316" t="e">
        <f t="array" ref="J55">IF(#REF!="","",#REF!)</f>
        <v>#REF!</v>
      </c>
      <c r="K55" s="316" t="e">
        <f t="array" ref="K55">IF(#REF!="","",#REF!)</f>
        <v>#REF!</v>
      </c>
      <c r="L55" s="316" t="e">
        <f t="array" ref="L55">IF(#REF!="","",#REF!)</f>
        <v>#REF!</v>
      </c>
      <c r="M55" s="316" t="e">
        <f t="array" ref="M55">IF(#REF!="","",#REF!)</f>
        <v>#REF!</v>
      </c>
      <c r="N55" s="316" t="e">
        <f t="array" ref="N55">IF(#REF!="","",#REF!)</f>
        <v>#REF!</v>
      </c>
      <c r="O55" s="316" t="e">
        <f t="array" ref="O55">IF(#REF!="","",#REF!)</f>
        <v>#REF!</v>
      </c>
      <c r="P55" s="316" t="e">
        <f t="array" ref="P55">IF(#REF!="","",#REF!)</f>
        <v>#REF!</v>
      </c>
      <c r="Q55" s="316" t="e">
        <f t="array" ref="Q55">IF(#REF!="","",#REF!)</f>
        <v>#REF!</v>
      </c>
      <c r="R55" s="316" t="e">
        <f t="array" ref="R55">IF(#REF!="","",#REF!)</f>
        <v>#REF!</v>
      </c>
    </row>
    <row r="56" spans="1:18" x14ac:dyDescent="0.25">
      <c r="A56" s="354">
        <v>2</v>
      </c>
      <c r="B56" s="316" t="e">
        <f t="array" ref="B56">IF(#REF!="","",#REF!)</f>
        <v>#REF!</v>
      </c>
      <c r="C56" s="316" t="e">
        <f t="array" ref="C56">IF(#REF!="","",#REF!)</f>
        <v>#REF!</v>
      </c>
      <c r="D56" s="316" t="e">
        <f t="array" ref="D56">IF(#REF!="","",#REF!)</f>
        <v>#REF!</v>
      </c>
      <c r="E56" s="316" t="e">
        <f t="array" ref="E56">IF(#REF!="","",#REF!)</f>
        <v>#REF!</v>
      </c>
      <c r="F56" s="316" t="e">
        <f t="array" ref="F56">IF(#REF!="","",#REF!)</f>
        <v>#REF!</v>
      </c>
      <c r="G56" s="316" t="e">
        <f t="array" ref="G56">IF(#REF!="","",#REF!)</f>
        <v>#REF!</v>
      </c>
      <c r="H56" s="316" t="e">
        <f t="array" ref="H56">IF(#REF!="","",#REF!)</f>
        <v>#REF!</v>
      </c>
      <c r="I56" s="316" t="e">
        <f t="array" ref="I56">IF(#REF!="","",#REF!)</f>
        <v>#REF!</v>
      </c>
      <c r="J56" s="316" t="e">
        <f t="array" ref="J56">IF(#REF!="","",#REF!)</f>
        <v>#REF!</v>
      </c>
      <c r="K56" s="316" t="e">
        <f t="array" ref="K56">IF(#REF!="","",#REF!)</f>
        <v>#REF!</v>
      </c>
      <c r="L56" s="316" t="e">
        <f t="array" ref="L56">IF(#REF!="","",#REF!)</f>
        <v>#REF!</v>
      </c>
      <c r="M56" s="316" t="e">
        <f t="array" ref="M56">IF(#REF!="","",#REF!)</f>
        <v>#REF!</v>
      </c>
      <c r="N56" s="316" t="e">
        <f t="array" ref="N56">IF(#REF!="","",#REF!)</f>
        <v>#REF!</v>
      </c>
      <c r="O56" s="316" t="e">
        <f t="array" ref="O56">IF(#REF!="","",#REF!)</f>
        <v>#REF!</v>
      </c>
      <c r="P56" s="316" t="e">
        <f t="array" ref="P56">IF(#REF!="","",#REF!)</f>
        <v>#REF!</v>
      </c>
      <c r="Q56" s="316" t="e">
        <f t="array" ref="Q56">IF(#REF!="","",#REF!)</f>
        <v>#REF!</v>
      </c>
      <c r="R56" s="316" t="e">
        <f t="array" ref="R56">IF(#REF!="","",#REF!)</f>
        <v>#REF!</v>
      </c>
    </row>
    <row r="57" spans="1:18" x14ac:dyDescent="0.25">
      <c r="A57" s="354">
        <v>2</v>
      </c>
      <c r="B57" s="316" t="e">
        <f t="array" ref="B57">IF(#REF!="","",#REF!)</f>
        <v>#REF!</v>
      </c>
      <c r="C57" s="316" t="e">
        <f t="array" ref="C57">IF(#REF!="","",#REF!)</f>
        <v>#REF!</v>
      </c>
      <c r="D57" s="316" t="e">
        <f t="array" ref="D57">IF(#REF!="","",#REF!)</f>
        <v>#REF!</v>
      </c>
      <c r="E57" s="316" t="e">
        <f t="array" ref="E57">IF(#REF!="","",#REF!)</f>
        <v>#REF!</v>
      </c>
      <c r="F57" s="316" t="e">
        <f t="array" ref="F57">IF(#REF!="","",#REF!)</f>
        <v>#REF!</v>
      </c>
      <c r="G57" s="316" t="e">
        <f t="array" ref="G57">IF(#REF!="","",#REF!)</f>
        <v>#REF!</v>
      </c>
      <c r="H57" s="316" t="e">
        <f t="array" ref="H57">IF(#REF!="","",#REF!)</f>
        <v>#REF!</v>
      </c>
      <c r="I57" s="316" t="e">
        <f t="array" ref="I57">IF(#REF!="","",#REF!)</f>
        <v>#REF!</v>
      </c>
      <c r="J57" s="316" t="e">
        <f t="array" ref="J57">IF(#REF!="","",#REF!)</f>
        <v>#REF!</v>
      </c>
      <c r="K57" s="316" t="e">
        <f t="array" ref="K57">IF(#REF!="","",#REF!)</f>
        <v>#REF!</v>
      </c>
      <c r="L57" s="316" t="e">
        <f t="array" ref="L57">IF(#REF!="","",#REF!)</f>
        <v>#REF!</v>
      </c>
      <c r="M57" s="316" t="e">
        <f t="array" ref="M57">IF(#REF!="","",#REF!)</f>
        <v>#REF!</v>
      </c>
      <c r="N57" s="316" t="e">
        <f t="array" ref="N57">IF(#REF!="","",#REF!)</f>
        <v>#REF!</v>
      </c>
      <c r="O57" s="316" t="e">
        <f t="array" ref="O57">IF(#REF!="","",#REF!)</f>
        <v>#REF!</v>
      </c>
      <c r="P57" s="316" t="e">
        <f t="array" ref="P57">IF(#REF!="","",#REF!)</f>
        <v>#REF!</v>
      </c>
      <c r="Q57" s="316" t="e">
        <f t="array" ref="Q57">IF(#REF!="","",#REF!)</f>
        <v>#REF!</v>
      </c>
      <c r="R57" s="316" t="e">
        <f t="array" ref="R57">IF(#REF!="","",#REF!)</f>
        <v>#REF!</v>
      </c>
    </row>
    <row r="58" spans="1:18" x14ac:dyDescent="0.25">
      <c r="A58" s="354">
        <v>2</v>
      </c>
      <c r="B58" s="316" t="e">
        <f t="array" ref="B58">IF(#REF!="","",#REF!)</f>
        <v>#REF!</v>
      </c>
      <c r="C58" s="316" t="e">
        <f t="array" ref="C58">IF(#REF!="","",#REF!)</f>
        <v>#REF!</v>
      </c>
      <c r="D58" s="316" t="e">
        <f t="array" ref="D58">IF(#REF!="","",#REF!)</f>
        <v>#REF!</v>
      </c>
      <c r="E58" s="316" t="e">
        <f t="array" ref="E58">IF(#REF!="","",#REF!)</f>
        <v>#REF!</v>
      </c>
      <c r="F58" s="316" t="e">
        <f t="array" ref="F58">IF(#REF!="","",#REF!)</f>
        <v>#REF!</v>
      </c>
      <c r="G58" s="316" t="e">
        <f t="array" ref="G58">IF(#REF!="","",#REF!)</f>
        <v>#REF!</v>
      </c>
      <c r="H58" s="316" t="e">
        <f t="array" ref="H58">IF(#REF!="","",#REF!)</f>
        <v>#REF!</v>
      </c>
      <c r="I58" s="316" t="e">
        <f t="array" ref="I58">IF(#REF!="","",#REF!)</f>
        <v>#REF!</v>
      </c>
      <c r="J58" s="316" t="e">
        <f t="array" ref="J58">IF(#REF!="","",#REF!)</f>
        <v>#REF!</v>
      </c>
      <c r="K58" s="316" t="e">
        <f t="array" ref="K58">IF(#REF!="","",#REF!)</f>
        <v>#REF!</v>
      </c>
      <c r="L58" s="316" t="e">
        <f t="array" ref="L58">IF(#REF!="","",#REF!)</f>
        <v>#REF!</v>
      </c>
      <c r="M58" s="316" t="e">
        <f t="array" ref="M58">IF(#REF!="","",#REF!)</f>
        <v>#REF!</v>
      </c>
      <c r="N58" s="316" t="e">
        <f t="array" ref="N58">IF(#REF!="","",#REF!)</f>
        <v>#REF!</v>
      </c>
      <c r="O58" s="316" t="e">
        <f t="array" ref="O58">IF(#REF!="","",#REF!)</f>
        <v>#REF!</v>
      </c>
      <c r="P58" s="316" t="e">
        <f t="array" ref="P58">IF(#REF!="","",#REF!)</f>
        <v>#REF!</v>
      </c>
      <c r="Q58" s="316" t="e">
        <f t="array" ref="Q58">IF(#REF!="","",#REF!)</f>
        <v>#REF!</v>
      </c>
      <c r="R58" s="316" t="e">
        <f t="array" ref="R58">IF(#REF!="","",#REF!)</f>
        <v>#REF!</v>
      </c>
    </row>
    <row r="59" spans="1:18" x14ac:dyDescent="0.25">
      <c r="A59" s="354">
        <v>2</v>
      </c>
      <c r="B59" s="316" t="e">
        <f t="array" ref="B59">IF(#REF!="","",#REF!)</f>
        <v>#REF!</v>
      </c>
      <c r="C59" s="316" t="e">
        <f t="array" ref="C59">IF(#REF!="","",#REF!)</f>
        <v>#REF!</v>
      </c>
      <c r="D59" s="316" t="e">
        <f t="array" ref="D59">IF(#REF!="","",#REF!)</f>
        <v>#REF!</v>
      </c>
      <c r="E59" s="316" t="e">
        <f t="array" ref="E59">IF(#REF!="","",#REF!)</f>
        <v>#REF!</v>
      </c>
      <c r="F59" s="316" t="e">
        <f t="array" ref="F59">IF(#REF!="","",#REF!)</f>
        <v>#REF!</v>
      </c>
      <c r="G59" s="316" t="e">
        <f t="array" ref="G59">IF(#REF!="","",#REF!)</f>
        <v>#REF!</v>
      </c>
      <c r="H59" s="316" t="e">
        <f t="array" ref="H59">IF(#REF!="","",#REF!)</f>
        <v>#REF!</v>
      </c>
      <c r="I59" s="316" t="e">
        <f t="array" ref="I59">IF(#REF!="","",#REF!)</f>
        <v>#REF!</v>
      </c>
      <c r="J59" s="316" t="e">
        <f t="array" ref="J59">IF(#REF!="","",#REF!)</f>
        <v>#REF!</v>
      </c>
      <c r="K59" s="316" t="e">
        <f t="array" ref="K59">IF(#REF!="","",#REF!)</f>
        <v>#REF!</v>
      </c>
      <c r="L59" s="316" t="e">
        <f t="array" ref="L59">IF(#REF!="","",#REF!)</f>
        <v>#REF!</v>
      </c>
      <c r="M59" s="316" t="e">
        <f t="array" ref="M59">IF(#REF!="","",#REF!)</f>
        <v>#REF!</v>
      </c>
      <c r="N59" s="316" t="e">
        <f t="array" ref="N59">IF(#REF!="","",#REF!)</f>
        <v>#REF!</v>
      </c>
      <c r="O59" s="316" t="e">
        <f t="array" ref="O59">IF(#REF!="","",#REF!)</f>
        <v>#REF!</v>
      </c>
      <c r="P59" s="316" t="e">
        <f t="array" ref="P59">IF(#REF!="","",#REF!)</f>
        <v>#REF!</v>
      </c>
      <c r="Q59" s="316" t="e">
        <f t="array" ref="Q59">IF(#REF!="","",#REF!)</f>
        <v>#REF!</v>
      </c>
      <c r="R59" s="316" t="e">
        <f t="array" ref="R59">IF(#REF!="","",#REF!)</f>
        <v>#REF!</v>
      </c>
    </row>
    <row r="60" spans="1:18" x14ac:dyDescent="0.25">
      <c r="A60" s="354">
        <v>2</v>
      </c>
      <c r="B60" s="316" t="e">
        <f t="array" ref="B60">IF(#REF!="","",#REF!)</f>
        <v>#REF!</v>
      </c>
      <c r="C60" s="316" t="e">
        <f t="array" ref="C60">IF(#REF!="","",#REF!)</f>
        <v>#REF!</v>
      </c>
      <c r="D60" s="316" t="e">
        <f t="array" ref="D60">IF(#REF!="","",#REF!)</f>
        <v>#REF!</v>
      </c>
      <c r="E60" s="316" t="e">
        <f t="array" ref="E60">IF(#REF!="","",#REF!)</f>
        <v>#REF!</v>
      </c>
      <c r="F60" s="316" t="e">
        <f t="array" ref="F60">IF(#REF!="","",#REF!)</f>
        <v>#REF!</v>
      </c>
      <c r="G60" s="316" t="e">
        <f t="array" ref="G60">IF(#REF!="","",#REF!)</f>
        <v>#REF!</v>
      </c>
      <c r="H60" s="316" t="e">
        <f t="array" ref="H60">IF(#REF!="","",#REF!)</f>
        <v>#REF!</v>
      </c>
      <c r="I60" s="316" t="e">
        <f t="array" ref="I60">IF(#REF!="","",#REF!)</f>
        <v>#REF!</v>
      </c>
      <c r="J60" s="316" t="e">
        <f t="array" ref="J60">IF(#REF!="","",#REF!)</f>
        <v>#REF!</v>
      </c>
      <c r="K60" s="316" t="e">
        <f t="array" ref="K60">IF(#REF!="","",#REF!)</f>
        <v>#REF!</v>
      </c>
      <c r="L60" s="316" t="e">
        <f t="array" ref="L60">IF(#REF!="","",#REF!)</f>
        <v>#REF!</v>
      </c>
      <c r="M60" s="316" t="e">
        <f t="array" ref="M60">IF(#REF!="","",#REF!)</f>
        <v>#REF!</v>
      </c>
      <c r="N60" s="316" t="e">
        <f t="array" ref="N60">IF(#REF!="","",#REF!)</f>
        <v>#REF!</v>
      </c>
      <c r="O60" s="316" t="e">
        <f t="array" ref="O60">IF(#REF!="","",#REF!)</f>
        <v>#REF!</v>
      </c>
      <c r="P60" s="316" t="e">
        <f t="array" ref="P60">IF(#REF!="","",#REF!)</f>
        <v>#REF!</v>
      </c>
      <c r="Q60" s="316" t="e">
        <f t="array" ref="Q60">IF(#REF!="","",#REF!)</f>
        <v>#REF!</v>
      </c>
      <c r="R60" s="316" t="e">
        <f t="array" ref="R60">IF(#REF!="","",#REF!)</f>
        <v>#REF!</v>
      </c>
    </row>
    <row r="61" spans="1:18" x14ac:dyDescent="0.25">
      <c r="A61" s="354">
        <v>2</v>
      </c>
      <c r="B61" s="316" t="e">
        <f t="array" ref="B61">IF(#REF!="","",#REF!)</f>
        <v>#REF!</v>
      </c>
      <c r="C61" s="316" t="e">
        <f t="array" ref="C61">IF(#REF!="","",#REF!)</f>
        <v>#REF!</v>
      </c>
      <c r="D61" s="316" t="e">
        <f t="array" ref="D61">IF(#REF!="","",#REF!)</f>
        <v>#REF!</v>
      </c>
      <c r="E61" s="316" t="e">
        <f t="array" ref="E61">IF(#REF!="","",#REF!)</f>
        <v>#REF!</v>
      </c>
      <c r="F61" s="316" t="e">
        <f t="array" ref="F61">IF(#REF!="","",#REF!)</f>
        <v>#REF!</v>
      </c>
      <c r="G61" s="316" t="e">
        <f t="array" ref="G61">IF(#REF!="","",#REF!)</f>
        <v>#REF!</v>
      </c>
      <c r="H61" s="316" t="e">
        <f t="array" ref="H61">IF(#REF!="","",#REF!)</f>
        <v>#REF!</v>
      </c>
      <c r="I61" s="316" t="e">
        <f t="array" ref="I61">IF(#REF!="","",#REF!)</f>
        <v>#REF!</v>
      </c>
      <c r="J61" s="316" t="e">
        <f t="array" ref="J61">IF(#REF!="","",#REF!)</f>
        <v>#REF!</v>
      </c>
      <c r="K61" s="316" t="e">
        <f t="array" ref="K61">IF(#REF!="","",#REF!)</f>
        <v>#REF!</v>
      </c>
      <c r="L61" s="316" t="e">
        <f t="array" ref="L61">IF(#REF!="","",#REF!)</f>
        <v>#REF!</v>
      </c>
      <c r="M61" s="316" t="e">
        <f t="array" ref="M61">IF(#REF!="","",#REF!)</f>
        <v>#REF!</v>
      </c>
      <c r="N61" s="316" t="e">
        <f t="array" ref="N61">IF(#REF!="","",#REF!)</f>
        <v>#REF!</v>
      </c>
      <c r="O61" s="316" t="e">
        <f t="array" ref="O61">IF(#REF!="","",#REF!)</f>
        <v>#REF!</v>
      </c>
      <c r="P61" s="316" t="e">
        <f t="array" ref="P61">IF(#REF!="","",#REF!)</f>
        <v>#REF!</v>
      </c>
      <c r="Q61" s="316" t="e">
        <f t="array" ref="Q61">IF(#REF!="","",#REF!)</f>
        <v>#REF!</v>
      </c>
      <c r="R61" s="316" t="e">
        <f t="array" ref="R61">IF(#REF!="","",#REF!)</f>
        <v>#REF!</v>
      </c>
    </row>
    <row r="62" spans="1:18" x14ac:dyDescent="0.25">
      <c r="A62" s="354">
        <v>2</v>
      </c>
      <c r="B62" s="316" t="e">
        <f t="array" ref="B62">IF(#REF!="","",#REF!)</f>
        <v>#REF!</v>
      </c>
      <c r="C62" s="316" t="e">
        <f t="array" ref="C62">IF(#REF!="","",#REF!)</f>
        <v>#REF!</v>
      </c>
      <c r="D62" s="316" t="e">
        <f t="array" ref="D62">IF(#REF!="","",#REF!)</f>
        <v>#REF!</v>
      </c>
      <c r="E62" s="316" t="e">
        <f t="array" ref="E62">IF(#REF!="","",#REF!)</f>
        <v>#REF!</v>
      </c>
      <c r="F62" s="316" t="e">
        <f t="array" ref="F62">IF(#REF!="","",#REF!)</f>
        <v>#REF!</v>
      </c>
      <c r="G62" s="316" t="e">
        <f t="array" ref="G62">IF(#REF!="","",#REF!)</f>
        <v>#REF!</v>
      </c>
      <c r="H62" s="316" t="e">
        <f t="array" ref="H62">IF(#REF!="","",#REF!)</f>
        <v>#REF!</v>
      </c>
      <c r="I62" s="316" t="e">
        <f t="array" ref="I62">IF(#REF!="","",#REF!)</f>
        <v>#REF!</v>
      </c>
      <c r="J62" s="316" t="e">
        <f t="array" ref="J62">IF(#REF!="","",#REF!)</f>
        <v>#REF!</v>
      </c>
      <c r="K62" s="316" t="e">
        <f t="array" ref="K62">IF(#REF!="","",#REF!)</f>
        <v>#REF!</v>
      </c>
      <c r="L62" s="316" t="e">
        <f t="array" ref="L62">IF(#REF!="","",#REF!)</f>
        <v>#REF!</v>
      </c>
      <c r="M62" s="316" t="e">
        <f t="array" ref="M62">IF(#REF!="","",#REF!)</f>
        <v>#REF!</v>
      </c>
      <c r="N62" s="316" t="e">
        <f t="array" ref="N62">IF(#REF!="","",#REF!)</f>
        <v>#REF!</v>
      </c>
      <c r="O62" s="316" t="e">
        <f t="array" ref="O62">IF(#REF!="","",#REF!)</f>
        <v>#REF!</v>
      </c>
      <c r="P62" s="316" t="e">
        <f t="array" ref="P62">IF(#REF!="","",#REF!)</f>
        <v>#REF!</v>
      </c>
      <c r="Q62" s="316" t="e">
        <f t="array" ref="Q62">IF(#REF!="","",#REF!)</f>
        <v>#REF!</v>
      </c>
      <c r="R62" s="316" t="e">
        <f t="array" ref="R62">IF(#REF!="","",#REF!)</f>
        <v>#REF!</v>
      </c>
    </row>
    <row r="63" spans="1:18" x14ac:dyDescent="0.25">
      <c r="A63" s="354">
        <v>2</v>
      </c>
      <c r="B63" s="316" t="e">
        <f t="array" ref="B63">IF(#REF!="","",#REF!)</f>
        <v>#REF!</v>
      </c>
      <c r="C63" s="316" t="e">
        <f t="array" ref="C63">IF(#REF!="","",#REF!)</f>
        <v>#REF!</v>
      </c>
      <c r="D63" s="316" t="e">
        <f t="array" ref="D63">IF(#REF!="","",#REF!)</f>
        <v>#REF!</v>
      </c>
      <c r="E63" s="316" t="e">
        <f t="array" ref="E63">IF(#REF!="","",#REF!)</f>
        <v>#REF!</v>
      </c>
      <c r="F63" s="316" t="e">
        <f t="array" ref="F63">IF(#REF!="","",#REF!)</f>
        <v>#REF!</v>
      </c>
      <c r="G63" s="316" t="e">
        <f t="array" ref="G63">IF(#REF!="","",#REF!)</f>
        <v>#REF!</v>
      </c>
      <c r="H63" s="316" t="e">
        <f t="array" ref="H63">IF(#REF!="","",#REF!)</f>
        <v>#REF!</v>
      </c>
      <c r="I63" s="316" t="e">
        <f t="array" ref="I63">IF(#REF!="","",#REF!)</f>
        <v>#REF!</v>
      </c>
      <c r="J63" s="316" t="e">
        <f t="array" ref="J63">IF(#REF!="","",#REF!)</f>
        <v>#REF!</v>
      </c>
      <c r="K63" s="316" t="e">
        <f t="array" ref="K63">IF(#REF!="","",#REF!)</f>
        <v>#REF!</v>
      </c>
      <c r="L63" s="316" t="e">
        <f t="array" ref="L63">IF(#REF!="","",#REF!)</f>
        <v>#REF!</v>
      </c>
      <c r="M63" s="316" t="e">
        <f t="array" ref="M63">IF(#REF!="","",#REF!)</f>
        <v>#REF!</v>
      </c>
      <c r="N63" s="316" t="e">
        <f t="array" ref="N63">IF(#REF!="","",#REF!)</f>
        <v>#REF!</v>
      </c>
      <c r="O63" s="316" t="e">
        <f t="array" ref="O63">IF(#REF!="","",#REF!)</f>
        <v>#REF!</v>
      </c>
      <c r="P63" s="316" t="e">
        <f t="array" ref="P63">IF(#REF!="","",#REF!)</f>
        <v>#REF!</v>
      </c>
      <c r="Q63" s="316" t="e">
        <f t="array" ref="Q63">IF(#REF!="","",#REF!)</f>
        <v>#REF!</v>
      </c>
      <c r="R63" s="316" t="e">
        <f t="array" ref="R63">IF(#REF!="","",#REF!)</f>
        <v>#REF!</v>
      </c>
    </row>
    <row r="64" spans="1:18" x14ac:dyDescent="0.25">
      <c r="A64" s="354">
        <v>2</v>
      </c>
      <c r="B64" s="316" t="e">
        <f t="array" ref="B64">IF(#REF!="","",#REF!)</f>
        <v>#REF!</v>
      </c>
      <c r="C64" s="316" t="e">
        <f t="array" ref="C64">IF(#REF!="","",#REF!)</f>
        <v>#REF!</v>
      </c>
      <c r="D64" s="316" t="e">
        <f t="array" ref="D64">IF(#REF!="","",#REF!)</f>
        <v>#REF!</v>
      </c>
      <c r="E64" s="316" t="e">
        <f t="array" ref="E64">IF(#REF!="","",#REF!)</f>
        <v>#REF!</v>
      </c>
      <c r="F64" s="316" t="e">
        <f t="array" ref="F64">IF(#REF!="","",#REF!)</f>
        <v>#REF!</v>
      </c>
      <c r="G64" s="316" t="e">
        <f t="array" ref="G64">IF(#REF!="","",#REF!)</f>
        <v>#REF!</v>
      </c>
      <c r="H64" s="316" t="e">
        <f t="array" ref="H64">IF(#REF!="","",#REF!)</f>
        <v>#REF!</v>
      </c>
      <c r="I64" s="316" t="e">
        <f t="array" ref="I64">IF(#REF!="","",#REF!)</f>
        <v>#REF!</v>
      </c>
      <c r="J64" s="316" t="e">
        <f t="array" ref="J64">IF(#REF!="","",#REF!)</f>
        <v>#REF!</v>
      </c>
      <c r="K64" s="316" t="e">
        <f t="array" ref="K64">IF(#REF!="","",#REF!)</f>
        <v>#REF!</v>
      </c>
      <c r="L64" s="316" t="e">
        <f t="array" ref="L64">IF(#REF!="","",#REF!)</f>
        <v>#REF!</v>
      </c>
      <c r="M64" s="316" t="e">
        <f t="array" ref="M64">IF(#REF!="","",#REF!)</f>
        <v>#REF!</v>
      </c>
      <c r="N64" s="316" t="e">
        <f t="array" ref="N64">IF(#REF!="","",#REF!)</f>
        <v>#REF!</v>
      </c>
      <c r="O64" s="316" t="e">
        <f t="array" ref="O64">IF(#REF!="","",#REF!)</f>
        <v>#REF!</v>
      </c>
      <c r="P64" s="316" t="e">
        <f t="array" ref="P64">IF(#REF!="","",#REF!)</f>
        <v>#REF!</v>
      </c>
      <c r="Q64" s="316" t="e">
        <f t="array" ref="Q64">IF(#REF!="","",#REF!)</f>
        <v>#REF!</v>
      </c>
      <c r="R64" s="316" t="e">
        <f t="array" ref="R64">IF(#REF!="","",#REF!)</f>
        <v>#REF!</v>
      </c>
    </row>
    <row r="65" spans="1:18" x14ac:dyDescent="0.25">
      <c r="A65" s="354">
        <v>2</v>
      </c>
      <c r="B65" s="316" t="e">
        <f t="array" ref="B65">IF(#REF!="","",#REF!)</f>
        <v>#REF!</v>
      </c>
      <c r="C65" s="316" t="e">
        <f t="array" ref="C65">IF(#REF!="","",#REF!)</f>
        <v>#REF!</v>
      </c>
      <c r="D65" s="316" t="e">
        <f t="array" ref="D65">IF(#REF!="","",#REF!)</f>
        <v>#REF!</v>
      </c>
      <c r="E65" s="316" t="e">
        <f t="array" ref="E65">IF(#REF!="","",#REF!)</f>
        <v>#REF!</v>
      </c>
      <c r="F65" s="316" t="e">
        <f t="array" ref="F65">IF(#REF!="","",#REF!)</f>
        <v>#REF!</v>
      </c>
      <c r="G65" s="316" t="e">
        <f t="array" ref="G65">IF(#REF!="","",#REF!)</f>
        <v>#REF!</v>
      </c>
      <c r="H65" s="316" t="e">
        <f t="array" ref="H65">IF(#REF!="","",#REF!)</f>
        <v>#REF!</v>
      </c>
      <c r="I65" s="316" t="e">
        <f t="array" ref="I65">IF(#REF!="","",#REF!)</f>
        <v>#REF!</v>
      </c>
      <c r="J65" s="316" t="e">
        <f t="array" ref="J65">IF(#REF!="","",#REF!)</f>
        <v>#REF!</v>
      </c>
      <c r="K65" s="316" t="e">
        <f t="array" ref="K65">IF(#REF!="","",#REF!)</f>
        <v>#REF!</v>
      </c>
      <c r="L65" s="316" t="e">
        <f t="array" ref="L65">IF(#REF!="","",#REF!)</f>
        <v>#REF!</v>
      </c>
      <c r="M65" s="316" t="e">
        <f t="array" ref="M65">IF(#REF!="","",#REF!)</f>
        <v>#REF!</v>
      </c>
      <c r="N65" s="316" t="e">
        <f t="array" ref="N65">IF(#REF!="","",#REF!)</f>
        <v>#REF!</v>
      </c>
      <c r="O65" s="316" t="e">
        <f t="array" ref="O65">IF(#REF!="","",#REF!)</f>
        <v>#REF!</v>
      </c>
      <c r="P65" s="316" t="e">
        <f t="array" ref="P65">IF(#REF!="","",#REF!)</f>
        <v>#REF!</v>
      </c>
      <c r="Q65" s="316" t="e">
        <f t="array" ref="Q65">IF(#REF!="","",#REF!)</f>
        <v>#REF!</v>
      </c>
      <c r="R65" s="316" t="e">
        <f t="array" ref="R65">IF(#REF!="","",#REF!)</f>
        <v>#REF!</v>
      </c>
    </row>
    <row r="66" spans="1:18" x14ac:dyDescent="0.25">
      <c r="A66" s="354">
        <v>2</v>
      </c>
      <c r="B66" s="316" t="e">
        <f t="array" ref="B66">IF(#REF!="","",#REF!)</f>
        <v>#REF!</v>
      </c>
      <c r="C66" s="316" t="e">
        <f t="array" ref="C66">IF(#REF!="","",#REF!)</f>
        <v>#REF!</v>
      </c>
      <c r="D66" s="316" t="e">
        <f t="array" ref="D66">IF(#REF!="","",#REF!)</f>
        <v>#REF!</v>
      </c>
      <c r="E66" s="316" t="e">
        <f t="array" ref="E66">IF(#REF!="","",#REF!)</f>
        <v>#REF!</v>
      </c>
      <c r="F66" s="316" t="e">
        <f t="array" ref="F66">IF(#REF!="","",#REF!)</f>
        <v>#REF!</v>
      </c>
      <c r="G66" s="316" t="e">
        <f t="array" ref="G66">IF(#REF!="","",#REF!)</f>
        <v>#REF!</v>
      </c>
      <c r="H66" s="316" t="e">
        <f t="array" ref="H66">IF(#REF!="","",#REF!)</f>
        <v>#REF!</v>
      </c>
      <c r="I66" s="316" t="e">
        <f t="array" ref="I66">IF(#REF!="","",#REF!)</f>
        <v>#REF!</v>
      </c>
      <c r="J66" s="316" t="e">
        <f t="array" ref="J66">IF(#REF!="","",#REF!)</f>
        <v>#REF!</v>
      </c>
      <c r="K66" s="316" t="e">
        <f t="array" ref="K66">IF(#REF!="","",#REF!)</f>
        <v>#REF!</v>
      </c>
      <c r="L66" s="316" t="e">
        <f t="array" ref="L66">IF(#REF!="","",#REF!)</f>
        <v>#REF!</v>
      </c>
      <c r="M66" s="316" t="e">
        <f t="array" ref="M66">IF(#REF!="","",#REF!)</f>
        <v>#REF!</v>
      </c>
      <c r="N66" s="316" t="e">
        <f t="array" ref="N66">IF(#REF!="","",#REF!)</f>
        <v>#REF!</v>
      </c>
      <c r="O66" s="316" t="e">
        <f t="array" ref="O66">IF(#REF!="","",#REF!)</f>
        <v>#REF!</v>
      </c>
      <c r="P66" s="316" t="e">
        <f t="array" ref="P66">IF(#REF!="","",#REF!)</f>
        <v>#REF!</v>
      </c>
      <c r="Q66" s="316" t="e">
        <f t="array" ref="Q66">IF(#REF!="","",#REF!)</f>
        <v>#REF!</v>
      </c>
      <c r="R66" s="316" t="e">
        <f t="array" ref="R66">IF(#REF!="","",#REF!)</f>
        <v>#REF!</v>
      </c>
    </row>
    <row r="67" spans="1:18" x14ac:dyDescent="0.25">
      <c r="A67" s="354">
        <v>2</v>
      </c>
      <c r="B67" s="316" t="e">
        <f t="array" ref="B67">IF(#REF!="","",#REF!)</f>
        <v>#REF!</v>
      </c>
      <c r="C67" s="316" t="e">
        <f t="array" ref="C67">IF(#REF!="","",#REF!)</f>
        <v>#REF!</v>
      </c>
      <c r="D67" s="316" t="e">
        <f t="array" ref="D67">IF(#REF!="","",#REF!)</f>
        <v>#REF!</v>
      </c>
      <c r="E67" s="316" t="e">
        <f t="array" ref="E67">IF(#REF!="","",#REF!)</f>
        <v>#REF!</v>
      </c>
      <c r="F67" s="316" t="e">
        <f t="array" ref="F67">IF(#REF!="","",#REF!)</f>
        <v>#REF!</v>
      </c>
      <c r="G67" s="316" t="e">
        <f t="array" ref="G67">IF(#REF!="","",#REF!)</f>
        <v>#REF!</v>
      </c>
      <c r="H67" s="316" t="e">
        <f t="array" ref="H67">IF(#REF!="","",#REF!)</f>
        <v>#REF!</v>
      </c>
      <c r="I67" s="316" t="e">
        <f t="array" ref="I67">IF(#REF!="","",#REF!)</f>
        <v>#REF!</v>
      </c>
      <c r="J67" s="316" t="e">
        <f t="array" ref="J67">IF(#REF!="","",#REF!)</f>
        <v>#REF!</v>
      </c>
      <c r="K67" s="316" t="e">
        <f t="array" ref="K67">IF(#REF!="","",#REF!)</f>
        <v>#REF!</v>
      </c>
      <c r="L67" s="316" t="e">
        <f t="array" ref="L67">IF(#REF!="","",#REF!)</f>
        <v>#REF!</v>
      </c>
      <c r="M67" s="316" t="e">
        <f t="array" ref="M67">IF(#REF!="","",#REF!)</f>
        <v>#REF!</v>
      </c>
      <c r="N67" s="316" t="e">
        <f t="array" ref="N67">IF(#REF!="","",#REF!)</f>
        <v>#REF!</v>
      </c>
      <c r="O67" s="316" t="e">
        <f t="array" ref="O67">IF(#REF!="","",#REF!)</f>
        <v>#REF!</v>
      </c>
      <c r="P67" s="316" t="e">
        <f t="array" ref="P67">IF(#REF!="","",#REF!)</f>
        <v>#REF!</v>
      </c>
      <c r="Q67" s="316" t="e">
        <f t="array" ref="Q67">IF(#REF!="","",#REF!)</f>
        <v>#REF!</v>
      </c>
      <c r="R67" s="316" t="e">
        <f t="array" ref="R67">IF(#REF!="","",#REF!)</f>
        <v>#REF!</v>
      </c>
    </row>
    <row r="68" spans="1:18" x14ac:dyDescent="0.25">
      <c r="A68" s="354">
        <v>2</v>
      </c>
      <c r="B68" s="316" t="e">
        <f t="array" ref="B68">IF(#REF!="","",#REF!)</f>
        <v>#REF!</v>
      </c>
      <c r="C68" s="316" t="e">
        <f t="array" ref="C68">IF(#REF!="","",#REF!)</f>
        <v>#REF!</v>
      </c>
      <c r="D68" s="316" t="e">
        <f t="array" ref="D68">IF(#REF!="","",#REF!)</f>
        <v>#REF!</v>
      </c>
      <c r="E68" s="316" t="e">
        <f t="array" ref="E68">IF(#REF!="","",#REF!)</f>
        <v>#REF!</v>
      </c>
      <c r="F68" s="316" t="e">
        <f t="array" ref="F68">IF(#REF!="","",#REF!)</f>
        <v>#REF!</v>
      </c>
      <c r="G68" s="316" t="e">
        <f t="array" ref="G68">IF(#REF!="","",#REF!)</f>
        <v>#REF!</v>
      </c>
      <c r="H68" s="316" t="e">
        <f t="array" ref="H68">IF(#REF!="","",#REF!)</f>
        <v>#REF!</v>
      </c>
      <c r="I68" s="316" t="e">
        <f t="array" ref="I68">IF(#REF!="","",#REF!)</f>
        <v>#REF!</v>
      </c>
      <c r="J68" s="316" t="e">
        <f t="array" ref="J68">IF(#REF!="","",#REF!)</f>
        <v>#REF!</v>
      </c>
      <c r="K68" s="316" t="e">
        <f t="array" ref="K68">IF(#REF!="","",#REF!)</f>
        <v>#REF!</v>
      </c>
      <c r="L68" s="316" t="e">
        <f t="array" ref="L68">IF(#REF!="","",#REF!)</f>
        <v>#REF!</v>
      </c>
      <c r="M68" s="316" t="e">
        <f t="array" ref="M68">IF(#REF!="","",#REF!)</f>
        <v>#REF!</v>
      </c>
      <c r="N68" s="316" t="e">
        <f t="array" ref="N68">IF(#REF!="","",#REF!)</f>
        <v>#REF!</v>
      </c>
      <c r="O68" s="316" t="e">
        <f t="array" ref="O68">IF(#REF!="","",#REF!)</f>
        <v>#REF!</v>
      </c>
      <c r="P68" s="316" t="e">
        <f t="array" ref="P68">IF(#REF!="","",#REF!)</f>
        <v>#REF!</v>
      </c>
      <c r="Q68" s="316" t="e">
        <f t="array" ref="Q68">IF(#REF!="","",#REF!)</f>
        <v>#REF!</v>
      </c>
      <c r="R68" s="316" t="e">
        <f t="array" ref="R68">IF(#REF!="","",#REF!)</f>
        <v>#REF!</v>
      </c>
    </row>
    <row r="69" spans="1:18" x14ac:dyDescent="0.25">
      <c r="A69" s="354">
        <v>2</v>
      </c>
      <c r="B69" s="316" t="e">
        <f t="array" ref="B69">IF(#REF!="","",#REF!)</f>
        <v>#REF!</v>
      </c>
      <c r="C69" s="316" t="e">
        <f t="array" ref="C69">IF(#REF!="","",#REF!)</f>
        <v>#REF!</v>
      </c>
      <c r="D69" s="316" t="e">
        <f t="array" ref="D69">IF(#REF!="","",#REF!)</f>
        <v>#REF!</v>
      </c>
      <c r="E69" s="316" t="e">
        <f t="array" ref="E69">IF(#REF!="","",#REF!)</f>
        <v>#REF!</v>
      </c>
      <c r="F69" s="316" t="e">
        <f t="array" ref="F69">IF(#REF!="","",#REF!)</f>
        <v>#REF!</v>
      </c>
      <c r="G69" s="316" t="e">
        <f t="array" ref="G69">IF(#REF!="","",#REF!)</f>
        <v>#REF!</v>
      </c>
      <c r="H69" s="316" t="e">
        <f t="array" ref="H69">IF(#REF!="","",#REF!)</f>
        <v>#REF!</v>
      </c>
      <c r="I69" s="316" t="e">
        <f t="array" ref="I69">IF(#REF!="","",#REF!)</f>
        <v>#REF!</v>
      </c>
      <c r="J69" s="316" t="e">
        <f t="array" ref="J69">IF(#REF!="","",#REF!)</f>
        <v>#REF!</v>
      </c>
      <c r="K69" s="316" t="e">
        <f t="array" ref="K69">IF(#REF!="","",#REF!)</f>
        <v>#REF!</v>
      </c>
      <c r="L69" s="316" t="e">
        <f t="array" ref="L69">IF(#REF!="","",#REF!)</f>
        <v>#REF!</v>
      </c>
      <c r="M69" s="316" t="e">
        <f t="array" ref="M69">IF(#REF!="","",#REF!)</f>
        <v>#REF!</v>
      </c>
      <c r="N69" s="316" t="e">
        <f t="array" ref="N69">IF(#REF!="","",#REF!)</f>
        <v>#REF!</v>
      </c>
      <c r="O69" s="316" t="e">
        <f t="array" ref="O69">IF(#REF!="","",#REF!)</f>
        <v>#REF!</v>
      </c>
      <c r="P69" s="316" t="e">
        <f t="array" ref="P69">IF(#REF!="","",#REF!)</f>
        <v>#REF!</v>
      </c>
      <c r="Q69" s="316" t="e">
        <f t="array" ref="Q69">IF(#REF!="","",#REF!)</f>
        <v>#REF!</v>
      </c>
      <c r="R69" s="316" t="e">
        <f t="array" ref="R69">IF(#REF!="","",#REF!)</f>
        <v>#REF!</v>
      </c>
    </row>
    <row r="70" spans="1:18" x14ac:dyDescent="0.25">
      <c r="A70" s="354">
        <v>2</v>
      </c>
      <c r="B70" s="316" t="e">
        <f t="array" ref="B70">IF(#REF!="","",#REF!)</f>
        <v>#REF!</v>
      </c>
      <c r="C70" s="316" t="e">
        <f t="array" ref="C70">IF(#REF!="","",#REF!)</f>
        <v>#REF!</v>
      </c>
      <c r="D70" s="316" t="e">
        <f t="array" ref="D70">IF(#REF!="","",#REF!)</f>
        <v>#REF!</v>
      </c>
      <c r="E70" s="316" t="e">
        <f t="array" ref="E70">IF(#REF!="","",#REF!)</f>
        <v>#REF!</v>
      </c>
      <c r="F70" s="316" t="e">
        <f t="array" ref="F70">IF(#REF!="","",#REF!)</f>
        <v>#REF!</v>
      </c>
      <c r="G70" s="316" t="e">
        <f t="array" ref="G70">IF(#REF!="","",#REF!)</f>
        <v>#REF!</v>
      </c>
      <c r="H70" s="316" t="e">
        <f t="array" ref="H70">IF(#REF!="","",#REF!)</f>
        <v>#REF!</v>
      </c>
      <c r="I70" s="316" t="e">
        <f t="array" ref="I70">IF(#REF!="","",#REF!)</f>
        <v>#REF!</v>
      </c>
      <c r="J70" s="316" t="e">
        <f t="array" ref="J70">IF(#REF!="","",#REF!)</f>
        <v>#REF!</v>
      </c>
      <c r="K70" s="316" t="e">
        <f t="array" ref="K70">IF(#REF!="","",#REF!)</f>
        <v>#REF!</v>
      </c>
      <c r="L70" s="316" t="e">
        <f t="array" ref="L70">IF(#REF!="","",#REF!)</f>
        <v>#REF!</v>
      </c>
      <c r="M70" s="316" t="e">
        <f t="array" ref="M70">IF(#REF!="","",#REF!)</f>
        <v>#REF!</v>
      </c>
      <c r="N70" s="316" t="e">
        <f t="array" ref="N70">IF(#REF!="","",#REF!)</f>
        <v>#REF!</v>
      </c>
      <c r="O70" s="316" t="e">
        <f t="array" ref="O70">IF(#REF!="","",#REF!)</f>
        <v>#REF!</v>
      </c>
      <c r="P70" s="316" t="e">
        <f t="array" ref="P70">IF(#REF!="","",#REF!)</f>
        <v>#REF!</v>
      </c>
      <c r="Q70" s="316" t="e">
        <f t="array" ref="Q70">IF(#REF!="","",#REF!)</f>
        <v>#REF!</v>
      </c>
      <c r="R70" s="316" t="e">
        <f t="array" ref="R70">IF(#REF!="","",#REF!)</f>
        <v>#REF!</v>
      </c>
    </row>
    <row r="71" spans="1:18" x14ac:dyDescent="0.25">
      <c r="A71" s="354">
        <v>2</v>
      </c>
      <c r="B71" s="316" t="e">
        <f t="array" ref="B71">IF(#REF!="","",#REF!)</f>
        <v>#REF!</v>
      </c>
      <c r="C71" s="316" t="e">
        <f t="array" ref="C71">IF(#REF!="","",#REF!)</f>
        <v>#REF!</v>
      </c>
      <c r="D71" s="316" t="e">
        <f t="array" ref="D71">IF(#REF!="","",#REF!)</f>
        <v>#REF!</v>
      </c>
      <c r="E71" s="316" t="e">
        <f t="array" ref="E71">IF(#REF!="","",#REF!)</f>
        <v>#REF!</v>
      </c>
      <c r="F71" s="316" t="e">
        <f t="array" ref="F71">IF(#REF!="","",#REF!)</f>
        <v>#REF!</v>
      </c>
      <c r="G71" s="316" t="e">
        <f t="array" ref="G71">IF(#REF!="","",#REF!)</f>
        <v>#REF!</v>
      </c>
      <c r="H71" s="316" t="e">
        <f t="array" ref="H71">IF(#REF!="","",#REF!)</f>
        <v>#REF!</v>
      </c>
      <c r="I71" s="316" t="e">
        <f t="array" ref="I71">IF(#REF!="","",#REF!)</f>
        <v>#REF!</v>
      </c>
      <c r="J71" s="316" t="e">
        <f t="array" ref="J71">IF(#REF!="","",#REF!)</f>
        <v>#REF!</v>
      </c>
      <c r="K71" s="316" t="e">
        <f t="array" ref="K71">IF(#REF!="","",#REF!)</f>
        <v>#REF!</v>
      </c>
      <c r="L71" s="316" t="e">
        <f t="array" ref="L71">IF(#REF!="","",#REF!)</f>
        <v>#REF!</v>
      </c>
      <c r="M71" s="316" t="e">
        <f t="array" ref="M71">IF(#REF!="","",#REF!)</f>
        <v>#REF!</v>
      </c>
      <c r="N71" s="316" t="e">
        <f t="array" ref="N71">IF(#REF!="","",#REF!)</f>
        <v>#REF!</v>
      </c>
      <c r="O71" s="316" t="e">
        <f t="array" ref="O71">IF(#REF!="","",#REF!)</f>
        <v>#REF!</v>
      </c>
      <c r="P71" s="316" t="e">
        <f t="array" ref="P71">IF(#REF!="","",#REF!)</f>
        <v>#REF!</v>
      </c>
      <c r="Q71" s="316" t="e">
        <f t="array" ref="Q71">IF(#REF!="","",#REF!)</f>
        <v>#REF!</v>
      </c>
      <c r="R71" s="316" t="e">
        <f t="array" ref="R71">IF(#REF!="","",#REF!)</f>
        <v>#REF!</v>
      </c>
    </row>
    <row r="72" spans="1:18" x14ac:dyDescent="0.25">
      <c r="A72" s="354">
        <v>2</v>
      </c>
      <c r="B72" s="316" t="e">
        <f t="array" ref="B72">IF(#REF!="","",#REF!)</f>
        <v>#REF!</v>
      </c>
      <c r="C72" s="316" t="e">
        <f t="array" ref="C72">IF(#REF!="","",#REF!)</f>
        <v>#REF!</v>
      </c>
      <c r="D72" s="316" t="e">
        <f t="array" ref="D72">IF(#REF!="","",#REF!)</f>
        <v>#REF!</v>
      </c>
      <c r="E72" s="316" t="e">
        <f t="array" ref="E72">IF(#REF!="","",#REF!)</f>
        <v>#REF!</v>
      </c>
      <c r="F72" s="316" t="e">
        <f t="array" ref="F72">IF(#REF!="","",#REF!)</f>
        <v>#REF!</v>
      </c>
      <c r="G72" s="316" t="e">
        <f t="array" ref="G72">IF(#REF!="","",#REF!)</f>
        <v>#REF!</v>
      </c>
      <c r="H72" s="316" t="e">
        <f t="array" ref="H72">IF(#REF!="","",#REF!)</f>
        <v>#REF!</v>
      </c>
      <c r="I72" s="316" t="e">
        <f t="array" ref="I72">IF(#REF!="","",#REF!)</f>
        <v>#REF!</v>
      </c>
      <c r="J72" s="316" t="e">
        <f t="array" ref="J72">IF(#REF!="","",#REF!)</f>
        <v>#REF!</v>
      </c>
      <c r="K72" s="316" t="e">
        <f t="array" ref="K72">IF(#REF!="","",#REF!)</f>
        <v>#REF!</v>
      </c>
      <c r="L72" s="316" t="e">
        <f t="array" ref="L72">IF(#REF!="","",#REF!)</f>
        <v>#REF!</v>
      </c>
      <c r="M72" s="316" t="e">
        <f t="array" ref="M72">IF(#REF!="","",#REF!)</f>
        <v>#REF!</v>
      </c>
      <c r="N72" s="316" t="e">
        <f t="array" ref="N72">IF(#REF!="","",#REF!)</f>
        <v>#REF!</v>
      </c>
      <c r="O72" s="316" t="e">
        <f t="array" ref="O72">IF(#REF!="","",#REF!)</f>
        <v>#REF!</v>
      </c>
      <c r="P72" s="316" t="e">
        <f t="array" ref="P72">IF(#REF!="","",#REF!)</f>
        <v>#REF!</v>
      </c>
      <c r="Q72" s="316" t="e">
        <f t="array" ref="Q72">IF(#REF!="","",#REF!)</f>
        <v>#REF!</v>
      </c>
      <c r="R72" s="316" t="e">
        <f t="array" ref="R72">IF(#REF!="","",#REF!)</f>
        <v>#REF!</v>
      </c>
    </row>
    <row r="73" spans="1:18" x14ac:dyDescent="0.25">
      <c r="A73" s="354">
        <v>2</v>
      </c>
      <c r="B73" s="316" t="e">
        <f t="array" ref="B73">IF(#REF!="","",#REF!)</f>
        <v>#REF!</v>
      </c>
      <c r="C73" s="316" t="e">
        <f t="array" ref="C73">IF(#REF!="","",#REF!)</f>
        <v>#REF!</v>
      </c>
      <c r="D73" s="316" t="e">
        <f t="array" ref="D73">IF(#REF!="","",#REF!)</f>
        <v>#REF!</v>
      </c>
      <c r="E73" s="316" t="e">
        <f t="array" ref="E73">IF(#REF!="","",#REF!)</f>
        <v>#REF!</v>
      </c>
      <c r="F73" s="316" t="e">
        <f t="array" ref="F73">IF(#REF!="","",#REF!)</f>
        <v>#REF!</v>
      </c>
      <c r="G73" s="316" t="e">
        <f t="array" ref="G73">IF(#REF!="","",#REF!)</f>
        <v>#REF!</v>
      </c>
      <c r="H73" s="316" t="e">
        <f t="array" ref="H73">IF(#REF!="","",#REF!)</f>
        <v>#REF!</v>
      </c>
      <c r="I73" s="316" t="e">
        <f t="array" ref="I73">IF(#REF!="","",#REF!)</f>
        <v>#REF!</v>
      </c>
      <c r="J73" s="316" t="e">
        <f t="array" ref="J73">IF(#REF!="","",#REF!)</f>
        <v>#REF!</v>
      </c>
      <c r="K73" s="316" t="e">
        <f t="array" ref="K73">IF(#REF!="","",#REF!)</f>
        <v>#REF!</v>
      </c>
      <c r="L73" s="316" t="e">
        <f t="array" ref="L73">IF(#REF!="","",#REF!)</f>
        <v>#REF!</v>
      </c>
      <c r="M73" s="316" t="e">
        <f t="array" ref="M73">IF(#REF!="","",#REF!)</f>
        <v>#REF!</v>
      </c>
      <c r="N73" s="316" t="e">
        <f t="array" ref="N73">IF(#REF!="","",#REF!)</f>
        <v>#REF!</v>
      </c>
      <c r="O73" s="316" t="e">
        <f t="array" ref="O73">IF(#REF!="","",#REF!)</f>
        <v>#REF!</v>
      </c>
      <c r="P73" s="316" t="e">
        <f t="array" ref="P73">IF(#REF!="","",#REF!)</f>
        <v>#REF!</v>
      </c>
      <c r="Q73" s="316" t="e">
        <f t="array" ref="Q73">IF(#REF!="","",#REF!)</f>
        <v>#REF!</v>
      </c>
      <c r="R73" s="316" t="e">
        <f t="array" ref="R73">IF(#REF!="","",#REF!)</f>
        <v>#REF!</v>
      </c>
    </row>
    <row r="74" spans="1:18" x14ac:dyDescent="0.25">
      <c r="A74" s="322">
        <v>3</v>
      </c>
      <c r="B74" s="316" t="e">
        <f t="array" ref="B74">IF(#REF!="","",#REF!)</f>
        <v>#REF!</v>
      </c>
      <c r="C74" s="316" t="e">
        <f t="array" ref="C74">IF(#REF!="","",#REF!)</f>
        <v>#REF!</v>
      </c>
      <c r="D74" s="316" t="e">
        <f t="array" ref="D74">IF(#REF!="","",#REF!)</f>
        <v>#REF!</v>
      </c>
      <c r="E74" s="316" t="e">
        <f t="array" ref="E74">IF(#REF!="","",#REF!)</f>
        <v>#REF!</v>
      </c>
      <c r="F74" s="316" t="e">
        <f t="array" ref="F74">IF(#REF!="","",#REF!)</f>
        <v>#REF!</v>
      </c>
      <c r="G74" s="316" t="e">
        <f t="array" ref="G74">IF(#REF!="","",#REF!)</f>
        <v>#REF!</v>
      </c>
      <c r="H74" s="316" t="e">
        <f t="array" ref="H74">IF(#REF!="","",#REF!)</f>
        <v>#REF!</v>
      </c>
      <c r="I74" s="316" t="e">
        <f t="array" ref="I74">IF(#REF!="","",#REF!)</f>
        <v>#REF!</v>
      </c>
      <c r="J74" s="316" t="e">
        <f t="array" ref="J74">IF(#REF!="","",#REF!)</f>
        <v>#REF!</v>
      </c>
      <c r="K74" s="316" t="e">
        <f t="array" ref="K74">IF(#REF!="","",#REF!)</f>
        <v>#REF!</v>
      </c>
      <c r="L74" s="316" t="e">
        <f t="array" ref="L74">IF(#REF!="","",#REF!)</f>
        <v>#REF!</v>
      </c>
      <c r="M74" s="316" t="e">
        <f t="array" ref="M74">IF(#REF!="","",#REF!)</f>
        <v>#REF!</v>
      </c>
      <c r="N74" s="316" t="e">
        <f t="array" ref="N74">IF(#REF!="","",#REF!)</f>
        <v>#REF!</v>
      </c>
      <c r="O74" s="316" t="e">
        <f t="array" ref="O74">IF(#REF!="","",#REF!)</f>
        <v>#REF!</v>
      </c>
      <c r="P74" s="316" t="e">
        <f t="array" ref="P74">IF(#REF!="","",#REF!)</f>
        <v>#REF!</v>
      </c>
      <c r="Q74" s="316" t="e">
        <f t="array" ref="Q74">IF(#REF!="","",#REF!)</f>
        <v>#REF!</v>
      </c>
      <c r="R74" s="316" t="e">
        <f t="array" ref="R74">IF(#REF!="","",#REF!)</f>
        <v>#REF!</v>
      </c>
    </row>
    <row r="75" spans="1:18" x14ac:dyDescent="0.25">
      <c r="A75" s="322">
        <v>3</v>
      </c>
      <c r="B75" s="316" t="e">
        <f t="array" ref="B75">IF(#REF!="","",#REF!)</f>
        <v>#REF!</v>
      </c>
      <c r="C75" s="316" t="e">
        <f t="array" ref="C75">IF(#REF!="","",#REF!)</f>
        <v>#REF!</v>
      </c>
      <c r="D75" s="316" t="e">
        <f t="array" ref="D75">IF(#REF!="","",#REF!)</f>
        <v>#REF!</v>
      </c>
      <c r="E75" s="316" t="e">
        <f t="array" ref="E75">IF(#REF!="","",#REF!)</f>
        <v>#REF!</v>
      </c>
      <c r="F75" s="316" t="e">
        <f t="array" ref="F75">IF(#REF!="","",#REF!)</f>
        <v>#REF!</v>
      </c>
      <c r="G75" s="316" t="e">
        <f t="array" ref="G75">IF(#REF!="","",#REF!)</f>
        <v>#REF!</v>
      </c>
      <c r="H75" s="316" t="e">
        <f t="array" ref="H75">IF(#REF!="","",#REF!)</f>
        <v>#REF!</v>
      </c>
      <c r="I75" s="316" t="e">
        <f t="array" ref="I75">IF(#REF!="","",#REF!)</f>
        <v>#REF!</v>
      </c>
      <c r="J75" s="316" t="e">
        <f t="array" ref="J75">IF(#REF!="","",#REF!)</f>
        <v>#REF!</v>
      </c>
      <c r="K75" s="316" t="e">
        <f t="array" ref="K75">IF(#REF!="","",#REF!)</f>
        <v>#REF!</v>
      </c>
      <c r="L75" s="316" t="e">
        <f t="array" ref="L75">IF(#REF!="","",#REF!)</f>
        <v>#REF!</v>
      </c>
      <c r="M75" s="316" t="e">
        <f t="array" ref="M75">IF(#REF!="","",#REF!)</f>
        <v>#REF!</v>
      </c>
      <c r="N75" s="316" t="e">
        <f t="array" ref="N75">IF(#REF!="","",#REF!)</f>
        <v>#REF!</v>
      </c>
      <c r="O75" s="316" t="e">
        <f t="array" ref="O75">IF(#REF!="","",#REF!)</f>
        <v>#REF!</v>
      </c>
      <c r="P75" s="316" t="e">
        <f t="array" ref="P75">IF(#REF!="","",#REF!)</f>
        <v>#REF!</v>
      </c>
      <c r="Q75" s="316" t="e">
        <f t="array" ref="Q75">IF(#REF!="","",#REF!)</f>
        <v>#REF!</v>
      </c>
      <c r="R75" s="316" t="e">
        <f t="array" ref="R75">IF(#REF!="","",#REF!)</f>
        <v>#REF!</v>
      </c>
    </row>
    <row r="76" spans="1:18" x14ac:dyDescent="0.25">
      <c r="A76" s="322">
        <v>3</v>
      </c>
      <c r="B76" s="316" t="e">
        <f t="array" ref="B76">IF(#REF!="","",#REF!)</f>
        <v>#REF!</v>
      </c>
      <c r="C76" s="316" t="e">
        <f t="array" ref="C76">IF(#REF!="","",#REF!)</f>
        <v>#REF!</v>
      </c>
      <c r="D76" s="316" t="e">
        <f t="array" ref="D76">IF(#REF!="","",#REF!)</f>
        <v>#REF!</v>
      </c>
      <c r="E76" s="316" t="e">
        <f t="array" ref="E76">IF(#REF!="","",#REF!)</f>
        <v>#REF!</v>
      </c>
      <c r="F76" s="316" t="e">
        <f t="array" ref="F76">IF(#REF!="","",#REF!)</f>
        <v>#REF!</v>
      </c>
      <c r="G76" s="316" t="e">
        <f t="array" ref="G76">IF(#REF!="","",#REF!)</f>
        <v>#REF!</v>
      </c>
      <c r="H76" s="316" t="e">
        <f t="array" ref="H76">IF(#REF!="","",#REF!)</f>
        <v>#REF!</v>
      </c>
      <c r="I76" s="316" t="e">
        <f t="array" ref="I76">IF(#REF!="","",#REF!)</f>
        <v>#REF!</v>
      </c>
      <c r="J76" s="316" t="e">
        <f t="array" ref="J76">IF(#REF!="","",#REF!)</f>
        <v>#REF!</v>
      </c>
      <c r="K76" s="316" t="e">
        <f t="array" ref="K76">IF(#REF!="","",#REF!)</f>
        <v>#REF!</v>
      </c>
      <c r="L76" s="316" t="e">
        <f t="array" ref="L76">IF(#REF!="","",#REF!)</f>
        <v>#REF!</v>
      </c>
      <c r="M76" s="316" t="e">
        <f t="array" ref="M76">IF(#REF!="","",#REF!)</f>
        <v>#REF!</v>
      </c>
      <c r="N76" s="316" t="e">
        <f t="array" ref="N76">IF(#REF!="","",#REF!)</f>
        <v>#REF!</v>
      </c>
      <c r="O76" s="316" t="e">
        <f t="array" ref="O76">IF(#REF!="","",#REF!)</f>
        <v>#REF!</v>
      </c>
      <c r="P76" s="316" t="e">
        <f t="array" ref="P76">IF(#REF!="","",#REF!)</f>
        <v>#REF!</v>
      </c>
      <c r="Q76" s="316" t="e">
        <f t="array" ref="Q76">IF(#REF!="","",#REF!)</f>
        <v>#REF!</v>
      </c>
      <c r="R76" s="316" t="e">
        <f t="array" ref="R76">IF(#REF!="","",#REF!)</f>
        <v>#REF!</v>
      </c>
    </row>
    <row r="77" spans="1:18" x14ac:dyDescent="0.25">
      <c r="A77" s="322">
        <v>3</v>
      </c>
      <c r="B77" s="316" t="e">
        <f t="array" ref="B77">IF(#REF!="","",#REF!)</f>
        <v>#REF!</v>
      </c>
      <c r="C77" s="316" t="e">
        <f t="array" ref="C77">IF(#REF!="","",#REF!)</f>
        <v>#REF!</v>
      </c>
      <c r="D77" s="316" t="e">
        <f t="array" ref="D77">IF(#REF!="","",#REF!)</f>
        <v>#REF!</v>
      </c>
      <c r="E77" s="316" t="e">
        <f t="array" ref="E77">IF(#REF!="","",#REF!)</f>
        <v>#REF!</v>
      </c>
      <c r="F77" s="316" t="e">
        <f t="array" ref="F77">IF(#REF!="","",#REF!)</f>
        <v>#REF!</v>
      </c>
      <c r="G77" s="316" t="e">
        <f t="array" ref="G77">IF(#REF!="","",#REF!)</f>
        <v>#REF!</v>
      </c>
      <c r="H77" s="316" t="e">
        <f t="array" ref="H77">IF(#REF!="","",#REF!)</f>
        <v>#REF!</v>
      </c>
      <c r="I77" s="316" t="e">
        <f t="array" ref="I77">IF(#REF!="","",#REF!)</f>
        <v>#REF!</v>
      </c>
      <c r="J77" s="316" t="e">
        <f t="array" ref="J77">IF(#REF!="","",#REF!)</f>
        <v>#REF!</v>
      </c>
      <c r="K77" s="316" t="e">
        <f t="array" ref="K77">IF(#REF!="","",#REF!)</f>
        <v>#REF!</v>
      </c>
      <c r="L77" s="316" t="e">
        <f t="array" ref="L77">IF(#REF!="","",#REF!)</f>
        <v>#REF!</v>
      </c>
      <c r="M77" s="316" t="e">
        <f t="array" ref="M77">IF(#REF!="","",#REF!)</f>
        <v>#REF!</v>
      </c>
      <c r="N77" s="316" t="e">
        <f t="array" ref="N77">IF(#REF!="","",#REF!)</f>
        <v>#REF!</v>
      </c>
      <c r="O77" s="316" t="e">
        <f t="array" ref="O77">IF(#REF!="","",#REF!)</f>
        <v>#REF!</v>
      </c>
      <c r="P77" s="316" t="e">
        <f t="array" ref="P77">IF(#REF!="","",#REF!)</f>
        <v>#REF!</v>
      </c>
      <c r="Q77" s="316" t="e">
        <f t="array" ref="Q77">IF(#REF!="","",#REF!)</f>
        <v>#REF!</v>
      </c>
      <c r="R77" s="316" t="e">
        <f t="array" ref="R77">IF(#REF!="","",#REF!)</f>
        <v>#REF!</v>
      </c>
    </row>
    <row r="78" spans="1:18" x14ac:dyDescent="0.25">
      <c r="A78" s="322">
        <v>3</v>
      </c>
      <c r="B78" s="316" t="e">
        <f t="array" ref="B78">IF(#REF!="","",#REF!)</f>
        <v>#REF!</v>
      </c>
      <c r="C78" s="316" t="e">
        <f t="array" ref="C78">IF(#REF!="","",#REF!)</f>
        <v>#REF!</v>
      </c>
      <c r="D78" s="316" t="e">
        <f t="array" ref="D78">IF(#REF!="","",#REF!)</f>
        <v>#REF!</v>
      </c>
      <c r="E78" s="316" t="e">
        <f t="array" ref="E78">IF(#REF!="","",#REF!)</f>
        <v>#REF!</v>
      </c>
      <c r="F78" s="316" t="e">
        <f t="array" ref="F78">IF(#REF!="","",#REF!)</f>
        <v>#REF!</v>
      </c>
      <c r="G78" s="316" t="e">
        <f t="array" ref="G78">IF(#REF!="","",#REF!)</f>
        <v>#REF!</v>
      </c>
      <c r="H78" s="316" t="e">
        <f t="array" ref="H78">IF(#REF!="","",#REF!)</f>
        <v>#REF!</v>
      </c>
      <c r="I78" s="316" t="e">
        <f t="array" ref="I78">IF(#REF!="","",#REF!)</f>
        <v>#REF!</v>
      </c>
      <c r="J78" s="316" t="e">
        <f t="array" ref="J78">IF(#REF!="","",#REF!)</f>
        <v>#REF!</v>
      </c>
      <c r="K78" s="316" t="e">
        <f t="array" ref="K78">IF(#REF!="","",#REF!)</f>
        <v>#REF!</v>
      </c>
      <c r="L78" s="316" t="e">
        <f t="array" ref="L78">IF(#REF!="","",#REF!)</f>
        <v>#REF!</v>
      </c>
      <c r="M78" s="316" t="e">
        <f t="array" ref="M78">IF(#REF!="","",#REF!)</f>
        <v>#REF!</v>
      </c>
      <c r="N78" s="316" t="e">
        <f t="array" ref="N78">IF(#REF!="","",#REF!)</f>
        <v>#REF!</v>
      </c>
      <c r="O78" s="316" t="e">
        <f t="array" ref="O78">IF(#REF!="","",#REF!)</f>
        <v>#REF!</v>
      </c>
      <c r="P78" s="316" t="e">
        <f t="array" ref="P78">IF(#REF!="","",#REF!)</f>
        <v>#REF!</v>
      </c>
      <c r="Q78" s="316" t="e">
        <f t="array" ref="Q78">IF(#REF!="","",#REF!)</f>
        <v>#REF!</v>
      </c>
      <c r="R78" s="316" t="e">
        <f t="array" ref="R78">IF(#REF!="","",#REF!)</f>
        <v>#REF!</v>
      </c>
    </row>
    <row r="79" spans="1:18" x14ac:dyDescent="0.25">
      <c r="A79" s="322">
        <v>3</v>
      </c>
      <c r="B79" s="316" t="e">
        <f t="array" ref="B79">IF(#REF!="","",#REF!)</f>
        <v>#REF!</v>
      </c>
      <c r="C79" s="316" t="e">
        <f t="array" ref="C79">IF(#REF!="","",#REF!)</f>
        <v>#REF!</v>
      </c>
      <c r="D79" s="316" t="e">
        <f t="array" ref="D79">IF(#REF!="","",#REF!)</f>
        <v>#REF!</v>
      </c>
      <c r="E79" s="316" t="e">
        <f t="array" ref="E79">IF(#REF!="","",#REF!)</f>
        <v>#REF!</v>
      </c>
      <c r="F79" s="316" t="e">
        <f t="array" ref="F79">IF(#REF!="","",#REF!)</f>
        <v>#REF!</v>
      </c>
      <c r="G79" s="316" t="e">
        <f t="array" ref="G79">IF(#REF!="","",#REF!)</f>
        <v>#REF!</v>
      </c>
      <c r="H79" s="316" t="e">
        <f t="array" ref="H79">IF(#REF!="","",#REF!)</f>
        <v>#REF!</v>
      </c>
      <c r="I79" s="316" t="e">
        <f t="array" ref="I79">IF(#REF!="","",#REF!)</f>
        <v>#REF!</v>
      </c>
      <c r="J79" s="316" t="e">
        <f t="array" ref="J79">IF(#REF!="","",#REF!)</f>
        <v>#REF!</v>
      </c>
      <c r="K79" s="316" t="e">
        <f t="array" ref="K79">IF(#REF!="","",#REF!)</f>
        <v>#REF!</v>
      </c>
      <c r="L79" s="316" t="e">
        <f t="array" ref="L79">IF(#REF!="","",#REF!)</f>
        <v>#REF!</v>
      </c>
      <c r="M79" s="316" t="e">
        <f t="array" ref="M79">IF(#REF!="","",#REF!)</f>
        <v>#REF!</v>
      </c>
      <c r="N79" s="316" t="e">
        <f t="array" ref="N79">IF(#REF!="","",#REF!)</f>
        <v>#REF!</v>
      </c>
      <c r="O79" s="316" t="e">
        <f t="array" ref="O79">IF(#REF!="","",#REF!)</f>
        <v>#REF!</v>
      </c>
      <c r="P79" s="316" t="e">
        <f t="array" ref="P79">IF(#REF!="","",#REF!)</f>
        <v>#REF!</v>
      </c>
      <c r="Q79" s="316" t="e">
        <f t="array" ref="Q79">IF(#REF!="","",#REF!)</f>
        <v>#REF!</v>
      </c>
      <c r="R79" s="316" t="e">
        <f t="array" ref="R79">IF(#REF!="","",#REF!)</f>
        <v>#REF!</v>
      </c>
    </row>
    <row r="80" spans="1:18" x14ac:dyDescent="0.25">
      <c r="A80" s="322">
        <v>3</v>
      </c>
      <c r="B80" s="316" t="e">
        <f t="array" ref="B80">IF(#REF!="","",#REF!)</f>
        <v>#REF!</v>
      </c>
      <c r="C80" s="316" t="e">
        <f t="array" ref="C80">IF(#REF!="","",#REF!)</f>
        <v>#REF!</v>
      </c>
      <c r="D80" s="316" t="e">
        <f t="array" ref="D80">IF(#REF!="","",#REF!)</f>
        <v>#REF!</v>
      </c>
      <c r="E80" s="316" t="e">
        <f t="array" ref="E80">IF(#REF!="","",#REF!)</f>
        <v>#REF!</v>
      </c>
      <c r="F80" s="316" t="e">
        <f t="array" ref="F80">IF(#REF!="","",#REF!)</f>
        <v>#REF!</v>
      </c>
      <c r="G80" s="316" t="e">
        <f t="array" ref="G80">IF(#REF!="","",#REF!)</f>
        <v>#REF!</v>
      </c>
      <c r="H80" s="316" t="e">
        <f t="array" ref="H80">IF(#REF!="","",#REF!)</f>
        <v>#REF!</v>
      </c>
      <c r="I80" s="316" t="e">
        <f t="array" ref="I80">IF(#REF!="","",#REF!)</f>
        <v>#REF!</v>
      </c>
      <c r="J80" s="316" t="e">
        <f t="array" ref="J80">IF(#REF!="","",#REF!)</f>
        <v>#REF!</v>
      </c>
      <c r="K80" s="316" t="e">
        <f t="array" ref="K80">IF(#REF!="","",#REF!)</f>
        <v>#REF!</v>
      </c>
      <c r="L80" s="316" t="e">
        <f t="array" ref="L80">IF(#REF!="","",#REF!)</f>
        <v>#REF!</v>
      </c>
      <c r="M80" s="316" t="e">
        <f t="array" ref="M80">IF(#REF!="","",#REF!)</f>
        <v>#REF!</v>
      </c>
      <c r="N80" s="316" t="e">
        <f t="array" ref="N80">IF(#REF!="","",#REF!)</f>
        <v>#REF!</v>
      </c>
      <c r="O80" s="316" t="e">
        <f t="array" ref="O80">IF(#REF!="","",#REF!)</f>
        <v>#REF!</v>
      </c>
      <c r="P80" s="316" t="e">
        <f t="array" ref="P80">IF(#REF!="","",#REF!)</f>
        <v>#REF!</v>
      </c>
      <c r="Q80" s="316" t="e">
        <f t="array" ref="Q80">IF(#REF!="","",#REF!)</f>
        <v>#REF!</v>
      </c>
      <c r="R80" s="316" t="e">
        <f t="array" ref="R80">IF(#REF!="","",#REF!)</f>
        <v>#REF!</v>
      </c>
    </row>
    <row r="81" spans="1:18" x14ac:dyDescent="0.25">
      <c r="A81" s="322">
        <v>3</v>
      </c>
      <c r="B81" s="316" t="e">
        <f t="array" ref="B81">IF(#REF!="","",#REF!)</f>
        <v>#REF!</v>
      </c>
      <c r="C81" s="316" t="e">
        <f t="array" ref="C81">IF(#REF!="","",#REF!)</f>
        <v>#REF!</v>
      </c>
      <c r="D81" s="316" t="e">
        <f t="array" ref="D81">IF(#REF!="","",#REF!)</f>
        <v>#REF!</v>
      </c>
      <c r="E81" s="316" t="e">
        <f t="array" ref="E81">IF(#REF!="","",#REF!)</f>
        <v>#REF!</v>
      </c>
      <c r="F81" s="316" t="e">
        <f t="array" ref="F81">IF(#REF!="","",#REF!)</f>
        <v>#REF!</v>
      </c>
      <c r="G81" s="316" t="e">
        <f t="array" ref="G81">IF(#REF!="","",#REF!)</f>
        <v>#REF!</v>
      </c>
      <c r="H81" s="316" t="e">
        <f t="array" ref="H81">IF(#REF!="","",#REF!)</f>
        <v>#REF!</v>
      </c>
      <c r="I81" s="316" t="e">
        <f t="array" ref="I81">IF(#REF!="","",#REF!)</f>
        <v>#REF!</v>
      </c>
      <c r="J81" s="316" t="e">
        <f t="array" ref="J81">IF(#REF!="","",#REF!)</f>
        <v>#REF!</v>
      </c>
      <c r="K81" s="316" t="e">
        <f t="array" ref="K81">IF(#REF!="","",#REF!)</f>
        <v>#REF!</v>
      </c>
      <c r="L81" s="316" t="e">
        <f t="array" ref="L81">IF(#REF!="","",#REF!)</f>
        <v>#REF!</v>
      </c>
      <c r="M81" s="316" t="e">
        <f t="array" ref="M81">IF(#REF!="","",#REF!)</f>
        <v>#REF!</v>
      </c>
      <c r="N81" s="316" t="e">
        <f t="array" ref="N81">IF(#REF!="","",#REF!)</f>
        <v>#REF!</v>
      </c>
      <c r="O81" s="316" t="e">
        <f t="array" ref="O81">IF(#REF!="","",#REF!)</f>
        <v>#REF!</v>
      </c>
      <c r="P81" s="316" t="e">
        <f t="array" ref="P81">IF(#REF!="","",#REF!)</f>
        <v>#REF!</v>
      </c>
      <c r="Q81" s="316" t="e">
        <f t="array" ref="Q81">IF(#REF!="","",#REF!)</f>
        <v>#REF!</v>
      </c>
      <c r="R81" s="316" t="e">
        <f t="array" ref="R81">IF(#REF!="","",#REF!)</f>
        <v>#REF!</v>
      </c>
    </row>
    <row r="82" spans="1:18" x14ac:dyDescent="0.25">
      <c r="A82" s="322">
        <v>3</v>
      </c>
      <c r="B82" s="316" t="e">
        <f t="array" ref="B82">IF(#REF!="","",#REF!)</f>
        <v>#REF!</v>
      </c>
      <c r="C82" s="316" t="e">
        <f t="array" ref="C82">IF(#REF!="","",#REF!)</f>
        <v>#REF!</v>
      </c>
      <c r="D82" s="316" t="e">
        <f t="array" ref="D82">IF(#REF!="","",#REF!)</f>
        <v>#REF!</v>
      </c>
      <c r="E82" s="316" t="e">
        <f t="array" ref="E82">IF(#REF!="","",#REF!)</f>
        <v>#REF!</v>
      </c>
      <c r="F82" s="316" t="e">
        <f t="array" ref="F82">IF(#REF!="","",#REF!)</f>
        <v>#REF!</v>
      </c>
      <c r="G82" s="316" t="e">
        <f t="array" ref="G82">IF(#REF!="","",#REF!)</f>
        <v>#REF!</v>
      </c>
      <c r="H82" s="316" t="e">
        <f t="array" ref="H82">IF(#REF!="","",#REF!)</f>
        <v>#REF!</v>
      </c>
      <c r="I82" s="316" t="e">
        <f t="array" ref="I82">IF(#REF!="","",#REF!)</f>
        <v>#REF!</v>
      </c>
      <c r="J82" s="316" t="e">
        <f t="array" ref="J82">IF(#REF!="","",#REF!)</f>
        <v>#REF!</v>
      </c>
      <c r="K82" s="316" t="e">
        <f t="array" ref="K82">IF(#REF!="","",#REF!)</f>
        <v>#REF!</v>
      </c>
      <c r="L82" s="316" t="e">
        <f t="array" ref="L82">IF(#REF!="","",#REF!)</f>
        <v>#REF!</v>
      </c>
      <c r="M82" s="316" t="e">
        <f t="array" ref="M82">IF(#REF!="","",#REF!)</f>
        <v>#REF!</v>
      </c>
      <c r="N82" s="316" t="e">
        <f t="array" ref="N82">IF(#REF!="","",#REF!)</f>
        <v>#REF!</v>
      </c>
      <c r="O82" s="316" t="e">
        <f t="array" ref="O82">IF(#REF!="","",#REF!)</f>
        <v>#REF!</v>
      </c>
      <c r="P82" s="316" t="e">
        <f t="array" ref="P82">IF(#REF!="","",#REF!)</f>
        <v>#REF!</v>
      </c>
      <c r="Q82" s="316" t="e">
        <f t="array" ref="Q82">IF(#REF!="","",#REF!)</f>
        <v>#REF!</v>
      </c>
      <c r="R82" s="316" t="e">
        <f t="array" ref="R82">IF(#REF!="","",#REF!)</f>
        <v>#REF!</v>
      </c>
    </row>
    <row r="83" spans="1:18" x14ac:dyDescent="0.25">
      <c r="A83" s="322">
        <v>3</v>
      </c>
      <c r="B83" s="316" t="e">
        <f t="array" ref="B83">IF(#REF!="","",#REF!)</f>
        <v>#REF!</v>
      </c>
      <c r="C83" s="316" t="e">
        <f t="array" ref="C83">IF(#REF!="","",#REF!)</f>
        <v>#REF!</v>
      </c>
      <c r="D83" s="316" t="e">
        <f t="array" ref="D83">IF(#REF!="","",#REF!)</f>
        <v>#REF!</v>
      </c>
      <c r="E83" s="316" t="e">
        <f t="array" ref="E83">IF(#REF!="","",#REF!)</f>
        <v>#REF!</v>
      </c>
      <c r="F83" s="316" t="e">
        <f t="array" ref="F83">IF(#REF!="","",#REF!)</f>
        <v>#REF!</v>
      </c>
      <c r="G83" s="316" t="e">
        <f t="array" ref="G83">IF(#REF!="","",#REF!)</f>
        <v>#REF!</v>
      </c>
      <c r="H83" s="316" t="e">
        <f t="array" ref="H83">IF(#REF!="","",#REF!)</f>
        <v>#REF!</v>
      </c>
      <c r="I83" s="316" t="e">
        <f t="array" ref="I83">IF(#REF!="","",#REF!)</f>
        <v>#REF!</v>
      </c>
      <c r="J83" s="316" t="e">
        <f t="array" ref="J83">IF(#REF!="","",#REF!)</f>
        <v>#REF!</v>
      </c>
      <c r="K83" s="316" t="e">
        <f t="array" ref="K83">IF(#REF!="","",#REF!)</f>
        <v>#REF!</v>
      </c>
      <c r="L83" s="316" t="e">
        <f t="array" ref="L83">IF(#REF!="","",#REF!)</f>
        <v>#REF!</v>
      </c>
      <c r="M83" s="316" t="e">
        <f t="array" ref="M83">IF(#REF!="","",#REF!)</f>
        <v>#REF!</v>
      </c>
      <c r="N83" s="316" t="e">
        <f t="array" ref="N83">IF(#REF!="","",#REF!)</f>
        <v>#REF!</v>
      </c>
      <c r="O83" s="316" t="e">
        <f t="array" ref="O83">IF(#REF!="","",#REF!)</f>
        <v>#REF!</v>
      </c>
      <c r="P83" s="316" t="e">
        <f t="array" ref="P83">IF(#REF!="","",#REF!)</f>
        <v>#REF!</v>
      </c>
      <c r="Q83" s="316" t="e">
        <f t="array" ref="Q83">IF(#REF!="","",#REF!)</f>
        <v>#REF!</v>
      </c>
      <c r="R83" s="316" t="e">
        <f t="array" ref="R83">IF(#REF!="","",#REF!)</f>
        <v>#REF!</v>
      </c>
    </row>
    <row r="84" spans="1:18" x14ac:dyDescent="0.25">
      <c r="A84" s="322">
        <v>3</v>
      </c>
      <c r="B84" s="316" t="e">
        <f t="array" ref="B84">IF(#REF!="","",#REF!)</f>
        <v>#REF!</v>
      </c>
      <c r="C84" s="316" t="e">
        <f t="array" ref="C84">IF(#REF!="","",#REF!)</f>
        <v>#REF!</v>
      </c>
      <c r="D84" s="316" t="e">
        <f t="array" ref="D84">IF(#REF!="","",#REF!)</f>
        <v>#REF!</v>
      </c>
      <c r="E84" s="316" t="e">
        <f t="array" ref="E84">IF(#REF!="","",#REF!)</f>
        <v>#REF!</v>
      </c>
      <c r="F84" s="316" t="e">
        <f t="array" ref="F84">IF(#REF!="","",#REF!)</f>
        <v>#REF!</v>
      </c>
      <c r="G84" s="316" t="e">
        <f t="array" ref="G84">IF(#REF!="","",#REF!)</f>
        <v>#REF!</v>
      </c>
      <c r="H84" s="316" t="e">
        <f t="array" ref="H84">IF(#REF!="","",#REF!)</f>
        <v>#REF!</v>
      </c>
      <c r="I84" s="316" t="e">
        <f t="array" ref="I84">IF(#REF!="","",#REF!)</f>
        <v>#REF!</v>
      </c>
      <c r="J84" s="316" t="e">
        <f t="array" ref="J84">IF(#REF!="","",#REF!)</f>
        <v>#REF!</v>
      </c>
      <c r="K84" s="316" t="e">
        <f t="array" ref="K84">IF(#REF!="","",#REF!)</f>
        <v>#REF!</v>
      </c>
      <c r="L84" s="316" t="e">
        <f t="array" ref="L84">IF(#REF!="","",#REF!)</f>
        <v>#REF!</v>
      </c>
      <c r="M84" s="316" t="e">
        <f t="array" ref="M84">IF(#REF!="","",#REF!)</f>
        <v>#REF!</v>
      </c>
      <c r="N84" s="316" t="e">
        <f t="array" ref="N84">IF(#REF!="","",#REF!)</f>
        <v>#REF!</v>
      </c>
      <c r="O84" s="316" t="e">
        <f t="array" ref="O84">IF(#REF!="","",#REF!)</f>
        <v>#REF!</v>
      </c>
      <c r="P84" s="316" t="e">
        <f t="array" ref="P84">IF(#REF!="","",#REF!)</f>
        <v>#REF!</v>
      </c>
      <c r="Q84" s="316" t="e">
        <f t="array" ref="Q84">IF(#REF!="","",#REF!)</f>
        <v>#REF!</v>
      </c>
      <c r="R84" s="316" t="e">
        <f t="array" ref="R84">IF(#REF!="","",#REF!)</f>
        <v>#REF!</v>
      </c>
    </row>
    <row r="85" spans="1:18" x14ac:dyDescent="0.25">
      <c r="A85" s="322">
        <v>3</v>
      </c>
      <c r="B85" s="316" t="e">
        <f t="array" ref="B85">IF(#REF!="","",#REF!)</f>
        <v>#REF!</v>
      </c>
      <c r="C85" s="316" t="e">
        <f t="array" ref="C85">IF(#REF!="","",#REF!)</f>
        <v>#REF!</v>
      </c>
      <c r="D85" s="316" t="e">
        <f t="array" ref="D85">IF(#REF!="","",#REF!)</f>
        <v>#REF!</v>
      </c>
      <c r="E85" s="316" t="e">
        <f t="array" ref="E85">IF(#REF!="","",#REF!)</f>
        <v>#REF!</v>
      </c>
      <c r="F85" s="316" t="e">
        <f t="array" ref="F85">IF(#REF!="","",#REF!)</f>
        <v>#REF!</v>
      </c>
      <c r="G85" s="316" t="e">
        <f t="array" ref="G85">IF(#REF!="","",#REF!)</f>
        <v>#REF!</v>
      </c>
      <c r="H85" s="316" t="e">
        <f t="array" ref="H85">IF(#REF!="","",#REF!)</f>
        <v>#REF!</v>
      </c>
      <c r="I85" s="316" t="e">
        <f t="array" ref="I85">IF(#REF!="","",#REF!)</f>
        <v>#REF!</v>
      </c>
      <c r="J85" s="316" t="e">
        <f t="array" ref="J85">IF(#REF!="","",#REF!)</f>
        <v>#REF!</v>
      </c>
      <c r="K85" s="316" t="e">
        <f t="array" ref="K85">IF(#REF!="","",#REF!)</f>
        <v>#REF!</v>
      </c>
      <c r="L85" s="316" t="e">
        <f t="array" ref="L85">IF(#REF!="","",#REF!)</f>
        <v>#REF!</v>
      </c>
      <c r="M85" s="316" t="e">
        <f t="array" ref="M85">IF(#REF!="","",#REF!)</f>
        <v>#REF!</v>
      </c>
      <c r="N85" s="316" t="e">
        <f t="array" ref="N85">IF(#REF!="","",#REF!)</f>
        <v>#REF!</v>
      </c>
      <c r="O85" s="316" t="e">
        <f t="array" ref="O85">IF(#REF!="","",#REF!)</f>
        <v>#REF!</v>
      </c>
      <c r="P85" s="316" t="e">
        <f t="array" ref="P85">IF(#REF!="","",#REF!)</f>
        <v>#REF!</v>
      </c>
      <c r="Q85" s="316" t="e">
        <f t="array" ref="Q85">IF(#REF!="","",#REF!)</f>
        <v>#REF!</v>
      </c>
      <c r="R85" s="316" t="e">
        <f t="array" ref="R85">IF(#REF!="","",#REF!)</f>
        <v>#REF!</v>
      </c>
    </row>
    <row r="86" spans="1:18" x14ac:dyDescent="0.25">
      <c r="A86" s="322">
        <v>3</v>
      </c>
      <c r="B86" s="316" t="e">
        <f t="array" ref="B86">IF(#REF!="","",#REF!)</f>
        <v>#REF!</v>
      </c>
      <c r="C86" s="316" t="e">
        <f t="array" ref="C86">IF(#REF!="","",#REF!)</f>
        <v>#REF!</v>
      </c>
      <c r="D86" s="316" t="e">
        <f t="array" ref="D86">IF(#REF!="","",#REF!)</f>
        <v>#REF!</v>
      </c>
      <c r="E86" s="316" t="e">
        <f t="array" ref="E86">IF(#REF!="","",#REF!)</f>
        <v>#REF!</v>
      </c>
      <c r="F86" s="316" t="e">
        <f t="array" ref="F86">IF(#REF!="","",#REF!)</f>
        <v>#REF!</v>
      </c>
      <c r="G86" s="316" t="e">
        <f t="array" ref="G86">IF(#REF!="","",#REF!)</f>
        <v>#REF!</v>
      </c>
      <c r="H86" s="316" t="e">
        <f t="array" ref="H86">IF(#REF!="","",#REF!)</f>
        <v>#REF!</v>
      </c>
      <c r="I86" s="316" t="e">
        <f t="array" ref="I86">IF(#REF!="","",#REF!)</f>
        <v>#REF!</v>
      </c>
      <c r="J86" s="316" t="e">
        <f t="array" ref="J86">IF(#REF!="","",#REF!)</f>
        <v>#REF!</v>
      </c>
      <c r="K86" s="316" t="e">
        <f t="array" ref="K86">IF(#REF!="","",#REF!)</f>
        <v>#REF!</v>
      </c>
      <c r="L86" s="316" t="e">
        <f t="array" ref="L86">IF(#REF!="","",#REF!)</f>
        <v>#REF!</v>
      </c>
      <c r="M86" s="316" t="e">
        <f t="array" ref="M86">IF(#REF!="","",#REF!)</f>
        <v>#REF!</v>
      </c>
      <c r="N86" s="316" t="e">
        <f t="array" ref="N86">IF(#REF!="","",#REF!)</f>
        <v>#REF!</v>
      </c>
      <c r="O86" s="316" t="e">
        <f t="array" ref="O86">IF(#REF!="","",#REF!)</f>
        <v>#REF!</v>
      </c>
      <c r="P86" s="316" t="e">
        <f t="array" ref="P86">IF(#REF!="","",#REF!)</f>
        <v>#REF!</v>
      </c>
      <c r="Q86" s="316" t="e">
        <f t="array" ref="Q86">IF(#REF!="","",#REF!)</f>
        <v>#REF!</v>
      </c>
      <c r="R86" s="316" t="e">
        <f t="array" ref="R86">IF(#REF!="","",#REF!)</f>
        <v>#REF!</v>
      </c>
    </row>
    <row r="87" spans="1:18" x14ac:dyDescent="0.25">
      <c r="A87" s="322">
        <v>3</v>
      </c>
      <c r="B87" s="316" t="e">
        <f t="array" ref="B87">IF(#REF!="","",#REF!)</f>
        <v>#REF!</v>
      </c>
      <c r="C87" s="316" t="e">
        <f t="array" ref="C87">IF(#REF!="","",#REF!)</f>
        <v>#REF!</v>
      </c>
      <c r="D87" s="316" t="e">
        <f t="array" ref="D87">IF(#REF!="","",#REF!)</f>
        <v>#REF!</v>
      </c>
      <c r="E87" s="316" t="e">
        <f t="array" ref="E87">IF(#REF!="","",#REF!)</f>
        <v>#REF!</v>
      </c>
      <c r="F87" s="316" t="e">
        <f t="array" ref="F87">IF(#REF!="","",#REF!)</f>
        <v>#REF!</v>
      </c>
      <c r="G87" s="316" t="e">
        <f t="array" ref="G87">IF(#REF!="","",#REF!)</f>
        <v>#REF!</v>
      </c>
      <c r="H87" s="316" t="e">
        <f t="array" ref="H87">IF(#REF!="","",#REF!)</f>
        <v>#REF!</v>
      </c>
      <c r="I87" s="316" t="e">
        <f t="array" ref="I87">IF(#REF!="","",#REF!)</f>
        <v>#REF!</v>
      </c>
      <c r="J87" s="316" t="e">
        <f t="array" ref="J87">IF(#REF!="","",#REF!)</f>
        <v>#REF!</v>
      </c>
      <c r="K87" s="316" t="e">
        <f t="array" ref="K87">IF(#REF!="","",#REF!)</f>
        <v>#REF!</v>
      </c>
      <c r="L87" s="316" t="e">
        <f t="array" ref="L87">IF(#REF!="","",#REF!)</f>
        <v>#REF!</v>
      </c>
      <c r="M87" s="316" t="e">
        <f t="array" ref="M87">IF(#REF!="","",#REF!)</f>
        <v>#REF!</v>
      </c>
      <c r="N87" s="316" t="e">
        <f t="array" ref="N87">IF(#REF!="","",#REF!)</f>
        <v>#REF!</v>
      </c>
      <c r="O87" s="316" t="e">
        <f t="array" ref="O87">IF(#REF!="","",#REF!)</f>
        <v>#REF!</v>
      </c>
      <c r="P87" s="316" t="e">
        <f t="array" ref="P87">IF(#REF!="","",#REF!)</f>
        <v>#REF!</v>
      </c>
      <c r="Q87" s="316" t="e">
        <f t="array" ref="Q87">IF(#REF!="","",#REF!)</f>
        <v>#REF!</v>
      </c>
      <c r="R87" s="316" t="e">
        <f t="array" ref="R87">IF(#REF!="","",#REF!)</f>
        <v>#REF!</v>
      </c>
    </row>
    <row r="88" spans="1:18" x14ac:dyDescent="0.25">
      <c r="A88" s="322">
        <v>3</v>
      </c>
      <c r="B88" s="316" t="e">
        <f t="array" ref="B88">IF(#REF!="","",#REF!)</f>
        <v>#REF!</v>
      </c>
      <c r="C88" s="316" t="e">
        <f t="array" ref="C88">IF(#REF!="","",#REF!)</f>
        <v>#REF!</v>
      </c>
      <c r="D88" s="316" t="e">
        <f t="array" ref="D88">IF(#REF!="","",#REF!)</f>
        <v>#REF!</v>
      </c>
      <c r="E88" s="316" t="e">
        <f t="array" ref="E88">IF(#REF!="","",#REF!)</f>
        <v>#REF!</v>
      </c>
      <c r="F88" s="316" t="e">
        <f t="array" ref="F88">IF(#REF!="","",#REF!)</f>
        <v>#REF!</v>
      </c>
      <c r="G88" s="316" t="e">
        <f t="array" ref="G88">IF(#REF!="","",#REF!)</f>
        <v>#REF!</v>
      </c>
      <c r="H88" s="316" t="e">
        <f t="array" ref="H88">IF(#REF!="","",#REF!)</f>
        <v>#REF!</v>
      </c>
      <c r="I88" s="316" t="e">
        <f t="array" ref="I88">IF(#REF!="","",#REF!)</f>
        <v>#REF!</v>
      </c>
      <c r="J88" s="316" t="e">
        <f t="array" ref="J88">IF(#REF!="","",#REF!)</f>
        <v>#REF!</v>
      </c>
      <c r="K88" s="316" t="e">
        <f t="array" ref="K88">IF(#REF!="","",#REF!)</f>
        <v>#REF!</v>
      </c>
      <c r="L88" s="316" t="e">
        <f t="array" ref="L88">IF(#REF!="","",#REF!)</f>
        <v>#REF!</v>
      </c>
      <c r="M88" s="316" t="e">
        <f t="array" ref="M88">IF(#REF!="","",#REF!)</f>
        <v>#REF!</v>
      </c>
      <c r="N88" s="316" t="e">
        <f t="array" ref="N88">IF(#REF!="","",#REF!)</f>
        <v>#REF!</v>
      </c>
      <c r="O88" s="316" t="e">
        <f t="array" ref="O88">IF(#REF!="","",#REF!)</f>
        <v>#REF!</v>
      </c>
      <c r="P88" s="316" t="e">
        <f t="array" ref="P88">IF(#REF!="","",#REF!)</f>
        <v>#REF!</v>
      </c>
      <c r="Q88" s="316" t="e">
        <f t="array" ref="Q88">IF(#REF!="","",#REF!)</f>
        <v>#REF!</v>
      </c>
      <c r="R88" s="316" t="e">
        <f t="array" ref="R88">IF(#REF!="","",#REF!)</f>
        <v>#REF!</v>
      </c>
    </row>
    <row r="89" spans="1:18" x14ac:dyDescent="0.25">
      <c r="A89" s="322">
        <v>3</v>
      </c>
      <c r="B89" s="316" t="e">
        <f t="array" ref="B89">IF(#REF!="","",#REF!)</f>
        <v>#REF!</v>
      </c>
      <c r="C89" s="316" t="e">
        <f t="array" ref="C89">IF(#REF!="","",#REF!)</f>
        <v>#REF!</v>
      </c>
      <c r="D89" s="316" t="e">
        <f t="array" ref="D89">IF(#REF!="","",#REF!)</f>
        <v>#REF!</v>
      </c>
      <c r="E89" s="316" t="e">
        <f t="array" ref="E89">IF(#REF!="","",#REF!)</f>
        <v>#REF!</v>
      </c>
      <c r="F89" s="316" t="e">
        <f t="array" ref="F89">IF(#REF!="","",#REF!)</f>
        <v>#REF!</v>
      </c>
      <c r="G89" s="316" t="e">
        <f t="array" ref="G89">IF(#REF!="","",#REF!)</f>
        <v>#REF!</v>
      </c>
      <c r="H89" s="316" t="e">
        <f t="array" ref="H89">IF(#REF!="","",#REF!)</f>
        <v>#REF!</v>
      </c>
      <c r="I89" s="316" t="e">
        <f t="array" ref="I89">IF(#REF!="","",#REF!)</f>
        <v>#REF!</v>
      </c>
      <c r="J89" s="316" t="e">
        <f t="array" ref="J89">IF(#REF!="","",#REF!)</f>
        <v>#REF!</v>
      </c>
      <c r="K89" s="316" t="e">
        <f t="array" ref="K89">IF(#REF!="","",#REF!)</f>
        <v>#REF!</v>
      </c>
      <c r="L89" s="316" t="e">
        <f t="array" ref="L89">IF(#REF!="","",#REF!)</f>
        <v>#REF!</v>
      </c>
      <c r="M89" s="316" t="e">
        <f t="array" ref="M89">IF(#REF!="","",#REF!)</f>
        <v>#REF!</v>
      </c>
      <c r="N89" s="316" t="e">
        <f t="array" ref="N89">IF(#REF!="","",#REF!)</f>
        <v>#REF!</v>
      </c>
      <c r="O89" s="316" t="e">
        <f t="array" ref="O89">IF(#REF!="","",#REF!)</f>
        <v>#REF!</v>
      </c>
      <c r="P89" s="316" t="e">
        <f t="array" ref="P89">IF(#REF!="","",#REF!)</f>
        <v>#REF!</v>
      </c>
      <c r="Q89" s="316" t="e">
        <f t="array" ref="Q89">IF(#REF!="","",#REF!)</f>
        <v>#REF!</v>
      </c>
      <c r="R89" s="316" t="e">
        <f t="array" ref="R89">IF(#REF!="","",#REF!)</f>
        <v>#REF!</v>
      </c>
    </row>
    <row r="90" spans="1:18" x14ac:dyDescent="0.25">
      <c r="A90" s="322">
        <v>3</v>
      </c>
      <c r="B90" s="316" t="e">
        <f t="array" ref="B90">IF(#REF!="","",#REF!)</f>
        <v>#REF!</v>
      </c>
      <c r="C90" s="316" t="e">
        <f t="array" ref="C90">IF(#REF!="","",#REF!)</f>
        <v>#REF!</v>
      </c>
      <c r="D90" s="316" t="e">
        <f t="array" ref="D90">IF(#REF!="","",#REF!)</f>
        <v>#REF!</v>
      </c>
      <c r="E90" s="316" t="e">
        <f t="array" ref="E90">IF(#REF!="","",#REF!)</f>
        <v>#REF!</v>
      </c>
      <c r="F90" s="316" t="e">
        <f t="array" ref="F90">IF(#REF!="","",#REF!)</f>
        <v>#REF!</v>
      </c>
      <c r="G90" s="316" t="e">
        <f t="array" ref="G90">IF(#REF!="","",#REF!)</f>
        <v>#REF!</v>
      </c>
      <c r="H90" s="316" t="e">
        <f t="array" ref="H90">IF(#REF!="","",#REF!)</f>
        <v>#REF!</v>
      </c>
      <c r="I90" s="316" t="e">
        <f t="array" ref="I90">IF(#REF!="","",#REF!)</f>
        <v>#REF!</v>
      </c>
      <c r="J90" s="316" t="e">
        <f t="array" ref="J90">IF(#REF!="","",#REF!)</f>
        <v>#REF!</v>
      </c>
      <c r="K90" s="316" t="e">
        <f t="array" ref="K90">IF(#REF!="","",#REF!)</f>
        <v>#REF!</v>
      </c>
      <c r="L90" s="316" t="e">
        <f t="array" ref="L90">IF(#REF!="","",#REF!)</f>
        <v>#REF!</v>
      </c>
      <c r="M90" s="316" t="e">
        <f t="array" ref="M90">IF(#REF!="","",#REF!)</f>
        <v>#REF!</v>
      </c>
      <c r="N90" s="316" t="e">
        <f t="array" ref="N90">IF(#REF!="","",#REF!)</f>
        <v>#REF!</v>
      </c>
      <c r="O90" s="316" t="e">
        <f t="array" ref="O90">IF(#REF!="","",#REF!)</f>
        <v>#REF!</v>
      </c>
      <c r="P90" s="316" t="e">
        <f t="array" ref="P90">IF(#REF!="","",#REF!)</f>
        <v>#REF!</v>
      </c>
      <c r="Q90" s="316" t="e">
        <f t="array" ref="Q90">IF(#REF!="","",#REF!)</f>
        <v>#REF!</v>
      </c>
      <c r="R90" s="316" t="e">
        <f t="array" ref="R90">IF(#REF!="","",#REF!)</f>
        <v>#REF!</v>
      </c>
    </row>
    <row r="91" spans="1:18" x14ac:dyDescent="0.25">
      <c r="A91" s="322">
        <v>3</v>
      </c>
      <c r="B91" s="316" t="e">
        <f t="array" ref="B91">IF(#REF!="","",#REF!)</f>
        <v>#REF!</v>
      </c>
      <c r="C91" s="316" t="e">
        <f t="array" ref="C91">IF(#REF!="","",#REF!)</f>
        <v>#REF!</v>
      </c>
      <c r="D91" s="316" t="e">
        <f t="array" ref="D91">IF(#REF!="","",#REF!)</f>
        <v>#REF!</v>
      </c>
      <c r="E91" s="316" t="e">
        <f t="array" ref="E91">IF(#REF!="","",#REF!)</f>
        <v>#REF!</v>
      </c>
      <c r="F91" s="316" t="e">
        <f t="array" ref="F91">IF(#REF!="","",#REF!)</f>
        <v>#REF!</v>
      </c>
      <c r="G91" s="316" t="e">
        <f t="array" ref="G91">IF(#REF!="","",#REF!)</f>
        <v>#REF!</v>
      </c>
      <c r="H91" s="316" t="e">
        <f t="array" ref="H91">IF(#REF!="","",#REF!)</f>
        <v>#REF!</v>
      </c>
      <c r="I91" s="316" t="e">
        <f t="array" ref="I91">IF(#REF!="","",#REF!)</f>
        <v>#REF!</v>
      </c>
      <c r="J91" s="316" t="e">
        <f t="array" ref="J91">IF(#REF!="","",#REF!)</f>
        <v>#REF!</v>
      </c>
      <c r="K91" s="316" t="e">
        <f t="array" ref="K91">IF(#REF!="","",#REF!)</f>
        <v>#REF!</v>
      </c>
      <c r="L91" s="316" t="e">
        <f t="array" ref="L91">IF(#REF!="","",#REF!)</f>
        <v>#REF!</v>
      </c>
      <c r="M91" s="316" t="e">
        <f t="array" ref="M91">IF(#REF!="","",#REF!)</f>
        <v>#REF!</v>
      </c>
      <c r="N91" s="316" t="e">
        <f t="array" ref="N91">IF(#REF!="","",#REF!)</f>
        <v>#REF!</v>
      </c>
      <c r="O91" s="316" t="e">
        <f t="array" ref="O91">IF(#REF!="","",#REF!)</f>
        <v>#REF!</v>
      </c>
      <c r="P91" s="316" t="e">
        <f t="array" ref="P91">IF(#REF!="","",#REF!)</f>
        <v>#REF!</v>
      </c>
      <c r="Q91" s="316" t="e">
        <f t="array" ref="Q91">IF(#REF!="","",#REF!)</f>
        <v>#REF!</v>
      </c>
      <c r="R91" s="316" t="e">
        <f t="array" ref="R91">IF(#REF!="","",#REF!)</f>
        <v>#REF!</v>
      </c>
    </row>
    <row r="92" spans="1:18" x14ac:dyDescent="0.25">
      <c r="A92" s="322">
        <v>3</v>
      </c>
      <c r="B92" s="316" t="e">
        <f t="array" ref="B92">IF(#REF!="","",#REF!)</f>
        <v>#REF!</v>
      </c>
      <c r="C92" s="316" t="e">
        <f t="array" ref="C92">IF(#REF!="","",#REF!)</f>
        <v>#REF!</v>
      </c>
      <c r="D92" s="316" t="e">
        <f t="array" ref="D92">IF(#REF!="","",#REF!)</f>
        <v>#REF!</v>
      </c>
      <c r="E92" s="316" t="e">
        <f t="array" ref="E92">IF(#REF!="","",#REF!)</f>
        <v>#REF!</v>
      </c>
      <c r="F92" s="316" t="e">
        <f t="array" ref="F92">IF(#REF!="","",#REF!)</f>
        <v>#REF!</v>
      </c>
      <c r="G92" s="316" t="e">
        <f t="array" ref="G92">IF(#REF!="","",#REF!)</f>
        <v>#REF!</v>
      </c>
      <c r="H92" s="316" t="e">
        <f t="array" ref="H92">IF(#REF!="","",#REF!)</f>
        <v>#REF!</v>
      </c>
      <c r="I92" s="316" t="e">
        <f t="array" ref="I92">IF(#REF!="","",#REF!)</f>
        <v>#REF!</v>
      </c>
      <c r="J92" s="316" t="e">
        <f t="array" ref="J92">IF(#REF!="","",#REF!)</f>
        <v>#REF!</v>
      </c>
      <c r="K92" s="316" t="e">
        <f t="array" ref="K92">IF(#REF!="","",#REF!)</f>
        <v>#REF!</v>
      </c>
      <c r="L92" s="316" t="e">
        <f t="array" ref="L92">IF(#REF!="","",#REF!)</f>
        <v>#REF!</v>
      </c>
      <c r="M92" s="316" t="e">
        <f t="array" ref="M92">IF(#REF!="","",#REF!)</f>
        <v>#REF!</v>
      </c>
      <c r="N92" s="316" t="e">
        <f t="array" ref="N92">IF(#REF!="","",#REF!)</f>
        <v>#REF!</v>
      </c>
      <c r="O92" s="316" t="e">
        <f t="array" ref="O92">IF(#REF!="","",#REF!)</f>
        <v>#REF!</v>
      </c>
      <c r="P92" s="316" t="e">
        <f t="array" ref="P92">IF(#REF!="","",#REF!)</f>
        <v>#REF!</v>
      </c>
      <c r="Q92" s="316" t="e">
        <f t="array" ref="Q92">IF(#REF!="","",#REF!)</f>
        <v>#REF!</v>
      </c>
      <c r="R92" s="316" t="e">
        <f t="array" ref="R92">IF(#REF!="","",#REF!)</f>
        <v>#REF!</v>
      </c>
    </row>
    <row r="93" spans="1:18" x14ac:dyDescent="0.25">
      <c r="A93" s="322">
        <v>3</v>
      </c>
      <c r="B93" s="316" t="e">
        <f t="array" ref="B93">IF(#REF!="","",#REF!)</f>
        <v>#REF!</v>
      </c>
      <c r="C93" s="316" t="e">
        <f t="array" ref="C93">IF(#REF!="","",#REF!)</f>
        <v>#REF!</v>
      </c>
      <c r="D93" s="316" t="e">
        <f t="array" ref="D93">IF(#REF!="","",#REF!)</f>
        <v>#REF!</v>
      </c>
      <c r="E93" s="316" t="e">
        <f t="array" ref="E93">IF(#REF!="","",#REF!)</f>
        <v>#REF!</v>
      </c>
      <c r="F93" s="316" t="e">
        <f t="array" ref="F93">IF(#REF!="","",#REF!)</f>
        <v>#REF!</v>
      </c>
      <c r="G93" s="316" t="e">
        <f t="array" ref="G93">IF(#REF!="","",#REF!)</f>
        <v>#REF!</v>
      </c>
      <c r="H93" s="316" t="e">
        <f t="array" ref="H93">IF(#REF!="","",#REF!)</f>
        <v>#REF!</v>
      </c>
      <c r="I93" s="316" t="e">
        <f t="array" ref="I93">IF(#REF!="","",#REF!)</f>
        <v>#REF!</v>
      </c>
      <c r="J93" s="316" t="e">
        <f t="array" ref="J93">IF(#REF!="","",#REF!)</f>
        <v>#REF!</v>
      </c>
      <c r="K93" s="316" t="e">
        <f t="array" ref="K93">IF(#REF!="","",#REF!)</f>
        <v>#REF!</v>
      </c>
      <c r="L93" s="316" t="e">
        <f t="array" ref="L93">IF(#REF!="","",#REF!)</f>
        <v>#REF!</v>
      </c>
      <c r="M93" s="316" t="e">
        <f t="array" ref="M93">IF(#REF!="","",#REF!)</f>
        <v>#REF!</v>
      </c>
      <c r="N93" s="316" t="e">
        <f t="array" ref="N93">IF(#REF!="","",#REF!)</f>
        <v>#REF!</v>
      </c>
      <c r="O93" s="316" t="e">
        <f t="array" ref="O93">IF(#REF!="","",#REF!)</f>
        <v>#REF!</v>
      </c>
      <c r="P93" s="316" t="e">
        <f t="array" ref="P93">IF(#REF!="","",#REF!)</f>
        <v>#REF!</v>
      </c>
      <c r="Q93" s="316" t="e">
        <f t="array" ref="Q93">IF(#REF!="","",#REF!)</f>
        <v>#REF!</v>
      </c>
      <c r="R93" s="316" t="e">
        <f t="array" ref="R93">IF(#REF!="","",#REF!)</f>
        <v>#REF!</v>
      </c>
    </row>
    <row r="94" spans="1:18" x14ac:dyDescent="0.25">
      <c r="A94" s="322">
        <v>3</v>
      </c>
      <c r="B94" s="316" t="e">
        <f t="array" ref="B94">IF(#REF!="","",#REF!)</f>
        <v>#REF!</v>
      </c>
      <c r="C94" s="316" t="e">
        <f t="array" ref="C94">IF(#REF!="","",#REF!)</f>
        <v>#REF!</v>
      </c>
      <c r="D94" s="316" t="e">
        <f t="array" ref="D94">IF(#REF!="","",#REF!)</f>
        <v>#REF!</v>
      </c>
      <c r="E94" s="316" t="e">
        <f t="array" ref="E94">IF(#REF!="","",#REF!)</f>
        <v>#REF!</v>
      </c>
      <c r="F94" s="316" t="e">
        <f t="array" ref="F94">IF(#REF!="","",#REF!)</f>
        <v>#REF!</v>
      </c>
      <c r="G94" s="316" t="e">
        <f t="array" ref="G94">IF(#REF!="","",#REF!)</f>
        <v>#REF!</v>
      </c>
      <c r="H94" s="316" t="e">
        <f t="array" ref="H94">IF(#REF!="","",#REF!)</f>
        <v>#REF!</v>
      </c>
      <c r="I94" s="316" t="e">
        <f t="array" ref="I94">IF(#REF!="","",#REF!)</f>
        <v>#REF!</v>
      </c>
      <c r="J94" s="316" t="e">
        <f t="array" ref="J94">IF(#REF!="","",#REF!)</f>
        <v>#REF!</v>
      </c>
      <c r="K94" s="316" t="e">
        <f t="array" ref="K94">IF(#REF!="","",#REF!)</f>
        <v>#REF!</v>
      </c>
      <c r="L94" s="316" t="e">
        <f t="array" ref="L94">IF(#REF!="","",#REF!)</f>
        <v>#REF!</v>
      </c>
      <c r="M94" s="316" t="e">
        <f t="array" ref="M94">IF(#REF!="","",#REF!)</f>
        <v>#REF!</v>
      </c>
      <c r="N94" s="316" t="e">
        <f t="array" ref="N94">IF(#REF!="","",#REF!)</f>
        <v>#REF!</v>
      </c>
      <c r="O94" s="316" t="e">
        <f t="array" ref="O94">IF(#REF!="","",#REF!)</f>
        <v>#REF!</v>
      </c>
      <c r="P94" s="316" t="e">
        <f t="array" ref="P94">IF(#REF!="","",#REF!)</f>
        <v>#REF!</v>
      </c>
      <c r="Q94" s="316" t="e">
        <f t="array" ref="Q94">IF(#REF!="","",#REF!)</f>
        <v>#REF!</v>
      </c>
      <c r="R94" s="316" t="e">
        <f t="array" ref="R94">IF(#REF!="","",#REF!)</f>
        <v>#REF!</v>
      </c>
    </row>
    <row r="95" spans="1:18" x14ac:dyDescent="0.25">
      <c r="A95" s="322">
        <v>3</v>
      </c>
      <c r="B95" s="316" t="e">
        <f t="array" ref="B95">IF(#REF!="","",#REF!)</f>
        <v>#REF!</v>
      </c>
      <c r="C95" s="316" t="e">
        <f t="array" ref="C95">IF(#REF!="","",#REF!)</f>
        <v>#REF!</v>
      </c>
      <c r="D95" s="316" t="e">
        <f t="array" ref="D95">IF(#REF!="","",#REF!)</f>
        <v>#REF!</v>
      </c>
      <c r="E95" s="316" t="e">
        <f t="array" ref="E95">IF(#REF!="","",#REF!)</f>
        <v>#REF!</v>
      </c>
      <c r="F95" s="316" t="e">
        <f t="array" ref="F95">IF(#REF!="","",#REF!)</f>
        <v>#REF!</v>
      </c>
      <c r="G95" s="316" t="e">
        <f t="array" ref="G95">IF(#REF!="","",#REF!)</f>
        <v>#REF!</v>
      </c>
      <c r="H95" s="316" t="e">
        <f t="array" ref="H95">IF(#REF!="","",#REF!)</f>
        <v>#REF!</v>
      </c>
      <c r="I95" s="316" t="e">
        <f t="array" ref="I95">IF(#REF!="","",#REF!)</f>
        <v>#REF!</v>
      </c>
      <c r="J95" s="316" t="e">
        <f t="array" ref="J95">IF(#REF!="","",#REF!)</f>
        <v>#REF!</v>
      </c>
      <c r="K95" s="316" t="e">
        <f t="array" ref="K95">IF(#REF!="","",#REF!)</f>
        <v>#REF!</v>
      </c>
      <c r="L95" s="316" t="e">
        <f t="array" ref="L95">IF(#REF!="","",#REF!)</f>
        <v>#REF!</v>
      </c>
      <c r="M95" s="316" t="e">
        <f t="array" ref="M95">IF(#REF!="","",#REF!)</f>
        <v>#REF!</v>
      </c>
      <c r="N95" s="316" t="e">
        <f t="array" ref="N95">IF(#REF!="","",#REF!)</f>
        <v>#REF!</v>
      </c>
      <c r="O95" s="316" t="e">
        <f t="array" ref="O95">IF(#REF!="","",#REF!)</f>
        <v>#REF!</v>
      </c>
      <c r="P95" s="316" t="e">
        <f t="array" ref="P95">IF(#REF!="","",#REF!)</f>
        <v>#REF!</v>
      </c>
      <c r="Q95" s="316" t="e">
        <f t="array" ref="Q95">IF(#REF!="","",#REF!)</f>
        <v>#REF!</v>
      </c>
      <c r="R95" s="316" t="e">
        <f t="array" ref="R95">IF(#REF!="","",#REF!)</f>
        <v>#REF!</v>
      </c>
    </row>
    <row r="96" spans="1:18" x14ac:dyDescent="0.25">
      <c r="A96" s="322">
        <v>3</v>
      </c>
      <c r="B96" s="316" t="e">
        <f t="array" ref="B96">IF(#REF!="","",#REF!)</f>
        <v>#REF!</v>
      </c>
      <c r="C96" s="316" t="e">
        <f t="array" ref="C96">IF(#REF!="","",#REF!)</f>
        <v>#REF!</v>
      </c>
      <c r="D96" s="316" t="e">
        <f t="array" ref="D96">IF(#REF!="","",#REF!)</f>
        <v>#REF!</v>
      </c>
      <c r="E96" s="316" t="e">
        <f t="array" ref="E96">IF(#REF!="","",#REF!)</f>
        <v>#REF!</v>
      </c>
      <c r="F96" s="316" t="e">
        <f t="array" ref="F96">IF(#REF!="","",#REF!)</f>
        <v>#REF!</v>
      </c>
      <c r="G96" s="316" t="e">
        <f t="array" ref="G96">IF(#REF!="","",#REF!)</f>
        <v>#REF!</v>
      </c>
      <c r="H96" s="316" t="e">
        <f t="array" ref="H96">IF(#REF!="","",#REF!)</f>
        <v>#REF!</v>
      </c>
      <c r="I96" s="316" t="e">
        <f t="array" ref="I96">IF(#REF!="","",#REF!)</f>
        <v>#REF!</v>
      </c>
      <c r="J96" s="316" t="e">
        <f t="array" ref="J96">IF(#REF!="","",#REF!)</f>
        <v>#REF!</v>
      </c>
      <c r="K96" s="316" t="e">
        <f t="array" ref="K96">IF(#REF!="","",#REF!)</f>
        <v>#REF!</v>
      </c>
      <c r="L96" s="316" t="e">
        <f t="array" ref="L96">IF(#REF!="","",#REF!)</f>
        <v>#REF!</v>
      </c>
      <c r="M96" s="316" t="e">
        <f t="array" ref="M96">IF(#REF!="","",#REF!)</f>
        <v>#REF!</v>
      </c>
      <c r="N96" s="316" t="e">
        <f t="array" ref="N96">IF(#REF!="","",#REF!)</f>
        <v>#REF!</v>
      </c>
      <c r="O96" s="316" t="e">
        <f t="array" ref="O96">IF(#REF!="","",#REF!)</f>
        <v>#REF!</v>
      </c>
      <c r="P96" s="316" t="e">
        <f t="array" ref="P96">IF(#REF!="","",#REF!)</f>
        <v>#REF!</v>
      </c>
      <c r="Q96" s="316" t="e">
        <f t="array" ref="Q96">IF(#REF!="","",#REF!)</f>
        <v>#REF!</v>
      </c>
      <c r="R96" s="316" t="e">
        <f t="array" ref="R96">IF(#REF!="","",#REF!)</f>
        <v>#REF!</v>
      </c>
    </row>
    <row r="97" spans="1:18" x14ac:dyDescent="0.25">
      <c r="A97" s="322">
        <v>3</v>
      </c>
      <c r="B97" s="316" t="e">
        <f t="array" ref="B97">IF(#REF!="","",#REF!)</f>
        <v>#REF!</v>
      </c>
      <c r="C97" s="316" t="e">
        <f t="array" ref="C97">IF(#REF!="","",#REF!)</f>
        <v>#REF!</v>
      </c>
      <c r="D97" s="316" t="e">
        <f t="array" ref="D97">IF(#REF!="","",#REF!)</f>
        <v>#REF!</v>
      </c>
      <c r="E97" s="316" t="e">
        <f t="array" ref="E97">IF(#REF!="","",#REF!)</f>
        <v>#REF!</v>
      </c>
      <c r="F97" s="316" t="e">
        <f t="array" ref="F97">IF(#REF!="","",#REF!)</f>
        <v>#REF!</v>
      </c>
      <c r="G97" s="316" t="e">
        <f t="array" ref="G97">IF(#REF!="","",#REF!)</f>
        <v>#REF!</v>
      </c>
      <c r="H97" s="316" t="e">
        <f t="array" ref="H97">IF(#REF!="","",#REF!)</f>
        <v>#REF!</v>
      </c>
      <c r="I97" s="316" t="e">
        <f t="array" ref="I97">IF(#REF!="","",#REF!)</f>
        <v>#REF!</v>
      </c>
      <c r="J97" s="316" t="e">
        <f t="array" ref="J97">IF(#REF!="","",#REF!)</f>
        <v>#REF!</v>
      </c>
      <c r="K97" s="316" t="e">
        <f t="array" ref="K97">IF(#REF!="","",#REF!)</f>
        <v>#REF!</v>
      </c>
      <c r="L97" s="316" t="e">
        <f t="array" ref="L97">IF(#REF!="","",#REF!)</f>
        <v>#REF!</v>
      </c>
      <c r="M97" s="316" t="e">
        <f t="array" ref="M97">IF(#REF!="","",#REF!)</f>
        <v>#REF!</v>
      </c>
      <c r="N97" s="316" t="e">
        <f t="array" ref="N97">IF(#REF!="","",#REF!)</f>
        <v>#REF!</v>
      </c>
      <c r="O97" s="316" t="e">
        <f t="array" ref="O97">IF(#REF!="","",#REF!)</f>
        <v>#REF!</v>
      </c>
      <c r="P97" s="316" t="e">
        <f t="array" ref="P97">IF(#REF!="","",#REF!)</f>
        <v>#REF!</v>
      </c>
      <c r="Q97" s="316" t="e">
        <f t="array" ref="Q97">IF(#REF!="","",#REF!)</f>
        <v>#REF!</v>
      </c>
      <c r="R97" s="316" t="e">
        <f t="array" ref="R97">IF(#REF!="","",#REF!)</f>
        <v>#REF!</v>
      </c>
    </row>
    <row r="98" spans="1:18" x14ac:dyDescent="0.25">
      <c r="A98" s="322">
        <v>3</v>
      </c>
      <c r="B98" s="316" t="e">
        <f t="array" ref="B98">IF(#REF!="","",#REF!)</f>
        <v>#REF!</v>
      </c>
      <c r="C98" s="316" t="e">
        <f t="array" ref="C98">IF(#REF!="","",#REF!)</f>
        <v>#REF!</v>
      </c>
      <c r="D98" s="316" t="e">
        <f t="array" ref="D98">IF(#REF!="","",#REF!)</f>
        <v>#REF!</v>
      </c>
      <c r="E98" s="316" t="e">
        <f t="array" ref="E98">IF(#REF!="","",#REF!)</f>
        <v>#REF!</v>
      </c>
      <c r="F98" s="316" t="e">
        <f t="array" ref="F98">IF(#REF!="","",#REF!)</f>
        <v>#REF!</v>
      </c>
      <c r="G98" s="316" t="e">
        <f t="array" ref="G98">IF(#REF!="","",#REF!)</f>
        <v>#REF!</v>
      </c>
      <c r="H98" s="316" t="e">
        <f t="array" ref="H98">IF(#REF!="","",#REF!)</f>
        <v>#REF!</v>
      </c>
      <c r="I98" s="316" t="e">
        <f t="array" ref="I98">IF(#REF!="","",#REF!)</f>
        <v>#REF!</v>
      </c>
      <c r="J98" s="316" t="e">
        <f t="array" ref="J98">IF(#REF!="","",#REF!)</f>
        <v>#REF!</v>
      </c>
      <c r="K98" s="316" t="e">
        <f t="array" ref="K98">IF(#REF!="","",#REF!)</f>
        <v>#REF!</v>
      </c>
      <c r="L98" s="316" t="e">
        <f t="array" ref="L98">IF(#REF!="","",#REF!)</f>
        <v>#REF!</v>
      </c>
      <c r="M98" s="316" t="e">
        <f t="array" ref="M98">IF(#REF!="","",#REF!)</f>
        <v>#REF!</v>
      </c>
      <c r="N98" s="316" t="e">
        <f t="array" ref="N98">IF(#REF!="","",#REF!)</f>
        <v>#REF!</v>
      </c>
      <c r="O98" s="316" t="e">
        <f t="array" ref="O98">IF(#REF!="","",#REF!)</f>
        <v>#REF!</v>
      </c>
      <c r="P98" s="316" t="e">
        <f t="array" ref="P98">IF(#REF!="","",#REF!)</f>
        <v>#REF!</v>
      </c>
      <c r="Q98" s="316" t="e">
        <f t="array" ref="Q98">IF(#REF!="","",#REF!)</f>
        <v>#REF!</v>
      </c>
      <c r="R98" s="316" t="e">
        <f t="array" ref="R98">IF(#REF!="","",#REF!)</f>
        <v>#REF!</v>
      </c>
    </row>
    <row r="99" spans="1:18" x14ac:dyDescent="0.25">
      <c r="A99" s="322">
        <v>3</v>
      </c>
      <c r="B99" s="316" t="e">
        <f t="array" ref="B99">IF(#REF!="","",#REF!)</f>
        <v>#REF!</v>
      </c>
      <c r="C99" s="316" t="e">
        <f t="array" ref="C99">IF(#REF!="","",#REF!)</f>
        <v>#REF!</v>
      </c>
      <c r="D99" s="316" t="e">
        <f t="array" ref="D99">IF(#REF!="","",#REF!)</f>
        <v>#REF!</v>
      </c>
      <c r="E99" s="316" t="e">
        <f t="array" ref="E99">IF(#REF!="","",#REF!)</f>
        <v>#REF!</v>
      </c>
      <c r="F99" s="316" t="e">
        <f t="array" ref="F99">IF(#REF!="","",#REF!)</f>
        <v>#REF!</v>
      </c>
      <c r="G99" s="316" t="e">
        <f t="array" ref="G99">IF(#REF!="","",#REF!)</f>
        <v>#REF!</v>
      </c>
      <c r="H99" s="316" t="e">
        <f t="array" ref="H99">IF(#REF!="","",#REF!)</f>
        <v>#REF!</v>
      </c>
      <c r="I99" s="316" t="e">
        <f t="array" ref="I99">IF(#REF!="","",#REF!)</f>
        <v>#REF!</v>
      </c>
      <c r="J99" s="316" t="e">
        <f t="array" ref="J99">IF(#REF!="","",#REF!)</f>
        <v>#REF!</v>
      </c>
      <c r="K99" s="316" t="e">
        <f t="array" ref="K99">IF(#REF!="","",#REF!)</f>
        <v>#REF!</v>
      </c>
      <c r="L99" s="316" t="e">
        <f t="array" ref="L99">IF(#REF!="","",#REF!)</f>
        <v>#REF!</v>
      </c>
      <c r="M99" s="316" t="e">
        <f t="array" ref="M99">IF(#REF!="","",#REF!)</f>
        <v>#REF!</v>
      </c>
      <c r="N99" s="316" t="e">
        <f t="array" ref="N99">IF(#REF!="","",#REF!)</f>
        <v>#REF!</v>
      </c>
      <c r="O99" s="316" t="e">
        <f t="array" ref="O99">IF(#REF!="","",#REF!)</f>
        <v>#REF!</v>
      </c>
      <c r="P99" s="316" t="e">
        <f t="array" ref="P99">IF(#REF!="","",#REF!)</f>
        <v>#REF!</v>
      </c>
      <c r="Q99" s="316" t="e">
        <f t="array" ref="Q99">IF(#REF!="","",#REF!)</f>
        <v>#REF!</v>
      </c>
      <c r="R99" s="316" t="e">
        <f t="array" ref="R99">IF(#REF!="","",#REF!)</f>
        <v>#REF!</v>
      </c>
    </row>
    <row r="100" spans="1:18" x14ac:dyDescent="0.25">
      <c r="A100" s="322">
        <v>3</v>
      </c>
      <c r="B100" s="316" t="e">
        <f t="array" ref="B100">IF(#REF!="","",#REF!)</f>
        <v>#REF!</v>
      </c>
      <c r="C100" s="316" t="e">
        <f t="array" ref="C100">IF(#REF!="","",#REF!)</f>
        <v>#REF!</v>
      </c>
      <c r="D100" s="316" t="e">
        <f t="array" ref="D100">IF(#REF!="","",#REF!)</f>
        <v>#REF!</v>
      </c>
      <c r="E100" s="316" t="e">
        <f t="array" ref="E100">IF(#REF!="","",#REF!)</f>
        <v>#REF!</v>
      </c>
      <c r="F100" s="316" t="e">
        <f t="array" ref="F100">IF(#REF!="","",#REF!)</f>
        <v>#REF!</v>
      </c>
      <c r="G100" s="316" t="e">
        <f t="array" ref="G100">IF(#REF!="","",#REF!)</f>
        <v>#REF!</v>
      </c>
      <c r="H100" s="316" t="e">
        <f t="array" ref="H100">IF(#REF!="","",#REF!)</f>
        <v>#REF!</v>
      </c>
      <c r="I100" s="316" t="e">
        <f t="array" ref="I100">IF(#REF!="","",#REF!)</f>
        <v>#REF!</v>
      </c>
      <c r="J100" s="316" t="e">
        <f t="array" ref="J100">IF(#REF!="","",#REF!)</f>
        <v>#REF!</v>
      </c>
      <c r="K100" s="316" t="e">
        <f t="array" ref="K100">IF(#REF!="","",#REF!)</f>
        <v>#REF!</v>
      </c>
      <c r="L100" s="316" t="e">
        <f t="array" ref="L100">IF(#REF!="","",#REF!)</f>
        <v>#REF!</v>
      </c>
      <c r="M100" s="316" t="e">
        <f t="array" ref="M100">IF(#REF!="","",#REF!)</f>
        <v>#REF!</v>
      </c>
      <c r="N100" s="316" t="e">
        <f t="array" ref="N100">IF(#REF!="","",#REF!)</f>
        <v>#REF!</v>
      </c>
      <c r="O100" s="316" t="e">
        <f t="array" ref="O100">IF(#REF!="","",#REF!)</f>
        <v>#REF!</v>
      </c>
      <c r="P100" s="316" t="e">
        <f t="array" ref="P100">IF(#REF!="","",#REF!)</f>
        <v>#REF!</v>
      </c>
      <c r="Q100" s="316" t="e">
        <f t="array" ref="Q100">IF(#REF!="","",#REF!)</f>
        <v>#REF!</v>
      </c>
      <c r="R100" s="316" t="e">
        <f t="array" ref="R100">IF(#REF!="","",#REF!)</f>
        <v>#REF!</v>
      </c>
    </row>
    <row r="101" spans="1:18" x14ac:dyDescent="0.25">
      <c r="A101" s="322">
        <v>3</v>
      </c>
      <c r="B101" s="316" t="e">
        <f t="array" ref="B101">IF(#REF!="","",#REF!)</f>
        <v>#REF!</v>
      </c>
      <c r="C101" s="316" t="e">
        <f t="array" ref="C101">IF(#REF!="","",#REF!)</f>
        <v>#REF!</v>
      </c>
      <c r="D101" s="316" t="e">
        <f t="array" ref="D101">IF(#REF!="","",#REF!)</f>
        <v>#REF!</v>
      </c>
      <c r="E101" s="316" t="e">
        <f t="array" ref="E101">IF(#REF!="","",#REF!)</f>
        <v>#REF!</v>
      </c>
      <c r="F101" s="316" t="e">
        <f t="array" ref="F101">IF(#REF!="","",#REF!)</f>
        <v>#REF!</v>
      </c>
      <c r="G101" s="316" t="e">
        <f t="array" ref="G101">IF(#REF!="","",#REF!)</f>
        <v>#REF!</v>
      </c>
      <c r="H101" s="316" t="e">
        <f t="array" ref="H101">IF(#REF!="","",#REF!)</f>
        <v>#REF!</v>
      </c>
      <c r="I101" s="316" t="e">
        <f t="array" ref="I101">IF(#REF!="","",#REF!)</f>
        <v>#REF!</v>
      </c>
      <c r="J101" s="316" t="e">
        <f t="array" ref="J101">IF(#REF!="","",#REF!)</f>
        <v>#REF!</v>
      </c>
      <c r="K101" s="316" t="e">
        <f t="array" ref="K101">IF(#REF!="","",#REF!)</f>
        <v>#REF!</v>
      </c>
      <c r="L101" s="316" t="e">
        <f t="array" ref="L101">IF(#REF!="","",#REF!)</f>
        <v>#REF!</v>
      </c>
      <c r="M101" s="316" t="e">
        <f t="array" ref="M101">IF(#REF!="","",#REF!)</f>
        <v>#REF!</v>
      </c>
      <c r="N101" s="316" t="e">
        <f t="array" ref="N101">IF(#REF!="","",#REF!)</f>
        <v>#REF!</v>
      </c>
      <c r="O101" s="316" t="e">
        <f t="array" ref="O101">IF(#REF!="","",#REF!)</f>
        <v>#REF!</v>
      </c>
      <c r="P101" s="316" t="e">
        <f t="array" ref="P101">IF(#REF!="","",#REF!)</f>
        <v>#REF!</v>
      </c>
      <c r="Q101" s="316" t="e">
        <f t="array" ref="Q101">IF(#REF!="","",#REF!)</f>
        <v>#REF!</v>
      </c>
      <c r="R101" s="316" t="e">
        <f t="array" ref="R101">IF(#REF!="","",#REF!)</f>
        <v>#REF!</v>
      </c>
    </row>
    <row r="102" spans="1:18" x14ac:dyDescent="0.25">
      <c r="A102" s="322">
        <v>3</v>
      </c>
      <c r="B102" s="316" t="e">
        <f t="array" ref="B102">IF(#REF!="","",#REF!)</f>
        <v>#REF!</v>
      </c>
      <c r="C102" s="316" t="e">
        <f t="array" ref="C102">IF(#REF!="","",#REF!)</f>
        <v>#REF!</v>
      </c>
      <c r="D102" s="316" t="e">
        <f t="array" ref="D102">IF(#REF!="","",#REF!)</f>
        <v>#REF!</v>
      </c>
      <c r="E102" s="316" t="e">
        <f t="array" ref="E102">IF(#REF!="","",#REF!)</f>
        <v>#REF!</v>
      </c>
      <c r="F102" s="316" t="e">
        <f t="array" ref="F102">IF(#REF!="","",#REF!)</f>
        <v>#REF!</v>
      </c>
      <c r="G102" s="316" t="e">
        <f t="array" ref="G102">IF(#REF!="","",#REF!)</f>
        <v>#REF!</v>
      </c>
      <c r="H102" s="316" t="e">
        <f t="array" ref="H102">IF(#REF!="","",#REF!)</f>
        <v>#REF!</v>
      </c>
      <c r="I102" s="316" t="e">
        <f t="array" ref="I102">IF(#REF!="","",#REF!)</f>
        <v>#REF!</v>
      </c>
      <c r="J102" s="316" t="e">
        <f t="array" ref="J102">IF(#REF!="","",#REF!)</f>
        <v>#REF!</v>
      </c>
      <c r="K102" s="316" t="e">
        <f t="array" ref="K102">IF(#REF!="","",#REF!)</f>
        <v>#REF!</v>
      </c>
      <c r="L102" s="316" t="e">
        <f t="array" ref="L102">IF(#REF!="","",#REF!)</f>
        <v>#REF!</v>
      </c>
      <c r="M102" s="316" t="e">
        <f t="array" ref="M102">IF(#REF!="","",#REF!)</f>
        <v>#REF!</v>
      </c>
      <c r="N102" s="316" t="e">
        <f t="array" ref="N102">IF(#REF!="","",#REF!)</f>
        <v>#REF!</v>
      </c>
      <c r="O102" s="316" t="e">
        <f t="array" ref="O102">IF(#REF!="","",#REF!)</f>
        <v>#REF!</v>
      </c>
      <c r="P102" s="316" t="e">
        <f t="array" ref="P102">IF(#REF!="","",#REF!)</f>
        <v>#REF!</v>
      </c>
      <c r="Q102" s="316" t="e">
        <f t="array" ref="Q102">IF(#REF!="","",#REF!)</f>
        <v>#REF!</v>
      </c>
      <c r="R102" s="316" t="e">
        <f t="array" ref="R102">IF(#REF!="","",#REF!)</f>
        <v>#REF!</v>
      </c>
    </row>
    <row r="103" spans="1:18" x14ac:dyDescent="0.25">
      <c r="A103" s="322">
        <v>3</v>
      </c>
      <c r="B103" s="316" t="e">
        <f t="array" ref="B103">IF(#REF!="","",#REF!)</f>
        <v>#REF!</v>
      </c>
      <c r="C103" s="316" t="e">
        <f t="array" ref="C103">IF(#REF!="","",#REF!)</f>
        <v>#REF!</v>
      </c>
      <c r="D103" s="316" t="e">
        <f t="array" ref="D103">IF(#REF!="","",#REF!)</f>
        <v>#REF!</v>
      </c>
      <c r="E103" s="316" t="e">
        <f t="array" ref="E103">IF(#REF!="","",#REF!)</f>
        <v>#REF!</v>
      </c>
      <c r="F103" s="316" t="e">
        <f t="array" ref="F103">IF(#REF!="","",#REF!)</f>
        <v>#REF!</v>
      </c>
      <c r="G103" s="316" t="e">
        <f t="array" ref="G103">IF(#REF!="","",#REF!)</f>
        <v>#REF!</v>
      </c>
      <c r="H103" s="316" t="e">
        <f t="array" ref="H103">IF(#REF!="","",#REF!)</f>
        <v>#REF!</v>
      </c>
      <c r="I103" s="316" t="e">
        <f t="array" ref="I103">IF(#REF!="","",#REF!)</f>
        <v>#REF!</v>
      </c>
      <c r="J103" s="316" t="e">
        <f t="array" ref="J103">IF(#REF!="","",#REF!)</f>
        <v>#REF!</v>
      </c>
      <c r="K103" s="316" t="e">
        <f t="array" ref="K103">IF(#REF!="","",#REF!)</f>
        <v>#REF!</v>
      </c>
      <c r="L103" s="316" t="e">
        <f t="array" ref="L103">IF(#REF!="","",#REF!)</f>
        <v>#REF!</v>
      </c>
      <c r="M103" s="316" t="e">
        <f t="array" ref="M103">IF(#REF!="","",#REF!)</f>
        <v>#REF!</v>
      </c>
      <c r="N103" s="316" t="e">
        <f t="array" ref="N103">IF(#REF!="","",#REF!)</f>
        <v>#REF!</v>
      </c>
      <c r="O103" s="316" t="e">
        <f t="array" ref="O103">IF(#REF!="","",#REF!)</f>
        <v>#REF!</v>
      </c>
      <c r="P103" s="316" t="e">
        <f t="array" ref="P103">IF(#REF!="","",#REF!)</f>
        <v>#REF!</v>
      </c>
      <c r="Q103" s="316" t="e">
        <f t="array" ref="Q103">IF(#REF!="","",#REF!)</f>
        <v>#REF!</v>
      </c>
      <c r="R103" s="316" t="e">
        <f t="array" ref="R103">IF(#REF!="","",#REF!)</f>
        <v>#REF!</v>
      </c>
    </row>
    <row r="104" spans="1:18" x14ac:dyDescent="0.25">
      <c r="A104" s="322">
        <v>3</v>
      </c>
      <c r="B104" s="316" t="e">
        <f t="array" ref="B104">IF(#REF!="","",#REF!)</f>
        <v>#REF!</v>
      </c>
      <c r="C104" s="316" t="e">
        <f t="array" ref="C104">IF(#REF!="","",#REF!)</f>
        <v>#REF!</v>
      </c>
      <c r="D104" s="316" t="e">
        <f t="array" ref="D104">IF(#REF!="","",#REF!)</f>
        <v>#REF!</v>
      </c>
      <c r="E104" s="316" t="e">
        <f t="array" ref="E104">IF(#REF!="","",#REF!)</f>
        <v>#REF!</v>
      </c>
      <c r="F104" s="316" t="e">
        <f t="array" ref="F104">IF(#REF!="","",#REF!)</f>
        <v>#REF!</v>
      </c>
      <c r="G104" s="316" t="e">
        <f t="array" ref="G104">IF(#REF!="","",#REF!)</f>
        <v>#REF!</v>
      </c>
      <c r="H104" s="316" t="e">
        <f t="array" ref="H104">IF(#REF!="","",#REF!)</f>
        <v>#REF!</v>
      </c>
      <c r="I104" s="316" t="e">
        <f t="array" ref="I104">IF(#REF!="","",#REF!)</f>
        <v>#REF!</v>
      </c>
      <c r="J104" s="316" t="e">
        <f t="array" ref="J104">IF(#REF!="","",#REF!)</f>
        <v>#REF!</v>
      </c>
      <c r="K104" s="316" t="e">
        <f t="array" ref="K104">IF(#REF!="","",#REF!)</f>
        <v>#REF!</v>
      </c>
      <c r="L104" s="316" t="e">
        <f t="array" ref="L104">IF(#REF!="","",#REF!)</f>
        <v>#REF!</v>
      </c>
      <c r="M104" s="316" t="e">
        <f t="array" ref="M104">IF(#REF!="","",#REF!)</f>
        <v>#REF!</v>
      </c>
      <c r="N104" s="316" t="e">
        <f t="array" ref="N104">IF(#REF!="","",#REF!)</f>
        <v>#REF!</v>
      </c>
      <c r="O104" s="316" t="e">
        <f t="array" ref="O104">IF(#REF!="","",#REF!)</f>
        <v>#REF!</v>
      </c>
      <c r="P104" s="316" t="e">
        <f t="array" ref="P104">IF(#REF!="","",#REF!)</f>
        <v>#REF!</v>
      </c>
      <c r="Q104" s="316" t="e">
        <f t="array" ref="Q104">IF(#REF!="","",#REF!)</f>
        <v>#REF!</v>
      </c>
      <c r="R104" s="316" t="e">
        <f t="array" ref="R104">IF(#REF!="","",#REF!)</f>
        <v>#REF!</v>
      </c>
    </row>
    <row r="105" spans="1:18" x14ac:dyDescent="0.25">
      <c r="A105" s="322">
        <v>3</v>
      </c>
      <c r="B105" s="316" t="e">
        <f t="array" ref="B105">IF(#REF!="","",#REF!)</f>
        <v>#REF!</v>
      </c>
      <c r="C105" s="316" t="e">
        <f t="array" ref="C105">IF(#REF!="","",#REF!)</f>
        <v>#REF!</v>
      </c>
      <c r="D105" s="316" t="e">
        <f t="array" ref="D105">IF(#REF!="","",#REF!)</f>
        <v>#REF!</v>
      </c>
      <c r="E105" s="316" t="e">
        <f t="array" ref="E105">IF(#REF!="","",#REF!)</f>
        <v>#REF!</v>
      </c>
      <c r="F105" s="316" t="e">
        <f t="array" ref="F105">IF(#REF!="","",#REF!)</f>
        <v>#REF!</v>
      </c>
      <c r="G105" s="316" t="e">
        <f t="array" ref="G105">IF(#REF!="","",#REF!)</f>
        <v>#REF!</v>
      </c>
      <c r="H105" s="316" t="e">
        <f t="array" ref="H105">IF(#REF!="","",#REF!)</f>
        <v>#REF!</v>
      </c>
      <c r="I105" s="316" t="e">
        <f t="array" ref="I105">IF(#REF!="","",#REF!)</f>
        <v>#REF!</v>
      </c>
      <c r="J105" s="316" t="e">
        <f t="array" ref="J105">IF(#REF!="","",#REF!)</f>
        <v>#REF!</v>
      </c>
      <c r="K105" s="316" t="e">
        <f t="array" ref="K105">IF(#REF!="","",#REF!)</f>
        <v>#REF!</v>
      </c>
      <c r="L105" s="316" t="e">
        <f t="array" ref="L105">IF(#REF!="","",#REF!)</f>
        <v>#REF!</v>
      </c>
      <c r="M105" s="316" t="e">
        <f t="array" ref="M105">IF(#REF!="","",#REF!)</f>
        <v>#REF!</v>
      </c>
      <c r="N105" s="316" t="e">
        <f t="array" ref="N105">IF(#REF!="","",#REF!)</f>
        <v>#REF!</v>
      </c>
      <c r="O105" s="316" t="e">
        <f t="array" ref="O105">IF(#REF!="","",#REF!)</f>
        <v>#REF!</v>
      </c>
      <c r="P105" s="316" t="e">
        <f t="array" ref="P105">IF(#REF!="","",#REF!)</f>
        <v>#REF!</v>
      </c>
      <c r="Q105" s="316" t="e">
        <f t="array" ref="Q105">IF(#REF!="","",#REF!)</f>
        <v>#REF!</v>
      </c>
      <c r="R105" s="316" t="e">
        <f t="array" ref="R105">IF(#REF!="","",#REF!)</f>
        <v>#REF!</v>
      </c>
    </row>
    <row r="106" spans="1:18" x14ac:dyDescent="0.25">
      <c r="A106" s="322">
        <v>3</v>
      </c>
      <c r="B106" s="316" t="e">
        <f t="array" ref="B106">IF(#REF!="","",#REF!)</f>
        <v>#REF!</v>
      </c>
      <c r="C106" s="316" t="e">
        <f t="array" ref="C106">IF(#REF!="","",#REF!)</f>
        <v>#REF!</v>
      </c>
      <c r="D106" s="316" t="e">
        <f t="array" ref="D106">IF(#REF!="","",#REF!)</f>
        <v>#REF!</v>
      </c>
      <c r="E106" s="316" t="e">
        <f t="array" ref="E106">IF(#REF!="","",#REF!)</f>
        <v>#REF!</v>
      </c>
      <c r="F106" s="316" t="e">
        <f t="array" ref="F106">IF(#REF!="","",#REF!)</f>
        <v>#REF!</v>
      </c>
      <c r="G106" s="316" t="e">
        <f t="array" ref="G106">IF(#REF!="","",#REF!)</f>
        <v>#REF!</v>
      </c>
      <c r="H106" s="316" t="e">
        <f t="array" ref="H106">IF(#REF!="","",#REF!)</f>
        <v>#REF!</v>
      </c>
      <c r="I106" s="316" t="e">
        <f t="array" ref="I106">IF(#REF!="","",#REF!)</f>
        <v>#REF!</v>
      </c>
      <c r="J106" s="316" t="e">
        <f t="array" ref="J106">IF(#REF!="","",#REF!)</f>
        <v>#REF!</v>
      </c>
      <c r="K106" s="316" t="e">
        <f t="array" ref="K106">IF(#REF!="","",#REF!)</f>
        <v>#REF!</v>
      </c>
      <c r="L106" s="316" t="e">
        <f t="array" ref="L106">IF(#REF!="","",#REF!)</f>
        <v>#REF!</v>
      </c>
      <c r="M106" s="316" t="e">
        <f t="array" ref="M106">IF(#REF!="","",#REF!)</f>
        <v>#REF!</v>
      </c>
      <c r="N106" s="316" t="e">
        <f t="array" ref="N106">IF(#REF!="","",#REF!)</f>
        <v>#REF!</v>
      </c>
      <c r="O106" s="316" t="e">
        <f t="array" ref="O106">IF(#REF!="","",#REF!)</f>
        <v>#REF!</v>
      </c>
      <c r="P106" s="316" t="e">
        <f t="array" ref="P106">IF(#REF!="","",#REF!)</f>
        <v>#REF!</v>
      </c>
      <c r="Q106" s="316" t="e">
        <f t="array" ref="Q106">IF(#REF!="","",#REF!)</f>
        <v>#REF!</v>
      </c>
      <c r="R106" s="316" t="e">
        <f t="array" ref="R106">IF(#REF!="","",#REF!)</f>
        <v>#REF!</v>
      </c>
    </row>
    <row r="107" spans="1:18" x14ac:dyDescent="0.25">
      <c r="A107" s="322">
        <v>3</v>
      </c>
      <c r="B107" s="316" t="e">
        <f t="array" ref="B107">IF(#REF!="","",#REF!)</f>
        <v>#REF!</v>
      </c>
      <c r="C107" s="316" t="e">
        <f t="array" ref="C107">IF(#REF!="","",#REF!)</f>
        <v>#REF!</v>
      </c>
      <c r="D107" s="316" t="e">
        <f t="array" ref="D107">IF(#REF!="","",#REF!)</f>
        <v>#REF!</v>
      </c>
      <c r="E107" s="316" t="e">
        <f t="array" ref="E107">IF(#REF!="","",#REF!)</f>
        <v>#REF!</v>
      </c>
      <c r="F107" s="316" t="e">
        <f t="array" ref="F107">IF(#REF!="","",#REF!)</f>
        <v>#REF!</v>
      </c>
      <c r="G107" s="316" t="e">
        <f t="array" ref="G107">IF(#REF!="","",#REF!)</f>
        <v>#REF!</v>
      </c>
      <c r="H107" s="316" t="e">
        <f t="array" ref="H107">IF(#REF!="","",#REF!)</f>
        <v>#REF!</v>
      </c>
      <c r="I107" s="316" t="e">
        <f t="array" ref="I107">IF(#REF!="","",#REF!)</f>
        <v>#REF!</v>
      </c>
      <c r="J107" s="316" t="e">
        <f t="array" ref="J107">IF(#REF!="","",#REF!)</f>
        <v>#REF!</v>
      </c>
      <c r="K107" s="316" t="e">
        <f t="array" ref="K107">IF(#REF!="","",#REF!)</f>
        <v>#REF!</v>
      </c>
      <c r="L107" s="316" t="e">
        <f t="array" ref="L107">IF(#REF!="","",#REF!)</f>
        <v>#REF!</v>
      </c>
      <c r="M107" s="316" t="e">
        <f t="array" ref="M107">IF(#REF!="","",#REF!)</f>
        <v>#REF!</v>
      </c>
      <c r="N107" s="316" t="e">
        <f t="array" ref="N107">IF(#REF!="","",#REF!)</f>
        <v>#REF!</v>
      </c>
      <c r="O107" s="316" t="e">
        <f t="array" ref="O107">IF(#REF!="","",#REF!)</f>
        <v>#REF!</v>
      </c>
      <c r="P107" s="316" t="e">
        <f t="array" ref="P107">IF(#REF!="","",#REF!)</f>
        <v>#REF!</v>
      </c>
      <c r="Q107" s="316" t="e">
        <f t="array" ref="Q107">IF(#REF!="","",#REF!)</f>
        <v>#REF!</v>
      </c>
      <c r="R107" s="316" t="e">
        <f t="array" ref="R107">IF(#REF!="","",#REF!)</f>
        <v>#REF!</v>
      </c>
    </row>
    <row r="108" spans="1:18" x14ac:dyDescent="0.25">
      <c r="A108" s="322">
        <v>3</v>
      </c>
      <c r="B108" s="316" t="e">
        <f t="array" ref="B108">IF(#REF!="","",#REF!)</f>
        <v>#REF!</v>
      </c>
      <c r="C108" s="316" t="e">
        <f t="array" ref="C108">IF(#REF!="","",#REF!)</f>
        <v>#REF!</v>
      </c>
      <c r="D108" s="316" t="e">
        <f t="array" ref="D108">IF(#REF!="","",#REF!)</f>
        <v>#REF!</v>
      </c>
      <c r="E108" s="316" t="e">
        <f t="array" ref="E108">IF(#REF!="","",#REF!)</f>
        <v>#REF!</v>
      </c>
      <c r="F108" s="316" t="e">
        <f t="array" ref="F108">IF(#REF!="","",#REF!)</f>
        <v>#REF!</v>
      </c>
      <c r="G108" s="316" t="e">
        <f t="array" ref="G108">IF(#REF!="","",#REF!)</f>
        <v>#REF!</v>
      </c>
      <c r="H108" s="316" t="e">
        <f t="array" ref="H108">IF(#REF!="","",#REF!)</f>
        <v>#REF!</v>
      </c>
      <c r="I108" s="316" t="e">
        <f t="array" ref="I108">IF(#REF!="","",#REF!)</f>
        <v>#REF!</v>
      </c>
      <c r="J108" s="316" t="e">
        <f t="array" ref="J108">IF(#REF!="","",#REF!)</f>
        <v>#REF!</v>
      </c>
      <c r="K108" s="316" t="e">
        <f t="array" ref="K108">IF(#REF!="","",#REF!)</f>
        <v>#REF!</v>
      </c>
      <c r="L108" s="316" t="e">
        <f t="array" ref="L108">IF(#REF!="","",#REF!)</f>
        <v>#REF!</v>
      </c>
      <c r="M108" s="316" t="e">
        <f t="array" ref="M108">IF(#REF!="","",#REF!)</f>
        <v>#REF!</v>
      </c>
      <c r="N108" s="316" t="e">
        <f t="array" ref="N108">IF(#REF!="","",#REF!)</f>
        <v>#REF!</v>
      </c>
      <c r="O108" s="316" t="e">
        <f t="array" ref="O108">IF(#REF!="","",#REF!)</f>
        <v>#REF!</v>
      </c>
      <c r="P108" s="316" t="e">
        <f t="array" ref="P108">IF(#REF!="","",#REF!)</f>
        <v>#REF!</v>
      </c>
      <c r="Q108" s="316" t="e">
        <f t="array" ref="Q108">IF(#REF!="","",#REF!)</f>
        <v>#REF!</v>
      </c>
      <c r="R108" s="316" t="e">
        <f t="array" ref="R108">IF(#REF!="","",#REF!)</f>
        <v>#REF!</v>
      </c>
    </row>
    <row r="109" spans="1:18" x14ac:dyDescent="0.25">
      <c r="A109" s="322">
        <v>3</v>
      </c>
      <c r="B109" s="316" t="e">
        <f t="array" ref="B109">IF(#REF!="","",#REF!)</f>
        <v>#REF!</v>
      </c>
      <c r="C109" s="316" t="e">
        <f t="array" ref="C109">IF(#REF!="","",#REF!)</f>
        <v>#REF!</v>
      </c>
      <c r="D109" s="316" t="e">
        <f t="array" ref="D109">IF(#REF!="","",#REF!)</f>
        <v>#REF!</v>
      </c>
      <c r="E109" s="316" t="e">
        <f t="array" ref="E109">IF(#REF!="","",#REF!)</f>
        <v>#REF!</v>
      </c>
      <c r="F109" s="316" t="e">
        <f t="array" ref="F109">IF(#REF!="","",#REF!)</f>
        <v>#REF!</v>
      </c>
      <c r="G109" s="316" t="e">
        <f t="array" ref="G109">IF(#REF!="","",#REF!)</f>
        <v>#REF!</v>
      </c>
      <c r="H109" s="316" t="e">
        <f t="array" ref="H109">IF(#REF!="","",#REF!)</f>
        <v>#REF!</v>
      </c>
      <c r="I109" s="316" t="e">
        <f t="array" ref="I109">IF(#REF!="","",#REF!)</f>
        <v>#REF!</v>
      </c>
      <c r="J109" s="316" t="e">
        <f t="array" ref="J109">IF(#REF!="","",#REF!)</f>
        <v>#REF!</v>
      </c>
      <c r="K109" s="316" t="e">
        <f t="array" ref="K109">IF(#REF!="","",#REF!)</f>
        <v>#REF!</v>
      </c>
      <c r="L109" s="316" t="e">
        <f t="array" ref="L109">IF(#REF!="","",#REF!)</f>
        <v>#REF!</v>
      </c>
      <c r="M109" s="316" t="e">
        <f t="array" ref="M109">IF(#REF!="","",#REF!)</f>
        <v>#REF!</v>
      </c>
      <c r="N109" s="316" t="e">
        <f t="array" ref="N109">IF(#REF!="","",#REF!)</f>
        <v>#REF!</v>
      </c>
      <c r="O109" s="316" t="e">
        <f t="array" ref="O109">IF(#REF!="","",#REF!)</f>
        <v>#REF!</v>
      </c>
      <c r="P109" s="316" t="e">
        <f t="array" ref="P109">IF(#REF!="","",#REF!)</f>
        <v>#REF!</v>
      </c>
      <c r="Q109" s="316" t="e">
        <f t="array" ref="Q109">IF(#REF!="","",#REF!)</f>
        <v>#REF!</v>
      </c>
      <c r="R109" s="316" t="e">
        <f t="array" ref="R109">IF(#REF!="","",#REF!)</f>
        <v>#REF!</v>
      </c>
    </row>
    <row r="110" spans="1:18" x14ac:dyDescent="0.25">
      <c r="A110" s="354">
        <v>4</v>
      </c>
      <c r="B110" s="316" t="e">
        <f t="array" ref="B110">IF(#REF!="","",#REF!)</f>
        <v>#REF!</v>
      </c>
      <c r="C110" s="316" t="e">
        <f t="array" ref="C110">IF(#REF!="","",#REF!)</f>
        <v>#REF!</v>
      </c>
      <c r="D110" s="316" t="e">
        <f t="array" ref="D110">IF(#REF!="","",#REF!)</f>
        <v>#REF!</v>
      </c>
      <c r="E110" s="316" t="e">
        <f t="array" ref="E110">IF(#REF!="","",#REF!)</f>
        <v>#REF!</v>
      </c>
      <c r="F110" s="316" t="e">
        <f t="array" ref="F110">IF(#REF!="","",#REF!)</f>
        <v>#REF!</v>
      </c>
      <c r="G110" s="316" t="e">
        <f t="array" ref="G110">IF(#REF!="","",#REF!)</f>
        <v>#REF!</v>
      </c>
      <c r="H110" s="316" t="e">
        <f t="array" ref="H110">IF(#REF!="","",#REF!)</f>
        <v>#REF!</v>
      </c>
      <c r="I110" s="316" t="e">
        <f t="array" ref="I110">IF(#REF!="","",#REF!)</f>
        <v>#REF!</v>
      </c>
      <c r="J110" s="316" t="e">
        <f t="array" ref="J110">IF(#REF!="","",#REF!)</f>
        <v>#REF!</v>
      </c>
      <c r="K110" s="316" t="e">
        <f t="array" ref="K110">IF(#REF!="","",#REF!)</f>
        <v>#REF!</v>
      </c>
      <c r="L110" s="316" t="e">
        <f t="array" ref="L110">IF(#REF!="","",#REF!)</f>
        <v>#REF!</v>
      </c>
      <c r="M110" s="316" t="e">
        <f t="array" ref="M110">IF(#REF!="","",#REF!)</f>
        <v>#REF!</v>
      </c>
      <c r="N110" s="316" t="e">
        <f t="array" ref="N110">IF(#REF!="","",#REF!)</f>
        <v>#REF!</v>
      </c>
      <c r="O110" s="316" t="e">
        <f t="array" ref="O110">IF(#REF!="","",#REF!)</f>
        <v>#REF!</v>
      </c>
      <c r="P110" s="316" t="e">
        <f t="array" ref="P110">IF(#REF!="","",#REF!)</f>
        <v>#REF!</v>
      </c>
      <c r="Q110" s="316" t="e">
        <f t="array" ref="Q110">IF(#REF!="","",#REF!)</f>
        <v>#REF!</v>
      </c>
      <c r="R110" s="316" t="e">
        <f t="array" ref="R110">IF(#REF!="","",#REF!)</f>
        <v>#REF!</v>
      </c>
    </row>
    <row r="111" spans="1:18" x14ac:dyDescent="0.25">
      <c r="A111" s="354">
        <v>4</v>
      </c>
      <c r="B111" s="316" t="e">
        <f t="array" ref="B111">IF(#REF!="","",#REF!)</f>
        <v>#REF!</v>
      </c>
      <c r="C111" s="316" t="e">
        <f t="array" ref="C111">IF(#REF!="","",#REF!)</f>
        <v>#REF!</v>
      </c>
      <c r="D111" s="316" t="e">
        <f t="array" ref="D111">IF(#REF!="","",#REF!)</f>
        <v>#REF!</v>
      </c>
      <c r="E111" s="316" t="e">
        <f t="array" ref="E111">IF(#REF!="","",#REF!)</f>
        <v>#REF!</v>
      </c>
      <c r="F111" s="316" t="e">
        <f t="array" ref="F111">IF(#REF!="","",#REF!)</f>
        <v>#REF!</v>
      </c>
      <c r="G111" s="316" t="e">
        <f t="array" ref="G111">IF(#REF!="","",#REF!)</f>
        <v>#REF!</v>
      </c>
      <c r="H111" s="316" t="e">
        <f t="array" ref="H111">IF(#REF!="","",#REF!)</f>
        <v>#REF!</v>
      </c>
      <c r="I111" s="316" t="e">
        <f t="array" ref="I111">IF(#REF!="","",#REF!)</f>
        <v>#REF!</v>
      </c>
      <c r="J111" s="316" t="e">
        <f t="array" ref="J111">IF(#REF!="","",#REF!)</f>
        <v>#REF!</v>
      </c>
      <c r="K111" s="316" t="e">
        <f t="array" ref="K111">IF(#REF!="","",#REF!)</f>
        <v>#REF!</v>
      </c>
      <c r="L111" s="316" t="e">
        <f t="array" ref="L111">IF(#REF!="","",#REF!)</f>
        <v>#REF!</v>
      </c>
      <c r="M111" s="316" t="e">
        <f t="array" ref="M111">IF(#REF!="","",#REF!)</f>
        <v>#REF!</v>
      </c>
      <c r="N111" s="316" t="e">
        <f t="array" ref="N111">IF(#REF!="","",#REF!)</f>
        <v>#REF!</v>
      </c>
      <c r="O111" s="316" t="e">
        <f t="array" ref="O111">IF(#REF!="","",#REF!)</f>
        <v>#REF!</v>
      </c>
      <c r="P111" s="316" t="e">
        <f t="array" ref="P111">IF(#REF!="","",#REF!)</f>
        <v>#REF!</v>
      </c>
      <c r="Q111" s="316" t="e">
        <f t="array" ref="Q111">IF(#REF!="","",#REF!)</f>
        <v>#REF!</v>
      </c>
      <c r="R111" s="316" t="e">
        <f t="array" ref="R111">IF(#REF!="","",#REF!)</f>
        <v>#REF!</v>
      </c>
    </row>
    <row r="112" spans="1:18" x14ac:dyDescent="0.25">
      <c r="A112" s="354">
        <v>4</v>
      </c>
      <c r="B112" s="316" t="e">
        <f t="array" ref="B112">IF(#REF!="","",#REF!)</f>
        <v>#REF!</v>
      </c>
      <c r="C112" s="316" t="e">
        <f t="array" ref="C112">IF(#REF!="","",#REF!)</f>
        <v>#REF!</v>
      </c>
      <c r="D112" s="316" t="e">
        <f t="array" ref="D112">IF(#REF!="","",#REF!)</f>
        <v>#REF!</v>
      </c>
      <c r="E112" s="316" t="e">
        <f t="array" ref="E112">IF(#REF!="","",#REF!)</f>
        <v>#REF!</v>
      </c>
      <c r="F112" s="316" t="e">
        <f t="array" ref="F112">IF(#REF!="","",#REF!)</f>
        <v>#REF!</v>
      </c>
      <c r="G112" s="316" t="e">
        <f t="array" ref="G112">IF(#REF!="","",#REF!)</f>
        <v>#REF!</v>
      </c>
      <c r="H112" s="316" t="e">
        <f t="array" ref="H112">IF(#REF!="","",#REF!)</f>
        <v>#REF!</v>
      </c>
      <c r="I112" s="316" t="e">
        <f t="array" ref="I112">IF(#REF!="","",#REF!)</f>
        <v>#REF!</v>
      </c>
      <c r="J112" s="316" t="e">
        <f t="array" ref="J112">IF(#REF!="","",#REF!)</f>
        <v>#REF!</v>
      </c>
      <c r="K112" s="316" t="e">
        <f t="array" ref="K112">IF(#REF!="","",#REF!)</f>
        <v>#REF!</v>
      </c>
      <c r="L112" s="316" t="e">
        <f t="array" ref="L112">IF(#REF!="","",#REF!)</f>
        <v>#REF!</v>
      </c>
      <c r="M112" s="316" t="e">
        <f t="array" ref="M112">IF(#REF!="","",#REF!)</f>
        <v>#REF!</v>
      </c>
      <c r="N112" s="316" t="e">
        <f t="array" ref="N112">IF(#REF!="","",#REF!)</f>
        <v>#REF!</v>
      </c>
      <c r="O112" s="316" t="e">
        <f t="array" ref="O112">IF(#REF!="","",#REF!)</f>
        <v>#REF!</v>
      </c>
      <c r="P112" s="316" t="e">
        <f t="array" ref="P112">IF(#REF!="","",#REF!)</f>
        <v>#REF!</v>
      </c>
      <c r="Q112" s="316" t="e">
        <f t="array" ref="Q112">IF(#REF!="","",#REF!)</f>
        <v>#REF!</v>
      </c>
      <c r="R112" s="316" t="e">
        <f t="array" ref="R112">IF(#REF!="","",#REF!)</f>
        <v>#REF!</v>
      </c>
    </row>
    <row r="113" spans="1:18" x14ac:dyDescent="0.25">
      <c r="A113" s="354">
        <v>4</v>
      </c>
      <c r="B113" s="316" t="e">
        <f t="array" ref="B113">IF(#REF!="","",#REF!)</f>
        <v>#REF!</v>
      </c>
      <c r="C113" s="316" t="e">
        <f t="array" ref="C113">IF(#REF!="","",#REF!)</f>
        <v>#REF!</v>
      </c>
      <c r="D113" s="316" t="e">
        <f t="array" ref="D113">IF(#REF!="","",#REF!)</f>
        <v>#REF!</v>
      </c>
      <c r="E113" s="316" t="e">
        <f t="array" ref="E113">IF(#REF!="","",#REF!)</f>
        <v>#REF!</v>
      </c>
      <c r="F113" s="316" t="e">
        <f t="array" ref="F113">IF(#REF!="","",#REF!)</f>
        <v>#REF!</v>
      </c>
      <c r="G113" s="316" t="e">
        <f t="array" ref="G113">IF(#REF!="","",#REF!)</f>
        <v>#REF!</v>
      </c>
      <c r="H113" s="316" t="e">
        <f t="array" ref="H113">IF(#REF!="","",#REF!)</f>
        <v>#REF!</v>
      </c>
      <c r="I113" s="316" t="e">
        <f t="array" ref="I113">IF(#REF!="","",#REF!)</f>
        <v>#REF!</v>
      </c>
      <c r="J113" s="316" t="e">
        <f t="array" ref="J113">IF(#REF!="","",#REF!)</f>
        <v>#REF!</v>
      </c>
      <c r="K113" s="316" t="e">
        <f t="array" ref="K113">IF(#REF!="","",#REF!)</f>
        <v>#REF!</v>
      </c>
      <c r="L113" s="316" t="e">
        <f t="array" ref="L113">IF(#REF!="","",#REF!)</f>
        <v>#REF!</v>
      </c>
      <c r="M113" s="316" t="e">
        <f t="array" ref="M113">IF(#REF!="","",#REF!)</f>
        <v>#REF!</v>
      </c>
      <c r="N113" s="316" t="e">
        <f t="array" ref="N113">IF(#REF!="","",#REF!)</f>
        <v>#REF!</v>
      </c>
      <c r="O113" s="316" t="e">
        <f t="array" ref="O113">IF(#REF!="","",#REF!)</f>
        <v>#REF!</v>
      </c>
      <c r="P113" s="316" t="e">
        <f t="array" ref="P113">IF(#REF!="","",#REF!)</f>
        <v>#REF!</v>
      </c>
      <c r="Q113" s="316" t="e">
        <f t="array" ref="Q113">IF(#REF!="","",#REF!)</f>
        <v>#REF!</v>
      </c>
      <c r="R113" s="316" t="e">
        <f t="array" ref="R113">IF(#REF!="","",#REF!)</f>
        <v>#REF!</v>
      </c>
    </row>
    <row r="114" spans="1:18" x14ac:dyDescent="0.25">
      <c r="A114" s="354">
        <v>4</v>
      </c>
      <c r="B114" s="316" t="e">
        <f t="array" ref="B114">IF(#REF!="","",#REF!)</f>
        <v>#REF!</v>
      </c>
      <c r="C114" s="316" t="e">
        <f t="array" ref="C114">IF(#REF!="","",#REF!)</f>
        <v>#REF!</v>
      </c>
      <c r="D114" s="316" t="e">
        <f t="array" ref="D114">IF(#REF!="","",#REF!)</f>
        <v>#REF!</v>
      </c>
      <c r="E114" s="316" t="e">
        <f t="array" ref="E114">IF(#REF!="","",#REF!)</f>
        <v>#REF!</v>
      </c>
      <c r="F114" s="316" t="e">
        <f t="array" ref="F114">IF(#REF!="","",#REF!)</f>
        <v>#REF!</v>
      </c>
      <c r="G114" s="316" t="e">
        <f t="array" ref="G114">IF(#REF!="","",#REF!)</f>
        <v>#REF!</v>
      </c>
      <c r="H114" s="316" t="e">
        <f t="array" ref="H114">IF(#REF!="","",#REF!)</f>
        <v>#REF!</v>
      </c>
      <c r="I114" s="316" t="e">
        <f t="array" ref="I114">IF(#REF!="","",#REF!)</f>
        <v>#REF!</v>
      </c>
      <c r="J114" s="316" t="e">
        <f t="array" ref="J114">IF(#REF!="","",#REF!)</f>
        <v>#REF!</v>
      </c>
      <c r="K114" s="316" t="e">
        <f t="array" ref="K114">IF(#REF!="","",#REF!)</f>
        <v>#REF!</v>
      </c>
      <c r="L114" s="316" t="e">
        <f t="array" ref="L114">IF(#REF!="","",#REF!)</f>
        <v>#REF!</v>
      </c>
      <c r="M114" s="316" t="e">
        <f t="array" ref="M114">IF(#REF!="","",#REF!)</f>
        <v>#REF!</v>
      </c>
      <c r="N114" s="316" t="e">
        <f t="array" ref="N114">IF(#REF!="","",#REF!)</f>
        <v>#REF!</v>
      </c>
      <c r="O114" s="316" t="e">
        <f t="array" ref="O114">IF(#REF!="","",#REF!)</f>
        <v>#REF!</v>
      </c>
      <c r="P114" s="316" t="e">
        <f t="array" ref="P114">IF(#REF!="","",#REF!)</f>
        <v>#REF!</v>
      </c>
      <c r="Q114" s="316" t="e">
        <f t="array" ref="Q114">IF(#REF!="","",#REF!)</f>
        <v>#REF!</v>
      </c>
      <c r="R114" s="316" t="e">
        <f t="array" ref="R114">IF(#REF!="","",#REF!)</f>
        <v>#REF!</v>
      </c>
    </row>
    <row r="115" spans="1:18" x14ac:dyDescent="0.25">
      <c r="A115" s="354">
        <v>4</v>
      </c>
      <c r="B115" s="316" t="e">
        <f t="array" ref="B115">IF(#REF!="","",#REF!)</f>
        <v>#REF!</v>
      </c>
      <c r="C115" s="316" t="e">
        <f t="array" ref="C115">IF(#REF!="","",#REF!)</f>
        <v>#REF!</v>
      </c>
      <c r="D115" s="316" t="e">
        <f t="array" ref="D115">IF(#REF!="","",#REF!)</f>
        <v>#REF!</v>
      </c>
      <c r="E115" s="316" t="e">
        <f t="array" ref="E115">IF(#REF!="","",#REF!)</f>
        <v>#REF!</v>
      </c>
      <c r="F115" s="316" t="e">
        <f t="array" ref="F115">IF(#REF!="","",#REF!)</f>
        <v>#REF!</v>
      </c>
      <c r="G115" s="316" t="e">
        <f t="array" ref="G115">IF(#REF!="","",#REF!)</f>
        <v>#REF!</v>
      </c>
      <c r="H115" s="316" t="e">
        <f t="array" ref="H115">IF(#REF!="","",#REF!)</f>
        <v>#REF!</v>
      </c>
      <c r="I115" s="316" t="e">
        <f t="array" ref="I115">IF(#REF!="","",#REF!)</f>
        <v>#REF!</v>
      </c>
      <c r="J115" s="316" t="e">
        <f t="array" ref="J115">IF(#REF!="","",#REF!)</f>
        <v>#REF!</v>
      </c>
      <c r="K115" s="316" t="e">
        <f t="array" ref="K115">IF(#REF!="","",#REF!)</f>
        <v>#REF!</v>
      </c>
      <c r="L115" s="316" t="e">
        <f t="array" ref="L115">IF(#REF!="","",#REF!)</f>
        <v>#REF!</v>
      </c>
      <c r="M115" s="316" t="e">
        <f t="array" ref="M115">IF(#REF!="","",#REF!)</f>
        <v>#REF!</v>
      </c>
      <c r="N115" s="316" t="e">
        <f t="array" ref="N115">IF(#REF!="","",#REF!)</f>
        <v>#REF!</v>
      </c>
      <c r="O115" s="316" t="e">
        <f t="array" ref="O115">IF(#REF!="","",#REF!)</f>
        <v>#REF!</v>
      </c>
      <c r="P115" s="316" t="e">
        <f t="array" ref="P115">IF(#REF!="","",#REF!)</f>
        <v>#REF!</v>
      </c>
      <c r="Q115" s="316" t="e">
        <f t="array" ref="Q115">IF(#REF!="","",#REF!)</f>
        <v>#REF!</v>
      </c>
      <c r="R115" s="316" t="e">
        <f t="array" ref="R115">IF(#REF!="","",#REF!)</f>
        <v>#REF!</v>
      </c>
    </row>
    <row r="116" spans="1:18" x14ac:dyDescent="0.25">
      <c r="A116" s="354">
        <v>4</v>
      </c>
      <c r="B116" s="316" t="e">
        <f t="array" ref="B116">IF(#REF!="","",#REF!)</f>
        <v>#REF!</v>
      </c>
      <c r="C116" s="316" t="e">
        <f t="array" ref="C116">IF(#REF!="","",#REF!)</f>
        <v>#REF!</v>
      </c>
      <c r="D116" s="316" t="e">
        <f t="array" ref="D116">IF(#REF!="","",#REF!)</f>
        <v>#REF!</v>
      </c>
      <c r="E116" s="316" t="e">
        <f t="array" ref="E116">IF(#REF!="","",#REF!)</f>
        <v>#REF!</v>
      </c>
      <c r="F116" s="316" t="e">
        <f t="array" ref="F116">IF(#REF!="","",#REF!)</f>
        <v>#REF!</v>
      </c>
      <c r="G116" s="316" t="e">
        <f t="array" ref="G116">IF(#REF!="","",#REF!)</f>
        <v>#REF!</v>
      </c>
      <c r="H116" s="316" t="e">
        <f t="array" ref="H116">IF(#REF!="","",#REF!)</f>
        <v>#REF!</v>
      </c>
      <c r="I116" s="316" t="e">
        <f t="array" ref="I116">IF(#REF!="","",#REF!)</f>
        <v>#REF!</v>
      </c>
      <c r="J116" s="316" t="e">
        <f t="array" ref="J116">IF(#REF!="","",#REF!)</f>
        <v>#REF!</v>
      </c>
      <c r="K116" s="316" t="e">
        <f t="array" ref="K116">IF(#REF!="","",#REF!)</f>
        <v>#REF!</v>
      </c>
      <c r="L116" s="316" t="e">
        <f t="array" ref="L116">IF(#REF!="","",#REF!)</f>
        <v>#REF!</v>
      </c>
      <c r="M116" s="316" t="e">
        <f t="array" ref="M116">IF(#REF!="","",#REF!)</f>
        <v>#REF!</v>
      </c>
      <c r="N116" s="316" t="e">
        <f t="array" ref="N116">IF(#REF!="","",#REF!)</f>
        <v>#REF!</v>
      </c>
      <c r="O116" s="316" t="e">
        <f t="array" ref="O116">IF(#REF!="","",#REF!)</f>
        <v>#REF!</v>
      </c>
      <c r="P116" s="316" t="e">
        <f t="array" ref="P116">IF(#REF!="","",#REF!)</f>
        <v>#REF!</v>
      </c>
      <c r="Q116" s="316" t="e">
        <f t="array" ref="Q116">IF(#REF!="","",#REF!)</f>
        <v>#REF!</v>
      </c>
      <c r="R116" s="316" t="e">
        <f t="array" ref="R116">IF(#REF!="","",#REF!)</f>
        <v>#REF!</v>
      </c>
    </row>
    <row r="117" spans="1:18" x14ac:dyDescent="0.25">
      <c r="A117" s="354">
        <v>4</v>
      </c>
      <c r="B117" s="316" t="e">
        <f t="array" ref="B117">IF(#REF!="","",#REF!)</f>
        <v>#REF!</v>
      </c>
      <c r="C117" s="316" t="e">
        <f t="array" ref="C117">IF(#REF!="","",#REF!)</f>
        <v>#REF!</v>
      </c>
      <c r="D117" s="316" t="e">
        <f t="array" ref="D117">IF(#REF!="","",#REF!)</f>
        <v>#REF!</v>
      </c>
      <c r="E117" s="316" t="e">
        <f t="array" ref="E117">IF(#REF!="","",#REF!)</f>
        <v>#REF!</v>
      </c>
      <c r="F117" s="316" t="e">
        <f t="array" ref="F117">IF(#REF!="","",#REF!)</f>
        <v>#REF!</v>
      </c>
      <c r="G117" s="316" t="e">
        <f t="array" ref="G117">IF(#REF!="","",#REF!)</f>
        <v>#REF!</v>
      </c>
      <c r="H117" s="316" t="e">
        <f t="array" ref="H117">IF(#REF!="","",#REF!)</f>
        <v>#REF!</v>
      </c>
      <c r="I117" s="316" t="e">
        <f t="array" ref="I117">IF(#REF!="","",#REF!)</f>
        <v>#REF!</v>
      </c>
      <c r="J117" s="316" t="e">
        <f t="array" ref="J117">IF(#REF!="","",#REF!)</f>
        <v>#REF!</v>
      </c>
      <c r="K117" s="316" t="e">
        <f t="array" ref="K117">IF(#REF!="","",#REF!)</f>
        <v>#REF!</v>
      </c>
      <c r="L117" s="316" t="e">
        <f t="array" ref="L117">IF(#REF!="","",#REF!)</f>
        <v>#REF!</v>
      </c>
      <c r="M117" s="316" t="e">
        <f t="array" ref="M117">IF(#REF!="","",#REF!)</f>
        <v>#REF!</v>
      </c>
      <c r="N117" s="316" t="e">
        <f t="array" ref="N117">IF(#REF!="","",#REF!)</f>
        <v>#REF!</v>
      </c>
      <c r="O117" s="316" t="e">
        <f t="array" ref="O117">IF(#REF!="","",#REF!)</f>
        <v>#REF!</v>
      </c>
      <c r="P117" s="316" t="e">
        <f t="array" ref="P117">IF(#REF!="","",#REF!)</f>
        <v>#REF!</v>
      </c>
      <c r="Q117" s="316" t="e">
        <f t="array" ref="Q117">IF(#REF!="","",#REF!)</f>
        <v>#REF!</v>
      </c>
      <c r="R117" s="316" t="e">
        <f t="array" ref="R117">IF(#REF!="","",#REF!)</f>
        <v>#REF!</v>
      </c>
    </row>
    <row r="118" spans="1:18" x14ac:dyDescent="0.25">
      <c r="A118" s="354">
        <v>4</v>
      </c>
      <c r="B118" s="316" t="e">
        <f t="array" ref="B118">IF(#REF!="","",#REF!)</f>
        <v>#REF!</v>
      </c>
      <c r="C118" s="316" t="e">
        <f t="array" ref="C118">IF(#REF!="","",#REF!)</f>
        <v>#REF!</v>
      </c>
      <c r="D118" s="316" t="e">
        <f t="array" ref="D118">IF(#REF!="","",#REF!)</f>
        <v>#REF!</v>
      </c>
      <c r="E118" s="316" t="e">
        <f t="array" ref="E118">IF(#REF!="","",#REF!)</f>
        <v>#REF!</v>
      </c>
      <c r="F118" s="316" t="e">
        <f t="array" ref="F118">IF(#REF!="","",#REF!)</f>
        <v>#REF!</v>
      </c>
      <c r="G118" s="316" t="e">
        <f t="array" ref="G118">IF(#REF!="","",#REF!)</f>
        <v>#REF!</v>
      </c>
      <c r="H118" s="316" t="e">
        <f t="array" ref="H118">IF(#REF!="","",#REF!)</f>
        <v>#REF!</v>
      </c>
      <c r="I118" s="316" t="e">
        <f t="array" ref="I118">IF(#REF!="","",#REF!)</f>
        <v>#REF!</v>
      </c>
      <c r="J118" s="316" t="e">
        <f t="array" ref="J118">IF(#REF!="","",#REF!)</f>
        <v>#REF!</v>
      </c>
      <c r="K118" s="316" t="e">
        <f t="array" ref="K118">IF(#REF!="","",#REF!)</f>
        <v>#REF!</v>
      </c>
      <c r="L118" s="316" t="e">
        <f t="array" ref="L118">IF(#REF!="","",#REF!)</f>
        <v>#REF!</v>
      </c>
      <c r="M118" s="316" t="e">
        <f t="array" ref="M118">IF(#REF!="","",#REF!)</f>
        <v>#REF!</v>
      </c>
      <c r="N118" s="316" t="e">
        <f t="array" ref="N118">IF(#REF!="","",#REF!)</f>
        <v>#REF!</v>
      </c>
      <c r="O118" s="316" t="e">
        <f t="array" ref="O118">IF(#REF!="","",#REF!)</f>
        <v>#REF!</v>
      </c>
      <c r="P118" s="316" t="e">
        <f t="array" ref="P118">IF(#REF!="","",#REF!)</f>
        <v>#REF!</v>
      </c>
      <c r="Q118" s="316" t="e">
        <f t="array" ref="Q118">IF(#REF!="","",#REF!)</f>
        <v>#REF!</v>
      </c>
      <c r="R118" s="316" t="e">
        <f t="array" ref="R118">IF(#REF!="","",#REF!)</f>
        <v>#REF!</v>
      </c>
    </row>
    <row r="119" spans="1:18" x14ac:dyDescent="0.25">
      <c r="A119" s="354">
        <v>4</v>
      </c>
      <c r="B119" s="316" t="e">
        <f t="array" ref="B119">IF(#REF!="","",#REF!)</f>
        <v>#REF!</v>
      </c>
      <c r="C119" s="316" t="e">
        <f t="array" ref="C119">IF(#REF!="","",#REF!)</f>
        <v>#REF!</v>
      </c>
      <c r="D119" s="316" t="e">
        <f t="array" ref="D119">IF(#REF!="","",#REF!)</f>
        <v>#REF!</v>
      </c>
      <c r="E119" s="316" t="e">
        <f t="array" ref="E119">IF(#REF!="","",#REF!)</f>
        <v>#REF!</v>
      </c>
      <c r="F119" s="316" t="e">
        <f t="array" ref="F119">IF(#REF!="","",#REF!)</f>
        <v>#REF!</v>
      </c>
      <c r="G119" s="316" t="e">
        <f t="array" ref="G119">IF(#REF!="","",#REF!)</f>
        <v>#REF!</v>
      </c>
      <c r="H119" s="316" t="e">
        <f t="array" ref="H119">IF(#REF!="","",#REF!)</f>
        <v>#REF!</v>
      </c>
      <c r="I119" s="316" t="e">
        <f t="array" ref="I119">IF(#REF!="","",#REF!)</f>
        <v>#REF!</v>
      </c>
      <c r="J119" s="316" t="e">
        <f t="array" ref="J119">IF(#REF!="","",#REF!)</f>
        <v>#REF!</v>
      </c>
      <c r="K119" s="316" t="e">
        <f t="array" ref="K119">IF(#REF!="","",#REF!)</f>
        <v>#REF!</v>
      </c>
      <c r="L119" s="316" t="e">
        <f t="array" ref="L119">IF(#REF!="","",#REF!)</f>
        <v>#REF!</v>
      </c>
      <c r="M119" s="316" t="e">
        <f t="array" ref="M119">IF(#REF!="","",#REF!)</f>
        <v>#REF!</v>
      </c>
      <c r="N119" s="316" t="e">
        <f t="array" ref="N119">IF(#REF!="","",#REF!)</f>
        <v>#REF!</v>
      </c>
      <c r="O119" s="316" t="e">
        <f t="array" ref="O119">IF(#REF!="","",#REF!)</f>
        <v>#REF!</v>
      </c>
      <c r="P119" s="316" t="e">
        <f t="array" ref="P119">IF(#REF!="","",#REF!)</f>
        <v>#REF!</v>
      </c>
      <c r="Q119" s="316" t="e">
        <f t="array" ref="Q119">IF(#REF!="","",#REF!)</f>
        <v>#REF!</v>
      </c>
      <c r="R119" s="316" t="e">
        <f t="array" ref="R119">IF(#REF!="","",#REF!)</f>
        <v>#REF!</v>
      </c>
    </row>
    <row r="120" spans="1:18" x14ac:dyDescent="0.25">
      <c r="A120" s="354">
        <v>4</v>
      </c>
      <c r="B120" s="316" t="e">
        <f t="array" ref="B120">IF(#REF!="","",#REF!)</f>
        <v>#REF!</v>
      </c>
      <c r="C120" s="316" t="e">
        <f t="array" ref="C120">IF(#REF!="","",#REF!)</f>
        <v>#REF!</v>
      </c>
      <c r="D120" s="316" t="e">
        <f t="array" ref="D120">IF(#REF!="","",#REF!)</f>
        <v>#REF!</v>
      </c>
      <c r="E120" s="316" t="e">
        <f t="array" ref="E120">IF(#REF!="","",#REF!)</f>
        <v>#REF!</v>
      </c>
      <c r="F120" s="316" t="e">
        <f t="array" ref="F120">IF(#REF!="","",#REF!)</f>
        <v>#REF!</v>
      </c>
      <c r="G120" s="316" t="e">
        <f t="array" ref="G120">IF(#REF!="","",#REF!)</f>
        <v>#REF!</v>
      </c>
      <c r="H120" s="316" t="e">
        <f t="array" ref="H120">IF(#REF!="","",#REF!)</f>
        <v>#REF!</v>
      </c>
      <c r="I120" s="316" t="e">
        <f t="array" ref="I120">IF(#REF!="","",#REF!)</f>
        <v>#REF!</v>
      </c>
      <c r="J120" s="316" t="e">
        <f t="array" ref="J120">IF(#REF!="","",#REF!)</f>
        <v>#REF!</v>
      </c>
      <c r="K120" s="316" t="e">
        <f t="array" ref="K120">IF(#REF!="","",#REF!)</f>
        <v>#REF!</v>
      </c>
      <c r="L120" s="316" t="e">
        <f t="array" ref="L120">IF(#REF!="","",#REF!)</f>
        <v>#REF!</v>
      </c>
      <c r="M120" s="316" t="e">
        <f t="array" ref="M120">IF(#REF!="","",#REF!)</f>
        <v>#REF!</v>
      </c>
      <c r="N120" s="316" t="e">
        <f t="array" ref="N120">IF(#REF!="","",#REF!)</f>
        <v>#REF!</v>
      </c>
      <c r="O120" s="316" t="e">
        <f t="array" ref="O120">IF(#REF!="","",#REF!)</f>
        <v>#REF!</v>
      </c>
      <c r="P120" s="316" t="e">
        <f t="array" ref="P120">IF(#REF!="","",#REF!)</f>
        <v>#REF!</v>
      </c>
      <c r="Q120" s="316" t="e">
        <f t="array" ref="Q120">IF(#REF!="","",#REF!)</f>
        <v>#REF!</v>
      </c>
      <c r="R120" s="316" t="e">
        <f t="array" ref="R120">IF(#REF!="","",#REF!)</f>
        <v>#REF!</v>
      </c>
    </row>
    <row r="121" spans="1:18" x14ac:dyDescent="0.25">
      <c r="A121" s="354">
        <v>4</v>
      </c>
      <c r="B121" s="316" t="e">
        <f t="array" ref="B121">IF(#REF!="","",#REF!)</f>
        <v>#REF!</v>
      </c>
      <c r="C121" s="316" t="e">
        <f t="array" ref="C121">IF(#REF!="","",#REF!)</f>
        <v>#REF!</v>
      </c>
      <c r="D121" s="316" t="e">
        <f t="array" ref="D121">IF(#REF!="","",#REF!)</f>
        <v>#REF!</v>
      </c>
      <c r="E121" s="316" t="e">
        <f t="array" ref="E121">IF(#REF!="","",#REF!)</f>
        <v>#REF!</v>
      </c>
      <c r="F121" s="316" t="e">
        <f t="array" ref="F121">IF(#REF!="","",#REF!)</f>
        <v>#REF!</v>
      </c>
      <c r="G121" s="316" t="e">
        <f t="array" ref="G121">IF(#REF!="","",#REF!)</f>
        <v>#REF!</v>
      </c>
      <c r="H121" s="316" t="e">
        <f t="array" ref="H121">IF(#REF!="","",#REF!)</f>
        <v>#REF!</v>
      </c>
      <c r="I121" s="316" t="e">
        <f t="array" ref="I121">IF(#REF!="","",#REF!)</f>
        <v>#REF!</v>
      </c>
      <c r="J121" s="316" t="e">
        <f t="array" ref="J121">IF(#REF!="","",#REF!)</f>
        <v>#REF!</v>
      </c>
      <c r="K121" s="316" t="e">
        <f t="array" ref="K121">IF(#REF!="","",#REF!)</f>
        <v>#REF!</v>
      </c>
      <c r="L121" s="316" t="e">
        <f t="array" ref="L121">IF(#REF!="","",#REF!)</f>
        <v>#REF!</v>
      </c>
      <c r="M121" s="316" t="e">
        <f t="array" ref="M121">IF(#REF!="","",#REF!)</f>
        <v>#REF!</v>
      </c>
      <c r="N121" s="316" t="e">
        <f t="array" ref="N121">IF(#REF!="","",#REF!)</f>
        <v>#REF!</v>
      </c>
      <c r="O121" s="316" t="e">
        <f t="array" ref="O121">IF(#REF!="","",#REF!)</f>
        <v>#REF!</v>
      </c>
      <c r="P121" s="316" t="e">
        <f t="array" ref="P121">IF(#REF!="","",#REF!)</f>
        <v>#REF!</v>
      </c>
      <c r="Q121" s="316" t="e">
        <f t="array" ref="Q121">IF(#REF!="","",#REF!)</f>
        <v>#REF!</v>
      </c>
      <c r="R121" s="316" t="e">
        <f t="array" ref="R121">IF(#REF!="","",#REF!)</f>
        <v>#REF!</v>
      </c>
    </row>
    <row r="122" spans="1:18" x14ac:dyDescent="0.25">
      <c r="A122" s="354">
        <v>4</v>
      </c>
      <c r="B122" s="316" t="e">
        <f t="array" ref="B122">IF(#REF!="","",#REF!)</f>
        <v>#REF!</v>
      </c>
      <c r="C122" s="316" t="e">
        <f t="array" ref="C122">IF(#REF!="","",#REF!)</f>
        <v>#REF!</v>
      </c>
      <c r="D122" s="316" t="e">
        <f t="array" ref="D122">IF(#REF!="","",#REF!)</f>
        <v>#REF!</v>
      </c>
      <c r="E122" s="316" t="e">
        <f t="array" ref="E122">IF(#REF!="","",#REF!)</f>
        <v>#REF!</v>
      </c>
      <c r="F122" s="316" t="e">
        <f t="array" ref="F122">IF(#REF!="","",#REF!)</f>
        <v>#REF!</v>
      </c>
      <c r="G122" s="316" t="e">
        <f t="array" ref="G122">IF(#REF!="","",#REF!)</f>
        <v>#REF!</v>
      </c>
      <c r="H122" s="316" t="e">
        <f t="array" ref="H122">IF(#REF!="","",#REF!)</f>
        <v>#REF!</v>
      </c>
      <c r="I122" s="316" t="e">
        <f t="array" ref="I122">IF(#REF!="","",#REF!)</f>
        <v>#REF!</v>
      </c>
      <c r="J122" s="316" t="e">
        <f t="array" ref="J122">IF(#REF!="","",#REF!)</f>
        <v>#REF!</v>
      </c>
      <c r="K122" s="316" t="e">
        <f t="array" ref="K122">IF(#REF!="","",#REF!)</f>
        <v>#REF!</v>
      </c>
      <c r="L122" s="316" t="e">
        <f t="array" ref="L122">IF(#REF!="","",#REF!)</f>
        <v>#REF!</v>
      </c>
      <c r="M122" s="316" t="e">
        <f t="array" ref="M122">IF(#REF!="","",#REF!)</f>
        <v>#REF!</v>
      </c>
      <c r="N122" s="316" t="e">
        <f t="array" ref="N122">IF(#REF!="","",#REF!)</f>
        <v>#REF!</v>
      </c>
      <c r="O122" s="316" t="e">
        <f t="array" ref="O122">IF(#REF!="","",#REF!)</f>
        <v>#REF!</v>
      </c>
      <c r="P122" s="316" t="e">
        <f t="array" ref="P122">IF(#REF!="","",#REF!)</f>
        <v>#REF!</v>
      </c>
      <c r="Q122" s="316" t="e">
        <f t="array" ref="Q122">IF(#REF!="","",#REF!)</f>
        <v>#REF!</v>
      </c>
      <c r="R122" s="316" t="e">
        <f t="array" ref="R122">IF(#REF!="","",#REF!)</f>
        <v>#REF!</v>
      </c>
    </row>
    <row r="123" spans="1:18" x14ac:dyDescent="0.25">
      <c r="A123" s="354">
        <v>4</v>
      </c>
      <c r="B123" s="316" t="e">
        <f t="array" ref="B123">IF(#REF!="","",#REF!)</f>
        <v>#REF!</v>
      </c>
      <c r="C123" s="316" t="e">
        <f t="array" ref="C123">IF(#REF!="","",#REF!)</f>
        <v>#REF!</v>
      </c>
      <c r="D123" s="316" t="e">
        <f t="array" ref="D123">IF(#REF!="","",#REF!)</f>
        <v>#REF!</v>
      </c>
      <c r="E123" s="316" t="e">
        <f t="array" ref="E123">IF(#REF!="","",#REF!)</f>
        <v>#REF!</v>
      </c>
      <c r="F123" s="316" t="e">
        <f t="array" ref="F123">IF(#REF!="","",#REF!)</f>
        <v>#REF!</v>
      </c>
      <c r="G123" s="316" t="e">
        <f t="array" ref="G123">IF(#REF!="","",#REF!)</f>
        <v>#REF!</v>
      </c>
      <c r="H123" s="316" t="e">
        <f t="array" ref="H123">IF(#REF!="","",#REF!)</f>
        <v>#REF!</v>
      </c>
      <c r="I123" s="316" t="e">
        <f t="array" ref="I123">IF(#REF!="","",#REF!)</f>
        <v>#REF!</v>
      </c>
      <c r="J123" s="316" t="e">
        <f t="array" ref="J123">IF(#REF!="","",#REF!)</f>
        <v>#REF!</v>
      </c>
      <c r="K123" s="316" t="e">
        <f t="array" ref="K123">IF(#REF!="","",#REF!)</f>
        <v>#REF!</v>
      </c>
      <c r="L123" s="316" t="e">
        <f t="array" ref="L123">IF(#REF!="","",#REF!)</f>
        <v>#REF!</v>
      </c>
      <c r="M123" s="316" t="e">
        <f t="array" ref="M123">IF(#REF!="","",#REF!)</f>
        <v>#REF!</v>
      </c>
      <c r="N123" s="316" t="e">
        <f t="array" ref="N123">IF(#REF!="","",#REF!)</f>
        <v>#REF!</v>
      </c>
      <c r="O123" s="316" t="e">
        <f t="array" ref="O123">IF(#REF!="","",#REF!)</f>
        <v>#REF!</v>
      </c>
      <c r="P123" s="316" t="e">
        <f t="array" ref="P123">IF(#REF!="","",#REF!)</f>
        <v>#REF!</v>
      </c>
      <c r="Q123" s="316" t="e">
        <f t="array" ref="Q123">IF(#REF!="","",#REF!)</f>
        <v>#REF!</v>
      </c>
      <c r="R123" s="316" t="e">
        <f t="array" ref="R123">IF(#REF!="","",#REF!)</f>
        <v>#REF!</v>
      </c>
    </row>
    <row r="124" spans="1:18" x14ac:dyDescent="0.25">
      <c r="A124" s="354">
        <v>4</v>
      </c>
      <c r="B124" s="316" t="e">
        <f t="array" ref="B124">IF(#REF!="","",#REF!)</f>
        <v>#REF!</v>
      </c>
      <c r="C124" s="316" t="e">
        <f t="array" ref="C124">IF(#REF!="","",#REF!)</f>
        <v>#REF!</v>
      </c>
      <c r="D124" s="316" t="e">
        <f t="array" ref="D124">IF(#REF!="","",#REF!)</f>
        <v>#REF!</v>
      </c>
      <c r="E124" s="316" t="e">
        <f t="array" ref="E124">IF(#REF!="","",#REF!)</f>
        <v>#REF!</v>
      </c>
      <c r="F124" s="316" t="e">
        <f t="array" ref="F124">IF(#REF!="","",#REF!)</f>
        <v>#REF!</v>
      </c>
      <c r="G124" s="316" t="e">
        <f t="array" ref="G124">IF(#REF!="","",#REF!)</f>
        <v>#REF!</v>
      </c>
      <c r="H124" s="316" t="e">
        <f t="array" ref="H124">IF(#REF!="","",#REF!)</f>
        <v>#REF!</v>
      </c>
      <c r="I124" s="316" t="e">
        <f t="array" ref="I124">IF(#REF!="","",#REF!)</f>
        <v>#REF!</v>
      </c>
      <c r="J124" s="316" t="e">
        <f t="array" ref="J124">IF(#REF!="","",#REF!)</f>
        <v>#REF!</v>
      </c>
      <c r="K124" s="316" t="e">
        <f t="array" ref="K124">IF(#REF!="","",#REF!)</f>
        <v>#REF!</v>
      </c>
      <c r="L124" s="316" t="e">
        <f t="array" ref="L124">IF(#REF!="","",#REF!)</f>
        <v>#REF!</v>
      </c>
      <c r="M124" s="316" t="e">
        <f t="array" ref="M124">IF(#REF!="","",#REF!)</f>
        <v>#REF!</v>
      </c>
      <c r="N124" s="316" t="e">
        <f t="array" ref="N124">IF(#REF!="","",#REF!)</f>
        <v>#REF!</v>
      </c>
      <c r="O124" s="316" t="e">
        <f t="array" ref="O124">IF(#REF!="","",#REF!)</f>
        <v>#REF!</v>
      </c>
      <c r="P124" s="316" t="e">
        <f t="array" ref="P124">IF(#REF!="","",#REF!)</f>
        <v>#REF!</v>
      </c>
      <c r="Q124" s="316" t="e">
        <f t="array" ref="Q124">IF(#REF!="","",#REF!)</f>
        <v>#REF!</v>
      </c>
      <c r="R124" s="316" t="e">
        <f t="array" ref="R124">IF(#REF!="","",#REF!)</f>
        <v>#REF!</v>
      </c>
    </row>
    <row r="125" spans="1:18" x14ac:dyDescent="0.25">
      <c r="A125" s="354">
        <v>4</v>
      </c>
      <c r="B125" s="316" t="e">
        <f t="array" ref="B125">IF(#REF!="","",#REF!)</f>
        <v>#REF!</v>
      </c>
      <c r="C125" s="316" t="e">
        <f t="array" ref="C125">IF(#REF!="","",#REF!)</f>
        <v>#REF!</v>
      </c>
      <c r="D125" s="316" t="e">
        <f t="array" ref="D125">IF(#REF!="","",#REF!)</f>
        <v>#REF!</v>
      </c>
      <c r="E125" s="316" t="e">
        <f t="array" ref="E125">IF(#REF!="","",#REF!)</f>
        <v>#REF!</v>
      </c>
      <c r="F125" s="316" t="e">
        <f t="array" ref="F125">IF(#REF!="","",#REF!)</f>
        <v>#REF!</v>
      </c>
      <c r="G125" s="316" t="e">
        <f t="array" ref="G125">IF(#REF!="","",#REF!)</f>
        <v>#REF!</v>
      </c>
      <c r="H125" s="316" t="e">
        <f t="array" ref="H125">IF(#REF!="","",#REF!)</f>
        <v>#REF!</v>
      </c>
      <c r="I125" s="316" t="e">
        <f t="array" ref="I125">IF(#REF!="","",#REF!)</f>
        <v>#REF!</v>
      </c>
      <c r="J125" s="316" t="e">
        <f t="array" ref="J125">IF(#REF!="","",#REF!)</f>
        <v>#REF!</v>
      </c>
      <c r="K125" s="316" t="e">
        <f t="array" ref="K125">IF(#REF!="","",#REF!)</f>
        <v>#REF!</v>
      </c>
      <c r="L125" s="316" t="e">
        <f t="array" ref="L125">IF(#REF!="","",#REF!)</f>
        <v>#REF!</v>
      </c>
      <c r="M125" s="316" t="e">
        <f t="array" ref="M125">IF(#REF!="","",#REF!)</f>
        <v>#REF!</v>
      </c>
      <c r="N125" s="316" t="e">
        <f t="array" ref="N125">IF(#REF!="","",#REF!)</f>
        <v>#REF!</v>
      </c>
      <c r="O125" s="316" t="e">
        <f t="array" ref="O125">IF(#REF!="","",#REF!)</f>
        <v>#REF!</v>
      </c>
      <c r="P125" s="316" t="e">
        <f t="array" ref="P125">IF(#REF!="","",#REF!)</f>
        <v>#REF!</v>
      </c>
      <c r="Q125" s="316" t="e">
        <f t="array" ref="Q125">IF(#REF!="","",#REF!)</f>
        <v>#REF!</v>
      </c>
      <c r="R125" s="316" t="e">
        <f t="array" ref="R125">IF(#REF!="","",#REF!)</f>
        <v>#REF!</v>
      </c>
    </row>
    <row r="126" spans="1:18" x14ac:dyDescent="0.25">
      <c r="A126" s="354">
        <v>4</v>
      </c>
      <c r="B126" s="316" t="e">
        <f t="array" ref="B126">IF(#REF!="","",#REF!)</f>
        <v>#REF!</v>
      </c>
      <c r="C126" s="316" t="e">
        <f t="array" ref="C126">IF(#REF!="","",#REF!)</f>
        <v>#REF!</v>
      </c>
      <c r="D126" s="316" t="e">
        <f t="array" ref="D126">IF(#REF!="","",#REF!)</f>
        <v>#REF!</v>
      </c>
      <c r="E126" s="316" t="e">
        <f t="array" ref="E126">IF(#REF!="","",#REF!)</f>
        <v>#REF!</v>
      </c>
      <c r="F126" s="316" t="e">
        <f t="array" ref="F126">IF(#REF!="","",#REF!)</f>
        <v>#REF!</v>
      </c>
      <c r="G126" s="316" t="e">
        <f t="array" ref="G126">IF(#REF!="","",#REF!)</f>
        <v>#REF!</v>
      </c>
      <c r="H126" s="316" t="e">
        <f t="array" ref="H126">IF(#REF!="","",#REF!)</f>
        <v>#REF!</v>
      </c>
      <c r="I126" s="316" t="e">
        <f t="array" ref="I126">IF(#REF!="","",#REF!)</f>
        <v>#REF!</v>
      </c>
      <c r="J126" s="316" t="e">
        <f t="array" ref="J126">IF(#REF!="","",#REF!)</f>
        <v>#REF!</v>
      </c>
      <c r="K126" s="316" t="e">
        <f t="array" ref="K126">IF(#REF!="","",#REF!)</f>
        <v>#REF!</v>
      </c>
      <c r="L126" s="316" t="e">
        <f t="array" ref="L126">IF(#REF!="","",#REF!)</f>
        <v>#REF!</v>
      </c>
      <c r="M126" s="316" t="e">
        <f t="array" ref="M126">IF(#REF!="","",#REF!)</f>
        <v>#REF!</v>
      </c>
      <c r="N126" s="316" t="e">
        <f t="array" ref="N126">IF(#REF!="","",#REF!)</f>
        <v>#REF!</v>
      </c>
      <c r="O126" s="316" t="e">
        <f t="array" ref="O126">IF(#REF!="","",#REF!)</f>
        <v>#REF!</v>
      </c>
      <c r="P126" s="316" t="e">
        <f t="array" ref="P126">IF(#REF!="","",#REF!)</f>
        <v>#REF!</v>
      </c>
      <c r="Q126" s="316" t="e">
        <f t="array" ref="Q126">IF(#REF!="","",#REF!)</f>
        <v>#REF!</v>
      </c>
      <c r="R126" s="316" t="e">
        <f t="array" ref="R126">IF(#REF!="","",#REF!)</f>
        <v>#REF!</v>
      </c>
    </row>
    <row r="127" spans="1:18" x14ac:dyDescent="0.25">
      <c r="A127" s="354">
        <v>4</v>
      </c>
      <c r="B127" s="316" t="e">
        <f t="array" ref="B127">IF(#REF!="","",#REF!)</f>
        <v>#REF!</v>
      </c>
      <c r="C127" s="316" t="e">
        <f t="array" ref="C127">IF(#REF!="","",#REF!)</f>
        <v>#REF!</v>
      </c>
      <c r="D127" s="316" t="e">
        <f t="array" ref="D127">IF(#REF!="","",#REF!)</f>
        <v>#REF!</v>
      </c>
      <c r="E127" s="316" t="e">
        <f t="array" ref="E127">IF(#REF!="","",#REF!)</f>
        <v>#REF!</v>
      </c>
      <c r="F127" s="316" t="e">
        <f t="array" ref="F127">IF(#REF!="","",#REF!)</f>
        <v>#REF!</v>
      </c>
      <c r="G127" s="316" t="e">
        <f t="array" ref="G127">IF(#REF!="","",#REF!)</f>
        <v>#REF!</v>
      </c>
      <c r="H127" s="316" t="e">
        <f t="array" ref="H127">IF(#REF!="","",#REF!)</f>
        <v>#REF!</v>
      </c>
      <c r="I127" s="316" t="e">
        <f t="array" ref="I127">IF(#REF!="","",#REF!)</f>
        <v>#REF!</v>
      </c>
      <c r="J127" s="316" t="e">
        <f t="array" ref="J127">IF(#REF!="","",#REF!)</f>
        <v>#REF!</v>
      </c>
      <c r="K127" s="316" t="e">
        <f t="array" ref="K127">IF(#REF!="","",#REF!)</f>
        <v>#REF!</v>
      </c>
      <c r="L127" s="316" t="e">
        <f t="array" ref="L127">IF(#REF!="","",#REF!)</f>
        <v>#REF!</v>
      </c>
      <c r="M127" s="316" t="e">
        <f t="array" ref="M127">IF(#REF!="","",#REF!)</f>
        <v>#REF!</v>
      </c>
      <c r="N127" s="316" t="e">
        <f t="array" ref="N127">IF(#REF!="","",#REF!)</f>
        <v>#REF!</v>
      </c>
      <c r="O127" s="316" t="e">
        <f t="array" ref="O127">IF(#REF!="","",#REF!)</f>
        <v>#REF!</v>
      </c>
      <c r="P127" s="316" t="e">
        <f t="array" ref="P127">IF(#REF!="","",#REF!)</f>
        <v>#REF!</v>
      </c>
      <c r="Q127" s="316" t="e">
        <f t="array" ref="Q127">IF(#REF!="","",#REF!)</f>
        <v>#REF!</v>
      </c>
      <c r="R127" s="316" t="e">
        <f t="array" ref="R127">IF(#REF!="","",#REF!)</f>
        <v>#REF!</v>
      </c>
    </row>
    <row r="128" spans="1:18" x14ac:dyDescent="0.25">
      <c r="A128" s="354">
        <v>4</v>
      </c>
      <c r="B128" s="316" t="e">
        <f t="array" ref="B128">IF(#REF!="","",#REF!)</f>
        <v>#REF!</v>
      </c>
      <c r="C128" s="316" t="e">
        <f t="array" ref="C128">IF(#REF!="","",#REF!)</f>
        <v>#REF!</v>
      </c>
      <c r="D128" s="316" t="e">
        <f t="array" ref="D128">IF(#REF!="","",#REF!)</f>
        <v>#REF!</v>
      </c>
      <c r="E128" s="316" t="e">
        <f t="array" ref="E128">IF(#REF!="","",#REF!)</f>
        <v>#REF!</v>
      </c>
      <c r="F128" s="316" t="e">
        <f t="array" ref="F128">IF(#REF!="","",#REF!)</f>
        <v>#REF!</v>
      </c>
      <c r="G128" s="316" t="e">
        <f t="array" ref="G128">IF(#REF!="","",#REF!)</f>
        <v>#REF!</v>
      </c>
      <c r="H128" s="316" t="e">
        <f t="array" ref="H128">IF(#REF!="","",#REF!)</f>
        <v>#REF!</v>
      </c>
      <c r="I128" s="316" t="e">
        <f t="array" ref="I128">IF(#REF!="","",#REF!)</f>
        <v>#REF!</v>
      </c>
      <c r="J128" s="316" t="e">
        <f t="array" ref="J128">IF(#REF!="","",#REF!)</f>
        <v>#REF!</v>
      </c>
      <c r="K128" s="316" t="e">
        <f t="array" ref="K128">IF(#REF!="","",#REF!)</f>
        <v>#REF!</v>
      </c>
      <c r="L128" s="316" t="e">
        <f t="array" ref="L128">IF(#REF!="","",#REF!)</f>
        <v>#REF!</v>
      </c>
      <c r="M128" s="316" t="e">
        <f t="array" ref="M128">IF(#REF!="","",#REF!)</f>
        <v>#REF!</v>
      </c>
      <c r="N128" s="316" t="e">
        <f t="array" ref="N128">IF(#REF!="","",#REF!)</f>
        <v>#REF!</v>
      </c>
      <c r="O128" s="316" t="e">
        <f t="array" ref="O128">IF(#REF!="","",#REF!)</f>
        <v>#REF!</v>
      </c>
      <c r="P128" s="316" t="e">
        <f t="array" ref="P128">IF(#REF!="","",#REF!)</f>
        <v>#REF!</v>
      </c>
      <c r="Q128" s="316" t="e">
        <f t="array" ref="Q128">IF(#REF!="","",#REF!)</f>
        <v>#REF!</v>
      </c>
      <c r="R128" s="316" t="e">
        <f t="array" ref="R128">IF(#REF!="","",#REF!)</f>
        <v>#REF!</v>
      </c>
    </row>
    <row r="129" spans="1:18" x14ac:dyDescent="0.25">
      <c r="A129" s="354">
        <v>4</v>
      </c>
      <c r="B129" s="316" t="e">
        <f t="array" ref="B129">IF(#REF!="","",#REF!)</f>
        <v>#REF!</v>
      </c>
      <c r="C129" s="316" t="e">
        <f t="array" ref="C129">IF(#REF!="","",#REF!)</f>
        <v>#REF!</v>
      </c>
      <c r="D129" s="316" t="e">
        <f t="array" ref="D129">IF(#REF!="","",#REF!)</f>
        <v>#REF!</v>
      </c>
      <c r="E129" s="316" t="e">
        <f t="array" ref="E129">IF(#REF!="","",#REF!)</f>
        <v>#REF!</v>
      </c>
      <c r="F129" s="316" t="e">
        <f t="array" ref="F129">IF(#REF!="","",#REF!)</f>
        <v>#REF!</v>
      </c>
      <c r="G129" s="316" t="e">
        <f t="array" ref="G129">IF(#REF!="","",#REF!)</f>
        <v>#REF!</v>
      </c>
      <c r="H129" s="316" t="e">
        <f t="array" ref="H129">IF(#REF!="","",#REF!)</f>
        <v>#REF!</v>
      </c>
      <c r="I129" s="316" t="e">
        <f t="array" ref="I129">IF(#REF!="","",#REF!)</f>
        <v>#REF!</v>
      </c>
      <c r="J129" s="316" t="e">
        <f t="array" ref="J129">IF(#REF!="","",#REF!)</f>
        <v>#REF!</v>
      </c>
      <c r="K129" s="316" t="e">
        <f t="array" ref="K129">IF(#REF!="","",#REF!)</f>
        <v>#REF!</v>
      </c>
      <c r="L129" s="316" t="e">
        <f t="array" ref="L129">IF(#REF!="","",#REF!)</f>
        <v>#REF!</v>
      </c>
      <c r="M129" s="316" t="e">
        <f t="array" ref="M129">IF(#REF!="","",#REF!)</f>
        <v>#REF!</v>
      </c>
      <c r="N129" s="316" t="e">
        <f t="array" ref="N129">IF(#REF!="","",#REF!)</f>
        <v>#REF!</v>
      </c>
      <c r="O129" s="316" t="e">
        <f t="array" ref="O129">IF(#REF!="","",#REF!)</f>
        <v>#REF!</v>
      </c>
      <c r="P129" s="316" t="e">
        <f t="array" ref="P129">IF(#REF!="","",#REF!)</f>
        <v>#REF!</v>
      </c>
      <c r="Q129" s="316" t="e">
        <f t="array" ref="Q129">IF(#REF!="","",#REF!)</f>
        <v>#REF!</v>
      </c>
      <c r="R129" s="316" t="e">
        <f t="array" ref="R129">IF(#REF!="","",#REF!)</f>
        <v>#REF!</v>
      </c>
    </row>
    <row r="130" spans="1:18" x14ac:dyDescent="0.25">
      <c r="A130" s="354">
        <v>4</v>
      </c>
      <c r="B130" s="316" t="e">
        <f t="array" ref="B130">IF(#REF!="","",#REF!)</f>
        <v>#REF!</v>
      </c>
      <c r="C130" s="316" t="e">
        <f t="array" ref="C130">IF(#REF!="","",#REF!)</f>
        <v>#REF!</v>
      </c>
      <c r="D130" s="316" t="e">
        <f t="array" ref="D130">IF(#REF!="","",#REF!)</f>
        <v>#REF!</v>
      </c>
      <c r="E130" s="316" t="e">
        <f t="array" ref="E130">IF(#REF!="","",#REF!)</f>
        <v>#REF!</v>
      </c>
      <c r="F130" s="316" t="e">
        <f t="array" ref="F130">IF(#REF!="","",#REF!)</f>
        <v>#REF!</v>
      </c>
      <c r="G130" s="316" t="e">
        <f t="array" ref="G130">IF(#REF!="","",#REF!)</f>
        <v>#REF!</v>
      </c>
      <c r="H130" s="316" t="e">
        <f t="array" ref="H130">IF(#REF!="","",#REF!)</f>
        <v>#REF!</v>
      </c>
      <c r="I130" s="316" t="e">
        <f t="array" ref="I130">IF(#REF!="","",#REF!)</f>
        <v>#REF!</v>
      </c>
      <c r="J130" s="316" t="e">
        <f t="array" ref="J130">IF(#REF!="","",#REF!)</f>
        <v>#REF!</v>
      </c>
      <c r="K130" s="316" t="e">
        <f t="array" ref="K130">IF(#REF!="","",#REF!)</f>
        <v>#REF!</v>
      </c>
      <c r="L130" s="316" t="e">
        <f t="array" ref="L130">IF(#REF!="","",#REF!)</f>
        <v>#REF!</v>
      </c>
      <c r="M130" s="316" t="e">
        <f t="array" ref="M130">IF(#REF!="","",#REF!)</f>
        <v>#REF!</v>
      </c>
      <c r="N130" s="316" t="e">
        <f t="array" ref="N130">IF(#REF!="","",#REF!)</f>
        <v>#REF!</v>
      </c>
      <c r="O130" s="316" t="e">
        <f t="array" ref="O130">IF(#REF!="","",#REF!)</f>
        <v>#REF!</v>
      </c>
      <c r="P130" s="316" t="e">
        <f t="array" ref="P130">IF(#REF!="","",#REF!)</f>
        <v>#REF!</v>
      </c>
      <c r="Q130" s="316" t="e">
        <f t="array" ref="Q130">IF(#REF!="","",#REF!)</f>
        <v>#REF!</v>
      </c>
      <c r="R130" s="316" t="e">
        <f t="array" ref="R130">IF(#REF!="","",#REF!)</f>
        <v>#REF!</v>
      </c>
    </row>
    <row r="131" spans="1:18" x14ac:dyDescent="0.25">
      <c r="A131" s="354">
        <v>4</v>
      </c>
      <c r="B131" s="316" t="e">
        <f t="array" ref="B131">IF(#REF!="","",#REF!)</f>
        <v>#REF!</v>
      </c>
      <c r="C131" s="316" t="e">
        <f t="array" ref="C131">IF(#REF!="","",#REF!)</f>
        <v>#REF!</v>
      </c>
      <c r="D131" s="316" t="e">
        <f t="array" ref="D131">IF(#REF!="","",#REF!)</f>
        <v>#REF!</v>
      </c>
      <c r="E131" s="316" t="e">
        <f t="array" ref="E131">IF(#REF!="","",#REF!)</f>
        <v>#REF!</v>
      </c>
      <c r="F131" s="316" t="e">
        <f t="array" ref="F131">IF(#REF!="","",#REF!)</f>
        <v>#REF!</v>
      </c>
      <c r="G131" s="316" t="e">
        <f t="array" ref="G131">IF(#REF!="","",#REF!)</f>
        <v>#REF!</v>
      </c>
      <c r="H131" s="316" t="e">
        <f t="array" ref="H131">IF(#REF!="","",#REF!)</f>
        <v>#REF!</v>
      </c>
      <c r="I131" s="316" t="e">
        <f t="array" ref="I131">IF(#REF!="","",#REF!)</f>
        <v>#REF!</v>
      </c>
      <c r="J131" s="316" t="e">
        <f t="array" ref="J131">IF(#REF!="","",#REF!)</f>
        <v>#REF!</v>
      </c>
      <c r="K131" s="316" t="e">
        <f t="array" ref="K131">IF(#REF!="","",#REF!)</f>
        <v>#REF!</v>
      </c>
      <c r="L131" s="316" t="e">
        <f t="array" ref="L131">IF(#REF!="","",#REF!)</f>
        <v>#REF!</v>
      </c>
      <c r="M131" s="316" t="e">
        <f t="array" ref="M131">IF(#REF!="","",#REF!)</f>
        <v>#REF!</v>
      </c>
      <c r="N131" s="316" t="e">
        <f t="array" ref="N131">IF(#REF!="","",#REF!)</f>
        <v>#REF!</v>
      </c>
      <c r="O131" s="316" t="e">
        <f t="array" ref="O131">IF(#REF!="","",#REF!)</f>
        <v>#REF!</v>
      </c>
      <c r="P131" s="316" t="e">
        <f t="array" ref="P131">IF(#REF!="","",#REF!)</f>
        <v>#REF!</v>
      </c>
      <c r="Q131" s="316" t="e">
        <f t="array" ref="Q131">IF(#REF!="","",#REF!)</f>
        <v>#REF!</v>
      </c>
      <c r="R131" s="316" t="e">
        <f t="array" ref="R131">IF(#REF!="","",#REF!)</f>
        <v>#REF!</v>
      </c>
    </row>
    <row r="132" spans="1:18" x14ac:dyDescent="0.25">
      <c r="A132" s="354">
        <v>4</v>
      </c>
      <c r="B132" s="316" t="e">
        <f t="array" ref="B132">IF(#REF!="","",#REF!)</f>
        <v>#REF!</v>
      </c>
      <c r="C132" s="316" t="e">
        <f t="array" ref="C132">IF(#REF!="","",#REF!)</f>
        <v>#REF!</v>
      </c>
      <c r="D132" s="316" t="e">
        <f t="array" ref="D132">IF(#REF!="","",#REF!)</f>
        <v>#REF!</v>
      </c>
      <c r="E132" s="316" t="e">
        <f t="array" ref="E132">IF(#REF!="","",#REF!)</f>
        <v>#REF!</v>
      </c>
      <c r="F132" s="316" t="e">
        <f t="array" ref="F132">IF(#REF!="","",#REF!)</f>
        <v>#REF!</v>
      </c>
      <c r="G132" s="316" t="e">
        <f t="array" ref="G132">IF(#REF!="","",#REF!)</f>
        <v>#REF!</v>
      </c>
      <c r="H132" s="316" t="e">
        <f t="array" ref="H132">IF(#REF!="","",#REF!)</f>
        <v>#REF!</v>
      </c>
      <c r="I132" s="316" t="e">
        <f t="array" ref="I132">IF(#REF!="","",#REF!)</f>
        <v>#REF!</v>
      </c>
      <c r="J132" s="316" t="e">
        <f t="array" ref="J132">IF(#REF!="","",#REF!)</f>
        <v>#REF!</v>
      </c>
      <c r="K132" s="316" t="e">
        <f t="array" ref="K132">IF(#REF!="","",#REF!)</f>
        <v>#REF!</v>
      </c>
      <c r="L132" s="316" t="e">
        <f t="array" ref="L132">IF(#REF!="","",#REF!)</f>
        <v>#REF!</v>
      </c>
      <c r="M132" s="316" t="e">
        <f t="array" ref="M132">IF(#REF!="","",#REF!)</f>
        <v>#REF!</v>
      </c>
      <c r="N132" s="316" t="e">
        <f t="array" ref="N132">IF(#REF!="","",#REF!)</f>
        <v>#REF!</v>
      </c>
      <c r="O132" s="316" t="e">
        <f t="array" ref="O132">IF(#REF!="","",#REF!)</f>
        <v>#REF!</v>
      </c>
      <c r="P132" s="316" t="e">
        <f t="array" ref="P132">IF(#REF!="","",#REF!)</f>
        <v>#REF!</v>
      </c>
      <c r="Q132" s="316" t="e">
        <f t="array" ref="Q132">IF(#REF!="","",#REF!)</f>
        <v>#REF!</v>
      </c>
      <c r="R132" s="316" t="e">
        <f t="array" ref="R132">IF(#REF!="","",#REF!)</f>
        <v>#REF!</v>
      </c>
    </row>
    <row r="133" spans="1:18" x14ac:dyDescent="0.25">
      <c r="A133" s="354">
        <v>4</v>
      </c>
      <c r="B133" s="316" t="e">
        <f t="array" ref="B133">IF(#REF!="","",#REF!)</f>
        <v>#REF!</v>
      </c>
      <c r="C133" s="316" t="e">
        <f t="array" ref="C133">IF(#REF!="","",#REF!)</f>
        <v>#REF!</v>
      </c>
      <c r="D133" s="316" t="e">
        <f t="array" ref="D133">IF(#REF!="","",#REF!)</f>
        <v>#REF!</v>
      </c>
      <c r="E133" s="316" t="e">
        <f t="array" ref="E133">IF(#REF!="","",#REF!)</f>
        <v>#REF!</v>
      </c>
      <c r="F133" s="316" t="e">
        <f t="array" ref="F133">IF(#REF!="","",#REF!)</f>
        <v>#REF!</v>
      </c>
      <c r="G133" s="316" t="e">
        <f t="array" ref="G133">IF(#REF!="","",#REF!)</f>
        <v>#REF!</v>
      </c>
      <c r="H133" s="316" t="e">
        <f t="array" ref="H133">IF(#REF!="","",#REF!)</f>
        <v>#REF!</v>
      </c>
      <c r="I133" s="316" t="e">
        <f t="array" ref="I133">IF(#REF!="","",#REF!)</f>
        <v>#REF!</v>
      </c>
      <c r="J133" s="316" t="e">
        <f t="array" ref="J133">IF(#REF!="","",#REF!)</f>
        <v>#REF!</v>
      </c>
      <c r="K133" s="316" t="e">
        <f t="array" ref="K133">IF(#REF!="","",#REF!)</f>
        <v>#REF!</v>
      </c>
      <c r="L133" s="316" t="e">
        <f t="array" ref="L133">IF(#REF!="","",#REF!)</f>
        <v>#REF!</v>
      </c>
      <c r="M133" s="316" t="e">
        <f t="array" ref="M133">IF(#REF!="","",#REF!)</f>
        <v>#REF!</v>
      </c>
      <c r="N133" s="316" t="e">
        <f t="array" ref="N133">IF(#REF!="","",#REF!)</f>
        <v>#REF!</v>
      </c>
      <c r="O133" s="316" t="e">
        <f t="array" ref="O133">IF(#REF!="","",#REF!)</f>
        <v>#REF!</v>
      </c>
      <c r="P133" s="316" t="e">
        <f t="array" ref="P133">IF(#REF!="","",#REF!)</f>
        <v>#REF!</v>
      </c>
      <c r="Q133" s="316" t="e">
        <f t="array" ref="Q133">IF(#REF!="","",#REF!)</f>
        <v>#REF!</v>
      </c>
      <c r="R133" s="316" t="e">
        <f t="array" ref="R133">IF(#REF!="","",#REF!)</f>
        <v>#REF!</v>
      </c>
    </row>
    <row r="134" spans="1:18" x14ac:dyDescent="0.25">
      <c r="A134" s="354">
        <v>4</v>
      </c>
      <c r="B134" s="316" t="e">
        <f t="array" ref="B134">IF(#REF!="","",#REF!)</f>
        <v>#REF!</v>
      </c>
      <c r="C134" s="316" t="e">
        <f t="array" ref="C134">IF(#REF!="","",#REF!)</f>
        <v>#REF!</v>
      </c>
      <c r="D134" s="316" t="e">
        <f t="array" ref="D134">IF(#REF!="","",#REF!)</f>
        <v>#REF!</v>
      </c>
      <c r="E134" s="316" t="e">
        <f t="array" ref="E134">IF(#REF!="","",#REF!)</f>
        <v>#REF!</v>
      </c>
      <c r="F134" s="316" t="e">
        <f t="array" ref="F134">IF(#REF!="","",#REF!)</f>
        <v>#REF!</v>
      </c>
      <c r="G134" s="316" t="e">
        <f t="array" ref="G134">IF(#REF!="","",#REF!)</f>
        <v>#REF!</v>
      </c>
      <c r="H134" s="316" t="e">
        <f t="array" ref="H134">IF(#REF!="","",#REF!)</f>
        <v>#REF!</v>
      </c>
      <c r="I134" s="316" t="e">
        <f t="array" ref="I134">IF(#REF!="","",#REF!)</f>
        <v>#REF!</v>
      </c>
      <c r="J134" s="316" t="e">
        <f t="array" ref="J134">IF(#REF!="","",#REF!)</f>
        <v>#REF!</v>
      </c>
      <c r="K134" s="316" t="e">
        <f t="array" ref="K134">IF(#REF!="","",#REF!)</f>
        <v>#REF!</v>
      </c>
      <c r="L134" s="316" t="e">
        <f t="array" ref="L134">IF(#REF!="","",#REF!)</f>
        <v>#REF!</v>
      </c>
      <c r="M134" s="316" t="e">
        <f t="array" ref="M134">IF(#REF!="","",#REF!)</f>
        <v>#REF!</v>
      </c>
      <c r="N134" s="316" t="e">
        <f t="array" ref="N134">IF(#REF!="","",#REF!)</f>
        <v>#REF!</v>
      </c>
      <c r="O134" s="316" t="e">
        <f t="array" ref="O134">IF(#REF!="","",#REF!)</f>
        <v>#REF!</v>
      </c>
      <c r="P134" s="316" t="e">
        <f t="array" ref="P134">IF(#REF!="","",#REF!)</f>
        <v>#REF!</v>
      </c>
      <c r="Q134" s="316" t="e">
        <f t="array" ref="Q134">IF(#REF!="","",#REF!)</f>
        <v>#REF!</v>
      </c>
      <c r="R134" s="316" t="e">
        <f t="array" ref="R134">IF(#REF!="","",#REF!)</f>
        <v>#REF!</v>
      </c>
    </row>
    <row r="135" spans="1:18" x14ac:dyDescent="0.25">
      <c r="A135" s="354">
        <v>4</v>
      </c>
      <c r="B135" s="316" t="e">
        <f t="array" ref="B135">IF(#REF!="","",#REF!)</f>
        <v>#REF!</v>
      </c>
      <c r="C135" s="316" t="e">
        <f t="array" ref="C135">IF(#REF!="","",#REF!)</f>
        <v>#REF!</v>
      </c>
      <c r="D135" s="316" t="e">
        <f t="array" ref="D135">IF(#REF!="","",#REF!)</f>
        <v>#REF!</v>
      </c>
      <c r="E135" s="316" t="e">
        <f t="array" ref="E135">IF(#REF!="","",#REF!)</f>
        <v>#REF!</v>
      </c>
      <c r="F135" s="316" t="e">
        <f t="array" ref="F135">IF(#REF!="","",#REF!)</f>
        <v>#REF!</v>
      </c>
      <c r="G135" s="316" t="e">
        <f t="array" ref="G135">IF(#REF!="","",#REF!)</f>
        <v>#REF!</v>
      </c>
      <c r="H135" s="316" t="e">
        <f t="array" ref="H135">IF(#REF!="","",#REF!)</f>
        <v>#REF!</v>
      </c>
      <c r="I135" s="316" t="e">
        <f t="array" ref="I135">IF(#REF!="","",#REF!)</f>
        <v>#REF!</v>
      </c>
      <c r="J135" s="316" t="e">
        <f t="array" ref="J135">IF(#REF!="","",#REF!)</f>
        <v>#REF!</v>
      </c>
      <c r="K135" s="316" t="e">
        <f t="array" ref="K135">IF(#REF!="","",#REF!)</f>
        <v>#REF!</v>
      </c>
      <c r="L135" s="316" t="e">
        <f t="array" ref="L135">IF(#REF!="","",#REF!)</f>
        <v>#REF!</v>
      </c>
      <c r="M135" s="316" t="e">
        <f t="array" ref="M135">IF(#REF!="","",#REF!)</f>
        <v>#REF!</v>
      </c>
      <c r="N135" s="316" t="e">
        <f t="array" ref="N135">IF(#REF!="","",#REF!)</f>
        <v>#REF!</v>
      </c>
      <c r="O135" s="316" t="e">
        <f t="array" ref="O135">IF(#REF!="","",#REF!)</f>
        <v>#REF!</v>
      </c>
      <c r="P135" s="316" t="e">
        <f t="array" ref="P135">IF(#REF!="","",#REF!)</f>
        <v>#REF!</v>
      </c>
      <c r="Q135" s="316" t="e">
        <f t="array" ref="Q135">IF(#REF!="","",#REF!)</f>
        <v>#REF!</v>
      </c>
      <c r="R135" s="316" t="e">
        <f t="array" ref="R135">IF(#REF!="","",#REF!)</f>
        <v>#REF!</v>
      </c>
    </row>
    <row r="136" spans="1:18" x14ac:dyDescent="0.25">
      <c r="A136" s="354">
        <v>4</v>
      </c>
      <c r="B136" s="316" t="e">
        <f t="array" ref="B136">IF(#REF!="","",#REF!)</f>
        <v>#REF!</v>
      </c>
      <c r="C136" s="316" t="e">
        <f t="array" ref="C136">IF(#REF!="","",#REF!)</f>
        <v>#REF!</v>
      </c>
      <c r="D136" s="316" t="e">
        <f t="array" ref="D136">IF(#REF!="","",#REF!)</f>
        <v>#REF!</v>
      </c>
      <c r="E136" s="316" t="e">
        <f t="array" ref="E136">IF(#REF!="","",#REF!)</f>
        <v>#REF!</v>
      </c>
      <c r="F136" s="316" t="e">
        <f t="array" ref="F136">IF(#REF!="","",#REF!)</f>
        <v>#REF!</v>
      </c>
      <c r="G136" s="316" t="e">
        <f t="array" ref="G136">IF(#REF!="","",#REF!)</f>
        <v>#REF!</v>
      </c>
      <c r="H136" s="316" t="e">
        <f t="array" ref="H136">IF(#REF!="","",#REF!)</f>
        <v>#REF!</v>
      </c>
      <c r="I136" s="316" t="e">
        <f t="array" ref="I136">IF(#REF!="","",#REF!)</f>
        <v>#REF!</v>
      </c>
      <c r="J136" s="316" t="e">
        <f t="array" ref="J136">IF(#REF!="","",#REF!)</f>
        <v>#REF!</v>
      </c>
      <c r="K136" s="316" t="e">
        <f t="array" ref="K136">IF(#REF!="","",#REF!)</f>
        <v>#REF!</v>
      </c>
      <c r="L136" s="316" t="e">
        <f t="array" ref="L136">IF(#REF!="","",#REF!)</f>
        <v>#REF!</v>
      </c>
      <c r="M136" s="316" t="e">
        <f t="array" ref="M136">IF(#REF!="","",#REF!)</f>
        <v>#REF!</v>
      </c>
      <c r="N136" s="316" t="e">
        <f t="array" ref="N136">IF(#REF!="","",#REF!)</f>
        <v>#REF!</v>
      </c>
      <c r="O136" s="316" t="e">
        <f t="array" ref="O136">IF(#REF!="","",#REF!)</f>
        <v>#REF!</v>
      </c>
      <c r="P136" s="316" t="e">
        <f t="array" ref="P136">IF(#REF!="","",#REF!)</f>
        <v>#REF!</v>
      </c>
      <c r="Q136" s="316" t="e">
        <f t="array" ref="Q136">IF(#REF!="","",#REF!)</f>
        <v>#REF!</v>
      </c>
      <c r="R136" s="316" t="e">
        <f t="array" ref="R136">IF(#REF!="","",#REF!)</f>
        <v>#REF!</v>
      </c>
    </row>
    <row r="137" spans="1:18" x14ac:dyDescent="0.25">
      <c r="A137" s="354">
        <v>4</v>
      </c>
      <c r="B137" s="316" t="e">
        <f t="array" ref="B137">IF(#REF!="","",#REF!)</f>
        <v>#REF!</v>
      </c>
      <c r="C137" s="316" t="e">
        <f t="array" ref="C137">IF(#REF!="","",#REF!)</f>
        <v>#REF!</v>
      </c>
      <c r="D137" s="316" t="e">
        <f t="array" ref="D137">IF(#REF!="","",#REF!)</f>
        <v>#REF!</v>
      </c>
      <c r="E137" s="316" t="e">
        <f t="array" ref="E137">IF(#REF!="","",#REF!)</f>
        <v>#REF!</v>
      </c>
      <c r="F137" s="316" t="e">
        <f t="array" ref="F137">IF(#REF!="","",#REF!)</f>
        <v>#REF!</v>
      </c>
      <c r="G137" s="316" t="e">
        <f t="array" ref="G137">IF(#REF!="","",#REF!)</f>
        <v>#REF!</v>
      </c>
      <c r="H137" s="316" t="e">
        <f t="array" ref="H137">IF(#REF!="","",#REF!)</f>
        <v>#REF!</v>
      </c>
      <c r="I137" s="316" t="e">
        <f t="array" ref="I137">IF(#REF!="","",#REF!)</f>
        <v>#REF!</v>
      </c>
      <c r="J137" s="316" t="e">
        <f t="array" ref="J137">IF(#REF!="","",#REF!)</f>
        <v>#REF!</v>
      </c>
      <c r="K137" s="316" t="e">
        <f t="array" ref="K137">IF(#REF!="","",#REF!)</f>
        <v>#REF!</v>
      </c>
      <c r="L137" s="316" t="e">
        <f t="array" ref="L137">IF(#REF!="","",#REF!)</f>
        <v>#REF!</v>
      </c>
      <c r="M137" s="316" t="e">
        <f t="array" ref="M137">IF(#REF!="","",#REF!)</f>
        <v>#REF!</v>
      </c>
      <c r="N137" s="316" t="e">
        <f t="array" ref="N137">IF(#REF!="","",#REF!)</f>
        <v>#REF!</v>
      </c>
      <c r="O137" s="316" t="e">
        <f t="array" ref="O137">IF(#REF!="","",#REF!)</f>
        <v>#REF!</v>
      </c>
      <c r="P137" s="316" t="e">
        <f t="array" ref="P137">IF(#REF!="","",#REF!)</f>
        <v>#REF!</v>
      </c>
      <c r="Q137" s="316" t="e">
        <f t="array" ref="Q137">IF(#REF!="","",#REF!)</f>
        <v>#REF!</v>
      </c>
      <c r="R137" s="316" t="e">
        <f t="array" ref="R137">IF(#REF!="","",#REF!)</f>
        <v>#REF!</v>
      </c>
    </row>
    <row r="138" spans="1:18" x14ac:dyDescent="0.25">
      <c r="A138" s="354">
        <v>4</v>
      </c>
      <c r="B138" s="316" t="e">
        <f t="array" ref="B138">IF(#REF!="","",#REF!)</f>
        <v>#REF!</v>
      </c>
      <c r="C138" s="316" t="e">
        <f t="array" ref="C138">IF(#REF!="","",#REF!)</f>
        <v>#REF!</v>
      </c>
      <c r="D138" s="316" t="e">
        <f t="array" ref="D138">IF(#REF!="","",#REF!)</f>
        <v>#REF!</v>
      </c>
      <c r="E138" s="316" t="e">
        <f t="array" ref="E138">IF(#REF!="","",#REF!)</f>
        <v>#REF!</v>
      </c>
      <c r="F138" s="316" t="e">
        <f t="array" ref="F138">IF(#REF!="","",#REF!)</f>
        <v>#REF!</v>
      </c>
      <c r="G138" s="316" t="e">
        <f t="array" ref="G138">IF(#REF!="","",#REF!)</f>
        <v>#REF!</v>
      </c>
      <c r="H138" s="316" t="e">
        <f t="array" ref="H138">IF(#REF!="","",#REF!)</f>
        <v>#REF!</v>
      </c>
      <c r="I138" s="316" t="e">
        <f t="array" ref="I138">IF(#REF!="","",#REF!)</f>
        <v>#REF!</v>
      </c>
      <c r="J138" s="316" t="e">
        <f t="array" ref="J138">IF(#REF!="","",#REF!)</f>
        <v>#REF!</v>
      </c>
      <c r="K138" s="316" t="e">
        <f t="array" ref="K138">IF(#REF!="","",#REF!)</f>
        <v>#REF!</v>
      </c>
      <c r="L138" s="316" t="e">
        <f t="array" ref="L138">IF(#REF!="","",#REF!)</f>
        <v>#REF!</v>
      </c>
      <c r="M138" s="316" t="e">
        <f t="array" ref="M138">IF(#REF!="","",#REF!)</f>
        <v>#REF!</v>
      </c>
      <c r="N138" s="316" t="e">
        <f t="array" ref="N138">IF(#REF!="","",#REF!)</f>
        <v>#REF!</v>
      </c>
      <c r="O138" s="316" t="e">
        <f t="array" ref="O138">IF(#REF!="","",#REF!)</f>
        <v>#REF!</v>
      </c>
      <c r="P138" s="316" t="e">
        <f t="array" ref="P138">IF(#REF!="","",#REF!)</f>
        <v>#REF!</v>
      </c>
      <c r="Q138" s="316" t="e">
        <f t="array" ref="Q138">IF(#REF!="","",#REF!)</f>
        <v>#REF!</v>
      </c>
      <c r="R138" s="316" t="e">
        <f t="array" ref="R138">IF(#REF!="","",#REF!)</f>
        <v>#REF!</v>
      </c>
    </row>
    <row r="139" spans="1:18" x14ac:dyDescent="0.25">
      <c r="A139" s="354">
        <v>4</v>
      </c>
      <c r="B139" s="316" t="e">
        <f t="array" ref="B139">IF(#REF!="","",#REF!)</f>
        <v>#REF!</v>
      </c>
      <c r="C139" s="316" t="e">
        <f t="array" ref="C139">IF(#REF!="","",#REF!)</f>
        <v>#REF!</v>
      </c>
      <c r="D139" s="316" t="e">
        <f t="array" ref="D139">IF(#REF!="","",#REF!)</f>
        <v>#REF!</v>
      </c>
      <c r="E139" s="316" t="e">
        <f t="array" ref="E139">IF(#REF!="","",#REF!)</f>
        <v>#REF!</v>
      </c>
      <c r="F139" s="316" t="e">
        <f t="array" ref="F139">IF(#REF!="","",#REF!)</f>
        <v>#REF!</v>
      </c>
      <c r="G139" s="316" t="e">
        <f t="array" ref="G139">IF(#REF!="","",#REF!)</f>
        <v>#REF!</v>
      </c>
      <c r="H139" s="316" t="e">
        <f t="array" ref="H139">IF(#REF!="","",#REF!)</f>
        <v>#REF!</v>
      </c>
      <c r="I139" s="316" t="e">
        <f t="array" ref="I139">IF(#REF!="","",#REF!)</f>
        <v>#REF!</v>
      </c>
      <c r="J139" s="316" t="e">
        <f t="array" ref="J139">IF(#REF!="","",#REF!)</f>
        <v>#REF!</v>
      </c>
      <c r="K139" s="316" t="e">
        <f t="array" ref="K139">IF(#REF!="","",#REF!)</f>
        <v>#REF!</v>
      </c>
      <c r="L139" s="316" t="e">
        <f t="array" ref="L139">IF(#REF!="","",#REF!)</f>
        <v>#REF!</v>
      </c>
      <c r="M139" s="316" t="e">
        <f t="array" ref="M139">IF(#REF!="","",#REF!)</f>
        <v>#REF!</v>
      </c>
      <c r="N139" s="316" t="e">
        <f t="array" ref="N139">IF(#REF!="","",#REF!)</f>
        <v>#REF!</v>
      </c>
      <c r="O139" s="316" t="e">
        <f t="array" ref="O139">IF(#REF!="","",#REF!)</f>
        <v>#REF!</v>
      </c>
      <c r="P139" s="316" t="e">
        <f t="array" ref="P139">IF(#REF!="","",#REF!)</f>
        <v>#REF!</v>
      </c>
      <c r="Q139" s="316" t="e">
        <f t="array" ref="Q139">IF(#REF!="","",#REF!)</f>
        <v>#REF!</v>
      </c>
      <c r="R139" s="316" t="e">
        <f t="array" ref="R139">IF(#REF!="","",#REF!)</f>
        <v>#REF!</v>
      </c>
    </row>
    <row r="140" spans="1:18" x14ac:dyDescent="0.25">
      <c r="A140" s="354">
        <v>4</v>
      </c>
      <c r="B140" s="316" t="e">
        <f t="array" ref="B140">IF(#REF!="","",#REF!)</f>
        <v>#REF!</v>
      </c>
      <c r="C140" s="316" t="e">
        <f t="array" ref="C140">IF(#REF!="","",#REF!)</f>
        <v>#REF!</v>
      </c>
      <c r="D140" s="316" t="e">
        <f t="array" ref="D140">IF(#REF!="","",#REF!)</f>
        <v>#REF!</v>
      </c>
      <c r="E140" s="316" t="e">
        <f t="array" ref="E140">IF(#REF!="","",#REF!)</f>
        <v>#REF!</v>
      </c>
      <c r="F140" s="316" t="e">
        <f t="array" ref="F140">IF(#REF!="","",#REF!)</f>
        <v>#REF!</v>
      </c>
      <c r="G140" s="316" t="e">
        <f t="array" ref="G140">IF(#REF!="","",#REF!)</f>
        <v>#REF!</v>
      </c>
      <c r="H140" s="316" t="e">
        <f t="array" ref="H140">IF(#REF!="","",#REF!)</f>
        <v>#REF!</v>
      </c>
      <c r="I140" s="316" t="e">
        <f t="array" ref="I140">IF(#REF!="","",#REF!)</f>
        <v>#REF!</v>
      </c>
      <c r="J140" s="316" t="e">
        <f t="array" ref="J140">IF(#REF!="","",#REF!)</f>
        <v>#REF!</v>
      </c>
      <c r="K140" s="316" t="e">
        <f t="array" ref="K140">IF(#REF!="","",#REF!)</f>
        <v>#REF!</v>
      </c>
      <c r="L140" s="316" t="e">
        <f t="array" ref="L140">IF(#REF!="","",#REF!)</f>
        <v>#REF!</v>
      </c>
      <c r="M140" s="316" t="e">
        <f t="array" ref="M140">IF(#REF!="","",#REF!)</f>
        <v>#REF!</v>
      </c>
      <c r="N140" s="316" t="e">
        <f t="array" ref="N140">IF(#REF!="","",#REF!)</f>
        <v>#REF!</v>
      </c>
      <c r="O140" s="316" t="e">
        <f t="array" ref="O140">IF(#REF!="","",#REF!)</f>
        <v>#REF!</v>
      </c>
      <c r="P140" s="316" t="e">
        <f t="array" ref="P140">IF(#REF!="","",#REF!)</f>
        <v>#REF!</v>
      </c>
      <c r="Q140" s="316" t="e">
        <f t="array" ref="Q140">IF(#REF!="","",#REF!)</f>
        <v>#REF!</v>
      </c>
      <c r="R140" s="316" t="e">
        <f t="array" ref="R140">IF(#REF!="","",#REF!)</f>
        <v>#REF!</v>
      </c>
    </row>
    <row r="141" spans="1:18" x14ac:dyDescent="0.25">
      <c r="A141" s="354">
        <v>4</v>
      </c>
      <c r="B141" s="316" t="e">
        <f t="array" ref="B141">IF(#REF!="","",#REF!)</f>
        <v>#REF!</v>
      </c>
      <c r="C141" s="316" t="e">
        <f t="array" ref="C141">IF(#REF!="","",#REF!)</f>
        <v>#REF!</v>
      </c>
      <c r="D141" s="316" t="e">
        <f t="array" ref="D141">IF(#REF!="","",#REF!)</f>
        <v>#REF!</v>
      </c>
      <c r="E141" s="316" t="e">
        <f t="array" ref="E141">IF(#REF!="","",#REF!)</f>
        <v>#REF!</v>
      </c>
      <c r="F141" s="316" t="e">
        <f t="array" ref="F141">IF(#REF!="","",#REF!)</f>
        <v>#REF!</v>
      </c>
      <c r="G141" s="316" t="e">
        <f t="array" ref="G141">IF(#REF!="","",#REF!)</f>
        <v>#REF!</v>
      </c>
      <c r="H141" s="316" t="e">
        <f t="array" ref="H141">IF(#REF!="","",#REF!)</f>
        <v>#REF!</v>
      </c>
      <c r="I141" s="316" t="e">
        <f t="array" ref="I141">IF(#REF!="","",#REF!)</f>
        <v>#REF!</v>
      </c>
      <c r="J141" s="316" t="e">
        <f t="array" ref="J141">IF(#REF!="","",#REF!)</f>
        <v>#REF!</v>
      </c>
      <c r="K141" s="316" t="e">
        <f t="array" ref="K141">IF(#REF!="","",#REF!)</f>
        <v>#REF!</v>
      </c>
      <c r="L141" s="316" t="e">
        <f t="array" ref="L141">IF(#REF!="","",#REF!)</f>
        <v>#REF!</v>
      </c>
      <c r="M141" s="316" t="e">
        <f t="array" ref="M141">IF(#REF!="","",#REF!)</f>
        <v>#REF!</v>
      </c>
      <c r="N141" s="316" t="e">
        <f t="array" ref="N141">IF(#REF!="","",#REF!)</f>
        <v>#REF!</v>
      </c>
      <c r="O141" s="316" t="e">
        <f t="array" ref="O141">IF(#REF!="","",#REF!)</f>
        <v>#REF!</v>
      </c>
      <c r="P141" s="316" t="e">
        <f t="array" ref="P141">IF(#REF!="","",#REF!)</f>
        <v>#REF!</v>
      </c>
      <c r="Q141" s="316" t="e">
        <f t="array" ref="Q141">IF(#REF!="","",#REF!)</f>
        <v>#REF!</v>
      </c>
      <c r="R141" s="316" t="e">
        <f t="array" ref="R141">IF(#REF!="","",#REF!)</f>
        <v>#REF!</v>
      </c>
    </row>
    <row r="142" spans="1:18" x14ac:dyDescent="0.25">
      <c r="A142" s="354">
        <v>4</v>
      </c>
      <c r="B142" s="316" t="e">
        <f t="array" ref="B142">IF(#REF!="","",#REF!)</f>
        <v>#REF!</v>
      </c>
      <c r="C142" s="316" t="e">
        <f t="array" ref="C142">IF(#REF!="","",#REF!)</f>
        <v>#REF!</v>
      </c>
      <c r="D142" s="316" t="e">
        <f t="array" ref="D142">IF(#REF!="","",#REF!)</f>
        <v>#REF!</v>
      </c>
      <c r="E142" s="316" t="e">
        <f t="array" ref="E142">IF(#REF!="","",#REF!)</f>
        <v>#REF!</v>
      </c>
      <c r="F142" s="316" t="e">
        <f t="array" ref="F142">IF(#REF!="","",#REF!)</f>
        <v>#REF!</v>
      </c>
      <c r="G142" s="316" t="e">
        <f t="array" ref="G142">IF(#REF!="","",#REF!)</f>
        <v>#REF!</v>
      </c>
      <c r="H142" s="316" t="e">
        <f t="array" ref="H142">IF(#REF!="","",#REF!)</f>
        <v>#REF!</v>
      </c>
      <c r="I142" s="316" t="e">
        <f t="array" ref="I142">IF(#REF!="","",#REF!)</f>
        <v>#REF!</v>
      </c>
      <c r="J142" s="316" t="e">
        <f t="array" ref="J142">IF(#REF!="","",#REF!)</f>
        <v>#REF!</v>
      </c>
      <c r="K142" s="316" t="e">
        <f t="array" ref="K142">IF(#REF!="","",#REF!)</f>
        <v>#REF!</v>
      </c>
      <c r="L142" s="316" t="e">
        <f t="array" ref="L142">IF(#REF!="","",#REF!)</f>
        <v>#REF!</v>
      </c>
      <c r="M142" s="316" t="e">
        <f t="array" ref="M142">IF(#REF!="","",#REF!)</f>
        <v>#REF!</v>
      </c>
      <c r="N142" s="316" t="e">
        <f t="array" ref="N142">IF(#REF!="","",#REF!)</f>
        <v>#REF!</v>
      </c>
      <c r="O142" s="316" t="e">
        <f t="array" ref="O142">IF(#REF!="","",#REF!)</f>
        <v>#REF!</v>
      </c>
      <c r="P142" s="316" t="e">
        <f t="array" ref="P142">IF(#REF!="","",#REF!)</f>
        <v>#REF!</v>
      </c>
      <c r="Q142" s="316" t="e">
        <f t="array" ref="Q142">IF(#REF!="","",#REF!)</f>
        <v>#REF!</v>
      </c>
      <c r="R142" s="316" t="e">
        <f t="array" ref="R142">IF(#REF!="","",#REF!)</f>
        <v>#REF!</v>
      </c>
    </row>
    <row r="143" spans="1:18" x14ac:dyDescent="0.25">
      <c r="A143" s="354">
        <v>4</v>
      </c>
      <c r="B143" s="316" t="e">
        <f t="array" ref="B143">IF(#REF!="","",#REF!)</f>
        <v>#REF!</v>
      </c>
      <c r="C143" s="316" t="e">
        <f t="array" ref="C143">IF(#REF!="","",#REF!)</f>
        <v>#REF!</v>
      </c>
      <c r="D143" s="316" t="e">
        <f t="array" ref="D143">IF(#REF!="","",#REF!)</f>
        <v>#REF!</v>
      </c>
      <c r="E143" s="316" t="e">
        <f t="array" ref="E143">IF(#REF!="","",#REF!)</f>
        <v>#REF!</v>
      </c>
      <c r="F143" s="316" t="e">
        <f t="array" ref="F143">IF(#REF!="","",#REF!)</f>
        <v>#REF!</v>
      </c>
      <c r="G143" s="316" t="e">
        <f t="array" ref="G143">IF(#REF!="","",#REF!)</f>
        <v>#REF!</v>
      </c>
      <c r="H143" s="316" t="e">
        <f t="array" ref="H143">IF(#REF!="","",#REF!)</f>
        <v>#REF!</v>
      </c>
      <c r="I143" s="316" t="e">
        <f t="array" ref="I143">IF(#REF!="","",#REF!)</f>
        <v>#REF!</v>
      </c>
      <c r="J143" s="316" t="e">
        <f t="array" ref="J143">IF(#REF!="","",#REF!)</f>
        <v>#REF!</v>
      </c>
      <c r="K143" s="316" t="e">
        <f t="array" ref="K143">IF(#REF!="","",#REF!)</f>
        <v>#REF!</v>
      </c>
      <c r="L143" s="316" t="e">
        <f t="array" ref="L143">IF(#REF!="","",#REF!)</f>
        <v>#REF!</v>
      </c>
      <c r="M143" s="316" t="e">
        <f t="array" ref="M143">IF(#REF!="","",#REF!)</f>
        <v>#REF!</v>
      </c>
      <c r="N143" s="316" t="e">
        <f t="array" ref="N143">IF(#REF!="","",#REF!)</f>
        <v>#REF!</v>
      </c>
      <c r="O143" s="316" t="e">
        <f t="array" ref="O143">IF(#REF!="","",#REF!)</f>
        <v>#REF!</v>
      </c>
      <c r="P143" s="316" t="e">
        <f t="array" ref="P143">IF(#REF!="","",#REF!)</f>
        <v>#REF!</v>
      </c>
      <c r="Q143" s="316" t="e">
        <f t="array" ref="Q143">IF(#REF!="","",#REF!)</f>
        <v>#REF!</v>
      </c>
      <c r="R143" s="316" t="e">
        <f t="array" ref="R143">IF(#REF!="","",#REF!)</f>
        <v>#REF!</v>
      </c>
    </row>
    <row r="144" spans="1:18" x14ac:dyDescent="0.25">
      <c r="A144" s="354">
        <v>4</v>
      </c>
      <c r="B144" s="316" t="e">
        <f t="array" ref="B144">IF(#REF!="","",#REF!)</f>
        <v>#REF!</v>
      </c>
      <c r="C144" s="316" t="e">
        <f t="array" ref="C144">IF(#REF!="","",#REF!)</f>
        <v>#REF!</v>
      </c>
      <c r="D144" s="316" t="e">
        <f t="array" ref="D144">IF(#REF!="","",#REF!)</f>
        <v>#REF!</v>
      </c>
      <c r="E144" s="316" t="e">
        <f t="array" ref="E144">IF(#REF!="","",#REF!)</f>
        <v>#REF!</v>
      </c>
      <c r="F144" s="316" t="e">
        <f t="array" ref="F144">IF(#REF!="","",#REF!)</f>
        <v>#REF!</v>
      </c>
      <c r="G144" s="316" t="e">
        <f t="array" ref="G144">IF(#REF!="","",#REF!)</f>
        <v>#REF!</v>
      </c>
      <c r="H144" s="316" t="e">
        <f t="array" ref="H144">IF(#REF!="","",#REF!)</f>
        <v>#REF!</v>
      </c>
      <c r="I144" s="316" t="e">
        <f t="array" ref="I144">IF(#REF!="","",#REF!)</f>
        <v>#REF!</v>
      </c>
      <c r="J144" s="316" t="e">
        <f t="array" ref="J144">IF(#REF!="","",#REF!)</f>
        <v>#REF!</v>
      </c>
      <c r="K144" s="316" t="e">
        <f t="array" ref="K144">IF(#REF!="","",#REF!)</f>
        <v>#REF!</v>
      </c>
      <c r="L144" s="316" t="e">
        <f t="array" ref="L144">IF(#REF!="","",#REF!)</f>
        <v>#REF!</v>
      </c>
      <c r="M144" s="316" t="e">
        <f t="array" ref="M144">IF(#REF!="","",#REF!)</f>
        <v>#REF!</v>
      </c>
      <c r="N144" s="316" t="e">
        <f t="array" ref="N144">IF(#REF!="","",#REF!)</f>
        <v>#REF!</v>
      </c>
      <c r="O144" s="316" t="e">
        <f t="array" ref="O144">IF(#REF!="","",#REF!)</f>
        <v>#REF!</v>
      </c>
      <c r="P144" s="316" t="e">
        <f t="array" ref="P144">IF(#REF!="","",#REF!)</f>
        <v>#REF!</v>
      </c>
      <c r="Q144" s="316" t="e">
        <f t="array" ref="Q144">IF(#REF!="","",#REF!)</f>
        <v>#REF!</v>
      </c>
      <c r="R144" s="316" t="e">
        <f t="array" ref="R144">IF(#REF!="","",#REF!)</f>
        <v>#REF!</v>
      </c>
    </row>
    <row r="145" spans="1:18" x14ac:dyDescent="0.25">
      <c r="A145" s="354">
        <v>4</v>
      </c>
      <c r="B145" s="316" t="e">
        <f t="array" ref="B145">IF(#REF!="","",#REF!)</f>
        <v>#REF!</v>
      </c>
      <c r="C145" s="316" t="e">
        <f t="array" ref="C145">IF(#REF!="","",#REF!)</f>
        <v>#REF!</v>
      </c>
      <c r="D145" s="316" t="e">
        <f t="array" ref="D145">IF(#REF!="","",#REF!)</f>
        <v>#REF!</v>
      </c>
      <c r="E145" s="316" t="e">
        <f t="array" ref="E145">IF(#REF!="","",#REF!)</f>
        <v>#REF!</v>
      </c>
      <c r="F145" s="316" t="e">
        <f t="array" ref="F145">IF(#REF!="","",#REF!)</f>
        <v>#REF!</v>
      </c>
      <c r="G145" s="316" t="e">
        <f t="array" ref="G145">IF(#REF!="","",#REF!)</f>
        <v>#REF!</v>
      </c>
      <c r="H145" s="316" t="e">
        <f t="array" ref="H145">IF(#REF!="","",#REF!)</f>
        <v>#REF!</v>
      </c>
      <c r="I145" s="316" t="e">
        <f t="array" ref="I145">IF(#REF!="","",#REF!)</f>
        <v>#REF!</v>
      </c>
      <c r="J145" s="316" t="e">
        <f t="array" ref="J145">IF(#REF!="","",#REF!)</f>
        <v>#REF!</v>
      </c>
      <c r="K145" s="316" t="e">
        <f t="array" ref="K145">IF(#REF!="","",#REF!)</f>
        <v>#REF!</v>
      </c>
      <c r="L145" s="316" t="e">
        <f t="array" ref="L145">IF(#REF!="","",#REF!)</f>
        <v>#REF!</v>
      </c>
      <c r="M145" s="316" t="e">
        <f t="array" ref="M145">IF(#REF!="","",#REF!)</f>
        <v>#REF!</v>
      </c>
      <c r="N145" s="316" t="e">
        <f t="array" ref="N145">IF(#REF!="","",#REF!)</f>
        <v>#REF!</v>
      </c>
      <c r="O145" s="316" t="e">
        <f t="array" ref="O145">IF(#REF!="","",#REF!)</f>
        <v>#REF!</v>
      </c>
      <c r="P145" s="316" t="e">
        <f t="array" ref="P145">IF(#REF!="","",#REF!)</f>
        <v>#REF!</v>
      </c>
      <c r="Q145" s="316" t="e">
        <f t="array" ref="Q145">IF(#REF!="","",#REF!)</f>
        <v>#REF!</v>
      </c>
      <c r="R145" s="316" t="e">
        <f t="array" ref="R145">IF(#REF!="","",#REF!)</f>
        <v>#REF!</v>
      </c>
    </row>
    <row r="146" spans="1:18" x14ac:dyDescent="0.25">
      <c r="A146" s="322">
        <v>5</v>
      </c>
      <c r="B146" s="316" t="e">
        <f t="array" ref="B146">IF(#REF!="","",#REF!)</f>
        <v>#REF!</v>
      </c>
      <c r="C146" s="316" t="e">
        <f t="array" ref="C146">IF(#REF!="","",#REF!)</f>
        <v>#REF!</v>
      </c>
      <c r="D146" s="316" t="e">
        <f t="array" ref="D146">IF(#REF!="","",#REF!)</f>
        <v>#REF!</v>
      </c>
      <c r="E146" s="316" t="e">
        <f t="array" ref="E146">IF(#REF!="","",#REF!)</f>
        <v>#REF!</v>
      </c>
      <c r="F146" s="316" t="e">
        <f t="array" ref="F146">IF(#REF!="","",#REF!)</f>
        <v>#REF!</v>
      </c>
      <c r="G146" s="316" t="e">
        <f t="array" ref="G146">IF(#REF!="","",#REF!)</f>
        <v>#REF!</v>
      </c>
      <c r="H146" s="316" t="e">
        <f t="array" ref="H146">IF(#REF!="","",#REF!)</f>
        <v>#REF!</v>
      </c>
      <c r="I146" s="316" t="e">
        <f t="array" ref="I146">IF(#REF!="","",#REF!)</f>
        <v>#REF!</v>
      </c>
      <c r="J146" s="316" t="e">
        <f t="array" ref="J146">IF(#REF!="","",#REF!)</f>
        <v>#REF!</v>
      </c>
      <c r="K146" s="316" t="e">
        <f t="array" ref="K146">IF(#REF!="","",#REF!)</f>
        <v>#REF!</v>
      </c>
      <c r="L146" s="316" t="e">
        <f t="array" ref="L146">IF(#REF!="","",#REF!)</f>
        <v>#REF!</v>
      </c>
      <c r="M146" s="316" t="e">
        <f t="array" ref="M146">IF(#REF!="","",#REF!)</f>
        <v>#REF!</v>
      </c>
      <c r="N146" s="316" t="e">
        <f t="array" ref="N146">IF(#REF!="","",#REF!)</f>
        <v>#REF!</v>
      </c>
      <c r="O146" s="316" t="e">
        <f t="array" ref="O146">IF(#REF!="","",#REF!)</f>
        <v>#REF!</v>
      </c>
      <c r="P146" s="316" t="e">
        <f t="array" ref="P146">IF(#REF!="","",#REF!)</f>
        <v>#REF!</v>
      </c>
      <c r="Q146" s="316" t="e">
        <f t="array" ref="Q146">IF(#REF!="","",#REF!)</f>
        <v>#REF!</v>
      </c>
      <c r="R146" s="316" t="e">
        <f t="array" ref="R146">IF(#REF!="","",#REF!)</f>
        <v>#REF!</v>
      </c>
    </row>
    <row r="147" spans="1:18" x14ac:dyDescent="0.25">
      <c r="A147" s="322">
        <v>5</v>
      </c>
      <c r="B147" s="316" t="e">
        <f t="array" ref="B147">IF(#REF!="","",#REF!)</f>
        <v>#REF!</v>
      </c>
      <c r="C147" s="316" t="e">
        <f t="array" ref="C147">IF(#REF!="","",#REF!)</f>
        <v>#REF!</v>
      </c>
      <c r="D147" s="316" t="e">
        <f t="array" ref="D147">IF(#REF!="","",#REF!)</f>
        <v>#REF!</v>
      </c>
      <c r="E147" s="316" t="e">
        <f t="array" ref="E147">IF(#REF!="","",#REF!)</f>
        <v>#REF!</v>
      </c>
      <c r="F147" s="316" t="e">
        <f t="array" ref="F147">IF(#REF!="","",#REF!)</f>
        <v>#REF!</v>
      </c>
      <c r="G147" s="316" t="e">
        <f t="array" ref="G147">IF(#REF!="","",#REF!)</f>
        <v>#REF!</v>
      </c>
      <c r="H147" s="316" t="e">
        <f t="array" ref="H147">IF(#REF!="","",#REF!)</f>
        <v>#REF!</v>
      </c>
      <c r="I147" s="316" t="e">
        <f t="array" ref="I147">IF(#REF!="","",#REF!)</f>
        <v>#REF!</v>
      </c>
      <c r="J147" s="316" t="e">
        <f t="array" ref="J147">IF(#REF!="","",#REF!)</f>
        <v>#REF!</v>
      </c>
      <c r="K147" s="316" t="e">
        <f t="array" ref="K147">IF(#REF!="","",#REF!)</f>
        <v>#REF!</v>
      </c>
      <c r="L147" s="316" t="e">
        <f t="array" ref="L147">IF(#REF!="","",#REF!)</f>
        <v>#REF!</v>
      </c>
      <c r="M147" s="316" t="e">
        <f t="array" ref="M147">IF(#REF!="","",#REF!)</f>
        <v>#REF!</v>
      </c>
      <c r="N147" s="316" t="e">
        <f t="array" ref="N147">IF(#REF!="","",#REF!)</f>
        <v>#REF!</v>
      </c>
      <c r="O147" s="316" t="e">
        <f t="array" ref="O147">IF(#REF!="","",#REF!)</f>
        <v>#REF!</v>
      </c>
      <c r="P147" s="316" t="e">
        <f t="array" ref="P147">IF(#REF!="","",#REF!)</f>
        <v>#REF!</v>
      </c>
      <c r="Q147" s="316" t="e">
        <f t="array" ref="Q147">IF(#REF!="","",#REF!)</f>
        <v>#REF!</v>
      </c>
      <c r="R147" s="316" t="e">
        <f t="array" ref="R147">IF(#REF!="","",#REF!)</f>
        <v>#REF!</v>
      </c>
    </row>
    <row r="148" spans="1:18" x14ac:dyDescent="0.25">
      <c r="A148" s="322">
        <v>5</v>
      </c>
      <c r="B148" s="316" t="e">
        <f t="array" ref="B148">IF(#REF!="","",#REF!)</f>
        <v>#REF!</v>
      </c>
      <c r="C148" s="316" t="e">
        <f t="array" ref="C148">IF(#REF!="","",#REF!)</f>
        <v>#REF!</v>
      </c>
      <c r="D148" s="316" t="e">
        <f t="array" ref="D148">IF(#REF!="","",#REF!)</f>
        <v>#REF!</v>
      </c>
      <c r="E148" s="316" t="e">
        <f t="array" ref="E148">IF(#REF!="","",#REF!)</f>
        <v>#REF!</v>
      </c>
      <c r="F148" s="316" t="e">
        <f t="array" ref="F148">IF(#REF!="","",#REF!)</f>
        <v>#REF!</v>
      </c>
      <c r="G148" s="316" t="e">
        <f t="array" ref="G148">IF(#REF!="","",#REF!)</f>
        <v>#REF!</v>
      </c>
      <c r="H148" s="316" t="e">
        <f t="array" ref="H148">IF(#REF!="","",#REF!)</f>
        <v>#REF!</v>
      </c>
      <c r="I148" s="316" t="e">
        <f t="array" ref="I148">IF(#REF!="","",#REF!)</f>
        <v>#REF!</v>
      </c>
      <c r="J148" s="316" t="e">
        <f t="array" ref="J148">IF(#REF!="","",#REF!)</f>
        <v>#REF!</v>
      </c>
      <c r="K148" s="316" t="e">
        <f t="array" ref="K148">IF(#REF!="","",#REF!)</f>
        <v>#REF!</v>
      </c>
      <c r="L148" s="316" t="e">
        <f t="array" ref="L148">IF(#REF!="","",#REF!)</f>
        <v>#REF!</v>
      </c>
      <c r="M148" s="316" t="e">
        <f t="array" ref="M148">IF(#REF!="","",#REF!)</f>
        <v>#REF!</v>
      </c>
      <c r="N148" s="316" t="e">
        <f t="array" ref="N148">IF(#REF!="","",#REF!)</f>
        <v>#REF!</v>
      </c>
      <c r="O148" s="316" t="e">
        <f t="array" ref="O148">IF(#REF!="","",#REF!)</f>
        <v>#REF!</v>
      </c>
      <c r="P148" s="316" t="e">
        <f t="array" ref="P148">IF(#REF!="","",#REF!)</f>
        <v>#REF!</v>
      </c>
      <c r="Q148" s="316" t="e">
        <f t="array" ref="Q148">IF(#REF!="","",#REF!)</f>
        <v>#REF!</v>
      </c>
      <c r="R148" s="316" t="e">
        <f t="array" ref="R148">IF(#REF!="","",#REF!)</f>
        <v>#REF!</v>
      </c>
    </row>
    <row r="149" spans="1:18" x14ac:dyDescent="0.25">
      <c r="A149" s="322">
        <v>5</v>
      </c>
      <c r="B149" s="316" t="e">
        <f t="array" ref="B149">IF(#REF!="","",#REF!)</f>
        <v>#REF!</v>
      </c>
      <c r="C149" s="316" t="e">
        <f t="array" ref="C149">IF(#REF!="","",#REF!)</f>
        <v>#REF!</v>
      </c>
      <c r="D149" s="316" t="e">
        <f t="array" ref="D149">IF(#REF!="","",#REF!)</f>
        <v>#REF!</v>
      </c>
      <c r="E149" s="316" t="e">
        <f t="array" ref="E149">IF(#REF!="","",#REF!)</f>
        <v>#REF!</v>
      </c>
      <c r="F149" s="316" t="e">
        <f t="array" ref="F149">IF(#REF!="","",#REF!)</f>
        <v>#REF!</v>
      </c>
      <c r="G149" s="316" t="e">
        <f t="array" ref="G149">IF(#REF!="","",#REF!)</f>
        <v>#REF!</v>
      </c>
      <c r="H149" s="316" t="e">
        <f t="array" ref="H149">IF(#REF!="","",#REF!)</f>
        <v>#REF!</v>
      </c>
      <c r="I149" s="316" t="e">
        <f t="array" ref="I149">IF(#REF!="","",#REF!)</f>
        <v>#REF!</v>
      </c>
      <c r="J149" s="316" t="e">
        <f t="array" ref="J149">IF(#REF!="","",#REF!)</f>
        <v>#REF!</v>
      </c>
      <c r="K149" s="316" t="e">
        <f t="array" ref="K149">IF(#REF!="","",#REF!)</f>
        <v>#REF!</v>
      </c>
      <c r="L149" s="316" t="e">
        <f t="array" ref="L149">IF(#REF!="","",#REF!)</f>
        <v>#REF!</v>
      </c>
      <c r="M149" s="316" t="e">
        <f t="array" ref="M149">IF(#REF!="","",#REF!)</f>
        <v>#REF!</v>
      </c>
      <c r="N149" s="316" t="e">
        <f t="array" ref="N149">IF(#REF!="","",#REF!)</f>
        <v>#REF!</v>
      </c>
      <c r="O149" s="316" t="e">
        <f t="array" ref="O149">IF(#REF!="","",#REF!)</f>
        <v>#REF!</v>
      </c>
      <c r="P149" s="316" t="e">
        <f t="array" ref="P149">IF(#REF!="","",#REF!)</f>
        <v>#REF!</v>
      </c>
      <c r="Q149" s="316" t="e">
        <f t="array" ref="Q149">IF(#REF!="","",#REF!)</f>
        <v>#REF!</v>
      </c>
      <c r="R149" s="316" t="e">
        <f t="array" ref="R149">IF(#REF!="","",#REF!)</f>
        <v>#REF!</v>
      </c>
    </row>
    <row r="150" spans="1:18" x14ac:dyDescent="0.25">
      <c r="A150" s="322">
        <v>5</v>
      </c>
      <c r="B150" s="316" t="e">
        <f t="array" ref="B150">IF(#REF!="","",#REF!)</f>
        <v>#REF!</v>
      </c>
      <c r="C150" s="316" t="e">
        <f t="array" ref="C150">IF(#REF!="","",#REF!)</f>
        <v>#REF!</v>
      </c>
      <c r="D150" s="316" t="e">
        <f t="array" ref="D150">IF(#REF!="","",#REF!)</f>
        <v>#REF!</v>
      </c>
      <c r="E150" s="316" t="e">
        <f t="array" ref="E150">IF(#REF!="","",#REF!)</f>
        <v>#REF!</v>
      </c>
      <c r="F150" s="316" t="e">
        <f t="array" ref="F150">IF(#REF!="","",#REF!)</f>
        <v>#REF!</v>
      </c>
      <c r="G150" s="316" t="e">
        <f t="array" ref="G150">IF(#REF!="","",#REF!)</f>
        <v>#REF!</v>
      </c>
      <c r="H150" s="316" t="e">
        <f t="array" ref="H150">IF(#REF!="","",#REF!)</f>
        <v>#REF!</v>
      </c>
      <c r="I150" s="316" t="e">
        <f t="array" ref="I150">IF(#REF!="","",#REF!)</f>
        <v>#REF!</v>
      </c>
      <c r="J150" s="316" t="e">
        <f t="array" ref="J150">IF(#REF!="","",#REF!)</f>
        <v>#REF!</v>
      </c>
      <c r="K150" s="316" t="e">
        <f t="array" ref="K150">IF(#REF!="","",#REF!)</f>
        <v>#REF!</v>
      </c>
      <c r="L150" s="316" t="e">
        <f t="array" ref="L150">IF(#REF!="","",#REF!)</f>
        <v>#REF!</v>
      </c>
      <c r="M150" s="316" t="e">
        <f t="array" ref="M150">IF(#REF!="","",#REF!)</f>
        <v>#REF!</v>
      </c>
      <c r="N150" s="316" t="e">
        <f t="array" ref="N150">IF(#REF!="","",#REF!)</f>
        <v>#REF!</v>
      </c>
      <c r="O150" s="316" t="e">
        <f t="array" ref="O150">IF(#REF!="","",#REF!)</f>
        <v>#REF!</v>
      </c>
      <c r="P150" s="316" t="e">
        <f t="array" ref="P150">IF(#REF!="","",#REF!)</f>
        <v>#REF!</v>
      </c>
      <c r="Q150" s="316" t="e">
        <f t="array" ref="Q150">IF(#REF!="","",#REF!)</f>
        <v>#REF!</v>
      </c>
      <c r="R150" s="316" t="e">
        <f t="array" ref="R150">IF(#REF!="","",#REF!)</f>
        <v>#REF!</v>
      </c>
    </row>
    <row r="151" spans="1:18" x14ac:dyDescent="0.25">
      <c r="A151" s="322">
        <v>5</v>
      </c>
      <c r="B151" s="316" t="e">
        <f t="array" ref="B151">IF(#REF!="","",#REF!)</f>
        <v>#REF!</v>
      </c>
      <c r="C151" s="316" t="e">
        <f t="array" ref="C151">IF(#REF!="","",#REF!)</f>
        <v>#REF!</v>
      </c>
      <c r="D151" s="316" t="e">
        <f t="array" ref="D151">IF(#REF!="","",#REF!)</f>
        <v>#REF!</v>
      </c>
      <c r="E151" s="316" t="e">
        <f t="array" ref="E151">IF(#REF!="","",#REF!)</f>
        <v>#REF!</v>
      </c>
      <c r="F151" s="316" t="e">
        <f t="array" ref="F151">IF(#REF!="","",#REF!)</f>
        <v>#REF!</v>
      </c>
      <c r="G151" s="316" t="e">
        <f t="array" ref="G151">IF(#REF!="","",#REF!)</f>
        <v>#REF!</v>
      </c>
      <c r="H151" s="316" t="e">
        <f t="array" ref="H151">IF(#REF!="","",#REF!)</f>
        <v>#REF!</v>
      </c>
      <c r="I151" s="316" t="e">
        <f t="array" ref="I151">IF(#REF!="","",#REF!)</f>
        <v>#REF!</v>
      </c>
      <c r="J151" s="316" t="e">
        <f t="array" ref="J151">IF(#REF!="","",#REF!)</f>
        <v>#REF!</v>
      </c>
      <c r="K151" s="316" t="e">
        <f t="array" ref="K151">IF(#REF!="","",#REF!)</f>
        <v>#REF!</v>
      </c>
      <c r="L151" s="316" t="e">
        <f t="array" ref="L151">IF(#REF!="","",#REF!)</f>
        <v>#REF!</v>
      </c>
      <c r="M151" s="316" t="e">
        <f t="array" ref="M151">IF(#REF!="","",#REF!)</f>
        <v>#REF!</v>
      </c>
      <c r="N151" s="316" t="e">
        <f t="array" ref="N151">IF(#REF!="","",#REF!)</f>
        <v>#REF!</v>
      </c>
      <c r="O151" s="316" t="e">
        <f t="array" ref="O151">IF(#REF!="","",#REF!)</f>
        <v>#REF!</v>
      </c>
      <c r="P151" s="316" t="e">
        <f t="array" ref="P151">IF(#REF!="","",#REF!)</f>
        <v>#REF!</v>
      </c>
      <c r="Q151" s="316" t="e">
        <f t="array" ref="Q151">IF(#REF!="","",#REF!)</f>
        <v>#REF!</v>
      </c>
      <c r="R151" s="316" t="e">
        <f t="array" ref="R151">IF(#REF!="","",#REF!)</f>
        <v>#REF!</v>
      </c>
    </row>
    <row r="152" spans="1:18" x14ac:dyDescent="0.25">
      <c r="A152" s="322">
        <v>5</v>
      </c>
      <c r="B152" s="316" t="e">
        <f t="array" ref="B152">IF(#REF!="","",#REF!)</f>
        <v>#REF!</v>
      </c>
      <c r="C152" s="316" t="e">
        <f t="array" ref="C152">IF(#REF!="","",#REF!)</f>
        <v>#REF!</v>
      </c>
      <c r="D152" s="316" t="e">
        <f t="array" ref="D152">IF(#REF!="","",#REF!)</f>
        <v>#REF!</v>
      </c>
      <c r="E152" s="316" t="e">
        <f t="array" ref="E152">IF(#REF!="","",#REF!)</f>
        <v>#REF!</v>
      </c>
      <c r="F152" s="316" t="e">
        <f t="array" ref="F152">IF(#REF!="","",#REF!)</f>
        <v>#REF!</v>
      </c>
      <c r="G152" s="316" t="e">
        <f t="array" ref="G152">IF(#REF!="","",#REF!)</f>
        <v>#REF!</v>
      </c>
      <c r="H152" s="316" t="e">
        <f t="array" ref="H152">IF(#REF!="","",#REF!)</f>
        <v>#REF!</v>
      </c>
      <c r="I152" s="316" t="e">
        <f t="array" ref="I152">IF(#REF!="","",#REF!)</f>
        <v>#REF!</v>
      </c>
      <c r="J152" s="316" t="e">
        <f t="array" ref="J152">IF(#REF!="","",#REF!)</f>
        <v>#REF!</v>
      </c>
      <c r="K152" s="316" t="e">
        <f t="array" ref="K152">IF(#REF!="","",#REF!)</f>
        <v>#REF!</v>
      </c>
      <c r="L152" s="316" t="e">
        <f t="array" ref="L152">IF(#REF!="","",#REF!)</f>
        <v>#REF!</v>
      </c>
      <c r="M152" s="316" t="e">
        <f t="array" ref="M152">IF(#REF!="","",#REF!)</f>
        <v>#REF!</v>
      </c>
      <c r="N152" s="316" t="e">
        <f t="array" ref="N152">IF(#REF!="","",#REF!)</f>
        <v>#REF!</v>
      </c>
      <c r="O152" s="316" t="e">
        <f t="array" ref="O152">IF(#REF!="","",#REF!)</f>
        <v>#REF!</v>
      </c>
      <c r="P152" s="316" t="e">
        <f t="array" ref="P152">IF(#REF!="","",#REF!)</f>
        <v>#REF!</v>
      </c>
      <c r="Q152" s="316" t="e">
        <f t="array" ref="Q152">IF(#REF!="","",#REF!)</f>
        <v>#REF!</v>
      </c>
      <c r="R152" s="316" t="e">
        <f t="array" ref="R152">IF(#REF!="","",#REF!)</f>
        <v>#REF!</v>
      </c>
    </row>
    <row r="153" spans="1:18" x14ac:dyDescent="0.25">
      <c r="A153" s="322">
        <v>5</v>
      </c>
      <c r="B153" s="316" t="e">
        <f t="array" ref="B153">IF(#REF!="","",#REF!)</f>
        <v>#REF!</v>
      </c>
      <c r="C153" s="316" t="e">
        <f t="array" ref="C153">IF(#REF!="","",#REF!)</f>
        <v>#REF!</v>
      </c>
      <c r="D153" s="316" t="e">
        <f t="array" ref="D153">IF(#REF!="","",#REF!)</f>
        <v>#REF!</v>
      </c>
      <c r="E153" s="316" t="e">
        <f t="array" ref="E153">IF(#REF!="","",#REF!)</f>
        <v>#REF!</v>
      </c>
      <c r="F153" s="316" t="e">
        <f t="array" ref="F153">IF(#REF!="","",#REF!)</f>
        <v>#REF!</v>
      </c>
      <c r="G153" s="316" t="e">
        <f t="array" ref="G153">IF(#REF!="","",#REF!)</f>
        <v>#REF!</v>
      </c>
      <c r="H153" s="316" t="e">
        <f t="array" ref="H153">IF(#REF!="","",#REF!)</f>
        <v>#REF!</v>
      </c>
      <c r="I153" s="316" t="e">
        <f t="array" ref="I153">IF(#REF!="","",#REF!)</f>
        <v>#REF!</v>
      </c>
      <c r="J153" s="316" t="e">
        <f t="array" ref="J153">IF(#REF!="","",#REF!)</f>
        <v>#REF!</v>
      </c>
      <c r="K153" s="316" t="e">
        <f t="array" ref="K153">IF(#REF!="","",#REF!)</f>
        <v>#REF!</v>
      </c>
      <c r="L153" s="316" t="e">
        <f t="array" ref="L153">IF(#REF!="","",#REF!)</f>
        <v>#REF!</v>
      </c>
      <c r="M153" s="316" t="e">
        <f t="array" ref="M153">IF(#REF!="","",#REF!)</f>
        <v>#REF!</v>
      </c>
      <c r="N153" s="316" t="e">
        <f t="array" ref="N153">IF(#REF!="","",#REF!)</f>
        <v>#REF!</v>
      </c>
      <c r="O153" s="316" t="e">
        <f t="array" ref="O153">IF(#REF!="","",#REF!)</f>
        <v>#REF!</v>
      </c>
      <c r="P153" s="316" t="e">
        <f t="array" ref="P153">IF(#REF!="","",#REF!)</f>
        <v>#REF!</v>
      </c>
      <c r="Q153" s="316" t="e">
        <f t="array" ref="Q153">IF(#REF!="","",#REF!)</f>
        <v>#REF!</v>
      </c>
      <c r="R153" s="316" t="e">
        <f t="array" ref="R153">IF(#REF!="","",#REF!)</f>
        <v>#REF!</v>
      </c>
    </row>
    <row r="154" spans="1:18" x14ac:dyDescent="0.25">
      <c r="A154" s="322">
        <v>5</v>
      </c>
      <c r="B154" s="316" t="e">
        <f t="array" ref="B154">IF(#REF!="","",#REF!)</f>
        <v>#REF!</v>
      </c>
      <c r="C154" s="316" t="e">
        <f t="array" ref="C154">IF(#REF!="","",#REF!)</f>
        <v>#REF!</v>
      </c>
      <c r="D154" s="316" t="e">
        <f t="array" ref="D154">IF(#REF!="","",#REF!)</f>
        <v>#REF!</v>
      </c>
      <c r="E154" s="316" t="e">
        <f t="array" ref="E154">IF(#REF!="","",#REF!)</f>
        <v>#REF!</v>
      </c>
      <c r="F154" s="316" t="e">
        <f t="array" ref="F154">IF(#REF!="","",#REF!)</f>
        <v>#REF!</v>
      </c>
      <c r="G154" s="316" t="e">
        <f t="array" ref="G154">IF(#REF!="","",#REF!)</f>
        <v>#REF!</v>
      </c>
      <c r="H154" s="316" t="e">
        <f t="array" ref="H154">IF(#REF!="","",#REF!)</f>
        <v>#REF!</v>
      </c>
      <c r="I154" s="316" t="e">
        <f t="array" ref="I154">IF(#REF!="","",#REF!)</f>
        <v>#REF!</v>
      </c>
      <c r="J154" s="316" t="e">
        <f t="array" ref="J154">IF(#REF!="","",#REF!)</f>
        <v>#REF!</v>
      </c>
      <c r="K154" s="316" t="e">
        <f t="array" ref="K154">IF(#REF!="","",#REF!)</f>
        <v>#REF!</v>
      </c>
      <c r="L154" s="316" t="e">
        <f t="array" ref="L154">IF(#REF!="","",#REF!)</f>
        <v>#REF!</v>
      </c>
      <c r="M154" s="316" t="e">
        <f t="array" ref="M154">IF(#REF!="","",#REF!)</f>
        <v>#REF!</v>
      </c>
      <c r="N154" s="316" t="e">
        <f t="array" ref="N154">IF(#REF!="","",#REF!)</f>
        <v>#REF!</v>
      </c>
      <c r="O154" s="316" t="e">
        <f t="array" ref="O154">IF(#REF!="","",#REF!)</f>
        <v>#REF!</v>
      </c>
      <c r="P154" s="316" t="e">
        <f t="array" ref="P154">IF(#REF!="","",#REF!)</f>
        <v>#REF!</v>
      </c>
      <c r="Q154" s="316" t="e">
        <f t="array" ref="Q154">IF(#REF!="","",#REF!)</f>
        <v>#REF!</v>
      </c>
      <c r="R154" s="316" t="e">
        <f t="array" ref="R154">IF(#REF!="","",#REF!)</f>
        <v>#REF!</v>
      </c>
    </row>
    <row r="155" spans="1:18" x14ac:dyDescent="0.25">
      <c r="A155" s="322">
        <v>5</v>
      </c>
      <c r="B155" s="316" t="e">
        <f t="array" ref="B155">IF(#REF!="","",#REF!)</f>
        <v>#REF!</v>
      </c>
      <c r="C155" s="316" t="e">
        <f t="array" ref="C155">IF(#REF!="","",#REF!)</f>
        <v>#REF!</v>
      </c>
      <c r="D155" s="316" t="e">
        <f t="array" ref="D155">IF(#REF!="","",#REF!)</f>
        <v>#REF!</v>
      </c>
      <c r="E155" s="316" t="e">
        <f t="array" ref="E155">IF(#REF!="","",#REF!)</f>
        <v>#REF!</v>
      </c>
      <c r="F155" s="316" t="e">
        <f t="array" ref="F155">IF(#REF!="","",#REF!)</f>
        <v>#REF!</v>
      </c>
      <c r="G155" s="316" t="e">
        <f t="array" ref="G155">IF(#REF!="","",#REF!)</f>
        <v>#REF!</v>
      </c>
      <c r="H155" s="316" t="e">
        <f t="array" ref="H155">IF(#REF!="","",#REF!)</f>
        <v>#REF!</v>
      </c>
      <c r="I155" s="316" t="e">
        <f t="array" ref="I155">IF(#REF!="","",#REF!)</f>
        <v>#REF!</v>
      </c>
      <c r="J155" s="316" t="e">
        <f t="array" ref="J155">IF(#REF!="","",#REF!)</f>
        <v>#REF!</v>
      </c>
      <c r="K155" s="316" t="e">
        <f t="array" ref="K155">IF(#REF!="","",#REF!)</f>
        <v>#REF!</v>
      </c>
      <c r="L155" s="316" t="e">
        <f t="array" ref="L155">IF(#REF!="","",#REF!)</f>
        <v>#REF!</v>
      </c>
      <c r="M155" s="316" t="e">
        <f t="array" ref="M155">IF(#REF!="","",#REF!)</f>
        <v>#REF!</v>
      </c>
      <c r="N155" s="316" t="e">
        <f t="array" ref="N155">IF(#REF!="","",#REF!)</f>
        <v>#REF!</v>
      </c>
      <c r="O155" s="316" t="e">
        <f t="array" ref="O155">IF(#REF!="","",#REF!)</f>
        <v>#REF!</v>
      </c>
      <c r="P155" s="316" t="e">
        <f t="array" ref="P155">IF(#REF!="","",#REF!)</f>
        <v>#REF!</v>
      </c>
      <c r="Q155" s="316" t="e">
        <f t="array" ref="Q155">IF(#REF!="","",#REF!)</f>
        <v>#REF!</v>
      </c>
      <c r="R155" s="316" t="e">
        <f t="array" ref="R155">IF(#REF!="","",#REF!)</f>
        <v>#REF!</v>
      </c>
    </row>
    <row r="156" spans="1:18" x14ac:dyDescent="0.25">
      <c r="A156" s="322">
        <v>5</v>
      </c>
      <c r="B156" s="316" t="e">
        <f t="array" ref="B156">IF(#REF!="","",#REF!)</f>
        <v>#REF!</v>
      </c>
      <c r="C156" s="316" t="e">
        <f t="array" ref="C156">IF(#REF!="","",#REF!)</f>
        <v>#REF!</v>
      </c>
      <c r="D156" s="316" t="e">
        <f t="array" ref="D156">IF(#REF!="","",#REF!)</f>
        <v>#REF!</v>
      </c>
      <c r="E156" s="316" t="e">
        <f t="array" ref="E156">IF(#REF!="","",#REF!)</f>
        <v>#REF!</v>
      </c>
      <c r="F156" s="316" t="e">
        <f t="array" ref="F156">IF(#REF!="","",#REF!)</f>
        <v>#REF!</v>
      </c>
      <c r="G156" s="316" t="e">
        <f t="array" ref="G156">IF(#REF!="","",#REF!)</f>
        <v>#REF!</v>
      </c>
      <c r="H156" s="316" t="e">
        <f t="array" ref="H156">IF(#REF!="","",#REF!)</f>
        <v>#REF!</v>
      </c>
      <c r="I156" s="316" t="e">
        <f t="array" ref="I156">IF(#REF!="","",#REF!)</f>
        <v>#REF!</v>
      </c>
      <c r="J156" s="316" t="e">
        <f t="array" ref="J156">IF(#REF!="","",#REF!)</f>
        <v>#REF!</v>
      </c>
      <c r="K156" s="316" t="e">
        <f t="array" ref="K156">IF(#REF!="","",#REF!)</f>
        <v>#REF!</v>
      </c>
      <c r="L156" s="316" t="e">
        <f t="array" ref="L156">IF(#REF!="","",#REF!)</f>
        <v>#REF!</v>
      </c>
      <c r="M156" s="316" t="e">
        <f t="array" ref="M156">IF(#REF!="","",#REF!)</f>
        <v>#REF!</v>
      </c>
      <c r="N156" s="316" t="e">
        <f t="array" ref="N156">IF(#REF!="","",#REF!)</f>
        <v>#REF!</v>
      </c>
      <c r="O156" s="316" t="e">
        <f t="array" ref="O156">IF(#REF!="","",#REF!)</f>
        <v>#REF!</v>
      </c>
      <c r="P156" s="316" t="e">
        <f t="array" ref="P156">IF(#REF!="","",#REF!)</f>
        <v>#REF!</v>
      </c>
      <c r="Q156" s="316" t="e">
        <f t="array" ref="Q156">IF(#REF!="","",#REF!)</f>
        <v>#REF!</v>
      </c>
      <c r="R156" s="316" t="e">
        <f t="array" ref="R156">IF(#REF!="","",#REF!)</f>
        <v>#REF!</v>
      </c>
    </row>
    <row r="157" spans="1:18" x14ac:dyDescent="0.25">
      <c r="A157" s="322">
        <v>5</v>
      </c>
      <c r="B157" s="316" t="e">
        <f t="array" ref="B157">IF(#REF!="","",#REF!)</f>
        <v>#REF!</v>
      </c>
      <c r="C157" s="316" t="e">
        <f t="array" ref="C157">IF(#REF!="","",#REF!)</f>
        <v>#REF!</v>
      </c>
      <c r="D157" s="316" t="e">
        <f t="array" ref="D157">IF(#REF!="","",#REF!)</f>
        <v>#REF!</v>
      </c>
      <c r="E157" s="316" t="e">
        <f t="array" ref="E157">IF(#REF!="","",#REF!)</f>
        <v>#REF!</v>
      </c>
      <c r="F157" s="316" t="e">
        <f t="array" ref="F157">IF(#REF!="","",#REF!)</f>
        <v>#REF!</v>
      </c>
      <c r="G157" s="316" t="e">
        <f t="array" ref="G157">IF(#REF!="","",#REF!)</f>
        <v>#REF!</v>
      </c>
      <c r="H157" s="316" t="e">
        <f t="array" ref="H157">IF(#REF!="","",#REF!)</f>
        <v>#REF!</v>
      </c>
      <c r="I157" s="316" t="e">
        <f t="array" ref="I157">IF(#REF!="","",#REF!)</f>
        <v>#REF!</v>
      </c>
      <c r="J157" s="316" t="e">
        <f t="array" ref="J157">IF(#REF!="","",#REF!)</f>
        <v>#REF!</v>
      </c>
      <c r="K157" s="316" t="e">
        <f t="array" ref="K157">IF(#REF!="","",#REF!)</f>
        <v>#REF!</v>
      </c>
      <c r="L157" s="316" t="e">
        <f t="array" ref="L157">IF(#REF!="","",#REF!)</f>
        <v>#REF!</v>
      </c>
      <c r="M157" s="316" t="e">
        <f t="array" ref="M157">IF(#REF!="","",#REF!)</f>
        <v>#REF!</v>
      </c>
      <c r="N157" s="316" t="e">
        <f t="array" ref="N157">IF(#REF!="","",#REF!)</f>
        <v>#REF!</v>
      </c>
      <c r="O157" s="316" t="e">
        <f t="array" ref="O157">IF(#REF!="","",#REF!)</f>
        <v>#REF!</v>
      </c>
      <c r="P157" s="316" t="e">
        <f t="array" ref="P157">IF(#REF!="","",#REF!)</f>
        <v>#REF!</v>
      </c>
      <c r="Q157" s="316" t="e">
        <f t="array" ref="Q157">IF(#REF!="","",#REF!)</f>
        <v>#REF!</v>
      </c>
      <c r="R157" s="316" t="e">
        <f t="array" ref="R157">IF(#REF!="","",#REF!)</f>
        <v>#REF!</v>
      </c>
    </row>
    <row r="158" spans="1:18" x14ac:dyDescent="0.25">
      <c r="A158" s="322">
        <v>5</v>
      </c>
      <c r="B158" s="316" t="e">
        <f t="array" ref="B158">IF(#REF!="","",#REF!)</f>
        <v>#REF!</v>
      </c>
      <c r="C158" s="316" t="e">
        <f t="array" ref="C158">IF(#REF!="","",#REF!)</f>
        <v>#REF!</v>
      </c>
      <c r="D158" s="316" t="e">
        <f t="array" ref="D158">IF(#REF!="","",#REF!)</f>
        <v>#REF!</v>
      </c>
      <c r="E158" s="316" t="e">
        <f t="array" ref="E158">IF(#REF!="","",#REF!)</f>
        <v>#REF!</v>
      </c>
      <c r="F158" s="316" t="e">
        <f t="array" ref="F158">IF(#REF!="","",#REF!)</f>
        <v>#REF!</v>
      </c>
      <c r="G158" s="316" t="e">
        <f t="array" ref="G158">IF(#REF!="","",#REF!)</f>
        <v>#REF!</v>
      </c>
      <c r="H158" s="316" t="e">
        <f t="array" ref="H158">IF(#REF!="","",#REF!)</f>
        <v>#REF!</v>
      </c>
      <c r="I158" s="316" t="e">
        <f t="array" ref="I158">IF(#REF!="","",#REF!)</f>
        <v>#REF!</v>
      </c>
      <c r="J158" s="316" t="e">
        <f t="array" ref="J158">IF(#REF!="","",#REF!)</f>
        <v>#REF!</v>
      </c>
      <c r="K158" s="316" t="e">
        <f t="array" ref="K158">IF(#REF!="","",#REF!)</f>
        <v>#REF!</v>
      </c>
      <c r="L158" s="316" t="e">
        <f t="array" ref="L158">IF(#REF!="","",#REF!)</f>
        <v>#REF!</v>
      </c>
      <c r="M158" s="316" t="e">
        <f t="array" ref="M158">IF(#REF!="","",#REF!)</f>
        <v>#REF!</v>
      </c>
      <c r="N158" s="316" t="e">
        <f t="array" ref="N158">IF(#REF!="","",#REF!)</f>
        <v>#REF!</v>
      </c>
      <c r="O158" s="316" t="e">
        <f t="array" ref="O158">IF(#REF!="","",#REF!)</f>
        <v>#REF!</v>
      </c>
      <c r="P158" s="316" t="e">
        <f t="array" ref="P158">IF(#REF!="","",#REF!)</f>
        <v>#REF!</v>
      </c>
      <c r="Q158" s="316" t="e">
        <f t="array" ref="Q158">IF(#REF!="","",#REF!)</f>
        <v>#REF!</v>
      </c>
      <c r="R158" s="316" t="e">
        <f t="array" ref="R158">IF(#REF!="","",#REF!)</f>
        <v>#REF!</v>
      </c>
    </row>
    <row r="159" spans="1:18" x14ac:dyDescent="0.25">
      <c r="A159" s="322">
        <v>5</v>
      </c>
      <c r="B159" s="316" t="e">
        <f t="array" ref="B159">IF(#REF!="","",#REF!)</f>
        <v>#REF!</v>
      </c>
      <c r="C159" s="316" t="e">
        <f t="array" ref="C159">IF(#REF!="","",#REF!)</f>
        <v>#REF!</v>
      </c>
      <c r="D159" s="316" t="e">
        <f t="array" ref="D159">IF(#REF!="","",#REF!)</f>
        <v>#REF!</v>
      </c>
      <c r="E159" s="316" t="e">
        <f t="array" ref="E159">IF(#REF!="","",#REF!)</f>
        <v>#REF!</v>
      </c>
      <c r="F159" s="316" t="e">
        <f t="array" ref="F159">IF(#REF!="","",#REF!)</f>
        <v>#REF!</v>
      </c>
      <c r="G159" s="316" t="e">
        <f t="array" ref="G159">IF(#REF!="","",#REF!)</f>
        <v>#REF!</v>
      </c>
      <c r="H159" s="316" t="e">
        <f t="array" ref="H159">IF(#REF!="","",#REF!)</f>
        <v>#REF!</v>
      </c>
      <c r="I159" s="316" t="e">
        <f t="array" ref="I159">IF(#REF!="","",#REF!)</f>
        <v>#REF!</v>
      </c>
      <c r="J159" s="316" t="e">
        <f t="array" ref="J159">IF(#REF!="","",#REF!)</f>
        <v>#REF!</v>
      </c>
      <c r="K159" s="316" t="e">
        <f t="array" ref="K159">IF(#REF!="","",#REF!)</f>
        <v>#REF!</v>
      </c>
      <c r="L159" s="316" t="e">
        <f t="array" ref="L159">IF(#REF!="","",#REF!)</f>
        <v>#REF!</v>
      </c>
      <c r="M159" s="316" t="e">
        <f t="array" ref="M159">IF(#REF!="","",#REF!)</f>
        <v>#REF!</v>
      </c>
      <c r="N159" s="316" t="e">
        <f t="array" ref="N159">IF(#REF!="","",#REF!)</f>
        <v>#REF!</v>
      </c>
      <c r="O159" s="316" t="e">
        <f t="array" ref="O159">IF(#REF!="","",#REF!)</f>
        <v>#REF!</v>
      </c>
      <c r="P159" s="316" t="e">
        <f t="array" ref="P159">IF(#REF!="","",#REF!)</f>
        <v>#REF!</v>
      </c>
      <c r="Q159" s="316" t="e">
        <f t="array" ref="Q159">IF(#REF!="","",#REF!)</f>
        <v>#REF!</v>
      </c>
      <c r="R159" s="316" t="e">
        <f t="array" ref="R159">IF(#REF!="","",#REF!)</f>
        <v>#REF!</v>
      </c>
    </row>
    <row r="160" spans="1:18" x14ac:dyDescent="0.25">
      <c r="A160" s="322">
        <v>5</v>
      </c>
      <c r="B160" s="316" t="e">
        <f t="array" ref="B160">IF(#REF!="","",#REF!)</f>
        <v>#REF!</v>
      </c>
      <c r="C160" s="316" t="e">
        <f t="array" ref="C160">IF(#REF!="","",#REF!)</f>
        <v>#REF!</v>
      </c>
      <c r="D160" s="316" t="e">
        <f t="array" ref="D160">IF(#REF!="","",#REF!)</f>
        <v>#REF!</v>
      </c>
      <c r="E160" s="316" t="e">
        <f t="array" ref="E160">IF(#REF!="","",#REF!)</f>
        <v>#REF!</v>
      </c>
      <c r="F160" s="316" t="e">
        <f t="array" ref="F160">IF(#REF!="","",#REF!)</f>
        <v>#REF!</v>
      </c>
      <c r="G160" s="316" t="e">
        <f t="array" ref="G160">IF(#REF!="","",#REF!)</f>
        <v>#REF!</v>
      </c>
      <c r="H160" s="316" t="e">
        <f t="array" ref="H160">IF(#REF!="","",#REF!)</f>
        <v>#REF!</v>
      </c>
      <c r="I160" s="316" t="e">
        <f t="array" ref="I160">IF(#REF!="","",#REF!)</f>
        <v>#REF!</v>
      </c>
      <c r="J160" s="316" t="e">
        <f t="array" ref="J160">IF(#REF!="","",#REF!)</f>
        <v>#REF!</v>
      </c>
      <c r="K160" s="316" t="e">
        <f t="array" ref="K160">IF(#REF!="","",#REF!)</f>
        <v>#REF!</v>
      </c>
      <c r="L160" s="316" t="e">
        <f t="array" ref="L160">IF(#REF!="","",#REF!)</f>
        <v>#REF!</v>
      </c>
      <c r="M160" s="316" t="e">
        <f t="array" ref="M160">IF(#REF!="","",#REF!)</f>
        <v>#REF!</v>
      </c>
      <c r="N160" s="316" t="e">
        <f t="array" ref="N160">IF(#REF!="","",#REF!)</f>
        <v>#REF!</v>
      </c>
      <c r="O160" s="316" t="e">
        <f t="array" ref="O160">IF(#REF!="","",#REF!)</f>
        <v>#REF!</v>
      </c>
      <c r="P160" s="316" t="e">
        <f t="array" ref="P160">IF(#REF!="","",#REF!)</f>
        <v>#REF!</v>
      </c>
      <c r="Q160" s="316" t="e">
        <f t="array" ref="Q160">IF(#REF!="","",#REF!)</f>
        <v>#REF!</v>
      </c>
      <c r="R160" s="316" t="e">
        <f t="array" ref="R160">IF(#REF!="","",#REF!)</f>
        <v>#REF!</v>
      </c>
    </row>
    <row r="161" spans="1:18" x14ac:dyDescent="0.25">
      <c r="A161" s="322">
        <v>5</v>
      </c>
      <c r="B161" s="316" t="e">
        <f t="array" ref="B161">IF(#REF!="","",#REF!)</f>
        <v>#REF!</v>
      </c>
      <c r="C161" s="316" t="e">
        <f t="array" ref="C161">IF(#REF!="","",#REF!)</f>
        <v>#REF!</v>
      </c>
      <c r="D161" s="316" t="e">
        <f t="array" ref="D161">IF(#REF!="","",#REF!)</f>
        <v>#REF!</v>
      </c>
      <c r="E161" s="316" t="e">
        <f t="array" ref="E161">IF(#REF!="","",#REF!)</f>
        <v>#REF!</v>
      </c>
      <c r="F161" s="316" t="e">
        <f t="array" ref="F161">IF(#REF!="","",#REF!)</f>
        <v>#REF!</v>
      </c>
      <c r="G161" s="316" t="e">
        <f t="array" ref="G161">IF(#REF!="","",#REF!)</f>
        <v>#REF!</v>
      </c>
      <c r="H161" s="316" t="e">
        <f t="array" ref="H161">IF(#REF!="","",#REF!)</f>
        <v>#REF!</v>
      </c>
      <c r="I161" s="316" t="e">
        <f t="array" ref="I161">IF(#REF!="","",#REF!)</f>
        <v>#REF!</v>
      </c>
      <c r="J161" s="316" t="e">
        <f t="array" ref="J161">IF(#REF!="","",#REF!)</f>
        <v>#REF!</v>
      </c>
      <c r="K161" s="316" t="e">
        <f t="array" ref="K161">IF(#REF!="","",#REF!)</f>
        <v>#REF!</v>
      </c>
      <c r="L161" s="316" t="e">
        <f t="array" ref="L161">IF(#REF!="","",#REF!)</f>
        <v>#REF!</v>
      </c>
      <c r="M161" s="316" t="e">
        <f t="array" ref="M161">IF(#REF!="","",#REF!)</f>
        <v>#REF!</v>
      </c>
      <c r="N161" s="316" t="e">
        <f t="array" ref="N161">IF(#REF!="","",#REF!)</f>
        <v>#REF!</v>
      </c>
      <c r="O161" s="316" t="e">
        <f t="array" ref="O161">IF(#REF!="","",#REF!)</f>
        <v>#REF!</v>
      </c>
      <c r="P161" s="316" t="e">
        <f t="array" ref="P161">IF(#REF!="","",#REF!)</f>
        <v>#REF!</v>
      </c>
      <c r="Q161" s="316" t="e">
        <f t="array" ref="Q161">IF(#REF!="","",#REF!)</f>
        <v>#REF!</v>
      </c>
      <c r="R161" s="316" t="e">
        <f t="array" ref="R161">IF(#REF!="","",#REF!)</f>
        <v>#REF!</v>
      </c>
    </row>
    <row r="162" spans="1:18" x14ac:dyDescent="0.25">
      <c r="A162" s="322">
        <v>5</v>
      </c>
      <c r="B162" s="316" t="e">
        <f t="array" ref="B162">IF(#REF!="","",#REF!)</f>
        <v>#REF!</v>
      </c>
      <c r="C162" s="316" t="e">
        <f t="array" ref="C162">IF(#REF!="","",#REF!)</f>
        <v>#REF!</v>
      </c>
      <c r="D162" s="316" t="e">
        <f t="array" ref="D162">IF(#REF!="","",#REF!)</f>
        <v>#REF!</v>
      </c>
      <c r="E162" s="316" t="e">
        <f t="array" ref="E162">IF(#REF!="","",#REF!)</f>
        <v>#REF!</v>
      </c>
      <c r="F162" s="316" t="e">
        <f t="array" ref="F162">IF(#REF!="","",#REF!)</f>
        <v>#REF!</v>
      </c>
      <c r="G162" s="316" t="e">
        <f t="array" ref="G162">IF(#REF!="","",#REF!)</f>
        <v>#REF!</v>
      </c>
      <c r="H162" s="316" t="e">
        <f t="array" ref="H162">IF(#REF!="","",#REF!)</f>
        <v>#REF!</v>
      </c>
      <c r="I162" s="316" t="e">
        <f t="array" ref="I162">IF(#REF!="","",#REF!)</f>
        <v>#REF!</v>
      </c>
      <c r="J162" s="316" t="e">
        <f t="array" ref="J162">IF(#REF!="","",#REF!)</f>
        <v>#REF!</v>
      </c>
      <c r="K162" s="316" t="e">
        <f t="array" ref="K162">IF(#REF!="","",#REF!)</f>
        <v>#REF!</v>
      </c>
      <c r="L162" s="316" t="e">
        <f t="array" ref="L162">IF(#REF!="","",#REF!)</f>
        <v>#REF!</v>
      </c>
      <c r="M162" s="316" t="e">
        <f t="array" ref="M162">IF(#REF!="","",#REF!)</f>
        <v>#REF!</v>
      </c>
      <c r="N162" s="316" t="e">
        <f t="array" ref="N162">IF(#REF!="","",#REF!)</f>
        <v>#REF!</v>
      </c>
      <c r="O162" s="316" t="e">
        <f t="array" ref="O162">IF(#REF!="","",#REF!)</f>
        <v>#REF!</v>
      </c>
      <c r="P162" s="316" t="e">
        <f t="array" ref="P162">IF(#REF!="","",#REF!)</f>
        <v>#REF!</v>
      </c>
      <c r="Q162" s="316" t="e">
        <f t="array" ref="Q162">IF(#REF!="","",#REF!)</f>
        <v>#REF!</v>
      </c>
      <c r="R162" s="316" t="e">
        <f t="array" ref="R162">IF(#REF!="","",#REF!)</f>
        <v>#REF!</v>
      </c>
    </row>
    <row r="163" spans="1:18" x14ac:dyDescent="0.25">
      <c r="A163" s="322">
        <v>5</v>
      </c>
      <c r="B163" s="316" t="e">
        <f t="array" ref="B163">IF(#REF!="","",#REF!)</f>
        <v>#REF!</v>
      </c>
      <c r="C163" s="316" t="e">
        <f t="array" ref="C163">IF(#REF!="","",#REF!)</f>
        <v>#REF!</v>
      </c>
      <c r="D163" s="316" t="e">
        <f t="array" ref="D163">IF(#REF!="","",#REF!)</f>
        <v>#REF!</v>
      </c>
      <c r="E163" s="316" t="e">
        <f t="array" ref="E163">IF(#REF!="","",#REF!)</f>
        <v>#REF!</v>
      </c>
      <c r="F163" s="316" t="e">
        <f t="array" ref="F163">IF(#REF!="","",#REF!)</f>
        <v>#REF!</v>
      </c>
      <c r="G163" s="316" t="e">
        <f t="array" ref="G163">IF(#REF!="","",#REF!)</f>
        <v>#REF!</v>
      </c>
      <c r="H163" s="316" t="e">
        <f t="array" ref="H163">IF(#REF!="","",#REF!)</f>
        <v>#REF!</v>
      </c>
      <c r="I163" s="316" t="e">
        <f t="array" ref="I163">IF(#REF!="","",#REF!)</f>
        <v>#REF!</v>
      </c>
      <c r="J163" s="316" t="e">
        <f t="array" ref="J163">IF(#REF!="","",#REF!)</f>
        <v>#REF!</v>
      </c>
      <c r="K163" s="316" t="e">
        <f t="array" ref="K163">IF(#REF!="","",#REF!)</f>
        <v>#REF!</v>
      </c>
      <c r="L163" s="316" t="e">
        <f t="array" ref="L163">IF(#REF!="","",#REF!)</f>
        <v>#REF!</v>
      </c>
      <c r="M163" s="316" t="e">
        <f t="array" ref="M163">IF(#REF!="","",#REF!)</f>
        <v>#REF!</v>
      </c>
      <c r="N163" s="316" t="e">
        <f t="array" ref="N163">IF(#REF!="","",#REF!)</f>
        <v>#REF!</v>
      </c>
      <c r="O163" s="316" t="e">
        <f t="array" ref="O163">IF(#REF!="","",#REF!)</f>
        <v>#REF!</v>
      </c>
      <c r="P163" s="316" t="e">
        <f t="array" ref="P163">IF(#REF!="","",#REF!)</f>
        <v>#REF!</v>
      </c>
      <c r="Q163" s="316" t="e">
        <f t="array" ref="Q163">IF(#REF!="","",#REF!)</f>
        <v>#REF!</v>
      </c>
      <c r="R163" s="316" t="e">
        <f t="array" ref="R163">IF(#REF!="","",#REF!)</f>
        <v>#REF!</v>
      </c>
    </row>
    <row r="164" spans="1:18" x14ac:dyDescent="0.25">
      <c r="A164" s="322">
        <v>5</v>
      </c>
      <c r="B164" s="316" t="e">
        <f t="array" ref="B164">IF(#REF!="","",#REF!)</f>
        <v>#REF!</v>
      </c>
      <c r="C164" s="316" t="e">
        <f t="array" ref="C164">IF(#REF!="","",#REF!)</f>
        <v>#REF!</v>
      </c>
      <c r="D164" s="316" t="e">
        <f t="array" ref="D164">IF(#REF!="","",#REF!)</f>
        <v>#REF!</v>
      </c>
      <c r="E164" s="316" t="e">
        <f t="array" ref="E164">IF(#REF!="","",#REF!)</f>
        <v>#REF!</v>
      </c>
      <c r="F164" s="316" t="e">
        <f t="array" ref="F164">IF(#REF!="","",#REF!)</f>
        <v>#REF!</v>
      </c>
      <c r="G164" s="316" t="e">
        <f t="array" ref="G164">IF(#REF!="","",#REF!)</f>
        <v>#REF!</v>
      </c>
      <c r="H164" s="316" t="e">
        <f t="array" ref="H164">IF(#REF!="","",#REF!)</f>
        <v>#REF!</v>
      </c>
      <c r="I164" s="316" t="e">
        <f t="array" ref="I164">IF(#REF!="","",#REF!)</f>
        <v>#REF!</v>
      </c>
      <c r="J164" s="316" t="e">
        <f t="array" ref="J164">IF(#REF!="","",#REF!)</f>
        <v>#REF!</v>
      </c>
      <c r="K164" s="316" t="e">
        <f t="array" ref="K164">IF(#REF!="","",#REF!)</f>
        <v>#REF!</v>
      </c>
      <c r="L164" s="316" t="e">
        <f t="array" ref="L164">IF(#REF!="","",#REF!)</f>
        <v>#REF!</v>
      </c>
      <c r="M164" s="316" t="e">
        <f t="array" ref="M164">IF(#REF!="","",#REF!)</f>
        <v>#REF!</v>
      </c>
      <c r="N164" s="316" t="e">
        <f t="array" ref="N164">IF(#REF!="","",#REF!)</f>
        <v>#REF!</v>
      </c>
      <c r="O164" s="316" t="e">
        <f t="array" ref="O164">IF(#REF!="","",#REF!)</f>
        <v>#REF!</v>
      </c>
      <c r="P164" s="316" t="e">
        <f t="array" ref="P164">IF(#REF!="","",#REF!)</f>
        <v>#REF!</v>
      </c>
      <c r="Q164" s="316" t="e">
        <f t="array" ref="Q164">IF(#REF!="","",#REF!)</f>
        <v>#REF!</v>
      </c>
      <c r="R164" s="316" t="e">
        <f t="array" ref="R164">IF(#REF!="","",#REF!)</f>
        <v>#REF!</v>
      </c>
    </row>
    <row r="165" spans="1:18" x14ac:dyDescent="0.25">
      <c r="A165" s="322">
        <v>5</v>
      </c>
      <c r="B165" s="316" t="e">
        <f t="array" ref="B165">IF(#REF!="","",#REF!)</f>
        <v>#REF!</v>
      </c>
      <c r="C165" s="316" t="e">
        <f t="array" ref="C165">IF(#REF!="","",#REF!)</f>
        <v>#REF!</v>
      </c>
      <c r="D165" s="316" t="e">
        <f t="array" ref="D165">IF(#REF!="","",#REF!)</f>
        <v>#REF!</v>
      </c>
      <c r="E165" s="316" t="e">
        <f t="array" ref="E165">IF(#REF!="","",#REF!)</f>
        <v>#REF!</v>
      </c>
      <c r="F165" s="316" t="e">
        <f t="array" ref="F165">IF(#REF!="","",#REF!)</f>
        <v>#REF!</v>
      </c>
      <c r="G165" s="316" t="e">
        <f t="array" ref="G165">IF(#REF!="","",#REF!)</f>
        <v>#REF!</v>
      </c>
      <c r="H165" s="316" t="e">
        <f t="array" ref="H165">IF(#REF!="","",#REF!)</f>
        <v>#REF!</v>
      </c>
      <c r="I165" s="316" t="e">
        <f t="array" ref="I165">IF(#REF!="","",#REF!)</f>
        <v>#REF!</v>
      </c>
      <c r="J165" s="316" t="e">
        <f t="array" ref="J165">IF(#REF!="","",#REF!)</f>
        <v>#REF!</v>
      </c>
      <c r="K165" s="316" t="e">
        <f t="array" ref="K165">IF(#REF!="","",#REF!)</f>
        <v>#REF!</v>
      </c>
      <c r="L165" s="316" t="e">
        <f t="array" ref="L165">IF(#REF!="","",#REF!)</f>
        <v>#REF!</v>
      </c>
      <c r="M165" s="316" t="e">
        <f t="array" ref="M165">IF(#REF!="","",#REF!)</f>
        <v>#REF!</v>
      </c>
      <c r="N165" s="316" t="e">
        <f t="array" ref="N165">IF(#REF!="","",#REF!)</f>
        <v>#REF!</v>
      </c>
      <c r="O165" s="316" t="e">
        <f t="array" ref="O165">IF(#REF!="","",#REF!)</f>
        <v>#REF!</v>
      </c>
      <c r="P165" s="316" t="e">
        <f t="array" ref="P165">IF(#REF!="","",#REF!)</f>
        <v>#REF!</v>
      </c>
      <c r="Q165" s="316" t="e">
        <f t="array" ref="Q165">IF(#REF!="","",#REF!)</f>
        <v>#REF!</v>
      </c>
      <c r="R165" s="316" t="e">
        <f t="array" ref="R165">IF(#REF!="","",#REF!)</f>
        <v>#REF!</v>
      </c>
    </row>
    <row r="166" spans="1:18" x14ac:dyDescent="0.25">
      <c r="A166" s="322">
        <v>5</v>
      </c>
      <c r="B166" s="316" t="e">
        <f t="array" ref="B166">IF(#REF!="","",#REF!)</f>
        <v>#REF!</v>
      </c>
      <c r="C166" s="316" t="e">
        <f t="array" ref="C166">IF(#REF!="","",#REF!)</f>
        <v>#REF!</v>
      </c>
      <c r="D166" s="316" t="e">
        <f t="array" ref="D166">IF(#REF!="","",#REF!)</f>
        <v>#REF!</v>
      </c>
      <c r="E166" s="316" t="e">
        <f t="array" ref="E166">IF(#REF!="","",#REF!)</f>
        <v>#REF!</v>
      </c>
      <c r="F166" s="316" t="e">
        <f t="array" ref="F166">IF(#REF!="","",#REF!)</f>
        <v>#REF!</v>
      </c>
      <c r="G166" s="316" t="e">
        <f t="array" ref="G166">IF(#REF!="","",#REF!)</f>
        <v>#REF!</v>
      </c>
      <c r="H166" s="316" t="e">
        <f t="array" ref="H166">IF(#REF!="","",#REF!)</f>
        <v>#REF!</v>
      </c>
      <c r="I166" s="316" t="e">
        <f t="array" ref="I166">IF(#REF!="","",#REF!)</f>
        <v>#REF!</v>
      </c>
      <c r="J166" s="316" t="e">
        <f t="array" ref="J166">IF(#REF!="","",#REF!)</f>
        <v>#REF!</v>
      </c>
      <c r="K166" s="316" t="e">
        <f t="array" ref="K166">IF(#REF!="","",#REF!)</f>
        <v>#REF!</v>
      </c>
      <c r="L166" s="316" t="e">
        <f t="array" ref="L166">IF(#REF!="","",#REF!)</f>
        <v>#REF!</v>
      </c>
      <c r="M166" s="316" t="e">
        <f t="array" ref="M166">IF(#REF!="","",#REF!)</f>
        <v>#REF!</v>
      </c>
      <c r="N166" s="316" t="e">
        <f t="array" ref="N166">IF(#REF!="","",#REF!)</f>
        <v>#REF!</v>
      </c>
      <c r="O166" s="316" t="e">
        <f t="array" ref="O166">IF(#REF!="","",#REF!)</f>
        <v>#REF!</v>
      </c>
      <c r="P166" s="316" t="e">
        <f t="array" ref="P166">IF(#REF!="","",#REF!)</f>
        <v>#REF!</v>
      </c>
      <c r="Q166" s="316" t="e">
        <f t="array" ref="Q166">IF(#REF!="","",#REF!)</f>
        <v>#REF!</v>
      </c>
      <c r="R166" s="316" t="e">
        <f t="array" ref="R166">IF(#REF!="","",#REF!)</f>
        <v>#REF!</v>
      </c>
    </row>
    <row r="167" spans="1:18" x14ac:dyDescent="0.25">
      <c r="A167" s="322">
        <v>5</v>
      </c>
      <c r="B167" s="316" t="e">
        <f t="array" ref="B167">IF(#REF!="","",#REF!)</f>
        <v>#REF!</v>
      </c>
      <c r="C167" s="316" t="e">
        <f t="array" ref="C167">IF(#REF!="","",#REF!)</f>
        <v>#REF!</v>
      </c>
      <c r="D167" s="316" t="e">
        <f t="array" ref="D167">IF(#REF!="","",#REF!)</f>
        <v>#REF!</v>
      </c>
      <c r="E167" s="316" t="e">
        <f t="array" ref="E167">IF(#REF!="","",#REF!)</f>
        <v>#REF!</v>
      </c>
      <c r="F167" s="316" t="e">
        <f t="array" ref="F167">IF(#REF!="","",#REF!)</f>
        <v>#REF!</v>
      </c>
      <c r="G167" s="316" t="e">
        <f t="array" ref="G167">IF(#REF!="","",#REF!)</f>
        <v>#REF!</v>
      </c>
      <c r="H167" s="316" t="e">
        <f t="array" ref="H167">IF(#REF!="","",#REF!)</f>
        <v>#REF!</v>
      </c>
      <c r="I167" s="316" t="e">
        <f t="array" ref="I167">IF(#REF!="","",#REF!)</f>
        <v>#REF!</v>
      </c>
      <c r="J167" s="316" t="e">
        <f t="array" ref="J167">IF(#REF!="","",#REF!)</f>
        <v>#REF!</v>
      </c>
      <c r="K167" s="316" t="e">
        <f t="array" ref="K167">IF(#REF!="","",#REF!)</f>
        <v>#REF!</v>
      </c>
      <c r="L167" s="316" t="e">
        <f t="array" ref="L167">IF(#REF!="","",#REF!)</f>
        <v>#REF!</v>
      </c>
      <c r="M167" s="316" t="e">
        <f t="array" ref="M167">IF(#REF!="","",#REF!)</f>
        <v>#REF!</v>
      </c>
      <c r="N167" s="316" t="e">
        <f t="array" ref="N167">IF(#REF!="","",#REF!)</f>
        <v>#REF!</v>
      </c>
      <c r="O167" s="316" t="e">
        <f t="array" ref="O167">IF(#REF!="","",#REF!)</f>
        <v>#REF!</v>
      </c>
      <c r="P167" s="316" t="e">
        <f t="array" ref="P167">IF(#REF!="","",#REF!)</f>
        <v>#REF!</v>
      </c>
      <c r="Q167" s="316" t="e">
        <f t="array" ref="Q167">IF(#REF!="","",#REF!)</f>
        <v>#REF!</v>
      </c>
      <c r="R167" s="316" t="e">
        <f t="array" ref="R167">IF(#REF!="","",#REF!)</f>
        <v>#REF!</v>
      </c>
    </row>
    <row r="168" spans="1:18" x14ac:dyDescent="0.25">
      <c r="A168" s="322">
        <v>5</v>
      </c>
      <c r="B168" s="316" t="e">
        <f t="array" ref="B168">IF(#REF!="","",#REF!)</f>
        <v>#REF!</v>
      </c>
      <c r="C168" s="316" t="e">
        <f t="array" ref="C168">IF(#REF!="","",#REF!)</f>
        <v>#REF!</v>
      </c>
      <c r="D168" s="316" t="e">
        <f t="array" ref="D168">IF(#REF!="","",#REF!)</f>
        <v>#REF!</v>
      </c>
      <c r="E168" s="316" t="e">
        <f t="array" ref="E168">IF(#REF!="","",#REF!)</f>
        <v>#REF!</v>
      </c>
      <c r="F168" s="316" t="e">
        <f t="array" ref="F168">IF(#REF!="","",#REF!)</f>
        <v>#REF!</v>
      </c>
      <c r="G168" s="316" t="e">
        <f t="array" ref="G168">IF(#REF!="","",#REF!)</f>
        <v>#REF!</v>
      </c>
      <c r="H168" s="316" t="e">
        <f t="array" ref="H168">IF(#REF!="","",#REF!)</f>
        <v>#REF!</v>
      </c>
      <c r="I168" s="316" t="e">
        <f t="array" ref="I168">IF(#REF!="","",#REF!)</f>
        <v>#REF!</v>
      </c>
      <c r="J168" s="316" t="e">
        <f t="array" ref="J168">IF(#REF!="","",#REF!)</f>
        <v>#REF!</v>
      </c>
      <c r="K168" s="316" t="e">
        <f t="array" ref="K168">IF(#REF!="","",#REF!)</f>
        <v>#REF!</v>
      </c>
      <c r="L168" s="316" t="e">
        <f t="array" ref="L168">IF(#REF!="","",#REF!)</f>
        <v>#REF!</v>
      </c>
      <c r="M168" s="316" t="e">
        <f t="array" ref="M168">IF(#REF!="","",#REF!)</f>
        <v>#REF!</v>
      </c>
      <c r="N168" s="316" t="e">
        <f t="array" ref="N168">IF(#REF!="","",#REF!)</f>
        <v>#REF!</v>
      </c>
      <c r="O168" s="316" t="e">
        <f t="array" ref="O168">IF(#REF!="","",#REF!)</f>
        <v>#REF!</v>
      </c>
      <c r="P168" s="316" t="e">
        <f t="array" ref="P168">IF(#REF!="","",#REF!)</f>
        <v>#REF!</v>
      </c>
      <c r="Q168" s="316" t="e">
        <f t="array" ref="Q168">IF(#REF!="","",#REF!)</f>
        <v>#REF!</v>
      </c>
      <c r="R168" s="316" t="e">
        <f t="array" ref="R168">IF(#REF!="","",#REF!)</f>
        <v>#REF!</v>
      </c>
    </row>
    <row r="169" spans="1:18" x14ac:dyDescent="0.25">
      <c r="A169" s="322">
        <v>5</v>
      </c>
      <c r="B169" s="316" t="e">
        <f t="array" ref="B169">IF(#REF!="","",#REF!)</f>
        <v>#REF!</v>
      </c>
      <c r="C169" s="316" t="e">
        <f t="array" ref="C169">IF(#REF!="","",#REF!)</f>
        <v>#REF!</v>
      </c>
      <c r="D169" s="316" t="e">
        <f t="array" ref="D169">IF(#REF!="","",#REF!)</f>
        <v>#REF!</v>
      </c>
      <c r="E169" s="316" t="e">
        <f t="array" ref="E169">IF(#REF!="","",#REF!)</f>
        <v>#REF!</v>
      </c>
      <c r="F169" s="316" t="e">
        <f t="array" ref="F169">IF(#REF!="","",#REF!)</f>
        <v>#REF!</v>
      </c>
      <c r="G169" s="316" t="e">
        <f t="array" ref="G169">IF(#REF!="","",#REF!)</f>
        <v>#REF!</v>
      </c>
      <c r="H169" s="316" t="e">
        <f t="array" ref="H169">IF(#REF!="","",#REF!)</f>
        <v>#REF!</v>
      </c>
      <c r="I169" s="316" t="e">
        <f t="array" ref="I169">IF(#REF!="","",#REF!)</f>
        <v>#REF!</v>
      </c>
      <c r="J169" s="316" t="e">
        <f t="array" ref="J169">IF(#REF!="","",#REF!)</f>
        <v>#REF!</v>
      </c>
      <c r="K169" s="316" t="e">
        <f t="array" ref="K169">IF(#REF!="","",#REF!)</f>
        <v>#REF!</v>
      </c>
      <c r="L169" s="316" t="e">
        <f t="array" ref="L169">IF(#REF!="","",#REF!)</f>
        <v>#REF!</v>
      </c>
      <c r="M169" s="316" t="e">
        <f t="array" ref="M169">IF(#REF!="","",#REF!)</f>
        <v>#REF!</v>
      </c>
      <c r="N169" s="316" t="e">
        <f t="array" ref="N169">IF(#REF!="","",#REF!)</f>
        <v>#REF!</v>
      </c>
      <c r="O169" s="316" t="e">
        <f t="array" ref="O169">IF(#REF!="","",#REF!)</f>
        <v>#REF!</v>
      </c>
      <c r="P169" s="316" t="e">
        <f t="array" ref="P169">IF(#REF!="","",#REF!)</f>
        <v>#REF!</v>
      </c>
      <c r="Q169" s="316" t="e">
        <f t="array" ref="Q169">IF(#REF!="","",#REF!)</f>
        <v>#REF!</v>
      </c>
      <c r="R169" s="316" t="e">
        <f t="array" ref="R169">IF(#REF!="","",#REF!)</f>
        <v>#REF!</v>
      </c>
    </row>
    <row r="170" spans="1:18" x14ac:dyDescent="0.25">
      <c r="A170" s="322">
        <v>5</v>
      </c>
      <c r="B170" s="316" t="e">
        <f t="array" ref="B170">IF(#REF!="","",#REF!)</f>
        <v>#REF!</v>
      </c>
      <c r="C170" s="316" t="e">
        <f t="array" ref="C170">IF(#REF!="","",#REF!)</f>
        <v>#REF!</v>
      </c>
      <c r="D170" s="316" t="e">
        <f t="array" ref="D170">IF(#REF!="","",#REF!)</f>
        <v>#REF!</v>
      </c>
      <c r="E170" s="316" t="e">
        <f t="array" ref="E170">IF(#REF!="","",#REF!)</f>
        <v>#REF!</v>
      </c>
      <c r="F170" s="316" t="e">
        <f t="array" ref="F170">IF(#REF!="","",#REF!)</f>
        <v>#REF!</v>
      </c>
      <c r="G170" s="316" t="e">
        <f t="array" ref="G170">IF(#REF!="","",#REF!)</f>
        <v>#REF!</v>
      </c>
      <c r="H170" s="316" t="e">
        <f t="array" ref="H170">IF(#REF!="","",#REF!)</f>
        <v>#REF!</v>
      </c>
      <c r="I170" s="316" t="e">
        <f t="array" ref="I170">IF(#REF!="","",#REF!)</f>
        <v>#REF!</v>
      </c>
      <c r="J170" s="316" t="e">
        <f t="array" ref="J170">IF(#REF!="","",#REF!)</f>
        <v>#REF!</v>
      </c>
      <c r="K170" s="316" t="e">
        <f t="array" ref="K170">IF(#REF!="","",#REF!)</f>
        <v>#REF!</v>
      </c>
      <c r="L170" s="316" t="e">
        <f t="array" ref="L170">IF(#REF!="","",#REF!)</f>
        <v>#REF!</v>
      </c>
      <c r="M170" s="316" t="e">
        <f t="array" ref="M170">IF(#REF!="","",#REF!)</f>
        <v>#REF!</v>
      </c>
      <c r="N170" s="316" t="e">
        <f t="array" ref="N170">IF(#REF!="","",#REF!)</f>
        <v>#REF!</v>
      </c>
      <c r="O170" s="316" t="e">
        <f t="array" ref="O170">IF(#REF!="","",#REF!)</f>
        <v>#REF!</v>
      </c>
      <c r="P170" s="316" t="e">
        <f t="array" ref="P170">IF(#REF!="","",#REF!)</f>
        <v>#REF!</v>
      </c>
      <c r="Q170" s="316" t="e">
        <f t="array" ref="Q170">IF(#REF!="","",#REF!)</f>
        <v>#REF!</v>
      </c>
      <c r="R170" s="316" t="e">
        <f t="array" ref="R170">IF(#REF!="","",#REF!)</f>
        <v>#REF!</v>
      </c>
    </row>
    <row r="171" spans="1:18" x14ac:dyDescent="0.25">
      <c r="A171" s="322">
        <v>5</v>
      </c>
      <c r="B171" s="316" t="e">
        <f t="array" ref="B171">IF(#REF!="","",#REF!)</f>
        <v>#REF!</v>
      </c>
      <c r="C171" s="316" t="e">
        <f t="array" ref="C171">IF(#REF!="","",#REF!)</f>
        <v>#REF!</v>
      </c>
      <c r="D171" s="316" t="e">
        <f t="array" ref="D171">IF(#REF!="","",#REF!)</f>
        <v>#REF!</v>
      </c>
      <c r="E171" s="316" t="e">
        <f t="array" ref="E171">IF(#REF!="","",#REF!)</f>
        <v>#REF!</v>
      </c>
      <c r="F171" s="316" t="e">
        <f t="array" ref="F171">IF(#REF!="","",#REF!)</f>
        <v>#REF!</v>
      </c>
      <c r="G171" s="316" t="e">
        <f t="array" ref="G171">IF(#REF!="","",#REF!)</f>
        <v>#REF!</v>
      </c>
      <c r="H171" s="316" t="e">
        <f t="array" ref="H171">IF(#REF!="","",#REF!)</f>
        <v>#REF!</v>
      </c>
      <c r="I171" s="316" t="e">
        <f t="array" ref="I171">IF(#REF!="","",#REF!)</f>
        <v>#REF!</v>
      </c>
      <c r="J171" s="316" t="e">
        <f t="array" ref="J171">IF(#REF!="","",#REF!)</f>
        <v>#REF!</v>
      </c>
      <c r="K171" s="316" t="e">
        <f t="array" ref="K171">IF(#REF!="","",#REF!)</f>
        <v>#REF!</v>
      </c>
      <c r="L171" s="316" t="e">
        <f t="array" ref="L171">IF(#REF!="","",#REF!)</f>
        <v>#REF!</v>
      </c>
      <c r="M171" s="316" t="e">
        <f t="array" ref="M171">IF(#REF!="","",#REF!)</f>
        <v>#REF!</v>
      </c>
      <c r="N171" s="316" t="e">
        <f t="array" ref="N171">IF(#REF!="","",#REF!)</f>
        <v>#REF!</v>
      </c>
      <c r="O171" s="316" t="e">
        <f t="array" ref="O171">IF(#REF!="","",#REF!)</f>
        <v>#REF!</v>
      </c>
      <c r="P171" s="316" t="e">
        <f t="array" ref="P171">IF(#REF!="","",#REF!)</f>
        <v>#REF!</v>
      </c>
      <c r="Q171" s="316" t="e">
        <f t="array" ref="Q171">IF(#REF!="","",#REF!)</f>
        <v>#REF!</v>
      </c>
      <c r="R171" s="316" t="e">
        <f t="array" ref="R171">IF(#REF!="","",#REF!)</f>
        <v>#REF!</v>
      </c>
    </row>
    <row r="172" spans="1:18" x14ac:dyDescent="0.25">
      <c r="A172" s="322">
        <v>5</v>
      </c>
      <c r="B172" s="316" t="e">
        <f t="array" ref="B172">IF(#REF!="","",#REF!)</f>
        <v>#REF!</v>
      </c>
      <c r="C172" s="316" t="e">
        <f t="array" ref="C172">IF(#REF!="","",#REF!)</f>
        <v>#REF!</v>
      </c>
      <c r="D172" s="316" t="e">
        <f t="array" ref="D172">IF(#REF!="","",#REF!)</f>
        <v>#REF!</v>
      </c>
      <c r="E172" s="316" t="e">
        <f t="array" ref="E172">IF(#REF!="","",#REF!)</f>
        <v>#REF!</v>
      </c>
      <c r="F172" s="316" t="e">
        <f t="array" ref="F172">IF(#REF!="","",#REF!)</f>
        <v>#REF!</v>
      </c>
      <c r="G172" s="316" t="e">
        <f t="array" ref="G172">IF(#REF!="","",#REF!)</f>
        <v>#REF!</v>
      </c>
      <c r="H172" s="316" t="e">
        <f t="array" ref="H172">IF(#REF!="","",#REF!)</f>
        <v>#REF!</v>
      </c>
      <c r="I172" s="316" t="e">
        <f t="array" ref="I172">IF(#REF!="","",#REF!)</f>
        <v>#REF!</v>
      </c>
      <c r="J172" s="316" t="e">
        <f t="array" ref="J172">IF(#REF!="","",#REF!)</f>
        <v>#REF!</v>
      </c>
      <c r="K172" s="316" t="e">
        <f t="array" ref="K172">IF(#REF!="","",#REF!)</f>
        <v>#REF!</v>
      </c>
      <c r="L172" s="316" t="e">
        <f t="array" ref="L172">IF(#REF!="","",#REF!)</f>
        <v>#REF!</v>
      </c>
      <c r="M172" s="316" t="e">
        <f t="array" ref="M172">IF(#REF!="","",#REF!)</f>
        <v>#REF!</v>
      </c>
      <c r="N172" s="316" t="e">
        <f t="array" ref="N172">IF(#REF!="","",#REF!)</f>
        <v>#REF!</v>
      </c>
      <c r="O172" s="316" t="e">
        <f t="array" ref="O172">IF(#REF!="","",#REF!)</f>
        <v>#REF!</v>
      </c>
      <c r="P172" s="316" t="e">
        <f t="array" ref="P172">IF(#REF!="","",#REF!)</f>
        <v>#REF!</v>
      </c>
      <c r="Q172" s="316" t="e">
        <f t="array" ref="Q172">IF(#REF!="","",#REF!)</f>
        <v>#REF!</v>
      </c>
      <c r="R172" s="316" t="e">
        <f t="array" ref="R172">IF(#REF!="","",#REF!)</f>
        <v>#REF!</v>
      </c>
    </row>
    <row r="173" spans="1:18" x14ac:dyDescent="0.25">
      <c r="A173" s="322">
        <v>5</v>
      </c>
      <c r="B173" s="316" t="e">
        <f t="array" ref="B173">IF(#REF!="","",#REF!)</f>
        <v>#REF!</v>
      </c>
      <c r="C173" s="316" t="e">
        <f t="array" ref="C173">IF(#REF!="","",#REF!)</f>
        <v>#REF!</v>
      </c>
      <c r="D173" s="316" t="e">
        <f t="array" ref="D173">IF(#REF!="","",#REF!)</f>
        <v>#REF!</v>
      </c>
      <c r="E173" s="316" t="e">
        <f t="array" ref="E173">IF(#REF!="","",#REF!)</f>
        <v>#REF!</v>
      </c>
      <c r="F173" s="316" t="e">
        <f t="array" ref="F173">IF(#REF!="","",#REF!)</f>
        <v>#REF!</v>
      </c>
      <c r="G173" s="316" t="e">
        <f t="array" ref="G173">IF(#REF!="","",#REF!)</f>
        <v>#REF!</v>
      </c>
      <c r="H173" s="316" t="e">
        <f t="array" ref="H173">IF(#REF!="","",#REF!)</f>
        <v>#REF!</v>
      </c>
      <c r="I173" s="316" t="e">
        <f t="array" ref="I173">IF(#REF!="","",#REF!)</f>
        <v>#REF!</v>
      </c>
      <c r="J173" s="316" t="e">
        <f t="array" ref="J173">IF(#REF!="","",#REF!)</f>
        <v>#REF!</v>
      </c>
      <c r="K173" s="316" t="e">
        <f t="array" ref="K173">IF(#REF!="","",#REF!)</f>
        <v>#REF!</v>
      </c>
      <c r="L173" s="316" t="e">
        <f t="array" ref="L173">IF(#REF!="","",#REF!)</f>
        <v>#REF!</v>
      </c>
      <c r="M173" s="316" t="e">
        <f t="array" ref="M173">IF(#REF!="","",#REF!)</f>
        <v>#REF!</v>
      </c>
      <c r="N173" s="316" t="e">
        <f t="array" ref="N173">IF(#REF!="","",#REF!)</f>
        <v>#REF!</v>
      </c>
      <c r="O173" s="316" t="e">
        <f t="array" ref="O173">IF(#REF!="","",#REF!)</f>
        <v>#REF!</v>
      </c>
      <c r="P173" s="316" t="e">
        <f t="array" ref="P173">IF(#REF!="","",#REF!)</f>
        <v>#REF!</v>
      </c>
      <c r="Q173" s="316" t="e">
        <f t="array" ref="Q173">IF(#REF!="","",#REF!)</f>
        <v>#REF!</v>
      </c>
      <c r="R173" s="316" t="e">
        <f t="array" ref="R173">IF(#REF!="","",#REF!)</f>
        <v>#REF!</v>
      </c>
    </row>
    <row r="174" spans="1:18" x14ac:dyDescent="0.25">
      <c r="A174" s="322">
        <v>5</v>
      </c>
      <c r="B174" s="316" t="e">
        <f t="array" ref="B174">IF(#REF!="","",#REF!)</f>
        <v>#REF!</v>
      </c>
      <c r="C174" s="316" t="e">
        <f t="array" ref="C174">IF(#REF!="","",#REF!)</f>
        <v>#REF!</v>
      </c>
      <c r="D174" s="316" t="e">
        <f t="array" ref="D174">IF(#REF!="","",#REF!)</f>
        <v>#REF!</v>
      </c>
      <c r="E174" s="316" t="e">
        <f t="array" ref="E174">IF(#REF!="","",#REF!)</f>
        <v>#REF!</v>
      </c>
      <c r="F174" s="316" t="e">
        <f t="array" ref="F174">IF(#REF!="","",#REF!)</f>
        <v>#REF!</v>
      </c>
      <c r="G174" s="316" t="e">
        <f t="array" ref="G174">IF(#REF!="","",#REF!)</f>
        <v>#REF!</v>
      </c>
      <c r="H174" s="316" t="e">
        <f t="array" ref="H174">IF(#REF!="","",#REF!)</f>
        <v>#REF!</v>
      </c>
      <c r="I174" s="316" t="e">
        <f t="array" ref="I174">IF(#REF!="","",#REF!)</f>
        <v>#REF!</v>
      </c>
      <c r="J174" s="316" t="e">
        <f t="array" ref="J174">IF(#REF!="","",#REF!)</f>
        <v>#REF!</v>
      </c>
      <c r="K174" s="316" t="e">
        <f t="array" ref="K174">IF(#REF!="","",#REF!)</f>
        <v>#REF!</v>
      </c>
      <c r="L174" s="316" t="e">
        <f t="array" ref="L174">IF(#REF!="","",#REF!)</f>
        <v>#REF!</v>
      </c>
      <c r="M174" s="316" t="e">
        <f t="array" ref="M174">IF(#REF!="","",#REF!)</f>
        <v>#REF!</v>
      </c>
      <c r="N174" s="316" t="e">
        <f t="array" ref="N174">IF(#REF!="","",#REF!)</f>
        <v>#REF!</v>
      </c>
      <c r="O174" s="316" t="e">
        <f t="array" ref="O174">IF(#REF!="","",#REF!)</f>
        <v>#REF!</v>
      </c>
      <c r="P174" s="316" t="e">
        <f t="array" ref="P174">IF(#REF!="","",#REF!)</f>
        <v>#REF!</v>
      </c>
      <c r="Q174" s="316" t="e">
        <f t="array" ref="Q174">IF(#REF!="","",#REF!)</f>
        <v>#REF!</v>
      </c>
      <c r="R174" s="316" t="e">
        <f t="array" ref="R174">IF(#REF!="","",#REF!)</f>
        <v>#REF!</v>
      </c>
    </row>
    <row r="175" spans="1:18" x14ac:dyDescent="0.25">
      <c r="A175" s="322">
        <v>5</v>
      </c>
      <c r="B175" s="316" t="e">
        <f t="array" ref="B175">IF(#REF!="","",#REF!)</f>
        <v>#REF!</v>
      </c>
      <c r="C175" s="316" t="e">
        <f t="array" ref="C175">IF(#REF!="","",#REF!)</f>
        <v>#REF!</v>
      </c>
      <c r="D175" s="316" t="e">
        <f t="array" ref="D175">IF(#REF!="","",#REF!)</f>
        <v>#REF!</v>
      </c>
      <c r="E175" s="316" t="e">
        <f t="array" ref="E175">IF(#REF!="","",#REF!)</f>
        <v>#REF!</v>
      </c>
      <c r="F175" s="316" t="e">
        <f t="array" ref="F175">IF(#REF!="","",#REF!)</f>
        <v>#REF!</v>
      </c>
      <c r="G175" s="316" t="e">
        <f t="array" ref="G175">IF(#REF!="","",#REF!)</f>
        <v>#REF!</v>
      </c>
      <c r="H175" s="316" t="e">
        <f t="array" ref="H175">IF(#REF!="","",#REF!)</f>
        <v>#REF!</v>
      </c>
      <c r="I175" s="316" t="e">
        <f t="array" ref="I175">IF(#REF!="","",#REF!)</f>
        <v>#REF!</v>
      </c>
      <c r="J175" s="316" t="e">
        <f t="array" ref="J175">IF(#REF!="","",#REF!)</f>
        <v>#REF!</v>
      </c>
      <c r="K175" s="316" t="e">
        <f t="array" ref="K175">IF(#REF!="","",#REF!)</f>
        <v>#REF!</v>
      </c>
      <c r="L175" s="316" t="e">
        <f t="array" ref="L175">IF(#REF!="","",#REF!)</f>
        <v>#REF!</v>
      </c>
      <c r="M175" s="316" t="e">
        <f t="array" ref="M175">IF(#REF!="","",#REF!)</f>
        <v>#REF!</v>
      </c>
      <c r="N175" s="316" t="e">
        <f t="array" ref="N175">IF(#REF!="","",#REF!)</f>
        <v>#REF!</v>
      </c>
      <c r="O175" s="316" t="e">
        <f t="array" ref="O175">IF(#REF!="","",#REF!)</f>
        <v>#REF!</v>
      </c>
      <c r="P175" s="316" t="e">
        <f t="array" ref="P175">IF(#REF!="","",#REF!)</f>
        <v>#REF!</v>
      </c>
      <c r="Q175" s="316" t="e">
        <f t="array" ref="Q175">IF(#REF!="","",#REF!)</f>
        <v>#REF!</v>
      </c>
      <c r="R175" s="316" t="e">
        <f t="array" ref="R175">IF(#REF!="","",#REF!)</f>
        <v>#REF!</v>
      </c>
    </row>
    <row r="176" spans="1:18" x14ac:dyDescent="0.25">
      <c r="A176" s="322">
        <v>5</v>
      </c>
      <c r="B176" s="316" t="e">
        <f t="array" ref="B176">IF(#REF!="","",#REF!)</f>
        <v>#REF!</v>
      </c>
      <c r="C176" s="316" t="e">
        <f t="array" ref="C176">IF(#REF!="","",#REF!)</f>
        <v>#REF!</v>
      </c>
      <c r="D176" s="316" t="e">
        <f t="array" ref="D176">IF(#REF!="","",#REF!)</f>
        <v>#REF!</v>
      </c>
      <c r="E176" s="316" t="e">
        <f t="array" ref="E176">IF(#REF!="","",#REF!)</f>
        <v>#REF!</v>
      </c>
      <c r="F176" s="316" t="e">
        <f t="array" ref="F176">IF(#REF!="","",#REF!)</f>
        <v>#REF!</v>
      </c>
      <c r="G176" s="316" t="e">
        <f t="array" ref="G176">IF(#REF!="","",#REF!)</f>
        <v>#REF!</v>
      </c>
      <c r="H176" s="316" t="e">
        <f t="array" ref="H176">IF(#REF!="","",#REF!)</f>
        <v>#REF!</v>
      </c>
      <c r="I176" s="316" t="e">
        <f t="array" ref="I176">IF(#REF!="","",#REF!)</f>
        <v>#REF!</v>
      </c>
      <c r="J176" s="316" t="e">
        <f t="array" ref="J176">IF(#REF!="","",#REF!)</f>
        <v>#REF!</v>
      </c>
      <c r="K176" s="316" t="e">
        <f t="array" ref="K176">IF(#REF!="","",#REF!)</f>
        <v>#REF!</v>
      </c>
      <c r="L176" s="316" t="e">
        <f t="array" ref="L176">IF(#REF!="","",#REF!)</f>
        <v>#REF!</v>
      </c>
      <c r="M176" s="316" t="e">
        <f t="array" ref="M176">IF(#REF!="","",#REF!)</f>
        <v>#REF!</v>
      </c>
      <c r="N176" s="316" t="e">
        <f t="array" ref="N176">IF(#REF!="","",#REF!)</f>
        <v>#REF!</v>
      </c>
      <c r="O176" s="316" t="e">
        <f t="array" ref="O176">IF(#REF!="","",#REF!)</f>
        <v>#REF!</v>
      </c>
      <c r="P176" s="316" t="e">
        <f t="array" ref="P176">IF(#REF!="","",#REF!)</f>
        <v>#REF!</v>
      </c>
      <c r="Q176" s="316" t="e">
        <f t="array" ref="Q176">IF(#REF!="","",#REF!)</f>
        <v>#REF!</v>
      </c>
      <c r="R176" s="316" t="e">
        <f t="array" ref="R176">IF(#REF!="","",#REF!)</f>
        <v>#REF!</v>
      </c>
    </row>
    <row r="177" spans="1:18" x14ac:dyDescent="0.25">
      <c r="A177" s="322">
        <v>5</v>
      </c>
      <c r="B177" s="316" t="e">
        <f t="array" ref="B177">IF(#REF!="","",#REF!)</f>
        <v>#REF!</v>
      </c>
      <c r="C177" s="316" t="e">
        <f t="array" ref="C177">IF(#REF!="","",#REF!)</f>
        <v>#REF!</v>
      </c>
      <c r="D177" s="316" t="e">
        <f t="array" ref="D177">IF(#REF!="","",#REF!)</f>
        <v>#REF!</v>
      </c>
      <c r="E177" s="316" t="e">
        <f t="array" ref="E177">IF(#REF!="","",#REF!)</f>
        <v>#REF!</v>
      </c>
      <c r="F177" s="316" t="e">
        <f t="array" ref="F177">IF(#REF!="","",#REF!)</f>
        <v>#REF!</v>
      </c>
      <c r="G177" s="316" t="e">
        <f t="array" ref="G177">IF(#REF!="","",#REF!)</f>
        <v>#REF!</v>
      </c>
      <c r="H177" s="316" t="e">
        <f t="array" ref="H177">IF(#REF!="","",#REF!)</f>
        <v>#REF!</v>
      </c>
      <c r="I177" s="316" t="e">
        <f t="array" ref="I177">IF(#REF!="","",#REF!)</f>
        <v>#REF!</v>
      </c>
      <c r="J177" s="316" t="e">
        <f t="array" ref="J177">IF(#REF!="","",#REF!)</f>
        <v>#REF!</v>
      </c>
      <c r="K177" s="316" t="e">
        <f t="array" ref="K177">IF(#REF!="","",#REF!)</f>
        <v>#REF!</v>
      </c>
      <c r="L177" s="316" t="e">
        <f t="array" ref="L177">IF(#REF!="","",#REF!)</f>
        <v>#REF!</v>
      </c>
      <c r="M177" s="316" t="e">
        <f t="array" ref="M177">IF(#REF!="","",#REF!)</f>
        <v>#REF!</v>
      </c>
      <c r="N177" s="316" t="e">
        <f t="array" ref="N177">IF(#REF!="","",#REF!)</f>
        <v>#REF!</v>
      </c>
      <c r="O177" s="316" t="e">
        <f t="array" ref="O177">IF(#REF!="","",#REF!)</f>
        <v>#REF!</v>
      </c>
      <c r="P177" s="316" t="e">
        <f t="array" ref="P177">IF(#REF!="","",#REF!)</f>
        <v>#REF!</v>
      </c>
      <c r="Q177" s="316" t="e">
        <f t="array" ref="Q177">IF(#REF!="","",#REF!)</f>
        <v>#REF!</v>
      </c>
      <c r="R177" s="316" t="e">
        <f t="array" ref="R177">IF(#REF!="","",#REF!)</f>
        <v>#REF!</v>
      </c>
    </row>
    <row r="178" spans="1:18" x14ac:dyDescent="0.25">
      <c r="A178" s="322">
        <v>5</v>
      </c>
      <c r="B178" s="316" t="e">
        <f t="array" ref="B178">IF(#REF!="","",#REF!)</f>
        <v>#REF!</v>
      </c>
      <c r="C178" s="316" t="e">
        <f t="array" ref="C178">IF(#REF!="","",#REF!)</f>
        <v>#REF!</v>
      </c>
      <c r="D178" s="316" t="e">
        <f t="array" ref="D178">IF(#REF!="","",#REF!)</f>
        <v>#REF!</v>
      </c>
      <c r="E178" s="316" t="e">
        <f t="array" ref="E178">IF(#REF!="","",#REF!)</f>
        <v>#REF!</v>
      </c>
      <c r="F178" s="316" t="e">
        <f t="array" ref="F178">IF(#REF!="","",#REF!)</f>
        <v>#REF!</v>
      </c>
      <c r="G178" s="316" t="e">
        <f t="array" ref="G178">IF(#REF!="","",#REF!)</f>
        <v>#REF!</v>
      </c>
      <c r="H178" s="316" t="e">
        <f t="array" ref="H178">IF(#REF!="","",#REF!)</f>
        <v>#REF!</v>
      </c>
      <c r="I178" s="316" t="e">
        <f t="array" ref="I178">IF(#REF!="","",#REF!)</f>
        <v>#REF!</v>
      </c>
      <c r="J178" s="316" t="e">
        <f t="array" ref="J178">IF(#REF!="","",#REF!)</f>
        <v>#REF!</v>
      </c>
      <c r="K178" s="316" t="e">
        <f t="array" ref="K178">IF(#REF!="","",#REF!)</f>
        <v>#REF!</v>
      </c>
      <c r="L178" s="316" t="e">
        <f t="array" ref="L178">IF(#REF!="","",#REF!)</f>
        <v>#REF!</v>
      </c>
      <c r="M178" s="316" t="e">
        <f t="array" ref="M178">IF(#REF!="","",#REF!)</f>
        <v>#REF!</v>
      </c>
      <c r="N178" s="316" t="e">
        <f t="array" ref="N178">IF(#REF!="","",#REF!)</f>
        <v>#REF!</v>
      </c>
      <c r="O178" s="316" t="e">
        <f t="array" ref="O178">IF(#REF!="","",#REF!)</f>
        <v>#REF!</v>
      </c>
      <c r="P178" s="316" t="e">
        <f t="array" ref="P178">IF(#REF!="","",#REF!)</f>
        <v>#REF!</v>
      </c>
      <c r="Q178" s="316" t="e">
        <f t="array" ref="Q178">IF(#REF!="","",#REF!)</f>
        <v>#REF!</v>
      </c>
      <c r="R178" s="316" t="e">
        <f t="array" ref="R178">IF(#REF!="","",#REF!)</f>
        <v>#REF!</v>
      </c>
    </row>
    <row r="179" spans="1:18" x14ac:dyDescent="0.25">
      <c r="A179" s="322">
        <v>5</v>
      </c>
      <c r="B179" s="316" t="e">
        <f t="array" ref="B179">IF(#REF!="","",#REF!)</f>
        <v>#REF!</v>
      </c>
      <c r="C179" s="316" t="e">
        <f t="array" ref="C179">IF(#REF!="","",#REF!)</f>
        <v>#REF!</v>
      </c>
      <c r="D179" s="316" t="e">
        <f t="array" ref="D179">IF(#REF!="","",#REF!)</f>
        <v>#REF!</v>
      </c>
      <c r="E179" s="316" t="e">
        <f t="array" ref="E179">IF(#REF!="","",#REF!)</f>
        <v>#REF!</v>
      </c>
      <c r="F179" s="316" t="e">
        <f t="array" ref="F179">IF(#REF!="","",#REF!)</f>
        <v>#REF!</v>
      </c>
      <c r="G179" s="316" t="e">
        <f t="array" ref="G179">IF(#REF!="","",#REF!)</f>
        <v>#REF!</v>
      </c>
      <c r="H179" s="316" t="e">
        <f t="array" ref="H179">IF(#REF!="","",#REF!)</f>
        <v>#REF!</v>
      </c>
      <c r="I179" s="316" t="e">
        <f t="array" ref="I179">IF(#REF!="","",#REF!)</f>
        <v>#REF!</v>
      </c>
      <c r="J179" s="316" t="e">
        <f t="array" ref="J179">IF(#REF!="","",#REF!)</f>
        <v>#REF!</v>
      </c>
      <c r="K179" s="316" t="e">
        <f t="array" ref="K179">IF(#REF!="","",#REF!)</f>
        <v>#REF!</v>
      </c>
      <c r="L179" s="316" t="e">
        <f t="array" ref="L179">IF(#REF!="","",#REF!)</f>
        <v>#REF!</v>
      </c>
      <c r="M179" s="316" t="e">
        <f t="array" ref="M179">IF(#REF!="","",#REF!)</f>
        <v>#REF!</v>
      </c>
      <c r="N179" s="316" t="e">
        <f t="array" ref="N179">IF(#REF!="","",#REF!)</f>
        <v>#REF!</v>
      </c>
      <c r="O179" s="316" t="e">
        <f t="array" ref="O179">IF(#REF!="","",#REF!)</f>
        <v>#REF!</v>
      </c>
      <c r="P179" s="316" t="e">
        <f t="array" ref="P179">IF(#REF!="","",#REF!)</f>
        <v>#REF!</v>
      </c>
      <c r="Q179" s="316" t="e">
        <f t="array" ref="Q179">IF(#REF!="","",#REF!)</f>
        <v>#REF!</v>
      </c>
      <c r="R179" s="316" t="e">
        <f t="array" ref="R179">IF(#REF!="","",#REF!)</f>
        <v>#REF!</v>
      </c>
    </row>
    <row r="180" spans="1:18" x14ac:dyDescent="0.25">
      <c r="A180" s="322">
        <v>5</v>
      </c>
      <c r="B180" s="316" t="e">
        <f t="array" ref="B180">IF(#REF!="","",#REF!)</f>
        <v>#REF!</v>
      </c>
      <c r="C180" s="316" t="e">
        <f t="array" ref="C180">IF(#REF!="","",#REF!)</f>
        <v>#REF!</v>
      </c>
      <c r="D180" s="316" t="e">
        <f t="array" ref="D180">IF(#REF!="","",#REF!)</f>
        <v>#REF!</v>
      </c>
      <c r="E180" s="316" t="e">
        <f t="array" ref="E180">IF(#REF!="","",#REF!)</f>
        <v>#REF!</v>
      </c>
      <c r="F180" s="316" t="e">
        <f t="array" ref="F180">IF(#REF!="","",#REF!)</f>
        <v>#REF!</v>
      </c>
      <c r="G180" s="316" t="e">
        <f t="array" ref="G180">IF(#REF!="","",#REF!)</f>
        <v>#REF!</v>
      </c>
      <c r="H180" s="316" t="e">
        <f t="array" ref="H180">IF(#REF!="","",#REF!)</f>
        <v>#REF!</v>
      </c>
      <c r="I180" s="316" t="e">
        <f t="array" ref="I180">IF(#REF!="","",#REF!)</f>
        <v>#REF!</v>
      </c>
      <c r="J180" s="316" t="e">
        <f t="array" ref="J180">IF(#REF!="","",#REF!)</f>
        <v>#REF!</v>
      </c>
      <c r="K180" s="316" t="e">
        <f t="array" ref="K180">IF(#REF!="","",#REF!)</f>
        <v>#REF!</v>
      </c>
      <c r="L180" s="316" t="e">
        <f t="array" ref="L180">IF(#REF!="","",#REF!)</f>
        <v>#REF!</v>
      </c>
      <c r="M180" s="316" t="e">
        <f t="array" ref="M180">IF(#REF!="","",#REF!)</f>
        <v>#REF!</v>
      </c>
      <c r="N180" s="316" t="e">
        <f t="array" ref="N180">IF(#REF!="","",#REF!)</f>
        <v>#REF!</v>
      </c>
      <c r="O180" s="316" t="e">
        <f t="array" ref="O180">IF(#REF!="","",#REF!)</f>
        <v>#REF!</v>
      </c>
      <c r="P180" s="316" t="e">
        <f t="array" ref="P180">IF(#REF!="","",#REF!)</f>
        <v>#REF!</v>
      </c>
      <c r="Q180" s="316" t="e">
        <f t="array" ref="Q180">IF(#REF!="","",#REF!)</f>
        <v>#REF!</v>
      </c>
      <c r="R180" s="316" t="e">
        <f t="array" ref="R180">IF(#REF!="","",#REF!)</f>
        <v>#REF!</v>
      </c>
    </row>
    <row r="181" spans="1:18" x14ac:dyDescent="0.25">
      <c r="A181" s="322">
        <v>5</v>
      </c>
      <c r="B181" s="316" t="e">
        <f t="array" ref="B181">IF(#REF!="","",#REF!)</f>
        <v>#REF!</v>
      </c>
      <c r="C181" s="316" t="e">
        <f t="array" ref="C181">IF(#REF!="","",#REF!)</f>
        <v>#REF!</v>
      </c>
      <c r="D181" s="316" t="e">
        <f t="array" ref="D181">IF(#REF!="","",#REF!)</f>
        <v>#REF!</v>
      </c>
      <c r="E181" s="316" t="e">
        <f t="array" ref="E181">IF(#REF!="","",#REF!)</f>
        <v>#REF!</v>
      </c>
      <c r="F181" s="316" t="e">
        <f t="array" ref="F181">IF(#REF!="","",#REF!)</f>
        <v>#REF!</v>
      </c>
      <c r="G181" s="316" t="e">
        <f t="array" ref="G181">IF(#REF!="","",#REF!)</f>
        <v>#REF!</v>
      </c>
      <c r="H181" s="316" t="e">
        <f t="array" ref="H181">IF(#REF!="","",#REF!)</f>
        <v>#REF!</v>
      </c>
      <c r="I181" s="316" t="e">
        <f t="array" ref="I181">IF(#REF!="","",#REF!)</f>
        <v>#REF!</v>
      </c>
      <c r="J181" s="316" t="e">
        <f t="array" ref="J181">IF(#REF!="","",#REF!)</f>
        <v>#REF!</v>
      </c>
      <c r="K181" s="316" t="e">
        <f t="array" ref="K181">IF(#REF!="","",#REF!)</f>
        <v>#REF!</v>
      </c>
      <c r="L181" s="316" t="e">
        <f t="array" ref="L181">IF(#REF!="","",#REF!)</f>
        <v>#REF!</v>
      </c>
      <c r="M181" s="316" t="e">
        <f t="array" ref="M181">IF(#REF!="","",#REF!)</f>
        <v>#REF!</v>
      </c>
      <c r="N181" s="316" t="e">
        <f t="array" ref="N181">IF(#REF!="","",#REF!)</f>
        <v>#REF!</v>
      </c>
      <c r="O181" s="316" t="e">
        <f t="array" ref="O181">IF(#REF!="","",#REF!)</f>
        <v>#REF!</v>
      </c>
      <c r="P181" s="316" t="e">
        <f t="array" ref="P181">IF(#REF!="","",#REF!)</f>
        <v>#REF!</v>
      </c>
      <c r="Q181" s="316" t="e">
        <f t="array" ref="Q181">IF(#REF!="","",#REF!)</f>
        <v>#REF!</v>
      </c>
      <c r="R181" s="316" t="e">
        <f t="array" ref="R181">IF(#REF!="","",#REF!)</f>
        <v>#REF!</v>
      </c>
    </row>
    <row r="182" spans="1:18" x14ac:dyDescent="0.25">
      <c r="A182" s="354">
        <v>6</v>
      </c>
      <c r="B182" s="316" t="e">
        <f t="array" ref="B182">IF(#REF!="","",#REF!)</f>
        <v>#REF!</v>
      </c>
      <c r="C182" s="316" t="e">
        <f t="array" ref="C182">IF(#REF!="","",#REF!)</f>
        <v>#REF!</v>
      </c>
      <c r="D182" s="316" t="e">
        <f t="array" ref="D182">IF(#REF!="","",#REF!)</f>
        <v>#REF!</v>
      </c>
      <c r="E182" s="316" t="e">
        <f t="array" ref="E182">IF(#REF!="","",#REF!)</f>
        <v>#REF!</v>
      </c>
      <c r="F182" s="316" t="e">
        <f t="array" ref="F182">IF(#REF!="","",#REF!)</f>
        <v>#REF!</v>
      </c>
      <c r="G182" s="316" t="e">
        <f t="array" ref="G182">IF(#REF!="","",#REF!)</f>
        <v>#REF!</v>
      </c>
      <c r="H182" s="316" t="e">
        <f t="array" ref="H182">IF(#REF!="","",#REF!)</f>
        <v>#REF!</v>
      </c>
      <c r="I182" s="316" t="e">
        <f t="array" ref="I182">IF(#REF!="","",#REF!)</f>
        <v>#REF!</v>
      </c>
      <c r="J182" s="316" t="e">
        <f t="array" ref="J182">IF(#REF!="","",#REF!)</f>
        <v>#REF!</v>
      </c>
      <c r="K182" s="316" t="e">
        <f t="array" ref="K182">IF(#REF!="","",#REF!)</f>
        <v>#REF!</v>
      </c>
      <c r="L182" s="316" t="e">
        <f t="array" ref="L182">IF(#REF!="","",#REF!)</f>
        <v>#REF!</v>
      </c>
      <c r="M182" s="316" t="e">
        <f t="array" ref="M182">IF(#REF!="","",#REF!)</f>
        <v>#REF!</v>
      </c>
      <c r="N182" s="316" t="e">
        <f t="array" ref="N182">IF(#REF!="","",#REF!)</f>
        <v>#REF!</v>
      </c>
      <c r="O182" s="316" t="e">
        <f t="array" ref="O182">IF(#REF!="","",#REF!)</f>
        <v>#REF!</v>
      </c>
      <c r="P182" s="316" t="e">
        <f t="array" ref="P182">IF(#REF!="","",#REF!)</f>
        <v>#REF!</v>
      </c>
      <c r="Q182" s="316" t="e">
        <f t="array" ref="Q182">IF(#REF!="","",#REF!)</f>
        <v>#REF!</v>
      </c>
      <c r="R182" s="316" t="e">
        <f t="array" ref="R182">IF(#REF!="","",#REF!)</f>
        <v>#REF!</v>
      </c>
    </row>
    <row r="183" spans="1:18" x14ac:dyDescent="0.25">
      <c r="A183" s="354">
        <v>6</v>
      </c>
      <c r="B183" s="316" t="e">
        <f t="array" ref="B183">IF(#REF!="","",#REF!)</f>
        <v>#REF!</v>
      </c>
      <c r="C183" s="316" t="e">
        <f t="array" ref="C183">IF(#REF!="","",#REF!)</f>
        <v>#REF!</v>
      </c>
      <c r="D183" s="316" t="e">
        <f t="array" ref="D183">IF(#REF!="","",#REF!)</f>
        <v>#REF!</v>
      </c>
      <c r="E183" s="316" t="e">
        <f t="array" ref="E183">IF(#REF!="","",#REF!)</f>
        <v>#REF!</v>
      </c>
      <c r="F183" s="316" t="e">
        <f t="array" ref="F183">IF(#REF!="","",#REF!)</f>
        <v>#REF!</v>
      </c>
      <c r="G183" s="316" t="e">
        <f t="array" ref="G183">IF(#REF!="","",#REF!)</f>
        <v>#REF!</v>
      </c>
      <c r="H183" s="316" t="e">
        <f t="array" ref="H183">IF(#REF!="","",#REF!)</f>
        <v>#REF!</v>
      </c>
      <c r="I183" s="316" t="e">
        <f t="array" ref="I183">IF(#REF!="","",#REF!)</f>
        <v>#REF!</v>
      </c>
      <c r="J183" s="316" t="e">
        <f t="array" ref="J183">IF(#REF!="","",#REF!)</f>
        <v>#REF!</v>
      </c>
      <c r="K183" s="316" t="e">
        <f t="array" ref="K183">IF(#REF!="","",#REF!)</f>
        <v>#REF!</v>
      </c>
      <c r="L183" s="316" t="e">
        <f t="array" ref="L183">IF(#REF!="","",#REF!)</f>
        <v>#REF!</v>
      </c>
      <c r="M183" s="316" t="e">
        <f t="array" ref="M183">IF(#REF!="","",#REF!)</f>
        <v>#REF!</v>
      </c>
      <c r="N183" s="316" t="e">
        <f t="array" ref="N183">IF(#REF!="","",#REF!)</f>
        <v>#REF!</v>
      </c>
      <c r="O183" s="316" t="e">
        <f t="array" ref="O183">IF(#REF!="","",#REF!)</f>
        <v>#REF!</v>
      </c>
      <c r="P183" s="316" t="e">
        <f t="array" ref="P183">IF(#REF!="","",#REF!)</f>
        <v>#REF!</v>
      </c>
      <c r="Q183" s="316" t="e">
        <f t="array" ref="Q183">IF(#REF!="","",#REF!)</f>
        <v>#REF!</v>
      </c>
      <c r="R183" s="316" t="e">
        <f t="array" ref="R183">IF(#REF!="","",#REF!)</f>
        <v>#REF!</v>
      </c>
    </row>
    <row r="184" spans="1:18" x14ac:dyDescent="0.25">
      <c r="A184" s="354">
        <v>6</v>
      </c>
      <c r="B184" s="316" t="e">
        <f t="array" ref="B184">IF(#REF!="","",#REF!)</f>
        <v>#REF!</v>
      </c>
      <c r="C184" s="316" t="e">
        <f t="array" ref="C184">IF(#REF!="","",#REF!)</f>
        <v>#REF!</v>
      </c>
      <c r="D184" s="316" t="e">
        <f t="array" ref="D184">IF(#REF!="","",#REF!)</f>
        <v>#REF!</v>
      </c>
      <c r="E184" s="316" t="e">
        <f t="array" ref="E184">IF(#REF!="","",#REF!)</f>
        <v>#REF!</v>
      </c>
      <c r="F184" s="316" t="e">
        <f t="array" ref="F184">IF(#REF!="","",#REF!)</f>
        <v>#REF!</v>
      </c>
      <c r="G184" s="316" t="e">
        <f t="array" ref="G184">IF(#REF!="","",#REF!)</f>
        <v>#REF!</v>
      </c>
      <c r="H184" s="316" t="e">
        <f t="array" ref="H184">IF(#REF!="","",#REF!)</f>
        <v>#REF!</v>
      </c>
      <c r="I184" s="316" t="e">
        <f t="array" ref="I184">IF(#REF!="","",#REF!)</f>
        <v>#REF!</v>
      </c>
      <c r="J184" s="316" t="e">
        <f t="array" ref="J184">IF(#REF!="","",#REF!)</f>
        <v>#REF!</v>
      </c>
      <c r="K184" s="316" t="e">
        <f t="array" ref="K184">IF(#REF!="","",#REF!)</f>
        <v>#REF!</v>
      </c>
      <c r="L184" s="316" t="e">
        <f t="array" ref="L184">IF(#REF!="","",#REF!)</f>
        <v>#REF!</v>
      </c>
      <c r="M184" s="316" t="e">
        <f t="array" ref="M184">IF(#REF!="","",#REF!)</f>
        <v>#REF!</v>
      </c>
      <c r="N184" s="316" t="e">
        <f t="array" ref="N184">IF(#REF!="","",#REF!)</f>
        <v>#REF!</v>
      </c>
      <c r="O184" s="316" t="e">
        <f t="array" ref="O184">IF(#REF!="","",#REF!)</f>
        <v>#REF!</v>
      </c>
      <c r="P184" s="316" t="e">
        <f t="array" ref="P184">IF(#REF!="","",#REF!)</f>
        <v>#REF!</v>
      </c>
      <c r="Q184" s="316" t="e">
        <f t="array" ref="Q184">IF(#REF!="","",#REF!)</f>
        <v>#REF!</v>
      </c>
      <c r="R184" s="316" t="e">
        <f t="array" ref="R184">IF(#REF!="","",#REF!)</f>
        <v>#REF!</v>
      </c>
    </row>
    <row r="185" spans="1:18" x14ac:dyDescent="0.25">
      <c r="A185" s="354">
        <v>6</v>
      </c>
      <c r="B185" s="316" t="e">
        <f t="array" ref="B185">IF(#REF!="","",#REF!)</f>
        <v>#REF!</v>
      </c>
      <c r="C185" s="316" t="e">
        <f t="array" ref="C185">IF(#REF!="","",#REF!)</f>
        <v>#REF!</v>
      </c>
      <c r="D185" s="316" t="e">
        <f t="array" ref="D185">IF(#REF!="","",#REF!)</f>
        <v>#REF!</v>
      </c>
      <c r="E185" s="316" t="e">
        <f t="array" ref="E185">IF(#REF!="","",#REF!)</f>
        <v>#REF!</v>
      </c>
      <c r="F185" s="316" t="e">
        <f t="array" ref="F185">IF(#REF!="","",#REF!)</f>
        <v>#REF!</v>
      </c>
      <c r="G185" s="316" t="e">
        <f t="array" ref="G185">IF(#REF!="","",#REF!)</f>
        <v>#REF!</v>
      </c>
      <c r="H185" s="316" t="e">
        <f t="array" ref="H185">IF(#REF!="","",#REF!)</f>
        <v>#REF!</v>
      </c>
      <c r="I185" s="316" t="e">
        <f t="array" ref="I185">IF(#REF!="","",#REF!)</f>
        <v>#REF!</v>
      </c>
      <c r="J185" s="316" t="e">
        <f t="array" ref="J185">IF(#REF!="","",#REF!)</f>
        <v>#REF!</v>
      </c>
      <c r="K185" s="316" t="e">
        <f t="array" ref="K185">IF(#REF!="","",#REF!)</f>
        <v>#REF!</v>
      </c>
      <c r="L185" s="316" t="e">
        <f t="array" ref="L185">IF(#REF!="","",#REF!)</f>
        <v>#REF!</v>
      </c>
      <c r="M185" s="316" t="e">
        <f t="array" ref="M185">IF(#REF!="","",#REF!)</f>
        <v>#REF!</v>
      </c>
      <c r="N185" s="316" t="e">
        <f t="array" ref="N185">IF(#REF!="","",#REF!)</f>
        <v>#REF!</v>
      </c>
      <c r="O185" s="316" t="e">
        <f t="array" ref="O185">IF(#REF!="","",#REF!)</f>
        <v>#REF!</v>
      </c>
      <c r="P185" s="316" t="e">
        <f t="array" ref="P185">IF(#REF!="","",#REF!)</f>
        <v>#REF!</v>
      </c>
      <c r="Q185" s="316" t="e">
        <f t="array" ref="Q185">IF(#REF!="","",#REF!)</f>
        <v>#REF!</v>
      </c>
      <c r="R185" s="316" t="e">
        <f t="array" ref="R185">IF(#REF!="","",#REF!)</f>
        <v>#REF!</v>
      </c>
    </row>
    <row r="186" spans="1:18" x14ac:dyDescent="0.25">
      <c r="A186" s="354">
        <v>6</v>
      </c>
      <c r="B186" s="316" t="e">
        <f t="array" ref="B186">IF(#REF!="","",#REF!)</f>
        <v>#REF!</v>
      </c>
      <c r="C186" s="316" t="e">
        <f t="array" ref="C186">IF(#REF!="","",#REF!)</f>
        <v>#REF!</v>
      </c>
      <c r="D186" s="316" t="e">
        <f t="array" ref="D186">IF(#REF!="","",#REF!)</f>
        <v>#REF!</v>
      </c>
      <c r="E186" s="316" t="e">
        <f t="array" ref="E186">IF(#REF!="","",#REF!)</f>
        <v>#REF!</v>
      </c>
      <c r="F186" s="316" t="e">
        <f t="array" ref="F186">IF(#REF!="","",#REF!)</f>
        <v>#REF!</v>
      </c>
      <c r="G186" s="316" t="e">
        <f t="array" ref="G186">IF(#REF!="","",#REF!)</f>
        <v>#REF!</v>
      </c>
      <c r="H186" s="316" t="e">
        <f t="array" ref="H186">IF(#REF!="","",#REF!)</f>
        <v>#REF!</v>
      </c>
      <c r="I186" s="316" t="e">
        <f t="array" ref="I186">IF(#REF!="","",#REF!)</f>
        <v>#REF!</v>
      </c>
      <c r="J186" s="316" t="e">
        <f t="array" ref="J186">IF(#REF!="","",#REF!)</f>
        <v>#REF!</v>
      </c>
      <c r="K186" s="316" t="e">
        <f t="array" ref="K186">IF(#REF!="","",#REF!)</f>
        <v>#REF!</v>
      </c>
      <c r="L186" s="316" t="e">
        <f t="array" ref="L186">IF(#REF!="","",#REF!)</f>
        <v>#REF!</v>
      </c>
      <c r="M186" s="316" t="e">
        <f t="array" ref="M186">IF(#REF!="","",#REF!)</f>
        <v>#REF!</v>
      </c>
      <c r="N186" s="316" t="e">
        <f t="array" ref="N186">IF(#REF!="","",#REF!)</f>
        <v>#REF!</v>
      </c>
      <c r="O186" s="316" t="e">
        <f t="array" ref="O186">IF(#REF!="","",#REF!)</f>
        <v>#REF!</v>
      </c>
      <c r="P186" s="316" t="e">
        <f t="array" ref="P186">IF(#REF!="","",#REF!)</f>
        <v>#REF!</v>
      </c>
      <c r="Q186" s="316" t="e">
        <f t="array" ref="Q186">IF(#REF!="","",#REF!)</f>
        <v>#REF!</v>
      </c>
      <c r="R186" s="316" t="e">
        <f t="array" ref="R186">IF(#REF!="","",#REF!)</f>
        <v>#REF!</v>
      </c>
    </row>
    <row r="187" spans="1:18" x14ac:dyDescent="0.25">
      <c r="A187" s="354">
        <v>6</v>
      </c>
      <c r="B187" s="316" t="e">
        <f t="array" ref="B187">IF(#REF!="","",#REF!)</f>
        <v>#REF!</v>
      </c>
      <c r="C187" s="316" t="e">
        <f t="array" ref="C187">IF(#REF!="","",#REF!)</f>
        <v>#REF!</v>
      </c>
      <c r="D187" s="316" t="e">
        <f t="array" ref="D187">IF(#REF!="","",#REF!)</f>
        <v>#REF!</v>
      </c>
      <c r="E187" s="316" t="e">
        <f t="array" ref="E187">IF(#REF!="","",#REF!)</f>
        <v>#REF!</v>
      </c>
      <c r="F187" s="316" t="e">
        <f t="array" ref="F187">IF(#REF!="","",#REF!)</f>
        <v>#REF!</v>
      </c>
      <c r="G187" s="316" t="e">
        <f t="array" ref="G187">IF(#REF!="","",#REF!)</f>
        <v>#REF!</v>
      </c>
      <c r="H187" s="316" t="e">
        <f t="array" ref="H187">IF(#REF!="","",#REF!)</f>
        <v>#REF!</v>
      </c>
      <c r="I187" s="316" t="e">
        <f t="array" ref="I187">IF(#REF!="","",#REF!)</f>
        <v>#REF!</v>
      </c>
      <c r="J187" s="316" t="e">
        <f t="array" ref="J187">IF(#REF!="","",#REF!)</f>
        <v>#REF!</v>
      </c>
      <c r="K187" s="316" t="e">
        <f t="array" ref="K187">IF(#REF!="","",#REF!)</f>
        <v>#REF!</v>
      </c>
      <c r="L187" s="316" t="e">
        <f t="array" ref="L187">IF(#REF!="","",#REF!)</f>
        <v>#REF!</v>
      </c>
      <c r="M187" s="316" t="e">
        <f t="array" ref="M187">IF(#REF!="","",#REF!)</f>
        <v>#REF!</v>
      </c>
      <c r="N187" s="316" t="e">
        <f t="array" ref="N187">IF(#REF!="","",#REF!)</f>
        <v>#REF!</v>
      </c>
      <c r="O187" s="316" t="e">
        <f t="array" ref="O187">IF(#REF!="","",#REF!)</f>
        <v>#REF!</v>
      </c>
      <c r="P187" s="316" t="e">
        <f t="array" ref="P187">IF(#REF!="","",#REF!)</f>
        <v>#REF!</v>
      </c>
      <c r="Q187" s="316" t="e">
        <f t="array" ref="Q187">IF(#REF!="","",#REF!)</f>
        <v>#REF!</v>
      </c>
      <c r="R187" s="316" t="e">
        <f t="array" ref="R187">IF(#REF!="","",#REF!)</f>
        <v>#REF!</v>
      </c>
    </row>
    <row r="188" spans="1:18" x14ac:dyDescent="0.25">
      <c r="A188" s="354">
        <v>6</v>
      </c>
      <c r="B188" s="316" t="e">
        <f t="array" ref="B188">IF(#REF!="","",#REF!)</f>
        <v>#REF!</v>
      </c>
      <c r="C188" s="316" t="e">
        <f t="array" ref="C188">IF(#REF!="","",#REF!)</f>
        <v>#REF!</v>
      </c>
      <c r="D188" s="316" t="e">
        <f t="array" ref="D188">IF(#REF!="","",#REF!)</f>
        <v>#REF!</v>
      </c>
      <c r="E188" s="316" t="e">
        <f t="array" ref="E188">IF(#REF!="","",#REF!)</f>
        <v>#REF!</v>
      </c>
      <c r="F188" s="316" t="e">
        <f t="array" ref="F188">IF(#REF!="","",#REF!)</f>
        <v>#REF!</v>
      </c>
      <c r="G188" s="316" t="e">
        <f t="array" ref="G188">IF(#REF!="","",#REF!)</f>
        <v>#REF!</v>
      </c>
      <c r="H188" s="316" t="e">
        <f t="array" ref="H188">IF(#REF!="","",#REF!)</f>
        <v>#REF!</v>
      </c>
      <c r="I188" s="316" t="e">
        <f t="array" ref="I188">IF(#REF!="","",#REF!)</f>
        <v>#REF!</v>
      </c>
      <c r="J188" s="316" t="e">
        <f t="array" ref="J188">IF(#REF!="","",#REF!)</f>
        <v>#REF!</v>
      </c>
      <c r="K188" s="316" t="e">
        <f t="array" ref="K188">IF(#REF!="","",#REF!)</f>
        <v>#REF!</v>
      </c>
      <c r="L188" s="316" t="e">
        <f t="array" ref="L188">IF(#REF!="","",#REF!)</f>
        <v>#REF!</v>
      </c>
      <c r="M188" s="316" t="e">
        <f t="array" ref="M188">IF(#REF!="","",#REF!)</f>
        <v>#REF!</v>
      </c>
      <c r="N188" s="316" t="e">
        <f t="array" ref="N188">IF(#REF!="","",#REF!)</f>
        <v>#REF!</v>
      </c>
      <c r="O188" s="316" t="e">
        <f t="array" ref="O188">IF(#REF!="","",#REF!)</f>
        <v>#REF!</v>
      </c>
      <c r="P188" s="316" t="e">
        <f t="array" ref="P188">IF(#REF!="","",#REF!)</f>
        <v>#REF!</v>
      </c>
      <c r="Q188" s="316" t="e">
        <f t="array" ref="Q188">IF(#REF!="","",#REF!)</f>
        <v>#REF!</v>
      </c>
      <c r="R188" s="316" t="e">
        <f t="array" ref="R188">IF(#REF!="","",#REF!)</f>
        <v>#REF!</v>
      </c>
    </row>
    <row r="189" spans="1:18" x14ac:dyDescent="0.25">
      <c r="A189" s="354">
        <v>6</v>
      </c>
      <c r="B189" s="316" t="e">
        <f t="array" ref="B189">IF(#REF!="","",#REF!)</f>
        <v>#REF!</v>
      </c>
      <c r="C189" s="316" t="e">
        <f t="array" ref="C189">IF(#REF!="","",#REF!)</f>
        <v>#REF!</v>
      </c>
      <c r="D189" s="316" t="e">
        <f t="array" ref="D189">IF(#REF!="","",#REF!)</f>
        <v>#REF!</v>
      </c>
      <c r="E189" s="316" t="e">
        <f t="array" ref="E189">IF(#REF!="","",#REF!)</f>
        <v>#REF!</v>
      </c>
      <c r="F189" s="316" t="e">
        <f t="array" ref="F189">IF(#REF!="","",#REF!)</f>
        <v>#REF!</v>
      </c>
      <c r="G189" s="316" t="e">
        <f t="array" ref="G189">IF(#REF!="","",#REF!)</f>
        <v>#REF!</v>
      </c>
      <c r="H189" s="316" t="e">
        <f t="array" ref="H189">IF(#REF!="","",#REF!)</f>
        <v>#REF!</v>
      </c>
      <c r="I189" s="316" t="e">
        <f t="array" ref="I189">IF(#REF!="","",#REF!)</f>
        <v>#REF!</v>
      </c>
      <c r="J189" s="316" t="e">
        <f t="array" ref="J189">IF(#REF!="","",#REF!)</f>
        <v>#REF!</v>
      </c>
      <c r="K189" s="316" t="e">
        <f t="array" ref="K189">IF(#REF!="","",#REF!)</f>
        <v>#REF!</v>
      </c>
      <c r="L189" s="316" t="e">
        <f t="array" ref="L189">IF(#REF!="","",#REF!)</f>
        <v>#REF!</v>
      </c>
      <c r="M189" s="316" t="e">
        <f t="array" ref="M189">IF(#REF!="","",#REF!)</f>
        <v>#REF!</v>
      </c>
      <c r="N189" s="316" t="e">
        <f t="array" ref="N189">IF(#REF!="","",#REF!)</f>
        <v>#REF!</v>
      </c>
      <c r="O189" s="316" t="e">
        <f t="array" ref="O189">IF(#REF!="","",#REF!)</f>
        <v>#REF!</v>
      </c>
      <c r="P189" s="316" t="e">
        <f t="array" ref="P189">IF(#REF!="","",#REF!)</f>
        <v>#REF!</v>
      </c>
      <c r="Q189" s="316" t="e">
        <f t="array" ref="Q189">IF(#REF!="","",#REF!)</f>
        <v>#REF!</v>
      </c>
      <c r="R189" s="316" t="e">
        <f t="array" ref="R189">IF(#REF!="","",#REF!)</f>
        <v>#REF!</v>
      </c>
    </row>
    <row r="190" spans="1:18" x14ac:dyDescent="0.25">
      <c r="A190" s="354">
        <v>6</v>
      </c>
      <c r="B190" s="316" t="e">
        <f t="array" ref="B190">IF(#REF!="","",#REF!)</f>
        <v>#REF!</v>
      </c>
      <c r="C190" s="316" t="e">
        <f t="array" ref="C190">IF(#REF!="","",#REF!)</f>
        <v>#REF!</v>
      </c>
      <c r="D190" s="316" t="e">
        <f t="array" ref="D190">IF(#REF!="","",#REF!)</f>
        <v>#REF!</v>
      </c>
      <c r="E190" s="316" t="e">
        <f t="array" ref="E190">IF(#REF!="","",#REF!)</f>
        <v>#REF!</v>
      </c>
      <c r="F190" s="316" t="e">
        <f t="array" ref="F190">IF(#REF!="","",#REF!)</f>
        <v>#REF!</v>
      </c>
      <c r="G190" s="316" t="e">
        <f t="array" ref="G190">IF(#REF!="","",#REF!)</f>
        <v>#REF!</v>
      </c>
      <c r="H190" s="316" t="e">
        <f t="array" ref="H190">IF(#REF!="","",#REF!)</f>
        <v>#REF!</v>
      </c>
      <c r="I190" s="316" t="e">
        <f t="array" ref="I190">IF(#REF!="","",#REF!)</f>
        <v>#REF!</v>
      </c>
      <c r="J190" s="316" t="e">
        <f t="array" ref="J190">IF(#REF!="","",#REF!)</f>
        <v>#REF!</v>
      </c>
      <c r="K190" s="316" t="e">
        <f t="array" ref="K190">IF(#REF!="","",#REF!)</f>
        <v>#REF!</v>
      </c>
      <c r="L190" s="316" t="e">
        <f t="array" ref="L190">IF(#REF!="","",#REF!)</f>
        <v>#REF!</v>
      </c>
      <c r="M190" s="316" t="e">
        <f t="array" ref="M190">IF(#REF!="","",#REF!)</f>
        <v>#REF!</v>
      </c>
      <c r="N190" s="316" t="e">
        <f t="array" ref="N190">IF(#REF!="","",#REF!)</f>
        <v>#REF!</v>
      </c>
      <c r="O190" s="316" t="e">
        <f t="array" ref="O190">IF(#REF!="","",#REF!)</f>
        <v>#REF!</v>
      </c>
      <c r="P190" s="316" t="e">
        <f t="array" ref="P190">IF(#REF!="","",#REF!)</f>
        <v>#REF!</v>
      </c>
      <c r="Q190" s="316" t="e">
        <f t="array" ref="Q190">IF(#REF!="","",#REF!)</f>
        <v>#REF!</v>
      </c>
      <c r="R190" s="316" t="e">
        <f t="array" ref="R190">IF(#REF!="","",#REF!)</f>
        <v>#REF!</v>
      </c>
    </row>
    <row r="191" spans="1:18" x14ac:dyDescent="0.25">
      <c r="A191" s="354">
        <v>6</v>
      </c>
      <c r="B191" s="316" t="e">
        <f t="array" ref="B191">IF(#REF!="","",#REF!)</f>
        <v>#REF!</v>
      </c>
      <c r="C191" s="316" t="e">
        <f t="array" ref="C191">IF(#REF!="","",#REF!)</f>
        <v>#REF!</v>
      </c>
      <c r="D191" s="316" t="e">
        <f t="array" ref="D191">IF(#REF!="","",#REF!)</f>
        <v>#REF!</v>
      </c>
      <c r="E191" s="316" t="e">
        <f t="array" ref="E191">IF(#REF!="","",#REF!)</f>
        <v>#REF!</v>
      </c>
      <c r="F191" s="316" t="e">
        <f t="array" ref="F191">IF(#REF!="","",#REF!)</f>
        <v>#REF!</v>
      </c>
      <c r="G191" s="316" t="e">
        <f t="array" ref="G191">IF(#REF!="","",#REF!)</f>
        <v>#REF!</v>
      </c>
      <c r="H191" s="316" t="e">
        <f t="array" ref="H191">IF(#REF!="","",#REF!)</f>
        <v>#REF!</v>
      </c>
      <c r="I191" s="316" t="e">
        <f t="array" ref="I191">IF(#REF!="","",#REF!)</f>
        <v>#REF!</v>
      </c>
      <c r="J191" s="316" t="e">
        <f t="array" ref="J191">IF(#REF!="","",#REF!)</f>
        <v>#REF!</v>
      </c>
      <c r="K191" s="316" t="e">
        <f t="array" ref="K191">IF(#REF!="","",#REF!)</f>
        <v>#REF!</v>
      </c>
      <c r="L191" s="316" t="e">
        <f t="array" ref="L191">IF(#REF!="","",#REF!)</f>
        <v>#REF!</v>
      </c>
      <c r="M191" s="316" t="e">
        <f t="array" ref="M191">IF(#REF!="","",#REF!)</f>
        <v>#REF!</v>
      </c>
      <c r="N191" s="316" t="e">
        <f t="array" ref="N191">IF(#REF!="","",#REF!)</f>
        <v>#REF!</v>
      </c>
      <c r="O191" s="316" t="e">
        <f t="array" ref="O191">IF(#REF!="","",#REF!)</f>
        <v>#REF!</v>
      </c>
      <c r="P191" s="316" t="e">
        <f t="array" ref="P191">IF(#REF!="","",#REF!)</f>
        <v>#REF!</v>
      </c>
      <c r="Q191" s="316" t="e">
        <f t="array" ref="Q191">IF(#REF!="","",#REF!)</f>
        <v>#REF!</v>
      </c>
      <c r="R191" s="316" t="e">
        <f t="array" ref="R191">IF(#REF!="","",#REF!)</f>
        <v>#REF!</v>
      </c>
    </row>
    <row r="192" spans="1:18" x14ac:dyDescent="0.25">
      <c r="A192" s="354">
        <v>6</v>
      </c>
      <c r="B192" s="316" t="e">
        <f t="array" ref="B192">IF(#REF!="","",#REF!)</f>
        <v>#REF!</v>
      </c>
      <c r="C192" s="316" t="e">
        <f t="array" ref="C192">IF(#REF!="","",#REF!)</f>
        <v>#REF!</v>
      </c>
      <c r="D192" s="316" t="e">
        <f t="array" ref="D192">IF(#REF!="","",#REF!)</f>
        <v>#REF!</v>
      </c>
      <c r="E192" s="316" t="e">
        <f t="array" ref="E192">IF(#REF!="","",#REF!)</f>
        <v>#REF!</v>
      </c>
      <c r="F192" s="316" t="e">
        <f t="array" ref="F192">IF(#REF!="","",#REF!)</f>
        <v>#REF!</v>
      </c>
      <c r="G192" s="316" t="e">
        <f t="array" ref="G192">IF(#REF!="","",#REF!)</f>
        <v>#REF!</v>
      </c>
      <c r="H192" s="316" t="e">
        <f t="array" ref="H192">IF(#REF!="","",#REF!)</f>
        <v>#REF!</v>
      </c>
      <c r="I192" s="316" t="e">
        <f t="array" ref="I192">IF(#REF!="","",#REF!)</f>
        <v>#REF!</v>
      </c>
      <c r="J192" s="316" t="e">
        <f t="array" ref="J192">IF(#REF!="","",#REF!)</f>
        <v>#REF!</v>
      </c>
      <c r="K192" s="316" t="e">
        <f t="array" ref="K192">IF(#REF!="","",#REF!)</f>
        <v>#REF!</v>
      </c>
      <c r="L192" s="316" t="e">
        <f t="array" ref="L192">IF(#REF!="","",#REF!)</f>
        <v>#REF!</v>
      </c>
      <c r="M192" s="316" t="e">
        <f t="array" ref="M192">IF(#REF!="","",#REF!)</f>
        <v>#REF!</v>
      </c>
      <c r="N192" s="316" t="e">
        <f t="array" ref="N192">IF(#REF!="","",#REF!)</f>
        <v>#REF!</v>
      </c>
      <c r="O192" s="316" t="e">
        <f t="array" ref="O192">IF(#REF!="","",#REF!)</f>
        <v>#REF!</v>
      </c>
      <c r="P192" s="316" t="e">
        <f t="array" ref="P192">IF(#REF!="","",#REF!)</f>
        <v>#REF!</v>
      </c>
      <c r="Q192" s="316" t="e">
        <f t="array" ref="Q192">IF(#REF!="","",#REF!)</f>
        <v>#REF!</v>
      </c>
      <c r="R192" s="316" t="e">
        <f t="array" ref="R192">IF(#REF!="","",#REF!)</f>
        <v>#REF!</v>
      </c>
    </row>
    <row r="193" spans="1:18" x14ac:dyDescent="0.25">
      <c r="A193" s="354">
        <v>6</v>
      </c>
      <c r="B193" s="316" t="e">
        <f t="array" ref="B193">IF(#REF!="","",#REF!)</f>
        <v>#REF!</v>
      </c>
      <c r="C193" s="316" t="e">
        <f t="array" ref="C193">IF(#REF!="","",#REF!)</f>
        <v>#REF!</v>
      </c>
      <c r="D193" s="316" t="e">
        <f t="array" ref="D193">IF(#REF!="","",#REF!)</f>
        <v>#REF!</v>
      </c>
      <c r="E193" s="316" t="e">
        <f t="array" ref="E193">IF(#REF!="","",#REF!)</f>
        <v>#REF!</v>
      </c>
      <c r="F193" s="316" t="e">
        <f t="array" ref="F193">IF(#REF!="","",#REF!)</f>
        <v>#REF!</v>
      </c>
      <c r="G193" s="316" t="e">
        <f t="array" ref="G193">IF(#REF!="","",#REF!)</f>
        <v>#REF!</v>
      </c>
      <c r="H193" s="316" t="e">
        <f t="array" ref="H193">IF(#REF!="","",#REF!)</f>
        <v>#REF!</v>
      </c>
      <c r="I193" s="316" t="e">
        <f t="array" ref="I193">IF(#REF!="","",#REF!)</f>
        <v>#REF!</v>
      </c>
      <c r="J193" s="316" t="e">
        <f t="array" ref="J193">IF(#REF!="","",#REF!)</f>
        <v>#REF!</v>
      </c>
      <c r="K193" s="316" t="e">
        <f t="array" ref="K193">IF(#REF!="","",#REF!)</f>
        <v>#REF!</v>
      </c>
      <c r="L193" s="316" t="e">
        <f t="array" ref="L193">IF(#REF!="","",#REF!)</f>
        <v>#REF!</v>
      </c>
      <c r="M193" s="316" t="e">
        <f t="array" ref="M193">IF(#REF!="","",#REF!)</f>
        <v>#REF!</v>
      </c>
      <c r="N193" s="316" t="e">
        <f t="array" ref="N193">IF(#REF!="","",#REF!)</f>
        <v>#REF!</v>
      </c>
      <c r="O193" s="316" t="e">
        <f t="array" ref="O193">IF(#REF!="","",#REF!)</f>
        <v>#REF!</v>
      </c>
      <c r="P193" s="316" t="e">
        <f t="array" ref="P193">IF(#REF!="","",#REF!)</f>
        <v>#REF!</v>
      </c>
      <c r="Q193" s="316" t="e">
        <f t="array" ref="Q193">IF(#REF!="","",#REF!)</f>
        <v>#REF!</v>
      </c>
      <c r="R193" s="316" t="e">
        <f t="array" ref="R193">IF(#REF!="","",#REF!)</f>
        <v>#REF!</v>
      </c>
    </row>
    <row r="194" spans="1:18" x14ac:dyDescent="0.25">
      <c r="A194" s="354">
        <v>6</v>
      </c>
      <c r="B194" s="316" t="e">
        <f t="array" ref="B194">IF(#REF!="","",#REF!)</f>
        <v>#REF!</v>
      </c>
      <c r="C194" s="316" t="e">
        <f t="array" ref="C194">IF(#REF!="","",#REF!)</f>
        <v>#REF!</v>
      </c>
      <c r="D194" s="316" t="e">
        <f t="array" ref="D194">IF(#REF!="","",#REF!)</f>
        <v>#REF!</v>
      </c>
      <c r="E194" s="316" t="e">
        <f t="array" ref="E194">IF(#REF!="","",#REF!)</f>
        <v>#REF!</v>
      </c>
      <c r="F194" s="316" t="e">
        <f t="array" ref="F194">IF(#REF!="","",#REF!)</f>
        <v>#REF!</v>
      </c>
      <c r="G194" s="316" t="e">
        <f t="array" ref="G194">IF(#REF!="","",#REF!)</f>
        <v>#REF!</v>
      </c>
      <c r="H194" s="316" t="e">
        <f t="array" ref="H194">IF(#REF!="","",#REF!)</f>
        <v>#REF!</v>
      </c>
      <c r="I194" s="316" t="e">
        <f t="array" ref="I194">IF(#REF!="","",#REF!)</f>
        <v>#REF!</v>
      </c>
      <c r="J194" s="316" t="e">
        <f t="array" ref="J194">IF(#REF!="","",#REF!)</f>
        <v>#REF!</v>
      </c>
      <c r="K194" s="316" t="e">
        <f t="array" ref="K194">IF(#REF!="","",#REF!)</f>
        <v>#REF!</v>
      </c>
      <c r="L194" s="316" t="e">
        <f t="array" ref="L194">IF(#REF!="","",#REF!)</f>
        <v>#REF!</v>
      </c>
      <c r="M194" s="316" t="e">
        <f t="array" ref="M194">IF(#REF!="","",#REF!)</f>
        <v>#REF!</v>
      </c>
      <c r="N194" s="316" t="e">
        <f t="array" ref="N194">IF(#REF!="","",#REF!)</f>
        <v>#REF!</v>
      </c>
      <c r="O194" s="316" t="e">
        <f t="array" ref="O194">IF(#REF!="","",#REF!)</f>
        <v>#REF!</v>
      </c>
      <c r="P194" s="316" t="e">
        <f t="array" ref="P194">IF(#REF!="","",#REF!)</f>
        <v>#REF!</v>
      </c>
      <c r="Q194" s="316" t="e">
        <f t="array" ref="Q194">IF(#REF!="","",#REF!)</f>
        <v>#REF!</v>
      </c>
      <c r="R194" s="316" t="e">
        <f t="array" ref="R194">IF(#REF!="","",#REF!)</f>
        <v>#REF!</v>
      </c>
    </row>
    <row r="195" spans="1:18" x14ac:dyDescent="0.25">
      <c r="A195" s="354">
        <v>6</v>
      </c>
      <c r="B195" s="316" t="e">
        <f t="array" ref="B195">IF(#REF!="","",#REF!)</f>
        <v>#REF!</v>
      </c>
      <c r="C195" s="316" t="e">
        <f t="array" ref="C195">IF(#REF!="","",#REF!)</f>
        <v>#REF!</v>
      </c>
      <c r="D195" s="316" t="e">
        <f t="array" ref="D195">IF(#REF!="","",#REF!)</f>
        <v>#REF!</v>
      </c>
      <c r="E195" s="316" t="e">
        <f t="array" ref="E195">IF(#REF!="","",#REF!)</f>
        <v>#REF!</v>
      </c>
      <c r="F195" s="316" t="e">
        <f t="array" ref="F195">IF(#REF!="","",#REF!)</f>
        <v>#REF!</v>
      </c>
      <c r="G195" s="316" t="e">
        <f t="array" ref="G195">IF(#REF!="","",#REF!)</f>
        <v>#REF!</v>
      </c>
      <c r="H195" s="316" t="e">
        <f t="array" ref="H195">IF(#REF!="","",#REF!)</f>
        <v>#REF!</v>
      </c>
      <c r="I195" s="316" t="e">
        <f t="array" ref="I195">IF(#REF!="","",#REF!)</f>
        <v>#REF!</v>
      </c>
      <c r="J195" s="316" t="e">
        <f t="array" ref="J195">IF(#REF!="","",#REF!)</f>
        <v>#REF!</v>
      </c>
      <c r="K195" s="316" t="e">
        <f t="array" ref="K195">IF(#REF!="","",#REF!)</f>
        <v>#REF!</v>
      </c>
      <c r="L195" s="316" t="e">
        <f t="array" ref="L195">IF(#REF!="","",#REF!)</f>
        <v>#REF!</v>
      </c>
      <c r="M195" s="316" t="e">
        <f t="array" ref="M195">IF(#REF!="","",#REF!)</f>
        <v>#REF!</v>
      </c>
      <c r="N195" s="316" t="e">
        <f t="array" ref="N195">IF(#REF!="","",#REF!)</f>
        <v>#REF!</v>
      </c>
      <c r="O195" s="316" t="e">
        <f t="array" ref="O195">IF(#REF!="","",#REF!)</f>
        <v>#REF!</v>
      </c>
      <c r="P195" s="316" t="e">
        <f t="array" ref="P195">IF(#REF!="","",#REF!)</f>
        <v>#REF!</v>
      </c>
      <c r="Q195" s="316" t="e">
        <f t="array" ref="Q195">IF(#REF!="","",#REF!)</f>
        <v>#REF!</v>
      </c>
      <c r="R195" s="316" t="e">
        <f t="array" ref="R195">IF(#REF!="","",#REF!)</f>
        <v>#REF!</v>
      </c>
    </row>
    <row r="196" spans="1:18" x14ac:dyDescent="0.25">
      <c r="A196" s="354">
        <v>6</v>
      </c>
      <c r="B196" s="316" t="e">
        <f t="array" ref="B196">IF(#REF!="","",#REF!)</f>
        <v>#REF!</v>
      </c>
      <c r="C196" s="316" t="e">
        <f t="array" ref="C196">IF(#REF!="","",#REF!)</f>
        <v>#REF!</v>
      </c>
      <c r="D196" s="316" t="e">
        <f t="array" ref="D196">IF(#REF!="","",#REF!)</f>
        <v>#REF!</v>
      </c>
      <c r="E196" s="316" t="e">
        <f t="array" ref="E196">IF(#REF!="","",#REF!)</f>
        <v>#REF!</v>
      </c>
      <c r="F196" s="316" t="e">
        <f t="array" ref="F196">IF(#REF!="","",#REF!)</f>
        <v>#REF!</v>
      </c>
      <c r="G196" s="316" t="e">
        <f t="array" ref="G196">IF(#REF!="","",#REF!)</f>
        <v>#REF!</v>
      </c>
      <c r="H196" s="316" t="e">
        <f t="array" ref="H196">IF(#REF!="","",#REF!)</f>
        <v>#REF!</v>
      </c>
      <c r="I196" s="316" t="e">
        <f t="array" ref="I196">IF(#REF!="","",#REF!)</f>
        <v>#REF!</v>
      </c>
      <c r="J196" s="316" t="e">
        <f t="array" ref="J196">IF(#REF!="","",#REF!)</f>
        <v>#REF!</v>
      </c>
      <c r="K196" s="316" t="e">
        <f t="array" ref="K196">IF(#REF!="","",#REF!)</f>
        <v>#REF!</v>
      </c>
      <c r="L196" s="316" t="e">
        <f t="array" ref="L196">IF(#REF!="","",#REF!)</f>
        <v>#REF!</v>
      </c>
      <c r="M196" s="316" t="e">
        <f t="array" ref="M196">IF(#REF!="","",#REF!)</f>
        <v>#REF!</v>
      </c>
      <c r="N196" s="316" t="e">
        <f t="array" ref="N196">IF(#REF!="","",#REF!)</f>
        <v>#REF!</v>
      </c>
      <c r="O196" s="316" t="e">
        <f t="array" ref="O196">IF(#REF!="","",#REF!)</f>
        <v>#REF!</v>
      </c>
      <c r="P196" s="316" t="e">
        <f t="array" ref="P196">IF(#REF!="","",#REF!)</f>
        <v>#REF!</v>
      </c>
      <c r="Q196" s="316" t="e">
        <f t="array" ref="Q196">IF(#REF!="","",#REF!)</f>
        <v>#REF!</v>
      </c>
      <c r="R196" s="316" t="e">
        <f t="array" ref="R196">IF(#REF!="","",#REF!)</f>
        <v>#REF!</v>
      </c>
    </row>
    <row r="197" spans="1:18" x14ac:dyDescent="0.25">
      <c r="A197" s="354">
        <v>6</v>
      </c>
      <c r="B197" s="316" t="e">
        <f t="array" ref="B197">IF(#REF!="","",#REF!)</f>
        <v>#REF!</v>
      </c>
      <c r="C197" s="316" t="e">
        <f t="array" ref="C197">IF(#REF!="","",#REF!)</f>
        <v>#REF!</v>
      </c>
      <c r="D197" s="316" t="e">
        <f t="array" ref="D197">IF(#REF!="","",#REF!)</f>
        <v>#REF!</v>
      </c>
      <c r="E197" s="316" t="e">
        <f t="array" ref="E197">IF(#REF!="","",#REF!)</f>
        <v>#REF!</v>
      </c>
      <c r="F197" s="316" t="e">
        <f t="array" ref="F197">IF(#REF!="","",#REF!)</f>
        <v>#REF!</v>
      </c>
      <c r="G197" s="316" t="e">
        <f t="array" ref="G197">IF(#REF!="","",#REF!)</f>
        <v>#REF!</v>
      </c>
      <c r="H197" s="316" t="e">
        <f t="array" ref="H197">IF(#REF!="","",#REF!)</f>
        <v>#REF!</v>
      </c>
      <c r="I197" s="316" t="e">
        <f t="array" ref="I197">IF(#REF!="","",#REF!)</f>
        <v>#REF!</v>
      </c>
      <c r="J197" s="316" t="e">
        <f t="array" ref="J197">IF(#REF!="","",#REF!)</f>
        <v>#REF!</v>
      </c>
      <c r="K197" s="316" t="e">
        <f t="array" ref="K197">IF(#REF!="","",#REF!)</f>
        <v>#REF!</v>
      </c>
      <c r="L197" s="316" t="e">
        <f t="array" ref="L197">IF(#REF!="","",#REF!)</f>
        <v>#REF!</v>
      </c>
      <c r="M197" s="316" t="e">
        <f t="array" ref="M197">IF(#REF!="","",#REF!)</f>
        <v>#REF!</v>
      </c>
      <c r="N197" s="316" t="e">
        <f t="array" ref="N197">IF(#REF!="","",#REF!)</f>
        <v>#REF!</v>
      </c>
      <c r="O197" s="316" t="e">
        <f t="array" ref="O197">IF(#REF!="","",#REF!)</f>
        <v>#REF!</v>
      </c>
      <c r="P197" s="316" t="e">
        <f t="array" ref="P197">IF(#REF!="","",#REF!)</f>
        <v>#REF!</v>
      </c>
      <c r="Q197" s="316" t="e">
        <f t="array" ref="Q197">IF(#REF!="","",#REF!)</f>
        <v>#REF!</v>
      </c>
      <c r="R197" s="316" t="e">
        <f t="array" ref="R197">IF(#REF!="","",#REF!)</f>
        <v>#REF!</v>
      </c>
    </row>
    <row r="198" spans="1:18" x14ac:dyDescent="0.25">
      <c r="A198" s="354">
        <v>6</v>
      </c>
      <c r="B198" s="316" t="e">
        <f t="array" ref="B198">IF(#REF!="","",#REF!)</f>
        <v>#REF!</v>
      </c>
      <c r="C198" s="316" t="e">
        <f t="array" ref="C198">IF(#REF!="","",#REF!)</f>
        <v>#REF!</v>
      </c>
      <c r="D198" s="316" t="e">
        <f t="array" ref="D198">IF(#REF!="","",#REF!)</f>
        <v>#REF!</v>
      </c>
      <c r="E198" s="316" t="e">
        <f t="array" ref="E198">IF(#REF!="","",#REF!)</f>
        <v>#REF!</v>
      </c>
      <c r="F198" s="316" t="e">
        <f t="array" ref="F198">IF(#REF!="","",#REF!)</f>
        <v>#REF!</v>
      </c>
      <c r="G198" s="316" t="e">
        <f t="array" ref="G198">IF(#REF!="","",#REF!)</f>
        <v>#REF!</v>
      </c>
      <c r="H198" s="316" t="e">
        <f t="array" ref="H198">IF(#REF!="","",#REF!)</f>
        <v>#REF!</v>
      </c>
      <c r="I198" s="316" t="e">
        <f t="array" ref="I198">IF(#REF!="","",#REF!)</f>
        <v>#REF!</v>
      </c>
      <c r="J198" s="316" t="e">
        <f t="array" ref="J198">IF(#REF!="","",#REF!)</f>
        <v>#REF!</v>
      </c>
      <c r="K198" s="316" t="e">
        <f t="array" ref="K198">IF(#REF!="","",#REF!)</f>
        <v>#REF!</v>
      </c>
      <c r="L198" s="316" t="e">
        <f t="array" ref="L198">IF(#REF!="","",#REF!)</f>
        <v>#REF!</v>
      </c>
      <c r="M198" s="316" t="e">
        <f t="array" ref="M198">IF(#REF!="","",#REF!)</f>
        <v>#REF!</v>
      </c>
      <c r="N198" s="316" t="e">
        <f t="array" ref="N198">IF(#REF!="","",#REF!)</f>
        <v>#REF!</v>
      </c>
      <c r="O198" s="316" t="e">
        <f t="array" ref="O198">IF(#REF!="","",#REF!)</f>
        <v>#REF!</v>
      </c>
      <c r="P198" s="316" t="e">
        <f t="array" ref="P198">IF(#REF!="","",#REF!)</f>
        <v>#REF!</v>
      </c>
      <c r="Q198" s="316" t="e">
        <f t="array" ref="Q198">IF(#REF!="","",#REF!)</f>
        <v>#REF!</v>
      </c>
      <c r="R198" s="316" t="e">
        <f t="array" ref="R198">IF(#REF!="","",#REF!)</f>
        <v>#REF!</v>
      </c>
    </row>
    <row r="199" spans="1:18" x14ac:dyDescent="0.25">
      <c r="A199" s="354">
        <v>6</v>
      </c>
      <c r="B199" s="316" t="e">
        <f t="array" ref="B199">IF(#REF!="","",#REF!)</f>
        <v>#REF!</v>
      </c>
      <c r="C199" s="316" t="e">
        <f t="array" ref="C199">IF(#REF!="","",#REF!)</f>
        <v>#REF!</v>
      </c>
      <c r="D199" s="316" t="e">
        <f t="array" ref="D199">IF(#REF!="","",#REF!)</f>
        <v>#REF!</v>
      </c>
      <c r="E199" s="316" t="e">
        <f t="array" ref="E199">IF(#REF!="","",#REF!)</f>
        <v>#REF!</v>
      </c>
      <c r="F199" s="316" t="e">
        <f t="array" ref="F199">IF(#REF!="","",#REF!)</f>
        <v>#REF!</v>
      </c>
      <c r="G199" s="316" t="e">
        <f t="array" ref="G199">IF(#REF!="","",#REF!)</f>
        <v>#REF!</v>
      </c>
      <c r="H199" s="316" t="e">
        <f t="array" ref="H199">IF(#REF!="","",#REF!)</f>
        <v>#REF!</v>
      </c>
      <c r="I199" s="316" t="e">
        <f t="array" ref="I199">IF(#REF!="","",#REF!)</f>
        <v>#REF!</v>
      </c>
      <c r="J199" s="316" t="e">
        <f t="array" ref="J199">IF(#REF!="","",#REF!)</f>
        <v>#REF!</v>
      </c>
      <c r="K199" s="316" t="e">
        <f t="array" ref="K199">IF(#REF!="","",#REF!)</f>
        <v>#REF!</v>
      </c>
      <c r="L199" s="316" t="e">
        <f t="array" ref="L199">IF(#REF!="","",#REF!)</f>
        <v>#REF!</v>
      </c>
      <c r="M199" s="316" t="e">
        <f t="array" ref="M199">IF(#REF!="","",#REF!)</f>
        <v>#REF!</v>
      </c>
      <c r="N199" s="316" t="e">
        <f t="array" ref="N199">IF(#REF!="","",#REF!)</f>
        <v>#REF!</v>
      </c>
      <c r="O199" s="316" t="e">
        <f t="array" ref="O199">IF(#REF!="","",#REF!)</f>
        <v>#REF!</v>
      </c>
      <c r="P199" s="316" t="e">
        <f t="array" ref="P199">IF(#REF!="","",#REF!)</f>
        <v>#REF!</v>
      </c>
      <c r="Q199" s="316" t="e">
        <f t="array" ref="Q199">IF(#REF!="","",#REF!)</f>
        <v>#REF!</v>
      </c>
      <c r="R199" s="316" t="e">
        <f t="array" ref="R199">IF(#REF!="","",#REF!)</f>
        <v>#REF!</v>
      </c>
    </row>
    <row r="200" spans="1:18" x14ac:dyDescent="0.25">
      <c r="A200" s="354">
        <v>6</v>
      </c>
      <c r="B200" s="316" t="e">
        <f t="array" ref="B200">IF(#REF!="","",#REF!)</f>
        <v>#REF!</v>
      </c>
      <c r="C200" s="316" t="e">
        <f t="array" ref="C200">IF(#REF!="","",#REF!)</f>
        <v>#REF!</v>
      </c>
      <c r="D200" s="316" t="e">
        <f t="array" ref="D200">IF(#REF!="","",#REF!)</f>
        <v>#REF!</v>
      </c>
      <c r="E200" s="316" t="e">
        <f t="array" ref="E200">IF(#REF!="","",#REF!)</f>
        <v>#REF!</v>
      </c>
      <c r="F200" s="316" t="e">
        <f t="array" ref="F200">IF(#REF!="","",#REF!)</f>
        <v>#REF!</v>
      </c>
      <c r="G200" s="316" t="e">
        <f t="array" ref="G200">IF(#REF!="","",#REF!)</f>
        <v>#REF!</v>
      </c>
      <c r="H200" s="316" t="e">
        <f t="array" ref="H200">IF(#REF!="","",#REF!)</f>
        <v>#REF!</v>
      </c>
      <c r="I200" s="316" t="e">
        <f t="array" ref="I200">IF(#REF!="","",#REF!)</f>
        <v>#REF!</v>
      </c>
      <c r="J200" s="316" t="e">
        <f t="array" ref="J200">IF(#REF!="","",#REF!)</f>
        <v>#REF!</v>
      </c>
      <c r="K200" s="316" t="e">
        <f t="array" ref="K200">IF(#REF!="","",#REF!)</f>
        <v>#REF!</v>
      </c>
      <c r="L200" s="316" t="e">
        <f t="array" ref="L200">IF(#REF!="","",#REF!)</f>
        <v>#REF!</v>
      </c>
      <c r="M200" s="316" t="e">
        <f t="array" ref="M200">IF(#REF!="","",#REF!)</f>
        <v>#REF!</v>
      </c>
      <c r="N200" s="316" t="e">
        <f t="array" ref="N200">IF(#REF!="","",#REF!)</f>
        <v>#REF!</v>
      </c>
      <c r="O200" s="316" t="e">
        <f t="array" ref="O200">IF(#REF!="","",#REF!)</f>
        <v>#REF!</v>
      </c>
      <c r="P200" s="316" t="e">
        <f t="array" ref="P200">IF(#REF!="","",#REF!)</f>
        <v>#REF!</v>
      </c>
      <c r="Q200" s="316" t="e">
        <f t="array" ref="Q200">IF(#REF!="","",#REF!)</f>
        <v>#REF!</v>
      </c>
      <c r="R200" s="316" t="e">
        <f t="array" ref="R200">IF(#REF!="","",#REF!)</f>
        <v>#REF!</v>
      </c>
    </row>
    <row r="201" spans="1:18" x14ac:dyDescent="0.25">
      <c r="A201" s="354">
        <v>6</v>
      </c>
      <c r="B201" s="316" t="e">
        <f t="array" ref="B201">IF(#REF!="","",#REF!)</f>
        <v>#REF!</v>
      </c>
      <c r="C201" s="316" t="e">
        <f t="array" ref="C201">IF(#REF!="","",#REF!)</f>
        <v>#REF!</v>
      </c>
      <c r="D201" s="316" t="e">
        <f t="array" ref="D201">IF(#REF!="","",#REF!)</f>
        <v>#REF!</v>
      </c>
      <c r="E201" s="316" t="e">
        <f t="array" ref="E201">IF(#REF!="","",#REF!)</f>
        <v>#REF!</v>
      </c>
      <c r="F201" s="316" t="e">
        <f t="array" ref="F201">IF(#REF!="","",#REF!)</f>
        <v>#REF!</v>
      </c>
      <c r="G201" s="316" t="e">
        <f t="array" ref="G201">IF(#REF!="","",#REF!)</f>
        <v>#REF!</v>
      </c>
      <c r="H201" s="316" t="e">
        <f t="array" ref="H201">IF(#REF!="","",#REF!)</f>
        <v>#REF!</v>
      </c>
      <c r="I201" s="316" t="e">
        <f t="array" ref="I201">IF(#REF!="","",#REF!)</f>
        <v>#REF!</v>
      </c>
      <c r="J201" s="316" t="e">
        <f t="array" ref="J201">IF(#REF!="","",#REF!)</f>
        <v>#REF!</v>
      </c>
      <c r="K201" s="316" t="e">
        <f t="array" ref="K201">IF(#REF!="","",#REF!)</f>
        <v>#REF!</v>
      </c>
      <c r="L201" s="316" t="e">
        <f t="array" ref="L201">IF(#REF!="","",#REF!)</f>
        <v>#REF!</v>
      </c>
      <c r="M201" s="316" t="e">
        <f t="array" ref="M201">IF(#REF!="","",#REF!)</f>
        <v>#REF!</v>
      </c>
      <c r="N201" s="316" t="e">
        <f t="array" ref="N201">IF(#REF!="","",#REF!)</f>
        <v>#REF!</v>
      </c>
      <c r="O201" s="316" t="e">
        <f t="array" ref="O201">IF(#REF!="","",#REF!)</f>
        <v>#REF!</v>
      </c>
      <c r="P201" s="316" t="e">
        <f t="array" ref="P201">IF(#REF!="","",#REF!)</f>
        <v>#REF!</v>
      </c>
      <c r="Q201" s="316" t="e">
        <f t="array" ref="Q201">IF(#REF!="","",#REF!)</f>
        <v>#REF!</v>
      </c>
      <c r="R201" s="316" t="e">
        <f t="array" ref="R201">IF(#REF!="","",#REF!)</f>
        <v>#REF!</v>
      </c>
    </row>
    <row r="202" spans="1:18" x14ac:dyDescent="0.25">
      <c r="A202" s="354">
        <v>6</v>
      </c>
      <c r="B202" s="316" t="e">
        <f t="array" ref="B202">IF(#REF!="","",#REF!)</f>
        <v>#REF!</v>
      </c>
      <c r="C202" s="316" t="e">
        <f t="array" ref="C202">IF(#REF!="","",#REF!)</f>
        <v>#REF!</v>
      </c>
      <c r="D202" s="316" t="e">
        <f t="array" ref="D202">IF(#REF!="","",#REF!)</f>
        <v>#REF!</v>
      </c>
      <c r="E202" s="316" t="e">
        <f t="array" ref="E202">IF(#REF!="","",#REF!)</f>
        <v>#REF!</v>
      </c>
      <c r="F202" s="316" t="e">
        <f t="array" ref="F202">IF(#REF!="","",#REF!)</f>
        <v>#REF!</v>
      </c>
      <c r="G202" s="316" t="e">
        <f t="array" ref="G202">IF(#REF!="","",#REF!)</f>
        <v>#REF!</v>
      </c>
      <c r="H202" s="316" t="e">
        <f t="array" ref="H202">IF(#REF!="","",#REF!)</f>
        <v>#REF!</v>
      </c>
      <c r="I202" s="316" t="e">
        <f t="array" ref="I202">IF(#REF!="","",#REF!)</f>
        <v>#REF!</v>
      </c>
      <c r="J202" s="316" t="e">
        <f t="array" ref="J202">IF(#REF!="","",#REF!)</f>
        <v>#REF!</v>
      </c>
      <c r="K202" s="316" t="e">
        <f t="array" ref="K202">IF(#REF!="","",#REF!)</f>
        <v>#REF!</v>
      </c>
      <c r="L202" s="316" t="e">
        <f t="array" ref="L202">IF(#REF!="","",#REF!)</f>
        <v>#REF!</v>
      </c>
      <c r="M202" s="316" t="e">
        <f t="array" ref="M202">IF(#REF!="","",#REF!)</f>
        <v>#REF!</v>
      </c>
      <c r="N202" s="316" t="e">
        <f t="array" ref="N202">IF(#REF!="","",#REF!)</f>
        <v>#REF!</v>
      </c>
      <c r="O202" s="316" t="e">
        <f t="array" ref="O202">IF(#REF!="","",#REF!)</f>
        <v>#REF!</v>
      </c>
      <c r="P202" s="316" t="e">
        <f t="array" ref="P202">IF(#REF!="","",#REF!)</f>
        <v>#REF!</v>
      </c>
      <c r="Q202" s="316" t="e">
        <f t="array" ref="Q202">IF(#REF!="","",#REF!)</f>
        <v>#REF!</v>
      </c>
      <c r="R202" s="316" t="e">
        <f t="array" ref="R202">IF(#REF!="","",#REF!)</f>
        <v>#REF!</v>
      </c>
    </row>
    <row r="203" spans="1:18" x14ac:dyDescent="0.25">
      <c r="A203" s="354">
        <v>6</v>
      </c>
      <c r="B203" s="316" t="e">
        <f t="array" ref="B203">IF(#REF!="","",#REF!)</f>
        <v>#REF!</v>
      </c>
      <c r="C203" s="316" t="e">
        <f t="array" ref="C203">IF(#REF!="","",#REF!)</f>
        <v>#REF!</v>
      </c>
      <c r="D203" s="316" t="e">
        <f t="array" ref="D203">IF(#REF!="","",#REF!)</f>
        <v>#REF!</v>
      </c>
      <c r="E203" s="316" t="e">
        <f t="array" ref="E203">IF(#REF!="","",#REF!)</f>
        <v>#REF!</v>
      </c>
      <c r="F203" s="316" t="e">
        <f t="array" ref="F203">IF(#REF!="","",#REF!)</f>
        <v>#REF!</v>
      </c>
      <c r="G203" s="316" t="e">
        <f t="array" ref="G203">IF(#REF!="","",#REF!)</f>
        <v>#REF!</v>
      </c>
      <c r="H203" s="316" t="e">
        <f t="array" ref="H203">IF(#REF!="","",#REF!)</f>
        <v>#REF!</v>
      </c>
      <c r="I203" s="316" t="e">
        <f t="array" ref="I203">IF(#REF!="","",#REF!)</f>
        <v>#REF!</v>
      </c>
      <c r="J203" s="316" t="e">
        <f t="array" ref="J203">IF(#REF!="","",#REF!)</f>
        <v>#REF!</v>
      </c>
      <c r="K203" s="316" t="e">
        <f t="array" ref="K203">IF(#REF!="","",#REF!)</f>
        <v>#REF!</v>
      </c>
      <c r="L203" s="316" t="e">
        <f t="array" ref="L203">IF(#REF!="","",#REF!)</f>
        <v>#REF!</v>
      </c>
      <c r="M203" s="316" t="e">
        <f t="array" ref="M203">IF(#REF!="","",#REF!)</f>
        <v>#REF!</v>
      </c>
      <c r="N203" s="316" t="e">
        <f t="array" ref="N203">IF(#REF!="","",#REF!)</f>
        <v>#REF!</v>
      </c>
      <c r="O203" s="316" t="e">
        <f t="array" ref="O203">IF(#REF!="","",#REF!)</f>
        <v>#REF!</v>
      </c>
      <c r="P203" s="316" t="e">
        <f t="array" ref="P203">IF(#REF!="","",#REF!)</f>
        <v>#REF!</v>
      </c>
      <c r="Q203" s="316" t="e">
        <f t="array" ref="Q203">IF(#REF!="","",#REF!)</f>
        <v>#REF!</v>
      </c>
      <c r="R203" s="316" t="e">
        <f t="array" ref="R203">IF(#REF!="","",#REF!)</f>
        <v>#REF!</v>
      </c>
    </row>
    <row r="204" spans="1:18" x14ac:dyDescent="0.25">
      <c r="A204" s="354">
        <v>6</v>
      </c>
      <c r="B204" s="316" t="e">
        <f t="array" ref="B204">IF(#REF!="","",#REF!)</f>
        <v>#REF!</v>
      </c>
      <c r="C204" s="316" t="e">
        <f t="array" ref="C204">IF(#REF!="","",#REF!)</f>
        <v>#REF!</v>
      </c>
      <c r="D204" s="316" t="e">
        <f t="array" ref="D204">IF(#REF!="","",#REF!)</f>
        <v>#REF!</v>
      </c>
      <c r="E204" s="316" t="e">
        <f t="array" ref="E204">IF(#REF!="","",#REF!)</f>
        <v>#REF!</v>
      </c>
      <c r="F204" s="316" t="e">
        <f t="array" ref="F204">IF(#REF!="","",#REF!)</f>
        <v>#REF!</v>
      </c>
      <c r="G204" s="316" t="e">
        <f t="array" ref="G204">IF(#REF!="","",#REF!)</f>
        <v>#REF!</v>
      </c>
      <c r="H204" s="316" t="e">
        <f t="array" ref="H204">IF(#REF!="","",#REF!)</f>
        <v>#REF!</v>
      </c>
      <c r="I204" s="316" t="e">
        <f t="array" ref="I204">IF(#REF!="","",#REF!)</f>
        <v>#REF!</v>
      </c>
      <c r="J204" s="316" t="e">
        <f t="array" ref="J204">IF(#REF!="","",#REF!)</f>
        <v>#REF!</v>
      </c>
      <c r="K204" s="316" t="e">
        <f t="array" ref="K204">IF(#REF!="","",#REF!)</f>
        <v>#REF!</v>
      </c>
      <c r="L204" s="316" t="e">
        <f t="array" ref="L204">IF(#REF!="","",#REF!)</f>
        <v>#REF!</v>
      </c>
      <c r="M204" s="316" t="e">
        <f t="array" ref="M204">IF(#REF!="","",#REF!)</f>
        <v>#REF!</v>
      </c>
      <c r="N204" s="316" t="e">
        <f t="array" ref="N204">IF(#REF!="","",#REF!)</f>
        <v>#REF!</v>
      </c>
      <c r="O204" s="316" t="e">
        <f t="array" ref="O204">IF(#REF!="","",#REF!)</f>
        <v>#REF!</v>
      </c>
      <c r="P204" s="316" t="e">
        <f t="array" ref="P204">IF(#REF!="","",#REF!)</f>
        <v>#REF!</v>
      </c>
      <c r="Q204" s="316" t="e">
        <f t="array" ref="Q204">IF(#REF!="","",#REF!)</f>
        <v>#REF!</v>
      </c>
      <c r="R204" s="316" t="e">
        <f t="array" ref="R204">IF(#REF!="","",#REF!)</f>
        <v>#REF!</v>
      </c>
    </row>
    <row r="205" spans="1:18" x14ac:dyDescent="0.25">
      <c r="A205" s="354">
        <v>6</v>
      </c>
      <c r="B205" s="316" t="e">
        <f t="array" ref="B205">IF(#REF!="","",#REF!)</f>
        <v>#REF!</v>
      </c>
      <c r="C205" s="316" t="e">
        <f t="array" ref="C205">IF(#REF!="","",#REF!)</f>
        <v>#REF!</v>
      </c>
      <c r="D205" s="316" t="e">
        <f t="array" ref="D205">IF(#REF!="","",#REF!)</f>
        <v>#REF!</v>
      </c>
      <c r="E205" s="316" t="e">
        <f t="array" ref="E205">IF(#REF!="","",#REF!)</f>
        <v>#REF!</v>
      </c>
      <c r="F205" s="316" t="e">
        <f t="array" ref="F205">IF(#REF!="","",#REF!)</f>
        <v>#REF!</v>
      </c>
      <c r="G205" s="316" t="e">
        <f t="array" ref="G205">IF(#REF!="","",#REF!)</f>
        <v>#REF!</v>
      </c>
      <c r="H205" s="316" t="e">
        <f t="array" ref="H205">IF(#REF!="","",#REF!)</f>
        <v>#REF!</v>
      </c>
      <c r="I205" s="316" t="e">
        <f t="array" ref="I205">IF(#REF!="","",#REF!)</f>
        <v>#REF!</v>
      </c>
      <c r="J205" s="316" t="e">
        <f t="array" ref="J205">IF(#REF!="","",#REF!)</f>
        <v>#REF!</v>
      </c>
      <c r="K205" s="316" t="e">
        <f t="array" ref="K205">IF(#REF!="","",#REF!)</f>
        <v>#REF!</v>
      </c>
      <c r="L205" s="316" t="e">
        <f t="array" ref="L205">IF(#REF!="","",#REF!)</f>
        <v>#REF!</v>
      </c>
      <c r="M205" s="316" t="e">
        <f t="array" ref="M205">IF(#REF!="","",#REF!)</f>
        <v>#REF!</v>
      </c>
      <c r="N205" s="316" t="e">
        <f t="array" ref="N205">IF(#REF!="","",#REF!)</f>
        <v>#REF!</v>
      </c>
      <c r="O205" s="316" t="e">
        <f t="array" ref="O205">IF(#REF!="","",#REF!)</f>
        <v>#REF!</v>
      </c>
      <c r="P205" s="316" t="e">
        <f t="array" ref="P205">IF(#REF!="","",#REF!)</f>
        <v>#REF!</v>
      </c>
      <c r="Q205" s="316" t="e">
        <f t="array" ref="Q205">IF(#REF!="","",#REF!)</f>
        <v>#REF!</v>
      </c>
      <c r="R205" s="316" t="e">
        <f t="array" ref="R205">IF(#REF!="","",#REF!)</f>
        <v>#REF!</v>
      </c>
    </row>
    <row r="206" spans="1:18" x14ac:dyDescent="0.25">
      <c r="A206" s="354">
        <v>6</v>
      </c>
      <c r="B206" s="316" t="e">
        <f t="array" ref="B206">IF(#REF!="","",#REF!)</f>
        <v>#REF!</v>
      </c>
      <c r="C206" s="316" t="e">
        <f t="array" ref="C206">IF(#REF!="","",#REF!)</f>
        <v>#REF!</v>
      </c>
      <c r="D206" s="316" t="e">
        <f t="array" ref="D206">IF(#REF!="","",#REF!)</f>
        <v>#REF!</v>
      </c>
      <c r="E206" s="316" t="e">
        <f t="array" ref="E206">IF(#REF!="","",#REF!)</f>
        <v>#REF!</v>
      </c>
      <c r="F206" s="316" t="e">
        <f t="array" ref="F206">IF(#REF!="","",#REF!)</f>
        <v>#REF!</v>
      </c>
      <c r="G206" s="316" t="e">
        <f t="array" ref="G206">IF(#REF!="","",#REF!)</f>
        <v>#REF!</v>
      </c>
      <c r="H206" s="316" t="e">
        <f t="array" ref="H206">IF(#REF!="","",#REF!)</f>
        <v>#REF!</v>
      </c>
      <c r="I206" s="316" t="e">
        <f t="array" ref="I206">IF(#REF!="","",#REF!)</f>
        <v>#REF!</v>
      </c>
      <c r="J206" s="316" t="e">
        <f t="array" ref="J206">IF(#REF!="","",#REF!)</f>
        <v>#REF!</v>
      </c>
      <c r="K206" s="316" t="e">
        <f t="array" ref="K206">IF(#REF!="","",#REF!)</f>
        <v>#REF!</v>
      </c>
      <c r="L206" s="316" t="e">
        <f t="array" ref="L206">IF(#REF!="","",#REF!)</f>
        <v>#REF!</v>
      </c>
      <c r="M206" s="316" t="e">
        <f t="array" ref="M206">IF(#REF!="","",#REF!)</f>
        <v>#REF!</v>
      </c>
      <c r="N206" s="316" t="e">
        <f t="array" ref="N206">IF(#REF!="","",#REF!)</f>
        <v>#REF!</v>
      </c>
      <c r="O206" s="316" t="e">
        <f t="array" ref="O206">IF(#REF!="","",#REF!)</f>
        <v>#REF!</v>
      </c>
      <c r="P206" s="316" t="e">
        <f t="array" ref="P206">IF(#REF!="","",#REF!)</f>
        <v>#REF!</v>
      </c>
      <c r="Q206" s="316" t="e">
        <f t="array" ref="Q206">IF(#REF!="","",#REF!)</f>
        <v>#REF!</v>
      </c>
      <c r="R206" s="316" t="e">
        <f t="array" ref="R206">IF(#REF!="","",#REF!)</f>
        <v>#REF!</v>
      </c>
    </row>
    <row r="207" spans="1:18" x14ac:dyDescent="0.25">
      <c r="A207" s="354">
        <v>6</v>
      </c>
      <c r="B207" s="316" t="e">
        <f t="array" ref="B207">IF(#REF!="","",#REF!)</f>
        <v>#REF!</v>
      </c>
      <c r="C207" s="316" t="e">
        <f t="array" ref="C207">IF(#REF!="","",#REF!)</f>
        <v>#REF!</v>
      </c>
      <c r="D207" s="316" t="e">
        <f t="array" ref="D207">IF(#REF!="","",#REF!)</f>
        <v>#REF!</v>
      </c>
      <c r="E207" s="316" t="e">
        <f t="array" ref="E207">IF(#REF!="","",#REF!)</f>
        <v>#REF!</v>
      </c>
      <c r="F207" s="316" t="e">
        <f t="array" ref="F207">IF(#REF!="","",#REF!)</f>
        <v>#REF!</v>
      </c>
      <c r="G207" s="316" t="e">
        <f t="array" ref="G207">IF(#REF!="","",#REF!)</f>
        <v>#REF!</v>
      </c>
      <c r="H207" s="316" t="e">
        <f t="array" ref="H207">IF(#REF!="","",#REF!)</f>
        <v>#REF!</v>
      </c>
      <c r="I207" s="316" t="e">
        <f t="array" ref="I207">IF(#REF!="","",#REF!)</f>
        <v>#REF!</v>
      </c>
      <c r="J207" s="316" t="e">
        <f t="array" ref="J207">IF(#REF!="","",#REF!)</f>
        <v>#REF!</v>
      </c>
      <c r="K207" s="316" t="e">
        <f t="array" ref="K207">IF(#REF!="","",#REF!)</f>
        <v>#REF!</v>
      </c>
      <c r="L207" s="316" t="e">
        <f t="array" ref="L207">IF(#REF!="","",#REF!)</f>
        <v>#REF!</v>
      </c>
      <c r="M207" s="316" t="e">
        <f t="array" ref="M207">IF(#REF!="","",#REF!)</f>
        <v>#REF!</v>
      </c>
      <c r="N207" s="316" t="e">
        <f t="array" ref="N207">IF(#REF!="","",#REF!)</f>
        <v>#REF!</v>
      </c>
      <c r="O207" s="316" t="e">
        <f t="array" ref="O207">IF(#REF!="","",#REF!)</f>
        <v>#REF!</v>
      </c>
      <c r="P207" s="316" t="e">
        <f t="array" ref="P207">IF(#REF!="","",#REF!)</f>
        <v>#REF!</v>
      </c>
      <c r="Q207" s="316" t="e">
        <f t="array" ref="Q207">IF(#REF!="","",#REF!)</f>
        <v>#REF!</v>
      </c>
      <c r="R207" s="316" t="e">
        <f t="array" ref="R207">IF(#REF!="","",#REF!)</f>
        <v>#REF!</v>
      </c>
    </row>
    <row r="208" spans="1:18" x14ac:dyDescent="0.25">
      <c r="A208" s="354">
        <v>6</v>
      </c>
      <c r="B208" s="316" t="e">
        <f t="array" ref="B208">IF(#REF!="","",#REF!)</f>
        <v>#REF!</v>
      </c>
      <c r="C208" s="316" t="e">
        <f t="array" ref="C208">IF(#REF!="","",#REF!)</f>
        <v>#REF!</v>
      </c>
      <c r="D208" s="316" t="e">
        <f t="array" ref="D208">IF(#REF!="","",#REF!)</f>
        <v>#REF!</v>
      </c>
      <c r="E208" s="316" t="e">
        <f t="array" ref="E208">IF(#REF!="","",#REF!)</f>
        <v>#REF!</v>
      </c>
      <c r="F208" s="316" t="e">
        <f t="array" ref="F208">IF(#REF!="","",#REF!)</f>
        <v>#REF!</v>
      </c>
      <c r="G208" s="316" t="e">
        <f t="array" ref="G208">IF(#REF!="","",#REF!)</f>
        <v>#REF!</v>
      </c>
      <c r="H208" s="316" t="e">
        <f t="array" ref="H208">IF(#REF!="","",#REF!)</f>
        <v>#REF!</v>
      </c>
      <c r="I208" s="316" t="e">
        <f t="array" ref="I208">IF(#REF!="","",#REF!)</f>
        <v>#REF!</v>
      </c>
      <c r="J208" s="316" t="e">
        <f t="array" ref="J208">IF(#REF!="","",#REF!)</f>
        <v>#REF!</v>
      </c>
      <c r="K208" s="316" t="e">
        <f t="array" ref="K208">IF(#REF!="","",#REF!)</f>
        <v>#REF!</v>
      </c>
      <c r="L208" s="316" t="e">
        <f t="array" ref="L208">IF(#REF!="","",#REF!)</f>
        <v>#REF!</v>
      </c>
      <c r="M208" s="316" t="e">
        <f t="array" ref="M208">IF(#REF!="","",#REF!)</f>
        <v>#REF!</v>
      </c>
      <c r="N208" s="316" t="e">
        <f t="array" ref="N208">IF(#REF!="","",#REF!)</f>
        <v>#REF!</v>
      </c>
      <c r="O208" s="316" t="e">
        <f t="array" ref="O208">IF(#REF!="","",#REF!)</f>
        <v>#REF!</v>
      </c>
      <c r="P208" s="316" t="e">
        <f t="array" ref="P208">IF(#REF!="","",#REF!)</f>
        <v>#REF!</v>
      </c>
      <c r="Q208" s="316" t="e">
        <f t="array" ref="Q208">IF(#REF!="","",#REF!)</f>
        <v>#REF!</v>
      </c>
      <c r="R208" s="316" t="e">
        <f t="array" ref="R208">IF(#REF!="","",#REF!)</f>
        <v>#REF!</v>
      </c>
    </row>
    <row r="209" spans="1:18" x14ac:dyDescent="0.25">
      <c r="A209" s="354">
        <v>6</v>
      </c>
      <c r="B209" s="316" t="e">
        <f t="array" ref="B209">IF(#REF!="","",#REF!)</f>
        <v>#REF!</v>
      </c>
      <c r="C209" s="316" t="e">
        <f t="array" ref="C209">IF(#REF!="","",#REF!)</f>
        <v>#REF!</v>
      </c>
      <c r="D209" s="316" t="e">
        <f t="array" ref="D209">IF(#REF!="","",#REF!)</f>
        <v>#REF!</v>
      </c>
      <c r="E209" s="316" t="e">
        <f t="array" ref="E209">IF(#REF!="","",#REF!)</f>
        <v>#REF!</v>
      </c>
      <c r="F209" s="316" t="e">
        <f t="array" ref="F209">IF(#REF!="","",#REF!)</f>
        <v>#REF!</v>
      </c>
      <c r="G209" s="316" t="e">
        <f t="array" ref="G209">IF(#REF!="","",#REF!)</f>
        <v>#REF!</v>
      </c>
      <c r="H209" s="316" t="e">
        <f t="array" ref="H209">IF(#REF!="","",#REF!)</f>
        <v>#REF!</v>
      </c>
      <c r="I209" s="316" t="e">
        <f t="array" ref="I209">IF(#REF!="","",#REF!)</f>
        <v>#REF!</v>
      </c>
      <c r="J209" s="316" t="e">
        <f t="array" ref="J209">IF(#REF!="","",#REF!)</f>
        <v>#REF!</v>
      </c>
      <c r="K209" s="316" t="e">
        <f t="array" ref="K209">IF(#REF!="","",#REF!)</f>
        <v>#REF!</v>
      </c>
      <c r="L209" s="316" t="e">
        <f t="array" ref="L209">IF(#REF!="","",#REF!)</f>
        <v>#REF!</v>
      </c>
      <c r="M209" s="316" t="e">
        <f t="array" ref="M209">IF(#REF!="","",#REF!)</f>
        <v>#REF!</v>
      </c>
      <c r="N209" s="316" t="e">
        <f t="array" ref="N209">IF(#REF!="","",#REF!)</f>
        <v>#REF!</v>
      </c>
      <c r="O209" s="316" t="e">
        <f t="array" ref="O209">IF(#REF!="","",#REF!)</f>
        <v>#REF!</v>
      </c>
      <c r="P209" s="316" t="e">
        <f t="array" ref="P209">IF(#REF!="","",#REF!)</f>
        <v>#REF!</v>
      </c>
      <c r="Q209" s="316" t="e">
        <f t="array" ref="Q209">IF(#REF!="","",#REF!)</f>
        <v>#REF!</v>
      </c>
      <c r="R209" s="316" t="e">
        <f t="array" ref="R209">IF(#REF!="","",#REF!)</f>
        <v>#REF!</v>
      </c>
    </row>
    <row r="210" spans="1:18" x14ac:dyDescent="0.25">
      <c r="A210" s="354">
        <v>6</v>
      </c>
      <c r="B210" s="316" t="e">
        <f t="array" ref="B210">IF(#REF!="","",#REF!)</f>
        <v>#REF!</v>
      </c>
      <c r="C210" s="316" t="e">
        <f t="array" ref="C210">IF(#REF!="","",#REF!)</f>
        <v>#REF!</v>
      </c>
      <c r="D210" s="316" t="e">
        <f t="array" ref="D210">IF(#REF!="","",#REF!)</f>
        <v>#REF!</v>
      </c>
      <c r="E210" s="316" t="e">
        <f t="array" ref="E210">IF(#REF!="","",#REF!)</f>
        <v>#REF!</v>
      </c>
      <c r="F210" s="316" t="e">
        <f t="array" ref="F210">IF(#REF!="","",#REF!)</f>
        <v>#REF!</v>
      </c>
      <c r="G210" s="316" t="e">
        <f t="array" ref="G210">IF(#REF!="","",#REF!)</f>
        <v>#REF!</v>
      </c>
      <c r="H210" s="316" t="e">
        <f t="array" ref="H210">IF(#REF!="","",#REF!)</f>
        <v>#REF!</v>
      </c>
      <c r="I210" s="316" t="e">
        <f t="array" ref="I210">IF(#REF!="","",#REF!)</f>
        <v>#REF!</v>
      </c>
      <c r="J210" s="316" t="e">
        <f t="array" ref="J210">IF(#REF!="","",#REF!)</f>
        <v>#REF!</v>
      </c>
      <c r="K210" s="316" t="e">
        <f t="array" ref="K210">IF(#REF!="","",#REF!)</f>
        <v>#REF!</v>
      </c>
      <c r="L210" s="316" t="e">
        <f t="array" ref="L210">IF(#REF!="","",#REF!)</f>
        <v>#REF!</v>
      </c>
      <c r="M210" s="316" t="e">
        <f t="array" ref="M210">IF(#REF!="","",#REF!)</f>
        <v>#REF!</v>
      </c>
      <c r="N210" s="316" t="e">
        <f t="array" ref="N210">IF(#REF!="","",#REF!)</f>
        <v>#REF!</v>
      </c>
      <c r="O210" s="316" t="e">
        <f t="array" ref="O210">IF(#REF!="","",#REF!)</f>
        <v>#REF!</v>
      </c>
      <c r="P210" s="316" t="e">
        <f t="array" ref="P210">IF(#REF!="","",#REF!)</f>
        <v>#REF!</v>
      </c>
      <c r="Q210" s="316" t="e">
        <f t="array" ref="Q210">IF(#REF!="","",#REF!)</f>
        <v>#REF!</v>
      </c>
      <c r="R210" s="316" t="e">
        <f t="array" ref="R210">IF(#REF!="","",#REF!)</f>
        <v>#REF!</v>
      </c>
    </row>
    <row r="211" spans="1:18" x14ac:dyDescent="0.25">
      <c r="A211" s="354">
        <v>6</v>
      </c>
      <c r="B211" s="316" t="e">
        <f t="array" ref="B211">IF(#REF!="","",#REF!)</f>
        <v>#REF!</v>
      </c>
      <c r="C211" s="316" t="e">
        <f t="array" ref="C211">IF(#REF!="","",#REF!)</f>
        <v>#REF!</v>
      </c>
      <c r="D211" s="316" t="e">
        <f t="array" ref="D211">IF(#REF!="","",#REF!)</f>
        <v>#REF!</v>
      </c>
      <c r="E211" s="316" t="e">
        <f t="array" ref="E211">IF(#REF!="","",#REF!)</f>
        <v>#REF!</v>
      </c>
      <c r="F211" s="316" t="e">
        <f t="array" ref="F211">IF(#REF!="","",#REF!)</f>
        <v>#REF!</v>
      </c>
      <c r="G211" s="316" t="e">
        <f t="array" ref="G211">IF(#REF!="","",#REF!)</f>
        <v>#REF!</v>
      </c>
      <c r="H211" s="316" t="e">
        <f t="array" ref="H211">IF(#REF!="","",#REF!)</f>
        <v>#REF!</v>
      </c>
      <c r="I211" s="316" t="e">
        <f t="array" ref="I211">IF(#REF!="","",#REF!)</f>
        <v>#REF!</v>
      </c>
      <c r="J211" s="316" t="e">
        <f t="array" ref="J211">IF(#REF!="","",#REF!)</f>
        <v>#REF!</v>
      </c>
      <c r="K211" s="316" t="e">
        <f t="array" ref="K211">IF(#REF!="","",#REF!)</f>
        <v>#REF!</v>
      </c>
      <c r="L211" s="316" t="e">
        <f t="array" ref="L211">IF(#REF!="","",#REF!)</f>
        <v>#REF!</v>
      </c>
      <c r="M211" s="316" t="e">
        <f t="array" ref="M211">IF(#REF!="","",#REF!)</f>
        <v>#REF!</v>
      </c>
      <c r="N211" s="316" t="e">
        <f t="array" ref="N211">IF(#REF!="","",#REF!)</f>
        <v>#REF!</v>
      </c>
      <c r="O211" s="316" t="e">
        <f t="array" ref="O211">IF(#REF!="","",#REF!)</f>
        <v>#REF!</v>
      </c>
      <c r="P211" s="316" t="e">
        <f t="array" ref="P211">IF(#REF!="","",#REF!)</f>
        <v>#REF!</v>
      </c>
      <c r="Q211" s="316" t="e">
        <f t="array" ref="Q211">IF(#REF!="","",#REF!)</f>
        <v>#REF!</v>
      </c>
      <c r="R211" s="316" t="e">
        <f t="array" ref="R211">IF(#REF!="","",#REF!)</f>
        <v>#REF!</v>
      </c>
    </row>
    <row r="212" spans="1:18" x14ac:dyDescent="0.25">
      <c r="A212" s="354">
        <v>6</v>
      </c>
      <c r="B212" s="316" t="e">
        <f t="array" ref="B212">IF(#REF!="","",#REF!)</f>
        <v>#REF!</v>
      </c>
      <c r="C212" s="316" t="e">
        <f t="array" ref="C212">IF(#REF!="","",#REF!)</f>
        <v>#REF!</v>
      </c>
      <c r="D212" s="316" t="e">
        <f t="array" ref="D212">IF(#REF!="","",#REF!)</f>
        <v>#REF!</v>
      </c>
      <c r="E212" s="316" t="e">
        <f t="array" ref="E212">IF(#REF!="","",#REF!)</f>
        <v>#REF!</v>
      </c>
      <c r="F212" s="316" t="e">
        <f t="array" ref="F212">IF(#REF!="","",#REF!)</f>
        <v>#REF!</v>
      </c>
      <c r="G212" s="316" t="e">
        <f t="array" ref="G212">IF(#REF!="","",#REF!)</f>
        <v>#REF!</v>
      </c>
      <c r="H212" s="316" t="e">
        <f t="array" ref="H212">IF(#REF!="","",#REF!)</f>
        <v>#REF!</v>
      </c>
      <c r="I212" s="316" t="e">
        <f t="array" ref="I212">IF(#REF!="","",#REF!)</f>
        <v>#REF!</v>
      </c>
      <c r="J212" s="316" t="e">
        <f t="array" ref="J212">IF(#REF!="","",#REF!)</f>
        <v>#REF!</v>
      </c>
      <c r="K212" s="316" t="e">
        <f t="array" ref="K212">IF(#REF!="","",#REF!)</f>
        <v>#REF!</v>
      </c>
      <c r="L212" s="316" t="e">
        <f t="array" ref="L212">IF(#REF!="","",#REF!)</f>
        <v>#REF!</v>
      </c>
      <c r="M212" s="316" t="e">
        <f t="array" ref="M212">IF(#REF!="","",#REF!)</f>
        <v>#REF!</v>
      </c>
      <c r="N212" s="316" t="e">
        <f t="array" ref="N212">IF(#REF!="","",#REF!)</f>
        <v>#REF!</v>
      </c>
      <c r="O212" s="316" t="e">
        <f t="array" ref="O212">IF(#REF!="","",#REF!)</f>
        <v>#REF!</v>
      </c>
      <c r="P212" s="316" t="e">
        <f t="array" ref="P212">IF(#REF!="","",#REF!)</f>
        <v>#REF!</v>
      </c>
      <c r="Q212" s="316" t="e">
        <f t="array" ref="Q212">IF(#REF!="","",#REF!)</f>
        <v>#REF!</v>
      </c>
      <c r="R212" s="316" t="e">
        <f t="array" ref="R212">IF(#REF!="","",#REF!)</f>
        <v>#REF!</v>
      </c>
    </row>
    <row r="213" spans="1:18" x14ac:dyDescent="0.25">
      <c r="A213" s="354">
        <v>6</v>
      </c>
      <c r="B213" s="316" t="e">
        <f t="array" ref="B213">IF(#REF!="","",#REF!)</f>
        <v>#REF!</v>
      </c>
      <c r="C213" s="316" t="e">
        <f t="array" ref="C213">IF(#REF!="","",#REF!)</f>
        <v>#REF!</v>
      </c>
      <c r="D213" s="316" t="e">
        <f t="array" ref="D213">IF(#REF!="","",#REF!)</f>
        <v>#REF!</v>
      </c>
      <c r="E213" s="316" t="e">
        <f t="array" ref="E213">IF(#REF!="","",#REF!)</f>
        <v>#REF!</v>
      </c>
      <c r="F213" s="316" t="e">
        <f t="array" ref="F213">IF(#REF!="","",#REF!)</f>
        <v>#REF!</v>
      </c>
      <c r="G213" s="316" t="e">
        <f t="array" ref="G213">IF(#REF!="","",#REF!)</f>
        <v>#REF!</v>
      </c>
      <c r="H213" s="316" t="e">
        <f t="array" ref="H213">IF(#REF!="","",#REF!)</f>
        <v>#REF!</v>
      </c>
      <c r="I213" s="316" t="e">
        <f t="array" ref="I213">IF(#REF!="","",#REF!)</f>
        <v>#REF!</v>
      </c>
      <c r="J213" s="316" t="e">
        <f t="array" ref="J213">IF(#REF!="","",#REF!)</f>
        <v>#REF!</v>
      </c>
      <c r="K213" s="316" t="e">
        <f t="array" ref="K213">IF(#REF!="","",#REF!)</f>
        <v>#REF!</v>
      </c>
      <c r="L213" s="316" t="e">
        <f t="array" ref="L213">IF(#REF!="","",#REF!)</f>
        <v>#REF!</v>
      </c>
      <c r="M213" s="316" t="e">
        <f t="array" ref="M213">IF(#REF!="","",#REF!)</f>
        <v>#REF!</v>
      </c>
      <c r="N213" s="316" t="e">
        <f t="array" ref="N213">IF(#REF!="","",#REF!)</f>
        <v>#REF!</v>
      </c>
      <c r="O213" s="316" t="e">
        <f t="array" ref="O213">IF(#REF!="","",#REF!)</f>
        <v>#REF!</v>
      </c>
      <c r="P213" s="316" t="e">
        <f t="array" ref="P213">IF(#REF!="","",#REF!)</f>
        <v>#REF!</v>
      </c>
      <c r="Q213" s="316" t="e">
        <f t="array" ref="Q213">IF(#REF!="","",#REF!)</f>
        <v>#REF!</v>
      </c>
      <c r="R213" s="316" t="e">
        <f t="array" ref="R213">IF(#REF!="","",#REF!)</f>
        <v>#REF!</v>
      </c>
    </row>
    <row r="214" spans="1:18" x14ac:dyDescent="0.25">
      <c r="A214" s="354">
        <v>6</v>
      </c>
      <c r="B214" s="316" t="e">
        <f t="array" ref="B214">IF(#REF!="","",#REF!)</f>
        <v>#REF!</v>
      </c>
      <c r="C214" s="316" t="e">
        <f t="array" ref="C214">IF(#REF!="","",#REF!)</f>
        <v>#REF!</v>
      </c>
      <c r="D214" s="316" t="e">
        <f t="array" ref="D214">IF(#REF!="","",#REF!)</f>
        <v>#REF!</v>
      </c>
      <c r="E214" s="316" t="e">
        <f t="array" ref="E214">IF(#REF!="","",#REF!)</f>
        <v>#REF!</v>
      </c>
      <c r="F214" s="316" t="e">
        <f t="array" ref="F214">IF(#REF!="","",#REF!)</f>
        <v>#REF!</v>
      </c>
      <c r="G214" s="316" t="e">
        <f t="array" ref="G214">IF(#REF!="","",#REF!)</f>
        <v>#REF!</v>
      </c>
      <c r="H214" s="316" t="e">
        <f t="array" ref="H214">IF(#REF!="","",#REF!)</f>
        <v>#REF!</v>
      </c>
      <c r="I214" s="316" t="e">
        <f t="array" ref="I214">IF(#REF!="","",#REF!)</f>
        <v>#REF!</v>
      </c>
      <c r="J214" s="316" t="e">
        <f t="array" ref="J214">IF(#REF!="","",#REF!)</f>
        <v>#REF!</v>
      </c>
      <c r="K214" s="316" t="e">
        <f t="array" ref="K214">IF(#REF!="","",#REF!)</f>
        <v>#REF!</v>
      </c>
      <c r="L214" s="316" t="e">
        <f t="array" ref="L214">IF(#REF!="","",#REF!)</f>
        <v>#REF!</v>
      </c>
      <c r="M214" s="316" t="e">
        <f t="array" ref="M214">IF(#REF!="","",#REF!)</f>
        <v>#REF!</v>
      </c>
      <c r="N214" s="316" t="e">
        <f t="array" ref="N214">IF(#REF!="","",#REF!)</f>
        <v>#REF!</v>
      </c>
      <c r="O214" s="316" t="e">
        <f t="array" ref="O214">IF(#REF!="","",#REF!)</f>
        <v>#REF!</v>
      </c>
      <c r="P214" s="316" t="e">
        <f t="array" ref="P214">IF(#REF!="","",#REF!)</f>
        <v>#REF!</v>
      </c>
      <c r="Q214" s="316" t="e">
        <f t="array" ref="Q214">IF(#REF!="","",#REF!)</f>
        <v>#REF!</v>
      </c>
      <c r="R214" s="316" t="e">
        <f t="array" ref="R214">IF(#REF!="","",#REF!)</f>
        <v>#REF!</v>
      </c>
    </row>
    <row r="215" spans="1:18" x14ac:dyDescent="0.25">
      <c r="A215" s="354">
        <v>6</v>
      </c>
      <c r="B215" s="316" t="e">
        <f t="array" ref="B215">IF(#REF!="","",#REF!)</f>
        <v>#REF!</v>
      </c>
      <c r="C215" s="316" t="e">
        <f t="array" ref="C215">IF(#REF!="","",#REF!)</f>
        <v>#REF!</v>
      </c>
      <c r="D215" s="316" t="e">
        <f t="array" ref="D215">IF(#REF!="","",#REF!)</f>
        <v>#REF!</v>
      </c>
      <c r="E215" s="316" t="e">
        <f t="array" ref="E215">IF(#REF!="","",#REF!)</f>
        <v>#REF!</v>
      </c>
      <c r="F215" s="316" t="e">
        <f t="array" ref="F215">IF(#REF!="","",#REF!)</f>
        <v>#REF!</v>
      </c>
      <c r="G215" s="316" t="e">
        <f t="array" ref="G215">IF(#REF!="","",#REF!)</f>
        <v>#REF!</v>
      </c>
      <c r="H215" s="316" t="e">
        <f t="array" ref="H215">IF(#REF!="","",#REF!)</f>
        <v>#REF!</v>
      </c>
      <c r="I215" s="316" t="e">
        <f t="array" ref="I215">IF(#REF!="","",#REF!)</f>
        <v>#REF!</v>
      </c>
      <c r="J215" s="316" t="e">
        <f t="array" ref="J215">IF(#REF!="","",#REF!)</f>
        <v>#REF!</v>
      </c>
      <c r="K215" s="316" t="e">
        <f t="array" ref="K215">IF(#REF!="","",#REF!)</f>
        <v>#REF!</v>
      </c>
      <c r="L215" s="316" t="e">
        <f t="array" ref="L215">IF(#REF!="","",#REF!)</f>
        <v>#REF!</v>
      </c>
      <c r="M215" s="316" t="e">
        <f t="array" ref="M215">IF(#REF!="","",#REF!)</f>
        <v>#REF!</v>
      </c>
      <c r="N215" s="316" t="e">
        <f t="array" ref="N215">IF(#REF!="","",#REF!)</f>
        <v>#REF!</v>
      </c>
      <c r="O215" s="316" t="e">
        <f t="array" ref="O215">IF(#REF!="","",#REF!)</f>
        <v>#REF!</v>
      </c>
      <c r="P215" s="316" t="e">
        <f t="array" ref="P215">IF(#REF!="","",#REF!)</f>
        <v>#REF!</v>
      </c>
      <c r="Q215" s="316" t="e">
        <f t="array" ref="Q215">IF(#REF!="","",#REF!)</f>
        <v>#REF!</v>
      </c>
      <c r="R215" s="316" t="e">
        <f t="array" ref="R215">IF(#REF!="","",#REF!)</f>
        <v>#REF!</v>
      </c>
    </row>
    <row r="216" spans="1:18" x14ac:dyDescent="0.25">
      <c r="A216" s="354">
        <v>6</v>
      </c>
      <c r="B216" s="316" t="e">
        <f t="array" ref="B216">IF(#REF!="","",#REF!)</f>
        <v>#REF!</v>
      </c>
      <c r="C216" s="316" t="e">
        <f t="array" ref="C216">IF(#REF!="","",#REF!)</f>
        <v>#REF!</v>
      </c>
      <c r="D216" s="316" t="e">
        <f t="array" ref="D216">IF(#REF!="","",#REF!)</f>
        <v>#REF!</v>
      </c>
      <c r="E216" s="316" t="e">
        <f t="array" ref="E216">IF(#REF!="","",#REF!)</f>
        <v>#REF!</v>
      </c>
      <c r="F216" s="316" t="e">
        <f t="array" ref="F216">IF(#REF!="","",#REF!)</f>
        <v>#REF!</v>
      </c>
      <c r="G216" s="316" t="e">
        <f t="array" ref="G216">IF(#REF!="","",#REF!)</f>
        <v>#REF!</v>
      </c>
      <c r="H216" s="316" t="e">
        <f t="array" ref="H216">IF(#REF!="","",#REF!)</f>
        <v>#REF!</v>
      </c>
      <c r="I216" s="316" t="e">
        <f t="array" ref="I216">IF(#REF!="","",#REF!)</f>
        <v>#REF!</v>
      </c>
      <c r="J216" s="316" t="e">
        <f t="array" ref="J216">IF(#REF!="","",#REF!)</f>
        <v>#REF!</v>
      </c>
      <c r="K216" s="316" t="e">
        <f t="array" ref="K216">IF(#REF!="","",#REF!)</f>
        <v>#REF!</v>
      </c>
      <c r="L216" s="316" t="e">
        <f t="array" ref="L216">IF(#REF!="","",#REF!)</f>
        <v>#REF!</v>
      </c>
      <c r="M216" s="316" t="e">
        <f t="array" ref="M216">IF(#REF!="","",#REF!)</f>
        <v>#REF!</v>
      </c>
      <c r="N216" s="316" t="e">
        <f t="array" ref="N216">IF(#REF!="","",#REF!)</f>
        <v>#REF!</v>
      </c>
      <c r="O216" s="316" t="e">
        <f t="array" ref="O216">IF(#REF!="","",#REF!)</f>
        <v>#REF!</v>
      </c>
      <c r="P216" s="316" t="e">
        <f t="array" ref="P216">IF(#REF!="","",#REF!)</f>
        <v>#REF!</v>
      </c>
      <c r="Q216" s="316" t="e">
        <f t="array" ref="Q216">IF(#REF!="","",#REF!)</f>
        <v>#REF!</v>
      </c>
      <c r="R216" s="316" t="e">
        <f t="array" ref="R216">IF(#REF!="","",#REF!)</f>
        <v>#REF!</v>
      </c>
    </row>
    <row r="217" spans="1:18" x14ac:dyDescent="0.25">
      <c r="A217" s="354">
        <v>6</v>
      </c>
      <c r="B217" s="316" t="e">
        <f t="array" ref="B217">IF(#REF!="","",#REF!)</f>
        <v>#REF!</v>
      </c>
      <c r="C217" s="316" t="e">
        <f t="array" ref="C217">IF(#REF!="","",#REF!)</f>
        <v>#REF!</v>
      </c>
      <c r="D217" s="316" t="e">
        <f t="array" ref="D217">IF(#REF!="","",#REF!)</f>
        <v>#REF!</v>
      </c>
      <c r="E217" s="316" t="e">
        <f t="array" ref="E217">IF(#REF!="","",#REF!)</f>
        <v>#REF!</v>
      </c>
      <c r="F217" s="316" t="e">
        <f t="array" ref="F217">IF(#REF!="","",#REF!)</f>
        <v>#REF!</v>
      </c>
      <c r="G217" s="316" t="e">
        <f t="array" ref="G217">IF(#REF!="","",#REF!)</f>
        <v>#REF!</v>
      </c>
      <c r="H217" s="316" t="e">
        <f t="array" ref="H217">IF(#REF!="","",#REF!)</f>
        <v>#REF!</v>
      </c>
      <c r="I217" s="316" t="e">
        <f t="array" ref="I217">IF(#REF!="","",#REF!)</f>
        <v>#REF!</v>
      </c>
      <c r="J217" s="316" t="e">
        <f t="array" ref="J217">IF(#REF!="","",#REF!)</f>
        <v>#REF!</v>
      </c>
      <c r="K217" s="316" t="e">
        <f t="array" ref="K217">IF(#REF!="","",#REF!)</f>
        <v>#REF!</v>
      </c>
      <c r="L217" s="316" t="e">
        <f t="array" ref="L217">IF(#REF!="","",#REF!)</f>
        <v>#REF!</v>
      </c>
      <c r="M217" s="316" t="e">
        <f t="array" ref="M217">IF(#REF!="","",#REF!)</f>
        <v>#REF!</v>
      </c>
      <c r="N217" s="316" t="e">
        <f t="array" ref="N217">IF(#REF!="","",#REF!)</f>
        <v>#REF!</v>
      </c>
      <c r="O217" s="316" t="e">
        <f t="array" ref="O217">IF(#REF!="","",#REF!)</f>
        <v>#REF!</v>
      </c>
      <c r="P217" s="316" t="e">
        <f t="array" ref="P217">IF(#REF!="","",#REF!)</f>
        <v>#REF!</v>
      </c>
      <c r="Q217" s="316" t="e">
        <f t="array" ref="Q217">IF(#REF!="","",#REF!)</f>
        <v>#REF!</v>
      </c>
      <c r="R217" s="316" t="e">
        <f t="array" ref="R217">IF(#REF!="","",#REF!)</f>
        <v>#REF!</v>
      </c>
    </row>
    <row r="218" spans="1:18" x14ac:dyDescent="0.25">
      <c r="A218" s="322">
        <v>7</v>
      </c>
      <c r="B218" s="316" t="e">
        <f t="array" ref="B218">IF(#REF!="","",#REF!)</f>
        <v>#REF!</v>
      </c>
      <c r="C218" s="316" t="e">
        <f t="array" ref="C218">IF(#REF!="","",#REF!)</f>
        <v>#REF!</v>
      </c>
      <c r="D218" s="316" t="e">
        <f t="array" ref="D218">IF(#REF!="","",#REF!)</f>
        <v>#REF!</v>
      </c>
      <c r="E218" s="316" t="e">
        <f t="array" ref="E218">IF(#REF!="","",#REF!)</f>
        <v>#REF!</v>
      </c>
      <c r="F218" s="316" t="e">
        <f t="array" ref="F218">IF(#REF!="","",#REF!)</f>
        <v>#REF!</v>
      </c>
      <c r="G218" s="316" t="e">
        <f t="array" ref="G218">IF(#REF!="","",#REF!)</f>
        <v>#REF!</v>
      </c>
      <c r="H218" s="316" t="e">
        <f t="array" ref="H218">IF(#REF!="","",#REF!)</f>
        <v>#REF!</v>
      </c>
      <c r="I218" s="316" t="e">
        <f t="array" ref="I218">IF(#REF!="","",#REF!)</f>
        <v>#REF!</v>
      </c>
      <c r="J218" s="316" t="e">
        <f t="array" ref="J218">IF(#REF!="","",#REF!)</f>
        <v>#REF!</v>
      </c>
      <c r="K218" s="316" t="e">
        <f t="array" ref="K218">IF(#REF!="","",#REF!)</f>
        <v>#REF!</v>
      </c>
      <c r="L218" s="316" t="e">
        <f t="array" ref="L218">IF(#REF!="","",#REF!)</f>
        <v>#REF!</v>
      </c>
      <c r="M218" s="316" t="e">
        <f t="array" ref="M218">IF(#REF!="","",#REF!)</f>
        <v>#REF!</v>
      </c>
      <c r="N218" s="316" t="e">
        <f t="array" ref="N218">IF(#REF!="","",#REF!)</f>
        <v>#REF!</v>
      </c>
      <c r="O218" s="316" t="e">
        <f t="array" ref="O218">IF(#REF!="","",#REF!)</f>
        <v>#REF!</v>
      </c>
      <c r="P218" s="316" t="e">
        <f t="array" ref="P218">IF(#REF!="","",#REF!)</f>
        <v>#REF!</v>
      </c>
      <c r="Q218" s="316" t="e">
        <f t="array" ref="Q218">IF(#REF!="","",#REF!)</f>
        <v>#REF!</v>
      </c>
      <c r="R218" s="316" t="e">
        <f t="array" ref="R218">IF(#REF!="","",#REF!)</f>
        <v>#REF!</v>
      </c>
    </row>
    <row r="219" spans="1:18" x14ac:dyDescent="0.25">
      <c r="A219" s="322">
        <v>7</v>
      </c>
      <c r="B219" s="316" t="e">
        <f t="array" ref="B219">IF(#REF!="","",#REF!)</f>
        <v>#REF!</v>
      </c>
      <c r="C219" s="316" t="e">
        <f t="array" ref="C219">IF(#REF!="","",#REF!)</f>
        <v>#REF!</v>
      </c>
      <c r="D219" s="316" t="e">
        <f t="array" ref="D219">IF(#REF!="","",#REF!)</f>
        <v>#REF!</v>
      </c>
      <c r="E219" s="316" t="e">
        <f t="array" ref="E219">IF(#REF!="","",#REF!)</f>
        <v>#REF!</v>
      </c>
      <c r="F219" s="316" t="e">
        <f t="array" ref="F219">IF(#REF!="","",#REF!)</f>
        <v>#REF!</v>
      </c>
      <c r="G219" s="316" t="e">
        <f t="array" ref="G219">IF(#REF!="","",#REF!)</f>
        <v>#REF!</v>
      </c>
      <c r="H219" s="316" t="e">
        <f t="array" ref="H219">IF(#REF!="","",#REF!)</f>
        <v>#REF!</v>
      </c>
      <c r="I219" s="316" t="e">
        <f t="array" ref="I219">IF(#REF!="","",#REF!)</f>
        <v>#REF!</v>
      </c>
      <c r="J219" s="316" t="e">
        <f t="array" ref="J219">IF(#REF!="","",#REF!)</f>
        <v>#REF!</v>
      </c>
      <c r="K219" s="316" t="e">
        <f t="array" ref="K219">IF(#REF!="","",#REF!)</f>
        <v>#REF!</v>
      </c>
      <c r="L219" s="316" t="e">
        <f t="array" ref="L219">IF(#REF!="","",#REF!)</f>
        <v>#REF!</v>
      </c>
      <c r="M219" s="316" t="e">
        <f t="array" ref="M219">IF(#REF!="","",#REF!)</f>
        <v>#REF!</v>
      </c>
      <c r="N219" s="316" t="e">
        <f t="array" ref="N219">IF(#REF!="","",#REF!)</f>
        <v>#REF!</v>
      </c>
      <c r="O219" s="316" t="e">
        <f t="array" ref="O219">IF(#REF!="","",#REF!)</f>
        <v>#REF!</v>
      </c>
      <c r="P219" s="316" t="e">
        <f t="array" ref="P219">IF(#REF!="","",#REF!)</f>
        <v>#REF!</v>
      </c>
      <c r="Q219" s="316" t="e">
        <f t="array" ref="Q219">IF(#REF!="","",#REF!)</f>
        <v>#REF!</v>
      </c>
      <c r="R219" s="316" t="e">
        <f t="array" ref="R219">IF(#REF!="","",#REF!)</f>
        <v>#REF!</v>
      </c>
    </row>
    <row r="220" spans="1:18" x14ac:dyDescent="0.25">
      <c r="A220" s="322">
        <v>7</v>
      </c>
      <c r="B220" s="316" t="e">
        <f t="array" ref="B220">IF(#REF!="","",#REF!)</f>
        <v>#REF!</v>
      </c>
      <c r="C220" s="316" t="e">
        <f t="array" ref="C220">IF(#REF!="","",#REF!)</f>
        <v>#REF!</v>
      </c>
      <c r="D220" s="316" t="e">
        <f t="array" ref="D220">IF(#REF!="","",#REF!)</f>
        <v>#REF!</v>
      </c>
      <c r="E220" s="316" t="e">
        <f t="array" ref="E220">IF(#REF!="","",#REF!)</f>
        <v>#REF!</v>
      </c>
      <c r="F220" s="316" t="e">
        <f t="array" ref="F220">IF(#REF!="","",#REF!)</f>
        <v>#REF!</v>
      </c>
      <c r="G220" s="316" t="e">
        <f t="array" ref="G220">IF(#REF!="","",#REF!)</f>
        <v>#REF!</v>
      </c>
      <c r="H220" s="316" t="e">
        <f t="array" ref="H220">IF(#REF!="","",#REF!)</f>
        <v>#REF!</v>
      </c>
      <c r="I220" s="316" t="e">
        <f t="array" ref="I220">IF(#REF!="","",#REF!)</f>
        <v>#REF!</v>
      </c>
      <c r="J220" s="316" t="e">
        <f t="array" ref="J220">IF(#REF!="","",#REF!)</f>
        <v>#REF!</v>
      </c>
      <c r="K220" s="316" t="e">
        <f t="array" ref="K220">IF(#REF!="","",#REF!)</f>
        <v>#REF!</v>
      </c>
      <c r="L220" s="316" t="e">
        <f t="array" ref="L220">IF(#REF!="","",#REF!)</f>
        <v>#REF!</v>
      </c>
      <c r="M220" s="316" t="e">
        <f t="array" ref="M220">IF(#REF!="","",#REF!)</f>
        <v>#REF!</v>
      </c>
      <c r="N220" s="316" t="e">
        <f t="array" ref="N220">IF(#REF!="","",#REF!)</f>
        <v>#REF!</v>
      </c>
      <c r="O220" s="316" t="e">
        <f t="array" ref="O220">IF(#REF!="","",#REF!)</f>
        <v>#REF!</v>
      </c>
      <c r="P220" s="316" t="e">
        <f t="array" ref="P220">IF(#REF!="","",#REF!)</f>
        <v>#REF!</v>
      </c>
      <c r="Q220" s="316" t="e">
        <f t="array" ref="Q220">IF(#REF!="","",#REF!)</f>
        <v>#REF!</v>
      </c>
      <c r="R220" s="316" t="e">
        <f t="array" ref="R220">IF(#REF!="","",#REF!)</f>
        <v>#REF!</v>
      </c>
    </row>
    <row r="221" spans="1:18" x14ac:dyDescent="0.25">
      <c r="A221" s="322">
        <v>7</v>
      </c>
      <c r="B221" s="316" t="e">
        <f t="array" ref="B221">IF(#REF!="","",#REF!)</f>
        <v>#REF!</v>
      </c>
      <c r="C221" s="316" t="e">
        <f t="array" ref="C221">IF(#REF!="","",#REF!)</f>
        <v>#REF!</v>
      </c>
      <c r="D221" s="316" t="e">
        <f t="array" ref="D221">IF(#REF!="","",#REF!)</f>
        <v>#REF!</v>
      </c>
      <c r="E221" s="316" t="e">
        <f t="array" ref="E221">IF(#REF!="","",#REF!)</f>
        <v>#REF!</v>
      </c>
      <c r="F221" s="316" t="e">
        <f t="array" ref="F221">IF(#REF!="","",#REF!)</f>
        <v>#REF!</v>
      </c>
      <c r="G221" s="316" t="e">
        <f t="array" ref="G221">IF(#REF!="","",#REF!)</f>
        <v>#REF!</v>
      </c>
      <c r="H221" s="316" t="e">
        <f t="array" ref="H221">IF(#REF!="","",#REF!)</f>
        <v>#REF!</v>
      </c>
      <c r="I221" s="316" t="e">
        <f t="array" ref="I221">IF(#REF!="","",#REF!)</f>
        <v>#REF!</v>
      </c>
      <c r="J221" s="316" t="e">
        <f t="array" ref="J221">IF(#REF!="","",#REF!)</f>
        <v>#REF!</v>
      </c>
      <c r="K221" s="316" t="e">
        <f t="array" ref="K221">IF(#REF!="","",#REF!)</f>
        <v>#REF!</v>
      </c>
      <c r="L221" s="316" t="e">
        <f t="array" ref="L221">IF(#REF!="","",#REF!)</f>
        <v>#REF!</v>
      </c>
      <c r="M221" s="316" t="e">
        <f t="array" ref="M221">IF(#REF!="","",#REF!)</f>
        <v>#REF!</v>
      </c>
      <c r="N221" s="316" t="e">
        <f t="array" ref="N221">IF(#REF!="","",#REF!)</f>
        <v>#REF!</v>
      </c>
      <c r="O221" s="316" t="e">
        <f t="array" ref="O221">IF(#REF!="","",#REF!)</f>
        <v>#REF!</v>
      </c>
      <c r="P221" s="316" t="e">
        <f t="array" ref="P221">IF(#REF!="","",#REF!)</f>
        <v>#REF!</v>
      </c>
      <c r="Q221" s="316" t="e">
        <f t="array" ref="Q221">IF(#REF!="","",#REF!)</f>
        <v>#REF!</v>
      </c>
      <c r="R221" s="316" t="e">
        <f t="array" ref="R221">IF(#REF!="","",#REF!)</f>
        <v>#REF!</v>
      </c>
    </row>
    <row r="222" spans="1:18" x14ac:dyDescent="0.25">
      <c r="A222" s="322">
        <v>7</v>
      </c>
      <c r="B222" s="316" t="e">
        <f t="array" ref="B222">IF(#REF!="","",#REF!)</f>
        <v>#REF!</v>
      </c>
      <c r="C222" s="316" t="e">
        <f t="array" ref="C222">IF(#REF!="","",#REF!)</f>
        <v>#REF!</v>
      </c>
      <c r="D222" s="316" t="e">
        <f t="array" ref="D222">IF(#REF!="","",#REF!)</f>
        <v>#REF!</v>
      </c>
      <c r="E222" s="316" t="e">
        <f t="array" ref="E222">IF(#REF!="","",#REF!)</f>
        <v>#REF!</v>
      </c>
      <c r="F222" s="316" t="e">
        <f t="array" ref="F222">IF(#REF!="","",#REF!)</f>
        <v>#REF!</v>
      </c>
      <c r="G222" s="316" t="e">
        <f t="array" ref="G222">IF(#REF!="","",#REF!)</f>
        <v>#REF!</v>
      </c>
      <c r="H222" s="316" t="e">
        <f t="array" ref="H222">IF(#REF!="","",#REF!)</f>
        <v>#REF!</v>
      </c>
      <c r="I222" s="316" t="e">
        <f t="array" ref="I222">IF(#REF!="","",#REF!)</f>
        <v>#REF!</v>
      </c>
      <c r="J222" s="316" t="e">
        <f t="array" ref="J222">IF(#REF!="","",#REF!)</f>
        <v>#REF!</v>
      </c>
      <c r="K222" s="316" t="e">
        <f t="array" ref="K222">IF(#REF!="","",#REF!)</f>
        <v>#REF!</v>
      </c>
      <c r="L222" s="316" t="e">
        <f t="array" ref="L222">IF(#REF!="","",#REF!)</f>
        <v>#REF!</v>
      </c>
      <c r="M222" s="316" t="e">
        <f t="array" ref="M222">IF(#REF!="","",#REF!)</f>
        <v>#REF!</v>
      </c>
      <c r="N222" s="316" t="e">
        <f t="array" ref="N222">IF(#REF!="","",#REF!)</f>
        <v>#REF!</v>
      </c>
      <c r="O222" s="316" t="e">
        <f t="array" ref="O222">IF(#REF!="","",#REF!)</f>
        <v>#REF!</v>
      </c>
      <c r="P222" s="316" t="e">
        <f t="array" ref="P222">IF(#REF!="","",#REF!)</f>
        <v>#REF!</v>
      </c>
      <c r="Q222" s="316" t="e">
        <f t="array" ref="Q222">IF(#REF!="","",#REF!)</f>
        <v>#REF!</v>
      </c>
      <c r="R222" s="316" t="e">
        <f t="array" ref="R222">IF(#REF!="","",#REF!)</f>
        <v>#REF!</v>
      </c>
    </row>
    <row r="223" spans="1:18" x14ac:dyDescent="0.25">
      <c r="A223" s="322">
        <v>7</v>
      </c>
      <c r="B223" s="316" t="e">
        <f t="array" ref="B223">IF(#REF!="","",#REF!)</f>
        <v>#REF!</v>
      </c>
      <c r="C223" s="316" t="e">
        <f t="array" ref="C223">IF(#REF!="","",#REF!)</f>
        <v>#REF!</v>
      </c>
      <c r="D223" s="316" t="e">
        <f t="array" ref="D223">IF(#REF!="","",#REF!)</f>
        <v>#REF!</v>
      </c>
      <c r="E223" s="316" t="e">
        <f t="array" ref="E223">IF(#REF!="","",#REF!)</f>
        <v>#REF!</v>
      </c>
      <c r="F223" s="316" t="e">
        <f t="array" ref="F223">IF(#REF!="","",#REF!)</f>
        <v>#REF!</v>
      </c>
      <c r="G223" s="316" t="e">
        <f t="array" ref="G223">IF(#REF!="","",#REF!)</f>
        <v>#REF!</v>
      </c>
      <c r="H223" s="316" t="e">
        <f t="array" ref="H223">IF(#REF!="","",#REF!)</f>
        <v>#REF!</v>
      </c>
      <c r="I223" s="316" t="e">
        <f t="array" ref="I223">IF(#REF!="","",#REF!)</f>
        <v>#REF!</v>
      </c>
      <c r="J223" s="316" t="e">
        <f t="array" ref="J223">IF(#REF!="","",#REF!)</f>
        <v>#REF!</v>
      </c>
      <c r="K223" s="316" t="e">
        <f t="array" ref="K223">IF(#REF!="","",#REF!)</f>
        <v>#REF!</v>
      </c>
      <c r="L223" s="316" t="e">
        <f t="array" ref="L223">IF(#REF!="","",#REF!)</f>
        <v>#REF!</v>
      </c>
      <c r="M223" s="316" t="e">
        <f t="array" ref="M223">IF(#REF!="","",#REF!)</f>
        <v>#REF!</v>
      </c>
      <c r="N223" s="316" t="e">
        <f t="array" ref="N223">IF(#REF!="","",#REF!)</f>
        <v>#REF!</v>
      </c>
      <c r="O223" s="316" t="e">
        <f t="array" ref="O223">IF(#REF!="","",#REF!)</f>
        <v>#REF!</v>
      </c>
      <c r="P223" s="316" t="e">
        <f t="array" ref="P223">IF(#REF!="","",#REF!)</f>
        <v>#REF!</v>
      </c>
      <c r="Q223" s="316" t="e">
        <f t="array" ref="Q223">IF(#REF!="","",#REF!)</f>
        <v>#REF!</v>
      </c>
      <c r="R223" s="316" t="e">
        <f t="array" ref="R223">IF(#REF!="","",#REF!)</f>
        <v>#REF!</v>
      </c>
    </row>
    <row r="224" spans="1:18" x14ac:dyDescent="0.25">
      <c r="A224" s="322">
        <v>7</v>
      </c>
      <c r="B224" s="316" t="e">
        <f t="array" ref="B224">IF(#REF!="","",#REF!)</f>
        <v>#REF!</v>
      </c>
      <c r="C224" s="316" t="e">
        <f t="array" ref="C224">IF(#REF!="","",#REF!)</f>
        <v>#REF!</v>
      </c>
      <c r="D224" s="316" t="e">
        <f t="array" ref="D224">IF(#REF!="","",#REF!)</f>
        <v>#REF!</v>
      </c>
      <c r="E224" s="316" t="e">
        <f t="array" ref="E224">IF(#REF!="","",#REF!)</f>
        <v>#REF!</v>
      </c>
      <c r="F224" s="316" t="e">
        <f t="array" ref="F224">IF(#REF!="","",#REF!)</f>
        <v>#REF!</v>
      </c>
      <c r="G224" s="316" t="e">
        <f t="array" ref="G224">IF(#REF!="","",#REF!)</f>
        <v>#REF!</v>
      </c>
      <c r="H224" s="316" t="e">
        <f t="array" ref="H224">IF(#REF!="","",#REF!)</f>
        <v>#REF!</v>
      </c>
      <c r="I224" s="316" t="e">
        <f t="array" ref="I224">IF(#REF!="","",#REF!)</f>
        <v>#REF!</v>
      </c>
      <c r="J224" s="316" t="e">
        <f t="array" ref="J224">IF(#REF!="","",#REF!)</f>
        <v>#REF!</v>
      </c>
      <c r="K224" s="316" t="e">
        <f t="array" ref="K224">IF(#REF!="","",#REF!)</f>
        <v>#REF!</v>
      </c>
      <c r="L224" s="316" t="e">
        <f t="array" ref="L224">IF(#REF!="","",#REF!)</f>
        <v>#REF!</v>
      </c>
      <c r="M224" s="316" t="e">
        <f t="array" ref="M224">IF(#REF!="","",#REF!)</f>
        <v>#REF!</v>
      </c>
      <c r="N224" s="316" t="e">
        <f t="array" ref="N224">IF(#REF!="","",#REF!)</f>
        <v>#REF!</v>
      </c>
      <c r="O224" s="316" t="e">
        <f t="array" ref="O224">IF(#REF!="","",#REF!)</f>
        <v>#REF!</v>
      </c>
      <c r="P224" s="316" t="e">
        <f t="array" ref="P224">IF(#REF!="","",#REF!)</f>
        <v>#REF!</v>
      </c>
      <c r="Q224" s="316" t="e">
        <f t="array" ref="Q224">IF(#REF!="","",#REF!)</f>
        <v>#REF!</v>
      </c>
      <c r="R224" s="316" t="e">
        <f t="array" ref="R224">IF(#REF!="","",#REF!)</f>
        <v>#REF!</v>
      </c>
    </row>
    <row r="225" spans="1:18" x14ac:dyDescent="0.25">
      <c r="A225" s="322">
        <v>7</v>
      </c>
      <c r="B225" s="316" t="e">
        <f t="array" ref="B225">IF(#REF!="","",#REF!)</f>
        <v>#REF!</v>
      </c>
      <c r="C225" s="316" t="e">
        <f t="array" ref="C225">IF(#REF!="","",#REF!)</f>
        <v>#REF!</v>
      </c>
      <c r="D225" s="316" t="e">
        <f t="array" ref="D225">IF(#REF!="","",#REF!)</f>
        <v>#REF!</v>
      </c>
      <c r="E225" s="316" t="e">
        <f t="array" ref="E225">IF(#REF!="","",#REF!)</f>
        <v>#REF!</v>
      </c>
      <c r="F225" s="316" t="e">
        <f t="array" ref="F225">IF(#REF!="","",#REF!)</f>
        <v>#REF!</v>
      </c>
      <c r="G225" s="316" t="e">
        <f t="array" ref="G225">IF(#REF!="","",#REF!)</f>
        <v>#REF!</v>
      </c>
      <c r="H225" s="316" t="e">
        <f t="array" ref="H225">IF(#REF!="","",#REF!)</f>
        <v>#REF!</v>
      </c>
      <c r="I225" s="316" t="e">
        <f t="array" ref="I225">IF(#REF!="","",#REF!)</f>
        <v>#REF!</v>
      </c>
      <c r="J225" s="316" t="e">
        <f t="array" ref="J225">IF(#REF!="","",#REF!)</f>
        <v>#REF!</v>
      </c>
      <c r="K225" s="316" t="e">
        <f t="array" ref="K225">IF(#REF!="","",#REF!)</f>
        <v>#REF!</v>
      </c>
      <c r="L225" s="316" t="e">
        <f t="array" ref="L225">IF(#REF!="","",#REF!)</f>
        <v>#REF!</v>
      </c>
      <c r="M225" s="316" t="e">
        <f t="array" ref="M225">IF(#REF!="","",#REF!)</f>
        <v>#REF!</v>
      </c>
      <c r="N225" s="316" t="e">
        <f t="array" ref="N225">IF(#REF!="","",#REF!)</f>
        <v>#REF!</v>
      </c>
      <c r="O225" s="316" t="e">
        <f t="array" ref="O225">IF(#REF!="","",#REF!)</f>
        <v>#REF!</v>
      </c>
      <c r="P225" s="316" t="e">
        <f t="array" ref="P225">IF(#REF!="","",#REF!)</f>
        <v>#REF!</v>
      </c>
      <c r="Q225" s="316" t="e">
        <f t="array" ref="Q225">IF(#REF!="","",#REF!)</f>
        <v>#REF!</v>
      </c>
      <c r="R225" s="316" t="e">
        <f t="array" ref="R225">IF(#REF!="","",#REF!)</f>
        <v>#REF!</v>
      </c>
    </row>
    <row r="226" spans="1:18" x14ac:dyDescent="0.25">
      <c r="A226" s="322">
        <v>7</v>
      </c>
      <c r="B226" s="316" t="e">
        <f t="array" ref="B226">IF(#REF!="","",#REF!)</f>
        <v>#REF!</v>
      </c>
      <c r="C226" s="316" t="e">
        <f t="array" ref="C226">IF(#REF!="","",#REF!)</f>
        <v>#REF!</v>
      </c>
      <c r="D226" s="316" t="e">
        <f t="array" ref="D226">IF(#REF!="","",#REF!)</f>
        <v>#REF!</v>
      </c>
      <c r="E226" s="316" t="e">
        <f t="array" ref="E226">IF(#REF!="","",#REF!)</f>
        <v>#REF!</v>
      </c>
      <c r="F226" s="316" t="e">
        <f t="array" ref="F226">IF(#REF!="","",#REF!)</f>
        <v>#REF!</v>
      </c>
      <c r="G226" s="316" t="e">
        <f t="array" ref="G226">IF(#REF!="","",#REF!)</f>
        <v>#REF!</v>
      </c>
      <c r="H226" s="316" t="e">
        <f t="array" ref="H226">IF(#REF!="","",#REF!)</f>
        <v>#REF!</v>
      </c>
      <c r="I226" s="316" t="e">
        <f t="array" ref="I226">IF(#REF!="","",#REF!)</f>
        <v>#REF!</v>
      </c>
      <c r="J226" s="316" t="e">
        <f t="array" ref="J226">IF(#REF!="","",#REF!)</f>
        <v>#REF!</v>
      </c>
      <c r="K226" s="316" t="e">
        <f t="array" ref="K226">IF(#REF!="","",#REF!)</f>
        <v>#REF!</v>
      </c>
      <c r="L226" s="316" t="e">
        <f t="array" ref="L226">IF(#REF!="","",#REF!)</f>
        <v>#REF!</v>
      </c>
      <c r="M226" s="316" t="e">
        <f t="array" ref="M226">IF(#REF!="","",#REF!)</f>
        <v>#REF!</v>
      </c>
      <c r="N226" s="316" t="e">
        <f t="array" ref="N226">IF(#REF!="","",#REF!)</f>
        <v>#REF!</v>
      </c>
      <c r="O226" s="316" t="e">
        <f t="array" ref="O226">IF(#REF!="","",#REF!)</f>
        <v>#REF!</v>
      </c>
      <c r="P226" s="316" t="e">
        <f t="array" ref="P226">IF(#REF!="","",#REF!)</f>
        <v>#REF!</v>
      </c>
      <c r="Q226" s="316" t="e">
        <f t="array" ref="Q226">IF(#REF!="","",#REF!)</f>
        <v>#REF!</v>
      </c>
      <c r="R226" s="316" t="e">
        <f t="array" ref="R226">IF(#REF!="","",#REF!)</f>
        <v>#REF!</v>
      </c>
    </row>
    <row r="227" spans="1:18" x14ac:dyDescent="0.25">
      <c r="A227" s="322">
        <v>7</v>
      </c>
      <c r="B227" s="316" t="e">
        <f t="array" ref="B227">IF(#REF!="","",#REF!)</f>
        <v>#REF!</v>
      </c>
      <c r="C227" s="316" t="e">
        <f t="array" ref="C227">IF(#REF!="","",#REF!)</f>
        <v>#REF!</v>
      </c>
      <c r="D227" s="316" t="e">
        <f t="array" ref="D227">IF(#REF!="","",#REF!)</f>
        <v>#REF!</v>
      </c>
      <c r="E227" s="316" t="e">
        <f t="array" ref="E227">IF(#REF!="","",#REF!)</f>
        <v>#REF!</v>
      </c>
      <c r="F227" s="316" t="e">
        <f t="array" ref="F227">IF(#REF!="","",#REF!)</f>
        <v>#REF!</v>
      </c>
      <c r="G227" s="316" t="e">
        <f t="array" ref="G227">IF(#REF!="","",#REF!)</f>
        <v>#REF!</v>
      </c>
      <c r="H227" s="316" t="e">
        <f t="array" ref="H227">IF(#REF!="","",#REF!)</f>
        <v>#REF!</v>
      </c>
      <c r="I227" s="316" t="e">
        <f t="array" ref="I227">IF(#REF!="","",#REF!)</f>
        <v>#REF!</v>
      </c>
      <c r="J227" s="316" t="e">
        <f t="array" ref="J227">IF(#REF!="","",#REF!)</f>
        <v>#REF!</v>
      </c>
      <c r="K227" s="316" t="e">
        <f t="array" ref="K227">IF(#REF!="","",#REF!)</f>
        <v>#REF!</v>
      </c>
      <c r="L227" s="316" t="e">
        <f t="array" ref="L227">IF(#REF!="","",#REF!)</f>
        <v>#REF!</v>
      </c>
      <c r="M227" s="316" t="e">
        <f t="array" ref="M227">IF(#REF!="","",#REF!)</f>
        <v>#REF!</v>
      </c>
      <c r="N227" s="316" t="e">
        <f t="array" ref="N227">IF(#REF!="","",#REF!)</f>
        <v>#REF!</v>
      </c>
      <c r="O227" s="316" t="e">
        <f t="array" ref="O227">IF(#REF!="","",#REF!)</f>
        <v>#REF!</v>
      </c>
      <c r="P227" s="316" t="e">
        <f t="array" ref="P227">IF(#REF!="","",#REF!)</f>
        <v>#REF!</v>
      </c>
      <c r="Q227" s="316" t="e">
        <f t="array" ref="Q227">IF(#REF!="","",#REF!)</f>
        <v>#REF!</v>
      </c>
      <c r="R227" s="316" t="e">
        <f t="array" ref="R227">IF(#REF!="","",#REF!)</f>
        <v>#REF!</v>
      </c>
    </row>
    <row r="228" spans="1:18" x14ac:dyDescent="0.25">
      <c r="A228" s="322">
        <v>7</v>
      </c>
      <c r="B228" s="316" t="e">
        <f t="array" ref="B228">IF(#REF!="","",#REF!)</f>
        <v>#REF!</v>
      </c>
      <c r="C228" s="316" t="e">
        <f t="array" ref="C228">IF(#REF!="","",#REF!)</f>
        <v>#REF!</v>
      </c>
      <c r="D228" s="316" t="e">
        <f t="array" ref="D228">IF(#REF!="","",#REF!)</f>
        <v>#REF!</v>
      </c>
      <c r="E228" s="316" t="e">
        <f t="array" ref="E228">IF(#REF!="","",#REF!)</f>
        <v>#REF!</v>
      </c>
      <c r="F228" s="316" t="e">
        <f t="array" ref="F228">IF(#REF!="","",#REF!)</f>
        <v>#REF!</v>
      </c>
      <c r="G228" s="316" t="e">
        <f t="array" ref="G228">IF(#REF!="","",#REF!)</f>
        <v>#REF!</v>
      </c>
      <c r="H228" s="316" t="e">
        <f t="array" ref="H228">IF(#REF!="","",#REF!)</f>
        <v>#REF!</v>
      </c>
      <c r="I228" s="316" t="e">
        <f t="array" ref="I228">IF(#REF!="","",#REF!)</f>
        <v>#REF!</v>
      </c>
      <c r="J228" s="316" t="e">
        <f t="array" ref="J228">IF(#REF!="","",#REF!)</f>
        <v>#REF!</v>
      </c>
      <c r="K228" s="316" t="e">
        <f t="array" ref="K228">IF(#REF!="","",#REF!)</f>
        <v>#REF!</v>
      </c>
      <c r="L228" s="316" t="e">
        <f t="array" ref="L228">IF(#REF!="","",#REF!)</f>
        <v>#REF!</v>
      </c>
      <c r="M228" s="316" t="e">
        <f t="array" ref="M228">IF(#REF!="","",#REF!)</f>
        <v>#REF!</v>
      </c>
      <c r="N228" s="316" t="e">
        <f t="array" ref="N228">IF(#REF!="","",#REF!)</f>
        <v>#REF!</v>
      </c>
      <c r="O228" s="316" t="e">
        <f t="array" ref="O228">IF(#REF!="","",#REF!)</f>
        <v>#REF!</v>
      </c>
      <c r="P228" s="316" t="e">
        <f t="array" ref="P228">IF(#REF!="","",#REF!)</f>
        <v>#REF!</v>
      </c>
      <c r="Q228" s="316" t="e">
        <f t="array" ref="Q228">IF(#REF!="","",#REF!)</f>
        <v>#REF!</v>
      </c>
      <c r="R228" s="316" t="e">
        <f t="array" ref="R228">IF(#REF!="","",#REF!)</f>
        <v>#REF!</v>
      </c>
    </row>
    <row r="229" spans="1:18" x14ac:dyDescent="0.25">
      <c r="A229" s="322">
        <v>7</v>
      </c>
      <c r="B229" s="316" t="e">
        <f t="array" ref="B229">IF(#REF!="","",#REF!)</f>
        <v>#REF!</v>
      </c>
      <c r="C229" s="316" t="e">
        <f t="array" ref="C229">IF(#REF!="","",#REF!)</f>
        <v>#REF!</v>
      </c>
      <c r="D229" s="316" t="e">
        <f t="array" ref="D229">IF(#REF!="","",#REF!)</f>
        <v>#REF!</v>
      </c>
      <c r="E229" s="316" t="e">
        <f t="array" ref="E229">IF(#REF!="","",#REF!)</f>
        <v>#REF!</v>
      </c>
      <c r="F229" s="316" t="e">
        <f t="array" ref="F229">IF(#REF!="","",#REF!)</f>
        <v>#REF!</v>
      </c>
      <c r="G229" s="316" t="e">
        <f t="array" ref="G229">IF(#REF!="","",#REF!)</f>
        <v>#REF!</v>
      </c>
      <c r="H229" s="316" t="e">
        <f t="array" ref="H229">IF(#REF!="","",#REF!)</f>
        <v>#REF!</v>
      </c>
      <c r="I229" s="316" t="e">
        <f t="array" ref="I229">IF(#REF!="","",#REF!)</f>
        <v>#REF!</v>
      </c>
      <c r="J229" s="316" t="e">
        <f t="array" ref="J229">IF(#REF!="","",#REF!)</f>
        <v>#REF!</v>
      </c>
      <c r="K229" s="316" t="e">
        <f t="array" ref="K229">IF(#REF!="","",#REF!)</f>
        <v>#REF!</v>
      </c>
      <c r="L229" s="316" t="e">
        <f t="array" ref="L229">IF(#REF!="","",#REF!)</f>
        <v>#REF!</v>
      </c>
      <c r="M229" s="316" t="e">
        <f t="array" ref="M229">IF(#REF!="","",#REF!)</f>
        <v>#REF!</v>
      </c>
      <c r="N229" s="316" t="e">
        <f t="array" ref="N229">IF(#REF!="","",#REF!)</f>
        <v>#REF!</v>
      </c>
      <c r="O229" s="316" t="e">
        <f t="array" ref="O229">IF(#REF!="","",#REF!)</f>
        <v>#REF!</v>
      </c>
      <c r="P229" s="316" t="e">
        <f t="array" ref="P229">IF(#REF!="","",#REF!)</f>
        <v>#REF!</v>
      </c>
      <c r="Q229" s="316" t="e">
        <f t="array" ref="Q229">IF(#REF!="","",#REF!)</f>
        <v>#REF!</v>
      </c>
      <c r="R229" s="316" t="e">
        <f t="array" ref="R229">IF(#REF!="","",#REF!)</f>
        <v>#REF!</v>
      </c>
    </row>
    <row r="230" spans="1:18" x14ac:dyDescent="0.25">
      <c r="A230" s="322">
        <v>7</v>
      </c>
      <c r="B230" s="316" t="e">
        <f t="array" ref="B230">IF(#REF!="","",#REF!)</f>
        <v>#REF!</v>
      </c>
      <c r="C230" s="316" t="e">
        <f t="array" ref="C230">IF(#REF!="","",#REF!)</f>
        <v>#REF!</v>
      </c>
      <c r="D230" s="316" t="e">
        <f t="array" ref="D230">IF(#REF!="","",#REF!)</f>
        <v>#REF!</v>
      </c>
      <c r="E230" s="316" t="e">
        <f t="array" ref="E230">IF(#REF!="","",#REF!)</f>
        <v>#REF!</v>
      </c>
      <c r="F230" s="316" t="e">
        <f t="array" ref="F230">IF(#REF!="","",#REF!)</f>
        <v>#REF!</v>
      </c>
      <c r="G230" s="316" t="e">
        <f t="array" ref="G230">IF(#REF!="","",#REF!)</f>
        <v>#REF!</v>
      </c>
      <c r="H230" s="316" t="e">
        <f t="array" ref="H230">IF(#REF!="","",#REF!)</f>
        <v>#REF!</v>
      </c>
      <c r="I230" s="316" t="e">
        <f t="array" ref="I230">IF(#REF!="","",#REF!)</f>
        <v>#REF!</v>
      </c>
      <c r="J230" s="316" t="e">
        <f t="array" ref="J230">IF(#REF!="","",#REF!)</f>
        <v>#REF!</v>
      </c>
      <c r="K230" s="316" t="e">
        <f t="array" ref="K230">IF(#REF!="","",#REF!)</f>
        <v>#REF!</v>
      </c>
      <c r="L230" s="316" t="e">
        <f t="array" ref="L230">IF(#REF!="","",#REF!)</f>
        <v>#REF!</v>
      </c>
      <c r="M230" s="316" t="e">
        <f t="array" ref="M230">IF(#REF!="","",#REF!)</f>
        <v>#REF!</v>
      </c>
      <c r="N230" s="316" t="e">
        <f t="array" ref="N230">IF(#REF!="","",#REF!)</f>
        <v>#REF!</v>
      </c>
      <c r="O230" s="316" t="e">
        <f t="array" ref="O230">IF(#REF!="","",#REF!)</f>
        <v>#REF!</v>
      </c>
      <c r="P230" s="316" t="e">
        <f t="array" ref="P230">IF(#REF!="","",#REF!)</f>
        <v>#REF!</v>
      </c>
      <c r="Q230" s="316" t="e">
        <f t="array" ref="Q230">IF(#REF!="","",#REF!)</f>
        <v>#REF!</v>
      </c>
      <c r="R230" s="316" t="e">
        <f t="array" ref="R230">IF(#REF!="","",#REF!)</f>
        <v>#REF!</v>
      </c>
    </row>
    <row r="231" spans="1:18" x14ac:dyDescent="0.25">
      <c r="A231" s="322">
        <v>7</v>
      </c>
      <c r="B231" s="316" t="e">
        <f t="array" ref="B231">IF(#REF!="","",#REF!)</f>
        <v>#REF!</v>
      </c>
      <c r="C231" s="316" t="e">
        <f t="array" ref="C231">IF(#REF!="","",#REF!)</f>
        <v>#REF!</v>
      </c>
      <c r="D231" s="316" t="e">
        <f t="array" ref="D231">IF(#REF!="","",#REF!)</f>
        <v>#REF!</v>
      </c>
      <c r="E231" s="316" t="e">
        <f t="array" ref="E231">IF(#REF!="","",#REF!)</f>
        <v>#REF!</v>
      </c>
      <c r="F231" s="316" t="e">
        <f t="array" ref="F231">IF(#REF!="","",#REF!)</f>
        <v>#REF!</v>
      </c>
      <c r="G231" s="316" t="e">
        <f t="array" ref="G231">IF(#REF!="","",#REF!)</f>
        <v>#REF!</v>
      </c>
      <c r="H231" s="316" t="e">
        <f t="array" ref="H231">IF(#REF!="","",#REF!)</f>
        <v>#REF!</v>
      </c>
      <c r="I231" s="316" t="e">
        <f t="array" ref="I231">IF(#REF!="","",#REF!)</f>
        <v>#REF!</v>
      </c>
      <c r="J231" s="316" t="e">
        <f t="array" ref="J231">IF(#REF!="","",#REF!)</f>
        <v>#REF!</v>
      </c>
      <c r="K231" s="316" t="e">
        <f t="array" ref="K231">IF(#REF!="","",#REF!)</f>
        <v>#REF!</v>
      </c>
      <c r="L231" s="316" t="e">
        <f t="array" ref="L231">IF(#REF!="","",#REF!)</f>
        <v>#REF!</v>
      </c>
      <c r="M231" s="316" t="e">
        <f t="array" ref="M231">IF(#REF!="","",#REF!)</f>
        <v>#REF!</v>
      </c>
      <c r="N231" s="316" t="e">
        <f t="array" ref="N231">IF(#REF!="","",#REF!)</f>
        <v>#REF!</v>
      </c>
      <c r="O231" s="316" t="e">
        <f t="array" ref="O231">IF(#REF!="","",#REF!)</f>
        <v>#REF!</v>
      </c>
      <c r="P231" s="316" t="e">
        <f t="array" ref="P231">IF(#REF!="","",#REF!)</f>
        <v>#REF!</v>
      </c>
      <c r="Q231" s="316" t="e">
        <f t="array" ref="Q231">IF(#REF!="","",#REF!)</f>
        <v>#REF!</v>
      </c>
      <c r="R231" s="316" t="e">
        <f t="array" ref="R231">IF(#REF!="","",#REF!)</f>
        <v>#REF!</v>
      </c>
    </row>
    <row r="232" spans="1:18" x14ac:dyDescent="0.25">
      <c r="A232" s="322">
        <v>7</v>
      </c>
      <c r="B232" s="316" t="e">
        <f t="array" ref="B232">IF(#REF!="","",#REF!)</f>
        <v>#REF!</v>
      </c>
      <c r="C232" s="316" t="e">
        <f t="array" ref="C232">IF(#REF!="","",#REF!)</f>
        <v>#REF!</v>
      </c>
      <c r="D232" s="316" t="e">
        <f t="array" ref="D232">IF(#REF!="","",#REF!)</f>
        <v>#REF!</v>
      </c>
      <c r="E232" s="316" t="e">
        <f t="array" ref="E232">IF(#REF!="","",#REF!)</f>
        <v>#REF!</v>
      </c>
      <c r="F232" s="316" t="e">
        <f t="array" ref="F232">IF(#REF!="","",#REF!)</f>
        <v>#REF!</v>
      </c>
      <c r="G232" s="316" t="e">
        <f t="array" ref="G232">IF(#REF!="","",#REF!)</f>
        <v>#REF!</v>
      </c>
      <c r="H232" s="316" t="e">
        <f t="array" ref="H232">IF(#REF!="","",#REF!)</f>
        <v>#REF!</v>
      </c>
      <c r="I232" s="316" t="e">
        <f t="array" ref="I232">IF(#REF!="","",#REF!)</f>
        <v>#REF!</v>
      </c>
      <c r="J232" s="316" t="e">
        <f t="array" ref="J232">IF(#REF!="","",#REF!)</f>
        <v>#REF!</v>
      </c>
      <c r="K232" s="316" t="e">
        <f t="array" ref="K232">IF(#REF!="","",#REF!)</f>
        <v>#REF!</v>
      </c>
      <c r="L232" s="316" t="e">
        <f t="array" ref="L232">IF(#REF!="","",#REF!)</f>
        <v>#REF!</v>
      </c>
      <c r="M232" s="316" t="e">
        <f t="array" ref="M232">IF(#REF!="","",#REF!)</f>
        <v>#REF!</v>
      </c>
      <c r="N232" s="316" t="e">
        <f t="array" ref="N232">IF(#REF!="","",#REF!)</f>
        <v>#REF!</v>
      </c>
      <c r="O232" s="316" t="e">
        <f t="array" ref="O232">IF(#REF!="","",#REF!)</f>
        <v>#REF!</v>
      </c>
      <c r="P232" s="316" t="e">
        <f t="array" ref="P232">IF(#REF!="","",#REF!)</f>
        <v>#REF!</v>
      </c>
      <c r="Q232" s="316" t="e">
        <f t="array" ref="Q232">IF(#REF!="","",#REF!)</f>
        <v>#REF!</v>
      </c>
      <c r="R232" s="316" t="e">
        <f t="array" ref="R232">IF(#REF!="","",#REF!)</f>
        <v>#REF!</v>
      </c>
    </row>
    <row r="233" spans="1:18" x14ac:dyDescent="0.25">
      <c r="A233" s="322">
        <v>7</v>
      </c>
      <c r="B233" s="316" t="e">
        <f t="array" ref="B233">IF(#REF!="","",#REF!)</f>
        <v>#REF!</v>
      </c>
      <c r="C233" s="316" t="e">
        <f t="array" ref="C233">IF(#REF!="","",#REF!)</f>
        <v>#REF!</v>
      </c>
      <c r="D233" s="316" t="e">
        <f t="array" ref="D233">IF(#REF!="","",#REF!)</f>
        <v>#REF!</v>
      </c>
      <c r="E233" s="316" t="e">
        <f t="array" ref="E233">IF(#REF!="","",#REF!)</f>
        <v>#REF!</v>
      </c>
      <c r="F233" s="316" t="e">
        <f t="array" ref="F233">IF(#REF!="","",#REF!)</f>
        <v>#REF!</v>
      </c>
      <c r="G233" s="316" t="e">
        <f t="array" ref="G233">IF(#REF!="","",#REF!)</f>
        <v>#REF!</v>
      </c>
      <c r="H233" s="316" t="e">
        <f t="array" ref="H233">IF(#REF!="","",#REF!)</f>
        <v>#REF!</v>
      </c>
      <c r="I233" s="316" t="e">
        <f t="array" ref="I233">IF(#REF!="","",#REF!)</f>
        <v>#REF!</v>
      </c>
      <c r="J233" s="316" t="e">
        <f t="array" ref="J233">IF(#REF!="","",#REF!)</f>
        <v>#REF!</v>
      </c>
      <c r="K233" s="316" t="e">
        <f t="array" ref="K233">IF(#REF!="","",#REF!)</f>
        <v>#REF!</v>
      </c>
      <c r="L233" s="316" t="e">
        <f t="array" ref="L233">IF(#REF!="","",#REF!)</f>
        <v>#REF!</v>
      </c>
      <c r="M233" s="316" t="e">
        <f t="array" ref="M233">IF(#REF!="","",#REF!)</f>
        <v>#REF!</v>
      </c>
      <c r="N233" s="316" t="e">
        <f t="array" ref="N233">IF(#REF!="","",#REF!)</f>
        <v>#REF!</v>
      </c>
      <c r="O233" s="316" t="e">
        <f t="array" ref="O233">IF(#REF!="","",#REF!)</f>
        <v>#REF!</v>
      </c>
      <c r="P233" s="316" t="e">
        <f t="array" ref="P233">IF(#REF!="","",#REF!)</f>
        <v>#REF!</v>
      </c>
      <c r="Q233" s="316" t="e">
        <f t="array" ref="Q233">IF(#REF!="","",#REF!)</f>
        <v>#REF!</v>
      </c>
      <c r="R233" s="316" t="e">
        <f t="array" ref="R233">IF(#REF!="","",#REF!)</f>
        <v>#REF!</v>
      </c>
    </row>
    <row r="234" spans="1:18" x14ac:dyDescent="0.25">
      <c r="A234" s="322">
        <v>7</v>
      </c>
      <c r="B234" s="316" t="e">
        <f t="array" ref="B234">IF(#REF!="","",#REF!)</f>
        <v>#REF!</v>
      </c>
      <c r="C234" s="316" t="e">
        <f t="array" ref="C234">IF(#REF!="","",#REF!)</f>
        <v>#REF!</v>
      </c>
      <c r="D234" s="316" t="e">
        <f t="array" ref="D234">IF(#REF!="","",#REF!)</f>
        <v>#REF!</v>
      </c>
      <c r="E234" s="316" t="e">
        <f t="array" ref="E234">IF(#REF!="","",#REF!)</f>
        <v>#REF!</v>
      </c>
      <c r="F234" s="316" t="e">
        <f t="array" ref="F234">IF(#REF!="","",#REF!)</f>
        <v>#REF!</v>
      </c>
      <c r="G234" s="316" t="e">
        <f t="array" ref="G234">IF(#REF!="","",#REF!)</f>
        <v>#REF!</v>
      </c>
      <c r="H234" s="316" t="e">
        <f t="array" ref="H234">IF(#REF!="","",#REF!)</f>
        <v>#REF!</v>
      </c>
      <c r="I234" s="316" t="e">
        <f t="array" ref="I234">IF(#REF!="","",#REF!)</f>
        <v>#REF!</v>
      </c>
      <c r="J234" s="316" t="e">
        <f t="array" ref="J234">IF(#REF!="","",#REF!)</f>
        <v>#REF!</v>
      </c>
      <c r="K234" s="316" t="e">
        <f t="array" ref="K234">IF(#REF!="","",#REF!)</f>
        <v>#REF!</v>
      </c>
      <c r="L234" s="316" t="e">
        <f t="array" ref="L234">IF(#REF!="","",#REF!)</f>
        <v>#REF!</v>
      </c>
      <c r="M234" s="316" t="e">
        <f t="array" ref="M234">IF(#REF!="","",#REF!)</f>
        <v>#REF!</v>
      </c>
      <c r="N234" s="316" t="e">
        <f t="array" ref="N234">IF(#REF!="","",#REF!)</f>
        <v>#REF!</v>
      </c>
      <c r="O234" s="316" t="e">
        <f t="array" ref="O234">IF(#REF!="","",#REF!)</f>
        <v>#REF!</v>
      </c>
      <c r="P234" s="316" t="e">
        <f t="array" ref="P234">IF(#REF!="","",#REF!)</f>
        <v>#REF!</v>
      </c>
      <c r="Q234" s="316" t="e">
        <f t="array" ref="Q234">IF(#REF!="","",#REF!)</f>
        <v>#REF!</v>
      </c>
      <c r="R234" s="316" t="e">
        <f t="array" ref="R234">IF(#REF!="","",#REF!)</f>
        <v>#REF!</v>
      </c>
    </row>
    <row r="235" spans="1:18" x14ac:dyDescent="0.25">
      <c r="A235" s="322">
        <v>7</v>
      </c>
      <c r="B235" s="316" t="e">
        <f t="array" ref="B235">IF(#REF!="","",#REF!)</f>
        <v>#REF!</v>
      </c>
      <c r="C235" s="316" t="e">
        <f t="array" ref="C235">IF(#REF!="","",#REF!)</f>
        <v>#REF!</v>
      </c>
      <c r="D235" s="316" t="e">
        <f t="array" ref="D235">IF(#REF!="","",#REF!)</f>
        <v>#REF!</v>
      </c>
      <c r="E235" s="316" t="e">
        <f t="array" ref="E235">IF(#REF!="","",#REF!)</f>
        <v>#REF!</v>
      </c>
      <c r="F235" s="316" t="e">
        <f t="array" ref="F235">IF(#REF!="","",#REF!)</f>
        <v>#REF!</v>
      </c>
      <c r="G235" s="316" t="e">
        <f t="array" ref="G235">IF(#REF!="","",#REF!)</f>
        <v>#REF!</v>
      </c>
      <c r="H235" s="316" t="e">
        <f t="array" ref="H235">IF(#REF!="","",#REF!)</f>
        <v>#REF!</v>
      </c>
      <c r="I235" s="316" t="e">
        <f t="array" ref="I235">IF(#REF!="","",#REF!)</f>
        <v>#REF!</v>
      </c>
      <c r="J235" s="316" t="e">
        <f t="array" ref="J235">IF(#REF!="","",#REF!)</f>
        <v>#REF!</v>
      </c>
      <c r="K235" s="316" t="e">
        <f t="array" ref="K235">IF(#REF!="","",#REF!)</f>
        <v>#REF!</v>
      </c>
      <c r="L235" s="316" t="e">
        <f t="array" ref="L235">IF(#REF!="","",#REF!)</f>
        <v>#REF!</v>
      </c>
      <c r="M235" s="316" t="e">
        <f t="array" ref="M235">IF(#REF!="","",#REF!)</f>
        <v>#REF!</v>
      </c>
      <c r="N235" s="316" t="e">
        <f t="array" ref="N235">IF(#REF!="","",#REF!)</f>
        <v>#REF!</v>
      </c>
      <c r="O235" s="316" t="e">
        <f t="array" ref="O235">IF(#REF!="","",#REF!)</f>
        <v>#REF!</v>
      </c>
      <c r="P235" s="316" t="e">
        <f t="array" ref="P235">IF(#REF!="","",#REF!)</f>
        <v>#REF!</v>
      </c>
      <c r="Q235" s="316" t="e">
        <f t="array" ref="Q235">IF(#REF!="","",#REF!)</f>
        <v>#REF!</v>
      </c>
      <c r="R235" s="316" t="e">
        <f t="array" ref="R235">IF(#REF!="","",#REF!)</f>
        <v>#REF!</v>
      </c>
    </row>
    <row r="236" spans="1:18" x14ac:dyDescent="0.25">
      <c r="A236" s="322">
        <v>7</v>
      </c>
      <c r="B236" s="316" t="e">
        <f t="array" ref="B236">IF(#REF!="","",#REF!)</f>
        <v>#REF!</v>
      </c>
      <c r="C236" s="316" t="e">
        <f t="array" ref="C236">IF(#REF!="","",#REF!)</f>
        <v>#REF!</v>
      </c>
      <c r="D236" s="316" t="e">
        <f t="array" ref="D236">IF(#REF!="","",#REF!)</f>
        <v>#REF!</v>
      </c>
      <c r="E236" s="316" t="e">
        <f t="array" ref="E236">IF(#REF!="","",#REF!)</f>
        <v>#REF!</v>
      </c>
      <c r="F236" s="316" t="e">
        <f t="array" ref="F236">IF(#REF!="","",#REF!)</f>
        <v>#REF!</v>
      </c>
      <c r="G236" s="316" t="e">
        <f t="array" ref="G236">IF(#REF!="","",#REF!)</f>
        <v>#REF!</v>
      </c>
      <c r="H236" s="316" t="e">
        <f t="array" ref="H236">IF(#REF!="","",#REF!)</f>
        <v>#REF!</v>
      </c>
      <c r="I236" s="316" t="e">
        <f t="array" ref="I236">IF(#REF!="","",#REF!)</f>
        <v>#REF!</v>
      </c>
      <c r="J236" s="316" t="e">
        <f t="array" ref="J236">IF(#REF!="","",#REF!)</f>
        <v>#REF!</v>
      </c>
      <c r="K236" s="316" t="e">
        <f t="array" ref="K236">IF(#REF!="","",#REF!)</f>
        <v>#REF!</v>
      </c>
      <c r="L236" s="316" t="e">
        <f t="array" ref="L236">IF(#REF!="","",#REF!)</f>
        <v>#REF!</v>
      </c>
      <c r="M236" s="316" t="e">
        <f t="array" ref="M236">IF(#REF!="","",#REF!)</f>
        <v>#REF!</v>
      </c>
      <c r="N236" s="316" t="e">
        <f t="array" ref="N236">IF(#REF!="","",#REF!)</f>
        <v>#REF!</v>
      </c>
      <c r="O236" s="316" t="e">
        <f t="array" ref="O236">IF(#REF!="","",#REF!)</f>
        <v>#REF!</v>
      </c>
      <c r="P236" s="316" t="e">
        <f t="array" ref="P236">IF(#REF!="","",#REF!)</f>
        <v>#REF!</v>
      </c>
      <c r="Q236" s="316" t="e">
        <f t="array" ref="Q236">IF(#REF!="","",#REF!)</f>
        <v>#REF!</v>
      </c>
      <c r="R236" s="316" t="e">
        <f t="array" ref="R236">IF(#REF!="","",#REF!)</f>
        <v>#REF!</v>
      </c>
    </row>
    <row r="237" spans="1:18" x14ac:dyDescent="0.25">
      <c r="A237" s="322">
        <v>7</v>
      </c>
      <c r="B237" s="316" t="e">
        <f t="array" ref="B237">IF(#REF!="","",#REF!)</f>
        <v>#REF!</v>
      </c>
      <c r="C237" s="316" t="e">
        <f t="array" ref="C237">IF(#REF!="","",#REF!)</f>
        <v>#REF!</v>
      </c>
      <c r="D237" s="316" t="e">
        <f t="array" ref="D237">IF(#REF!="","",#REF!)</f>
        <v>#REF!</v>
      </c>
      <c r="E237" s="316" t="e">
        <f t="array" ref="E237">IF(#REF!="","",#REF!)</f>
        <v>#REF!</v>
      </c>
      <c r="F237" s="316" t="e">
        <f t="array" ref="F237">IF(#REF!="","",#REF!)</f>
        <v>#REF!</v>
      </c>
      <c r="G237" s="316" t="e">
        <f t="array" ref="G237">IF(#REF!="","",#REF!)</f>
        <v>#REF!</v>
      </c>
      <c r="H237" s="316" t="e">
        <f t="array" ref="H237">IF(#REF!="","",#REF!)</f>
        <v>#REF!</v>
      </c>
      <c r="I237" s="316" t="e">
        <f t="array" ref="I237">IF(#REF!="","",#REF!)</f>
        <v>#REF!</v>
      </c>
      <c r="J237" s="316" t="e">
        <f t="array" ref="J237">IF(#REF!="","",#REF!)</f>
        <v>#REF!</v>
      </c>
      <c r="K237" s="316" t="e">
        <f t="array" ref="K237">IF(#REF!="","",#REF!)</f>
        <v>#REF!</v>
      </c>
      <c r="L237" s="316" t="e">
        <f t="array" ref="L237">IF(#REF!="","",#REF!)</f>
        <v>#REF!</v>
      </c>
      <c r="M237" s="316" t="e">
        <f t="array" ref="M237">IF(#REF!="","",#REF!)</f>
        <v>#REF!</v>
      </c>
      <c r="N237" s="316" t="e">
        <f t="array" ref="N237">IF(#REF!="","",#REF!)</f>
        <v>#REF!</v>
      </c>
      <c r="O237" s="316" t="e">
        <f t="array" ref="O237">IF(#REF!="","",#REF!)</f>
        <v>#REF!</v>
      </c>
      <c r="P237" s="316" t="e">
        <f t="array" ref="P237">IF(#REF!="","",#REF!)</f>
        <v>#REF!</v>
      </c>
      <c r="Q237" s="316" t="e">
        <f t="array" ref="Q237">IF(#REF!="","",#REF!)</f>
        <v>#REF!</v>
      </c>
      <c r="R237" s="316" t="e">
        <f t="array" ref="R237">IF(#REF!="","",#REF!)</f>
        <v>#REF!</v>
      </c>
    </row>
    <row r="238" spans="1:18" x14ac:dyDescent="0.25">
      <c r="A238" s="322">
        <v>7</v>
      </c>
      <c r="B238" s="316" t="e">
        <f t="array" ref="B238">IF(#REF!="","",#REF!)</f>
        <v>#REF!</v>
      </c>
      <c r="C238" s="316" t="e">
        <f t="array" ref="C238">IF(#REF!="","",#REF!)</f>
        <v>#REF!</v>
      </c>
      <c r="D238" s="316" t="e">
        <f t="array" ref="D238">IF(#REF!="","",#REF!)</f>
        <v>#REF!</v>
      </c>
      <c r="E238" s="316" t="e">
        <f t="array" ref="E238">IF(#REF!="","",#REF!)</f>
        <v>#REF!</v>
      </c>
      <c r="F238" s="316" t="e">
        <f t="array" ref="F238">IF(#REF!="","",#REF!)</f>
        <v>#REF!</v>
      </c>
      <c r="G238" s="316" t="e">
        <f t="array" ref="G238">IF(#REF!="","",#REF!)</f>
        <v>#REF!</v>
      </c>
      <c r="H238" s="316" t="e">
        <f t="array" ref="H238">IF(#REF!="","",#REF!)</f>
        <v>#REF!</v>
      </c>
      <c r="I238" s="316" t="e">
        <f t="array" ref="I238">IF(#REF!="","",#REF!)</f>
        <v>#REF!</v>
      </c>
      <c r="J238" s="316" t="e">
        <f t="array" ref="J238">IF(#REF!="","",#REF!)</f>
        <v>#REF!</v>
      </c>
      <c r="K238" s="316" t="e">
        <f t="array" ref="K238">IF(#REF!="","",#REF!)</f>
        <v>#REF!</v>
      </c>
      <c r="L238" s="316" t="e">
        <f t="array" ref="L238">IF(#REF!="","",#REF!)</f>
        <v>#REF!</v>
      </c>
      <c r="M238" s="316" t="e">
        <f t="array" ref="M238">IF(#REF!="","",#REF!)</f>
        <v>#REF!</v>
      </c>
      <c r="N238" s="316" t="e">
        <f t="array" ref="N238">IF(#REF!="","",#REF!)</f>
        <v>#REF!</v>
      </c>
      <c r="O238" s="316" t="e">
        <f t="array" ref="O238">IF(#REF!="","",#REF!)</f>
        <v>#REF!</v>
      </c>
      <c r="P238" s="316" t="e">
        <f t="array" ref="P238">IF(#REF!="","",#REF!)</f>
        <v>#REF!</v>
      </c>
      <c r="Q238" s="316" t="e">
        <f t="array" ref="Q238">IF(#REF!="","",#REF!)</f>
        <v>#REF!</v>
      </c>
      <c r="R238" s="316" t="e">
        <f t="array" ref="R238">IF(#REF!="","",#REF!)</f>
        <v>#REF!</v>
      </c>
    </row>
    <row r="239" spans="1:18" x14ac:dyDescent="0.25">
      <c r="A239" s="322">
        <v>7</v>
      </c>
      <c r="B239" s="316" t="e">
        <f t="array" ref="B239">IF(#REF!="","",#REF!)</f>
        <v>#REF!</v>
      </c>
      <c r="C239" s="316" t="e">
        <f t="array" ref="C239">IF(#REF!="","",#REF!)</f>
        <v>#REF!</v>
      </c>
      <c r="D239" s="316" t="e">
        <f t="array" ref="D239">IF(#REF!="","",#REF!)</f>
        <v>#REF!</v>
      </c>
      <c r="E239" s="316" t="e">
        <f t="array" ref="E239">IF(#REF!="","",#REF!)</f>
        <v>#REF!</v>
      </c>
      <c r="F239" s="316" t="e">
        <f t="array" ref="F239">IF(#REF!="","",#REF!)</f>
        <v>#REF!</v>
      </c>
      <c r="G239" s="316" t="e">
        <f t="array" ref="G239">IF(#REF!="","",#REF!)</f>
        <v>#REF!</v>
      </c>
      <c r="H239" s="316" t="e">
        <f t="array" ref="H239">IF(#REF!="","",#REF!)</f>
        <v>#REF!</v>
      </c>
      <c r="I239" s="316" t="e">
        <f t="array" ref="I239">IF(#REF!="","",#REF!)</f>
        <v>#REF!</v>
      </c>
      <c r="J239" s="316" t="e">
        <f t="array" ref="J239">IF(#REF!="","",#REF!)</f>
        <v>#REF!</v>
      </c>
      <c r="K239" s="316" t="e">
        <f t="array" ref="K239">IF(#REF!="","",#REF!)</f>
        <v>#REF!</v>
      </c>
      <c r="L239" s="316" t="e">
        <f t="array" ref="L239">IF(#REF!="","",#REF!)</f>
        <v>#REF!</v>
      </c>
      <c r="M239" s="316" t="e">
        <f t="array" ref="M239">IF(#REF!="","",#REF!)</f>
        <v>#REF!</v>
      </c>
      <c r="N239" s="316" t="e">
        <f t="array" ref="N239">IF(#REF!="","",#REF!)</f>
        <v>#REF!</v>
      </c>
      <c r="O239" s="316" t="e">
        <f t="array" ref="O239">IF(#REF!="","",#REF!)</f>
        <v>#REF!</v>
      </c>
      <c r="P239" s="316" t="e">
        <f t="array" ref="P239">IF(#REF!="","",#REF!)</f>
        <v>#REF!</v>
      </c>
      <c r="Q239" s="316" t="e">
        <f t="array" ref="Q239">IF(#REF!="","",#REF!)</f>
        <v>#REF!</v>
      </c>
      <c r="R239" s="316" t="e">
        <f t="array" ref="R239">IF(#REF!="","",#REF!)</f>
        <v>#REF!</v>
      </c>
    </row>
    <row r="240" spans="1:18" x14ac:dyDescent="0.25">
      <c r="A240" s="322">
        <v>7</v>
      </c>
      <c r="B240" s="316" t="e">
        <f t="array" ref="B240">IF(#REF!="","",#REF!)</f>
        <v>#REF!</v>
      </c>
      <c r="C240" s="316" t="e">
        <f t="array" ref="C240">IF(#REF!="","",#REF!)</f>
        <v>#REF!</v>
      </c>
      <c r="D240" s="316" t="e">
        <f t="array" ref="D240">IF(#REF!="","",#REF!)</f>
        <v>#REF!</v>
      </c>
      <c r="E240" s="316" t="e">
        <f t="array" ref="E240">IF(#REF!="","",#REF!)</f>
        <v>#REF!</v>
      </c>
      <c r="F240" s="316" t="e">
        <f t="array" ref="F240">IF(#REF!="","",#REF!)</f>
        <v>#REF!</v>
      </c>
      <c r="G240" s="316" t="e">
        <f t="array" ref="G240">IF(#REF!="","",#REF!)</f>
        <v>#REF!</v>
      </c>
      <c r="H240" s="316" t="e">
        <f t="array" ref="H240">IF(#REF!="","",#REF!)</f>
        <v>#REF!</v>
      </c>
      <c r="I240" s="316" t="e">
        <f t="array" ref="I240">IF(#REF!="","",#REF!)</f>
        <v>#REF!</v>
      </c>
      <c r="J240" s="316" t="e">
        <f t="array" ref="J240">IF(#REF!="","",#REF!)</f>
        <v>#REF!</v>
      </c>
      <c r="K240" s="316" t="e">
        <f t="array" ref="K240">IF(#REF!="","",#REF!)</f>
        <v>#REF!</v>
      </c>
      <c r="L240" s="316" t="e">
        <f t="array" ref="L240">IF(#REF!="","",#REF!)</f>
        <v>#REF!</v>
      </c>
      <c r="M240" s="316" t="e">
        <f t="array" ref="M240">IF(#REF!="","",#REF!)</f>
        <v>#REF!</v>
      </c>
      <c r="N240" s="316" t="e">
        <f t="array" ref="N240">IF(#REF!="","",#REF!)</f>
        <v>#REF!</v>
      </c>
      <c r="O240" s="316" t="e">
        <f t="array" ref="O240">IF(#REF!="","",#REF!)</f>
        <v>#REF!</v>
      </c>
      <c r="P240" s="316" t="e">
        <f t="array" ref="P240">IF(#REF!="","",#REF!)</f>
        <v>#REF!</v>
      </c>
      <c r="Q240" s="316" t="e">
        <f t="array" ref="Q240">IF(#REF!="","",#REF!)</f>
        <v>#REF!</v>
      </c>
      <c r="R240" s="316" t="e">
        <f t="array" ref="R240">IF(#REF!="","",#REF!)</f>
        <v>#REF!</v>
      </c>
    </row>
    <row r="241" spans="1:18" x14ac:dyDescent="0.25">
      <c r="A241" s="322">
        <v>7</v>
      </c>
      <c r="B241" s="316" t="e">
        <f t="array" ref="B241">IF(#REF!="","",#REF!)</f>
        <v>#REF!</v>
      </c>
      <c r="C241" s="316" t="e">
        <f t="array" ref="C241">IF(#REF!="","",#REF!)</f>
        <v>#REF!</v>
      </c>
      <c r="D241" s="316" t="e">
        <f t="array" ref="D241">IF(#REF!="","",#REF!)</f>
        <v>#REF!</v>
      </c>
      <c r="E241" s="316" t="e">
        <f t="array" ref="E241">IF(#REF!="","",#REF!)</f>
        <v>#REF!</v>
      </c>
      <c r="F241" s="316" t="e">
        <f t="array" ref="F241">IF(#REF!="","",#REF!)</f>
        <v>#REF!</v>
      </c>
      <c r="G241" s="316" t="e">
        <f t="array" ref="G241">IF(#REF!="","",#REF!)</f>
        <v>#REF!</v>
      </c>
      <c r="H241" s="316" t="e">
        <f t="array" ref="H241">IF(#REF!="","",#REF!)</f>
        <v>#REF!</v>
      </c>
      <c r="I241" s="316" t="e">
        <f t="array" ref="I241">IF(#REF!="","",#REF!)</f>
        <v>#REF!</v>
      </c>
      <c r="J241" s="316" t="e">
        <f t="array" ref="J241">IF(#REF!="","",#REF!)</f>
        <v>#REF!</v>
      </c>
      <c r="K241" s="316" t="e">
        <f t="array" ref="K241">IF(#REF!="","",#REF!)</f>
        <v>#REF!</v>
      </c>
      <c r="L241" s="316" t="e">
        <f t="array" ref="L241">IF(#REF!="","",#REF!)</f>
        <v>#REF!</v>
      </c>
      <c r="M241" s="316" t="e">
        <f t="array" ref="M241">IF(#REF!="","",#REF!)</f>
        <v>#REF!</v>
      </c>
      <c r="N241" s="316" t="e">
        <f t="array" ref="N241">IF(#REF!="","",#REF!)</f>
        <v>#REF!</v>
      </c>
      <c r="O241" s="316" t="e">
        <f t="array" ref="O241">IF(#REF!="","",#REF!)</f>
        <v>#REF!</v>
      </c>
      <c r="P241" s="316" t="e">
        <f t="array" ref="P241">IF(#REF!="","",#REF!)</f>
        <v>#REF!</v>
      </c>
      <c r="Q241" s="316" t="e">
        <f t="array" ref="Q241">IF(#REF!="","",#REF!)</f>
        <v>#REF!</v>
      </c>
      <c r="R241" s="316" t="e">
        <f t="array" ref="R241">IF(#REF!="","",#REF!)</f>
        <v>#REF!</v>
      </c>
    </row>
    <row r="242" spans="1:18" x14ac:dyDescent="0.25">
      <c r="A242" s="322">
        <v>7</v>
      </c>
      <c r="B242" s="316" t="e">
        <f t="array" ref="B242">IF(#REF!="","",#REF!)</f>
        <v>#REF!</v>
      </c>
      <c r="C242" s="316" t="e">
        <f t="array" ref="C242">IF(#REF!="","",#REF!)</f>
        <v>#REF!</v>
      </c>
      <c r="D242" s="316" t="e">
        <f t="array" ref="D242">IF(#REF!="","",#REF!)</f>
        <v>#REF!</v>
      </c>
      <c r="E242" s="316" t="e">
        <f t="array" ref="E242">IF(#REF!="","",#REF!)</f>
        <v>#REF!</v>
      </c>
      <c r="F242" s="316" t="e">
        <f t="array" ref="F242">IF(#REF!="","",#REF!)</f>
        <v>#REF!</v>
      </c>
      <c r="G242" s="316" t="e">
        <f t="array" ref="G242">IF(#REF!="","",#REF!)</f>
        <v>#REF!</v>
      </c>
      <c r="H242" s="316" t="e">
        <f t="array" ref="H242">IF(#REF!="","",#REF!)</f>
        <v>#REF!</v>
      </c>
      <c r="I242" s="316" t="e">
        <f t="array" ref="I242">IF(#REF!="","",#REF!)</f>
        <v>#REF!</v>
      </c>
      <c r="J242" s="316" t="e">
        <f t="array" ref="J242">IF(#REF!="","",#REF!)</f>
        <v>#REF!</v>
      </c>
      <c r="K242" s="316" t="e">
        <f t="array" ref="K242">IF(#REF!="","",#REF!)</f>
        <v>#REF!</v>
      </c>
      <c r="L242" s="316" t="e">
        <f t="array" ref="L242">IF(#REF!="","",#REF!)</f>
        <v>#REF!</v>
      </c>
      <c r="M242" s="316" t="e">
        <f t="array" ref="M242">IF(#REF!="","",#REF!)</f>
        <v>#REF!</v>
      </c>
      <c r="N242" s="316" t="e">
        <f t="array" ref="N242">IF(#REF!="","",#REF!)</f>
        <v>#REF!</v>
      </c>
      <c r="O242" s="316" t="e">
        <f t="array" ref="O242">IF(#REF!="","",#REF!)</f>
        <v>#REF!</v>
      </c>
      <c r="P242" s="316" t="e">
        <f t="array" ref="P242">IF(#REF!="","",#REF!)</f>
        <v>#REF!</v>
      </c>
      <c r="Q242" s="316" t="e">
        <f t="array" ref="Q242">IF(#REF!="","",#REF!)</f>
        <v>#REF!</v>
      </c>
      <c r="R242" s="316" t="e">
        <f t="array" ref="R242">IF(#REF!="","",#REF!)</f>
        <v>#REF!</v>
      </c>
    </row>
    <row r="243" spans="1:18" x14ac:dyDescent="0.25">
      <c r="A243" s="322">
        <v>7</v>
      </c>
      <c r="B243" s="316" t="e">
        <f t="array" ref="B243">IF(#REF!="","",#REF!)</f>
        <v>#REF!</v>
      </c>
      <c r="C243" s="316" t="e">
        <f t="array" ref="C243">IF(#REF!="","",#REF!)</f>
        <v>#REF!</v>
      </c>
      <c r="D243" s="316" t="e">
        <f t="array" ref="D243">IF(#REF!="","",#REF!)</f>
        <v>#REF!</v>
      </c>
      <c r="E243" s="316" t="e">
        <f t="array" ref="E243">IF(#REF!="","",#REF!)</f>
        <v>#REF!</v>
      </c>
      <c r="F243" s="316" t="e">
        <f t="array" ref="F243">IF(#REF!="","",#REF!)</f>
        <v>#REF!</v>
      </c>
      <c r="G243" s="316" t="e">
        <f t="array" ref="G243">IF(#REF!="","",#REF!)</f>
        <v>#REF!</v>
      </c>
      <c r="H243" s="316" t="e">
        <f t="array" ref="H243">IF(#REF!="","",#REF!)</f>
        <v>#REF!</v>
      </c>
      <c r="I243" s="316" t="e">
        <f t="array" ref="I243">IF(#REF!="","",#REF!)</f>
        <v>#REF!</v>
      </c>
      <c r="J243" s="316" t="e">
        <f t="array" ref="J243">IF(#REF!="","",#REF!)</f>
        <v>#REF!</v>
      </c>
      <c r="K243" s="316" t="e">
        <f t="array" ref="K243">IF(#REF!="","",#REF!)</f>
        <v>#REF!</v>
      </c>
      <c r="L243" s="316" t="e">
        <f t="array" ref="L243">IF(#REF!="","",#REF!)</f>
        <v>#REF!</v>
      </c>
      <c r="M243" s="316" t="e">
        <f t="array" ref="M243">IF(#REF!="","",#REF!)</f>
        <v>#REF!</v>
      </c>
      <c r="N243" s="316" t="e">
        <f t="array" ref="N243">IF(#REF!="","",#REF!)</f>
        <v>#REF!</v>
      </c>
      <c r="O243" s="316" t="e">
        <f t="array" ref="O243">IF(#REF!="","",#REF!)</f>
        <v>#REF!</v>
      </c>
      <c r="P243" s="316" t="e">
        <f t="array" ref="P243">IF(#REF!="","",#REF!)</f>
        <v>#REF!</v>
      </c>
      <c r="Q243" s="316" t="e">
        <f t="array" ref="Q243">IF(#REF!="","",#REF!)</f>
        <v>#REF!</v>
      </c>
      <c r="R243" s="316" t="e">
        <f t="array" ref="R243">IF(#REF!="","",#REF!)</f>
        <v>#REF!</v>
      </c>
    </row>
    <row r="244" spans="1:18" x14ac:dyDescent="0.25">
      <c r="A244" s="322">
        <v>7</v>
      </c>
      <c r="B244" s="316" t="e">
        <f t="array" ref="B244">IF(#REF!="","",#REF!)</f>
        <v>#REF!</v>
      </c>
      <c r="C244" s="316" t="e">
        <f t="array" ref="C244">IF(#REF!="","",#REF!)</f>
        <v>#REF!</v>
      </c>
      <c r="D244" s="316" t="e">
        <f t="array" ref="D244">IF(#REF!="","",#REF!)</f>
        <v>#REF!</v>
      </c>
      <c r="E244" s="316" t="e">
        <f t="array" ref="E244">IF(#REF!="","",#REF!)</f>
        <v>#REF!</v>
      </c>
      <c r="F244" s="316" t="e">
        <f t="array" ref="F244">IF(#REF!="","",#REF!)</f>
        <v>#REF!</v>
      </c>
      <c r="G244" s="316" t="e">
        <f t="array" ref="G244">IF(#REF!="","",#REF!)</f>
        <v>#REF!</v>
      </c>
      <c r="H244" s="316" t="e">
        <f t="array" ref="H244">IF(#REF!="","",#REF!)</f>
        <v>#REF!</v>
      </c>
      <c r="I244" s="316" t="e">
        <f t="array" ref="I244">IF(#REF!="","",#REF!)</f>
        <v>#REF!</v>
      </c>
      <c r="J244" s="316" t="e">
        <f t="array" ref="J244">IF(#REF!="","",#REF!)</f>
        <v>#REF!</v>
      </c>
      <c r="K244" s="316" t="e">
        <f t="array" ref="K244">IF(#REF!="","",#REF!)</f>
        <v>#REF!</v>
      </c>
      <c r="L244" s="316" t="e">
        <f t="array" ref="L244">IF(#REF!="","",#REF!)</f>
        <v>#REF!</v>
      </c>
      <c r="M244" s="316" t="e">
        <f t="array" ref="M244">IF(#REF!="","",#REF!)</f>
        <v>#REF!</v>
      </c>
      <c r="N244" s="316" t="e">
        <f t="array" ref="N244">IF(#REF!="","",#REF!)</f>
        <v>#REF!</v>
      </c>
      <c r="O244" s="316" t="e">
        <f t="array" ref="O244">IF(#REF!="","",#REF!)</f>
        <v>#REF!</v>
      </c>
      <c r="P244" s="316" t="e">
        <f t="array" ref="P244">IF(#REF!="","",#REF!)</f>
        <v>#REF!</v>
      </c>
      <c r="Q244" s="316" t="e">
        <f t="array" ref="Q244">IF(#REF!="","",#REF!)</f>
        <v>#REF!</v>
      </c>
      <c r="R244" s="316" t="e">
        <f t="array" ref="R244">IF(#REF!="","",#REF!)</f>
        <v>#REF!</v>
      </c>
    </row>
    <row r="245" spans="1:18" x14ac:dyDescent="0.25">
      <c r="A245" s="322">
        <v>7</v>
      </c>
      <c r="B245" s="316" t="e">
        <f t="array" ref="B245">IF(#REF!="","",#REF!)</f>
        <v>#REF!</v>
      </c>
      <c r="C245" s="316" t="e">
        <f t="array" ref="C245">IF(#REF!="","",#REF!)</f>
        <v>#REF!</v>
      </c>
      <c r="D245" s="316" t="e">
        <f t="array" ref="D245">IF(#REF!="","",#REF!)</f>
        <v>#REF!</v>
      </c>
      <c r="E245" s="316" t="e">
        <f t="array" ref="E245">IF(#REF!="","",#REF!)</f>
        <v>#REF!</v>
      </c>
      <c r="F245" s="316" t="e">
        <f t="array" ref="F245">IF(#REF!="","",#REF!)</f>
        <v>#REF!</v>
      </c>
      <c r="G245" s="316" t="e">
        <f t="array" ref="G245">IF(#REF!="","",#REF!)</f>
        <v>#REF!</v>
      </c>
      <c r="H245" s="316" t="e">
        <f t="array" ref="H245">IF(#REF!="","",#REF!)</f>
        <v>#REF!</v>
      </c>
      <c r="I245" s="316" t="e">
        <f t="array" ref="I245">IF(#REF!="","",#REF!)</f>
        <v>#REF!</v>
      </c>
      <c r="J245" s="316" t="e">
        <f t="array" ref="J245">IF(#REF!="","",#REF!)</f>
        <v>#REF!</v>
      </c>
      <c r="K245" s="316" t="e">
        <f t="array" ref="K245">IF(#REF!="","",#REF!)</f>
        <v>#REF!</v>
      </c>
      <c r="L245" s="316" t="e">
        <f t="array" ref="L245">IF(#REF!="","",#REF!)</f>
        <v>#REF!</v>
      </c>
      <c r="M245" s="316" t="e">
        <f t="array" ref="M245">IF(#REF!="","",#REF!)</f>
        <v>#REF!</v>
      </c>
      <c r="N245" s="316" t="e">
        <f t="array" ref="N245">IF(#REF!="","",#REF!)</f>
        <v>#REF!</v>
      </c>
      <c r="O245" s="316" t="e">
        <f t="array" ref="O245">IF(#REF!="","",#REF!)</f>
        <v>#REF!</v>
      </c>
      <c r="P245" s="316" t="e">
        <f t="array" ref="P245">IF(#REF!="","",#REF!)</f>
        <v>#REF!</v>
      </c>
      <c r="Q245" s="316" t="e">
        <f t="array" ref="Q245">IF(#REF!="","",#REF!)</f>
        <v>#REF!</v>
      </c>
      <c r="R245" s="316" t="e">
        <f t="array" ref="R245">IF(#REF!="","",#REF!)</f>
        <v>#REF!</v>
      </c>
    </row>
    <row r="246" spans="1:18" x14ac:dyDescent="0.25">
      <c r="A246" s="322">
        <v>7</v>
      </c>
      <c r="B246" s="316" t="e">
        <f t="array" ref="B246">IF(#REF!="","",#REF!)</f>
        <v>#REF!</v>
      </c>
      <c r="C246" s="316" t="e">
        <f t="array" ref="C246">IF(#REF!="","",#REF!)</f>
        <v>#REF!</v>
      </c>
      <c r="D246" s="316" t="e">
        <f t="array" ref="D246">IF(#REF!="","",#REF!)</f>
        <v>#REF!</v>
      </c>
      <c r="E246" s="316" t="e">
        <f t="array" ref="E246">IF(#REF!="","",#REF!)</f>
        <v>#REF!</v>
      </c>
      <c r="F246" s="316" t="e">
        <f t="array" ref="F246">IF(#REF!="","",#REF!)</f>
        <v>#REF!</v>
      </c>
      <c r="G246" s="316" t="e">
        <f t="array" ref="G246">IF(#REF!="","",#REF!)</f>
        <v>#REF!</v>
      </c>
      <c r="H246" s="316" t="e">
        <f t="array" ref="H246">IF(#REF!="","",#REF!)</f>
        <v>#REF!</v>
      </c>
      <c r="I246" s="316" t="e">
        <f t="array" ref="I246">IF(#REF!="","",#REF!)</f>
        <v>#REF!</v>
      </c>
      <c r="J246" s="316" t="e">
        <f t="array" ref="J246">IF(#REF!="","",#REF!)</f>
        <v>#REF!</v>
      </c>
      <c r="K246" s="316" t="e">
        <f t="array" ref="K246">IF(#REF!="","",#REF!)</f>
        <v>#REF!</v>
      </c>
      <c r="L246" s="316" t="e">
        <f t="array" ref="L246">IF(#REF!="","",#REF!)</f>
        <v>#REF!</v>
      </c>
      <c r="M246" s="316" t="e">
        <f t="array" ref="M246">IF(#REF!="","",#REF!)</f>
        <v>#REF!</v>
      </c>
      <c r="N246" s="316" t="e">
        <f t="array" ref="N246">IF(#REF!="","",#REF!)</f>
        <v>#REF!</v>
      </c>
      <c r="O246" s="316" t="e">
        <f t="array" ref="O246">IF(#REF!="","",#REF!)</f>
        <v>#REF!</v>
      </c>
      <c r="P246" s="316" t="e">
        <f t="array" ref="P246">IF(#REF!="","",#REF!)</f>
        <v>#REF!</v>
      </c>
      <c r="Q246" s="316" t="e">
        <f t="array" ref="Q246">IF(#REF!="","",#REF!)</f>
        <v>#REF!</v>
      </c>
      <c r="R246" s="316" t="e">
        <f t="array" ref="R246">IF(#REF!="","",#REF!)</f>
        <v>#REF!</v>
      </c>
    </row>
    <row r="247" spans="1:18" x14ac:dyDescent="0.25">
      <c r="A247" s="322">
        <v>7</v>
      </c>
      <c r="B247" s="316" t="e">
        <f t="array" ref="B247">IF(#REF!="","",#REF!)</f>
        <v>#REF!</v>
      </c>
      <c r="C247" s="316" t="e">
        <f t="array" ref="C247">IF(#REF!="","",#REF!)</f>
        <v>#REF!</v>
      </c>
      <c r="D247" s="316" t="e">
        <f t="array" ref="D247">IF(#REF!="","",#REF!)</f>
        <v>#REF!</v>
      </c>
      <c r="E247" s="316" t="e">
        <f t="array" ref="E247">IF(#REF!="","",#REF!)</f>
        <v>#REF!</v>
      </c>
      <c r="F247" s="316" t="e">
        <f t="array" ref="F247">IF(#REF!="","",#REF!)</f>
        <v>#REF!</v>
      </c>
      <c r="G247" s="316" t="e">
        <f t="array" ref="G247">IF(#REF!="","",#REF!)</f>
        <v>#REF!</v>
      </c>
      <c r="H247" s="316" t="e">
        <f t="array" ref="H247">IF(#REF!="","",#REF!)</f>
        <v>#REF!</v>
      </c>
      <c r="I247" s="316" t="e">
        <f t="array" ref="I247">IF(#REF!="","",#REF!)</f>
        <v>#REF!</v>
      </c>
      <c r="J247" s="316" t="e">
        <f t="array" ref="J247">IF(#REF!="","",#REF!)</f>
        <v>#REF!</v>
      </c>
      <c r="K247" s="316" t="e">
        <f t="array" ref="K247">IF(#REF!="","",#REF!)</f>
        <v>#REF!</v>
      </c>
      <c r="L247" s="316" t="e">
        <f t="array" ref="L247">IF(#REF!="","",#REF!)</f>
        <v>#REF!</v>
      </c>
      <c r="M247" s="316" t="e">
        <f t="array" ref="M247">IF(#REF!="","",#REF!)</f>
        <v>#REF!</v>
      </c>
      <c r="N247" s="316" t="e">
        <f t="array" ref="N247">IF(#REF!="","",#REF!)</f>
        <v>#REF!</v>
      </c>
      <c r="O247" s="316" t="e">
        <f t="array" ref="O247">IF(#REF!="","",#REF!)</f>
        <v>#REF!</v>
      </c>
      <c r="P247" s="316" t="e">
        <f t="array" ref="P247">IF(#REF!="","",#REF!)</f>
        <v>#REF!</v>
      </c>
      <c r="Q247" s="316" t="e">
        <f t="array" ref="Q247">IF(#REF!="","",#REF!)</f>
        <v>#REF!</v>
      </c>
      <c r="R247" s="316" t="e">
        <f t="array" ref="R247">IF(#REF!="","",#REF!)</f>
        <v>#REF!</v>
      </c>
    </row>
    <row r="248" spans="1:18" x14ac:dyDescent="0.25">
      <c r="A248" s="322">
        <v>7</v>
      </c>
      <c r="B248" s="316" t="e">
        <f t="array" ref="B248">IF(#REF!="","",#REF!)</f>
        <v>#REF!</v>
      </c>
      <c r="C248" s="316" t="e">
        <f t="array" ref="C248">IF(#REF!="","",#REF!)</f>
        <v>#REF!</v>
      </c>
      <c r="D248" s="316" t="e">
        <f t="array" ref="D248">IF(#REF!="","",#REF!)</f>
        <v>#REF!</v>
      </c>
      <c r="E248" s="316" t="e">
        <f t="array" ref="E248">IF(#REF!="","",#REF!)</f>
        <v>#REF!</v>
      </c>
      <c r="F248" s="316" t="e">
        <f t="array" ref="F248">IF(#REF!="","",#REF!)</f>
        <v>#REF!</v>
      </c>
      <c r="G248" s="316" t="e">
        <f t="array" ref="G248">IF(#REF!="","",#REF!)</f>
        <v>#REF!</v>
      </c>
      <c r="H248" s="316" t="e">
        <f t="array" ref="H248">IF(#REF!="","",#REF!)</f>
        <v>#REF!</v>
      </c>
      <c r="I248" s="316" t="e">
        <f t="array" ref="I248">IF(#REF!="","",#REF!)</f>
        <v>#REF!</v>
      </c>
      <c r="J248" s="316" t="e">
        <f t="array" ref="J248">IF(#REF!="","",#REF!)</f>
        <v>#REF!</v>
      </c>
      <c r="K248" s="316" t="e">
        <f t="array" ref="K248">IF(#REF!="","",#REF!)</f>
        <v>#REF!</v>
      </c>
      <c r="L248" s="316" t="e">
        <f t="array" ref="L248">IF(#REF!="","",#REF!)</f>
        <v>#REF!</v>
      </c>
      <c r="M248" s="316" t="e">
        <f t="array" ref="M248">IF(#REF!="","",#REF!)</f>
        <v>#REF!</v>
      </c>
      <c r="N248" s="316" t="e">
        <f t="array" ref="N248">IF(#REF!="","",#REF!)</f>
        <v>#REF!</v>
      </c>
      <c r="O248" s="316" t="e">
        <f t="array" ref="O248">IF(#REF!="","",#REF!)</f>
        <v>#REF!</v>
      </c>
      <c r="P248" s="316" t="e">
        <f t="array" ref="P248">IF(#REF!="","",#REF!)</f>
        <v>#REF!</v>
      </c>
      <c r="Q248" s="316" t="e">
        <f t="array" ref="Q248">IF(#REF!="","",#REF!)</f>
        <v>#REF!</v>
      </c>
      <c r="R248" s="316" t="e">
        <f t="array" ref="R248">IF(#REF!="","",#REF!)</f>
        <v>#REF!</v>
      </c>
    </row>
    <row r="249" spans="1:18" x14ac:dyDescent="0.25">
      <c r="A249" s="322">
        <v>7</v>
      </c>
      <c r="B249" s="316" t="e">
        <f t="array" ref="B249">IF(#REF!="","",#REF!)</f>
        <v>#REF!</v>
      </c>
      <c r="C249" s="316" t="e">
        <f t="array" ref="C249">IF(#REF!="","",#REF!)</f>
        <v>#REF!</v>
      </c>
      <c r="D249" s="316" t="e">
        <f t="array" ref="D249">IF(#REF!="","",#REF!)</f>
        <v>#REF!</v>
      </c>
      <c r="E249" s="316" t="e">
        <f t="array" ref="E249">IF(#REF!="","",#REF!)</f>
        <v>#REF!</v>
      </c>
      <c r="F249" s="316" t="e">
        <f t="array" ref="F249">IF(#REF!="","",#REF!)</f>
        <v>#REF!</v>
      </c>
      <c r="G249" s="316" t="e">
        <f t="array" ref="G249">IF(#REF!="","",#REF!)</f>
        <v>#REF!</v>
      </c>
      <c r="H249" s="316" t="e">
        <f t="array" ref="H249">IF(#REF!="","",#REF!)</f>
        <v>#REF!</v>
      </c>
      <c r="I249" s="316" t="e">
        <f t="array" ref="I249">IF(#REF!="","",#REF!)</f>
        <v>#REF!</v>
      </c>
      <c r="J249" s="316" t="e">
        <f t="array" ref="J249">IF(#REF!="","",#REF!)</f>
        <v>#REF!</v>
      </c>
      <c r="K249" s="316" t="e">
        <f t="array" ref="K249">IF(#REF!="","",#REF!)</f>
        <v>#REF!</v>
      </c>
      <c r="L249" s="316" t="e">
        <f t="array" ref="L249">IF(#REF!="","",#REF!)</f>
        <v>#REF!</v>
      </c>
      <c r="M249" s="316" t="e">
        <f t="array" ref="M249">IF(#REF!="","",#REF!)</f>
        <v>#REF!</v>
      </c>
      <c r="N249" s="316" t="e">
        <f t="array" ref="N249">IF(#REF!="","",#REF!)</f>
        <v>#REF!</v>
      </c>
      <c r="O249" s="316" t="e">
        <f t="array" ref="O249">IF(#REF!="","",#REF!)</f>
        <v>#REF!</v>
      </c>
      <c r="P249" s="316" t="e">
        <f t="array" ref="P249">IF(#REF!="","",#REF!)</f>
        <v>#REF!</v>
      </c>
      <c r="Q249" s="316" t="e">
        <f t="array" ref="Q249">IF(#REF!="","",#REF!)</f>
        <v>#REF!</v>
      </c>
      <c r="R249" s="316" t="e">
        <f t="array" ref="R249">IF(#REF!="","",#REF!)</f>
        <v>#REF!</v>
      </c>
    </row>
    <row r="250" spans="1:18" x14ac:dyDescent="0.25">
      <c r="A250" s="322">
        <v>7</v>
      </c>
      <c r="B250" s="316" t="e">
        <f t="array" ref="B250">IF(#REF!="","",#REF!)</f>
        <v>#REF!</v>
      </c>
      <c r="C250" s="316" t="e">
        <f t="array" ref="C250">IF(#REF!="","",#REF!)</f>
        <v>#REF!</v>
      </c>
      <c r="D250" s="316" t="e">
        <f t="array" ref="D250">IF(#REF!="","",#REF!)</f>
        <v>#REF!</v>
      </c>
      <c r="E250" s="316" t="e">
        <f t="array" ref="E250">IF(#REF!="","",#REF!)</f>
        <v>#REF!</v>
      </c>
      <c r="F250" s="316" t="e">
        <f t="array" ref="F250">IF(#REF!="","",#REF!)</f>
        <v>#REF!</v>
      </c>
      <c r="G250" s="316" t="e">
        <f t="array" ref="G250">IF(#REF!="","",#REF!)</f>
        <v>#REF!</v>
      </c>
      <c r="H250" s="316" t="e">
        <f t="array" ref="H250">IF(#REF!="","",#REF!)</f>
        <v>#REF!</v>
      </c>
      <c r="I250" s="316" t="e">
        <f t="array" ref="I250">IF(#REF!="","",#REF!)</f>
        <v>#REF!</v>
      </c>
      <c r="J250" s="316" t="e">
        <f t="array" ref="J250">IF(#REF!="","",#REF!)</f>
        <v>#REF!</v>
      </c>
      <c r="K250" s="316" t="e">
        <f t="array" ref="K250">IF(#REF!="","",#REF!)</f>
        <v>#REF!</v>
      </c>
      <c r="L250" s="316" t="e">
        <f t="array" ref="L250">IF(#REF!="","",#REF!)</f>
        <v>#REF!</v>
      </c>
      <c r="M250" s="316" t="e">
        <f t="array" ref="M250">IF(#REF!="","",#REF!)</f>
        <v>#REF!</v>
      </c>
      <c r="N250" s="316" t="e">
        <f t="array" ref="N250">IF(#REF!="","",#REF!)</f>
        <v>#REF!</v>
      </c>
      <c r="O250" s="316" t="e">
        <f t="array" ref="O250">IF(#REF!="","",#REF!)</f>
        <v>#REF!</v>
      </c>
      <c r="P250" s="316" t="e">
        <f t="array" ref="P250">IF(#REF!="","",#REF!)</f>
        <v>#REF!</v>
      </c>
      <c r="Q250" s="316" t="e">
        <f t="array" ref="Q250">IF(#REF!="","",#REF!)</f>
        <v>#REF!</v>
      </c>
      <c r="R250" s="316" t="e">
        <f t="array" ref="R250">IF(#REF!="","",#REF!)</f>
        <v>#REF!</v>
      </c>
    </row>
    <row r="251" spans="1:18" x14ac:dyDescent="0.25">
      <c r="A251" s="322">
        <v>7</v>
      </c>
      <c r="B251" s="316" t="e">
        <f t="array" ref="B251">IF(#REF!="","",#REF!)</f>
        <v>#REF!</v>
      </c>
      <c r="C251" s="316" t="e">
        <f t="array" ref="C251">IF(#REF!="","",#REF!)</f>
        <v>#REF!</v>
      </c>
      <c r="D251" s="316" t="e">
        <f t="array" ref="D251">IF(#REF!="","",#REF!)</f>
        <v>#REF!</v>
      </c>
      <c r="E251" s="316" t="e">
        <f t="array" ref="E251">IF(#REF!="","",#REF!)</f>
        <v>#REF!</v>
      </c>
      <c r="F251" s="316" t="e">
        <f t="array" ref="F251">IF(#REF!="","",#REF!)</f>
        <v>#REF!</v>
      </c>
      <c r="G251" s="316" t="e">
        <f t="array" ref="G251">IF(#REF!="","",#REF!)</f>
        <v>#REF!</v>
      </c>
      <c r="H251" s="316" t="e">
        <f t="array" ref="H251">IF(#REF!="","",#REF!)</f>
        <v>#REF!</v>
      </c>
      <c r="I251" s="316" t="e">
        <f t="array" ref="I251">IF(#REF!="","",#REF!)</f>
        <v>#REF!</v>
      </c>
      <c r="J251" s="316" t="e">
        <f t="array" ref="J251">IF(#REF!="","",#REF!)</f>
        <v>#REF!</v>
      </c>
      <c r="K251" s="316" t="e">
        <f t="array" ref="K251">IF(#REF!="","",#REF!)</f>
        <v>#REF!</v>
      </c>
      <c r="L251" s="316" t="e">
        <f t="array" ref="L251">IF(#REF!="","",#REF!)</f>
        <v>#REF!</v>
      </c>
      <c r="M251" s="316" t="e">
        <f t="array" ref="M251">IF(#REF!="","",#REF!)</f>
        <v>#REF!</v>
      </c>
      <c r="N251" s="316" t="e">
        <f t="array" ref="N251">IF(#REF!="","",#REF!)</f>
        <v>#REF!</v>
      </c>
      <c r="O251" s="316" t="e">
        <f t="array" ref="O251">IF(#REF!="","",#REF!)</f>
        <v>#REF!</v>
      </c>
      <c r="P251" s="316" t="e">
        <f t="array" ref="P251">IF(#REF!="","",#REF!)</f>
        <v>#REF!</v>
      </c>
      <c r="Q251" s="316" t="e">
        <f t="array" ref="Q251">IF(#REF!="","",#REF!)</f>
        <v>#REF!</v>
      </c>
      <c r="R251" s="316" t="e">
        <f t="array" ref="R251">IF(#REF!="","",#REF!)</f>
        <v>#REF!</v>
      </c>
    </row>
    <row r="252" spans="1:18" x14ac:dyDescent="0.25">
      <c r="A252" s="322">
        <v>7</v>
      </c>
      <c r="B252" s="316" t="e">
        <f t="array" ref="B252">IF(#REF!="","",#REF!)</f>
        <v>#REF!</v>
      </c>
      <c r="C252" s="316" t="e">
        <f t="array" ref="C252">IF(#REF!="","",#REF!)</f>
        <v>#REF!</v>
      </c>
      <c r="D252" s="316" t="e">
        <f t="array" ref="D252">IF(#REF!="","",#REF!)</f>
        <v>#REF!</v>
      </c>
      <c r="E252" s="316" t="e">
        <f t="array" ref="E252">IF(#REF!="","",#REF!)</f>
        <v>#REF!</v>
      </c>
      <c r="F252" s="316" t="e">
        <f t="array" ref="F252">IF(#REF!="","",#REF!)</f>
        <v>#REF!</v>
      </c>
      <c r="G252" s="316" t="e">
        <f t="array" ref="G252">IF(#REF!="","",#REF!)</f>
        <v>#REF!</v>
      </c>
      <c r="H252" s="316" t="e">
        <f t="array" ref="H252">IF(#REF!="","",#REF!)</f>
        <v>#REF!</v>
      </c>
      <c r="I252" s="316" t="e">
        <f t="array" ref="I252">IF(#REF!="","",#REF!)</f>
        <v>#REF!</v>
      </c>
      <c r="J252" s="316" t="e">
        <f t="array" ref="J252">IF(#REF!="","",#REF!)</f>
        <v>#REF!</v>
      </c>
      <c r="K252" s="316" t="e">
        <f t="array" ref="K252">IF(#REF!="","",#REF!)</f>
        <v>#REF!</v>
      </c>
      <c r="L252" s="316" t="e">
        <f t="array" ref="L252">IF(#REF!="","",#REF!)</f>
        <v>#REF!</v>
      </c>
      <c r="M252" s="316" t="e">
        <f t="array" ref="M252">IF(#REF!="","",#REF!)</f>
        <v>#REF!</v>
      </c>
      <c r="N252" s="316" t="e">
        <f t="array" ref="N252">IF(#REF!="","",#REF!)</f>
        <v>#REF!</v>
      </c>
      <c r="O252" s="316" t="e">
        <f t="array" ref="O252">IF(#REF!="","",#REF!)</f>
        <v>#REF!</v>
      </c>
      <c r="P252" s="316" t="e">
        <f t="array" ref="P252">IF(#REF!="","",#REF!)</f>
        <v>#REF!</v>
      </c>
      <c r="Q252" s="316" t="e">
        <f t="array" ref="Q252">IF(#REF!="","",#REF!)</f>
        <v>#REF!</v>
      </c>
      <c r="R252" s="316" t="e">
        <f t="array" ref="R252">IF(#REF!="","",#REF!)</f>
        <v>#REF!</v>
      </c>
    </row>
    <row r="253" spans="1:18" x14ac:dyDescent="0.25">
      <c r="A253" s="322">
        <v>7</v>
      </c>
      <c r="B253" s="316" t="e">
        <f t="array" ref="B253">IF(#REF!="","",#REF!)</f>
        <v>#REF!</v>
      </c>
      <c r="C253" s="316" t="e">
        <f t="array" ref="C253">IF(#REF!="","",#REF!)</f>
        <v>#REF!</v>
      </c>
      <c r="D253" s="316" t="e">
        <f t="array" ref="D253">IF(#REF!="","",#REF!)</f>
        <v>#REF!</v>
      </c>
      <c r="E253" s="316" t="e">
        <f t="array" ref="E253">IF(#REF!="","",#REF!)</f>
        <v>#REF!</v>
      </c>
      <c r="F253" s="316" t="e">
        <f t="array" ref="F253">IF(#REF!="","",#REF!)</f>
        <v>#REF!</v>
      </c>
      <c r="G253" s="316" t="e">
        <f t="array" ref="G253">IF(#REF!="","",#REF!)</f>
        <v>#REF!</v>
      </c>
      <c r="H253" s="316" t="e">
        <f t="array" ref="H253">IF(#REF!="","",#REF!)</f>
        <v>#REF!</v>
      </c>
      <c r="I253" s="316" t="e">
        <f t="array" ref="I253">IF(#REF!="","",#REF!)</f>
        <v>#REF!</v>
      </c>
      <c r="J253" s="316" t="e">
        <f t="array" ref="J253">IF(#REF!="","",#REF!)</f>
        <v>#REF!</v>
      </c>
      <c r="K253" s="316" t="e">
        <f t="array" ref="K253">IF(#REF!="","",#REF!)</f>
        <v>#REF!</v>
      </c>
      <c r="L253" s="316" t="e">
        <f t="array" ref="L253">IF(#REF!="","",#REF!)</f>
        <v>#REF!</v>
      </c>
      <c r="M253" s="316" t="e">
        <f t="array" ref="M253">IF(#REF!="","",#REF!)</f>
        <v>#REF!</v>
      </c>
      <c r="N253" s="316" t="e">
        <f t="array" ref="N253">IF(#REF!="","",#REF!)</f>
        <v>#REF!</v>
      </c>
      <c r="O253" s="316" t="e">
        <f t="array" ref="O253">IF(#REF!="","",#REF!)</f>
        <v>#REF!</v>
      </c>
      <c r="P253" s="316" t="e">
        <f t="array" ref="P253">IF(#REF!="","",#REF!)</f>
        <v>#REF!</v>
      </c>
      <c r="Q253" s="316" t="e">
        <f t="array" ref="Q253">IF(#REF!="","",#REF!)</f>
        <v>#REF!</v>
      </c>
      <c r="R253" s="316" t="e">
        <f t="array" ref="R253">IF(#REF!="","",#REF!)</f>
        <v>#REF!</v>
      </c>
    </row>
    <row r="254" spans="1:18" x14ac:dyDescent="0.25">
      <c r="A254" s="354">
        <v>8</v>
      </c>
      <c r="B254" s="316" t="e">
        <f t="array" ref="B254">IF(#REF!="","",#REF!)</f>
        <v>#REF!</v>
      </c>
      <c r="C254" s="316" t="e">
        <f t="array" ref="C254">IF(#REF!="","",#REF!)</f>
        <v>#REF!</v>
      </c>
      <c r="D254" s="316" t="e">
        <f t="array" ref="D254">IF(#REF!="","",#REF!)</f>
        <v>#REF!</v>
      </c>
      <c r="E254" s="316" t="e">
        <f t="array" ref="E254">IF(#REF!="","",#REF!)</f>
        <v>#REF!</v>
      </c>
      <c r="F254" s="316" t="e">
        <f t="array" ref="F254">IF(#REF!="","",#REF!)</f>
        <v>#REF!</v>
      </c>
      <c r="G254" s="316" t="e">
        <f t="array" ref="G254">IF(#REF!="","",#REF!)</f>
        <v>#REF!</v>
      </c>
      <c r="H254" s="316" t="e">
        <f t="array" ref="H254">IF(#REF!="","",#REF!)</f>
        <v>#REF!</v>
      </c>
      <c r="I254" s="316" t="e">
        <f t="array" ref="I254">IF(#REF!="","",#REF!)</f>
        <v>#REF!</v>
      </c>
      <c r="J254" s="316" t="e">
        <f t="array" ref="J254">IF(#REF!="","",#REF!)</f>
        <v>#REF!</v>
      </c>
      <c r="K254" s="316" t="e">
        <f t="array" ref="K254">IF(#REF!="","",#REF!)</f>
        <v>#REF!</v>
      </c>
      <c r="L254" s="316" t="e">
        <f t="array" ref="L254">IF(#REF!="","",#REF!)</f>
        <v>#REF!</v>
      </c>
      <c r="M254" s="316" t="e">
        <f t="array" ref="M254">IF(#REF!="","",#REF!)</f>
        <v>#REF!</v>
      </c>
      <c r="N254" s="316" t="e">
        <f t="array" ref="N254">IF(#REF!="","",#REF!)</f>
        <v>#REF!</v>
      </c>
      <c r="O254" s="316" t="e">
        <f t="array" ref="O254">IF(#REF!="","",#REF!)</f>
        <v>#REF!</v>
      </c>
      <c r="P254" s="316" t="e">
        <f t="array" ref="P254">IF(#REF!="","",#REF!)</f>
        <v>#REF!</v>
      </c>
      <c r="Q254" s="316" t="e">
        <f t="array" ref="Q254">IF(#REF!="","",#REF!)</f>
        <v>#REF!</v>
      </c>
      <c r="R254" s="316" t="e">
        <f t="array" ref="R254">IF(#REF!="","",#REF!)</f>
        <v>#REF!</v>
      </c>
    </row>
    <row r="255" spans="1:18" x14ac:dyDescent="0.25">
      <c r="A255" s="354">
        <v>8</v>
      </c>
      <c r="B255" s="316" t="e">
        <f t="array" ref="B255">IF(#REF!="","",#REF!)</f>
        <v>#REF!</v>
      </c>
      <c r="C255" s="316" t="e">
        <f t="array" ref="C255">IF(#REF!="","",#REF!)</f>
        <v>#REF!</v>
      </c>
      <c r="D255" s="316" t="e">
        <f t="array" ref="D255">IF(#REF!="","",#REF!)</f>
        <v>#REF!</v>
      </c>
      <c r="E255" s="316" t="e">
        <f t="array" ref="E255">IF(#REF!="","",#REF!)</f>
        <v>#REF!</v>
      </c>
      <c r="F255" s="316" t="e">
        <f t="array" ref="F255">IF(#REF!="","",#REF!)</f>
        <v>#REF!</v>
      </c>
      <c r="G255" s="316" t="e">
        <f t="array" ref="G255">IF(#REF!="","",#REF!)</f>
        <v>#REF!</v>
      </c>
      <c r="H255" s="316" t="e">
        <f t="array" ref="H255">IF(#REF!="","",#REF!)</f>
        <v>#REF!</v>
      </c>
      <c r="I255" s="316" t="e">
        <f t="array" ref="I255">IF(#REF!="","",#REF!)</f>
        <v>#REF!</v>
      </c>
      <c r="J255" s="316" t="e">
        <f t="array" ref="J255">IF(#REF!="","",#REF!)</f>
        <v>#REF!</v>
      </c>
      <c r="K255" s="316" t="e">
        <f t="array" ref="K255">IF(#REF!="","",#REF!)</f>
        <v>#REF!</v>
      </c>
      <c r="L255" s="316" t="e">
        <f t="array" ref="L255">IF(#REF!="","",#REF!)</f>
        <v>#REF!</v>
      </c>
      <c r="M255" s="316" t="e">
        <f t="array" ref="M255">IF(#REF!="","",#REF!)</f>
        <v>#REF!</v>
      </c>
      <c r="N255" s="316" t="e">
        <f t="array" ref="N255">IF(#REF!="","",#REF!)</f>
        <v>#REF!</v>
      </c>
      <c r="O255" s="316" t="e">
        <f t="array" ref="O255">IF(#REF!="","",#REF!)</f>
        <v>#REF!</v>
      </c>
      <c r="P255" s="316" t="e">
        <f t="array" ref="P255">IF(#REF!="","",#REF!)</f>
        <v>#REF!</v>
      </c>
      <c r="Q255" s="316" t="e">
        <f t="array" ref="Q255">IF(#REF!="","",#REF!)</f>
        <v>#REF!</v>
      </c>
      <c r="R255" s="316" t="e">
        <f t="array" ref="R255">IF(#REF!="","",#REF!)</f>
        <v>#REF!</v>
      </c>
    </row>
    <row r="256" spans="1:18" x14ac:dyDescent="0.25">
      <c r="A256" s="354">
        <v>8</v>
      </c>
      <c r="B256" s="316" t="e">
        <f t="array" ref="B256">IF(#REF!="","",#REF!)</f>
        <v>#REF!</v>
      </c>
      <c r="C256" s="316" t="e">
        <f t="array" ref="C256">IF(#REF!="","",#REF!)</f>
        <v>#REF!</v>
      </c>
      <c r="D256" s="316" t="e">
        <f t="array" ref="D256">IF(#REF!="","",#REF!)</f>
        <v>#REF!</v>
      </c>
      <c r="E256" s="316" t="e">
        <f t="array" ref="E256">IF(#REF!="","",#REF!)</f>
        <v>#REF!</v>
      </c>
      <c r="F256" s="316" t="e">
        <f t="array" ref="F256">IF(#REF!="","",#REF!)</f>
        <v>#REF!</v>
      </c>
      <c r="G256" s="316" t="e">
        <f t="array" ref="G256">IF(#REF!="","",#REF!)</f>
        <v>#REF!</v>
      </c>
      <c r="H256" s="316" t="e">
        <f t="array" ref="H256">IF(#REF!="","",#REF!)</f>
        <v>#REF!</v>
      </c>
      <c r="I256" s="316" t="e">
        <f t="array" ref="I256">IF(#REF!="","",#REF!)</f>
        <v>#REF!</v>
      </c>
      <c r="J256" s="316" t="e">
        <f t="array" ref="J256">IF(#REF!="","",#REF!)</f>
        <v>#REF!</v>
      </c>
      <c r="K256" s="316" t="e">
        <f t="array" ref="K256">IF(#REF!="","",#REF!)</f>
        <v>#REF!</v>
      </c>
      <c r="L256" s="316" t="e">
        <f t="array" ref="L256">IF(#REF!="","",#REF!)</f>
        <v>#REF!</v>
      </c>
      <c r="M256" s="316" t="e">
        <f t="array" ref="M256">IF(#REF!="","",#REF!)</f>
        <v>#REF!</v>
      </c>
      <c r="N256" s="316" t="e">
        <f t="array" ref="N256">IF(#REF!="","",#REF!)</f>
        <v>#REF!</v>
      </c>
      <c r="O256" s="316" t="e">
        <f t="array" ref="O256">IF(#REF!="","",#REF!)</f>
        <v>#REF!</v>
      </c>
      <c r="P256" s="316" t="e">
        <f t="array" ref="P256">IF(#REF!="","",#REF!)</f>
        <v>#REF!</v>
      </c>
      <c r="Q256" s="316" t="e">
        <f t="array" ref="Q256">IF(#REF!="","",#REF!)</f>
        <v>#REF!</v>
      </c>
      <c r="R256" s="316" t="e">
        <f t="array" ref="R256">IF(#REF!="","",#REF!)</f>
        <v>#REF!</v>
      </c>
    </row>
    <row r="257" spans="1:18" x14ac:dyDescent="0.25">
      <c r="A257" s="354">
        <v>8</v>
      </c>
      <c r="B257" s="316" t="e">
        <f t="array" ref="B257">IF(#REF!="","",#REF!)</f>
        <v>#REF!</v>
      </c>
      <c r="C257" s="316" t="e">
        <f t="array" ref="C257">IF(#REF!="","",#REF!)</f>
        <v>#REF!</v>
      </c>
      <c r="D257" s="316" t="e">
        <f t="array" ref="D257">IF(#REF!="","",#REF!)</f>
        <v>#REF!</v>
      </c>
      <c r="E257" s="316" t="e">
        <f t="array" ref="E257">IF(#REF!="","",#REF!)</f>
        <v>#REF!</v>
      </c>
      <c r="F257" s="316" t="e">
        <f t="array" ref="F257">IF(#REF!="","",#REF!)</f>
        <v>#REF!</v>
      </c>
      <c r="G257" s="316" t="e">
        <f t="array" ref="G257">IF(#REF!="","",#REF!)</f>
        <v>#REF!</v>
      </c>
      <c r="H257" s="316" t="e">
        <f t="array" ref="H257">IF(#REF!="","",#REF!)</f>
        <v>#REF!</v>
      </c>
      <c r="I257" s="316" t="e">
        <f t="array" ref="I257">IF(#REF!="","",#REF!)</f>
        <v>#REF!</v>
      </c>
      <c r="J257" s="316" t="e">
        <f t="array" ref="J257">IF(#REF!="","",#REF!)</f>
        <v>#REF!</v>
      </c>
      <c r="K257" s="316" t="e">
        <f t="array" ref="K257">IF(#REF!="","",#REF!)</f>
        <v>#REF!</v>
      </c>
      <c r="L257" s="316" t="e">
        <f t="array" ref="L257">IF(#REF!="","",#REF!)</f>
        <v>#REF!</v>
      </c>
      <c r="M257" s="316" t="e">
        <f t="array" ref="M257">IF(#REF!="","",#REF!)</f>
        <v>#REF!</v>
      </c>
      <c r="N257" s="316" t="e">
        <f t="array" ref="N257">IF(#REF!="","",#REF!)</f>
        <v>#REF!</v>
      </c>
      <c r="O257" s="316" t="e">
        <f t="array" ref="O257">IF(#REF!="","",#REF!)</f>
        <v>#REF!</v>
      </c>
      <c r="P257" s="316" t="e">
        <f t="array" ref="P257">IF(#REF!="","",#REF!)</f>
        <v>#REF!</v>
      </c>
      <c r="Q257" s="316" t="e">
        <f t="array" ref="Q257">IF(#REF!="","",#REF!)</f>
        <v>#REF!</v>
      </c>
      <c r="R257" s="316" t="e">
        <f t="array" ref="R257">IF(#REF!="","",#REF!)</f>
        <v>#REF!</v>
      </c>
    </row>
    <row r="258" spans="1:18" x14ac:dyDescent="0.25">
      <c r="A258" s="354">
        <v>8</v>
      </c>
      <c r="B258" s="316" t="e">
        <f t="array" ref="B258">IF(#REF!="","",#REF!)</f>
        <v>#REF!</v>
      </c>
      <c r="C258" s="316" t="e">
        <f t="array" ref="C258">IF(#REF!="","",#REF!)</f>
        <v>#REF!</v>
      </c>
      <c r="D258" s="316" t="e">
        <f t="array" ref="D258">IF(#REF!="","",#REF!)</f>
        <v>#REF!</v>
      </c>
      <c r="E258" s="316" t="e">
        <f t="array" ref="E258">IF(#REF!="","",#REF!)</f>
        <v>#REF!</v>
      </c>
      <c r="F258" s="316" t="e">
        <f t="array" ref="F258">IF(#REF!="","",#REF!)</f>
        <v>#REF!</v>
      </c>
      <c r="G258" s="316" t="e">
        <f t="array" ref="G258">IF(#REF!="","",#REF!)</f>
        <v>#REF!</v>
      </c>
      <c r="H258" s="316" t="e">
        <f t="array" ref="H258">IF(#REF!="","",#REF!)</f>
        <v>#REF!</v>
      </c>
      <c r="I258" s="316" t="e">
        <f t="array" ref="I258">IF(#REF!="","",#REF!)</f>
        <v>#REF!</v>
      </c>
      <c r="J258" s="316" t="e">
        <f t="array" ref="J258">IF(#REF!="","",#REF!)</f>
        <v>#REF!</v>
      </c>
      <c r="K258" s="316" t="e">
        <f t="array" ref="K258">IF(#REF!="","",#REF!)</f>
        <v>#REF!</v>
      </c>
      <c r="L258" s="316" t="e">
        <f t="array" ref="L258">IF(#REF!="","",#REF!)</f>
        <v>#REF!</v>
      </c>
      <c r="M258" s="316" t="e">
        <f t="array" ref="M258">IF(#REF!="","",#REF!)</f>
        <v>#REF!</v>
      </c>
      <c r="N258" s="316" t="e">
        <f t="array" ref="N258">IF(#REF!="","",#REF!)</f>
        <v>#REF!</v>
      </c>
      <c r="O258" s="316" t="e">
        <f t="array" ref="O258">IF(#REF!="","",#REF!)</f>
        <v>#REF!</v>
      </c>
      <c r="P258" s="316" t="e">
        <f t="array" ref="P258">IF(#REF!="","",#REF!)</f>
        <v>#REF!</v>
      </c>
      <c r="Q258" s="316" t="e">
        <f t="array" ref="Q258">IF(#REF!="","",#REF!)</f>
        <v>#REF!</v>
      </c>
      <c r="R258" s="316" t="e">
        <f t="array" ref="R258">IF(#REF!="","",#REF!)</f>
        <v>#REF!</v>
      </c>
    </row>
    <row r="259" spans="1:18" x14ac:dyDescent="0.25">
      <c r="A259" s="354">
        <v>8</v>
      </c>
      <c r="B259" s="316" t="e">
        <f t="array" ref="B259">IF(#REF!="","",#REF!)</f>
        <v>#REF!</v>
      </c>
      <c r="C259" s="316" t="e">
        <f t="array" ref="C259">IF(#REF!="","",#REF!)</f>
        <v>#REF!</v>
      </c>
      <c r="D259" s="316" t="e">
        <f t="array" ref="D259">IF(#REF!="","",#REF!)</f>
        <v>#REF!</v>
      </c>
      <c r="E259" s="316" t="e">
        <f t="array" ref="E259">IF(#REF!="","",#REF!)</f>
        <v>#REF!</v>
      </c>
      <c r="F259" s="316" t="e">
        <f t="array" ref="F259">IF(#REF!="","",#REF!)</f>
        <v>#REF!</v>
      </c>
      <c r="G259" s="316" t="e">
        <f t="array" ref="G259">IF(#REF!="","",#REF!)</f>
        <v>#REF!</v>
      </c>
      <c r="H259" s="316" t="e">
        <f t="array" ref="H259">IF(#REF!="","",#REF!)</f>
        <v>#REF!</v>
      </c>
      <c r="I259" s="316" t="e">
        <f t="array" ref="I259">IF(#REF!="","",#REF!)</f>
        <v>#REF!</v>
      </c>
      <c r="J259" s="316" t="e">
        <f t="array" ref="J259">IF(#REF!="","",#REF!)</f>
        <v>#REF!</v>
      </c>
      <c r="K259" s="316" t="e">
        <f t="array" ref="K259">IF(#REF!="","",#REF!)</f>
        <v>#REF!</v>
      </c>
      <c r="L259" s="316" t="e">
        <f t="array" ref="L259">IF(#REF!="","",#REF!)</f>
        <v>#REF!</v>
      </c>
      <c r="M259" s="316" t="e">
        <f t="array" ref="M259">IF(#REF!="","",#REF!)</f>
        <v>#REF!</v>
      </c>
      <c r="N259" s="316" t="e">
        <f t="array" ref="N259">IF(#REF!="","",#REF!)</f>
        <v>#REF!</v>
      </c>
      <c r="O259" s="316" t="e">
        <f t="array" ref="O259">IF(#REF!="","",#REF!)</f>
        <v>#REF!</v>
      </c>
      <c r="P259" s="316" t="e">
        <f t="array" ref="P259">IF(#REF!="","",#REF!)</f>
        <v>#REF!</v>
      </c>
      <c r="Q259" s="316" t="e">
        <f t="array" ref="Q259">IF(#REF!="","",#REF!)</f>
        <v>#REF!</v>
      </c>
      <c r="R259" s="316" t="e">
        <f t="array" ref="R259">IF(#REF!="","",#REF!)</f>
        <v>#REF!</v>
      </c>
    </row>
    <row r="260" spans="1:18" x14ac:dyDescent="0.25">
      <c r="A260" s="354">
        <v>8</v>
      </c>
      <c r="B260" s="316" t="e">
        <f t="array" ref="B260">IF(#REF!="","",#REF!)</f>
        <v>#REF!</v>
      </c>
      <c r="C260" s="316" t="e">
        <f t="array" ref="C260">IF(#REF!="","",#REF!)</f>
        <v>#REF!</v>
      </c>
      <c r="D260" s="316" t="e">
        <f t="array" ref="D260">IF(#REF!="","",#REF!)</f>
        <v>#REF!</v>
      </c>
      <c r="E260" s="316" t="e">
        <f t="array" ref="E260">IF(#REF!="","",#REF!)</f>
        <v>#REF!</v>
      </c>
      <c r="F260" s="316" t="e">
        <f t="array" ref="F260">IF(#REF!="","",#REF!)</f>
        <v>#REF!</v>
      </c>
      <c r="G260" s="316" t="e">
        <f t="array" ref="G260">IF(#REF!="","",#REF!)</f>
        <v>#REF!</v>
      </c>
      <c r="H260" s="316" t="e">
        <f t="array" ref="H260">IF(#REF!="","",#REF!)</f>
        <v>#REF!</v>
      </c>
      <c r="I260" s="316" t="e">
        <f t="array" ref="I260">IF(#REF!="","",#REF!)</f>
        <v>#REF!</v>
      </c>
      <c r="J260" s="316" t="e">
        <f t="array" ref="J260">IF(#REF!="","",#REF!)</f>
        <v>#REF!</v>
      </c>
      <c r="K260" s="316" t="e">
        <f t="array" ref="K260">IF(#REF!="","",#REF!)</f>
        <v>#REF!</v>
      </c>
      <c r="L260" s="316" t="e">
        <f t="array" ref="L260">IF(#REF!="","",#REF!)</f>
        <v>#REF!</v>
      </c>
      <c r="M260" s="316" t="e">
        <f t="array" ref="M260">IF(#REF!="","",#REF!)</f>
        <v>#REF!</v>
      </c>
      <c r="N260" s="316" t="e">
        <f t="array" ref="N260">IF(#REF!="","",#REF!)</f>
        <v>#REF!</v>
      </c>
      <c r="O260" s="316" t="e">
        <f t="array" ref="O260">IF(#REF!="","",#REF!)</f>
        <v>#REF!</v>
      </c>
      <c r="P260" s="316" t="e">
        <f t="array" ref="P260">IF(#REF!="","",#REF!)</f>
        <v>#REF!</v>
      </c>
      <c r="Q260" s="316" t="e">
        <f t="array" ref="Q260">IF(#REF!="","",#REF!)</f>
        <v>#REF!</v>
      </c>
      <c r="R260" s="316" t="e">
        <f t="array" ref="R260">IF(#REF!="","",#REF!)</f>
        <v>#REF!</v>
      </c>
    </row>
    <row r="261" spans="1:18" x14ac:dyDescent="0.25">
      <c r="A261" s="354">
        <v>8</v>
      </c>
      <c r="B261" s="316" t="e">
        <f t="array" ref="B261">IF(#REF!="","",#REF!)</f>
        <v>#REF!</v>
      </c>
      <c r="C261" s="316" t="e">
        <f t="array" ref="C261">IF(#REF!="","",#REF!)</f>
        <v>#REF!</v>
      </c>
      <c r="D261" s="316" t="e">
        <f t="array" ref="D261">IF(#REF!="","",#REF!)</f>
        <v>#REF!</v>
      </c>
      <c r="E261" s="316" t="e">
        <f t="array" ref="E261">IF(#REF!="","",#REF!)</f>
        <v>#REF!</v>
      </c>
      <c r="F261" s="316" t="e">
        <f t="array" ref="F261">IF(#REF!="","",#REF!)</f>
        <v>#REF!</v>
      </c>
      <c r="G261" s="316" t="e">
        <f t="array" ref="G261">IF(#REF!="","",#REF!)</f>
        <v>#REF!</v>
      </c>
      <c r="H261" s="316" t="e">
        <f t="array" ref="H261">IF(#REF!="","",#REF!)</f>
        <v>#REF!</v>
      </c>
      <c r="I261" s="316" t="e">
        <f t="array" ref="I261">IF(#REF!="","",#REF!)</f>
        <v>#REF!</v>
      </c>
      <c r="J261" s="316" t="e">
        <f t="array" ref="J261">IF(#REF!="","",#REF!)</f>
        <v>#REF!</v>
      </c>
      <c r="K261" s="316" t="e">
        <f t="array" ref="K261">IF(#REF!="","",#REF!)</f>
        <v>#REF!</v>
      </c>
      <c r="L261" s="316" t="e">
        <f t="array" ref="L261">IF(#REF!="","",#REF!)</f>
        <v>#REF!</v>
      </c>
      <c r="M261" s="316" t="e">
        <f t="array" ref="M261">IF(#REF!="","",#REF!)</f>
        <v>#REF!</v>
      </c>
      <c r="N261" s="316" t="e">
        <f t="array" ref="N261">IF(#REF!="","",#REF!)</f>
        <v>#REF!</v>
      </c>
      <c r="O261" s="316" t="e">
        <f t="array" ref="O261">IF(#REF!="","",#REF!)</f>
        <v>#REF!</v>
      </c>
      <c r="P261" s="316" t="e">
        <f t="array" ref="P261">IF(#REF!="","",#REF!)</f>
        <v>#REF!</v>
      </c>
      <c r="Q261" s="316" t="e">
        <f t="array" ref="Q261">IF(#REF!="","",#REF!)</f>
        <v>#REF!</v>
      </c>
      <c r="R261" s="316" t="e">
        <f t="array" ref="R261">IF(#REF!="","",#REF!)</f>
        <v>#REF!</v>
      </c>
    </row>
    <row r="262" spans="1:18" x14ac:dyDescent="0.25">
      <c r="A262" s="354">
        <v>8</v>
      </c>
      <c r="B262" s="316" t="e">
        <f t="array" ref="B262">IF(#REF!="","",#REF!)</f>
        <v>#REF!</v>
      </c>
      <c r="C262" s="316" t="e">
        <f t="array" ref="C262">IF(#REF!="","",#REF!)</f>
        <v>#REF!</v>
      </c>
      <c r="D262" s="316" t="e">
        <f t="array" ref="D262">IF(#REF!="","",#REF!)</f>
        <v>#REF!</v>
      </c>
      <c r="E262" s="316" t="e">
        <f t="array" ref="E262">IF(#REF!="","",#REF!)</f>
        <v>#REF!</v>
      </c>
      <c r="F262" s="316" t="e">
        <f t="array" ref="F262">IF(#REF!="","",#REF!)</f>
        <v>#REF!</v>
      </c>
      <c r="G262" s="316" t="e">
        <f t="array" ref="G262">IF(#REF!="","",#REF!)</f>
        <v>#REF!</v>
      </c>
      <c r="H262" s="316" t="e">
        <f t="array" ref="H262">IF(#REF!="","",#REF!)</f>
        <v>#REF!</v>
      </c>
      <c r="I262" s="316" t="e">
        <f t="array" ref="I262">IF(#REF!="","",#REF!)</f>
        <v>#REF!</v>
      </c>
      <c r="J262" s="316" t="e">
        <f t="array" ref="J262">IF(#REF!="","",#REF!)</f>
        <v>#REF!</v>
      </c>
      <c r="K262" s="316" t="e">
        <f t="array" ref="K262">IF(#REF!="","",#REF!)</f>
        <v>#REF!</v>
      </c>
      <c r="L262" s="316" t="e">
        <f t="array" ref="L262">IF(#REF!="","",#REF!)</f>
        <v>#REF!</v>
      </c>
      <c r="M262" s="316" t="e">
        <f t="array" ref="M262">IF(#REF!="","",#REF!)</f>
        <v>#REF!</v>
      </c>
      <c r="N262" s="316" t="e">
        <f t="array" ref="N262">IF(#REF!="","",#REF!)</f>
        <v>#REF!</v>
      </c>
      <c r="O262" s="316" t="e">
        <f t="array" ref="O262">IF(#REF!="","",#REF!)</f>
        <v>#REF!</v>
      </c>
      <c r="P262" s="316" t="e">
        <f t="array" ref="P262">IF(#REF!="","",#REF!)</f>
        <v>#REF!</v>
      </c>
      <c r="Q262" s="316" t="e">
        <f t="array" ref="Q262">IF(#REF!="","",#REF!)</f>
        <v>#REF!</v>
      </c>
      <c r="R262" s="316" t="e">
        <f t="array" ref="R262">IF(#REF!="","",#REF!)</f>
        <v>#REF!</v>
      </c>
    </row>
    <row r="263" spans="1:18" x14ac:dyDescent="0.25">
      <c r="A263" s="354">
        <v>8</v>
      </c>
      <c r="B263" s="316" t="e">
        <f t="array" ref="B263">IF(#REF!="","",#REF!)</f>
        <v>#REF!</v>
      </c>
      <c r="C263" s="316" t="e">
        <f t="array" ref="C263">IF(#REF!="","",#REF!)</f>
        <v>#REF!</v>
      </c>
      <c r="D263" s="316" t="e">
        <f t="array" ref="D263">IF(#REF!="","",#REF!)</f>
        <v>#REF!</v>
      </c>
      <c r="E263" s="316" t="e">
        <f t="array" ref="E263">IF(#REF!="","",#REF!)</f>
        <v>#REF!</v>
      </c>
      <c r="F263" s="316" t="e">
        <f t="array" ref="F263">IF(#REF!="","",#REF!)</f>
        <v>#REF!</v>
      </c>
      <c r="G263" s="316" t="e">
        <f t="array" ref="G263">IF(#REF!="","",#REF!)</f>
        <v>#REF!</v>
      </c>
      <c r="H263" s="316" t="e">
        <f t="array" ref="H263">IF(#REF!="","",#REF!)</f>
        <v>#REF!</v>
      </c>
      <c r="I263" s="316" t="e">
        <f t="array" ref="I263">IF(#REF!="","",#REF!)</f>
        <v>#REF!</v>
      </c>
      <c r="J263" s="316" t="e">
        <f t="array" ref="J263">IF(#REF!="","",#REF!)</f>
        <v>#REF!</v>
      </c>
      <c r="K263" s="316" t="e">
        <f t="array" ref="K263">IF(#REF!="","",#REF!)</f>
        <v>#REF!</v>
      </c>
      <c r="L263" s="316" t="e">
        <f t="array" ref="L263">IF(#REF!="","",#REF!)</f>
        <v>#REF!</v>
      </c>
      <c r="M263" s="316" t="e">
        <f t="array" ref="M263">IF(#REF!="","",#REF!)</f>
        <v>#REF!</v>
      </c>
      <c r="N263" s="316" t="e">
        <f t="array" ref="N263">IF(#REF!="","",#REF!)</f>
        <v>#REF!</v>
      </c>
      <c r="O263" s="316" t="e">
        <f t="array" ref="O263">IF(#REF!="","",#REF!)</f>
        <v>#REF!</v>
      </c>
      <c r="P263" s="316" t="e">
        <f t="array" ref="P263">IF(#REF!="","",#REF!)</f>
        <v>#REF!</v>
      </c>
      <c r="Q263" s="316" t="e">
        <f t="array" ref="Q263">IF(#REF!="","",#REF!)</f>
        <v>#REF!</v>
      </c>
      <c r="R263" s="316" t="e">
        <f t="array" ref="R263">IF(#REF!="","",#REF!)</f>
        <v>#REF!</v>
      </c>
    </row>
    <row r="264" spans="1:18" x14ac:dyDescent="0.25">
      <c r="A264" s="354">
        <v>8</v>
      </c>
      <c r="B264" s="316" t="e">
        <f t="array" ref="B264">IF(#REF!="","",#REF!)</f>
        <v>#REF!</v>
      </c>
      <c r="C264" s="316" t="e">
        <f t="array" ref="C264">IF(#REF!="","",#REF!)</f>
        <v>#REF!</v>
      </c>
      <c r="D264" s="316" t="e">
        <f t="array" ref="D264">IF(#REF!="","",#REF!)</f>
        <v>#REF!</v>
      </c>
      <c r="E264" s="316" t="e">
        <f t="array" ref="E264">IF(#REF!="","",#REF!)</f>
        <v>#REF!</v>
      </c>
      <c r="F264" s="316" t="e">
        <f t="array" ref="F264">IF(#REF!="","",#REF!)</f>
        <v>#REF!</v>
      </c>
      <c r="G264" s="316" t="e">
        <f t="array" ref="G264">IF(#REF!="","",#REF!)</f>
        <v>#REF!</v>
      </c>
      <c r="H264" s="316" t="e">
        <f t="array" ref="H264">IF(#REF!="","",#REF!)</f>
        <v>#REF!</v>
      </c>
      <c r="I264" s="316" t="e">
        <f t="array" ref="I264">IF(#REF!="","",#REF!)</f>
        <v>#REF!</v>
      </c>
      <c r="J264" s="316" t="e">
        <f t="array" ref="J264">IF(#REF!="","",#REF!)</f>
        <v>#REF!</v>
      </c>
      <c r="K264" s="316" t="e">
        <f t="array" ref="K264">IF(#REF!="","",#REF!)</f>
        <v>#REF!</v>
      </c>
      <c r="L264" s="316" t="e">
        <f t="array" ref="L264">IF(#REF!="","",#REF!)</f>
        <v>#REF!</v>
      </c>
      <c r="M264" s="316" t="e">
        <f t="array" ref="M264">IF(#REF!="","",#REF!)</f>
        <v>#REF!</v>
      </c>
      <c r="N264" s="316" t="e">
        <f t="array" ref="N264">IF(#REF!="","",#REF!)</f>
        <v>#REF!</v>
      </c>
      <c r="O264" s="316" t="e">
        <f t="array" ref="O264">IF(#REF!="","",#REF!)</f>
        <v>#REF!</v>
      </c>
      <c r="P264" s="316" t="e">
        <f t="array" ref="P264">IF(#REF!="","",#REF!)</f>
        <v>#REF!</v>
      </c>
      <c r="Q264" s="316" t="e">
        <f t="array" ref="Q264">IF(#REF!="","",#REF!)</f>
        <v>#REF!</v>
      </c>
      <c r="R264" s="316" t="e">
        <f t="array" ref="R264">IF(#REF!="","",#REF!)</f>
        <v>#REF!</v>
      </c>
    </row>
    <row r="265" spans="1:18" x14ac:dyDescent="0.25">
      <c r="A265" s="354">
        <v>8</v>
      </c>
      <c r="B265" s="316" t="e">
        <f t="array" ref="B265">IF(#REF!="","",#REF!)</f>
        <v>#REF!</v>
      </c>
      <c r="C265" s="316" t="e">
        <f t="array" ref="C265">IF(#REF!="","",#REF!)</f>
        <v>#REF!</v>
      </c>
      <c r="D265" s="316" t="e">
        <f t="array" ref="D265">IF(#REF!="","",#REF!)</f>
        <v>#REF!</v>
      </c>
      <c r="E265" s="316" t="e">
        <f t="array" ref="E265">IF(#REF!="","",#REF!)</f>
        <v>#REF!</v>
      </c>
      <c r="F265" s="316" t="e">
        <f t="array" ref="F265">IF(#REF!="","",#REF!)</f>
        <v>#REF!</v>
      </c>
      <c r="G265" s="316" t="e">
        <f t="array" ref="G265">IF(#REF!="","",#REF!)</f>
        <v>#REF!</v>
      </c>
      <c r="H265" s="316" t="e">
        <f t="array" ref="H265">IF(#REF!="","",#REF!)</f>
        <v>#REF!</v>
      </c>
      <c r="I265" s="316" t="e">
        <f t="array" ref="I265">IF(#REF!="","",#REF!)</f>
        <v>#REF!</v>
      </c>
      <c r="J265" s="316" t="e">
        <f t="array" ref="J265">IF(#REF!="","",#REF!)</f>
        <v>#REF!</v>
      </c>
      <c r="K265" s="316" t="e">
        <f t="array" ref="K265">IF(#REF!="","",#REF!)</f>
        <v>#REF!</v>
      </c>
      <c r="L265" s="316" t="e">
        <f t="array" ref="L265">IF(#REF!="","",#REF!)</f>
        <v>#REF!</v>
      </c>
      <c r="M265" s="316" t="e">
        <f t="array" ref="M265">IF(#REF!="","",#REF!)</f>
        <v>#REF!</v>
      </c>
      <c r="N265" s="316" t="e">
        <f t="array" ref="N265">IF(#REF!="","",#REF!)</f>
        <v>#REF!</v>
      </c>
      <c r="O265" s="316" t="e">
        <f t="array" ref="O265">IF(#REF!="","",#REF!)</f>
        <v>#REF!</v>
      </c>
      <c r="P265" s="316" t="e">
        <f t="array" ref="P265">IF(#REF!="","",#REF!)</f>
        <v>#REF!</v>
      </c>
      <c r="Q265" s="316" t="e">
        <f t="array" ref="Q265">IF(#REF!="","",#REF!)</f>
        <v>#REF!</v>
      </c>
      <c r="R265" s="316" t="e">
        <f t="array" ref="R265">IF(#REF!="","",#REF!)</f>
        <v>#REF!</v>
      </c>
    </row>
    <row r="266" spans="1:18" x14ac:dyDescent="0.25">
      <c r="A266" s="354">
        <v>8</v>
      </c>
      <c r="B266" s="316" t="e">
        <f t="array" ref="B266">IF(#REF!="","",#REF!)</f>
        <v>#REF!</v>
      </c>
      <c r="C266" s="316" t="e">
        <f t="array" ref="C266">IF(#REF!="","",#REF!)</f>
        <v>#REF!</v>
      </c>
      <c r="D266" s="316" t="e">
        <f t="array" ref="D266">IF(#REF!="","",#REF!)</f>
        <v>#REF!</v>
      </c>
      <c r="E266" s="316" t="e">
        <f t="array" ref="E266">IF(#REF!="","",#REF!)</f>
        <v>#REF!</v>
      </c>
      <c r="F266" s="316" t="e">
        <f t="array" ref="F266">IF(#REF!="","",#REF!)</f>
        <v>#REF!</v>
      </c>
      <c r="G266" s="316" t="e">
        <f t="array" ref="G266">IF(#REF!="","",#REF!)</f>
        <v>#REF!</v>
      </c>
      <c r="H266" s="316" t="e">
        <f t="array" ref="H266">IF(#REF!="","",#REF!)</f>
        <v>#REF!</v>
      </c>
      <c r="I266" s="316" t="e">
        <f t="array" ref="I266">IF(#REF!="","",#REF!)</f>
        <v>#REF!</v>
      </c>
      <c r="J266" s="316" t="e">
        <f t="array" ref="J266">IF(#REF!="","",#REF!)</f>
        <v>#REF!</v>
      </c>
      <c r="K266" s="316" t="e">
        <f t="array" ref="K266">IF(#REF!="","",#REF!)</f>
        <v>#REF!</v>
      </c>
      <c r="L266" s="316" t="e">
        <f t="array" ref="L266">IF(#REF!="","",#REF!)</f>
        <v>#REF!</v>
      </c>
      <c r="M266" s="316" t="e">
        <f t="array" ref="M266">IF(#REF!="","",#REF!)</f>
        <v>#REF!</v>
      </c>
      <c r="N266" s="316" t="e">
        <f t="array" ref="N266">IF(#REF!="","",#REF!)</f>
        <v>#REF!</v>
      </c>
      <c r="O266" s="316" t="e">
        <f t="array" ref="O266">IF(#REF!="","",#REF!)</f>
        <v>#REF!</v>
      </c>
      <c r="P266" s="316" t="e">
        <f t="array" ref="P266">IF(#REF!="","",#REF!)</f>
        <v>#REF!</v>
      </c>
      <c r="Q266" s="316" t="e">
        <f t="array" ref="Q266">IF(#REF!="","",#REF!)</f>
        <v>#REF!</v>
      </c>
      <c r="R266" s="316" t="e">
        <f t="array" ref="R266">IF(#REF!="","",#REF!)</f>
        <v>#REF!</v>
      </c>
    </row>
    <row r="267" spans="1:18" x14ac:dyDescent="0.25">
      <c r="A267" s="354">
        <v>8</v>
      </c>
      <c r="B267" s="316" t="e">
        <f t="array" ref="B267">IF(#REF!="","",#REF!)</f>
        <v>#REF!</v>
      </c>
      <c r="C267" s="316" t="e">
        <f t="array" ref="C267">IF(#REF!="","",#REF!)</f>
        <v>#REF!</v>
      </c>
      <c r="D267" s="316" t="e">
        <f t="array" ref="D267">IF(#REF!="","",#REF!)</f>
        <v>#REF!</v>
      </c>
      <c r="E267" s="316" t="e">
        <f t="array" ref="E267">IF(#REF!="","",#REF!)</f>
        <v>#REF!</v>
      </c>
      <c r="F267" s="316" t="e">
        <f t="array" ref="F267">IF(#REF!="","",#REF!)</f>
        <v>#REF!</v>
      </c>
      <c r="G267" s="316" t="e">
        <f t="array" ref="G267">IF(#REF!="","",#REF!)</f>
        <v>#REF!</v>
      </c>
      <c r="H267" s="316" t="e">
        <f t="array" ref="H267">IF(#REF!="","",#REF!)</f>
        <v>#REF!</v>
      </c>
      <c r="I267" s="316" t="e">
        <f t="array" ref="I267">IF(#REF!="","",#REF!)</f>
        <v>#REF!</v>
      </c>
      <c r="J267" s="316" t="e">
        <f t="array" ref="J267">IF(#REF!="","",#REF!)</f>
        <v>#REF!</v>
      </c>
      <c r="K267" s="316" t="e">
        <f t="array" ref="K267">IF(#REF!="","",#REF!)</f>
        <v>#REF!</v>
      </c>
      <c r="L267" s="316" t="e">
        <f t="array" ref="L267">IF(#REF!="","",#REF!)</f>
        <v>#REF!</v>
      </c>
      <c r="M267" s="316" t="e">
        <f t="array" ref="M267">IF(#REF!="","",#REF!)</f>
        <v>#REF!</v>
      </c>
      <c r="N267" s="316" t="e">
        <f t="array" ref="N267">IF(#REF!="","",#REF!)</f>
        <v>#REF!</v>
      </c>
      <c r="O267" s="316" t="e">
        <f t="array" ref="O267">IF(#REF!="","",#REF!)</f>
        <v>#REF!</v>
      </c>
      <c r="P267" s="316" t="e">
        <f t="array" ref="P267">IF(#REF!="","",#REF!)</f>
        <v>#REF!</v>
      </c>
      <c r="Q267" s="316" t="e">
        <f t="array" ref="Q267">IF(#REF!="","",#REF!)</f>
        <v>#REF!</v>
      </c>
      <c r="R267" s="316" t="e">
        <f t="array" ref="R267">IF(#REF!="","",#REF!)</f>
        <v>#REF!</v>
      </c>
    </row>
    <row r="268" spans="1:18" x14ac:dyDescent="0.25">
      <c r="A268" s="354">
        <v>8</v>
      </c>
      <c r="B268" s="316" t="e">
        <f t="array" ref="B268">IF(#REF!="","",#REF!)</f>
        <v>#REF!</v>
      </c>
      <c r="C268" s="316" t="e">
        <f t="array" ref="C268">IF(#REF!="","",#REF!)</f>
        <v>#REF!</v>
      </c>
      <c r="D268" s="316" t="e">
        <f t="array" ref="D268">IF(#REF!="","",#REF!)</f>
        <v>#REF!</v>
      </c>
      <c r="E268" s="316" t="e">
        <f t="array" ref="E268">IF(#REF!="","",#REF!)</f>
        <v>#REF!</v>
      </c>
      <c r="F268" s="316" t="e">
        <f t="array" ref="F268">IF(#REF!="","",#REF!)</f>
        <v>#REF!</v>
      </c>
      <c r="G268" s="316" t="e">
        <f t="array" ref="G268">IF(#REF!="","",#REF!)</f>
        <v>#REF!</v>
      </c>
      <c r="H268" s="316" t="e">
        <f t="array" ref="H268">IF(#REF!="","",#REF!)</f>
        <v>#REF!</v>
      </c>
      <c r="I268" s="316" t="e">
        <f t="array" ref="I268">IF(#REF!="","",#REF!)</f>
        <v>#REF!</v>
      </c>
      <c r="J268" s="316" t="e">
        <f t="array" ref="J268">IF(#REF!="","",#REF!)</f>
        <v>#REF!</v>
      </c>
      <c r="K268" s="316" t="e">
        <f t="array" ref="K268">IF(#REF!="","",#REF!)</f>
        <v>#REF!</v>
      </c>
      <c r="L268" s="316" t="e">
        <f t="array" ref="L268">IF(#REF!="","",#REF!)</f>
        <v>#REF!</v>
      </c>
      <c r="M268" s="316" t="e">
        <f t="array" ref="M268">IF(#REF!="","",#REF!)</f>
        <v>#REF!</v>
      </c>
      <c r="N268" s="316" t="e">
        <f t="array" ref="N268">IF(#REF!="","",#REF!)</f>
        <v>#REF!</v>
      </c>
      <c r="O268" s="316" t="e">
        <f t="array" ref="O268">IF(#REF!="","",#REF!)</f>
        <v>#REF!</v>
      </c>
      <c r="P268" s="316" t="e">
        <f t="array" ref="P268">IF(#REF!="","",#REF!)</f>
        <v>#REF!</v>
      </c>
      <c r="Q268" s="316" t="e">
        <f t="array" ref="Q268">IF(#REF!="","",#REF!)</f>
        <v>#REF!</v>
      </c>
      <c r="R268" s="316" t="e">
        <f t="array" ref="R268">IF(#REF!="","",#REF!)</f>
        <v>#REF!</v>
      </c>
    </row>
    <row r="269" spans="1:18" x14ac:dyDescent="0.25">
      <c r="A269" s="354">
        <v>8</v>
      </c>
      <c r="B269" s="316" t="e">
        <f t="array" ref="B269">IF(#REF!="","",#REF!)</f>
        <v>#REF!</v>
      </c>
      <c r="C269" s="316" t="e">
        <f t="array" ref="C269">IF(#REF!="","",#REF!)</f>
        <v>#REF!</v>
      </c>
      <c r="D269" s="316" t="e">
        <f t="array" ref="D269">IF(#REF!="","",#REF!)</f>
        <v>#REF!</v>
      </c>
      <c r="E269" s="316" t="e">
        <f t="array" ref="E269">IF(#REF!="","",#REF!)</f>
        <v>#REF!</v>
      </c>
      <c r="F269" s="316" t="e">
        <f t="array" ref="F269">IF(#REF!="","",#REF!)</f>
        <v>#REF!</v>
      </c>
      <c r="G269" s="316" t="e">
        <f t="array" ref="G269">IF(#REF!="","",#REF!)</f>
        <v>#REF!</v>
      </c>
      <c r="H269" s="316" t="e">
        <f t="array" ref="H269">IF(#REF!="","",#REF!)</f>
        <v>#REF!</v>
      </c>
      <c r="I269" s="316" t="e">
        <f t="array" ref="I269">IF(#REF!="","",#REF!)</f>
        <v>#REF!</v>
      </c>
      <c r="J269" s="316" t="e">
        <f t="array" ref="J269">IF(#REF!="","",#REF!)</f>
        <v>#REF!</v>
      </c>
      <c r="K269" s="316" t="e">
        <f t="array" ref="K269">IF(#REF!="","",#REF!)</f>
        <v>#REF!</v>
      </c>
      <c r="L269" s="316" t="e">
        <f t="array" ref="L269">IF(#REF!="","",#REF!)</f>
        <v>#REF!</v>
      </c>
      <c r="M269" s="316" t="e">
        <f t="array" ref="M269">IF(#REF!="","",#REF!)</f>
        <v>#REF!</v>
      </c>
      <c r="N269" s="316" t="e">
        <f t="array" ref="N269">IF(#REF!="","",#REF!)</f>
        <v>#REF!</v>
      </c>
      <c r="O269" s="316" t="e">
        <f t="array" ref="O269">IF(#REF!="","",#REF!)</f>
        <v>#REF!</v>
      </c>
      <c r="P269" s="316" t="e">
        <f t="array" ref="P269">IF(#REF!="","",#REF!)</f>
        <v>#REF!</v>
      </c>
      <c r="Q269" s="316" t="e">
        <f t="array" ref="Q269">IF(#REF!="","",#REF!)</f>
        <v>#REF!</v>
      </c>
      <c r="R269" s="316" t="e">
        <f t="array" ref="R269">IF(#REF!="","",#REF!)</f>
        <v>#REF!</v>
      </c>
    </row>
    <row r="270" spans="1:18" x14ac:dyDescent="0.25">
      <c r="A270" s="354">
        <v>8</v>
      </c>
      <c r="B270" s="316" t="e">
        <f t="array" ref="B270">IF(#REF!="","",#REF!)</f>
        <v>#REF!</v>
      </c>
      <c r="C270" s="316" t="e">
        <f t="array" ref="C270">IF(#REF!="","",#REF!)</f>
        <v>#REF!</v>
      </c>
      <c r="D270" s="316" t="e">
        <f t="array" ref="D270">IF(#REF!="","",#REF!)</f>
        <v>#REF!</v>
      </c>
      <c r="E270" s="316" t="e">
        <f t="array" ref="E270">IF(#REF!="","",#REF!)</f>
        <v>#REF!</v>
      </c>
      <c r="F270" s="316" t="e">
        <f t="array" ref="F270">IF(#REF!="","",#REF!)</f>
        <v>#REF!</v>
      </c>
      <c r="G270" s="316" t="e">
        <f t="array" ref="G270">IF(#REF!="","",#REF!)</f>
        <v>#REF!</v>
      </c>
      <c r="H270" s="316" t="e">
        <f t="array" ref="H270">IF(#REF!="","",#REF!)</f>
        <v>#REF!</v>
      </c>
      <c r="I270" s="316" t="e">
        <f t="array" ref="I270">IF(#REF!="","",#REF!)</f>
        <v>#REF!</v>
      </c>
      <c r="J270" s="316" t="e">
        <f t="array" ref="J270">IF(#REF!="","",#REF!)</f>
        <v>#REF!</v>
      </c>
      <c r="K270" s="316" t="e">
        <f t="array" ref="K270">IF(#REF!="","",#REF!)</f>
        <v>#REF!</v>
      </c>
      <c r="L270" s="316" t="e">
        <f t="array" ref="L270">IF(#REF!="","",#REF!)</f>
        <v>#REF!</v>
      </c>
      <c r="M270" s="316" t="e">
        <f t="array" ref="M270">IF(#REF!="","",#REF!)</f>
        <v>#REF!</v>
      </c>
      <c r="N270" s="316" t="e">
        <f t="array" ref="N270">IF(#REF!="","",#REF!)</f>
        <v>#REF!</v>
      </c>
      <c r="O270" s="316" t="e">
        <f t="array" ref="O270">IF(#REF!="","",#REF!)</f>
        <v>#REF!</v>
      </c>
      <c r="P270" s="316" t="e">
        <f t="array" ref="P270">IF(#REF!="","",#REF!)</f>
        <v>#REF!</v>
      </c>
      <c r="Q270" s="316" t="e">
        <f t="array" ref="Q270">IF(#REF!="","",#REF!)</f>
        <v>#REF!</v>
      </c>
      <c r="R270" s="316" t="e">
        <f t="array" ref="R270">IF(#REF!="","",#REF!)</f>
        <v>#REF!</v>
      </c>
    </row>
    <row r="271" spans="1:18" x14ac:dyDescent="0.25">
      <c r="A271" s="354">
        <v>8</v>
      </c>
      <c r="B271" s="316" t="e">
        <f t="array" ref="B271">IF(#REF!="","",#REF!)</f>
        <v>#REF!</v>
      </c>
      <c r="C271" s="316" t="e">
        <f t="array" ref="C271">IF(#REF!="","",#REF!)</f>
        <v>#REF!</v>
      </c>
      <c r="D271" s="316" t="e">
        <f t="array" ref="D271">IF(#REF!="","",#REF!)</f>
        <v>#REF!</v>
      </c>
      <c r="E271" s="316" t="e">
        <f t="array" ref="E271">IF(#REF!="","",#REF!)</f>
        <v>#REF!</v>
      </c>
      <c r="F271" s="316" t="e">
        <f t="array" ref="F271">IF(#REF!="","",#REF!)</f>
        <v>#REF!</v>
      </c>
      <c r="G271" s="316" t="e">
        <f t="array" ref="G271">IF(#REF!="","",#REF!)</f>
        <v>#REF!</v>
      </c>
      <c r="H271" s="316" t="e">
        <f t="array" ref="H271">IF(#REF!="","",#REF!)</f>
        <v>#REF!</v>
      </c>
      <c r="I271" s="316" t="e">
        <f t="array" ref="I271">IF(#REF!="","",#REF!)</f>
        <v>#REF!</v>
      </c>
      <c r="J271" s="316" t="e">
        <f t="array" ref="J271">IF(#REF!="","",#REF!)</f>
        <v>#REF!</v>
      </c>
      <c r="K271" s="316" t="e">
        <f t="array" ref="K271">IF(#REF!="","",#REF!)</f>
        <v>#REF!</v>
      </c>
      <c r="L271" s="316" t="e">
        <f t="array" ref="L271">IF(#REF!="","",#REF!)</f>
        <v>#REF!</v>
      </c>
      <c r="M271" s="316" t="e">
        <f t="array" ref="M271">IF(#REF!="","",#REF!)</f>
        <v>#REF!</v>
      </c>
      <c r="N271" s="316" t="e">
        <f t="array" ref="N271">IF(#REF!="","",#REF!)</f>
        <v>#REF!</v>
      </c>
      <c r="O271" s="316" t="e">
        <f t="array" ref="O271">IF(#REF!="","",#REF!)</f>
        <v>#REF!</v>
      </c>
      <c r="P271" s="316" t="e">
        <f t="array" ref="P271">IF(#REF!="","",#REF!)</f>
        <v>#REF!</v>
      </c>
      <c r="Q271" s="316" t="e">
        <f t="array" ref="Q271">IF(#REF!="","",#REF!)</f>
        <v>#REF!</v>
      </c>
      <c r="R271" s="316" t="e">
        <f t="array" ref="R271">IF(#REF!="","",#REF!)</f>
        <v>#REF!</v>
      </c>
    </row>
    <row r="272" spans="1:18" x14ac:dyDescent="0.25">
      <c r="A272" s="354">
        <v>8</v>
      </c>
      <c r="B272" s="316" t="e">
        <f t="array" ref="B272">IF(#REF!="","",#REF!)</f>
        <v>#REF!</v>
      </c>
      <c r="C272" s="316" t="e">
        <f t="array" ref="C272">IF(#REF!="","",#REF!)</f>
        <v>#REF!</v>
      </c>
      <c r="D272" s="316" t="e">
        <f t="array" ref="D272">IF(#REF!="","",#REF!)</f>
        <v>#REF!</v>
      </c>
      <c r="E272" s="316" t="e">
        <f t="array" ref="E272">IF(#REF!="","",#REF!)</f>
        <v>#REF!</v>
      </c>
      <c r="F272" s="316" t="e">
        <f t="array" ref="F272">IF(#REF!="","",#REF!)</f>
        <v>#REF!</v>
      </c>
      <c r="G272" s="316" t="e">
        <f t="array" ref="G272">IF(#REF!="","",#REF!)</f>
        <v>#REF!</v>
      </c>
      <c r="H272" s="316" t="e">
        <f t="array" ref="H272">IF(#REF!="","",#REF!)</f>
        <v>#REF!</v>
      </c>
      <c r="I272" s="316" t="e">
        <f t="array" ref="I272">IF(#REF!="","",#REF!)</f>
        <v>#REF!</v>
      </c>
      <c r="J272" s="316" t="e">
        <f t="array" ref="J272">IF(#REF!="","",#REF!)</f>
        <v>#REF!</v>
      </c>
      <c r="K272" s="316" t="e">
        <f t="array" ref="K272">IF(#REF!="","",#REF!)</f>
        <v>#REF!</v>
      </c>
      <c r="L272" s="316" t="e">
        <f t="array" ref="L272">IF(#REF!="","",#REF!)</f>
        <v>#REF!</v>
      </c>
      <c r="M272" s="316" t="e">
        <f t="array" ref="M272">IF(#REF!="","",#REF!)</f>
        <v>#REF!</v>
      </c>
      <c r="N272" s="316" t="e">
        <f t="array" ref="N272">IF(#REF!="","",#REF!)</f>
        <v>#REF!</v>
      </c>
      <c r="O272" s="316" t="e">
        <f t="array" ref="O272">IF(#REF!="","",#REF!)</f>
        <v>#REF!</v>
      </c>
      <c r="P272" s="316" t="e">
        <f t="array" ref="P272">IF(#REF!="","",#REF!)</f>
        <v>#REF!</v>
      </c>
      <c r="Q272" s="316" t="e">
        <f t="array" ref="Q272">IF(#REF!="","",#REF!)</f>
        <v>#REF!</v>
      </c>
      <c r="R272" s="316" t="e">
        <f t="array" ref="R272">IF(#REF!="","",#REF!)</f>
        <v>#REF!</v>
      </c>
    </row>
    <row r="273" spans="1:18" x14ac:dyDescent="0.25">
      <c r="A273" s="354">
        <v>8</v>
      </c>
      <c r="B273" s="316" t="e">
        <f t="array" ref="B273">IF(#REF!="","",#REF!)</f>
        <v>#REF!</v>
      </c>
      <c r="C273" s="316" t="e">
        <f t="array" ref="C273">IF(#REF!="","",#REF!)</f>
        <v>#REF!</v>
      </c>
      <c r="D273" s="316" t="e">
        <f t="array" ref="D273">IF(#REF!="","",#REF!)</f>
        <v>#REF!</v>
      </c>
      <c r="E273" s="316" t="e">
        <f t="array" ref="E273">IF(#REF!="","",#REF!)</f>
        <v>#REF!</v>
      </c>
      <c r="F273" s="316" t="e">
        <f t="array" ref="F273">IF(#REF!="","",#REF!)</f>
        <v>#REF!</v>
      </c>
      <c r="G273" s="316" t="e">
        <f t="array" ref="G273">IF(#REF!="","",#REF!)</f>
        <v>#REF!</v>
      </c>
      <c r="H273" s="316" t="e">
        <f t="array" ref="H273">IF(#REF!="","",#REF!)</f>
        <v>#REF!</v>
      </c>
      <c r="I273" s="316" t="e">
        <f t="array" ref="I273">IF(#REF!="","",#REF!)</f>
        <v>#REF!</v>
      </c>
      <c r="J273" s="316" t="e">
        <f t="array" ref="J273">IF(#REF!="","",#REF!)</f>
        <v>#REF!</v>
      </c>
      <c r="K273" s="316" t="e">
        <f t="array" ref="K273">IF(#REF!="","",#REF!)</f>
        <v>#REF!</v>
      </c>
      <c r="L273" s="316" t="e">
        <f t="array" ref="L273">IF(#REF!="","",#REF!)</f>
        <v>#REF!</v>
      </c>
      <c r="M273" s="316" t="e">
        <f t="array" ref="M273">IF(#REF!="","",#REF!)</f>
        <v>#REF!</v>
      </c>
      <c r="N273" s="316" t="e">
        <f t="array" ref="N273">IF(#REF!="","",#REF!)</f>
        <v>#REF!</v>
      </c>
      <c r="O273" s="316" t="e">
        <f t="array" ref="O273">IF(#REF!="","",#REF!)</f>
        <v>#REF!</v>
      </c>
      <c r="P273" s="316" t="e">
        <f t="array" ref="P273">IF(#REF!="","",#REF!)</f>
        <v>#REF!</v>
      </c>
      <c r="Q273" s="316" t="e">
        <f t="array" ref="Q273">IF(#REF!="","",#REF!)</f>
        <v>#REF!</v>
      </c>
      <c r="R273" s="316" t="e">
        <f t="array" ref="R273">IF(#REF!="","",#REF!)</f>
        <v>#REF!</v>
      </c>
    </row>
    <row r="274" spans="1:18" x14ac:dyDescent="0.25">
      <c r="A274" s="354">
        <v>8</v>
      </c>
      <c r="B274" s="316" t="e">
        <f t="array" ref="B274">IF(#REF!="","",#REF!)</f>
        <v>#REF!</v>
      </c>
      <c r="C274" s="316" t="e">
        <f t="array" ref="C274">IF(#REF!="","",#REF!)</f>
        <v>#REF!</v>
      </c>
      <c r="D274" s="316" t="e">
        <f t="array" ref="D274">IF(#REF!="","",#REF!)</f>
        <v>#REF!</v>
      </c>
      <c r="E274" s="316" t="e">
        <f t="array" ref="E274">IF(#REF!="","",#REF!)</f>
        <v>#REF!</v>
      </c>
      <c r="F274" s="316" t="e">
        <f t="array" ref="F274">IF(#REF!="","",#REF!)</f>
        <v>#REF!</v>
      </c>
      <c r="G274" s="316" t="e">
        <f t="array" ref="G274">IF(#REF!="","",#REF!)</f>
        <v>#REF!</v>
      </c>
      <c r="H274" s="316" t="e">
        <f t="array" ref="H274">IF(#REF!="","",#REF!)</f>
        <v>#REF!</v>
      </c>
      <c r="I274" s="316" t="e">
        <f t="array" ref="I274">IF(#REF!="","",#REF!)</f>
        <v>#REF!</v>
      </c>
      <c r="J274" s="316" t="e">
        <f t="array" ref="J274">IF(#REF!="","",#REF!)</f>
        <v>#REF!</v>
      </c>
      <c r="K274" s="316" t="e">
        <f t="array" ref="K274">IF(#REF!="","",#REF!)</f>
        <v>#REF!</v>
      </c>
      <c r="L274" s="316" t="e">
        <f t="array" ref="L274">IF(#REF!="","",#REF!)</f>
        <v>#REF!</v>
      </c>
      <c r="M274" s="316" t="e">
        <f t="array" ref="M274">IF(#REF!="","",#REF!)</f>
        <v>#REF!</v>
      </c>
      <c r="N274" s="316" t="e">
        <f t="array" ref="N274">IF(#REF!="","",#REF!)</f>
        <v>#REF!</v>
      </c>
      <c r="O274" s="316" t="e">
        <f t="array" ref="O274">IF(#REF!="","",#REF!)</f>
        <v>#REF!</v>
      </c>
      <c r="P274" s="316" t="e">
        <f t="array" ref="P274">IF(#REF!="","",#REF!)</f>
        <v>#REF!</v>
      </c>
      <c r="Q274" s="316" t="e">
        <f t="array" ref="Q274">IF(#REF!="","",#REF!)</f>
        <v>#REF!</v>
      </c>
      <c r="R274" s="316" t="e">
        <f t="array" ref="R274">IF(#REF!="","",#REF!)</f>
        <v>#REF!</v>
      </c>
    </row>
    <row r="275" spans="1:18" x14ac:dyDescent="0.25">
      <c r="A275" s="354">
        <v>8</v>
      </c>
      <c r="B275" s="316" t="e">
        <f t="array" ref="B275">IF(#REF!="","",#REF!)</f>
        <v>#REF!</v>
      </c>
      <c r="C275" s="316" t="e">
        <f t="array" ref="C275">IF(#REF!="","",#REF!)</f>
        <v>#REF!</v>
      </c>
      <c r="D275" s="316" t="e">
        <f t="array" ref="D275">IF(#REF!="","",#REF!)</f>
        <v>#REF!</v>
      </c>
      <c r="E275" s="316" t="e">
        <f t="array" ref="E275">IF(#REF!="","",#REF!)</f>
        <v>#REF!</v>
      </c>
      <c r="F275" s="316" t="e">
        <f t="array" ref="F275">IF(#REF!="","",#REF!)</f>
        <v>#REF!</v>
      </c>
      <c r="G275" s="316" t="e">
        <f t="array" ref="G275">IF(#REF!="","",#REF!)</f>
        <v>#REF!</v>
      </c>
      <c r="H275" s="316" t="e">
        <f t="array" ref="H275">IF(#REF!="","",#REF!)</f>
        <v>#REF!</v>
      </c>
      <c r="I275" s="316" t="e">
        <f t="array" ref="I275">IF(#REF!="","",#REF!)</f>
        <v>#REF!</v>
      </c>
      <c r="J275" s="316" t="e">
        <f t="array" ref="J275">IF(#REF!="","",#REF!)</f>
        <v>#REF!</v>
      </c>
      <c r="K275" s="316" t="e">
        <f t="array" ref="K275">IF(#REF!="","",#REF!)</f>
        <v>#REF!</v>
      </c>
      <c r="L275" s="316" t="e">
        <f t="array" ref="L275">IF(#REF!="","",#REF!)</f>
        <v>#REF!</v>
      </c>
      <c r="M275" s="316" t="e">
        <f t="array" ref="M275">IF(#REF!="","",#REF!)</f>
        <v>#REF!</v>
      </c>
      <c r="N275" s="316" t="e">
        <f t="array" ref="N275">IF(#REF!="","",#REF!)</f>
        <v>#REF!</v>
      </c>
      <c r="O275" s="316" t="e">
        <f t="array" ref="O275">IF(#REF!="","",#REF!)</f>
        <v>#REF!</v>
      </c>
      <c r="P275" s="316" t="e">
        <f t="array" ref="P275">IF(#REF!="","",#REF!)</f>
        <v>#REF!</v>
      </c>
      <c r="Q275" s="316" t="e">
        <f t="array" ref="Q275">IF(#REF!="","",#REF!)</f>
        <v>#REF!</v>
      </c>
      <c r="R275" s="316" t="e">
        <f t="array" ref="R275">IF(#REF!="","",#REF!)</f>
        <v>#REF!</v>
      </c>
    </row>
    <row r="276" spans="1:18" x14ac:dyDescent="0.25">
      <c r="A276" s="354">
        <v>8</v>
      </c>
      <c r="B276" s="316" t="e">
        <f t="array" ref="B276">IF(#REF!="","",#REF!)</f>
        <v>#REF!</v>
      </c>
      <c r="C276" s="316" t="e">
        <f t="array" ref="C276">IF(#REF!="","",#REF!)</f>
        <v>#REF!</v>
      </c>
      <c r="D276" s="316" t="e">
        <f t="array" ref="D276">IF(#REF!="","",#REF!)</f>
        <v>#REF!</v>
      </c>
      <c r="E276" s="316" t="e">
        <f t="array" ref="E276">IF(#REF!="","",#REF!)</f>
        <v>#REF!</v>
      </c>
      <c r="F276" s="316" t="e">
        <f t="array" ref="F276">IF(#REF!="","",#REF!)</f>
        <v>#REF!</v>
      </c>
      <c r="G276" s="316" t="e">
        <f t="array" ref="G276">IF(#REF!="","",#REF!)</f>
        <v>#REF!</v>
      </c>
      <c r="H276" s="316" t="e">
        <f t="array" ref="H276">IF(#REF!="","",#REF!)</f>
        <v>#REF!</v>
      </c>
      <c r="I276" s="316" t="e">
        <f t="array" ref="I276">IF(#REF!="","",#REF!)</f>
        <v>#REF!</v>
      </c>
      <c r="J276" s="316" t="e">
        <f t="array" ref="J276">IF(#REF!="","",#REF!)</f>
        <v>#REF!</v>
      </c>
      <c r="K276" s="316" t="e">
        <f t="array" ref="K276">IF(#REF!="","",#REF!)</f>
        <v>#REF!</v>
      </c>
      <c r="L276" s="316" t="e">
        <f t="array" ref="L276">IF(#REF!="","",#REF!)</f>
        <v>#REF!</v>
      </c>
      <c r="M276" s="316" t="e">
        <f t="array" ref="M276">IF(#REF!="","",#REF!)</f>
        <v>#REF!</v>
      </c>
      <c r="N276" s="316" t="e">
        <f t="array" ref="N276">IF(#REF!="","",#REF!)</f>
        <v>#REF!</v>
      </c>
      <c r="O276" s="316" t="e">
        <f t="array" ref="O276">IF(#REF!="","",#REF!)</f>
        <v>#REF!</v>
      </c>
      <c r="P276" s="316" t="e">
        <f t="array" ref="P276">IF(#REF!="","",#REF!)</f>
        <v>#REF!</v>
      </c>
      <c r="Q276" s="316" t="e">
        <f t="array" ref="Q276">IF(#REF!="","",#REF!)</f>
        <v>#REF!</v>
      </c>
      <c r="R276" s="316" t="e">
        <f t="array" ref="R276">IF(#REF!="","",#REF!)</f>
        <v>#REF!</v>
      </c>
    </row>
    <row r="277" spans="1:18" x14ac:dyDescent="0.25">
      <c r="A277" s="354">
        <v>8</v>
      </c>
      <c r="B277" s="316" t="e">
        <f t="array" ref="B277">IF(#REF!="","",#REF!)</f>
        <v>#REF!</v>
      </c>
      <c r="C277" s="316" t="e">
        <f t="array" ref="C277">IF(#REF!="","",#REF!)</f>
        <v>#REF!</v>
      </c>
      <c r="D277" s="316" t="e">
        <f t="array" ref="D277">IF(#REF!="","",#REF!)</f>
        <v>#REF!</v>
      </c>
      <c r="E277" s="316" t="e">
        <f t="array" ref="E277">IF(#REF!="","",#REF!)</f>
        <v>#REF!</v>
      </c>
      <c r="F277" s="316" t="e">
        <f t="array" ref="F277">IF(#REF!="","",#REF!)</f>
        <v>#REF!</v>
      </c>
      <c r="G277" s="316" t="e">
        <f t="array" ref="G277">IF(#REF!="","",#REF!)</f>
        <v>#REF!</v>
      </c>
      <c r="H277" s="316" t="e">
        <f t="array" ref="H277">IF(#REF!="","",#REF!)</f>
        <v>#REF!</v>
      </c>
      <c r="I277" s="316" t="e">
        <f t="array" ref="I277">IF(#REF!="","",#REF!)</f>
        <v>#REF!</v>
      </c>
      <c r="J277" s="316" t="e">
        <f t="array" ref="J277">IF(#REF!="","",#REF!)</f>
        <v>#REF!</v>
      </c>
      <c r="K277" s="316" t="e">
        <f t="array" ref="K277">IF(#REF!="","",#REF!)</f>
        <v>#REF!</v>
      </c>
      <c r="L277" s="316" t="e">
        <f t="array" ref="L277">IF(#REF!="","",#REF!)</f>
        <v>#REF!</v>
      </c>
      <c r="M277" s="316" t="e">
        <f t="array" ref="M277">IF(#REF!="","",#REF!)</f>
        <v>#REF!</v>
      </c>
      <c r="N277" s="316" t="e">
        <f t="array" ref="N277">IF(#REF!="","",#REF!)</f>
        <v>#REF!</v>
      </c>
      <c r="O277" s="316" t="e">
        <f t="array" ref="O277">IF(#REF!="","",#REF!)</f>
        <v>#REF!</v>
      </c>
      <c r="P277" s="316" t="e">
        <f t="array" ref="P277">IF(#REF!="","",#REF!)</f>
        <v>#REF!</v>
      </c>
      <c r="Q277" s="316" t="e">
        <f t="array" ref="Q277">IF(#REF!="","",#REF!)</f>
        <v>#REF!</v>
      </c>
      <c r="R277" s="316" t="e">
        <f t="array" ref="R277">IF(#REF!="","",#REF!)</f>
        <v>#REF!</v>
      </c>
    </row>
    <row r="278" spans="1:18" x14ac:dyDescent="0.25">
      <c r="A278" s="354">
        <v>8</v>
      </c>
      <c r="B278" s="316" t="e">
        <f t="array" ref="B278">IF(#REF!="","",#REF!)</f>
        <v>#REF!</v>
      </c>
      <c r="C278" s="316" t="e">
        <f t="array" ref="C278">IF(#REF!="","",#REF!)</f>
        <v>#REF!</v>
      </c>
      <c r="D278" s="316" t="e">
        <f t="array" ref="D278">IF(#REF!="","",#REF!)</f>
        <v>#REF!</v>
      </c>
      <c r="E278" s="316" t="e">
        <f t="array" ref="E278">IF(#REF!="","",#REF!)</f>
        <v>#REF!</v>
      </c>
      <c r="F278" s="316" t="e">
        <f t="array" ref="F278">IF(#REF!="","",#REF!)</f>
        <v>#REF!</v>
      </c>
      <c r="G278" s="316" t="e">
        <f t="array" ref="G278">IF(#REF!="","",#REF!)</f>
        <v>#REF!</v>
      </c>
      <c r="H278" s="316" t="e">
        <f t="array" ref="H278">IF(#REF!="","",#REF!)</f>
        <v>#REF!</v>
      </c>
      <c r="I278" s="316" t="e">
        <f t="array" ref="I278">IF(#REF!="","",#REF!)</f>
        <v>#REF!</v>
      </c>
      <c r="J278" s="316" t="e">
        <f t="array" ref="J278">IF(#REF!="","",#REF!)</f>
        <v>#REF!</v>
      </c>
      <c r="K278" s="316" t="e">
        <f t="array" ref="K278">IF(#REF!="","",#REF!)</f>
        <v>#REF!</v>
      </c>
      <c r="L278" s="316" t="e">
        <f t="array" ref="L278">IF(#REF!="","",#REF!)</f>
        <v>#REF!</v>
      </c>
      <c r="M278" s="316" t="e">
        <f t="array" ref="M278">IF(#REF!="","",#REF!)</f>
        <v>#REF!</v>
      </c>
      <c r="N278" s="316" t="e">
        <f t="array" ref="N278">IF(#REF!="","",#REF!)</f>
        <v>#REF!</v>
      </c>
      <c r="O278" s="316" t="e">
        <f t="array" ref="O278">IF(#REF!="","",#REF!)</f>
        <v>#REF!</v>
      </c>
      <c r="P278" s="316" t="e">
        <f t="array" ref="P278">IF(#REF!="","",#REF!)</f>
        <v>#REF!</v>
      </c>
      <c r="Q278" s="316" t="e">
        <f t="array" ref="Q278">IF(#REF!="","",#REF!)</f>
        <v>#REF!</v>
      </c>
      <c r="R278" s="316" t="e">
        <f t="array" ref="R278">IF(#REF!="","",#REF!)</f>
        <v>#REF!</v>
      </c>
    </row>
    <row r="279" spans="1:18" x14ac:dyDescent="0.25">
      <c r="A279" s="354">
        <v>8</v>
      </c>
      <c r="B279" s="316" t="e">
        <f t="array" ref="B279">IF(#REF!="","",#REF!)</f>
        <v>#REF!</v>
      </c>
      <c r="C279" s="316" t="e">
        <f t="array" ref="C279">IF(#REF!="","",#REF!)</f>
        <v>#REF!</v>
      </c>
      <c r="D279" s="316" t="e">
        <f t="array" ref="D279">IF(#REF!="","",#REF!)</f>
        <v>#REF!</v>
      </c>
      <c r="E279" s="316" t="e">
        <f t="array" ref="E279">IF(#REF!="","",#REF!)</f>
        <v>#REF!</v>
      </c>
      <c r="F279" s="316" t="e">
        <f t="array" ref="F279">IF(#REF!="","",#REF!)</f>
        <v>#REF!</v>
      </c>
      <c r="G279" s="316" t="e">
        <f t="array" ref="G279">IF(#REF!="","",#REF!)</f>
        <v>#REF!</v>
      </c>
      <c r="H279" s="316" t="e">
        <f t="array" ref="H279">IF(#REF!="","",#REF!)</f>
        <v>#REF!</v>
      </c>
      <c r="I279" s="316" t="e">
        <f t="array" ref="I279">IF(#REF!="","",#REF!)</f>
        <v>#REF!</v>
      </c>
      <c r="J279" s="316" t="e">
        <f t="array" ref="J279">IF(#REF!="","",#REF!)</f>
        <v>#REF!</v>
      </c>
      <c r="K279" s="316" t="e">
        <f t="array" ref="K279">IF(#REF!="","",#REF!)</f>
        <v>#REF!</v>
      </c>
      <c r="L279" s="316" t="e">
        <f t="array" ref="L279">IF(#REF!="","",#REF!)</f>
        <v>#REF!</v>
      </c>
      <c r="M279" s="316" t="e">
        <f t="array" ref="M279">IF(#REF!="","",#REF!)</f>
        <v>#REF!</v>
      </c>
      <c r="N279" s="316" t="e">
        <f t="array" ref="N279">IF(#REF!="","",#REF!)</f>
        <v>#REF!</v>
      </c>
      <c r="O279" s="316" t="e">
        <f t="array" ref="O279">IF(#REF!="","",#REF!)</f>
        <v>#REF!</v>
      </c>
      <c r="P279" s="316" t="e">
        <f t="array" ref="P279">IF(#REF!="","",#REF!)</f>
        <v>#REF!</v>
      </c>
      <c r="Q279" s="316" t="e">
        <f t="array" ref="Q279">IF(#REF!="","",#REF!)</f>
        <v>#REF!</v>
      </c>
      <c r="R279" s="316" t="e">
        <f t="array" ref="R279">IF(#REF!="","",#REF!)</f>
        <v>#REF!</v>
      </c>
    </row>
    <row r="280" spans="1:18" x14ac:dyDescent="0.25">
      <c r="A280" s="354">
        <v>8</v>
      </c>
      <c r="B280" s="316" t="e">
        <f t="array" ref="B280">IF(#REF!="","",#REF!)</f>
        <v>#REF!</v>
      </c>
      <c r="C280" s="316" t="e">
        <f t="array" ref="C280">IF(#REF!="","",#REF!)</f>
        <v>#REF!</v>
      </c>
      <c r="D280" s="316" t="e">
        <f t="array" ref="D280">IF(#REF!="","",#REF!)</f>
        <v>#REF!</v>
      </c>
      <c r="E280" s="316" t="e">
        <f t="array" ref="E280">IF(#REF!="","",#REF!)</f>
        <v>#REF!</v>
      </c>
      <c r="F280" s="316" t="e">
        <f t="array" ref="F280">IF(#REF!="","",#REF!)</f>
        <v>#REF!</v>
      </c>
      <c r="G280" s="316" t="e">
        <f t="array" ref="G280">IF(#REF!="","",#REF!)</f>
        <v>#REF!</v>
      </c>
      <c r="H280" s="316" t="e">
        <f t="array" ref="H280">IF(#REF!="","",#REF!)</f>
        <v>#REF!</v>
      </c>
      <c r="I280" s="316" t="e">
        <f t="array" ref="I280">IF(#REF!="","",#REF!)</f>
        <v>#REF!</v>
      </c>
      <c r="J280" s="316" t="e">
        <f t="array" ref="J280">IF(#REF!="","",#REF!)</f>
        <v>#REF!</v>
      </c>
      <c r="K280" s="316" t="e">
        <f t="array" ref="K280">IF(#REF!="","",#REF!)</f>
        <v>#REF!</v>
      </c>
      <c r="L280" s="316" t="e">
        <f t="array" ref="L280">IF(#REF!="","",#REF!)</f>
        <v>#REF!</v>
      </c>
      <c r="M280" s="316" t="e">
        <f t="array" ref="M280">IF(#REF!="","",#REF!)</f>
        <v>#REF!</v>
      </c>
      <c r="N280" s="316" t="e">
        <f t="array" ref="N280">IF(#REF!="","",#REF!)</f>
        <v>#REF!</v>
      </c>
      <c r="O280" s="316" t="e">
        <f t="array" ref="O280">IF(#REF!="","",#REF!)</f>
        <v>#REF!</v>
      </c>
      <c r="P280" s="316" t="e">
        <f t="array" ref="P280">IF(#REF!="","",#REF!)</f>
        <v>#REF!</v>
      </c>
      <c r="Q280" s="316" t="e">
        <f t="array" ref="Q280">IF(#REF!="","",#REF!)</f>
        <v>#REF!</v>
      </c>
      <c r="R280" s="316" t="e">
        <f t="array" ref="R280">IF(#REF!="","",#REF!)</f>
        <v>#REF!</v>
      </c>
    </row>
    <row r="281" spans="1:18" x14ac:dyDescent="0.25">
      <c r="A281" s="354">
        <v>8</v>
      </c>
      <c r="B281" s="316" t="e">
        <f t="array" ref="B281">IF(#REF!="","",#REF!)</f>
        <v>#REF!</v>
      </c>
      <c r="C281" s="316" t="e">
        <f t="array" ref="C281">IF(#REF!="","",#REF!)</f>
        <v>#REF!</v>
      </c>
      <c r="D281" s="316" t="e">
        <f t="array" ref="D281">IF(#REF!="","",#REF!)</f>
        <v>#REF!</v>
      </c>
      <c r="E281" s="316" t="e">
        <f t="array" ref="E281">IF(#REF!="","",#REF!)</f>
        <v>#REF!</v>
      </c>
      <c r="F281" s="316" t="e">
        <f t="array" ref="F281">IF(#REF!="","",#REF!)</f>
        <v>#REF!</v>
      </c>
      <c r="G281" s="316" t="e">
        <f t="array" ref="G281">IF(#REF!="","",#REF!)</f>
        <v>#REF!</v>
      </c>
      <c r="H281" s="316" t="e">
        <f t="array" ref="H281">IF(#REF!="","",#REF!)</f>
        <v>#REF!</v>
      </c>
      <c r="I281" s="316" t="e">
        <f t="array" ref="I281">IF(#REF!="","",#REF!)</f>
        <v>#REF!</v>
      </c>
      <c r="J281" s="316" t="e">
        <f t="array" ref="J281">IF(#REF!="","",#REF!)</f>
        <v>#REF!</v>
      </c>
      <c r="K281" s="316" t="e">
        <f t="array" ref="K281">IF(#REF!="","",#REF!)</f>
        <v>#REF!</v>
      </c>
      <c r="L281" s="316" t="e">
        <f t="array" ref="L281">IF(#REF!="","",#REF!)</f>
        <v>#REF!</v>
      </c>
      <c r="M281" s="316" t="e">
        <f t="array" ref="M281">IF(#REF!="","",#REF!)</f>
        <v>#REF!</v>
      </c>
      <c r="N281" s="316" t="e">
        <f t="array" ref="N281">IF(#REF!="","",#REF!)</f>
        <v>#REF!</v>
      </c>
      <c r="O281" s="316" t="e">
        <f t="array" ref="O281">IF(#REF!="","",#REF!)</f>
        <v>#REF!</v>
      </c>
      <c r="P281" s="316" t="e">
        <f t="array" ref="P281">IF(#REF!="","",#REF!)</f>
        <v>#REF!</v>
      </c>
      <c r="Q281" s="316" t="e">
        <f t="array" ref="Q281">IF(#REF!="","",#REF!)</f>
        <v>#REF!</v>
      </c>
      <c r="R281" s="316" t="e">
        <f t="array" ref="R281">IF(#REF!="","",#REF!)</f>
        <v>#REF!</v>
      </c>
    </row>
    <row r="282" spans="1:18" x14ac:dyDescent="0.25">
      <c r="A282" s="354">
        <v>8</v>
      </c>
      <c r="B282" s="316" t="e">
        <f t="array" ref="B282">IF(#REF!="","",#REF!)</f>
        <v>#REF!</v>
      </c>
      <c r="C282" s="316" t="e">
        <f t="array" ref="C282">IF(#REF!="","",#REF!)</f>
        <v>#REF!</v>
      </c>
      <c r="D282" s="316" t="e">
        <f t="array" ref="D282">IF(#REF!="","",#REF!)</f>
        <v>#REF!</v>
      </c>
      <c r="E282" s="316" t="e">
        <f t="array" ref="E282">IF(#REF!="","",#REF!)</f>
        <v>#REF!</v>
      </c>
      <c r="F282" s="316" t="e">
        <f t="array" ref="F282">IF(#REF!="","",#REF!)</f>
        <v>#REF!</v>
      </c>
      <c r="G282" s="316" t="e">
        <f t="array" ref="G282">IF(#REF!="","",#REF!)</f>
        <v>#REF!</v>
      </c>
      <c r="H282" s="316" t="e">
        <f t="array" ref="H282">IF(#REF!="","",#REF!)</f>
        <v>#REF!</v>
      </c>
      <c r="I282" s="316" t="e">
        <f t="array" ref="I282">IF(#REF!="","",#REF!)</f>
        <v>#REF!</v>
      </c>
      <c r="J282" s="316" t="e">
        <f t="array" ref="J282">IF(#REF!="","",#REF!)</f>
        <v>#REF!</v>
      </c>
      <c r="K282" s="316" t="e">
        <f t="array" ref="K282">IF(#REF!="","",#REF!)</f>
        <v>#REF!</v>
      </c>
      <c r="L282" s="316" t="e">
        <f t="array" ref="L282">IF(#REF!="","",#REF!)</f>
        <v>#REF!</v>
      </c>
      <c r="M282" s="316" t="e">
        <f t="array" ref="M282">IF(#REF!="","",#REF!)</f>
        <v>#REF!</v>
      </c>
      <c r="N282" s="316" t="e">
        <f t="array" ref="N282">IF(#REF!="","",#REF!)</f>
        <v>#REF!</v>
      </c>
      <c r="O282" s="316" t="e">
        <f t="array" ref="O282">IF(#REF!="","",#REF!)</f>
        <v>#REF!</v>
      </c>
      <c r="P282" s="316" t="e">
        <f t="array" ref="P282">IF(#REF!="","",#REF!)</f>
        <v>#REF!</v>
      </c>
      <c r="Q282" s="316" t="e">
        <f t="array" ref="Q282">IF(#REF!="","",#REF!)</f>
        <v>#REF!</v>
      </c>
      <c r="R282" s="316" t="e">
        <f t="array" ref="R282">IF(#REF!="","",#REF!)</f>
        <v>#REF!</v>
      </c>
    </row>
    <row r="283" spans="1:18" x14ac:dyDescent="0.25">
      <c r="A283" s="354">
        <v>8</v>
      </c>
      <c r="B283" s="316" t="e">
        <f t="array" ref="B283">IF(#REF!="","",#REF!)</f>
        <v>#REF!</v>
      </c>
      <c r="C283" s="316" t="e">
        <f t="array" ref="C283">IF(#REF!="","",#REF!)</f>
        <v>#REF!</v>
      </c>
      <c r="D283" s="316" t="e">
        <f t="array" ref="D283">IF(#REF!="","",#REF!)</f>
        <v>#REF!</v>
      </c>
      <c r="E283" s="316" t="e">
        <f t="array" ref="E283">IF(#REF!="","",#REF!)</f>
        <v>#REF!</v>
      </c>
      <c r="F283" s="316" t="e">
        <f t="array" ref="F283">IF(#REF!="","",#REF!)</f>
        <v>#REF!</v>
      </c>
      <c r="G283" s="316" t="e">
        <f t="array" ref="G283">IF(#REF!="","",#REF!)</f>
        <v>#REF!</v>
      </c>
      <c r="H283" s="316" t="e">
        <f t="array" ref="H283">IF(#REF!="","",#REF!)</f>
        <v>#REF!</v>
      </c>
      <c r="I283" s="316" t="e">
        <f t="array" ref="I283">IF(#REF!="","",#REF!)</f>
        <v>#REF!</v>
      </c>
      <c r="J283" s="316" t="e">
        <f t="array" ref="J283">IF(#REF!="","",#REF!)</f>
        <v>#REF!</v>
      </c>
      <c r="K283" s="316" t="e">
        <f t="array" ref="K283">IF(#REF!="","",#REF!)</f>
        <v>#REF!</v>
      </c>
      <c r="L283" s="316" t="e">
        <f t="array" ref="L283">IF(#REF!="","",#REF!)</f>
        <v>#REF!</v>
      </c>
      <c r="M283" s="316" t="e">
        <f t="array" ref="M283">IF(#REF!="","",#REF!)</f>
        <v>#REF!</v>
      </c>
      <c r="N283" s="316" t="e">
        <f t="array" ref="N283">IF(#REF!="","",#REF!)</f>
        <v>#REF!</v>
      </c>
      <c r="O283" s="316" t="e">
        <f t="array" ref="O283">IF(#REF!="","",#REF!)</f>
        <v>#REF!</v>
      </c>
      <c r="P283" s="316" t="e">
        <f t="array" ref="P283">IF(#REF!="","",#REF!)</f>
        <v>#REF!</v>
      </c>
      <c r="Q283" s="316" t="e">
        <f t="array" ref="Q283">IF(#REF!="","",#REF!)</f>
        <v>#REF!</v>
      </c>
      <c r="R283" s="316" t="e">
        <f t="array" ref="R283">IF(#REF!="","",#REF!)</f>
        <v>#REF!</v>
      </c>
    </row>
    <row r="284" spans="1:18" x14ac:dyDescent="0.25">
      <c r="A284" s="354">
        <v>8</v>
      </c>
      <c r="B284" s="316" t="e">
        <f t="array" ref="B284">IF(#REF!="","",#REF!)</f>
        <v>#REF!</v>
      </c>
      <c r="C284" s="316" t="e">
        <f t="array" ref="C284">IF(#REF!="","",#REF!)</f>
        <v>#REF!</v>
      </c>
      <c r="D284" s="316" t="e">
        <f t="array" ref="D284">IF(#REF!="","",#REF!)</f>
        <v>#REF!</v>
      </c>
      <c r="E284" s="316" t="e">
        <f t="array" ref="E284">IF(#REF!="","",#REF!)</f>
        <v>#REF!</v>
      </c>
      <c r="F284" s="316" t="e">
        <f t="array" ref="F284">IF(#REF!="","",#REF!)</f>
        <v>#REF!</v>
      </c>
      <c r="G284" s="316" t="e">
        <f t="array" ref="G284">IF(#REF!="","",#REF!)</f>
        <v>#REF!</v>
      </c>
      <c r="H284" s="316" t="e">
        <f t="array" ref="H284">IF(#REF!="","",#REF!)</f>
        <v>#REF!</v>
      </c>
      <c r="I284" s="316" t="e">
        <f t="array" ref="I284">IF(#REF!="","",#REF!)</f>
        <v>#REF!</v>
      </c>
      <c r="J284" s="316" t="e">
        <f t="array" ref="J284">IF(#REF!="","",#REF!)</f>
        <v>#REF!</v>
      </c>
      <c r="K284" s="316" t="e">
        <f t="array" ref="K284">IF(#REF!="","",#REF!)</f>
        <v>#REF!</v>
      </c>
      <c r="L284" s="316" t="e">
        <f t="array" ref="L284">IF(#REF!="","",#REF!)</f>
        <v>#REF!</v>
      </c>
      <c r="M284" s="316" t="e">
        <f t="array" ref="M284">IF(#REF!="","",#REF!)</f>
        <v>#REF!</v>
      </c>
      <c r="N284" s="316" t="e">
        <f t="array" ref="N284">IF(#REF!="","",#REF!)</f>
        <v>#REF!</v>
      </c>
      <c r="O284" s="316" t="e">
        <f t="array" ref="O284">IF(#REF!="","",#REF!)</f>
        <v>#REF!</v>
      </c>
      <c r="P284" s="316" t="e">
        <f t="array" ref="P284">IF(#REF!="","",#REF!)</f>
        <v>#REF!</v>
      </c>
      <c r="Q284" s="316" t="e">
        <f t="array" ref="Q284">IF(#REF!="","",#REF!)</f>
        <v>#REF!</v>
      </c>
      <c r="R284" s="316" t="e">
        <f t="array" ref="R284">IF(#REF!="","",#REF!)</f>
        <v>#REF!</v>
      </c>
    </row>
    <row r="285" spans="1:18" x14ac:dyDescent="0.25">
      <c r="A285" s="354">
        <v>8</v>
      </c>
      <c r="B285" s="316" t="e">
        <f t="array" ref="B285">IF(#REF!="","",#REF!)</f>
        <v>#REF!</v>
      </c>
      <c r="C285" s="316" t="e">
        <f t="array" ref="C285">IF(#REF!="","",#REF!)</f>
        <v>#REF!</v>
      </c>
      <c r="D285" s="316" t="e">
        <f t="array" ref="D285">IF(#REF!="","",#REF!)</f>
        <v>#REF!</v>
      </c>
      <c r="E285" s="316" t="e">
        <f t="array" ref="E285">IF(#REF!="","",#REF!)</f>
        <v>#REF!</v>
      </c>
      <c r="F285" s="316" t="e">
        <f t="array" ref="F285">IF(#REF!="","",#REF!)</f>
        <v>#REF!</v>
      </c>
      <c r="G285" s="316" t="e">
        <f t="array" ref="G285">IF(#REF!="","",#REF!)</f>
        <v>#REF!</v>
      </c>
      <c r="H285" s="316" t="e">
        <f t="array" ref="H285">IF(#REF!="","",#REF!)</f>
        <v>#REF!</v>
      </c>
      <c r="I285" s="316" t="e">
        <f t="array" ref="I285">IF(#REF!="","",#REF!)</f>
        <v>#REF!</v>
      </c>
      <c r="J285" s="316" t="e">
        <f t="array" ref="J285">IF(#REF!="","",#REF!)</f>
        <v>#REF!</v>
      </c>
      <c r="K285" s="316" t="e">
        <f t="array" ref="K285">IF(#REF!="","",#REF!)</f>
        <v>#REF!</v>
      </c>
      <c r="L285" s="316" t="e">
        <f t="array" ref="L285">IF(#REF!="","",#REF!)</f>
        <v>#REF!</v>
      </c>
      <c r="M285" s="316" t="e">
        <f t="array" ref="M285">IF(#REF!="","",#REF!)</f>
        <v>#REF!</v>
      </c>
      <c r="N285" s="316" t="e">
        <f t="array" ref="N285">IF(#REF!="","",#REF!)</f>
        <v>#REF!</v>
      </c>
      <c r="O285" s="316" t="e">
        <f t="array" ref="O285">IF(#REF!="","",#REF!)</f>
        <v>#REF!</v>
      </c>
      <c r="P285" s="316" t="e">
        <f t="array" ref="P285">IF(#REF!="","",#REF!)</f>
        <v>#REF!</v>
      </c>
      <c r="Q285" s="316" t="e">
        <f t="array" ref="Q285">IF(#REF!="","",#REF!)</f>
        <v>#REF!</v>
      </c>
      <c r="R285" s="316" t="e">
        <f t="array" ref="R285">IF(#REF!="","",#REF!)</f>
        <v>#REF!</v>
      </c>
    </row>
    <row r="286" spans="1:18" x14ac:dyDescent="0.25">
      <c r="A286" s="354">
        <v>8</v>
      </c>
      <c r="B286" s="316" t="e">
        <f t="array" ref="B286">IF(#REF!="","",#REF!)</f>
        <v>#REF!</v>
      </c>
      <c r="C286" s="316" t="e">
        <f t="array" ref="C286">IF(#REF!="","",#REF!)</f>
        <v>#REF!</v>
      </c>
      <c r="D286" s="316" t="e">
        <f t="array" ref="D286">IF(#REF!="","",#REF!)</f>
        <v>#REF!</v>
      </c>
      <c r="E286" s="316" t="e">
        <f t="array" ref="E286">IF(#REF!="","",#REF!)</f>
        <v>#REF!</v>
      </c>
      <c r="F286" s="316" t="e">
        <f t="array" ref="F286">IF(#REF!="","",#REF!)</f>
        <v>#REF!</v>
      </c>
      <c r="G286" s="316" t="e">
        <f t="array" ref="G286">IF(#REF!="","",#REF!)</f>
        <v>#REF!</v>
      </c>
      <c r="H286" s="316" t="e">
        <f t="array" ref="H286">IF(#REF!="","",#REF!)</f>
        <v>#REF!</v>
      </c>
      <c r="I286" s="316" t="e">
        <f t="array" ref="I286">IF(#REF!="","",#REF!)</f>
        <v>#REF!</v>
      </c>
      <c r="J286" s="316" t="e">
        <f t="array" ref="J286">IF(#REF!="","",#REF!)</f>
        <v>#REF!</v>
      </c>
      <c r="K286" s="316" t="e">
        <f t="array" ref="K286">IF(#REF!="","",#REF!)</f>
        <v>#REF!</v>
      </c>
      <c r="L286" s="316" t="e">
        <f t="array" ref="L286">IF(#REF!="","",#REF!)</f>
        <v>#REF!</v>
      </c>
      <c r="M286" s="316" t="e">
        <f t="array" ref="M286">IF(#REF!="","",#REF!)</f>
        <v>#REF!</v>
      </c>
      <c r="N286" s="316" t="e">
        <f t="array" ref="N286">IF(#REF!="","",#REF!)</f>
        <v>#REF!</v>
      </c>
      <c r="O286" s="316" t="e">
        <f t="array" ref="O286">IF(#REF!="","",#REF!)</f>
        <v>#REF!</v>
      </c>
      <c r="P286" s="316" t="e">
        <f t="array" ref="P286">IF(#REF!="","",#REF!)</f>
        <v>#REF!</v>
      </c>
      <c r="Q286" s="316" t="e">
        <f t="array" ref="Q286">IF(#REF!="","",#REF!)</f>
        <v>#REF!</v>
      </c>
      <c r="R286" s="316" t="e">
        <f t="array" ref="R286">IF(#REF!="","",#REF!)</f>
        <v>#REF!</v>
      </c>
    </row>
    <row r="287" spans="1:18" x14ac:dyDescent="0.25">
      <c r="A287" s="354">
        <v>8</v>
      </c>
      <c r="B287" s="316" t="e">
        <f t="array" ref="B287">IF(#REF!="","",#REF!)</f>
        <v>#REF!</v>
      </c>
      <c r="C287" s="316" t="e">
        <f t="array" ref="C287">IF(#REF!="","",#REF!)</f>
        <v>#REF!</v>
      </c>
      <c r="D287" s="316" t="e">
        <f t="array" ref="D287">IF(#REF!="","",#REF!)</f>
        <v>#REF!</v>
      </c>
      <c r="E287" s="316" t="e">
        <f t="array" ref="E287">IF(#REF!="","",#REF!)</f>
        <v>#REF!</v>
      </c>
      <c r="F287" s="316" t="e">
        <f t="array" ref="F287">IF(#REF!="","",#REF!)</f>
        <v>#REF!</v>
      </c>
      <c r="G287" s="316" t="e">
        <f t="array" ref="G287">IF(#REF!="","",#REF!)</f>
        <v>#REF!</v>
      </c>
      <c r="H287" s="316" t="e">
        <f t="array" ref="H287">IF(#REF!="","",#REF!)</f>
        <v>#REF!</v>
      </c>
      <c r="I287" s="316" t="e">
        <f t="array" ref="I287">IF(#REF!="","",#REF!)</f>
        <v>#REF!</v>
      </c>
      <c r="J287" s="316" t="e">
        <f t="array" ref="J287">IF(#REF!="","",#REF!)</f>
        <v>#REF!</v>
      </c>
      <c r="K287" s="316" t="e">
        <f t="array" ref="K287">IF(#REF!="","",#REF!)</f>
        <v>#REF!</v>
      </c>
      <c r="L287" s="316" t="e">
        <f t="array" ref="L287">IF(#REF!="","",#REF!)</f>
        <v>#REF!</v>
      </c>
      <c r="M287" s="316" t="e">
        <f t="array" ref="M287">IF(#REF!="","",#REF!)</f>
        <v>#REF!</v>
      </c>
      <c r="N287" s="316" t="e">
        <f t="array" ref="N287">IF(#REF!="","",#REF!)</f>
        <v>#REF!</v>
      </c>
      <c r="O287" s="316" t="e">
        <f t="array" ref="O287">IF(#REF!="","",#REF!)</f>
        <v>#REF!</v>
      </c>
      <c r="P287" s="316" t="e">
        <f t="array" ref="P287">IF(#REF!="","",#REF!)</f>
        <v>#REF!</v>
      </c>
      <c r="Q287" s="316" t="e">
        <f t="array" ref="Q287">IF(#REF!="","",#REF!)</f>
        <v>#REF!</v>
      </c>
      <c r="R287" s="316" t="e">
        <f t="array" ref="R287">IF(#REF!="","",#REF!)</f>
        <v>#REF!</v>
      </c>
    </row>
    <row r="288" spans="1:18" x14ac:dyDescent="0.25">
      <c r="A288" s="354">
        <v>8</v>
      </c>
      <c r="B288" s="316" t="e">
        <f t="array" ref="B288">IF(#REF!="","",#REF!)</f>
        <v>#REF!</v>
      </c>
      <c r="C288" s="316" t="e">
        <f t="array" ref="C288">IF(#REF!="","",#REF!)</f>
        <v>#REF!</v>
      </c>
      <c r="D288" s="316" t="e">
        <f t="array" ref="D288">IF(#REF!="","",#REF!)</f>
        <v>#REF!</v>
      </c>
      <c r="E288" s="316" t="e">
        <f t="array" ref="E288">IF(#REF!="","",#REF!)</f>
        <v>#REF!</v>
      </c>
      <c r="F288" s="316" t="e">
        <f t="array" ref="F288">IF(#REF!="","",#REF!)</f>
        <v>#REF!</v>
      </c>
      <c r="G288" s="316" t="e">
        <f t="array" ref="G288">IF(#REF!="","",#REF!)</f>
        <v>#REF!</v>
      </c>
      <c r="H288" s="316" t="e">
        <f t="array" ref="H288">IF(#REF!="","",#REF!)</f>
        <v>#REF!</v>
      </c>
      <c r="I288" s="316" t="e">
        <f t="array" ref="I288">IF(#REF!="","",#REF!)</f>
        <v>#REF!</v>
      </c>
      <c r="J288" s="316" t="e">
        <f t="array" ref="J288">IF(#REF!="","",#REF!)</f>
        <v>#REF!</v>
      </c>
      <c r="K288" s="316" t="e">
        <f t="array" ref="K288">IF(#REF!="","",#REF!)</f>
        <v>#REF!</v>
      </c>
      <c r="L288" s="316" t="e">
        <f t="array" ref="L288">IF(#REF!="","",#REF!)</f>
        <v>#REF!</v>
      </c>
      <c r="M288" s="316" t="e">
        <f t="array" ref="M288">IF(#REF!="","",#REF!)</f>
        <v>#REF!</v>
      </c>
      <c r="N288" s="316" t="e">
        <f t="array" ref="N288">IF(#REF!="","",#REF!)</f>
        <v>#REF!</v>
      </c>
      <c r="O288" s="316" t="e">
        <f t="array" ref="O288">IF(#REF!="","",#REF!)</f>
        <v>#REF!</v>
      </c>
      <c r="P288" s="316" t="e">
        <f t="array" ref="P288">IF(#REF!="","",#REF!)</f>
        <v>#REF!</v>
      </c>
      <c r="Q288" s="316" t="e">
        <f t="array" ref="Q288">IF(#REF!="","",#REF!)</f>
        <v>#REF!</v>
      </c>
      <c r="R288" s="316" t="e">
        <f t="array" ref="R288">IF(#REF!="","",#REF!)</f>
        <v>#REF!</v>
      </c>
    </row>
    <row r="289" spans="1:18" x14ac:dyDescent="0.25">
      <c r="A289" s="354">
        <v>8</v>
      </c>
      <c r="B289" s="316" t="e">
        <f t="array" ref="B289">IF(#REF!="","",#REF!)</f>
        <v>#REF!</v>
      </c>
      <c r="C289" s="316" t="e">
        <f t="array" ref="C289">IF(#REF!="","",#REF!)</f>
        <v>#REF!</v>
      </c>
      <c r="D289" s="316" t="e">
        <f t="array" ref="D289">IF(#REF!="","",#REF!)</f>
        <v>#REF!</v>
      </c>
      <c r="E289" s="316" t="e">
        <f t="array" ref="E289">IF(#REF!="","",#REF!)</f>
        <v>#REF!</v>
      </c>
      <c r="F289" s="316" t="e">
        <f t="array" ref="F289">IF(#REF!="","",#REF!)</f>
        <v>#REF!</v>
      </c>
      <c r="G289" s="316" t="e">
        <f t="array" ref="G289">IF(#REF!="","",#REF!)</f>
        <v>#REF!</v>
      </c>
      <c r="H289" s="316" t="e">
        <f t="array" ref="H289">IF(#REF!="","",#REF!)</f>
        <v>#REF!</v>
      </c>
      <c r="I289" s="316" t="e">
        <f t="array" ref="I289">IF(#REF!="","",#REF!)</f>
        <v>#REF!</v>
      </c>
      <c r="J289" s="316" t="e">
        <f t="array" ref="J289">IF(#REF!="","",#REF!)</f>
        <v>#REF!</v>
      </c>
      <c r="K289" s="316" t="e">
        <f t="array" ref="K289">IF(#REF!="","",#REF!)</f>
        <v>#REF!</v>
      </c>
      <c r="L289" s="316" t="e">
        <f t="array" ref="L289">IF(#REF!="","",#REF!)</f>
        <v>#REF!</v>
      </c>
      <c r="M289" s="316" t="e">
        <f t="array" ref="M289">IF(#REF!="","",#REF!)</f>
        <v>#REF!</v>
      </c>
      <c r="N289" s="316" t="e">
        <f t="array" ref="N289">IF(#REF!="","",#REF!)</f>
        <v>#REF!</v>
      </c>
      <c r="O289" s="316" t="e">
        <f t="array" ref="O289">IF(#REF!="","",#REF!)</f>
        <v>#REF!</v>
      </c>
      <c r="P289" s="316" t="e">
        <f t="array" ref="P289">IF(#REF!="","",#REF!)</f>
        <v>#REF!</v>
      </c>
      <c r="Q289" s="316" t="e">
        <f t="array" ref="Q289">IF(#REF!="","",#REF!)</f>
        <v>#REF!</v>
      </c>
      <c r="R289" s="316" t="e">
        <f t="array" ref="R289">IF(#REF!="","",#REF!)</f>
        <v>#REF!</v>
      </c>
    </row>
    <row r="290" spans="1:18" x14ac:dyDescent="0.25">
      <c r="A290" s="322">
        <v>9</v>
      </c>
      <c r="B290" s="316" t="e">
        <f t="array" ref="B290">IF(#REF!="","",#REF!)</f>
        <v>#REF!</v>
      </c>
      <c r="C290" s="316" t="e">
        <f t="array" ref="C290">IF(#REF!="","",#REF!)</f>
        <v>#REF!</v>
      </c>
      <c r="D290" s="316" t="e">
        <f t="array" ref="D290">IF(#REF!="","",#REF!)</f>
        <v>#REF!</v>
      </c>
      <c r="E290" s="316" t="e">
        <f t="array" ref="E290">IF(#REF!="","",#REF!)</f>
        <v>#REF!</v>
      </c>
      <c r="F290" s="316" t="e">
        <f t="array" ref="F290">IF(#REF!="","",#REF!)</f>
        <v>#REF!</v>
      </c>
      <c r="G290" s="316" t="e">
        <f t="array" ref="G290">IF(#REF!="","",#REF!)</f>
        <v>#REF!</v>
      </c>
      <c r="H290" s="316" t="e">
        <f t="array" ref="H290">IF(#REF!="","",#REF!)</f>
        <v>#REF!</v>
      </c>
      <c r="I290" s="316" t="e">
        <f t="array" ref="I290">IF(#REF!="","",#REF!)</f>
        <v>#REF!</v>
      </c>
      <c r="J290" s="316" t="e">
        <f t="array" ref="J290">IF(#REF!="","",#REF!)</f>
        <v>#REF!</v>
      </c>
      <c r="K290" s="316" t="e">
        <f t="array" ref="K290">IF(#REF!="","",#REF!)</f>
        <v>#REF!</v>
      </c>
      <c r="L290" s="316" t="e">
        <f t="array" ref="L290">IF(#REF!="","",#REF!)</f>
        <v>#REF!</v>
      </c>
      <c r="M290" s="316" t="e">
        <f t="array" ref="M290">IF(#REF!="","",#REF!)</f>
        <v>#REF!</v>
      </c>
      <c r="N290" s="316" t="e">
        <f t="array" ref="N290">IF(#REF!="","",#REF!)</f>
        <v>#REF!</v>
      </c>
      <c r="O290" s="316" t="e">
        <f t="array" ref="O290">IF(#REF!="","",#REF!)</f>
        <v>#REF!</v>
      </c>
      <c r="P290" s="316" t="e">
        <f t="array" ref="P290">IF(#REF!="","",#REF!)</f>
        <v>#REF!</v>
      </c>
      <c r="Q290" s="316" t="e">
        <f t="array" ref="Q290">IF(#REF!="","",#REF!)</f>
        <v>#REF!</v>
      </c>
      <c r="R290" s="316" t="e">
        <f t="array" ref="R290">IF(#REF!="","",#REF!)</f>
        <v>#REF!</v>
      </c>
    </row>
    <row r="291" spans="1:18" x14ac:dyDescent="0.25">
      <c r="A291" s="322">
        <v>9</v>
      </c>
      <c r="B291" s="316" t="e">
        <f t="array" ref="B291">IF(#REF!="","",#REF!)</f>
        <v>#REF!</v>
      </c>
      <c r="C291" s="316" t="e">
        <f t="array" ref="C291">IF(#REF!="","",#REF!)</f>
        <v>#REF!</v>
      </c>
      <c r="D291" s="316" t="e">
        <f t="array" ref="D291">IF(#REF!="","",#REF!)</f>
        <v>#REF!</v>
      </c>
      <c r="E291" s="316" t="e">
        <f t="array" ref="E291">IF(#REF!="","",#REF!)</f>
        <v>#REF!</v>
      </c>
      <c r="F291" s="316" t="e">
        <f t="array" ref="F291">IF(#REF!="","",#REF!)</f>
        <v>#REF!</v>
      </c>
      <c r="G291" s="316" t="e">
        <f t="array" ref="G291">IF(#REF!="","",#REF!)</f>
        <v>#REF!</v>
      </c>
      <c r="H291" s="316" t="e">
        <f t="array" ref="H291">IF(#REF!="","",#REF!)</f>
        <v>#REF!</v>
      </c>
      <c r="I291" s="316" t="e">
        <f t="array" ref="I291">IF(#REF!="","",#REF!)</f>
        <v>#REF!</v>
      </c>
      <c r="J291" s="316" t="e">
        <f t="array" ref="J291">IF(#REF!="","",#REF!)</f>
        <v>#REF!</v>
      </c>
      <c r="K291" s="316" t="e">
        <f t="array" ref="K291">IF(#REF!="","",#REF!)</f>
        <v>#REF!</v>
      </c>
      <c r="L291" s="316" t="e">
        <f t="array" ref="L291">IF(#REF!="","",#REF!)</f>
        <v>#REF!</v>
      </c>
      <c r="M291" s="316" t="e">
        <f t="array" ref="M291">IF(#REF!="","",#REF!)</f>
        <v>#REF!</v>
      </c>
      <c r="N291" s="316" t="e">
        <f t="array" ref="N291">IF(#REF!="","",#REF!)</f>
        <v>#REF!</v>
      </c>
      <c r="O291" s="316" t="e">
        <f t="array" ref="O291">IF(#REF!="","",#REF!)</f>
        <v>#REF!</v>
      </c>
      <c r="P291" s="316" t="e">
        <f t="array" ref="P291">IF(#REF!="","",#REF!)</f>
        <v>#REF!</v>
      </c>
      <c r="Q291" s="316" t="e">
        <f t="array" ref="Q291">IF(#REF!="","",#REF!)</f>
        <v>#REF!</v>
      </c>
      <c r="R291" s="316" t="e">
        <f t="array" ref="R291">IF(#REF!="","",#REF!)</f>
        <v>#REF!</v>
      </c>
    </row>
    <row r="292" spans="1:18" x14ac:dyDescent="0.25">
      <c r="A292" s="322">
        <v>9</v>
      </c>
      <c r="B292" s="316" t="e">
        <f t="array" ref="B292">IF(#REF!="","",#REF!)</f>
        <v>#REF!</v>
      </c>
      <c r="C292" s="316" t="e">
        <f t="array" ref="C292">IF(#REF!="","",#REF!)</f>
        <v>#REF!</v>
      </c>
      <c r="D292" s="316" t="e">
        <f t="array" ref="D292">IF(#REF!="","",#REF!)</f>
        <v>#REF!</v>
      </c>
      <c r="E292" s="316" t="e">
        <f t="array" ref="E292">IF(#REF!="","",#REF!)</f>
        <v>#REF!</v>
      </c>
      <c r="F292" s="316" t="e">
        <f t="array" ref="F292">IF(#REF!="","",#REF!)</f>
        <v>#REF!</v>
      </c>
      <c r="G292" s="316" t="e">
        <f t="array" ref="G292">IF(#REF!="","",#REF!)</f>
        <v>#REF!</v>
      </c>
      <c r="H292" s="316" t="e">
        <f t="array" ref="H292">IF(#REF!="","",#REF!)</f>
        <v>#REF!</v>
      </c>
      <c r="I292" s="316" t="e">
        <f t="array" ref="I292">IF(#REF!="","",#REF!)</f>
        <v>#REF!</v>
      </c>
      <c r="J292" s="316" t="e">
        <f t="array" ref="J292">IF(#REF!="","",#REF!)</f>
        <v>#REF!</v>
      </c>
      <c r="K292" s="316" t="e">
        <f t="array" ref="K292">IF(#REF!="","",#REF!)</f>
        <v>#REF!</v>
      </c>
      <c r="L292" s="316" t="e">
        <f t="array" ref="L292">IF(#REF!="","",#REF!)</f>
        <v>#REF!</v>
      </c>
      <c r="M292" s="316" t="e">
        <f t="array" ref="M292">IF(#REF!="","",#REF!)</f>
        <v>#REF!</v>
      </c>
      <c r="N292" s="316" t="e">
        <f t="array" ref="N292">IF(#REF!="","",#REF!)</f>
        <v>#REF!</v>
      </c>
      <c r="O292" s="316" t="e">
        <f t="array" ref="O292">IF(#REF!="","",#REF!)</f>
        <v>#REF!</v>
      </c>
      <c r="P292" s="316" t="e">
        <f t="array" ref="P292">IF(#REF!="","",#REF!)</f>
        <v>#REF!</v>
      </c>
      <c r="Q292" s="316" t="e">
        <f t="array" ref="Q292">IF(#REF!="","",#REF!)</f>
        <v>#REF!</v>
      </c>
      <c r="R292" s="316" t="e">
        <f t="array" ref="R292">IF(#REF!="","",#REF!)</f>
        <v>#REF!</v>
      </c>
    </row>
    <row r="293" spans="1:18" x14ac:dyDescent="0.25">
      <c r="A293" s="322">
        <v>9</v>
      </c>
      <c r="B293" s="316" t="e">
        <f t="array" ref="B293">IF(#REF!="","",#REF!)</f>
        <v>#REF!</v>
      </c>
      <c r="C293" s="316" t="e">
        <f t="array" ref="C293">IF(#REF!="","",#REF!)</f>
        <v>#REF!</v>
      </c>
      <c r="D293" s="316" t="e">
        <f t="array" ref="D293">IF(#REF!="","",#REF!)</f>
        <v>#REF!</v>
      </c>
      <c r="E293" s="316" t="e">
        <f t="array" ref="E293">IF(#REF!="","",#REF!)</f>
        <v>#REF!</v>
      </c>
      <c r="F293" s="316" t="e">
        <f t="array" ref="F293">IF(#REF!="","",#REF!)</f>
        <v>#REF!</v>
      </c>
      <c r="G293" s="316" t="e">
        <f t="array" ref="G293">IF(#REF!="","",#REF!)</f>
        <v>#REF!</v>
      </c>
      <c r="H293" s="316" t="e">
        <f t="array" ref="H293">IF(#REF!="","",#REF!)</f>
        <v>#REF!</v>
      </c>
      <c r="I293" s="316" t="e">
        <f t="array" ref="I293">IF(#REF!="","",#REF!)</f>
        <v>#REF!</v>
      </c>
      <c r="J293" s="316" t="e">
        <f t="array" ref="J293">IF(#REF!="","",#REF!)</f>
        <v>#REF!</v>
      </c>
      <c r="K293" s="316" t="e">
        <f t="array" ref="K293">IF(#REF!="","",#REF!)</f>
        <v>#REF!</v>
      </c>
      <c r="L293" s="316" t="e">
        <f t="array" ref="L293">IF(#REF!="","",#REF!)</f>
        <v>#REF!</v>
      </c>
      <c r="M293" s="316" t="e">
        <f t="array" ref="M293">IF(#REF!="","",#REF!)</f>
        <v>#REF!</v>
      </c>
      <c r="N293" s="316" t="e">
        <f t="array" ref="N293">IF(#REF!="","",#REF!)</f>
        <v>#REF!</v>
      </c>
      <c r="O293" s="316" t="e">
        <f t="array" ref="O293">IF(#REF!="","",#REF!)</f>
        <v>#REF!</v>
      </c>
      <c r="P293" s="316" t="e">
        <f t="array" ref="P293">IF(#REF!="","",#REF!)</f>
        <v>#REF!</v>
      </c>
      <c r="Q293" s="316" t="e">
        <f t="array" ref="Q293">IF(#REF!="","",#REF!)</f>
        <v>#REF!</v>
      </c>
      <c r="R293" s="316" t="e">
        <f t="array" ref="R293">IF(#REF!="","",#REF!)</f>
        <v>#REF!</v>
      </c>
    </row>
    <row r="294" spans="1:18" x14ac:dyDescent="0.25">
      <c r="A294" s="322">
        <v>9</v>
      </c>
      <c r="B294" s="316" t="e">
        <f t="array" ref="B294">IF(#REF!="","",#REF!)</f>
        <v>#REF!</v>
      </c>
      <c r="C294" s="316" t="e">
        <f t="array" ref="C294">IF(#REF!="","",#REF!)</f>
        <v>#REF!</v>
      </c>
      <c r="D294" s="316" t="e">
        <f t="array" ref="D294">IF(#REF!="","",#REF!)</f>
        <v>#REF!</v>
      </c>
      <c r="E294" s="316" t="e">
        <f t="array" ref="E294">IF(#REF!="","",#REF!)</f>
        <v>#REF!</v>
      </c>
      <c r="F294" s="316" t="e">
        <f t="array" ref="F294">IF(#REF!="","",#REF!)</f>
        <v>#REF!</v>
      </c>
      <c r="G294" s="316" t="e">
        <f t="array" ref="G294">IF(#REF!="","",#REF!)</f>
        <v>#REF!</v>
      </c>
      <c r="H294" s="316" t="e">
        <f t="array" ref="H294">IF(#REF!="","",#REF!)</f>
        <v>#REF!</v>
      </c>
      <c r="I294" s="316" t="e">
        <f t="array" ref="I294">IF(#REF!="","",#REF!)</f>
        <v>#REF!</v>
      </c>
      <c r="J294" s="316" t="e">
        <f t="array" ref="J294">IF(#REF!="","",#REF!)</f>
        <v>#REF!</v>
      </c>
      <c r="K294" s="316" t="e">
        <f t="array" ref="K294">IF(#REF!="","",#REF!)</f>
        <v>#REF!</v>
      </c>
      <c r="L294" s="316" t="e">
        <f t="array" ref="L294">IF(#REF!="","",#REF!)</f>
        <v>#REF!</v>
      </c>
      <c r="M294" s="316" t="e">
        <f t="array" ref="M294">IF(#REF!="","",#REF!)</f>
        <v>#REF!</v>
      </c>
      <c r="N294" s="316" t="e">
        <f t="array" ref="N294">IF(#REF!="","",#REF!)</f>
        <v>#REF!</v>
      </c>
      <c r="O294" s="316" t="e">
        <f t="array" ref="O294">IF(#REF!="","",#REF!)</f>
        <v>#REF!</v>
      </c>
      <c r="P294" s="316" t="e">
        <f t="array" ref="P294">IF(#REF!="","",#REF!)</f>
        <v>#REF!</v>
      </c>
      <c r="Q294" s="316" t="e">
        <f t="array" ref="Q294">IF(#REF!="","",#REF!)</f>
        <v>#REF!</v>
      </c>
      <c r="R294" s="316" t="e">
        <f t="array" ref="R294">IF(#REF!="","",#REF!)</f>
        <v>#REF!</v>
      </c>
    </row>
    <row r="295" spans="1:18" x14ac:dyDescent="0.25">
      <c r="A295" s="322">
        <v>9</v>
      </c>
      <c r="B295" s="316" t="e">
        <f t="array" ref="B295">IF(#REF!="","",#REF!)</f>
        <v>#REF!</v>
      </c>
      <c r="C295" s="316" t="e">
        <f t="array" ref="C295">IF(#REF!="","",#REF!)</f>
        <v>#REF!</v>
      </c>
      <c r="D295" s="316" t="e">
        <f t="array" ref="D295">IF(#REF!="","",#REF!)</f>
        <v>#REF!</v>
      </c>
      <c r="E295" s="316" t="e">
        <f t="array" ref="E295">IF(#REF!="","",#REF!)</f>
        <v>#REF!</v>
      </c>
      <c r="F295" s="316" t="e">
        <f t="array" ref="F295">IF(#REF!="","",#REF!)</f>
        <v>#REF!</v>
      </c>
      <c r="G295" s="316" t="e">
        <f t="array" ref="G295">IF(#REF!="","",#REF!)</f>
        <v>#REF!</v>
      </c>
      <c r="H295" s="316" t="e">
        <f t="array" ref="H295">IF(#REF!="","",#REF!)</f>
        <v>#REF!</v>
      </c>
      <c r="I295" s="316" t="e">
        <f t="array" ref="I295">IF(#REF!="","",#REF!)</f>
        <v>#REF!</v>
      </c>
      <c r="J295" s="316" t="e">
        <f t="array" ref="J295">IF(#REF!="","",#REF!)</f>
        <v>#REF!</v>
      </c>
      <c r="K295" s="316" t="e">
        <f t="array" ref="K295">IF(#REF!="","",#REF!)</f>
        <v>#REF!</v>
      </c>
      <c r="L295" s="316" t="e">
        <f t="array" ref="L295">IF(#REF!="","",#REF!)</f>
        <v>#REF!</v>
      </c>
      <c r="M295" s="316" t="e">
        <f t="array" ref="M295">IF(#REF!="","",#REF!)</f>
        <v>#REF!</v>
      </c>
      <c r="N295" s="316" t="e">
        <f t="array" ref="N295">IF(#REF!="","",#REF!)</f>
        <v>#REF!</v>
      </c>
      <c r="O295" s="316" t="e">
        <f t="array" ref="O295">IF(#REF!="","",#REF!)</f>
        <v>#REF!</v>
      </c>
      <c r="P295" s="316" t="e">
        <f t="array" ref="P295">IF(#REF!="","",#REF!)</f>
        <v>#REF!</v>
      </c>
      <c r="Q295" s="316" t="e">
        <f t="array" ref="Q295">IF(#REF!="","",#REF!)</f>
        <v>#REF!</v>
      </c>
      <c r="R295" s="316" t="e">
        <f t="array" ref="R295">IF(#REF!="","",#REF!)</f>
        <v>#REF!</v>
      </c>
    </row>
    <row r="296" spans="1:18" x14ac:dyDescent="0.25">
      <c r="A296" s="322">
        <v>9</v>
      </c>
      <c r="B296" s="316" t="e">
        <f t="array" ref="B296">IF(#REF!="","",#REF!)</f>
        <v>#REF!</v>
      </c>
      <c r="C296" s="316" t="e">
        <f t="array" ref="C296">IF(#REF!="","",#REF!)</f>
        <v>#REF!</v>
      </c>
      <c r="D296" s="316" t="e">
        <f t="array" ref="D296">IF(#REF!="","",#REF!)</f>
        <v>#REF!</v>
      </c>
      <c r="E296" s="316" t="e">
        <f t="array" ref="E296">IF(#REF!="","",#REF!)</f>
        <v>#REF!</v>
      </c>
      <c r="F296" s="316" t="e">
        <f t="array" ref="F296">IF(#REF!="","",#REF!)</f>
        <v>#REF!</v>
      </c>
      <c r="G296" s="316" t="e">
        <f t="array" ref="G296">IF(#REF!="","",#REF!)</f>
        <v>#REF!</v>
      </c>
      <c r="H296" s="316" t="e">
        <f t="array" ref="H296">IF(#REF!="","",#REF!)</f>
        <v>#REF!</v>
      </c>
      <c r="I296" s="316" t="e">
        <f t="array" ref="I296">IF(#REF!="","",#REF!)</f>
        <v>#REF!</v>
      </c>
      <c r="J296" s="316" t="e">
        <f t="array" ref="J296">IF(#REF!="","",#REF!)</f>
        <v>#REF!</v>
      </c>
      <c r="K296" s="316" t="e">
        <f t="array" ref="K296">IF(#REF!="","",#REF!)</f>
        <v>#REF!</v>
      </c>
      <c r="L296" s="316" t="e">
        <f t="array" ref="L296">IF(#REF!="","",#REF!)</f>
        <v>#REF!</v>
      </c>
      <c r="M296" s="316" t="e">
        <f t="array" ref="M296">IF(#REF!="","",#REF!)</f>
        <v>#REF!</v>
      </c>
      <c r="N296" s="316" t="e">
        <f t="array" ref="N296">IF(#REF!="","",#REF!)</f>
        <v>#REF!</v>
      </c>
      <c r="O296" s="316" t="e">
        <f t="array" ref="O296">IF(#REF!="","",#REF!)</f>
        <v>#REF!</v>
      </c>
      <c r="P296" s="316" t="e">
        <f t="array" ref="P296">IF(#REF!="","",#REF!)</f>
        <v>#REF!</v>
      </c>
      <c r="Q296" s="316" t="e">
        <f t="array" ref="Q296">IF(#REF!="","",#REF!)</f>
        <v>#REF!</v>
      </c>
      <c r="R296" s="316" t="e">
        <f t="array" ref="R296">IF(#REF!="","",#REF!)</f>
        <v>#REF!</v>
      </c>
    </row>
    <row r="297" spans="1:18" x14ac:dyDescent="0.25">
      <c r="A297" s="322">
        <v>9</v>
      </c>
      <c r="B297" s="316" t="e">
        <f t="array" ref="B297">IF(#REF!="","",#REF!)</f>
        <v>#REF!</v>
      </c>
      <c r="C297" s="316" t="e">
        <f t="array" ref="C297">IF(#REF!="","",#REF!)</f>
        <v>#REF!</v>
      </c>
      <c r="D297" s="316" t="e">
        <f t="array" ref="D297">IF(#REF!="","",#REF!)</f>
        <v>#REF!</v>
      </c>
      <c r="E297" s="316" t="e">
        <f t="array" ref="E297">IF(#REF!="","",#REF!)</f>
        <v>#REF!</v>
      </c>
      <c r="F297" s="316" t="e">
        <f t="array" ref="F297">IF(#REF!="","",#REF!)</f>
        <v>#REF!</v>
      </c>
      <c r="G297" s="316" t="e">
        <f t="array" ref="G297">IF(#REF!="","",#REF!)</f>
        <v>#REF!</v>
      </c>
      <c r="H297" s="316" t="e">
        <f t="array" ref="H297">IF(#REF!="","",#REF!)</f>
        <v>#REF!</v>
      </c>
      <c r="I297" s="316" t="e">
        <f t="array" ref="I297">IF(#REF!="","",#REF!)</f>
        <v>#REF!</v>
      </c>
      <c r="J297" s="316" t="e">
        <f t="array" ref="J297">IF(#REF!="","",#REF!)</f>
        <v>#REF!</v>
      </c>
      <c r="K297" s="316" t="e">
        <f t="array" ref="K297">IF(#REF!="","",#REF!)</f>
        <v>#REF!</v>
      </c>
      <c r="L297" s="316" t="e">
        <f t="array" ref="L297">IF(#REF!="","",#REF!)</f>
        <v>#REF!</v>
      </c>
      <c r="M297" s="316" t="e">
        <f t="array" ref="M297">IF(#REF!="","",#REF!)</f>
        <v>#REF!</v>
      </c>
      <c r="N297" s="316" t="e">
        <f t="array" ref="N297">IF(#REF!="","",#REF!)</f>
        <v>#REF!</v>
      </c>
      <c r="O297" s="316" t="e">
        <f t="array" ref="O297">IF(#REF!="","",#REF!)</f>
        <v>#REF!</v>
      </c>
      <c r="P297" s="316" t="e">
        <f t="array" ref="P297">IF(#REF!="","",#REF!)</f>
        <v>#REF!</v>
      </c>
      <c r="Q297" s="316" t="e">
        <f t="array" ref="Q297">IF(#REF!="","",#REF!)</f>
        <v>#REF!</v>
      </c>
      <c r="R297" s="316" t="e">
        <f t="array" ref="R297">IF(#REF!="","",#REF!)</f>
        <v>#REF!</v>
      </c>
    </row>
    <row r="298" spans="1:18" x14ac:dyDescent="0.25">
      <c r="A298" s="322">
        <v>9</v>
      </c>
      <c r="B298" s="316" t="e">
        <f t="array" ref="B298">IF(#REF!="","",#REF!)</f>
        <v>#REF!</v>
      </c>
      <c r="C298" s="316" t="e">
        <f t="array" ref="C298">IF(#REF!="","",#REF!)</f>
        <v>#REF!</v>
      </c>
      <c r="D298" s="316" t="e">
        <f t="array" ref="D298">IF(#REF!="","",#REF!)</f>
        <v>#REF!</v>
      </c>
      <c r="E298" s="316" t="e">
        <f t="array" ref="E298">IF(#REF!="","",#REF!)</f>
        <v>#REF!</v>
      </c>
      <c r="F298" s="316" t="e">
        <f t="array" ref="F298">IF(#REF!="","",#REF!)</f>
        <v>#REF!</v>
      </c>
      <c r="G298" s="316" t="e">
        <f t="array" ref="G298">IF(#REF!="","",#REF!)</f>
        <v>#REF!</v>
      </c>
      <c r="H298" s="316" t="e">
        <f t="array" ref="H298">IF(#REF!="","",#REF!)</f>
        <v>#REF!</v>
      </c>
      <c r="I298" s="316" t="e">
        <f t="array" ref="I298">IF(#REF!="","",#REF!)</f>
        <v>#REF!</v>
      </c>
      <c r="J298" s="316" t="e">
        <f t="array" ref="J298">IF(#REF!="","",#REF!)</f>
        <v>#REF!</v>
      </c>
      <c r="K298" s="316" t="e">
        <f t="array" ref="K298">IF(#REF!="","",#REF!)</f>
        <v>#REF!</v>
      </c>
      <c r="L298" s="316" t="e">
        <f t="array" ref="L298">IF(#REF!="","",#REF!)</f>
        <v>#REF!</v>
      </c>
      <c r="M298" s="316" t="e">
        <f t="array" ref="M298">IF(#REF!="","",#REF!)</f>
        <v>#REF!</v>
      </c>
      <c r="N298" s="316" t="e">
        <f t="array" ref="N298">IF(#REF!="","",#REF!)</f>
        <v>#REF!</v>
      </c>
      <c r="O298" s="316" t="e">
        <f t="array" ref="O298">IF(#REF!="","",#REF!)</f>
        <v>#REF!</v>
      </c>
      <c r="P298" s="316" t="e">
        <f t="array" ref="P298">IF(#REF!="","",#REF!)</f>
        <v>#REF!</v>
      </c>
      <c r="Q298" s="316" t="e">
        <f t="array" ref="Q298">IF(#REF!="","",#REF!)</f>
        <v>#REF!</v>
      </c>
      <c r="R298" s="316" t="e">
        <f t="array" ref="R298">IF(#REF!="","",#REF!)</f>
        <v>#REF!</v>
      </c>
    </row>
    <row r="299" spans="1:18" x14ac:dyDescent="0.25">
      <c r="A299" s="322">
        <v>9</v>
      </c>
      <c r="B299" s="316" t="e">
        <f t="array" ref="B299">IF(#REF!="","",#REF!)</f>
        <v>#REF!</v>
      </c>
      <c r="C299" s="316" t="e">
        <f t="array" ref="C299">IF(#REF!="","",#REF!)</f>
        <v>#REF!</v>
      </c>
      <c r="D299" s="316" t="e">
        <f t="array" ref="D299">IF(#REF!="","",#REF!)</f>
        <v>#REF!</v>
      </c>
      <c r="E299" s="316" t="e">
        <f t="array" ref="E299">IF(#REF!="","",#REF!)</f>
        <v>#REF!</v>
      </c>
      <c r="F299" s="316" t="e">
        <f t="array" ref="F299">IF(#REF!="","",#REF!)</f>
        <v>#REF!</v>
      </c>
      <c r="G299" s="316" t="e">
        <f t="array" ref="G299">IF(#REF!="","",#REF!)</f>
        <v>#REF!</v>
      </c>
      <c r="H299" s="316" t="e">
        <f t="array" ref="H299">IF(#REF!="","",#REF!)</f>
        <v>#REF!</v>
      </c>
      <c r="I299" s="316" t="e">
        <f t="array" ref="I299">IF(#REF!="","",#REF!)</f>
        <v>#REF!</v>
      </c>
      <c r="J299" s="316" t="e">
        <f t="array" ref="J299">IF(#REF!="","",#REF!)</f>
        <v>#REF!</v>
      </c>
      <c r="K299" s="316" t="e">
        <f t="array" ref="K299">IF(#REF!="","",#REF!)</f>
        <v>#REF!</v>
      </c>
      <c r="L299" s="316" t="e">
        <f t="array" ref="L299">IF(#REF!="","",#REF!)</f>
        <v>#REF!</v>
      </c>
      <c r="M299" s="316" t="e">
        <f t="array" ref="M299">IF(#REF!="","",#REF!)</f>
        <v>#REF!</v>
      </c>
      <c r="N299" s="316" t="e">
        <f t="array" ref="N299">IF(#REF!="","",#REF!)</f>
        <v>#REF!</v>
      </c>
      <c r="O299" s="316" t="e">
        <f t="array" ref="O299">IF(#REF!="","",#REF!)</f>
        <v>#REF!</v>
      </c>
      <c r="P299" s="316" t="e">
        <f t="array" ref="P299">IF(#REF!="","",#REF!)</f>
        <v>#REF!</v>
      </c>
      <c r="Q299" s="316" t="e">
        <f t="array" ref="Q299">IF(#REF!="","",#REF!)</f>
        <v>#REF!</v>
      </c>
      <c r="R299" s="316" t="e">
        <f t="array" ref="R299">IF(#REF!="","",#REF!)</f>
        <v>#REF!</v>
      </c>
    </row>
    <row r="300" spans="1:18" x14ac:dyDescent="0.25">
      <c r="A300" s="322">
        <v>9</v>
      </c>
      <c r="B300" s="316" t="e">
        <f t="array" ref="B300">IF(#REF!="","",#REF!)</f>
        <v>#REF!</v>
      </c>
      <c r="C300" s="316" t="e">
        <f t="array" ref="C300">IF(#REF!="","",#REF!)</f>
        <v>#REF!</v>
      </c>
      <c r="D300" s="316" t="e">
        <f t="array" ref="D300">IF(#REF!="","",#REF!)</f>
        <v>#REF!</v>
      </c>
      <c r="E300" s="316" t="e">
        <f t="array" ref="E300">IF(#REF!="","",#REF!)</f>
        <v>#REF!</v>
      </c>
      <c r="F300" s="316" t="e">
        <f t="array" ref="F300">IF(#REF!="","",#REF!)</f>
        <v>#REF!</v>
      </c>
      <c r="G300" s="316" t="e">
        <f t="array" ref="G300">IF(#REF!="","",#REF!)</f>
        <v>#REF!</v>
      </c>
      <c r="H300" s="316" t="e">
        <f t="array" ref="H300">IF(#REF!="","",#REF!)</f>
        <v>#REF!</v>
      </c>
      <c r="I300" s="316" t="e">
        <f t="array" ref="I300">IF(#REF!="","",#REF!)</f>
        <v>#REF!</v>
      </c>
      <c r="J300" s="316" t="e">
        <f t="array" ref="J300">IF(#REF!="","",#REF!)</f>
        <v>#REF!</v>
      </c>
      <c r="K300" s="316" t="e">
        <f t="array" ref="K300">IF(#REF!="","",#REF!)</f>
        <v>#REF!</v>
      </c>
      <c r="L300" s="316" t="e">
        <f t="array" ref="L300">IF(#REF!="","",#REF!)</f>
        <v>#REF!</v>
      </c>
      <c r="M300" s="316" t="e">
        <f t="array" ref="M300">IF(#REF!="","",#REF!)</f>
        <v>#REF!</v>
      </c>
      <c r="N300" s="316" t="e">
        <f t="array" ref="N300">IF(#REF!="","",#REF!)</f>
        <v>#REF!</v>
      </c>
      <c r="O300" s="316" t="e">
        <f t="array" ref="O300">IF(#REF!="","",#REF!)</f>
        <v>#REF!</v>
      </c>
      <c r="P300" s="316" t="e">
        <f t="array" ref="P300">IF(#REF!="","",#REF!)</f>
        <v>#REF!</v>
      </c>
      <c r="Q300" s="316" t="e">
        <f t="array" ref="Q300">IF(#REF!="","",#REF!)</f>
        <v>#REF!</v>
      </c>
      <c r="R300" s="316" t="e">
        <f t="array" ref="R300">IF(#REF!="","",#REF!)</f>
        <v>#REF!</v>
      </c>
    </row>
    <row r="301" spans="1:18" x14ac:dyDescent="0.25">
      <c r="A301" s="322">
        <v>9</v>
      </c>
      <c r="B301" s="316" t="e">
        <f t="array" ref="B301">IF(#REF!="","",#REF!)</f>
        <v>#REF!</v>
      </c>
      <c r="C301" s="316" t="e">
        <f t="array" ref="C301">IF(#REF!="","",#REF!)</f>
        <v>#REF!</v>
      </c>
      <c r="D301" s="316" t="e">
        <f t="array" ref="D301">IF(#REF!="","",#REF!)</f>
        <v>#REF!</v>
      </c>
      <c r="E301" s="316" t="e">
        <f t="array" ref="E301">IF(#REF!="","",#REF!)</f>
        <v>#REF!</v>
      </c>
      <c r="F301" s="316" t="e">
        <f t="array" ref="F301">IF(#REF!="","",#REF!)</f>
        <v>#REF!</v>
      </c>
      <c r="G301" s="316" t="e">
        <f t="array" ref="G301">IF(#REF!="","",#REF!)</f>
        <v>#REF!</v>
      </c>
      <c r="H301" s="316" t="e">
        <f t="array" ref="H301">IF(#REF!="","",#REF!)</f>
        <v>#REF!</v>
      </c>
      <c r="I301" s="316" t="e">
        <f t="array" ref="I301">IF(#REF!="","",#REF!)</f>
        <v>#REF!</v>
      </c>
      <c r="J301" s="316" t="e">
        <f t="array" ref="J301">IF(#REF!="","",#REF!)</f>
        <v>#REF!</v>
      </c>
      <c r="K301" s="316" t="e">
        <f t="array" ref="K301">IF(#REF!="","",#REF!)</f>
        <v>#REF!</v>
      </c>
      <c r="L301" s="316" t="e">
        <f t="array" ref="L301">IF(#REF!="","",#REF!)</f>
        <v>#REF!</v>
      </c>
      <c r="M301" s="316" t="e">
        <f t="array" ref="M301">IF(#REF!="","",#REF!)</f>
        <v>#REF!</v>
      </c>
      <c r="N301" s="316" t="e">
        <f t="array" ref="N301">IF(#REF!="","",#REF!)</f>
        <v>#REF!</v>
      </c>
      <c r="O301" s="316" t="e">
        <f t="array" ref="O301">IF(#REF!="","",#REF!)</f>
        <v>#REF!</v>
      </c>
      <c r="P301" s="316" t="e">
        <f t="array" ref="P301">IF(#REF!="","",#REF!)</f>
        <v>#REF!</v>
      </c>
      <c r="Q301" s="316" t="e">
        <f t="array" ref="Q301">IF(#REF!="","",#REF!)</f>
        <v>#REF!</v>
      </c>
      <c r="R301" s="316" t="e">
        <f t="array" ref="R301">IF(#REF!="","",#REF!)</f>
        <v>#REF!</v>
      </c>
    </row>
    <row r="302" spans="1:18" x14ac:dyDescent="0.25">
      <c r="A302" s="322">
        <v>9</v>
      </c>
      <c r="B302" s="316" t="e">
        <f t="array" ref="B302">IF(#REF!="","",#REF!)</f>
        <v>#REF!</v>
      </c>
      <c r="C302" s="316" t="e">
        <f t="array" ref="C302">IF(#REF!="","",#REF!)</f>
        <v>#REF!</v>
      </c>
      <c r="D302" s="316" t="e">
        <f t="array" ref="D302">IF(#REF!="","",#REF!)</f>
        <v>#REF!</v>
      </c>
      <c r="E302" s="316" t="e">
        <f t="array" ref="E302">IF(#REF!="","",#REF!)</f>
        <v>#REF!</v>
      </c>
      <c r="F302" s="316" t="e">
        <f t="array" ref="F302">IF(#REF!="","",#REF!)</f>
        <v>#REF!</v>
      </c>
      <c r="G302" s="316" t="e">
        <f t="array" ref="G302">IF(#REF!="","",#REF!)</f>
        <v>#REF!</v>
      </c>
      <c r="H302" s="316" t="e">
        <f t="array" ref="H302">IF(#REF!="","",#REF!)</f>
        <v>#REF!</v>
      </c>
      <c r="I302" s="316" t="e">
        <f t="array" ref="I302">IF(#REF!="","",#REF!)</f>
        <v>#REF!</v>
      </c>
      <c r="J302" s="316" t="e">
        <f t="array" ref="J302">IF(#REF!="","",#REF!)</f>
        <v>#REF!</v>
      </c>
      <c r="K302" s="316" t="e">
        <f t="array" ref="K302">IF(#REF!="","",#REF!)</f>
        <v>#REF!</v>
      </c>
      <c r="L302" s="316" t="e">
        <f t="array" ref="L302">IF(#REF!="","",#REF!)</f>
        <v>#REF!</v>
      </c>
      <c r="M302" s="316" t="e">
        <f t="array" ref="M302">IF(#REF!="","",#REF!)</f>
        <v>#REF!</v>
      </c>
      <c r="N302" s="316" t="e">
        <f t="array" ref="N302">IF(#REF!="","",#REF!)</f>
        <v>#REF!</v>
      </c>
      <c r="O302" s="316" t="e">
        <f t="array" ref="O302">IF(#REF!="","",#REF!)</f>
        <v>#REF!</v>
      </c>
      <c r="P302" s="316" t="e">
        <f t="array" ref="P302">IF(#REF!="","",#REF!)</f>
        <v>#REF!</v>
      </c>
      <c r="Q302" s="316" t="e">
        <f t="array" ref="Q302">IF(#REF!="","",#REF!)</f>
        <v>#REF!</v>
      </c>
      <c r="R302" s="316" t="e">
        <f t="array" ref="R302">IF(#REF!="","",#REF!)</f>
        <v>#REF!</v>
      </c>
    </row>
    <row r="303" spans="1:18" x14ac:dyDescent="0.25">
      <c r="A303" s="322">
        <v>9</v>
      </c>
      <c r="B303" s="316" t="e">
        <f t="array" ref="B303">IF(#REF!="","",#REF!)</f>
        <v>#REF!</v>
      </c>
      <c r="C303" s="316" t="e">
        <f t="array" ref="C303">IF(#REF!="","",#REF!)</f>
        <v>#REF!</v>
      </c>
      <c r="D303" s="316" t="e">
        <f t="array" ref="D303">IF(#REF!="","",#REF!)</f>
        <v>#REF!</v>
      </c>
      <c r="E303" s="316" t="e">
        <f t="array" ref="E303">IF(#REF!="","",#REF!)</f>
        <v>#REF!</v>
      </c>
      <c r="F303" s="316" t="e">
        <f t="array" ref="F303">IF(#REF!="","",#REF!)</f>
        <v>#REF!</v>
      </c>
      <c r="G303" s="316" t="e">
        <f t="array" ref="G303">IF(#REF!="","",#REF!)</f>
        <v>#REF!</v>
      </c>
      <c r="H303" s="316" t="e">
        <f t="array" ref="H303">IF(#REF!="","",#REF!)</f>
        <v>#REF!</v>
      </c>
      <c r="I303" s="316" t="e">
        <f t="array" ref="I303">IF(#REF!="","",#REF!)</f>
        <v>#REF!</v>
      </c>
      <c r="J303" s="316" t="e">
        <f t="array" ref="J303">IF(#REF!="","",#REF!)</f>
        <v>#REF!</v>
      </c>
      <c r="K303" s="316" t="e">
        <f t="array" ref="K303">IF(#REF!="","",#REF!)</f>
        <v>#REF!</v>
      </c>
      <c r="L303" s="316" t="e">
        <f t="array" ref="L303">IF(#REF!="","",#REF!)</f>
        <v>#REF!</v>
      </c>
      <c r="M303" s="316" t="e">
        <f t="array" ref="M303">IF(#REF!="","",#REF!)</f>
        <v>#REF!</v>
      </c>
      <c r="N303" s="316" t="e">
        <f t="array" ref="N303">IF(#REF!="","",#REF!)</f>
        <v>#REF!</v>
      </c>
      <c r="O303" s="316" t="e">
        <f t="array" ref="O303">IF(#REF!="","",#REF!)</f>
        <v>#REF!</v>
      </c>
      <c r="P303" s="316" t="e">
        <f t="array" ref="P303">IF(#REF!="","",#REF!)</f>
        <v>#REF!</v>
      </c>
      <c r="Q303" s="316" t="e">
        <f t="array" ref="Q303">IF(#REF!="","",#REF!)</f>
        <v>#REF!</v>
      </c>
      <c r="R303" s="316" t="e">
        <f t="array" ref="R303">IF(#REF!="","",#REF!)</f>
        <v>#REF!</v>
      </c>
    </row>
    <row r="304" spans="1:18" x14ac:dyDescent="0.25">
      <c r="A304" s="322">
        <v>9</v>
      </c>
      <c r="B304" s="316" t="e">
        <f t="array" ref="B304">IF(#REF!="","",#REF!)</f>
        <v>#REF!</v>
      </c>
      <c r="C304" s="316" t="e">
        <f t="array" ref="C304">IF(#REF!="","",#REF!)</f>
        <v>#REF!</v>
      </c>
      <c r="D304" s="316" t="e">
        <f t="array" ref="D304">IF(#REF!="","",#REF!)</f>
        <v>#REF!</v>
      </c>
      <c r="E304" s="316" t="e">
        <f t="array" ref="E304">IF(#REF!="","",#REF!)</f>
        <v>#REF!</v>
      </c>
      <c r="F304" s="316" t="e">
        <f t="array" ref="F304">IF(#REF!="","",#REF!)</f>
        <v>#REF!</v>
      </c>
      <c r="G304" s="316" t="e">
        <f t="array" ref="G304">IF(#REF!="","",#REF!)</f>
        <v>#REF!</v>
      </c>
      <c r="H304" s="316" t="e">
        <f t="array" ref="H304">IF(#REF!="","",#REF!)</f>
        <v>#REF!</v>
      </c>
      <c r="I304" s="316" t="e">
        <f t="array" ref="I304">IF(#REF!="","",#REF!)</f>
        <v>#REF!</v>
      </c>
      <c r="J304" s="316" t="e">
        <f t="array" ref="J304">IF(#REF!="","",#REF!)</f>
        <v>#REF!</v>
      </c>
      <c r="K304" s="316" t="e">
        <f t="array" ref="K304">IF(#REF!="","",#REF!)</f>
        <v>#REF!</v>
      </c>
      <c r="L304" s="316" t="e">
        <f t="array" ref="L304">IF(#REF!="","",#REF!)</f>
        <v>#REF!</v>
      </c>
      <c r="M304" s="316" t="e">
        <f t="array" ref="M304">IF(#REF!="","",#REF!)</f>
        <v>#REF!</v>
      </c>
      <c r="N304" s="316" t="e">
        <f t="array" ref="N304">IF(#REF!="","",#REF!)</f>
        <v>#REF!</v>
      </c>
      <c r="O304" s="316" t="e">
        <f t="array" ref="O304">IF(#REF!="","",#REF!)</f>
        <v>#REF!</v>
      </c>
      <c r="P304" s="316" t="e">
        <f t="array" ref="P304">IF(#REF!="","",#REF!)</f>
        <v>#REF!</v>
      </c>
      <c r="Q304" s="316" t="e">
        <f t="array" ref="Q304">IF(#REF!="","",#REF!)</f>
        <v>#REF!</v>
      </c>
      <c r="R304" s="316" t="e">
        <f t="array" ref="R304">IF(#REF!="","",#REF!)</f>
        <v>#REF!</v>
      </c>
    </row>
    <row r="305" spans="1:18" x14ac:dyDescent="0.25">
      <c r="A305" s="322">
        <v>9</v>
      </c>
      <c r="B305" s="316" t="e">
        <f t="array" ref="B305">IF(#REF!="","",#REF!)</f>
        <v>#REF!</v>
      </c>
      <c r="C305" s="316" t="e">
        <f t="array" ref="C305">IF(#REF!="","",#REF!)</f>
        <v>#REF!</v>
      </c>
      <c r="D305" s="316" t="e">
        <f t="array" ref="D305">IF(#REF!="","",#REF!)</f>
        <v>#REF!</v>
      </c>
      <c r="E305" s="316" t="e">
        <f t="array" ref="E305">IF(#REF!="","",#REF!)</f>
        <v>#REF!</v>
      </c>
      <c r="F305" s="316" t="e">
        <f t="array" ref="F305">IF(#REF!="","",#REF!)</f>
        <v>#REF!</v>
      </c>
      <c r="G305" s="316" t="e">
        <f t="array" ref="G305">IF(#REF!="","",#REF!)</f>
        <v>#REF!</v>
      </c>
      <c r="H305" s="316" t="e">
        <f t="array" ref="H305">IF(#REF!="","",#REF!)</f>
        <v>#REF!</v>
      </c>
      <c r="I305" s="316" t="e">
        <f t="array" ref="I305">IF(#REF!="","",#REF!)</f>
        <v>#REF!</v>
      </c>
      <c r="J305" s="316" t="e">
        <f t="array" ref="J305">IF(#REF!="","",#REF!)</f>
        <v>#REF!</v>
      </c>
      <c r="K305" s="316" t="e">
        <f t="array" ref="K305">IF(#REF!="","",#REF!)</f>
        <v>#REF!</v>
      </c>
      <c r="L305" s="316" t="e">
        <f t="array" ref="L305">IF(#REF!="","",#REF!)</f>
        <v>#REF!</v>
      </c>
      <c r="M305" s="316" t="e">
        <f t="array" ref="M305">IF(#REF!="","",#REF!)</f>
        <v>#REF!</v>
      </c>
      <c r="N305" s="316" t="e">
        <f t="array" ref="N305">IF(#REF!="","",#REF!)</f>
        <v>#REF!</v>
      </c>
      <c r="O305" s="316" t="e">
        <f t="array" ref="O305">IF(#REF!="","",#REF!)</f>
        <v>#REF!</v>
      </c>
      <c r="P305" s="316" t="e">
        <f t="array" ref="P305">IF(#REF!="","",#REF!)</f>
        <v>#REF!</v>
      </c>
      <c r="Q305" s="316" t="e">
        <f t="array" ref="Q305">IF(#REF!="","",#REF!)</f>
        <v>#REF!</v>
      </c>
      <c r="R305" s="316" t="e">
        <f t="array" ref="R305">IF(#REF!="","",#REF!)</f>
        <v>#REF!</v>
      </c>
    </row>
    <row r="306" spans="1:18" x14ac:dyDescent="0.25">
      <c r="A306" s="322">
        <v>9</v>
      </c>
      <c r="B306" s="316" t="e">
        <f t="array" ref="B306">IF(#REF!="","",#REF!)</f>
        <v>#REF!</v>
      </c>
      <c r="C306" s="316" t="e">
        <f t="array" ref="C306">IF(#REF!="","",#REF!)</f>
        <v>#REF!</v>
      </c>
      <c r="D306" s="316" t="e">
        <f t="array" ref="D306">IF(#REF!="","",#REF!)</f>
        <v>#REF!</v>
      </c>
      <c r="E306" s="316" t="e">
        <f t="array" ref="E306">IF(#REF!="","",#REF!)</f>
        <v>#REF!</v>
      </c>
      <c r="F306" s="316" t="e">
        <f t="array" ref="F306">IF(#REF!="","",#REF!)</f>
        <v>#REF!</v>
      </c>
      <c r="G306" s="316" t="e">
        <f t="array" ref="G306">IF(#REF!="","",#REF!)</f>
        <v>#REF!</v>
      </c>
      <c r="H306" s="316" t="e">
        <f t="array" ref="H306">IF(#REF!="","",#REF!)</f>
        <v>#REF!</v>
      </c>
      <c r="I306" s="316" t="e">
        <f t="array" ref="I306">IF(#REF!="","",#REF!)</f>
        <v>#REF!</v>
      </c>
      <c r="J306" s="316" t="e">
        <f t="array" ref="J306">IF(#REF!="","",#REF!)</f>
        <v>#REF!</v>
      </c>
      <c r="K306" s="316" t="e">
        <f t="array" ref="K306">IF(#REF!="","",#REF!)</f>
        <v>#REF!</v>
      </c>
      <c r="L306" s="316" t="e">
        <f t="array" ref="L306">IF(#REF!="","",#REF!)</f>
        <v>#REF!</v>
      </c>
      <c r="M306" s="316" t="e">
        <f t="array" ref="M306">IF(#REF!="","",#REF!)</f>
        <v>#REF!</v>
      </c>
      <c r="N306" s="316" t="e">
        <f t="array" ref="N306">IF(#REF!="","",#REF!)</f>
        <v>#REF!</v>
      </c>
      <c r="O306" s="316" t="e">
        <f t="array" ref="O306">IF(#REF!="","",#REF!)</f>
        <v>#REF!</v>
      </c>
      <c r="P306" s="316" t="e">
        <f t="array" ref="P306">IF(#REF!="","",#REF!)</f>
        <v>#REF!</v>
      </c>
      <c r="Q306" s="316" t="e">
        <f t="array" ref="Q306">IF(#REF!="","",#REF!)</f>
        <v>#REF!</v>
      </c>
      <c r="R306" s="316" t="e">
        <f t="array" ref="R306">IF(#REF!="","",#REF!)</f>
        <v>#REF!</v>
      </c>
    </row>
    <row r="307" spans="1:18" x14ac:dyDescent="0.25">
      <c r="A307" s="322">
        <v>9</v>
      </c>
      <c r="B307" s="316" t="e">
        <f t="array" ref="B307">IF(#REF!="","",#REF!)</f>
        <v>#REF!</v>
      </c>
      <c r="C307" s="316" t="e">
        <f t="array" ref="C307">IF(#REF!="","",#REF!)</f>
        <v>#REF!</v>
      </c>
      <c r="D307" s="316" t="e">
        <f t="array" ref="D307">IF(#REF!="","",#REF!)</f>
        <v>#REF!</v>
      </c>
      <c r="E307" s="316" t="e">
        <f t="array" ref="E307">IF(#REF!="","",#REF!)</f>
        <v>#REF!</v>
      </c>
      <c r="F307" s="316" t="e">
        <f t="array" ref="F307">IF(#REF!="","",#REF!)</f>
        <v>#REF!</v>
      </c>
      <c r="G307" s="316" t="e">
        <f t="array" ref="G307">IF(#REF!="","",#REF!)</f>
        <v>#REF!</v>
      </c>
      <c r="H307" s="316" t="e">
        <f t="array" ref="H307">IF(#REF!="","",#REF!)</f>
        <v>#REF!</v>
      </c>
      <c r="I307" s="316" t="e">
        <f t="array" ref="I307">IF(#REF!="","",#REF!)</f>
        <v>#REF!</v>
      </c>
      <c r="J307" s="316" t="e">
        <f t="array" ref="J307">IF(#REF!="","",#REF!)</f>
        <v>#REF!</v>
      </c>
      <c r="K307" s="316" t="e">
        <f t="array" ref="K307">IF(#REF!="","",#REF!)</f>
        <v>#REF!</v>
      </c>
      <c r="L307" s="316" t="e">
        <f t="array" ref="L307">IF(#REF!="","",#REF!)</f>
        <v>#REF!</v>
      </c>
      <c r="M307" s="316" t="e">
        <f t="array" ref="M307">IF(#REF!="","",#REF!)</f>
        <v>#REF!</v>
      </c>
      <c r="N307" s="316" t="e">
        <f t="array" ref="N307">IF(#REF!="","",#REF!)</f>
        <v>#REF!</v>
      </c>
      <c r="O307" s="316" t="e">
        <f t="array" ref="O307">IF(#REF!="","",#REF!)</f>
        <v>#REF!</v>
      </c>
      <c r="P307" s="316" t="e">
        <f t="array" ref="P307">IF(#REF!="","",#REF!)</f>
        <v>#REF!</v>
      </c>
      <c r="Q307" s="316" t="e">
        <f t="array" ref="Q307">IF(#REF!="","",#REF!)</f>
        <v>#REF!</v>
      </c>
      <c r="R307" s="316" t="e">
        <f t="array" ref="R307">IF(#REF!="","",#REF!)</f>
        <v>#REF!</v>
      </c>
    </row>
    <row r="308" spans="1:18" x14ac:dyDescent="0.25">
      <c r="A308" s="322">
        <v>9</v>
      </c>
      <c r="B308" s="316" t="e">
        <f t="array" ref="B308">IF(#REF!="","",#REF!)</f>
        <v>#REF!</v>
      </c>
      <c r="C308" s="316" t="e">
        <f t="array" ref="C308">IF(#REF!="","",#REF!)</f>
        <v>#REF!</v>
      </c>
      <c r="D308" s="316" t="e">
        <f t="array" ref="D308">IF(#REF!="","",#REF!)</f>
        <v>#REF!</v>
      </c>
      <c r="E308" s="316" t="e">
        <f t="array" ref="E308">IF(#REF!="","",#REF!)</f>
        <v>#REF!</v>
      </c>
      <c r="F308" s="316" t="e">
        <f t="array" ref="F308">IF(#REF!="","",#REF!)</f>
        <v>#REF!</v>
      </c>
      <c r="G308" s="316" t="e">
        <f t="array" ref="G308">IF(#REF!="","",#REF!)</f>
        <v>#REF!</v>
      </c>
      <c r="H308" s="316" t="e">
        <f t="array" ref="H308">IF(#REF!="","",#REF!)</f>
        <v>#REF!</v>
      </c>
      <c r="I308" s="316" t="e">
        <f t="array" ref="I308">IF(#REF!="","",#REF!)</f>
        <v>#REF!</v>
      </c>
      <c r="J308" s="316" t="e">
        <f t="array" ref="J308">IF(#REF!="","",#REF!)</f>
        <v>#REF!</v>
      </c>
      <c r="K308" s="316" t="e">
        <f t="array" ref="K308">IF(#REF!="","",#REF!)</f>
        <v>#REF!</v>
      </c>
      <c r="L308" s="316" t="e">
        <f t="array" ref="L308">IF(#REF!="","",#REF!)</f>
        <v>#REF!</v>
      </c>
      <c r="M308" s="316" t="e">
        <f t="array" ref="M308">IF(#REF!="","",#REF!)</f>
        <v>#REF!</v>
      </c>
      <c r="N308" s="316" t="e">
        <f t="array" ref="N308">IF(#REF!="","",#REF!)</f>
        <v>#REF!</v>
      </c>
      <c r="O308" s="316" t="e">
        <f t="array" ref="O308">IF(#REF!="","",#REF!)</f>
        <v>#REF!</v>
      </c>
      <c r="P308" s="316" t="e">
        <f t="array" ref="P308">IF(#REF!="","",#REF!)</f>
        <v>#REF!</v>
      </c>
      <c r="Q308" s="316" t="e">
        <f t="array" ref="Q308">IF(#REF!="","",#REF!)</f>
        <v>#REF!</v>
      </c>
      <c r="R308" s="316" t="e">
        <f t="array" ref="R308">IF(#REF!="","",#REF!)</f>
        <v>#REF!</v>
      </c>
    </row>
    <row r="309" spans="1:18" x14ac:dyDescent="0.25">
      <c r="A309" s="322">
        <v>9</v>
      </c>
      <c r="B309" s="316" t="e">
        <f t="array" ref="B309">IF(#REF!="","",#REF!)</f>
        <v>#REF!</v>
      </c>
      <c r="C309" s="316" t="e">
        <f t="array" ref="C309">IF(#REF!="","",#REF!)</f>
        <v>#REF!</v>
      </c>
      <c r="D309" s="316" t="e">
        <f t="array" ref="D309">IF(#REF!="","",#REF!)</f>
        <v>#REF!</v>
      </c>
      <c r="E309" s="316" t="e">
        <f t="array" ref="E309">IF(#REF!="","",#REF!)</f>
        <v>#REF!</v>
      </c>
      <c r="F309" s="316" t="e">
        <f t="array" ref="F309">IF(#REF!="","",#REF!)</f>
        <v>#REF!</v>
      </c>
      <c r="G309" s="316" t="e">
        <f t="array" ref="G309">IF(#REF!="","",#REF!)</f>
        <v>#REF!</v>
      </c>
      <c r="H309" s="316" t="e">
        <f t="array" ref="H309">IF(#REF!="","",#REF!)</f>
        <v>#REF!</v>
      </c>
      <c r="I309" s="316" t="e">
        <f t="array" ref="I309">IF(#REF!="","",#REF!)</f>
        <v>#REF!</v>
      </c>
      <c r="J309" s="316" t="e">
        <f t="array" ref="J309">IF(#REF!="","",#REF!)</f>
        <v>#REF!</v>
      </c>
      <c r="K309" s="316" t="e">
        <f t="array" ref="K309">IF(#REF!="","",#REF!)</f>
        <v>#REF!</v>
      </c>
      <c r="L309" s="316" t="e">
        <f t="array" ref="L309">IF(#REF!="","",#REF!)</f>
        <v>#REF!</v>
      </c>
      <c r="M309" s="316" t="e">
        <f t="array" ref="M309">IF(#REF!="","",#REF!)</f>
        <v>#REF!</v>
      </c>
      <c r="N309" s="316" t="e">
        <f t="array" ref="N309">IF(#REF!="","",#REF!)</f>
        <v>#REF!</v>
      </c>
      <c r="O309" s="316" t="e">
        <f t="array" ref="O309">IF(#REF!="","",#REF!)</f>
        <v>#REF!</v>
      </c>
      <c r="P309" s="316" t="e">
        <f t="array" ref="P309">IF(#REF!="","",#REF!)</f>
        <v>#REF!</v>
      </c>
      <c r="Q309" s="316" t="e">
        <f t="array" ref="Q309">IF(#REF!="","",#REF!)</f>
        <v>#REF!</v>
      </c>
      <c r="R309" s="316" t="e">
        <f t="array" ref="R309">IF(#REF!="","",#REF!)</f>
        <v>#REF!</v>
      </c>
    </row>
    <row r="310" spans="1:18" x14ac:dyDescent="0.25">
      <c r="A310" s="322">
        <v>9</v>
      </c>
      <c r="B310" s="316" t="e">
        <f t="array" ref="B310">IF(#REF!="","",#REF!)</f>
        <v>#REF!</v>
      </c>
      <c r="C310" s="316" t="e">
        <f t="array" ref="C310">IF(#REF!="","",#REF!)</f>
        <v>#REF!</v>
      </c>
      <c r="D310" s="316" t="e">
        <f t="array" ref="D310">IF(#REF!="","",#REF!)</f>
        <v>#REF!</v>
      </c>
      <c r="E310" s="316" t="e">
        <f t="array" ref="E310">IF(#REF!="","",#REF!)</f>
        <v>#REF!</v>
      </c>
      <c r="F310" s="316" t="e">
        <f t="array" ref="F310">IF(#REF!="","",#REF!)</f>
        <v>#REF!</v>
      </c>
      <c r="G310" s="316" t="e">
        <f t="array" ref="G310">IF(#REF!="","",#REF!)</f>
        <v>#REF!</v>
      </c>
      <c r="H310" s="316" t="e">
        <f t="array" ref="H310">IF(#REF!="","",#REF!)</f>
        <v>#REF!</v>
      </c>
      <c r="I310" s="316" t="e">
        <f t="array" ref="I310">IF(#REF!="","",#REF!)</f>
        <v>#REF!</v>
      </c>
      <c r="J310" s="316" t="e">
        <f t="array" ref="J310">IF(#REF!="","",#REF!)</f>
        <v>#REF!</v>
      </c>
      <c r="K310" s="316" t="e">
        <f t="array" ref="K310">IF(#REF!="","",#REF!)</f>
        <v>#REF!</v>
      </c>
      <c r="L310" s="316" t="e">
        <f t="array" ref="L310">IF(#REF!="","",#REF!)</f>
        <v>#REF!</v>
      </c>
      <c r="M310" s="316" t="e">
        <f t="array" ref="M310">IF(#REF!="","",#REF!)</f>
        <v>#REF!</v>
      </c>
      <c r="N310" s="316" t="e">
        <f t="array" ref="N310">IF(#REF!="","",#REF!)</f>
        <v>#REF!</v>
      </c>
      <c r="O310" s="316" t="e">
        <f t="array" ref="O310">IF(#REF!="","",#REF!)</f>
        <v>#REF!</v>
      </c>
      <c r="P310" s="316" t="e">
        <f t="array" ref="P310">IF(#REF!="","",#REF!)</f>
        <v>#REF!</v>
      </c>
      <c r="Q310" s="316" t="e">
        <f t="array" ref="Q310">IF(#REF!="","",#REF!)</f>
        <v>#REF!</v>
      </c>
      <c r="R310" s="316" t="e">
        <f t="array" ref="R310">IF(#REF!="","",#REF!)</f>
        <v>#REF!</v>
      </c>
    </row>
    <row r="311" spans="1:18" x14ac:dyDescent="0.25">
      <c r="A311" s="322">
        <v>9</v>
      </c>
      <c r="B311" s="316" t="e">
        <f t="array" ref="B311">IF(#REF!="","",#REF!)</f>
        <v>#REF!</v>
      </c>
      <c r="C311" s="316" t="e">
        <f t="array" ref="C311">IF(#REF!="","",#REF!)</f>
        <v>#REF!</v>
      </c>
      <c r="D311" s="316" t="e">
        <f t="array" ref="D311">IF(#REF!="","",#REF!)</f>
        <v>#REF!</v>
      </c>
      <c r="E311" s="316" t="e">
        <f t="array" ref="E311">IF(#REF!="","",#REF!)</f>
        <v>#REF!</v>
      </c>
      <c r="F311" s="316" t="e">
        <f t="array" ref="F311">IF(#REF!="","",#REF!)</f>
        <v>#REF!</v>
      </c>
      <c r="G311" s="316" t="e">
        <f t="array" ref="G311">IF(#REF!="","",#REF!)</f>
        <v>#REF!</v>
      </c>
      <c r="H311" s="316" t="e">
        <f t="array" ref="H311">IF(#REF!="","",#REF!)</f>
        <v>#REF!</v>
      </c>
      <c r="I311" s="316" t="e">
        <f t="array" ref="I311">IF(#REF!="","",#REF!)</f>
        <v>#REF!</v>
      </c>
      <c r="J311" s="316" t="e">
        <f t="array" ref="J311">IF(#REF!="","",#REF!)</f>
        <v>#REF!</v>
      </c>
      <c r="K311" s="316" t="e">
        <f t="array" ref="K311">IF(#REF!="","",#REF!)</f>
        <v>#REF!</v>
      </c>
      <c r="L311" s="316" t="e">
        <f t="array" ref="L311">IF(#REF!="","",#REF!)</f>
        <v>#REF!</v>
      </c>
      <c r="M311" s="316" t="e">
        <f t="array" ref="M311">IF(#REF!="","",#REF!)</f>
        <v>#REF!</v>
      </c>
      <c r="N311" s="316" t="e">
        <f t="array" ref="N311">IF(#REF!="","",#REF!)</f>
        <v>#REF!</v>
      </c>
      <c r="O311" s="316" t="e">
        <f t="array" ref="O311">IF(#REF!="","",#REF!)</f>
        <v>#REF!</v>
      </c>
      <c r="P311" s="316" t="e">
        <f t="array" ref="P311">IF(#REF!="","",#REF!)</f>
        <v>#REF!</v>
      </c>
      <c r="Q311" s="316" t="e">
        <f t="array" ref="Q311">IF(#REF!="","",#REF!)</f>
        <v>#REF!</v>
      </c>
      <c r="R311" s="316" t="e">
        <f t="array" ref="R311">IF(#REF!="","",#REF!)</f>
        <v>#REF!</v>
      </c>
    </row>
    <row r="312" spans="1:18" x14ac:dyDescent="0.25">
      <c r="A312" s="322">
        <v>9</v>
      </c>
      <c r="B312" s="316" t="e">
        <f t="array" ref="B312">IF(#REF!="","",#REF!)</f>
        <v>#REF!</v>
      </c>
      <c r="C312" s="316" t="e">
        <f t="array" ref="C312">IF(#REF!="","",#REF!)</f>
        <v>#REF!</v>
      </c>
      <c r="D312" s="316" t="e">
        <f t="array" ref="D312">IF(#REF!="","",#REF!)</f>
        <v>#REF!</v>
      </c>
      <c r="E312" s="316" t="e">
        <f t="array" ref="E312">IF(#REF!="","",#REF!)</f>
        <v>#REF!</v>
      </c>
      <c r="F312" s="316" t="e">
        <f t="array" ref="F312">IF(#REF!="","",#REF!)</f>
        <v>#REF!</v>
      </c>
      <c r="G312" s="316" t="e">
        <f t="array" ref="G312">IF(#REF!="","",#REF!)</f>
        <v>#REF!</v>
      </c>
      <c r="H312" s="316" t="e">
        <f t="array" ref="H312">IF(#REF!="","",#REF!)</f>
        <v>#REF!</v>
      </c>
      <c r="I312" s="316" t="e">
        <f t="array" ref="I312">IF(#REF!="","",#REF!)</f>
        <v>#REF!</v>
      </c>
      <c r="J312" s="316" t="e">
        <f t="array" ref="J312">IF(#REF!="","",#REF!)</f>
        <v>#REF!</v>
      </c>
      <c r="K312" s="316" t="e">
        <f t="array" ref="K312">IF(#REF!="","",#REF!)</f>
        <v>#REF!</v>
      </c>
      <c r="L312" s="316" t="e">
        <f t="array" ref="L312">IF(#REF!="","",#REF!)</f>
        <v>#REF!</v>
      </c>
      <c r="M312" s="316" t="e">
        <f t="array" ref="M312">IF(#REF!="","",#REF!)</f>
        <v>#REF!</v>
      </c>
      <c r="N312" s="316" t="e">
        <f t="array" ref="N312">IF(#REF!="","",#REF!)</f>
        <v>#REF!</v>
      </c>
      <c r="O312" s="316" t="e">
        <f t="array" ref="O312">IF(#REF!="","",#REF!)</f>
        <v>#REF!</v>
      </c>
      <c r="P312" s="316" t="e">
        <f t="array" ref="P312">IF(#REF!="","",#REF!)</f>
        <v>#REF!</v>
      </c>
      <c r="Q312" s="316" t="e">
        <f t="array" ref="Q312">IF(#REF!="","",#REF!)</f>
        <v>#REF!</v>
      </c>
      <c r="R312" s="316" t="e">
        <f t="array" ref="R312">IF(#REF!="","",#REF!)</f>
        <v>#REF!</v>
      </c>
    </row>
    <row r="313" spans="1:18" x14ac:dyDescent="0.25">
      <c r="A313" s="322">
        <v>9</v>
      </c>
      <c r="B313" s="316" t="e">
        <f t="array" ref="B313">IF(#REF!="","",#REF!)</f>
        <v>#REF!</v>
      </c>
      <c r="C313" s="316" t="e">
        <f t="array" ref="C313">IF(#REF!="","",#REF!)</f>
        <v>#REF!</v>
      </c>
      <c r="D313" s="316" t="e">
        <f t="array" ref="D313">IF(#REF!="","",#REF!)</f>
        <v>#REF!</v>
      </c>
      <c r="E313" s="316" t="e">
        <f t="array" ref="E313">IF(#REF!="","",#REF!)</f>
        <v>#REF!</v>
      </c>
      <c r="F313" s="316" t="e">
        <f t="array" ref="F313">IF(#REF!="","",#REF!)</f>
        <v>#REF!</v>
      </c>
      <c r="G313" s="316" t="e">
        <f t="array" ref="G313">IF(#REF!="","",#REF!)</f>
        <v>#REF!</v>
      </c>
      <c r="H313" s="316" t="e">
        <f t="array" ref="H313">IF(#REF!="","",#REF!)</f>
        <v>#REF!</v>
      </c>
      <c r="I313" s="316" t="e">
        <f t="array" ref="I313">IF(#REF!="","",#REF!)</f>
        <v>#REF!</v>
      </c>
      <c r="J313" s="316" t="e">
        <f t="array" ref="J313">IF(#REF!="","",#REF!)</f>
        <v>#REF!</v>
      </c>
      <c r="K313" s="316" t="e">
        <f t="array" ref="K313">IF(#REF!="","",#REF!)</f>
        <v>#REF!</v>
      </c>
      <c r="L313" s="316" t="e">
        <f t="array" ref="L313">IF(#REF!="","",#REF!)</f>
        <v>#REF!</v>
      </c>
      <c r="M313" s="316" t="e">
        <f t="array" ref="M313">IF(#REF!="","",#REF!)</f>
        <v>#REF!</v>
      </c>
      <c r="N313" s="316" t="e">
        <f t="array" ref="N313">IF(#REF!="","",#REF!)</f>
        <v>#REF!</v>
      </c>
      <c r="O313" s="316" t="e">
        <f t="array" ref="O313">IF(#REF!="","",#REF!)</f>
        <v>#REF!</v>
      </c>
      <c r="P313" s="316" t="e">
        <f t="array" ref="P313">IF(#REF!="","",#REF!)</f>
        <v>#REF!</v>
      </c>
      <c r="Q313" s="316" t="e">
        <f t="array" ref="Q313">IF(#REF!="","",#REF!)</f>
        <v>#REF!</v>
      </c>
      <c r="R313" s="316" t="e">
        <f t="array" ref="R313">IF(#REF!="","",#REF!)</f>
        <v>#REF!</v>
      </c>
    </row>
    <row r="314" spans="1:18" x14ac:dyDescent="0.25">
      <c r="A314" s="322">
        <v>9</v>
      </c>
      <c r="B314" s="316" t="e">
        <f t="array" ref="B314">IF(#REF!="","",#REF!)</f>
        <v>#REF!</v>
      </c>
      <c r="C314" s="316" t="e">
        <f t="array" ref="C314">IF(#REF!="","",#REF!)</f>
        <v>#REF!</v>
      </c>
      <c r="D314" s="316" t="e">
        <f t="array" ref="D314">IF(#REF!="","",#REF!)</f>
        <v>#REF!</v>
      </c>
      <c r="E314" s="316" t="e">
        <f t="array" ref="E314">IF(#REF!="","",#REF!)</f>
        <v>#REF!</v>
      </c>
      <c r="F314" s="316" t="e">
        <f t="array" ref="F314">IF(#REF!="","",#REF!)</f>
        <v>#REF!</v>
      </c>
      <c r="G314" s="316" t="e">
        <f t="array" ref="G314">IF(#REF!="","",#REF!)</f>
        <v>#REF!</v>
      </c>
      <c r="H314" s="316" t="e">
        <f t="array" ref="H314">IF(#REF!="","",#REF!)</f>
        <v>#REF!</v>
      </c>
      <c r="I314" s="316" t="e">
        <f t="array" ref="I314">IF(#REF!="","",#REF!)</f>
        <v>#REF!</v>
      </c>
      <c r="J314" s="316" t="e">
        <f t="array" ref="J314">IF(#REF!="","",#REF!)</f>
        <v>#REF!</v>
      </c>
      <c r="K314" s="316" t="e">
        <f t="array" ref="K314">IF(#REF!="","",#REF!)</f>
        <v>#REF!</v>
      </c>
      <c r="L314" s="316" t="e">
        <f t="array" ref="L314">IF(#REF!="","",#REF!)</f>
        <v>#REF!</v>
      </c>
      <c r="M314" s="316" t="e">
        <f t="array" ref="M314">IF(#REF!="","",#REF!)</f>
        <v>#REF!</v>
      </c>
      <c r="N314" s="316" t="e">
        <f t="array" ref="N314">IF(#REF!="","",#REF!)</f>
        <v>#REF!</v>
      </c>
      <c r="O314" s="316" t="e">
        <f t="array" ref="O314">IF(#REF!="","",#REF!)</f>
        <v>#REF!</v>
      </c>
      <c r="P314" s="316" t="e">
        <f t="array" ref="P314">IF(#REF!="","",#REF!)</f>
        <v>#REF!</v>
      </c>
      <c r="Q314" s="316" t="e">
        <f t="array" ref="Q314">IF(#REF!="","",#REF!)</f>
        <v>#REF!</v>
      </c>
      <c r="R314" s="316" t="e">
        <f t="array" ref="R314">IF(#REF!="","",#REF!)</f>
        <v>#REF!</v>
      </c>
    </row>
    <row r="315" spans="1:18" x14ac:dyDescent="0.25">
      <c r="A315" s="322">
        <v>9</v>
      </c>
      <c r="B315" s="316" t="e">
        <f t="array" ref="B315">IF(#REF!="","",#REF!)</f>
        <v>#REF!</v>
      </c>
      <c r="C315" s="316" t="e">
        <f t="array" ref="C315">IF(#REF!="","",#REF!)</f>
        <v>#REF!</v>
      </c>
      <c r="D315" s="316" t="e">
        <f t="array" ref="D315">IF(#REF!="","",#REF!)</f>
        <v>#REF!</v>
      </c>
      <c r="E315" s="316" t="e">
        <f t="array" ref="E315">IF(#REF!="","",#REF!)</f>
        <v>#REF!</v>
      </c>
      <c r="F315" s="316" t="e">
        <f t="array" ref="F315">IF(#REF!="","",#REF!)</f>
        <v>#REF!</v>
      </c>
      <c r="G315" s="316" t="e">
        <f t="array" ref="G315">IF(#REF!="","",#REF!)</f>
        <v>#REF!</v>
      </c>
      <c r="H315" s="316" t="e">
        <f t="array" ref="H315">IF(#REF!="","",#REF!)</f>
        <v>#REF!</v>
      </c>
      <c r="I315" s="316" t="e">
        <f t="array" ref="I315">IF(#REF!="","",#REF!)</f>
        <v>#REF!</v>
      </c>
      <c r="J315" s="316" t="e">
        <f t="array" ref="J315">IF(#REF!="","",#REF!)</f>
        <v>#REF!</v>
      </c>
      <c r="K315" s="316" t="e">
        <f t="array" ref="K315">IF(#REF!="","",#REF!)</f>
        <v>#REF!</v>
      </c>
      <c r="L315" s="316" t="e">
        <f t="array" ref="L315">IF(#REF!="","",#REF!)</f>
        <v>#REF!</v>
      </c>
      <c r="M315" s="316" t="e">
        <f t="array" ref="M315">IF(#REF!="","",#REF!)</f>
        <v>#REF!</v>
      </c>
      <c r="N315" s="316" t="e">
        <f t="array" ref="N315">IF(#REF!="","",#REF!)</f>
        <v>#REF!</v>
      </c>
      <c r="O315" s="316" t="e">
        <f t="array" ref="O315">IF(#REF!="","",#REF!)</f>
        <v>#REF!</v>
      </c>
      <c r="P315" s="316" t="e">
        <f t="array" ref="P315">IF(#REF!="","",#REF!)</f>
        <v>#REF!</v>
      </c>
      <c r="Q315" s="316" t="e">
        <f t="array" ref="Q315">IF(#REF!="","",#REF!)</f>
        <v>#REF!</v>
      </c>
      <c r="R315" s="316" t="e">
        <f t="array" ref="R315">IF(#REF!="","",#REF!)</f>
        <v>#REF!</v>
      </c>
    </row>
    <row r="316" spans="1:18" x14ac:dyDescent="0.25">
      <c r="A316" s="322">
        <v>9</v>
      </c>
      <c r="B316" s="316" t="e">
        <f t="array" ref="B316">IF(#REF!="","",#REF!)</f>
        <v>#REF!</v>
      </c>
      <c r="C316" s="316" t="e">
        <f t="array" ref="C316">IF(#REF!="","",#REF!)</f>
        <v>#REF!</v>
      </c>
      <c r="D316" s="316" t="e">
        <f t="array" ref="D316">IF(#REF!="","",#REF!)</f>
        <v>#REF!</v>
      </c>
      <c r="E316" s="316" t="e">
        <f t="array" ref="E316">IF(#REF!="","",#REF!)</f>
        <v>#REF!</v>
      </c>
      <c r="F316" s="316" t="e">
        <f t="array" ref="F316">IF(#REF!="","",#REF!)</f>
        <v>#REF!</v>
      </c>
      <c r="G316" s="316" t="e">
        <f t="array" ref="G316">IF(#REF!="","",#REF!)</f>
        <v>#REF!</v>
      </c>
      <c r="H316" s="316" t="e">
        <f t="array" ref="H316">IF(#REF!="","",#REF!)</f>
        <v>#REF!</v>
      </c>
      <c r="I316" s="316" t="e">
        <f t="array" ref="I316">IF(#REF!="","",#REF!)</f>
        <v>#REF!</v>
      </c>
      <c r="J316" s="316" t="e">
        <f t="array" ref="J316">IF(#REF!="","",#REF!)</f>
        <v>#REF!</v>
      </c>
      <c r="K316" s="316" t="e">
        <f t="array" ref="K316">IF(#REF!="","",#REF!)</f>
        <v>#REF!</v>
      </c>
      <c r="L316" s="316" t="e">
        <f t="array" ref="L316">IF(#REF!="","",#REF!)</f>
        <v>#REF!</v>
      </c>
      <c r="M316" s="316" t="e">
        <f t="array" ref="M316">IF(#REF!="","",#REF!)</f>
        <v>#REF!</v>
      </c>
      <c r="N316" s="316" t="e">
        <f t="array" ref="N316">IF(#REF!="","",#REF!)</f>
        <v>#REF!</v>
      </c>
      <c r="O316" s="316" t="e">
        <f t="array" ref="O316">IF(#REF!="","",#REF!)</f>
        <v>#REF!</v>
      </c>
      <c r="P316" s="316" t="e">
        <f t="array" ref="P316">IF(#REF!="","",#REF!)</f>
        <v>#REF!</v>
      </c>
      <c r="Q316" s="316" t="e">
        <f t="array" ref="Q316">IF(#REF!="","",#REF!)</f>
        <v>#REF!</v>
      </c>
      <c r="R316" s="316" t="e">
        <f t="array" ref="R316">IF(#REF!="","",#REF!)</f>
        <v>#REF!</v>
      </c>
    </row>
    <row r="317" spans="1:18" x14ac:dyDescent="0.25">
      <c r="A317" s="322">
        <v>9</v>
      </c>
      <c r="B317" s="316" t="e">
        <f t="array" ref="B317">IF(#REF!="","",#REF!)</f>
        <v>#REF!</v>
      </c>
      <c r="C317" s="316" t="e">
        <f t="array" ref="C317">IF(#REF!="","",#REF!)</f>
        <v>#REF!</v>
      </c>
      <c r="D317" s="316" t="e">
        <f t="array" ref="D317">IF(#REF!="","",#REF!)</f>
        <v>#REF!</v>
      </c>
      <c r="E317" s="316" t="e">
        <f t="array" ref="E317">IF(#REF!="","",#REF!)</f>
        <v>#REF!</v>
      </c>
      <c r="F317" s="316" t="e">
        <f t="array" ref="F317">IF(#REF!="","",#REF!)</f>
        <v>#REF!</v>
      </c>
      <c r="G317" s="316" t="e">
        <f t="array" ref="G317">IF(#REF!="","",#REF!)</f>
        <v>#REF!</v>
      </c>
      <c r="H317" s="316" t="e">
        <f t="array" ref="H317">IF(#REF!="","",#REF!)</f>
        <v>#REF!</v>
      </c>
      <c r="I317" s="316" t="e">
        <f t="array" ref="I317">IF(#REF!="","",#REF!)</f>
        <v>#REF!</v>
      </c>
      <c r="J317" s="316" t="e">
        <f t="array" ref="J317">IF(#REF!="","",#REF!)</f>
        <v>#REF!</v>
      </c>
      <c r="K317" s="316" t="e">
        <f t="array" ref="K317">IF(#REF!="","",#REF!)</f>
        <v>#REF!</v>
      </c>
      <c r="L317" s="316" t="e">
        <f t="array" ref="L317">IF(#REF!="","",#REF!)</f>
        <v>#REF!</v>
      </c>
      <c r="M317" s="316" t="e">
        <f t="array" ref="M317">IF(#REF!="","",#REF!)</f>
        <v>#REF!</v>
      </c>
      <c r="N317" s="316" t="e">
        <f t="array" ref="N317">IF(#REF!="","",#REF!)</f>
        <v>#REF!</v>
      </c>
      <c r="O317" s="316" t="e">
        <f t="array" ref="O317">IF(#REF!="","",#REF!)</f>
        <v>#REF!</v>
      </c>
      <c r="P317" s="316" t="e">
        <f t="array" ref="P317">IF(#REF!="","",#REF!)</f>
        <v>#REF!</v>
      </c>
      <c r="Q317" s="316" t="e">
        <f t="array" ref="Q317">IF(#REF!="","",#REF!)</f>
        <v>#REF!</v>
      </c>
      <c r="R317" s="316" t="e">
        <f t="array" ref="R317">IF(#REF!="","",#REF!)</f>
        <v>#REF!</v>
      </c>
    </row>
    <row r="318" spans="1:18" x14ac:dyDescent="0.25">
      <c r="A318" s="322">
        <v>9</v>
      </c>
      <c r="B318" s="316" t="e">
        <f t="array" ref="B318">IF(#REF!="","",#REF!)</f>
        <v>#REF!</v>
      </c>
      <c r="C318" s="316" t="e">
        <f t="array" ref="C318">IF(#REF!="","",#REF!)</f>
        <v>#REF!</v>
      </c>
      <c r="D318" s="316" t="e">
        <f t="array" ref="D318">IF(#REF!="","",#REF!)</f>
        <v>#REF!</v>
      </c>
      <c r="E318" s="316" t="e">
        <f t="array" ref="E318">IF(#REF!="","",#REF!)</f>
        <v>#REF!</v>
      </c>
      <c r="F318" s="316" t="e">
        <f t="array" ref="F318">IF(#REF!="","",#REF!)</f>
        <v>#REF!</v>
      </c>
      <c r="G318" s="316" t="e">
        <f t="array" ref="G318">IF(#REF!="","",#REF!)</f>
        <v>#REF!</v>
      </c>
      <c r="H318" s="316" t="e">
        <f t="array" ref="H318">IF(#REF!="","",#REF!)</f>
        <v>#REF!</v>
      </c>
      <c r="I318" s="316" t="e">
        <f t="array" ref="I318">IF(#REF!="","",#REF!)</f>
        <v>#REF!</v>
      </c>
      <c r="J318" s="316" t="e">
        <f t="array" ref="J318">IF(#REF!="","",#REF!)</f>
        <v>#REF!</v>
      </c>
      <c r="K318" s="316" t="e">
        <f t="array" ref="K318">IF(#REF!="","",#REF!)</f>
        <v>#REF!</v>
      </c>
      <c r="L318" s="316" t="e">
        <f t="array" ref="L318">IF(#REF!="","",#REF!)</f>
        <v>#REF!</v>
      </c>
      <c r="M318" s="316" t="e">
        <f t="array" ref="M318">IF(#REF!="","",#REF!)</f>
        <v>#REF!</v>
      </c>
      <c r="N318" s="316" t="e">
        <f t="array" ref="N318">IF(#REF!="","",#REF!)</f>
        <v>#REF!</v>
      </c>
      <c r="O318" s="316" t="e">
        <f t="array" ref="O318">IF(#REF!="","",#REF!)</f>
        <v>#REF!</v>
      </c>
      <c r="P318" s="316" t="e">
        <f t="array" ref="P318">IF(#REF!="","",#REF!)</f>
        <v>#REF!</v>
      </c>
      <c r="Q318" s="316" t="e">
        <f t="array" ref="Q318">IF(#REF!="","",#REF!)</f>
        <v>#REF!</v>
      </c>
      <c r="R318" s="316" t="e">
        <f t="array" ref="R318">IF(#REF!="","",#REF!)</f>
        <v>#REF!</v>
      </c>
    </row>
    <row r="319" spans="1:18" x14ac:dyDescent="0.25">
      <c r="A319" s="322">
        <v>9</v>
      </c>
      <c r="B319" s="316" t="e">
        <f t="array" ref="B319">IF(#REF!="","",#REF!)</f>
        <v>#REF!</v>
      </c>
      <c r="C319" s="316" t="e">
        <f t="array" ref="C319">IF(#REF!="","",#REF!)</f>
        <v>#REF!</v>
      </c>
      <c r="D319" s="316" t="e">
        <f t="array" ref="D319">IF(#REF!="","",#REF!)</f>
        <v>#REF!</v>
      </c>
      <c r="E319" s="316" t="e">
        <f t="array" ref="E319">IF(#REF!="","",#REF!)</f>
        <v>#REF!</v>
      </c>
      <c r="F319" s="316" t="e">
        <f t="array" ref="F319">IF(#REF!="","",#REF!)</f>
        <v>#REF!</v>
      </c>
      <c r="G319" s="316" t="e">
        <f t="array" ref="G319">IF(#REF!="","",#REF!)</f>
        <v>#REF!</v>
      </c>
      <c r="H319" s="316" t="e">
        <f t="array" ref="H319">IF(#REF!="","",#REF!)</f>
        <v>#REF!</v>
      </c>
      <c r="I319" s="316" t="e">
        <f t="array" ref="I319">IF(#REF!="","",#REF!)</f>
        <v>#REF!</v>
      </c>
      <c r="J319" s="316" t="e">
        <f t="array" ref="J319">IF(#REF!="","",#REF!)</f>
        <v>#REF!</v>
      </c>
      <c r="K319" s="316" t="e">
        <f t="array" ref="K319">IF(#REF!="","",#REF!)</f>
        <v>#REF!</v>
      </c>
      <c r="L319" s="316" t="e">
        <f t="array" ref="L319">IF(#REF!="","",#REF!)</f>
        <v>#REF!</v>
      </c>
      <c r="M319" s="316" t="e">
        <f t="array" ref="M319">IF(#REF!="","",#REF!)</f>
        <v>#REF!</v>
      </c>
      <c r="N319" s="316" t="e">
        <f t="array" ref="N319">IF(#REF!="","",#REF!)</f>
        <v>#REF!</v>
      </c>
      <c r="O319" s="316" t="e">
        <f t="array" ref="O319">IF(#REF!="","",#REF!)</f>
        <v>#REF!</v>
      </c>
      <c r="P319" s="316" t="e">
        <f t="array" ref="P319">IF(#REF!="","",#REF!)</f>
        <v>#REF!</v>
      </c>
      <c r="Q319" s="316" t="e">
        <f t="array" ref="Q319">IF(#REF!="","",#REF!)</f>
        <v>#REF!</v>
      </c>
      <c r="R319" s="316" t="e">
        <f t="array" ref="R319">IF(#REF!="","",#REF!)</f>
        <v>#REF!</v>
      </c>
    </row>
    <row r="320" spans="1:18" x14ac:dyDescent="0.25">
      <c r="A320" s="322">
        <v>9</v>
      </c>
      <c r="B320" s="316" t="e">
        <f t="array" ref="B320">IF(#REF!="","",#REF!)</f>
        <v>#REF!</v>
      </c>
      <c r="C320" s="316" t="e">
        <f t="array" ref="C320">IF(#REF!="","",#REF!)</f>
        <v>#REF!</v>
      </c>
      <c r="D320" s="316" t="e">
        <f t="array" ref="D320">IF(#REF!="","",#REF!)</f>
        <v>#REF!</v>
      </c>
      <c r="E320" s="316" t="e">
        <f t="array" ref="E320">IF(#REF!="","",#REF!)</f>
        <v>#REF!</v>
      </c>
      <c r="F320" s="316" t="e">
        <f t="array" ref="F320">IF(#REF!="","",#REF!)</f>
        <v>#REF!</v>
      </c>
      <c r="G320" s="316" t="e">
        <f t="array" ref="G320">IF(#REF!="","",#REF!)</f>
        <v>#REF!</v>
      </c>
      <c r="H320" s="316" t="e">
        <f t="array" ref="H320">IF(#REF!="","",#REF!)</f>
        <v>#REF!</v>
      </c>
      <c r="I320" s="316" t="e">
        <f t="array" ref="I320">IF(#REF!="","",#REF!)</f>
        <v>#REF!</v>
      </c>
      <c r="J320" s="316" t="e">
        <f t="array" ref="J320">IF(#REF!="","",#REF!)</f>
        <v>#REF!</v>
      </c>
      <c r="K320" s="316" t="e">
        <f t="array" ref="K320">IF(#REF!="","",#REF!)</f>
        <v>#REF!</v>
      </c>
      <c r="L320" s="316" t="e">
        <f t="array" ref="L320">IF(#REF!="","",#REF!)</f>
        <v>#REF!</v>
      </c>
      <c r="M320" s="316" t="e">
        <f t="array" ref="M320">IF(#REF!="","",#REF!)</f>
        <v>#REF!</v>
      </c>
      <c r="N320" s="316" t="e">
        <f t="array" ref="N320">IF(#REF!="","",#REF!)</f>
        <v>#REF!</v>
      </c>
      <c r="O320" s="316" t="e">
        <f t="array" ref="O320">IF(#REF!="","",#REF!)</f>
        <v>#REF!</v>
      </c>
      <c r="P320" s="316" t="e">
        <f t="array" ref="P320">IF(#REF!="","",#REF!)</f>
        <v>#REF!</v>
      </c>
      <c r="Q320" s="316" t="e">
        <f t="array" ref="Q320">IF(#REF!="","",#REF!)</f>
        <v>#REF!</v>
      </c>
      <c r="R320" s="316" t="e">
        <f t="array" ref="R320">IF(#REF!="","",#REF!)</f>
        <v>#REF!</v>
      </c>
    </row>
    <row r="321" spans="1:18" x14ac:dyDescent="0.25">
      <c r="A321" s="322">
        <v>9</v>
      </c>
      <c r="B321" s="316" t="e">
        <f t="array" ref="B321">IF(#REF!="","",#REF!)</f>
        <v>#REF!</v>
      </c>
      <c r="C321" s="316" t="e">
        <f t="array" ref="C321">IF(#REF!="","",#REF!)</f>
        <v>#REF!</v>
      </c>
      <c r="D321" s="316" t="e">
        <f t="array" ref="D321">IF(#REF!="","",#REF!)</f>
        <v>#REF!</v>
      </c>
      <c r="E321" s="316" t="e">
        <f t="array" ref="E321">IF(#REF!="","",#REF!)</f>
        <v>#REF!</v>
      </c>
      <c r="F321" s="316" t="e">
        <f t="array" ref="F321">IF(#REF!="","",#REF!)</f>
        <v>#REF!</v>
      </c>
      <c r="G321" s="316" t="e">
        <f t="array" ref="G321">IF(#REF!="","",#REF!)</f>
        <v>#REF!</v>
      </c>
      <c r="H321" s="316" t="e">
        <f t="array" ref="H321">IF(#REF!="","",#REF!)</f>
        <v>#REF!</v>
      </c>
      <c r="I321" s="316" t="e">
        <f t="array" ref="I321">IF(#REF!="","",#REF!)</f>
        <v>#REF!</v>
      </c>
      <c r="J321" s="316" t="e">
        <f t="array" ref="J321">IF(#REF!="","",#REF!)</f>
        <v>#REF!</v>
      </c>
      <c r="K321" s="316" t="e">
        <f t="array" ref="K321">IF(#REF!="","",#REF!)</f>
        <v>#REF!</v>
      </c>
      <c r="L321" s="316" t="e">
        <f t="array" ref="L321">IF(#REF!="","",#REF!)</f>
        <v>#REF!</v>
      </c>
      <c r="M321" s="316" t="e">
        <f t="array" ref="M321">IF(#REF!="","",#REF!)</f>
        <v>#REF!</v>
      </c>
      <c r="N321" s="316" t="e">
        <f t="array" ref="N321">IF(#REF!="","",#REF!)</f>
        <v>#REF!</v>
      </c>
      <c r="O321" s="316" t="e">
        <f t="array" ref="O321">IF(#REF!="","",#REF!)</f>
        <v>#REF!</v>
      </c>
      <c r="P321" s="316" t="e">
        <f t="array" ref="P321">IF(#REF!="","",#REF!)</f>
        <v>#REF!</v>
      </c>
      <c r="Q321" s="316" t="e">
        <f t="array" ref="Q321">IF(#REF!="","",#REF!)</f>
        <v>#REF!</v>
      </c>
      <c r="R321" s="316" t="e">
        <f t="array" ref="R321">IF(#REF!="","",#REF!)</f>
        <v>#REF!</v>
      </c>
    </row>
    <row r="322" spans="1:18" x14ac:dyDescent="0.25">
      <c r="A322" s="322">
        <v>9</v>
      </c>
      <c r="B322" s="316" t="e">
        <f t="array" ref="B322">IF(#REF!="","",#REF!)</f>
        <v>#REF!</v>
      </c>
      <c r="C322" s="316" t="e">
        <f t="array" ref="C322">IF(#REF!="","",#REF!)</f>
        <v>#REF!</v>
      </c>
      <c r="D322" s="316" t="e">
        <f t="array" ref="D322">IF(#REF!="","",#REF!)</f>
        <v>#REF!</v>
      </c>
      <c r="E322" s="316" t="e">
        <f t="array" ref="E322">IF(#REF!="","",#REF!)</f>
        <v>#REF!</v>
      </c>
      <c r="F322" s="316" t="e">
        <f t="array" ref="F322">IF(#REF!="","",#REF!)</f>
        <v>#REF!</v>
      </c>
      <c r="G322" s="316" t="e">
        <f t="array" ref="G322">IF(#REF!="","",#REF!)</f>
        <v>#REF!</v>
      </c>
      <c r="H322" s="316" t="e">
        <f t="array" ref="H322">IF(#REF!="","",#REF!)</f>
        <v>#REF!</v>
      </c>
      <c r="I322" s="316" t="e">
        <f t="array" ref="I322">IF(#REF!="","",#REF!)</f>
        <v>#REF!</v>
      </c>
      <c r="J322" s="316" t="e">
        <f t="array" ref="J322">IF(#REF!="","",#REF!)</f>
        <v>#REF!</v>
      </c>
      <c r="K322" s="316" t="e">
        <f t="array" ref="K322">IF(#REF!="","",#REF!)</f>
        <v>#REF!</v>
      </c>
      <c r="L322" s="316" t="e">
        <f t="array" ref="L322">IF(#REF!="","",#REF!)</f>
        <v>#REF!</v>
      </c>
      <c r="M322" s="316" t="e">
        <f t="array" ref="M322">IF(#REF!="","",#REF!)</f>
        <v>#REF!</v>
      </c>
      <c r="N322" s="316" t="e">
        <f t="array" ref="N322">IF(#REF!="","",#REF!)</f>
        <v>#REF!</v>
      </c>
      <c r="O322" s="316" t="e">
        <f t="array" ref="O322">IF(#REF!="","",#REF!)</f>
        <v>#REF!</v>
      </c>
      <c r="P322" s="316" t="e">
        <f t="array" ref="P322">IF(#REF!="","",#REF!)</f>
        <v>#REF!</v>
      </c>
      <c r="Q322" s="316" t="e">
        <f t="array" ref="Q322">IF(#REF!="","",#REF!)</f>
        <v>#REF!</v>
      </c>
      <c r="R322" s="316" t="e">
        <f t="array" ref="R322">IF(#REF!="","",#REF!)</f>
        <v>#REF!</v>
      </c>
    </row>
    <row r="323" spans="1:18" x14ac:dyDescent="0.25">
      <c r="A323" s="322">
        <v>9</v>
      </c>
      <c r="B323" s="316" t="e">
        <f t="array" ref="B323">IF(#REF!="","",#REF!)</f>
        <v>#REF!</v>
      </c>
      <c r="C323" s="316" t="e">
        <f t="array" ref="C323">IF(#REF!="","",#REF!)</f>
        <v>#REF!</v>
      </c>
      <c r="D323" s="316" t="e">
        <f t="array" ref="D323">IF(#REF!="","",#REF!)</f>
        <v>#REF!</v>
      </c>
      <c r="E323" s="316" t="e">
        <f t="array" ref="E323">IF(#REF!="","",#REF!)</f>
        <v>#REF!</v>
      </c>
      <c r="F323" s="316" t="e">
        <f t="array" ref="F323">IF(#REF!="","",#REF!)</f>
        <v>#REF!</v>
      </c>
      <c r="G323" s="316" t="e">
        <f t="array" ref="G323">IF(#REF!="","",#REF!)</f>
        <v>#REF!</v>
      </c>
      <c r="H323" s="316" t="e">
        <f t="array" ref="H323">IF(#REF!="","",#REF!)</f>
        <v>#REF!</v>
      </c>
      <c r="I323" s="316" t="e">
        <f t="array" ref="I323">IF(#REF!="","",#REF!)</f>
        <v>#REF!</v>
      </c>
      <c r="J323" s="316" t="e">
        <f t="array" ref="J323">IF(#REF!="","",#REF!)</f>
        <v>#REF!</v>
      </c>
      <c r="K323" s="316" t="e">
        <f t="array" ref="K323">IF(#REF!="","",#REF!)</f>
        <v>#REF!</v>
      </c>
      <c r="L323" s="316" t="e">
        <f t="array" ref="L323">IF(#REF!="","",#REF!)</f>
        <v>#REF!</v>
      </c>
      <c r="M323" s="316" t="e">
        <f t="array" ref="M323">IF(#REF!="","",#REF!)</f>
        <v>#REF!</v>
      </c>
      <c r="N323" s="316" t="e">
        <f t="array" ref="N323">IF(#REF!="","",#REF!)</f>
        <v>#REF!</v>
      </c>
      <c r="O323" s="316" t="e">
        <f t="array" ref="O323">IF(#REF!="","",#REF!)</f>
        <v>#REF!</v>
      </c>
      <c r="P323" s="316" t="e">
        <f t="array" ref="P323">IF(#REF!="","",#REF!)</f>
        <v>#REF!</v>
      </c>
      <c r="Q323" s="316" t="e">
        <f t="array" ref="Q323">IF(#REF!="","",#REF!)</f>
        <v>#REF!</v>
      </c>
      <c r="R323" s="316" t="e">
        <f t="array" ref="R323">IF(#REF!="","",#REF!)</f>
        <v>#REF!</v>
      </c>
    </row>
    <row r="324" spans="1:18" x14ac:dyDescent="0.25">
      <c r="A324" s="322">
        <v>9</v>
      </c>
      <c r="B324" s="316" t="e">
        <f t="array" ref="B324">IF(#REF!="","",#REF!)</f>
        <v>#REF!</v>
      </c>
      <c r="C324" s="316" t="e">
        <f t="array" ref="C324">IF(#REF!="","",#REF!)</f>
        <v>#REF!</v>
      </c>
      <c r="D324" s="316" t="e">
        <f t="array" ref="D324">IF(#REF!="","",#REF!)</f>
        <v>#REF!</v>
      </c>
      <c r="E324" s="316" t="e">
        <f t="array" ref="E324">IF(#REF!="","",#REF!)</f>
        <v>#REF!</v>
      </c>
      <c r="F324" s="316" t="e">
        <f t="array" ref="F324">IF(#REF!="","",#REF!)</f>
        <v>#REF!</v>
      </c>
      <c r="G324" s="316" t="e">
        <f t="array" ref="G324">IF(#REF!="","",#REF!)</f>
        <v>#REF!</v>
      </c>
      <c r="H324" s="316" t="e">
        <f t="array" ref="H324">IF(#REF!="","",#REF!)</f>
        <v>#REF!</v>
      </c>
      <c r="I324" s="316" t="e">
        <f t="array" ref="I324">IF(#REF!="","",#REF!)</f>
        <v>#REF!</v>
      </c>
      <c r="J324" s="316" t="e">
        <f t="array" ref="J324">IF(#REF!="","",#REF!)</f>
        <v>#REF!</v>
      </c>
      <c r="K324" s="316" t="e">
        <f t="array" ref="K324">IF(#REF!="","",#REF!)</f>
        <v>#REF!</v>
      </c>
      <c r="L324" s="316" t="e">
        <f t="array" ref="L324">IF(#REF!="","",#REF!)</f>
        <v>#REF!</v>
      </c>
      <c r="M324" s="316" t="e">
        <f t="array" ref="M324">IF(#REF!="","",#REF!)</f>
        <v>#REF!</v>
      </c>
      <c r="N324" s="316" t="e">
        <f t="array" ref="N324">IF(#REF!="","",#REF!)</f>
        <v>#REF!</v>
      </c>
      <c r="O324" s="316" t="e">
        <f t="array" ref="O324">IF(#REF!="","",#REF!)</f>
        <v>#REF!</v>
      </c>
      <c r="P324" s="316" t="e">
        <f t="array" ref="P324">IF(#REF!="","",#REF!)</f>
        <v>#REF!</v>
      </c>
      <c r="Q324" s="316" t="e">
        <f t="array" ref="Q324">IF(#REF!="","",#REF!)</f>
        <v>#REF!</v>
      </c>
      <c r="R324" s="316" t="e">
        <f t="array" ref="R324">IF(#REF!="","",#REF!)</f>
        <v>#REF!</v>
      </c>
    </row>
    <row r="325" spans="1:18" x14ac:dyDescent="0.25">
      <c r="A325" s="322">
        <v>9</v>
      </c>
      <c r="B325" s="316" t="e">
        <f t="array" ref="B325">IF(#REF!="","",#REF!)</f>
        <v>#REF!</v>
      </c>
      <c r="C325" s="316" t="e">
        <f t="array" ref="C325">IF(#REF!="","",#REF!)</f>
        <v>#REF!</v>
      </c>
      <c r="D325" s="316" t="e">
        <f t="array" ref="D325">IF(#REF!="","",#REF!)</f>
        <v>#REF!</v>
      </c>
      <c r="E325" s="316" t="e">
        <f t="array" ref="E325">IF(#REF!="","",#REF!)</f>
        <v>#REF!</v>
      </c>
      <c r="F325" s="316" t="e">
        <f t="array" ref="F325">IF(#REF!="","",#REF!)</f>
        <v>#REF!</v>
      </c>
      <c r="G325" s="316" t="e">
        <f t="array" ref="G325">IF(#REF!="","",#REF!)</f>
        <v>#REF!</v>
      </c>
      <c r="H325" s="316" t="e">
        <f t="array" ref="H325">IF(#REF!="","",#REF!)</f>
        <v>#REF!</v>
      </c>
      <c r="I325" s="316" t="e">
        <f t="array" ref="I325">IF(#REF!="","",#REF!)</f>
        <v>#REF!</v>
      </c>
      <c r="J325" s="316" t="e">
        <f t="array" ref="J325">IF(#REF!="","",#REF!)</f>
        <v>#REF!</v>
      </c>
      <c r="K325" s="316" t="e">
        <f t="array" ref="K325">IF(#REF!="","",#REF!)</f>
        <v>#REF!</v>
      </c>
      <c r="L325" s="316" t="e">
        <f t="array" ref="L325">IF(#REF!="","",#REF!)</f>
        <v>#REF!</v>
      </c>
      <c r="M325" s="316" t="e">
        <f t="array" ref="M325">IF(#REF!="","",#REF!)</f>
        <v>#REF!</v>
      </c>
      <c r="N325" s="316" t="e">
        <f t="array" ref="N325">IF(#REF!="","",#REF!)</f>
        <v>#REF!</v>
      </c>
      <c r="O325" s="316" t="e">
        <f t="array" ref="O325">IF(#REF!="","",#REF!)</f>
        <v>#REF!</v>
      </c>
      <c r="P325" s="316" t="e">
        <f t="array" ref="P325">IF(#REF!="","",#REF!)</f>
        <v>#REF!</v>
      </c>
      <c r="Q325" s="316" t="e">
        <f t="array" ref="Q325">IF(#REF!="","",#REF!)</f>
        <v>#REF!</v>
      </c>
      <c r="R325" s="316" t="e">
        <f t="array" ref="R325">IF(#REF!="","",#REF!)</f>
        <v>#REF!</v>
      </c>
    </row>
    <row r="326" spans="1:18" x14ac:dyDescent="0.25">
      <c r="A326" s="354">
        <v>10</v>
      </c>
      <c r="B326" s="316" t="e">
        <f t="array" ref="B326">IF(#REF!="","",#REF!)</f>
        <v>#REF!</v>
      </c>
      <c r="C326" s="316" t="e">
        <f t="array" ref="C326">IF(#REF!="","",#REF!)</f>
        <v>#REF!</v>
      </c>
      <c r="D326" s="316" t="e">
        <f t="array" ref="D326">IF(#REF!="","",#REF!)</f>
        <v>#REF!</v>
      </c>
      <c r="E326" s="316" t="e">
        <f t="array" ref="E326">IF(#REF!="","",#REF!)</f>
        <v>#REF!</v>
      </c>
      <c r="F326" s="316" t="e">
        <f t="array" ref="F326">IF(#REF!="","",#REF!)</f>
        <v>#REF!</v>
      </c>
      <c r="G326" s="316" t="e">
        <f t="array" ref="G326">IF(#REF!="","",#REF!)</f>
        <v>#REF!</v>
      </c>
      <c r="H326" s="316" t="e">
        <f t="array" ref="H326">IF(#REF!="","",#REF!)</f>
        <v>#REF!</v>
      </c>
      <c r="I326" s="316" t="e">
        <f t="array" ref="I326">IF(#REF!="","",#REF!)</f>
        <v>#REF!</v>
      </c>
      <c r="J326" s="316" t="e">
        <f t="array" ref="J326">IF(#REF!="","",#REF!)</f>
        <v>#REF!</v>
      </c>
      <c r="K326" s="316" t="e">
        <f t="array" ref="K326">IF(#REF!="","",#REF!)</f>
        <v>#REF!</v>
      </c>
      <c r="L326" s="316" t="e">
        <f t="array" ref="L326">IF(#REF!="","",#REF!)</f>
        <v>#REF!</v>
      </c>
      <c r="M326" s="316" t="e">
        <f t="array" ref="M326">IF(#REF!="","",#REF!)</f>
        <v>#REF!</v>
      </c>
      <c r="N326" s="316" t="e">
        <f t="array" ref="N326">IF(#REF!="","",#REF!)</f>
        <v>#REF!</v>
      </c>
      <c r="O326" s="316" t="e">
        <f t="array" ref="O326">IF(#REF!="","",#REF!)</f>
        <v>#REF!</v>
      </c>
      <c r="P326" s="316" t="e">
        <f t="array" ref="P326">IF(#REF!="","",#REF!)</f>
        <v>#REF!</v>
      </c>
      <c r="Q326" s="316" t="e">
        <f t="array" ref="Q326">IF(#REF!="","",#REF!)</f>
        <v>#REF!</v>
      </c>
      <c r="R326" s="316" t="e">
        <f t="array" ref="R326">IF(#REF!="","",#REF!)</f>
        <v>#REF!</v>
      </c>
    </row>
    <row r="327" spans="1:18" x14ac:dyDescent="0.25">
      <c r="A327" s="354">
        <v>10</v>
      </c>
      <c r="B327" s="316" t="e">
        <f t="array" ref="B327">IF(#REF!="","",#REF!)</f>
        <v>#REF!</v>
      </c>
      <c r="C327" s="316" t="e">
        <f t="array" ref="C327">IF(#REF!="","",#REF!)</f>
        <v>#REF!</v>
      </c>
      <c r="D327" s="316" t="e">
        <f t="array" ref="D327">IF(#REF!="","",#REF!)</f>
        <v>#REF!</v>
      </c>
      <c r="E327" s="316" t="e">
        <f t="array" ref="E327">IF(#REF!="","",#REF!)</f>
        <v>#REF!</v>
      </c>
      <c r="F327" s="316" t="e">
        <f t="array" ref="F327">IF(#REF!="","",#REF!)</f>
        <v>#REF!</v>
      </c>
      <c r="G327" s="316" t="e">
        <f t="array" ref="G327">IF(#REF!="","",#REF!)</f>
        <v>#REF!</v>
      </c>
      <c r="H327" s="316" t="e">
        <f t="array" ref="H327">IF(#REF!="","",#REF!)</f>
        <v>#REF!</v>
      </c>
      <c r="I327" s="316" t="e">
        <f t="array" ref="I327">IF(#REF!="","",#REF!)</f>
        <v>#REF!</v>
      </c>
      <c r="J327" s="316" t="e">
        <f t="array" ref="J327">IF(#REF!="","",#REF!)</f>
        <v>#REF!</v>
      </c>
      <c r="K327" s="316" t="e">
        <f t="array" ref="K327">IF(#REF!="","",#REF!)</f>
        <v>#REF!</v>
      </c>
      <c r="L327" s="316" t="e">
        <f t="array" ref="L327">IF(#REF!="","",#REF!)</f>
        <v>#REF!</v>
      </c>
      <c r="M327" s="316" t="e">
        <f t="array" ref="M327">IF(#REF!="","",#REF!)</f>
        <v>#REF!</v>
      </c>
      <c r="N327" s="316" t="e">
        <f t="array" ref="N327">IF(#REF!="","",#REF!)</f>
        <v>#REF!</v>
      </c>
      <c r="O327" s="316" t="e">
        <f t="array" ref="O327">IF(#REF!="","",#REF!)</f>
        <v>#REF!</v>
      </c>
      <c r="P327" s="316" t="e">
        <f t="array" ref="P327">IF(#REF!="","",#REF!)</f>
        <v>#REF!</v>
      </c>
      <c r="Q327" s="316" t="e">
        <f t="array" ref="Q327">IF(#REF!="","",#REF!)</f>
        <v>#REF!</v>
      </c>
      <c r="R327" s="316" t="e">
        <f t="array" ref="R327">IF(#REF!="","",#REF!)</f>
        <v>#REF!</v>
      </c>
    </row>
    <row r="328" spans="1:18" x14ac:dyDescent="0.25">
      <c r="A328" s="354">
        <v>10</v>
      </c>
      <c r="B328" s="316" t="e">
        <f t="array" ref="B328">IF(#REF!="","",#REF!)</f>
        <v>#REF!</v>
      </c>
      <c r="C328" s="316" t="e">
        <f t="array" ref="C328">IF(#REF!="","",#REF!)</f>
        <v>#REF!</v>
      </c>
      <c r="D328" s="316" t="e">
        <f t="array" ref="D328">IF(#REF!="","",#REF!)</f>
        <v>#REF!</v>
      </c>
      <c r="E328" s="316" t="e">
        <f t="array" ref="E328">IF(#REF!="","",#REF!)</f>
        <v>#REF!</v>
      </c>
      <c r="F328" s="316" t="e">
        <f t="array" ref="F328">IF(#REF!="","",#REF!)</f>
        <v>#REF!</v>
      </c>
      <c r="G328" s="316" t="e">
        <f t="array" ref="G328">IF(#REF!="","",#REF!)</f>
        <v>#REF!</v>
      </c>
      <c r="H328" s="316" t="e">
        <f t="array" ref="H328">IF(#REF!="","",#REF!)</f>
        <v>#REF!</v>
      </c>
      <c r="I328" s="316" t="e">
        <f t="array" ref="I328">IF(#REF!="","",#REF!)</f>
        <v>#REF!</v>
      </c>
      <c r="J328" s="316" t="e">
        <f t="array" ref="J328">IF(#REF!="","",#REF!)</f>
        <v>#REF!</v>
      </c>
      <c r="K328" s="316" t="e">
        <f t="array" ref="K328">IF(#REF!="","",#REF!)</f>
        <v>#REF!</v>
      </c>
      <c r="L328" s="316" t="e">
        <f t="array" ref="L328">IF(#REF!="","",#REF!)</f>
        <v>#REF!</v>
      </c>
      <c r="M328" s="316" t="e">
        <f t="array" ref="M328">IF(#REF!="","",#REF!)</f>
        <v>#REF!</v>
      </c>
      <c r="N328" s="316" t="e">
        <f t="array" ref="N328">IF(#REF!="","",#REF!)</f>
        <v>#REF!</v>
      </c>
      <c r="O328" s="316" t="e">
        <f t="array" ref="O328">IF(#REF!="","",#REF!)</f>
        <v>#REF!</v>
      </c>
      <c r="P328" s="316" t="e">
        <f t="array" ref="P328">IF(#REF!="","",#REF!)</f>
        <v>#REF!</v>
      </c>
      <c r="Q328" s="316" t="e">
        <f t="array" ref="Q328">IF(#REF!="","",#REF!)</f>
        <v>#REF!</v>
      </c>
      <c r="R328" s="316" t="e">
        <f t="array" ref="R328">IF(#REF!="","",#REF!)</f>
        <v>#REF!</v>
      </c>
    </row>
    <row r="329" spans="1:18" x14ac:dyDescent="0.25">
      <c r="A329" s="354">
        <v>10</v>
      </c>
      <c r="B329" s="316" t="e">
        <f t="array" ref="B329">IF(#REF!="","",#REF!)</f>
        <v>#REF!</v>
      </c>
      <c r="C329" s="316" t="e">
        <f t="array" ref="C329">IF(#REF!="","",#REF!)</f>
        <v>#REF!</v>
      </c>
      <c r="D329" s="316" t="e">
        <f t="array" ref="D329">IF(#REF!="","",#REF!)</f>
        <v>#REF!</v>
      </c>
      <c r="E329" s="316" t="e">
        <f t="array" ref="E329">IF(#REF!="","",#REF!)</f>
        <v>#REF!</v>
      </c>
      <c r="F329" s="316" t="e">
        <f t="array" ref="F329">IF(#REF!="","",#REF!)</f>
        <v>#REF!</v>
      </c>
      <c r="G329" s="316" t="e">
        <f t="array" ref="G329">IF(#REF!="","",#REF!)</f>
        <v>#REF!</v>
      </c>
      <c r="H329" s="316" t="e">
        <f t="array" ref="H329">IF(#REF!="","",#REF!)</f>
        <v>#REF!</v>
      </c>
      <c r="I329" s="316" t="e">
        <f t="array" ref="I329">IF(#REF!="","",#REF!)</f>
        <v>#REF!</v>
      </c>
      <c r="J329" s="316" t="e">
        <f t="array" ref="J329">IF(#REF!="","",#REF!)</f>
        <v>#REF!</v>
      </c>
      <c r="K329" s="316" t="e">
        <f t="array" ref="K329">IF(#REF!="","",#REF!)</f>
        <v>#REF!</v>
      </c>
      <c r="L329" s="316" t="e">
        <f t="array" ref="L329">IF(#REF!="","",#REF!)</f>
        <v>#REF!</v>
      </c>
      <c r="M329" s="316" t="e">
        <f t="array" ref="M329">IF(#REF!="","",#REF!)</f>
        <v>#REF!</v>
      </c>
      <c r="N329" s="316" t="e">
        <f t="array" ref="N329">IF(#REF!="","",#REF!)</f>
        <v>#REF!</v>
      </c>
      <c r="O329" s="316" t="e">
        <f t="array" ref="O329">IF(#REF!="","",#REF!)</f>
        <v>#REF!</v>
      </c>
      <c r="P329" s="316" t="e">
        <f t="array" ref="P329">IF(#REF!="","",#REF!)</f>
        <v>#REF!</v>
      </c>
      <c r="Q329" s="316" t="e">
        <f t="array" ref="Q329">IF(#REF!="","",#REF!)</f>
        <v>#REF!</v>
      </c>
      <c r="R329" s="316" t="e">
        <f t="array" ref="R329">IF(#REF!="","",#REF!)</f>
        <v>#REF!</v>
      </c>
    </row>
    <row r="330" spans="1:18" x14ac:dyDescent="0.25">
      <c r="A330" s="354">
        <v>10</v>
      </c>
      <c r="B330" s="316" t="e">
        <f t="array" ref="B330">IF(#REF!="","",#REF!)</f>
        <v>#REF!</v>
      </c>
      <c r="C330" s="316" t="e">
        <f t="array" ref="C330">IF(#REF!="","",#REF!)</f>
        <v>#REF!</v>
      </c>
      <c r="D330" s="316" t="e">
        <f t="array" ref="D330">IF(#REF!="","",#REF!)</f>
        <v>#REF!</v>
      </c>
      <c r="E330" s="316" t="e">
        <f t="array" ref="E330">IF(#REF!="","",#REF!)</f>
        <v>#REF!</v>
      </c>
      <c r="F330" s="316" t="e">
        <f t="array" ref="F330">IF(#REF!="","",#REF!)</f>
        <v>#REF!</v>
      </c>
      <c r="G330" s="316" t="e">
        <f t="array" ref="G330">IF(#REF!="","",#REF!)</f>
        <v>#REF!</v>
      </c>
      <c r="H330" s="316" t="e">
        <f t="array" ref="H330">IF(#REF!="","",#REF!)</f>
        <v>#REF!</v>
      </c>
      <c r="I330" s="316" t="e">
        <f t="array" ref="I330">IF(#REF!="","",#REF!)</f>
        <v>#REF!</v>
      </c>
      <c r="J330" s="316" t="e">
        <f t="array" ref="J330">IF(#REF!="","",#REF!)</f>
        <v>#REF!</v>
      </c>
      <c r="K330" s="316" t="e">
        <f t="array" ref="K330">IF(#REF!="","",#REF!)</f>
        <v>#REF!</v>
      </c>
      <c r="L330" s="316" t="e">
        <f t="array" ref="L330">IF(#REF!="","",#REF!)</f>
        <v>#REF!</v>
      </c>
      <c r="M330" s="316" t="e">
        <f t="array" ref="M330">IF(#REF!="","",#REF!)</f>
        <v>#REF!</v>
      </c>
      <c r="N330" s="316" t="e">
        <f t="array" ref="N330">IF(#REF!="","",#REF!)</f>
        <v>#REF!</v>
      </c>
      <c r="O330" s="316" t="e">
        <f t="array" ref="O330">IF(#REF!="","",#REF!)</f>
        <v>#REF!</v>
      </c>
      <c r="P330" s="316" t="e">
        <f t="array" ref="P330">IF(#REF!="","",#REF!)</f>
        <v>#REF!</v>
      </c>
      <c r="Q330" s="316" t="e">
        <f t="array" ref="Q330">IF(#REF!="","",#REF!)</f>
        <v>#REF!</v>
      </c>
      <c r="R330" s="316" t="e">
        <f t="array" ref="R330">IF(#REF!="","",#REF!)</f>
        <v>#REF!</v>
      </c>
    </row>
    <row r="331" spans="1:18" x14ac:dyDescent="0.25">
      <c r="A331" s="354">
        <v>10</v>
      </c>
      <c r="B331" s="316" t="e">
        <f t="array" ref="B331">IF(#REF!="","",#REF!)</f>
        <v>#REF!</v>
      </c>
      <c r="C331" s="316" t="e">
        <f t="array" ref="C331">IF(#REF!="","",#REF!)</f>
        <v>#REF!</v>
      </c>
      <c r="D331" s="316" t="e">
        <f t="array" ref="D331">IF(#REF!="","",#REF!)</f>
        <v>#REF!</v>
      </c>
      <c r="E331" s="316" t="e">
        <f t="array" ref="E331">IF(#REF!="","",#REF!)</f>
        <v>#REF!</v>
      </c>
      <c r="F331" s="316" t="e">
        <f t="array" ref="F331">IF(#REF!="","",#REF!)</f>
        <v>#REF!</v>
      </c>
      <c r="G331" s="316" t="e">
        <f t="array" ref="G331">IF(#REF!="","",#REF!)</f>
        <v>#REF!</v>
      </c>
      <c r="H331" s="316" t="e">
        <f t="array" ref="H331">IF(#REF!="","",#REF!)</f>
        <v>#REF!</v>
      </c>
      <c r="I331" s="316" t="e">
        <f t="array" ref="I331">IF(#REF!="","",#REF!)</f>
        <v>#REF!</v>
      </c>
      <c r="J331" s="316" t="e">
        <f t="array" ref="J331">IF(#REF!="","",#REF!)</f>
        <v>#REF!</v>
      </c>
      <c r="K331" s="316" t="e">
        <f t="array" ref="K331">IF(#REF!="","",#REF!)</f>
        <v>#REF!</v>
      </c>
      <c r="L331" s="316" t="e">
        <f t="array" ref="L331">IF(#REF!="","",#REF!)</f>
        <v>#REF!</v>
      </c>
      <c r="M331" s="316" t="e">
        <f t="array" ref="M331">IF(#REF!="","",#REF!)</f>
        <v>#REF!</v>
      </c>
      <c r="N331" s="316" t="e">
        <f t="array" ref="N331">IF(#REF!="","",#REF!)</f>
        <v>#REF!</v>
      </c>
      <c r="O331" s="316" t="e">
        <f t="array" ref="O331">IF(#REF!="","",#REF!)</f>
        <v>#REF!</v>
      </c>
      <c r="P331" s="316" t="e">
        <f t="array" ref="P331">IF(#REF!="","",#REF!)</f>
        <v>#REF!</v>
      </c>
      <c r="Q331" s="316" t="e">
        <f t="array" ref="Q331">IF(#REF!="","",#REF!)</f>
        <v>#REF!</v>
      </c>
      <c r="R331" s="316" t="e">
        <f t="array" ref="R331">IF(#REF!="","",#REF!)</f>
        <v>#REF!</v>
      </c>
    </row>
    <row r="332" spans="1:18" x14ac:dyDescent="0.25">
      <c r="A332" s="354">
        <v>10</v>
      </c>
      <c r="B332" s="316" t="e">
        <f t="array" ref="B332">IF(#REF!="","",#REF!)</f>
        <v>#REF!</v>
      </c>
      <c r="C332" s="316" t="e">
        <f t="array" ref="C332">IF(#REF!="","",#REF!)</f>
        <v>#REF!</v>
      </c>
      <c r="D332" s="316" t="e">
        <f t="array" ref="D332">IF(#REF!="","",#REF!)</f>
        <v>#REF!</v>
      </c>
      <c r="E332" s="316" t="e">
        <f t="array" ref="E332">IF(#REF!="","",#REF!)</f>
        <v>#REF!</v>
      </c>
      <c r="F332" s="316" t="e">
        <f t="array" ref="F332">IF(#REF!="","",#REF!)</f>
        <v>#REF!</v>
      </c>
      <c r="G332" s="316" t="e">
        <f t="array" ref="G332">IF(#REF!="","",#REF!)</f>
        <v>#REF!</v>
      </c>
      <c r="H332" s="316" t="e">
        <f t="array" ref="H332">IF(#REF!="","",#REF!)</f>
        <v>#REF!</v>
      </c>
      <c r="I332" s="316" t="e">
        <f t="array" ref="I332">IF(#REF!="","",#REF!)</f>
        <v>#REF!</v>
      </c>
      <c r="J332" s="316" t="e">
        <f t="array" ref="J332">IF(#REF!="","",#REF!)</f>
        <v>#REF!</v>
      </c>
      <c r="K332" s="316" t="e">
        <f t="array" ref="K332">IF(#REF!="","",#REF!)</f>
        <v>#REF!</v>
      </c>
      <c r="L332" s="316" t="e">
        <f t="array" ref="L332">IF(#REF!="","",#REF!)</f>
        <v>#REF!</v>
      </c>
      <c r="M332" s="316" t="e">
        <f t="array" ref="M332">IF(#REF!="","",#REF!)</f>
        <v>#REF!</v>
      </c>
      <c r="N332" s="316" t="e">
        <f t="array" ref="N332">IF(#REF!="","",#REF!)</f>
        <v>#REF!</v>
      </c>
      <c r="O332" s="316" t="e">
        <f t="array" ref="O332">IF(#REF!="","",#REF!)</f>
        <v>#REF!</v>
      </c>
      <c r="P332" s="316" t="e">
        <f t="array" ref="P332">IF(#REF!="","",#REF!)</f>
        <v>#REF!</v>
      </c>
      <c r="Q332" s="316" t="e">
        <f t="array" ref="Q332">IF(#REF!="","",#REF!)</f>
        <v>#REF!</v>
      </c>
      <c r="R332" s="316" t="e">
        <f t="array" ref="R332">IF(#REF!="","",#REF!)</f>
        <v>#REF!</v>
      </c>
    </row>
    <row r="333" spans="1:18" x14ac:dyDescent="0.25">
      <c r="A333" s="354">
        <v>10</v>
      </c>
      <c r="B333" s="316" t="e">
        <f t="array" ref="B333">IF(#REF!="","",#REF!)</f>
        <v>#REF!</v>
      </c>
      <c r="C333" s="316" t="e">
        <f t="array" ref="C333">IF(#REF!="","",#REF!)</f>
        <v>#REF!</v>
      </c>
      <c r="D333" s="316" t="e">
        <f t="array" ref="D333">IF(#REF!="","",#REF!)</f>
        <v>#REF!</v>
      </c>
      <c r="E333" s="316" t="e">
        <f t="array" ref="E333">IF(#REF!="","",#REF!)</f>
        <v>#REF!</v>
      </c>
      <c r="F333" s="316" t="e">
        <f t="array" ref="F333">IF(#REF!="","",#REF!)</f>
        <v>#REF!</v>
      </c>
      <c r="G333" s="316" t="e">
        <f t="array" ref="G333">IF(#REF!="","",#REF!)</f>
        <v>#REF!</v>
      </c>
      <c r="H333" s="316" t="e">
        <f t="array" ref="H333">IF(#REF!="","",#REF!)</f>
        <v>#REF!</v>
      </c>
      <c r="I333" s="316" t="e">
        <f t="array" ref="I333">IF(#REF!="","",#REF!)</f>
        <v>#REF!</v>
      </c>
      <c r="J333" s="316" t="e">
        <f t="array" ref="J333">IF(#REF!="","",#REF!)</f>
        <v>#REF!</v>
      </c>
      <c r="K333" s="316" t="e">
        <f t="array" ref="K333">IF(#REF!="","",#REF!)</f>
        <v>#REF!</v>
      </c>
      <c r="L333" s="316" t="e">
        <f t="array" ref="L333">IF(#REF!="","",#REF!)</f>
        <v>#REF!</v>
      </c>
      <c r="M333" s="316" t="e">
        <f t="array" ref="M333">IF(#REF!="","",#REF!)</f>
        <v>#REF!</v>
      </c>
      <c r="N333" s="316" t="e">
        <f t="array" ref="N333">IF(#REF!="","",#REF!)</f>
        <v>#REF!</v>
      </c>
      <c r="O333" s="316" t="e">
        <f t="array" ref="O333">IF(#REF!="","",#REF!)</f>
        <v>#REF!</v>
      </c>
      <c r="P333" s="316" t="e">
        <f t="array" ref="P333">IF(#REF!="","",#REF!)</f>
        <v>#REF!</v>
      </c>
      <c r="Q333" s="316" t="e">
        <f t="array" ref="Q333">IF(#REF!="","",#REF!)</f>
        <v>#REF!</v>
      </c>
      <c r="R333" s="316" t="e">
        <f t="array" ref="R333">IF(#REF!="","",#REF!)</f>
        <v>#REF!</v>
      </c>
    </row>
    <row r="334" spans="1:18" x14ac:dyDescent="0.25">
      <c r="A334" s="354">
        <v>10</v>
      </c>
      <c r="B334" s="316" t="e">
        <f t="array" ref="B334">IF(#REF!="","",#REF!)</f>
        <v>#REF!</v>
      </c>
      <c r="C334" s="316" t="e">
        <f t="array" ref="C334">IF(#REF!="","",#REF!)</f>
        <v>#REF!</v>
      </c>
      <c r="D334" s="316" t="e">
        <f t="array" ref="D334">IF(#REF!="","",#REF!)</f>
        <v>#REF!</v>
      </c>
      <c r="E334" s="316" t="e">
        <f t="array" ref="E334">IF(#REF!="","",#REF!)</f>
        <v>#REF!</v>
      </c>
      <c r="F334" s="316" t="e">
        <f t="array" ref="F334">IF(#REF!="","",#REF!)</f>
        <v>#REF!</v>
      </c>
      <c r="G334" s="316" t="e">
        <f t="array" ref="G334">IF(#REF!="","",#REF!)</f>
        <v>#REF!</v>
      </c>
      <c r="H334" s="316" t="e">
        <f t="array" ref="H334">IF(#REF!="","",#REF!)</f>
        <v>#REF!</v>
      </c>
      <c r="I334" s="316" t="e">
        <f t="array" ref="I334">IF(#REF!="","",#REF!)</f>
        <v>#REF!</v>
      </c>
      <c r="J334" s="316" t="e">
        <f t="array" ref="J334">IF(#REF!="","",#REF!)</f>
        <v>#REF!</v>
      </c>
      <c r="K334" s="316" t="e">
        <f t="array" ref="K334">IF(#REF!="","",#REF!)</f>
        <v>#REF!</v>
      </c>
      <c r="L334" s="316" t="e">
        <f t="array" ref="L334">IF(#REF!="","",#REF!)</f>
        <v>#REF!</v>
      </c>
      <c r="M334" s="316" t="e">
        <f t="array" ref="M334">IF(#REF!="","",#REF!)</f>
        <v>#REF!</v>
      </c>
      <c r="N334" s="316" t="e">
        <f t="array" ref="N334">IF(#REF!="","",#REF!)</f>
        <v>#REF!</v>
      </c>
      <c r="O334" s="316" t="e">
        <f t="array" ref="O334">IF(#REF!="","",#REF!)</f>
        <v>#REF!</v>
      </c>
      <c r="P334" s="316" t="e">
        <f t="array" ref="P334">IF(#REF!="","",#REF!)</f>
        <v>#REF!</v>
      </c>
      <c r="Q334" s="316" t="e">
        <f t="array" ref="Q334">IF(#REF!="","",#REF!)</f>
        <v>#REF!</v>
      </c>
      <c r="R334" s="316" t="e">
        <f t="array" ref="R334">IF(#REF!="","",#REF!)</f>
        <v>#REF!</v>
      </c>
    </row>
    <row r="335" spans="1:18" x14ac:dyDescent="0.25">
      <c r="A335" s="354">
        <v>10</v>
      </c>
      <c r="B335" s="316" t="e">
        <f t="array" ref="B335">IF(#REF!="","",#REF!)</f>
        <v>#REF!</v>
      </c>
      <c r="C335" s="316" t="e">
        <f t="array" ref="C335">IF(#REF!="","",#REF!)</f>
        <v>#REF!</v>
      </c>
      <c r="D335" s="316" t="e">
        <f t="array" ref="D335">IF(#REF!="","",#REF!)</f>
        <v>#REF!</v>
      </c>
      <c r="E335" s="316" t="e">
        <f t="array" ref="E335">IF(#REF!="","",#REF!)</f>
        <v>#REF!</v>
      </c>
      <c r="F335" s="316" t="e">
        <f t="array" ref="F335">IF(#REF!="","",#REF!)</f>
        <v>#REF!</v>
      </c>
      <c r="G335" s="316" t="e">
        <f t="array" ref="G335">IF(#REF!="","",#REF!)</f>
        <v>#REF!</v>
      </c>
      <c r="H335" s="316" t="e">
        <f t="array" ref="H335">IF(#REF!="","",#REF!)</f>
        <v>#REF!</v>
      </c>
      <c r="I335" s="316" t="e">
        <f t="array" ref="I335">IF(#REF!="","",#REF!)</f>
        <v>#REF!</v>
      </c>
      <c r="J335" s="316" t="e">
        <f t="array" ref="J335">IF(#REF!="","",#REF!)</f>
        <v>#REF!</v>
      </c>
      <c r="K335" s="316" t="e">
        <f t="array" ref="K335">IF(#REF!="","",#REF!)</f>
        <v>#REF!</v>
      </c>
      <c r="L335" s="316" t="e">
        <f t="array" ref="L335">IF(#REF!="","",#REF!)</f>
        <v>#REF!</v>
      </c>
      <c r="M335" s="316" t="e">
        <f t="array" ref="M335">IF(#REF!="","",#REF!)</f>
        <v>#REF!</v>
      </c>
      <c r="N335" s="316" t="e">
        <f t="array" ref="N335">IF(#REF!="","",#REF!)</f>
        <v>#REF!</v>
      </c>
      <c r="O335" s="316" t="e">
        <f t="array" ref="O335">IF(#REF!="","",#REF!)</f>
        <v>#REF!</v>
      </c>
      <c r="P335" s="316" t="e">
        <f t="array" ref="P335">IF(#REF!="","",#REF!)</f>
        <v>#REF!</v>
      </c>
      <c r="Q335" s="316" t="e">
        <f t="array" ref="Q335">IF(#REF!="","",#REF!)</f>
        <v>#REF!</v>
      </c>
      <c r="R335" s="316" t="e">
        <f t="array" ref="R335">IF(#REF!="","",#REF!)</f>
        <v>#REF!</v>
      </c>
    </row>
    <row r="336" spans="1:18" x14ac:dyDescent="0.25">
      <c r="A336" s="354">
        <v>10</v>
      </c>
      <c r="B336" s="316" t="e">
        <f t="array" ref="B336">IF(#REF!="","",#REF!)</f>
        <v>#REF!</v>
      </c>
      <c r="C336" s="316" t="e">
        <f t="array" ref="C336">IF(#REF!="","",#REF!)</f>
        <v>#REF!</v>
      </c>
      <c r="D336" s="316" t="e">
        <f t="array" ref="D336">IF(#REF!="","",#REF!)</f>
        <v>#REF!</v>
      </c>
      <c r="E336" s="316" t="e">
        <f t="array" ref="E336">IF(#REF!="","",#REF!)</f>
        <v>#REF!</v>
      </c>
      <c r="F336" s="316" t="e">
        <f t="array" ref="F336">IF(#REF!="","",#REF!)</f>
        <v>#REF!</v>
      </c>
      <c r="G336" s="316" t="e">
        <f t="array" ref="G336">IF(#REF!="","",#REF!)</f>
        <v>#REF!</v>
      </c>
      <c r="H336" s="316" t="e">
        <f t="array" ref="H336">IF(#REF!="","",#REF!)</f>
        <v>#REF!</v>
      </c>
      <c r="I336" s="316" t="e">
        <f t="array" ref="I336">IF(#REF!="","",#REF!)</f>
        <v>#REF!</v>
      </c>
      <c r="J336" s="316" t="e">
        <f t="array" ref="J336">IF(#REF!="","",#REF!)</f>
        <v>#REF!</v>
      </c>
      <c r="K336" s="316" t="e">
        <f t="array" ref="K336">IF(#REF!="","",#REF!)</f>
        <v>#REF!</v>
      </c>
      <c r="L336" s="316" t="e">
        <f t="array" ref="L336">IF(#REF!="","",#REF!)</f>
        <v>#REF!</v>
      </c>
      <c r="M336" s="316" t="e">
        <f t="array" ref="M336">IF(#REF!="","",#REF!)</f>
        <v>#REF!</v>
      </c>
      <c r="N336" s="316" t="e">
        <f t="array" ref="N336">IF(#REF!="","",#REF!)</f>
        <v>#REF!</v>
      </c>
      <c r="O336" s="316" t="e">
        <f t="array" ref="O336">IF(#REF!="","",#REF!)</f>
        <v>#REF!</v>
      </c>
      <c r="P336" s="316" t="e">
        <f t="array" ref="P336">IF(#REF!="","",#REF!)</f>
        <v>#REF!</v>
      </c>
      <c r="Q336" s="316" t="e">
        <f t="array" ref="Q336">IF(#REF!="","",#REF!)</f>
        <v>#REF!</v>
      </c>
      <c r="R336" s="316" t="e">
        <f t="array" ref="R336">IF(#REF!="","",#REF!)</f>
        <v>#REF!</v>
      </c>
    </row>
    <row r="337" spans="1:18" x14ac:dyDescent="0.25">
      <c r="A337" s="354">
        <v>10</v>
      </c>
      <c r="B337" s="316" t="e">
        <f t="array" ref="B337">IF(#REF!="","",#REF!)</f>
        <v>#REF!</v>
      </c>
      <c r="C337" s="316" t="e">
        <f t="array" ref="C337">IF(#REF!="","",#REF!)</f>
        <v>#REF!</v>
      </c>
      <c r="D337" s="316" t="e">
        <f t="array" ref="D337">IF(#REF!="","",#REF!)</f>
        <v>#REF!</v>
      </c>
      <c r="E337" s="316" t="e">
        <f t="array" ref="E337">IF(#REF!="","",#REF!)</f>
        <v>#REF!</v>
      </c>
      <c r="F337" s="316" t="e">
        <f t="array" ref="F337">IF(#REF!="","",#REF!)</f>
        <v>#REF!</v>
      </c>
      <c r="G337" s="316" t="e">
        <f t="array" ref="G337">IF(#REF!="","",#REF!)</f>
        <v>#REF!</v>
      </c>
      <c r="H337" s="316" t="e">
        <f t="array" ref="H337">IF(#REF!="","",#REF!)</f>
        <v>#REF!</v>
      </c>
      <c r="I337" s="316" t="e">
        <f t="array" ref="I337">IF(#REF!="","",#REF!)</f>
        <v>#REF!</v>
      </c>
      <c r="J337" s="316" t="e">
        <f t="array" ref="J337">IF(#REF!="","",#REF!)</f>
        <v>#REF!</v>
      </c>
      <c r="K337" s="316" t="e">
        <f t="array" ref="K337">IF(#REF!="","",#REF!)</f>
        <v>#REF!</v>
      </c>
      <c r="L337" s="316" t="e">
        <f t="array" ref="L337">IF(#REF!="","",#REF!)</f>
        <v>#REF!</v>
      </c>
      <c r="M337" s="316" t="e">
        <f t="array" ref="M337">IF(#REF!="","",#REF!)</f>
        <v>#REF!</v>
      </c>
      <c r="N337" s="316" t="e">
        <f t="array" ref="N337">IF(#REF!="","",#REF!)</f>
        <v>#REF!</v>
      </c>
      <c r="O337" s="316" t="e">
        <f t="array" ref="O337">IF(#REF!="","",#REF!)</f>
        <v>#REF!</v>
      </c>
      <c r="P337" s="316" t="e">
        <f t="array" ref="P337">IF(#REF!="","",#REF!)</f>
        <v>#REF!</v>
      </c>
      <c r="Q337" s="316" t="e">
        <f t="array" ref="Q337">IF(#REF!="","",#REF!)</f>
        <v>#REF!</v>
      </c>
      <c r="R337" s="316" t="e">
        <f t="array" ref="R337">IF(#REF!="","",#REF!)</f>
        <v>#REF!</v>
      </c>
    </row>
    <row r="338" spans="1:18" x14ac:dyDescent="0.25">
      <c r="A338" s="354">
        <v>10</v>
      </c>
      <c r="B338" s="316" t="e">
        <f t="array" ref="B338">IF(#REF!="","",#REF!)</f>
        <v>#REF!</v>
      </c>
      <c r="C338" s="316" t="e">
        <f t="array" ref="C338">IF(#REF!="","",#REF!)</f>
        <v>#REF!</v>
      </c>
      <c r="D338" s="316" t="e">
        <f t="array" ref="D338">IF(#REF!="","",#REF!)</f>
        <v>#REF!</v>
      </c>
      <c r="E338" s="316" t="e">
        <f t="array" ref="E338">IF(#REF!="","",#REF!)</f>
        <v>#REF!</v>
      </c>
      <c r="F338" s="316" t="e">
        <f t="array" ref="F338">IF(#REF!="","",#REF!)</f>
        <v>#REF!</v>
      </c>
      <c r="G338" s="316" t="e">
        <f t="array" ref="G338">IF(#REF!="","",#REF!)</f>
        <v>#REF!</v>
      </c>
      <c r="H338" s="316" t="e">
        <f t="array" ref="H338">IF(#REF!="","",#REF!)</f>
        <v>#REF!</v>
      </c>
      <c r="I338" s="316" t="e">
        <f t="array" ref="I338">IF(#REF!="","",#REF!)</f>
        <v>#REF!</v>
      </c>
      <c r="J338" s="316" t="e">
        <f t="array" ref="J338">IF(#REF!="","",#REF!)</f>
        <v>#REF!</v>
      </c>
      <c r="K338" s="316" t="e">
        <f t="array" ref="K338">IF(#REF!="","",#REF!)</f>
        <v>#REF!</v>
      </c>
      <c r="L338" s="316" t="e">
        <f t="array" ref="L338">IF(#REF!="","",#REF!)</f>
        <v>#REF!</v>
      </c>
      <c r="M338" s="316" t="e">
        <f t="array" ref="M338">IF(#REF!="","",#REF!)</f>
        <v>#REF!</v>
      </c>
      <c r="N338" s="316" t="e">
        <f t="array" ref="N338">IF(#REF!="","",#REF!)</f>
        <v>#REF!</v>
      </c>
      <c r="O338" s="316" t="e">
        <f t="array" ref="O338">IF(#REF!="","",#REF!)</f>
        <v>#REF!</v>
      </c>
      <c r="P338" s="316" t="e">
        <f t="array" ref="P338">IF(#REF!="","",#REF!)</f>
        <v>#REF!</v>
      </c>
      <c r="Q338" s="316" t="e">
        <f t="array" ref="Q338">IF(#REF!="","",#REF!)</f>
        <v>#REF!</v>
      </c>
      <c r="R338" s="316" t="e">
        <f t="array" ref="R338">IF(#REF!="","",#REF!)</f>
        <v>#REF!</v>
      </c>
    </row>
    <row r="339" spans="1:18" x14ac:dyDescent="0.25">
      <c r="A339" s="354">
        <v>10</v>
      </c>
      <c r="B339" s="316" t="e">
        <f t="array" ref="B339">IF(#REF!="","",#REF!)</f>
        <v>#REF!</v>
      </c>
      <c r="C339" s="316" t="e">
        <f t="array" ref="C339">IF(#REF!="","",#REF!)</f>
        <v>#REF!</v>
      </c>
      <c r="D339" s="316" t="e">
        <f t="array" ref="D339">IF(#REF!="","",#REF!)</f>
        <v>#REF!</v>
      </c>
      <c r="E339" s="316" t="e">
        <f t="array" ref="E339">IF(#REF!="","",#REF!)</f>
        <v>#REF!</v>
      </c>
      <c r="F339" s="316" t="e">
        <f t="array" ref="F339">IF(#REF!="","",#REF!)</f>
        <v>#REF!</v>
      </c>
      <c r="G339" s="316" t="e">
        <f t="array" ref="G339">IF(#REF!="","",#REF!)</f>
        <v>#REF!</v>
      </c>
      <c r="H339" s="316" t="e">
        <f t="array" ref="H339">IF(#REF!="","",#REF!)</f>
        <v>#REF!</v>
      </c>
      <c r="I339" s="316" t="e">
        <f t="array" ref="I339">IF(#REF!="","",#REF!)</f>
        <v>#REF!</v>
      </c>
      <c r="J339" s="316" t="e">
        <f t="array" ref="J339">IF(#REF!="","",#REF!)</f>
        <v>#REF!</v>
      </c>
      <c r="K339" s="316" t="e">
        <f t="array" ref="K339">IF(#REF!="","",#REF!)</f>
        <v>#REF!</v>
      </c>
      <c r="L339" s="316" t="e">
        <f t="array" ref="L339">IF(#REF!="","",#REF!)</f>
        <v>#REF!</v>
      </c>
      <c r="M339" s="316" t="e">
        <f t="array" ref="M339">IF(#REF!="","",#REF!)</f>
        <v>#REF!</v>
      </c>
      <c r="N339" s="316" t="e">
        <f t="array" ref="N339">IF(#REF!="","",#REF!)</f>
        <v>#REF!</v>
      </c>
      <c r="O339" s="316" t="e">
        <f t="array" ref="O339">IF(#REF!="","",#REF!)</f>
        <v>#REF!</v>
      </c>
      <c r="P339" s="316" t="e">
        <f t="array" ref="P339">IF(#REF!="","",#REF!)</f>
        <v>#REF!</v>
      </c>
      <c r="Q339" s="316" t="e">
        <f t="array" ref="Q339">IF(#REF!="","",#REF!)</f>
        <v>#REF!</v>
      </c>
      <c r="R339" s="316" t="e">
        <f t="array" ref="R339">IF(#REF!="","",#REF!)</f>
        <v>#REF!</v>
      </c>
    </row>
    <row r="340" spans="1:18" x14ac:dyDescent="0.25">
      <c r="A340" s="354">
        <v>10</v>
      </c>
      <c r="B340" s="316" t="e">
        <f t="array" ref="B340">IF(#REF!="","",#REF!)</f>
        <v>#REF!</v>
      </c>
      <c r="C340" s="316" t="e">
        <f t="array" ref="C340">IF(#REF!="","",#REF!)</f>
        <v>#REF!</v>
      </c>
      <c r="D340" s="316" t="e">
        <f t="array" ref="D340">IF(#REF!="","",#REF!)</f>
        <v>#REF!</v>
      </c>
      <c r="E340" s="316" t="e">
        <f t="array" ref="E340">IF(#REF!="","",#REF!)</f>
        <v>#REF!</v>
      </c>
      <c r="F340" s="316" t="e">
        <f t="array" ref="F340">IF(#REF!="","",#REF!)</f>
        <v>#REF!</v>
      </c>
      <c r="G340" s="316" t="e">
        <f t="array" ref="G340">IF(#REF!="","",#REF!)</f>
        <v>#REF!</v>
      </c>
      <c r="H340" s="316" t="e">
        <f t="array" ref="H340">IF(#REF!="","",#REF!)</f>
        <v>#REF!</v>
      </c>
      <c r="I340" s="316" t="e">
        <f t="array" ref="I340">IF(#REF!="","",#REF!)</f>
        <v>#REF!</v>
      </c>
      <c r="J340" s="316" t="e">
        <f t="array" ref="J340">IF(#REF!="","",#REF!)</f>
        <v>#REF!</v>
      </c>
      <c r="K340" s="316" t="e">
        <f t="array" ref="K340">IF(#REF!="","",#REF!)</f>
        <v>#REF!</v>
      </c>
      <c r="L340" s="316" t="e">
        <f t="array" ref="L340">IF(#REF!="","",#REF!)</f>
        <v>#REF!</v>
      </c>
      <c r="M340" s="316" t="e">
        <f t="array" ref="M340">IF(#REF!="","",#REF!)</f>
        <v>#REF!</v>
      </c>
      <c r="N340" s="316" t="e">
        <f t="array" ref="N340">IF(#REF!="","",#REF!)</f>
        <v>#REF!</v>
      </c>
      <c r="O340" s="316" t="e">
        <f t="array" ref="O340">IF(#REF!="","",#REF!)</f>
        <v>#REF!</v>
      </c>
      <c r="P340" s="316" t="e">
        <f t="array" ref="P340">IF(#REF!="","",#REF!)</f>
        <v>#REF!</v>
      </c>
      <c r="Q340" s="316" t="e">
        <f t="array" ref="Q340">IF(#REF!="","",#REF!)</f>
        <v>#REF!</v>
      </c>
      <c r="R340" s="316" t="e">
        <f t="array" ref="R340">IF(#REF!="","",#REF!)</f>
        <v>#REF!</v>
      </c>
    </row>
    <row r="341" spans="1:18" x14ac:dyDescent="0.25">
      <c r="A341" s="354">
        <v>10</v>
      </c>
      <c r="B341" s="316" t="e">
        <f t="array" ref="B341">IF(#REF!="","",#REF!)</f>
        <v>#REF!</v>
      </c>
      <c r="C341" s="316" t="e">
        <f t="array" ref="C341">IF(#REF!="","",#REF!)</f>
        <v>#REF!</v>
      </c>
      <c r="D341" s="316" t="e">
        <f t="array" ref="D341">IF(#REF!="","",#REF!)</f>
        <v>#REF!</v>
      </c>
      <c r="E341" s="316" t="e">
        <f t="array" ref="E341">IF(#REF!="","",#REF!)</f>
        <v>#REF!</v>
      </c>
      <c r="F341" s="316" t="e">
        <f t="array" ref="F341">IF(#REF!="","",#REF!)</f>
        <v>#REF!</v>
      </c>
      <c r="G341" s="316" t="e">
        <f t="array" ref="G341">IF(#REF!="","",#REF!)</f>
        <v>#REF!</v>
      </c>
      <c r="H341" s="316" t="e">
        <f t="array" ref="H341">IF(#REF!="","",#REF!)</f>
        <v>#REF!</v>
      </c>
      <c r="I341" s="316" t="e">
        <f t="array" ref="I341">IF(#REF!="","",#REF!)</f>
        <v>#REF!</v>
      </c>
      <c r="J341" s="316" t="e">
        <f t="array" ref="J341">IF(#REF!="","",#REF!)</f>
        <v>#REF!</v>
      </c>
      <c r="K341" s="316" t="e">
        <f t="array" ref="K341">IF(#REF!="","",#REF!)</f>
        <v>#REF!</v>
      </c>
      <c r="L341" s="316" t="e">
        <f t="array" ref="L341">IF(#REF!="","",#REF!)</f>
        <v>#REF!</v>
      </c>
      <c r="M341" s="316" t="e">
        <f t="array" ref="M341">IF(#REF!="","",#REF!)</f>
        <v>#REF!</v>
      </c>
      <c r="N341" s="316" t="e">
        <f t="array" ref="N341">IF(#REF!="","",#REF!)</f>
        <v>#REF!</v>
      </c>
      <c r="O341" s="316" t="e">
        <f t="array" ref="O341">IF(#REF!="","",#REF!)</f>
        <v>#REF!</v>
      </c>
      <c r="P341" s="316" t="e">
        <f t="array" ref="P341">IF(#REF!="","",#REF!)</f>
        <v>#REF!</v>
      </c>
      <c r="Q341" s="316" t="e">
        <f t="array" ref="Q341">IF(#REF!="","",#REF!)</f>
        <v>#REF!</v>
      </c>
      <c r="R341" s="316" t="e">
        <f t="array" ref="R341">IF(#REF!="","",#REF!)</f>
        <v>#REF!</v>
      </c>
    </row>
    <row r="342" spans="1:18" x14ac:dyDescent="0.25">
      <c r="A342" s="354">
        <v>10</v>
      </c>
      <c r="B342" s="316" t="e">
        <f t="array" ref="B342">IF(#REF!="","",#REF!)</f>
        <v>#REF!</v>
      </c>
      <c r="C342" s="316" t="e">
        <f t="array" ref="C342">IF(#REF!="","",#REF!)</f>
        <v>#REF!</v>
      </c>
      <c r="D342" s="316" t="e">
        <f t="array" ref="D342">IF(#REF!="","",#REF!)</f>
        <v>#REF!</v>
      </c>
      <c r="E342" s="316" t="e">
        <f t="array" ref="E342">IF(#REF!="","",#REF!)</f>
        <v>#REF!</v>
      </c>
      <c r="F342" s="316" t="e">
        <f t="array" ref="F342">IF(#REF!="","",#REF!)</f>
        <v>#REF!</v>
      </c>
      <c r="G342" s="316" t="e">
        <f t="array" ref="G342">IF(#REF!="","",#REF!)</f>
        <v>#REF!</v>
      </c>
      <c r="H342" s="316" t="e">
        <f t="array" ref="H342">IF(#REF!="","",#REF!)</f>
        <v>#REF!</v>
      </c>
      <c r="I342" s="316" t="e">
        <f t="array" ref="I342">IF(#REF!="","",#REF!)</f>
        <v>#REF!</v>
      </c>
      <c r="J342" s="316" t="e">
        <f t="array" ref="J342">IF(#REF!="","",#REF!)</f>
        <v>#REF!</v>
      </c>
      <c r="K342" s="316" t="e">
        <f t="array" ref="K342">IF(#REF!="","",#REF!)</f>
        <v>#REF!</v>
      </c>
      <c r="L342" s="316" t="e">
        <f t="array" ref="L342">IF(#REF!="","",#REF!)</f>
        <v>#REF!</v>
      </c>
      <c r="M342" s="316" t="e">
        <f t="array" ref="M342">IF(#REF!="","",#REF!)</f>
        <v>#REF!</v>
      </c>
      <c r="N342" s="316" t="e">
        <f t="array" ref="N342">IF(#REF!="","",#REF!)</f>
        <v>#REF!</v>
      </c>
      <c r="O342" s="316" t="e">
        <f t="array" ref="O342">IF(#REF!="","",#REF!)</f>
        <v>#REF!</v>
      </c>
      <c r="P342" s="316" t="e">
        <f t="array" ref="P342">IF(#REF!="","",#REF!)</f>
        <v>#REF!</v>
      </c>
      <c r="Q342" s="316" t="e">
        <f t="array" ref="Q342">IF(#REF!="","",#REF!)</f>
        <v>#REF!</v>
      </c>
      <c r="R342" s="316" t="e">
        <f t="array" ref="R342">IF(#REF!="","",#REF!)</f>
        <v>#REF!</v>
      </c>
    </row>
    <row r="343" spans="1:18" x14ac:dyDescent="0.25">
      <c r="A343" s="354">
        <v>10</v>
      </c>
      <c r="B343" s="316" t="e">
        <f t="array" ref="B343">IF(#REF!="","",#REF!)</f>
        <v>#REF!</v>
      </c>
      <c r="C343" s="316" t="e">
        <f t="array" ref="C343">IF(#REF!="","",#REF!)</f>
        <v>#REF!</v>
      </c>
      <c r="D343" s="316" t="e">
        <f t="array" ref="D343">IF(#REF!="","",#REF!)</f>
        <v>#REF!</v>
      </c>
      <c r="E343" s="316" t="e">
        <f t="array" ref="E343">IF(#REF!="","",#REF!)</f>
        <v>#REF!</v>
      </c>
      <c r="F343" s="316" t="e">
        <f t="array" ref="F343">IF(#REF!="","",#REF!)</f>
        <v>#REF!</v>
      </c>
      <c r="G343" s="316" t="e">
        <f t="array" ref="G343">IF(#REF!="","",#REF!)</f>
        <v>#REF!</v>
      </c>
      <c r="H343" s="316" t="e">
        <f t="array" ref="H343">IF(#REF!="","",#REF!)</f>
        <v>#REF!</v>
      </c>
      <c r="I343" s="316" t="e">
        <f t="array" ref="I343">IF(#REF!="","",#REF!)</f>
        <v>#REF!</v>
      </c>
      <c r="J343" s="316" t="e">
        <f t="array" ref="J343">IF(#REF!="","",#REF!)</f>
        <v>#REF!</v>
      </c>
      <c r="K343" s="316" t="e">
        <f t="array" ref="K343">IF(#REF!="","",#REF!)</f>
        <v>#REF!</v>
      </c>
      <c r="L343" s="316" t="e">
        <f t="array" ref="L343">IF(#REF!="","",#REF!)</f>
        <v>#REF!</v>
      </c>
      <c r="M343" s="316" t="e">
        <f t="array" ref="M343">IF(#REF!="","",#REF!)</f>
        <v>#REF!</v>
      </c>
      <c r="N343" s="316" t="e">
        <f t="array" ref="N343">IF(#REF!="","",#REF!)</f>
        <v>#REF!</v>
      </c>
      <c r="O343" s="316" t="e">
        <f t="array" ref="O343">IF(#REF!="","",#REF!)</f>
        <v>#REF!</v>
      </c>
      <c r="P343" s="316" t="e">
        <f t="array" ref="P343">IF(#REF!="","",#REF!)</f>
        <v>#REF!</v>
      </c>
      <c r="Q343" s="316" t="e">
        <f t="array" ref="Q343">IF(#REF!="","",#REF!)</f>
        <v>#REF!</v>
      </c>
      <c r="R343" s="316" t="e">
        <f t="array" ref="R343">IF(#REF!="","",#REF!)</f>
        <v>#REF!</v>
      </c>
    </row>
    <row r="344" spans="1:18" x14ac:dyDescent="0.25">
      <c r="A344" s="354">
        <v>10</v>
      </c>
      <c r="B344" s="316" t="e">
        <f t="array" ref="B344">IF(#REF!="","",#REF!)</f>
        <v>#REF!</v>
      </c>
      <c r="C344" s="316" t="e">
        <f t="array" ref="C344">IF(#REF!="","",#REF!)</f>
        <v>#REF!</v>
      </c>
      <c r="D344" s="316" t="e">
        <f t="array" ref="D344">IF(#REF!="","",#REF!)</f>
        <v>#REF!</v>
      </c>
      <c r="E344" s="316" t="e">
        <f t="array" ref="E344">IF(#REF!="","",#REF!)</f>
        <v>#REF!</v>
      </c>
      <c r="F344" s="316" t="e">
        <f t="array" ref="F344">IF(#REF!="","",#REF!)</f>
        <v>#REF!</v>
      </c>
      <c r="G344" s="316" t="e">
        <f t="array" ref="G344">IF(#REF!="","",#REF!)</f>
        <v>#REF!</v>
      </c>
      <c r="H344" s="316" t="e">
        <f t="array" ref="H344">IF(#REF!="","",#REF!)</f>
        <v>#REF!</v>
      </c>
      <c r="I344" s="316" t="e">
        <f t="array" ref="I344">IF(#REF!="","",#REF!)</f>
        <v>#REF!</v>
      </c>
      <c r="J344" s="316" t="e">
        <f t="array" ref="J344">IF(#REF!="","",#REF!)</f>
        <v>#REF!</v>
      </c>
      <c r="K344" s="316" t="e">
        <f t="array" ref="K344">IF(#REF!="","",#REF!)</f>
        <v>#REF!</v>
      </c>
      <c r="L344" s="316" t="e">
        <f t="array" ref="L344">IF(#REF!="","",#REF!)</f>
        <v>#REF!</v>
      </c>
      <c r="M344" s="316" t="e">
        <f t="array" ref="M344">IF(#REF!="","",#REF!)</f>
        <v>#REF!</v>
      </c>
      <c r="N344" s="316" t="e">
        <f t="array" ref="N344">IF(#REF!="","",#REF!)</f>
        <v>#REF!</v>
      </c>
      <c r="O344" s="316" t="e">
        <f t="array" ref="O344">IF(#REF!="","",#REF!)</f>
        <v>#REF!</v>
      </c>
      <c r="P344" s="316" t="e">
        <f t="array" ref="P344">IF(#REF!="","",#REF!)</f>
        <v>#REF!</v>
      </c>
      <c r="Q344" s="316" t="e">
        <f t="array" ref="Q344">IF(#REF!="","",#REF!)</f>
        <v>#REF!</v>
      </c>
      <c r="R344" s="316" t="e">
        <f t="array" ref="R344">IF(#REF!="","",#REF!)</f>
        <v>#REF!</v>
      </c>
    </row>
    <row r="345" spans="1:18" x14ac:dyDescent="0.25">
      <c r="A345" s="354">
        <v>10</v>
      </c>
      <c r="B345" s="316" t="e">
        <f t="array" ref="B345">IF(#REF!="","",#REF!)</f>
        <v>#REF!</v>
      </c>
      <c r="C345" s="316" t="e">
        <f t="array" ref="C345">IF(#REF!="","",#REF!)</f>
        <v>#REF!</v>
      </c>
      <c r="D345" s="316" t="e">
        <f t="array" ref="D345">IF(#REF!="","",#REF!)</f>
        <v>#REF!</v>
      </c>
      <c r="E345" s="316" t="e">
        <f t="array" ref="E345">IF(#REF!="","",#REF!)</f>
        <v>#REF!</v>
      </c>
      <c r="F345" s="316" t="e">
        <f t="array" ref="F345">IF(#REF!="","",#REF!)</f>
        <v>#REF!</v>
      </c>
      <c r="G345" s="316" t="e">
        <f t="array" ref="G345">IF(#REF!="","",#REF!)</f>
        <v>#REF!</v>
      </c>
      <c r="H345" s="316" t="e">
        <f t="array" ref="H345">IF(#REF!="","",#REF!)</f>
        <v>#REF!</v>
      </c>
      <c r="I345" s="316" t="e">
        <f t="array" ref="I345">IF(#REF!="","",#REF!)</f>
        <v>#REF!</v>
      </c>
      <c r="J345" s="316" t="e">
        <f t="array" ref="J345">IF(#REF!="","",#REF!)</f>
        <v>#REF!</v>
      </c>
      <c r="K345" s="316" t="e">
        <f t="array" ref="K345">IF(#REF!="","",#REF!)</f>
        <v>#REF!</v>
      </c>
      <c r="L345" s="316" t="e">
        <f t="array" ref="L345">IF(#REF!="","",#REF!)</f>
        <v>#REF!</v>
      </c>
      <c r="M345" s="316" t="e">
        <f t="array" ref="M345">IF(#REF!="","",#REF!)</f>
        <v>#REF!</v>
      </c>
      <c r="N345" s="316" t="e">
        <f t="array" ref="N345">IF(#REF!="","",#REF!)</f>
        <v>#REF!</v>
      </c>
      <c r="O345" s="316" t="e">
        <f t="array" ref="O345">IF(#REF!="","",#REF!)</f>
        <v>#REF!</v>
      </c>
      <c r="P345" s="316" t="e">
        <f t="array" ref="P345">IF(#REF!="","",#REF!)</f>
        <v>#REF!</v>
      </c>
      <c r="Q345" s="316" t="e">
        <f t="array" ref="Q345">IF(#REF!="","",#REF!)</f>
        <v>#REF!</v>
      </c>
      <c r="R345" s="316" t="e">
        <f t="array" ref="R345">IF(#REF!="","",#REF!)</f>
        <v>#REF!</v>
      </c>
    </row>
    <row r="346" spans="1:18" x14ac:dyDescent="0.25">
      <c r="A346" s="354">
        <v>10</v>
      </c>
      <c r="B346" s="316" t="e">
        <f t="array" ref="B346">IF(#REF!="","",#REF!)</f>
        <v>#REF!</v>
      </c>
      <c r="C346" s="316" t="e">
        <f t="array" ref="C346">IF(#REF!="","",#REF!)</f>
        <v>#REF!</v>
      </c>
      <c r="D346" s="316" t="e">
        <f t="array" ref="D346">IF(#REF!="","",#REF!)</f>
        <v>#REF!</v>
      </c>
      <c r="E346" s="316" t="e">
        <f t="array" ref="E346">IF(#REF!="","",#REF!)</f>
        <v>#REF!</v>
      </c>
      <c r="F346" s="316" t="e">
        <f t="array" ref="F346">IF(#REF!="","",#REF!)</f>
        <v>#REF!</v>
      </c>
      <c r="G346" s="316" t="e">
        <f t="array" ref="G346">IF(#REF!="","",#REF!)</f>
        <v>#REF!</v>
      </c>
      <c r="H346" s="316" t="e">
        <f t="array" ref="H346">IF(#REF!="","",#REF!)</f>
        <v>#REF!</v>
      </c>
      <c r="I346" s="316" t="e">
        <f t="array" ref="I346">IF(#REF!="","",#REF!)</f>
        <v>#REF!</v>
      </c>
      <c r="J346" s="316" t="e">
        <f t="array" ref="J346">IF(#REF!="","",#REF!)</f>
        <v>#REF!</v>
      </c>
      <c r="K346" s="316" t="e">
        <f t="array" ref="K346">IF(#REF!="","",#REF!)</f>
        <v>#REF!</v>
      </c>
      <c r="L346" s="316" t="e">
        <f t="array" ref="L346">IF(#REF!="","",#REF!)</f>
        <v>#REF!</v>
      </c>
      <c r="M346" s="316" t="e">
        <f t="array" ref="M346">IF(#REF!="","",#REF!)</f>
        <v>#REF!</v>
      </c>
      <c r="N346" s="316" t="e">
        <f t="array" ref="N346">IF(#REF!="","",#REF!)</f>
        <v>#REF!</v>
      </c>
      <c r="O346" s="316" t="e">
        <f t="array" ref="O346">IF(#REF!="","",#REF!)</f>
        <v>#REF!</v>
      </c>
      <c r="P346" s="316" t="e">
        <f t="array" ref="P346">IF(#REF!="","",#REF!)</f>
        <v>#REF!</v>
      </c>
      <c r="Q346" s="316" t="e">
        <f t="array" ref="Q346">IF(#REF!="","",#REF!)</f>
        <v>#REF!</v>
      </c>
      <c r="R346" s="316" t="e">
        <f t="array" ref="R346">IF(#REF!="","",#REF!)</f>
        <v>#REF!</v>
      </c>
    </row>
    <row r="347" spans="1:18" x14ac:dyDescent="0.25">
      <c r="A347" s="354">
        <v>10</v>
      </c>
      <c r="B347" s="316" t="e">
        <f t="array" ref="B347">IF(#REF!="","",#REF!)</f>
        <v>#REF!</v>
      </c>
      <c r="C347" s="316" t="e">
        <f t="array" ref="C347">IF(#REF!="","",#REF!)</f>
        <v>#REF!</v>
      </c>
      <c r="D347" s="316" t="e">
        <f t="array" ref="D347">IF(#REF!="","",#REF!)</f>
        <v>#REF!</v>
      </c>
      <c r="E347" s="316" t="e">
        <f t="array" ref="E347">IF(#REF!="","",#REF!)</f>
        <v>#REF!</v>
      </c>
      <c r="F347" s="316" t="e">
        <f t="array" ref="F347">IF(#REF!="","",#REF!)</f>
        <v>#REF!</v>
      </c>
      <c r="G347" s="316" t="e">
        <f t="array" ref="G347">IF(#REF!="","",#REF!)</f>
        <v>#REF!</v>
      </c>
      <c r="H347" s="316" t="e">
        <f t="array" ref="H347">IF(#REF!="","",#REF!)</f>
        <v>#REF!</v>
      </c>
      <c r="I347" s="316" t="e">
        <f t="array" ref="I347">IF(#REF!="","",#REF!)</f>
        <v>#REF!</v>
      </c>
      <c r="J347" s="316" t="e">
        <f t="array" ref="J347">IF(#REF!="","",#REF!)</f>
        <v>#REF!</v>
      </c>
      <c r="K347" s="316" t="e">
        <f t="array" ref="K347">IF(#REF!="","",#REF!)</f>
        <v>#REF!</v>
      </c>
      <c r="L347" s="316" t="e">
        <f t="array" ref="L347">IF(#REF!="","",#REF!)</f>
        <v>#REF!</v>
      </c>
      <c r="M347" s="316" t="e">
        <f t="array" ref="M347">IF(#REF!="","",#REF!)</f>
        <v>#REF!</v>
      </c>
      <c r="N347" s="316" t="e">
        <f t="array" ref="N347">IF(#REF!="","",#REF!)</f>
        <v>#REF!</v>
      </c>
      <c r="O347" s="316" t="e">
        <f t="array" ref="O347">IF(#REF!="","",#REF!)</f>
        <v>#REF!</v>
      </c>
      <c r="P347" s="316" t="e">
        <f t="array" ref="P347">IF(#REF!="","",#REF!)</f>
        <v>#REF!</v>
      </c>
      <c r="Q347" s="316" t="e">
        <f t="array" ref="Q347">IF(#REF!="","",#REF!)</f>
        <v>#REF!</v>
      </c>
      <c r="R347" s="316" t="e">
        <f t="array" ref="R347">IF(#REF!="","",#REF!)</f>
        <v>#REF!</v>
      </c>
    </row>
    <row r="348" spans="1:18" x14ac:dyDescent="0.25">
      <c r="A348" s="354">
        <v>10</v>
      </c>
      <c r="B348" s="316" t="e">
        <f t="array" ref="B348">IF(#REF!="","",#REF!)</f>
        <v>#REF!</v>
      </c>
      <c r="C348" s="316" t="e">
        <f t="array" ref="C348">IF(#REF!="","",#REF!)</f>
        <v>#REF!</v>
      </c>
      <c r="D348" s="316" t="e">
        <f t="array" ref="D348">IF(#REF!="","",#REF!)</f>
        <v>#REF!</v>
      </c>
      <c r="E348" s="316" t="e">
        <f t="array" ref="E348">IF(#REF!="","",#REF!)</f>
        <v>#REF!</v>
      </c>
      <c r="F348" s="316" t="e">
        <f t="array" ref="F348">IF(#REF!="","",#REF!)</f>
        <v>#REF!</v>
      </c>
      <c r="G348" s="316" t="e">
        <f t="array" ref="G348">IF(#REF!="","",#REF!)</f>
        <v>#REF!</v>
      </c>
      <c r="H348" s="316" t="e">
        <f t="array" ref="H348">IF(#REF!="","",#REF!)</f>
        <v>#REF!</v>
      </c>
      <c r="I348" s="316" t="e">
        <f t="array" ref="I348">IF(#REF!="","",#REF!)</f>
        <v>#REF!</v>
      </c>
      <c r="J348" s="316" t="e">
        <f t="array" ref="J348">IF(#REF!="","",#REF!)</f>
        <v>#REF!</v>
      </c>
      <c r="K348" s="316" t="e">
        <f t="array" ref="K348">IF(#REF!="","",#REF!)</f>
        <v>#REF!</v>
      </c>
      <c r="L348" s="316" t="e">
        <f t="array" ref="L348">IF(#REF!="","",#REF!)</f>
        <v>#REF!</v>
      </c>
      <c r="M348" s="316" t="e">
        <f t="array" ref="M348">IF(#REF!="","",#REF!)</f>
        <v>#REF!</v>
      </c>
      <c r="N348" s="316" t="e">
        <f t="array" ref="N348">IF(#REF!="","",#REF!)</f>
        <v>#REF!</v>
      </c>
      <c r="O348" s="316" t="e">
        <f t="array" ref="O348">IF(#REF!="","",#REF!)</f>
        <v>#REF!</v>
      </c>
      <c r="P348" s="316" t="e">
        <f t="array" ref="P348">IF(#REF!="","",#REF!)</f>
        <v>#REF!</v>
      </c>
      <c r="Q348" s="316" t="e">
        <f t="array" ref="Q348">IF(#REF!="","",#REF!)</f>
        <v>#REF!</v>
      </c>
      <c r="R348" s="316" t="e">
        <f t="array" ref="R348">IF(#REF!="","",#REF!)</f>
        <v>#REF!</v>
      </c>
    </row>
    <row r="349" spans="1:18" x14ac:dyDescent="0.25">
      <c r="A349" s="354">
        <v>10</v>
      </c>
      <c r="B349" s="316" t="e">
        <f t="array" ref="B349">IF(#REF!="","",#REF!)</f>
        <v>#REF!</v>
      </c>
      <c r="C349" s="316" t="e">
        <f t="array" ref="C349">IF(#REF!="","",#REF!)</f>
        <v>#REF!</v>
      </c>
      <c r="D349" s="316" t="e">
        <f t="array" ref="D349">IF(#REF!="","",#REF!)</f>
        <v>#REF!</v>
      </c>
      <c r="E349" s="316" t="e">
        <f t="array" ref="E349">IF(#REF!="","",#REF!)</f>
        <v>#REF!</v>
      </c>
      <c r="F349" s="316" t="e">
        <f t="array" ref="F349">IF(#REF!="","",#REF!)</f>
        <v>#REF!</v>
      </c>
      <c r="G349" s="316" t="e">
        <f t="array" ref="G349">IF(#REF!="","",#REF!)</f>
        <v>#REF!</v>
      </c>
      <c r="H349" s="316" t="e">
        <f t="array" ref="H349">IF(#REF!="","",#REF!)</f>
        <v>#REF!</v>
      </c>
      <c r="I349" s="316" t="e">
        <f t="array" ref="I349">IF(#REF!="","",#REF!)</f>
        <v>#REF!</v>
      </c>
      <c r="J349" s="316" t="e">
        <f t="array" ref="J349">IF(#REF!="","",#REF!)</f>
        <v>#REF!</v>
      </c>
      <c r="K349" s="316" t="e">
        <f t="array" ref="K349">IF(#REF!="","",#REF!)</f>
        <v>#REF!</v>
      </c>
      <c r="L349" s="316" t="e">
        <f t="array" ref="L349">IF(#REF!="","",#REF!)</f>
        <v>#REF!</v>
      </c>
      <c r="M349" s="316" t="e">
        <f t="array" ref="M349">IF(#REF!="","",#REF!)</f>
        <v>#REF!</v>
      </c>
      <c r="N349" s="316" t="e">
        <f t="array" ref="N349">IF(#REF!="","",#REF!)</f>
        <v>#REF!</v>
      </c>
      <c r="O349" s="316" t="e">
        <f t="array" ref="O349">IF(#REF!="","",#REF!)</f>
        <v>#REF!</v>
      </c>
      <c r="P349" s="316" t="e">
        <f t="array" ref="P349">IF(#REF!="","",#REF!)</f>
        <v>#REF!</v>
      </c>
      <c r="Q349" s="316" t="e">
        <f t="array" ref="Q349">IF(#REF!="","",#REF!)</f>
        <v>#REF!</v>
      </c>
      <c r="R349" s="316" t="e">
        <f t="array" ref="R349">IF(#REF!="","",#REF!)</f>
        <v>#REF!</v>
      </c>
    </row>
    <row r="350" spans="1:18" x14ac:dyDescent="0.25">
      <c r="A350" s="354">
        <v>10</v>
      </c>
      <c r="B350" s="316" t="e">
        <f t="array" ref="B350">IF(#REF!="","",#REF!)</f>
        <v>#REF!</v>
      </c>
      <c r="C350" s="316" t="e">
        <f t="array" ref="C350">IF(#REF!="","",#REF!)</f>
        <v>#REF!</v>
      </c>
      <c r="D350" s="316" t="e">
        <f t="array" ref="D350">IF(#REF!="","",#REF!)</f>
        <v>#REF!</v>
      </c>
      <c r="E350" s="316" t="e">
        <f t="array" ref="E350">IF(#REF!="","",#REF!)</f>
        <v>#REF!</v>
      </c>
      <c r="F350" s="316" t="e">
        <f t="array" ref="F350">IF(#REF!="","",#REF!)</f>
        <v>#REF!</v>
      </c>
      <c r="G350" s="316" t="e">
        <f t="array" ref="G350">IF(#REF!="","",#REF!)</f>
        <v>#REF!</v>
      </c>
      <c r="H350" s="316" t="e">
        <f t="array" ref="H350">IF(#REF!="","",#REF!)</f>
        <v>#REF!</v>
      </c>
      <c r="I350" s="316" t="e">
        <f t="array" ref="I350">IF(#REF!="","",#REF!)</f>
        <v>#REF!</v>
      </c>
      <c r="J350" s="316" t="e">
        <f t="array" ref="J350">IF(#REF!="","",#REF!)</f>
        <v>#REF!</v>
      </c>
      <c r="K350" s="316" t="e">
        <f t="array" ref="K350">IF(#REF!="","",#REF!)</f>
        <v>#REF!</v>
      </c>
      <c r="L350" s="316" t="e">
        <f t="array" ref="L350">IF(#REF!="","",#REF!)</f>
        <v>#REF!</v>
      </c>
      <c r="M350" s="316" t="e">
        <f t="array" ref="M350">IF(#REF!="","",#REF!)</f>
        <v>#REF!</v>
      </c>
      <c r="N350" s="316" t="e">
        <f t="array" ref="N350">IF(#REF!="","",#REF!)</f>
        <v>#REF!</v>
      </c>
      <c r="O350" s="316" t="e">
        <f t="array" ref="O350">IF(#REF!="","",#REF!)</f>
        <v>#REF!</v>
      </c>
      <c r="P350" s="316" t="e">
        <f t="array" ref="P350">IF(#REF!="","",#REF!)</f>
        <v>#REF!</v>
      </c>
      <c r="Q350" s="316" t="e">
        <f t="array" ref="Q350">IF(#REF!="","",#REF!)</f>
        <v>#REF!</v>
      </c>
      <c r="R350" s="316" t="e">
        <f t="array" ref="R350">IF(#REF!="","",#REF!)</f>
        <v>#REF!</v>
      </c>
    </row>
    <row r="351" spans="1:18" x14ac:dyDescent="0.25">
      <c r="A351" s="354">
        <v>10</v>
      </c>
      <c r="B351" s="316" t="e">
        <f t="array" ref="B351">IF(#REF!="","",#REF!)</f>
        <v>#REF!</v>
      </c>
      <c r="C351" s="316" t="e">
        <f t="array" ref="C351">IF(#REF!="","",#REF!)</f>
        <v>#REF!</v>
      </c>
      <c r="D351" s="316" t="e">
        <f t="array" ref="D351">IF(#REF!="","",#REF!)</f>
        <v>#REF!</v>
      </c>
      <c r="E351" s="316" t="e">
        <f t="array" ref="E351">IF(#REF!="","",#REF!)</f>
        <v>#REF!</v>
      </c>
      <c r="F351" s="316" t="e">
        <f t="array" ref="F351">IF(#REF!="","",#REF!)</f>
        <v>#REF!</v>
      </c>
      <c r="G351" s="316" t="e">
        <f t="array" ref="G351">IF(#REF!="","",#REF!)</f>
        <v>#REF!</v>
      </c>
      <c r="H351" s="316" t="e">
        <f t="array" ref="H351">IF(#REF!="","",#REF!)</f>
        <v>#REF!</v>
      </c>
      <c r="I351" s="316" t="e">
        <f t="array" ref="I351">IF(#REF!="","",#REF!)</f>
        <v>#REF!</v>
      </c>
      <c r="J351" s="316" t="e">
        <f t="array" ref="J351">IF(#REF!="","",#REF!)</f>
        <v>#REF!</v>
      </c>
      <c r="K351" s="316" t="e">
        <f t="array" ref="K351">IF(#REF!="","",#REF!)</f>
        <v>#REF!</v>
      </c>
      <c r="L351" s="316" t="e">
        <f t="array" ref="L351">IF(#REF!="","",#REF!)</f>
        <v>#REF!</v>
      </c>
      <c r="M351" s="316" t="e">
        <f t="array" ref="M351">IF(#REF!="","",#REF!)</f>
        <v>#REF!</v>
      </c>
      <c r="N351" s="316" t="e">
        <f t="array" ref="N351">IF(#REF!="","",#REF!)</f>
        <v>#REF!</v>
      </c>
      <c r="O351" s="316" t="e">
        <f t="array" ref="O351">IF(#REF!="","",#REF!)</f>
        <v>#REF!</v>
      </c>
      <c r="P351" s="316" t="e">
        <f t="array" ref="P351">IF(#REF!="","",#REF!)</f>
        <v>#REF!</v>
      </c>
      <c r="Q351" s="316" t="e">
        <f t="array" ref="Q351">IF(#REF!="","",#REF!)</f>
        <v>#REF!</v>
      </c>
      <c r="R351" s="316" t="e">
        <f t="array" ref="R351">IF(#REF!="","",#REF!)</f>
        <v>#REF!</v>
      </c>
    </row>
    <row r="352" spans="1:18" x14ac:dyDescent="0.25">
      <c r="A352" s="354">
        <v>10</v>
      </c>
      <c r="B352" s="316" t="e">
        <f t="array" ref="B352">IF(#REF!="","",#REF!)</f>
        <v>#REF!</v>
      </c>
      <c r="C352" s="316" t="e">
        <f t="array" ref="C352">IF(#REF!="","",#REF!)</f>
        <v>#REF!</v>
      </c>
      <c r="D352" s="316" t="e">
        <f t="array" ref="D352">IF(#REF!="","",#REF!)</f>
        <v>#REF!</v>
      </c>
      <c r="E352" s="316" t="e">
        <f t="array" ref="E352">IF(#REF!="","",#REF!)</f>
        <v>#REF!</v>
      </c>
      <c r="F352" s="316" t="e">
        <f t="array" ref="F352">IF(#REF!="","",#REF!)</f>
        <v>#REF!</v>
      </c>
      <c r="G352" s="316" t="e">
        <f t="array" ref="G352">IF(#REF!="","",#REF!)</f>
        <v>#REF!</v>
      </c>
      <c r="H352" s="316" t="e">
        <f t="array" ref="H352">IF(#REF!="","",#REF!)</f>
        <v>#REF!</v>
      </c>
      <c r="I352" s="316" t="e">
        <f t="array" ref="I352">IF(#REF!="","",#REF!)</f>
        <v>#REF!</v>
      </c>
      <c r="J352" s="316" t="e">
        <f t="array" ref="J352">IF(#REF!="","",#REF!)</f>
        <v>#REF!</v>
      </c>
      <c r="K352" s="316" t="e">
        <f t="array" ref="K352">IF(#REF!="","",#REF!)</f>
        <v>#REF!</v>
      </c>
      <c r="L352" s="316" t="e">
        <f t="array" ref="L352">IF(#REF!="","",#REF!)</f>
        <v>#REF!</v>
      </c>
      <c r="M352" s="316" t="e">
        <f t="array" ref="M352">IF(#REF!="","",#REF!)</f>
        <v>#REF!</v>
      </c>
      <c r="N352" s="316" t="e">
        <f t="array" ref="N352">IF(#REF!="","",#REF!)</f>
        <v>#REF!</v>
      </c>
      <c r="O352" s="316" t="e">
        <f t="array" ref="O352">IF(#REF!="","",#REF!)</f>
        <v>#REF!</v>
      </c>
      <c r="P352" s="316" t="e">
        <f t="array" ref="P352">IF(#REF!="","",#REF!)</f>
        <v>#REF!</v>
      </c>
      <c r="Q352" s="316" t="e">
        <f t="array" ref="Q352">IF(#REF!="","",#REF!)</f>
        <v>#REF!</v>
      </c>
      <c r="R352" s="316" t="e">
        <f t="array" ref="R352">IF(#REF!="","",#REF!)</f>
        <v>#REF!</v>
      </c>
    </row>
    <row r="353" spans="1:18" x14ac:dyDescent="0.25">
      <c r="A353" s="354">
        <v>10</v>
      </c>
      <c r="B353" s="316" t="e">
        <f t="array" ref="B353">IF(#REF!="","",#REF!)</f>
        <v>#REF!</v>
      </c>
      <c r="C353" s="316" t="e">
        <f t="array" ref="C353">IF(#REF!="","",#REF!)</f>
        <v>#REF!</v>
      </c>
      <c r="D353" s="316" t="e">
        <f t="array" ref="D353">IF(#REF!="","",#REF!)</f>
        <v>#REF!</v>
      </c>
      <c r="E353" s="316" t="e">
        <f t="array" ref="E353">IF(#REF!="","",#REF!)</f>
        <v>#REF!</v>
      </c>
      <c r="F353" s="316" t="e">
        <f t="array" ref="F353">IF(#REF!="","",#REF!)</f>
        <v>#REF!</v>
      </c>
      <c r="G353" s="316" t="e">
        <f t="array" ref="G353">IF(#REF!="","",#REF!)</f>
        <v>#REF!</v>
      </c>
      <c r="H353" s="316" t="e">
        <f t="array" ref="H353">IF(#REF!="","",#REF!)</f>
        <v>#REF!</v>
      </c>
      <c r="I353" s="316" t="e">
        <f t="array" ref="I353">IF(#REF!="","",#REF!)</f>
        <v>#REF!</v>
      </c>
      <c r="J353" s="316" t="e">
        <f t="array" ref="J353">IF(#REF!="","",#REF!)</f>
        <v>#REF!</v>
      </c>
      <c r="K353" s="316" t="e">
        <f t="array" ref="K353">IF(#REF!="","",#REF!)</f>
        <v>#REF!</v>
      </c>
      <c r="L353" s="316" t="e">
        <f t="array" ref="L353">IF(#REF!="","",#REF!)</f>
        <v>#REF!</v>
      </c>
      <c r="M353" s="316" t="e">
        <f t="array" ref="M353">IF(#REF!="","",#REF!)</f>
        <v>#REF!</v>
      </c>
      <c r="N353" s="316" t="e">
        <f t="array" ref="N353">IF(#REF!="","",#REF!)</f>
        <v>#REF!</v>
      </c>
      <c r="O353" s="316" t="e">
        <f t="array" ref="O353">IF(#REF!="","",#REF!)</f>
        <v>#REF!</v>
      </c>
      <c r="P353" s="316" t="e">
        <f t="array" ref="P353">IF(#REF!="","",#REF!)</f>
        <v>#REF!</v>
      </c>
      <c r="Q353" s="316" t="e">
        <f t="array" ref="Q353">IF(#REF!="","",#REF!)</f>
        <v>#REF!</v>
      </c>
      <c r="R353" s="316" t="e">
        <f t="array" ref="R353">IF(#REF!="","",#REF!)</f>
        <v>#REF!</v>
      </c>
    </row>
    <row r="354" spans="1:18" x14ac:dyDescent="0.25">
      <c r="A354" s="354">
        <v>10</v>
      </c>
      <c r="B354" s="316" t="e">
        <f t="array" ref="B354">IF(#REF!="","",#REF!)</f>
        <v>#REF!</v>
      </c>
      <c r="C354" s="316" t="e">
        <f t="array" ref="C354">IF(#REF!="","",#REF!)</f>
        <v>#REF!</v>
      </c>
      <c r="D354" s="316" t="e">
        <f t="array" ref="D354">IF(#REF!="","",#REF!)</f>
        <v>#REF!</v>
      </c>
      <c r="E354" s="316" t="e">
        <f t="array" ref="E354">IF(#REF!="","",#REF!)</f>
        <v>#REF!</v>
      </c>
      <c r="F354" s="316" t="e">
        <f t="array" ref="F354">IF(#REF!="","",#REF!)</f>
        <v>#REF!</v>
      </c>
      <c r="G354" s="316" t="e">
        <f t="array" ref="G354">IF(#REF!="","",#REF!)</f>
        <v>#REF!</v>
      </c>
      <c r="H354" s="316" t="e">
        <f t="array" ref="H354">IF(#REF!="","",#REF!)</f>
        <v>#REF!</v>
      </c>
      <c r="I354" s="316" t="e">
        <f t="array" ref="I354">IF(#REF!="","",#REF!)</f>
        <v>#REF!</v>
      </c>
      <c r="J354" s="316" t="e">
        <f t="array" ref="J354">IF(#REF!="","",#REF!)</f>
        <v>#REF!</v>
      </c>
      <c r="K354" s="316" t="e">
        <f t="array" ref="K354">IF(#REF!="","",#REF!)</f>
        <v>#REF!</v>
      </c>
      <c r="L354" s="316" t="e">
        <f t="array" ref="L354">IF(#REF!="","",#REF!)</f>
        <v>#REF!</v>
      </c>
      <c r="M354" s="316" t="e">
        <f t="array" ref="M354">IF(#REF!="","",#REF!)</f>
        <v>#REF!</v>
      </c>
      <c r="N354" s="316" t="e">
        <f t="array" ref="N354">IF(#REF!="","",#REF!)</f>
        <v>#REF!</v>
      </c>
      <c r="O354" s="316" t="e">
        <f t="array" ref="O354">IF(#REF!="","",#REF!)</f>
        <v>#REF!</v>
      </c>
      <c r="P354" s="316" t="e">
        <f t="array" ref="P354">IF(#REF!="","",#REF!)</f>
        <v>#REF!</v>
      </c>
      <c r="Q354" s="316" t="e">
        <f t="array" ref="Q354">IF(#REF!="","",#REF!)</f>
        <v>#REF!</v>
      </c>
      <c r="R354" s="316" t="e">
        <f t="array" ref="R354">IF(#REF!="","",#REF!)</f>
        <v>#REF!</v>
      </c>
    </row>
    <row r="355" spans="1:18" x14ac:dyDescent="0.25">
      <c r="A355" s="354">
        <v>10</v>
      </c>
      <c r="B355" s="316" t="e">
        <f t="array" ref="B355">IF(#REF!="","",#REF!)</f>
        <v>#REF!</v>
      </c>
      <c r="C355" s="316" t="e">
        <f t="array" ref="C355">IF(#REF!="","",#REF!)</f>
        <v>#REF!</v>
      </c>
      <c r="D355" s="316" t="e">
        <f t="array" ref="D355">IF(#REF!="","",#REF!)</f>
        <v>#REF!</v>
      </c>
      <c r="E355" s="316" t="e">
        <f t="array" ref="E355">IF(#REF!="","",#REF!)</f>
        <v>#REF!</v>
      </c>
      <c r="F355" s="316" t="e">
        <f t="array" ref="F355">IF(#REF!="","",#REF!)</f>
        <v>#REF!</v>
      </c>
      <c r="G355" s="316" t="e">
        <f t="array" ref="G355">IF(#REF!="","",#REF!)</f>
        <v>#REF!</v>
      </c>
      <c r="H355" s="316" t="e">
        <f t="array" ref="H355">IF(#REF!="","",#REF!)</f>
        <v>#REF!</v>
      </c>
      <c r="I355" s="316" t="e">
        <f t="array" ref="I355">IF(#REF!="","",#REF!)</f>
        <v>#REF!</v>
      </c>
      <c r="J355" s="316" t="e">
        <f t="array" ref="J355">IF(#REF!="","",#REF!)</f>
        <v>#REF!</v>
      </c>
      <c r="K355" s="316" t="e">
        <f t="array" ref="K355">IF(#REF!="","",#REF!)</f>
        <v>#REF!</v>
      </c>
      <c r="L355" s="316" t="e">
        <f t="array" ref="L355">IF(#REF!="","",#REF!)</f>
        <v>#REF!</v>
      </c>
      <c r="M355" s="316" t="e">
        <f t="array" ref="M355">IF(#REF!="","",#REF!)</f>
        <v>#REF!</v>
      </c>
      <c r="N355" s="316" t="e">
        <f t="array" ref="N355">IF(#REF!="","",#REF!)</f>
        <v>#REF!</v>
      </c>
      <c r="O355" s="316" t="e">
        <f t="array" ref="O355">IF(#REF!="","",#REF!)</f>
        <v>#REF!</v>
      </c>
      <c r="P355" s="316" t="e">
        <f t="array" ref="P355">IF(#REF!="","",#REF!)</f>
        <v>#REF!</v>
      </c>
      <c r="Q355" s="316" t="e">
        <f t="array" ref="Q355">IF(#REF!="","",#REF!)</f>
        <v>#REF!</v>
      </c>
      <c r="R355" s="316" t="e">
        <f t="array" ref="R355">IF(#REF!="","",#REF!)</f>
        <v>#REF!</v>
      </c>
    </row>
    <row r="356" spans="1:18" x14ac:dyDescent="0.25">
      <c r="A356" s="354">
        <v>10</v>
      </c>
      <c r="B356" s="316" t="e">
        <f t="array" ref="B356">IF(#REF!="","",#REF!)</f>
        <v>#REF!</v>
      </c>
      <c r="C356" s="316" t="e">
        <f t="array" ref="C356">IF(#REF!="","",#REF!)</f>
        <v>#REF!</v>
      </c>
      <c r="D356" s="316" t="e">
        <f t="array" ref="D356">IF(#REF!="","",#REF!)</f>
        <v>#REF!</v>
      </c>
      <c r="E356" s="316" t="e">
        <f t="array" ref="E356">IF(#REF!="","",#REF!)</f>
        <v>#REF!</v>
      </c>
      <c r="F356" s="316" t="e">
        <f t="array" ref="F356">IF(#REF!="","",#REF!)</f>
        <v>#REF!</v>
      </c>
      <c r="G356" s="316" t="e">
        <f t="array" ref="G356">IF(#REF!="","",#REF!)</f>
        <v>#REF!</v>
      </c>
      <c r="H356" s="316" t="e">
        <f t="array" ref="H356">IF(#REF!="","",#REF!)</f>
        <v>#REF!</v>
      </c>
      <c r="I356" s="316" t="e">
        <f t="array" ref="I356">IF(#REF!="","",#REF!)</f>
        <v>#REF!</v>
      </c>
      <c r="J356" s="316" t="e">
        <f t="array" ref="J356">IF(#REF!="","",#REF!)</f>
        <v>#REF!</v>
      </c>
      <c r="K356" s="316" t="e">
        <f t="array" ref="K356">IF(#REF!="","",#REF!)</f>
        <v>#REF!</v>
      </c>
      <c r="L356" s="316" t="e">
        <f t="array" ref="L356">IF(#REF!="","",#REF!)</f>
        <v>#REF!</v>
      </c>
      <c r="M356" s="316" t="e">
        <f t="array" ref="M356">IF(#REF!="","",#REF!)</f>
        <v>#REF!</v>
      </c>
      <c r="N356" s="316" t="e">
        <f t="array" ref="N356">IF(#REF!="","",#REF!)</f>
        <v>#REF!</v>
      </c>
      <c r="O356" s="316" t="e">
        <f t="array" ref="O356">IF(#REF!="","",#REF!)</f>
        <v>#REF!</v>
      </c>
      <c r="P356" s="316" t="e">
        <f t="array" ref="P356">IF(#REF!="","",#REF!)</f>
        <v>#REF!</v>
      </c>
      <c r="Q356" s="316" t="e">
        <f t="array" ref="Q356">IF(#REF!="","",#REF!)</f>
        <v>#REF!</v>
      </c>
      <c r="R356" s="316" t="e">
        <f t="array" ref="R356">IF(#REF!="","",#REF!)</f>
        <v>#REF!</v>
      </c>
    </row>
    <row r="357" spans="1:18" x14ac:dyDescent="0.25">
      <c r="A357" s="354">
        <v>10</v>
      </c>
      <c r="B357" s="316" t="e">
        <f t="array" ref="B357">IF(#REF!="","",#REF!)</f>
        <v>#REF!</v>
      </c>
      <c r="C357" s="316" t="e">
        <f t="array" ref="C357">IF(#REF!="","",#REF!)</f>
        <v>#REF!</v>
      </c>
      <c r="D357" s="316" t="e">
        <f t="array" ref="D357">IF(#REF!="","",#REF!)</f>
        <v>#REF!</v>
      </c>
      <c r="E357" s="316" t="e">
        <f t="array" ref="E357">IF(#REF!="","",#REF!)</f>
        <v>#REF!</v>
      </c>
      <c r="F357" s="316" t="e">
        <f t="array" ref="F357">IF(#REF!="","",#REF!)</f>
        <v>#REF!</v>
      </c>
      <c r="G357" s="316" t="e">
        <f t="array" ref="G357">IF(#REF!="","",#REF!)</f>
        <v>#REF!</v>
      </c>
      <c r="H357" s="316" t="e">
        <f t="array" ref="H357">IF(#REF!="","",#REF!)</f>
        <v>#REF!</v>
      </c>
      <c r="I357" s="316" t="e">
        <f t="array" ref="I357">IF(#REF!="","",#REF!)</f>
        <v>#REF!</v>
      </c>
      <c r="J357" s="316" t="e">
        <f t="array" ref="J357">IF(#REF!="","",#REF!)</f>
        <v>#REF!</v>
      </c>
      <c r="K357" s="316" t="e">
        <f t="array" ref="K357">IF(#REF!="","",#REF!)</f>
        <v>#REF!</v>
      </c>
      <c r="L357" s="316" t="e">
        <f t="array" ref="L357">IF(#REF!="","",#REF!)</f>
        <v>#REF!</v>
      </c>
      <c r="M357" s="316" t="e">
        <f t="array" ref="M357">IF(#REF!="","",#REF!)</f>
        <v>#REF!</v>
      </c>
      <c r="N357" s="316" t="e">
        <f t="array" ref="N357">IF(#REF!="","",#REF!)</f>
        <v>#REF!</v>
      </c>
      <c r="O357" s="316" t="e">
        <f t="array" ref="O357">IF(#REF!="","",#REF!)</f>
        <v>#REF!</v>
      </c>
      <c r="P357" s="316" t="e">
        <f t="array" ref="P357">IF(#REF!="","",#REF!)</f>
        <v>#REF!</v>
      </c>
      <c r="Q357" s="316" t="e">
        <f t="array" ref="Q357">IF(#REF!="","",#REF!)</f>
        <v>#REF!</v>
      </c>
      <c r="R357" s="316" t="e">
        <f t="array" ref="R357">IF(#REF!="","",#REF!)</f>
        <v>#REF!</v>
      </c>
    </row>
    <row r="358" spans="1:18" x14ac:dyDescent="0.25">
      <c r="A358" s="354">
        <v>10</v>
      </c>
      <c r="B358" s="316" t="e">
        <f t="array" ref="B358">IF(#REF!="","",#REF!)</f>
        <v>#REF!</v>
      </c>
      <c r="C358" s="316" t="e">
        <f t="array" ref="C358">IF(#REF!="","",#REF!)</f>
        <v>#REF!</v>
      </c>
      <c r="D358" s="316" t="e">
        <f t="array" ref="D358">IF(#REF!="","",#REF!)</f>
        <v>#REF!</v>
      </c>
      <c r="E358" s="316" t="e">
        <f t="array" ref="E358">IF(#REF!="","",#REF!)</f>
        <v>#REF!</v>
      </c>
      <c r="F358" s="316" t="e">
        <f t="array" ref="F358">IF(#REF!="","",#REF!)</f>
        <v>#REF!</v>
      </c>
      <c r="G358" s="316" t="e">
        <f t="array" ref="G358">IF(#REF!="","",#REF!)</f>
        <v>#REF!</v>
      </c>
      <c r="H358" s="316" t="e">
        <f t="array" ref="H358">IF(#REF!="","",#REF!)</f>
        <v>#REF!</v>
      </c>
      <c r="I358" s="316" t="e">
        <f t="array" ref="I358">IF(#REF!="","",#REF!)</f>
        <v>#REF!</v>
      </c>
      <c r="J358" s="316" t="e">
        <f t="array" ref="J358">IF(#REF!="","",#REF!)</f>
        <v>#REF!</v>
      </c>
      <c r="K358" s="316" t="e">
        <f t="array" ref="K358">IF(#REF!="","",#REF!)</f>
        <v>#REF!</v>
      </c>
      <c r="L358" s="316" t="e">
        <f t="array" ref="L358">IF(#REF!="","",#REF!)</f>
        <v>#REF!</v>
      </c>
      <c r="M358" s="316" t="e">
        <f t="array" ref="M358">IF(#REF!="","",#REF!)</f>
        <v>#REF!</v>
      </c>
      <c r="N358" s="316" t="e">
        <f t="array" ref="N358">IF(#REF!="","",#REF!)</f>
        <v>#REF!</v>
      </c>
      <c r="O358" s="316" t="e">
        <f t="array" ref="O358">IF(#REF!="","",#REF!)</f>
        <v>#REF!</v>
      </c>
      <c r="P358" s="316" t="e">
        <f t="array" ref="P358">IF(#REF!="","",#REF!)</f>
        <v>#REF!</v>
      </c>
      <c r="Q358" s="316" t="e">
        <f t="array" ref="Q358">IF(#REF!="","",#REF!)</f>
        <v>#REF!</v>
      </c>
      <c r="R358" s="316" t="e">
        <f t="array" ref="R358">IF(#REF!="","",#REF!)</f>
        <v>#REF!</v>
      </c>
    </row>
    <row r="359" spans="1:18" x14ac:dyDescent="0.25">
      <c r="A359" s="354">
        <v>10</v>
      </c>
      <c r="B359" s="316" t="e">
        <f t="array" ref="B359">IF(#REF!="","",#REF!)</f>
        <v>#REF!</v>
      </c>
      <c r="C359" s="316" t="e">
        <f t="array" ref="C359">IF(#REF!="","",#REF!)</f>
        <v>#REF!</v>
      </c>
      <c r="D359" s="316" t="e">
        <f t="array" ref="D359">IF(#REF!="","",#REF!)</f>
        <v>#REF!</v>
      </c>
      <c r="E359" s="316" t="e">
        <f t="array" ref="E359">IF(#REF!="","",#REF!)</f>
        <v>#REF!</v>
      </c>
      <c r="F359" s="316" t="e">
        <f t="array" ref="F359">IF(#REF!="","",#REF!)</f>
        <v>#REF!</v>
      </c>
      <c r="G359" s="316" t="e">
        <f t="array" ref="G359">IF(#REF!="","",#REF!)</f>
        <v>#REF!</v>
      </c>
      <c r="H359" s="316" t="e">
        <f t="array" ref="H359">IF(#REF!="","",#REF!)</f>
        <v>#REF!</v>
      </c>
      <c r="I359" s="316" t="e">
        <f t="array" ref="I359">IF(#REF!="","",#REF!)</f>
        <v>#REF!</v>
      </c>
      <c r="J359" s="316" t="e">
        <f t="array" ref="J359">IF(#REF!="","",#REF!)</f>
        <v>#REF!</v>
      </c>
      <c r="K359" s="316" t="e">
        <f t="array" ref="K359">IF(#REF!="","",#REF!)</f>
        <v>#REF!</v>
      </c>
      <c r="L359" s="316" t="e">
        <f t="array" ref="L359">IF(#REF!="","",#REF!)</f>
        <v>#REF!</v>
      </c>
      <c r="M359" s="316" t="e">
        <f t="array" ref="M359">IF(#REF!="","",#REF!)</f>
        <v>#REF!</v>
      </c>
      <c r="N359" s="316" t="e">
        <f t="array" ref="N359">IF(#REF!="","",#REF!)</f>
        <v>#REF!</v>
      </c>
      <c r="O359" s="316" t="e">
        <f t="array" ref="O359">IF(#REF!="","",#REF!)</f>
        <v>#REF!</v>
      </c>
      <c r="P359" s="316" t="e">
        <f t="array" ref="P359">IF(#REF!="","",#REF!)</f>
        <v>#REF!</v>
      </c>
      <c r="Q359" s="316" t="e">
        <f t="array" ref="Q359">IF(#REF!="","",#REF!)</f>
        <v>#REF!</v>
      </c>
      <c r="R359" s="316" t="e">
        <f t="array" ref="R359">IF(#REF!="","",#REF!)</f>
        <v>#REF!</v>
      </c>
    </row>
    <row r="360" spans="1:18" x14ac:dyDescent="0.25">
      <c r="A360" s="354">
        <v>10</v>
      </c>
      <c r="B360" s="316" t="e">
        <f t="array" ref="B360">IF(#REF!="","",#REF!)</f>
        <v>#REF!</v>
      </c>
      <c r="C360" s="316" t="e">
        <f t="array" ref="C360">IF(#REF!="","",#REF!)</f>
        <v>#REF!</v>
      </c>
      <c r="D360" s="316" t="e">
        <f t="array" ref="D360">IF(#REF!="","",#REF!)</f>
        <v>#REF!</v>
      </c>
      <c r="E360" s="316" t="e">
        <f t="array" ref="E360">IF(#REF!="","",#REF!)</f>
        <v>#REF!</v>
      </c>
      <c r="F360" s="316" t="e">
        <f t="array" ref="F360">IF(#REF!="","",#REF!)</f>
        <v>#REF!</v>
      </c>
      <c r="G360" s="316" t="e">
        <f t="array" ref="G360">IF(#REF!="","",#REF!)</f>
        <v>#REF!</v>
      </c>
      <c r="H360" s="316" t="e">
        <f t="array" ref="H360">IF(#REF!="","",#REF!)</f>
        <v>#REF!</v>
      </c>
      <c r="I360" s="316" t="e">
        <f t="array" ref="I360">IF(#REF!="","",#REF!)</f>
        <v>#REF!</v>
      </c>
      <c r="J360" s="316" t="e">
        <f t="array" ref="J360">IF(#REF!="","",#REF!)</f>
        <v>#REF!</v>
      </c>
      <c r="K360" s="316" t="e">
        <f t="array" ref="K360">IF(#REF!="","",#REF!)</f>
        <v>#REF!</v>
      </c>
      <c r="L360" s="316" t="e">
        <f t="array" ref="L360">IF(#REF!="","",#REF!)</f>
        <v>#REF!</v>
      </c>
      <c r="M360" s="316" t="e">
        <f t="array" ref="M360">IF(#REF!="","",#REF!)</f>
        <v>#REF!</v>
      </c>
      <c r="N360" s="316" t="e">
        <f t="array" ref="N360">IF(#REF!="","",#REF!)</f>
        <v>#REF!</v>
      </c>
      <c r="O360" s="316" t="e">
        <f t="array" ref="O360">IF(#REF!="","",#REF!)</f>
        <v>#REF!</v>
      </c>
      <c r="P360" s="316" t="e">
        <f t="array" ref="P360">IF(#REF!="","",#REF!)</f>
        <v>#REF!</v>
      </c>
      <c r="Q360" s="316" t="e">
        <f t="array" ref="Q360">IF(#REF!="","",#REF!)</f>
        <v>#REF!</v>
      </c>
      <c r="R360" s="316" t="e">
        <f t="array" ref="R360">IF(#REF!="","",#REF!)</f>
        <v>#REF!</v>
      </c>
    </row>
    <row r="361" spans="1:18" x14ac:dyDescent="0.25">
      <c r="A361" s="354">
        <v>10</v>
      </c>
      <c r="B361" s="316" t="e">
        <f t="array" ref="B361">IF(#REF!="","",#REF!)</f>
        <v>#REF!</v>
      </c>
      <c r="C361" s="316" t="e">
        <f t="array" ref="C361">IF(#REF!="","",#REF!)</f>
        <v>#REF!</v>
      </c>
      <c r="D361" s="316" t="e">
        <f t="array" ref="D361">IF(#REF!="","",#REF!)</f>
        <v>#REF!</v>
      </c>
      <c r="E361" s="316" t="e">
        <f t="array" ref="E361">IF(#REF!="","",#REF!)</f>
        <v>#REF!</v>
      </c>
      <c r="F361" s="316" t="e">
        <f t="array" ref="F361">IF(#REF!="","",#REF!)</f>
        <v>#REF!</v>
      </c>
      <c r="G361" s="316" t="e">
        <f t="array" ref="G361">IF(#REF!="","",#REF!)</f>
        <v>#REF!</v>
      </c>
      <c r="H361" s="316" t="e">
        <f t="array" ref="H361">IF(#REF!="","",#REF!)</f>
        <v>#REF!</v>
      </c>
      <c r="I361" s="316" t="e">
        <f t="array" ref="I361">IF(#REF!="","",#REF!)</f>
        <v>#REF!</v>
      </c>
      <c r="J361" s="316" t="e">
        <f t="array" ref="J361">IF(#REF!="","",#REF!)</f>
        <v>#REF!</v>
      </c>
      <c r="K361" s="316" t="e">
        <f t="array" ref="K361">IF(#REF!="","",#REF!)</f>
        <v>#REF!</v>
      </c>
      <c r="L361" s="316" t="e">
        <f t="array" ref="L361">IF(#REF!="","",#REF!)</f>
        <v>#REF!</v>
      </c>
      <c r="M361" s="316" t="e">
        <f t="array" ref="M361">IF(#REF!="","",#REF!)</f>
        <v>#REF!</v>
      </c>
      <c r="N361" s="316" t="e">
        <f t="array" ref="N361">IF(#REF!="","",#REF!)</f>
        <v>#REF!</v>
      </c>
      <c r="O361" s="316" t="e">
        <f t="array" ref="O361">IF(#REF!="","",#REF!)</f>
        <v>#REF!</v>
      </c>
      <c r="P361" s="316" t="e">
        <f t="array" ref="P361">IF(#REF!="","",#REF!)</f>
        <v>#REF!</v>
      </c>
      <c r="Q361" s="316" t="e">
        <f t="array" ref="Q361">IF(#REF!="","",#REF!)</f>
        <v>#REF!</v>
      </c>
      <c r="R361" s="316" t="e">
        <f t="array" ref="R361">IF(#REF!="","",#REF!)</f>
        <v>#REF!</v>
      </c>
    </row>
    <row r="362" spans="1:18" x14ac:dyDescent="0.25">
      <c r="A362" s="322">
        <v>11</v>
      </c>
      <c r="B362" s="316" t="e">
        <f t="array" ref="B362">IF(#REF!="","",#REF!)</f>
        <v>#REF!</v>
      </c>
      <c r="C362" s="316" t="e">
        <f t="array" ref="C362">IF(#REF!="","",#REF!)</f>
        <v>#REF!</v>
      </c>
      <c r="D362" s="316" t="e">
        <f t="array" ref="D362">IF(#REF!="","",#REF!)</f>
        <v>#REF!</v>
      </c>
      <c r="E362" s="316" t="e">
        <f t="array" ref="E362">IF(#REF!="","",#REF!)</f>
        <v>#REF!</v>
      </c>
      <c r="F362" s="316" t="e">
        <f t="array" ref="F362">IF(#REF!="","",#REF!)</f>
        <v>#REF!</v>
      </c>
      <c r="G362" s="316" t="e">
        <f t="array" ref="G362">IF(#REF!="","",#REF!)</f>
        <v>#REF!</v>
      </c>
      <c r="H362" s="316" t="e">
        <f t="array" ref="H362">IF(#REF!="","",#REF!)</f>
        <v>#REF!</v>
      </c>
      <c r="I362" s="316" t="e">
        <f t="array" ref="I362">IF(#REF!="","",#REF!)</f>
        <v>#REF!</v>
      </c>
      <c r="J362" s="316" t="e">
        <f t="array" ref="J362">IF(#REF!="","",#REF!)</f>
        <v>#REF!</v>
      </c>
      <c r="K362" s="316" t="e">
        <f t="array" ref="K362">IF(#REF!="","",#REF!)</f>
        <v>#REF!</v>
      </c>
      <c r="L362" s="316" t="e">
        <f t="array" ref="L362">IF(#REF!="","",#REF!)</f>
        <v>#REF!</v>
      </c>
      <c r="M362" s="316" t="e">
        <f t="array" ref="M362">IF(#REF!="","",#REF!)</f>
        <v>#REF!</v>
      </c>
      <c r="N362" s="316" t="e">
        <f t="array" ref="N362">IF(#REF!="","",#REF!)</f>
        <v>#REF!</v>
      </c>
      <c r="O362" s="316" t="e">
        <f t="array" ref="O362">IF(#REF!="","",#REF!)</f>
        <v>#REF!</v>
      </c>
      <c r="P362" s="316" t="e">
        <f t="array" ref="P362">IF(#REF!="","",#REF!)</f>
        <v>#REF!</v>
      </c>
      <c r="Q362" s="316" t="e">
        <f t="array" ref="Q362">IF(#REF!="","",#REF!)</f>
        <v>#REF!</v>
      </c>
      <c r="R362" s="316" t="e">
        <f t="array" ref="R362">IF(#REF!="","",#REF!)</f>
        <v>#REF!</v>
      </c>
    </row>
    <row r="363" spans="1:18" x14ac:dyDescent="0.25">
      <c r="A363" s="322">
        <v>11</v>
      </c>
      <c r="B363" s="316" t="e">
        <f t="array" ref="B363">IF(#REF!="","",#REF!)</f>
        <v>#REF!</v>
      </c>
      <c r="C363" s="316" t="e">
        <f t="array" ref="C363">IF(#REF!="","",#REF!)</f>
        <v>#REF!</v>
      </c>
      <c r="D363" s="316" t="e">
        <f t="array" ref="D363">IF(#REF!="","",#REF!)</f>
        <v>#REF!</v>
      </c>
      <c r="E363" s="316" t="e">
        <f t="array" ref="E363">IF(#REF!="","",#REF!)</f>
        <v>#REF!</v>
      </c>
      <c r="F363" s="316" t="e">
        <f t="array" ref="F363">IF(#REF!="","",#REF!)</f>
        <v>#REF!</v>
      </c>
      <c r="G363" s="316" t="e">
        <f t="array" ref="G363">IF(#REF!="","",#REF!)</f>
        <v>#REF!</v>
      </c>
      <c r="H363" s="316" t="e">
        <f t="array" ref="H363">IF(#REF!="","",#REF!)</f>
        <v>#REF!</v>
      </c>
      <c r="I363" s="316" t="e">
        <f t="array" ref="I363">IF(#REF!="","",#REF!)</f>
        <v>#REF!</v>
      </c>
      <c r="J363" s="316" t="e">
        <f t="array" ref="J363">IF(#REF!="","",#REF!)</f>
        <v>#REF!</v>
      </c>
      <c r="K363" s="316" t="e">
        <f t="array" ref="K363">IF(#REF!="","",#REF!)</f>
        <v>#REF!</v>
      </c>
      <c r="L363" s="316" t="e">
        <f t="array" ref="L363">IF(#REF!="","",#REF!)</f>
        <v>#REF!</v>
      </c>
      <c r="M363" s="316" t="e">
        <f t="array" ref="M363">IF(#REF!="","",#REF!)</f>
        <v>#REF!</v>
      </c>
      <c r="N363" s="316" t="e">
        <f t="array" ref="N363">IF(#REF!="","",#REF!)</f>
        <v>#REF!</v>
      </c>
      <c r="O363" s="316" t="e">
        <f t="array" ref="O363">IF(#REF!="","",#REF!)</f>
        <v>#REF!</v>
      </c>
      <c r="P363" s="316" t="e">
        <f t="array" ref="P363">IF(#REF!="","",#REF!)</f>
        <v>#REF!</v>
      </c>
      <c r="Q363" s="316" t="e">
        <f t="array" ref="Q363">IF(#REF!="","",#REF!)</f>
        <v>#REF!</v>
      </c>
      <c r="R363" s="316" t="e">
        <f t="array" ref="R363">IF(#REF!="","",#REF!)</f>
        <v>#REF!</v>
      </c>
    </row>
    <row r="364" spans="1:18" x14ac:dyDescent="0.25">
      <c r="A364" s="322">
        <v>11</v>
      </c>
      <c r="B364" s="316" t="e">
        <f t="array" ref="B364">IF(#REF!="","",#REF!)</f>
        <v>#REF!</v>
      </c>
      <c r="C364" s="316" t="e">
        <f t="array" ref="C364">IF(#REF!="","",#REF!)</f>
        <v>#REF!</v>
      </c>
      <c r="D364" s="316" t="e">
        <f t="array" ref="D364">IF(#REF!="","",#REF!)</f>
        <v>#REF!</v>
      </c>
      <c r="E364" s="316" t="e">
        <f t="array" ref="E364">IF(#REF!="","",#REF!)</f>
        <v>#REF!</v>
      </c>
      <c r="F364" s="316" t="e">
        <f t="array" ref="F364">IF(#REF!="","",#REF!)</f>
        <v>#REF!</v>
      </c>
      <c r="G364" s="316" t="e">
        <f t="array" ref="G364">IF(#REF!="","",#REF!)</f>
        <v>#REF!</v>
      </c>
      <c r="H364" s="316" t="e">
        <f t="array" ref="H364">IF(#REF!="","",#REF!)</f>
        <v>#REF!</v>
      </c>
      <c r="I364" s="316" t="e">
        <f t="array" ref="I364">IF(#REF!="","",#REF!)</f>
        <v>#REF!</v>
      </c>
      <c r="J364" s="316" t="e">
        <f t="array" ref="J364">IF(#REF!="","",#REF!)</f>
        <v>#REF!</v>
      </c>
      <c r="K364" s="316" t="e">
        <f t="array" ref="K364">IF(#REF!="","",#REF!)</f>
        <v>#REF!</v>
      </c>
      <c r="L364" s="316" t="e">
        <f t="array" ref="L364">IF(#REF!="","",#REF!)</f>
        <v>#REF!</v>
      </c>
      <c r="M364" s="316" t="e">
        <f t="array" ref="M364">IF(#REF!="","",#REF!)</f>
        <v>#REF!</v>
      </c>
      <c r="N364" s="316" t="e">
        <f t="array" ref="N364">IF(#REF!="","",#REF!)</f>
        <v>#REF!</v>
      </c>
      <c r="O364" s="316" t="e">
        <f t="array" ref="O364">IF(#REF!="","",#REF!)</f>
        <v>#REF!</v>
      </c>
      <c r="P364" s="316" t="e">
        <f t="array" ref="P364">IF(#REF!="","",#REF!)</f>
        <v>#REF!</v>
      </c>
      <c r="Q364" s="316" t="e">
        <f t="array" ref="Q364">IF(#REF!="","",#REF!)</f>
        <v>#REF!</v>
      </c>
      <c r="R364" s="316" t="e">
        <f t="array" ref="R364">IF(#REF!="","",#REF!)</f>
        <v>#REF!</v>
      </c>
    </row>
    <row r="365" spans="1:18" x14ac:dyDescent="0.25">
      <c r="A365" s="322">
        <v>11</v>
      </c>
      <c r="B365" s="316" t="e">
        <f t="array" ref="B365">IF(#REF!="","",#REF!)</f>
        <v>#REF!</v>
      </c>
      <c r="C365" s="316" t="e">
        <f t="array" ref="C365">IF(#REF!="","",#REF!)</f>
        <v>#REF!</v>
      </c>
      <c r="D365" s="316" t="e">
        <f t="array" ref="D365">IF(#REF!="","",#REF!)</f>
        <v>#REF!</v>
      </c>
      <c r="E365" s="316" t="e">
        <f t="array" ref="E365">IF(#REF!="","",#REF!)</f>
        <v>#REF!</v>
      </c>
      <c r="F365" s="316" t="e">
        <f t="array" ref="F365">IF(#REF!="","",#REF!)</f>
        <v>#REF!</v>
      </c>
      <c r="G365" s="316" t="e">
        <f t="array" ref="G365">IF(#REF!="","",#REF!)</f>
        <v>#REF!</v>
      </c>
      <c r="H365" s="316" t="e">
        <f t="array" ref="H365">IF(#REF!="","",#REF!)</f>
        <v>#REF!</v>
      </c>
      <c r="I365" s="316" t="e">
        <f t="array" ref="I365">IF(#REF!="","",#REF!)</f>
        <v>#REF!</v>
      </c>
      <c r="J365" s="316" t="e">
        <f t="array" ref="J365">IF(#REF!="","",#REF!)</f>
        <v>#REF!</v>
      </c>
      <c r="K365" s="316" t="e">
        <f t="array" ref="K365">IF(#REF!="","",#REF!)</f>
        <v>#REF!</v>
      </c>
      <c r="L365" s="316" t="e">
        <f t="array" ref="L365">IF(#REF!="","",#REF!)</f>
        <v>#REF!</v>
      </c>
      <c r="M365" s="316" t="e">
        <f t="array" ref="M365">IF(#REF!="","",#REF!)</f>
        <v>#REF!</v>
      </c>
      <c r="N365" s="316" t="e">
        <f t="array" ref="N365">IF(#REF!="","",#REF!)</f>
        <v>#REF!</v>
      </c>
      <c r="O365" s="316" t="e">
        <f t="array" ref="O365">IF(#REF!="","",#REF!)</f>
        <v>#REF!</v>
      </c>
      <c r="P365" s="316" t="e">
        <f t="array" ref="P365">IF(#REF!="","",#REF!)</f>
        <v>#REF!</v>
      </c>
      <c r="Q365" s="316" t="e">
        <f t="array" ref="Q365">IF(#REF!="","",#REF!)</f>
        <v>#REF!</v>
      </c>
      <c r="R365" s="316" t="e">
        <f t="array" ref="R365">IF(#REF!="","",#REF!)</f>
        <v>#REF!</v>
      </c>
    </row>
    <row r="366" spans="1:18" x14ac:dyDescent="0.25">
      <c r="A366" s="322">
        <v>11</v>
      </c>
      <c r="B366" s="316" t="e">
        <f t="array" ref="B366">IF(#REF!="","",#REF!)</f>
        <v>#REF!</v>
      </c>
      <c r="C366" s="316" t="e">
        <f t="array" ref="C366">IF(#REF!="","",#REF!)</f>
        <v>#REF!</v>
      </c>
      <c r="D366" s="316" t="e">
        <f t="array" ref="D366">IF(#REF!="","",#REF!)</f>
        <v>#REF!</v>
      </c>
      <c r="E366" s="316" t="e">
        <f t="array" ref="E366">IF(#REF!="","",#REF!)</f>
        <v>#REF!</v>
      </c>
      <c r="F366" s="316" t="e">
        <f t="array" ref="F366">IF(#REF!="","",#REF!)</f>
        <v>#REF!</v>
      </c>
      <c r="G366" s="316" t="e">
        <f t="array" ref="G366">IF(#REF!="","",#REF!)</f>
        <v>#REF!</v>
      </c>
      <c r="H366" s="316" t="e">
        <f t="array" ref="H366">IF(#REF!="","",#REF!)</f>
        <v>#REF!</v>
      </c>
      <c r="I366" s="316" t="e">
        <f t="array" ref="I366">IF(#REF!="","",#REF!)</f>
        <v>#REF!</v>
      </c>
      <c r="J366" s="316" t="e">
        <f t="array" ref="J366">IF(#REF!="","",#REF!)</f>
        <v>#REF!</v>
      </c>
      <c r="K366" s="316" t="e">
        <f t="array" ref="K366">IF(#REF!="","",#REF!)</f>
        <v>#REF!</v>
      </c>
      <c r="L366" s="316" t="e">
        <f t="array" ref="L366">IF(#REF!="","",#REF!)</f>
        <v>#REF!</v>
      </c>
      <c r="M366" s="316" t="e">
        <f t="array" ref="M366">IF(#REF!="","",#REF!)</f>
        <v>#REF!</v>
      </c>
      <c r="N366" s="316" t="e">
        <f t="array" ref="N366">IF(#REF!="","",#REF!)</f>
        <v>#REF!</v>
      </c>
      <c r="O366" s="316" t="e">
        <f t="array" ref="O366">IF(#REF!="","",#REF!)</f>
        <v>#REF!</v>
      </c>
      <c r="P366" s="316" t="e">
        <f t="array" ref="P366">IF(#REF!="","",#REF!)</f>
        <v>#REF!</v>
      </c>
      <c r="Q366" s="316" t="e">
        <f t="array" ref="Q366">IF(#REF!="","",#REF!)</f>
        <v>#REF!</v>
      </c>
      <c r="R366" s="316" t="e">
        <f t="array" ref="R366">IF(#REF!="","",#REF!)</f>
        <v>#REF!</v>
      </c>
    </row>
    <row r="367" spans="1:18" x14ac:dyDescent="0.25">
      <c r="A367" s="322">
        <v>11</v>
      </c>
      <c r="B367" s="316" t="e">
        <f t="array" ref="B367">IF(#REF!="","",#REF!)</f>
        <v>#REF!</v>
      </c>
      <c r="C367" s="316" t="e">
        <f t="array" ref="C367">IF(#REF!="","",#REF!)</f>
        <v>#REF!</v>
      </c>
      <c r="D367" s="316" t="e">
        <f t="array" ref="D367">IF(#REF!="","",#REF!)</f>
        <v>#REF!</v>
      </c>
      <c r="E367" s="316" t="e">
        <f t="array" ref="E367">IF(#REF!="","",#REF!)</f>
        <v>#REF!</v>
      </c>
      <c r="F367" s="316" t="e">
        <f t="array" ref="F367">IF(#REF!="","",#REF!)</f>
        <v>#REF!</v>
      </c>
      <c r="G367" s="316" t="e">
        <f t="array" ref="G367">IF(#REF!="","",#REF!)</f>
        <v>#REF!</v>
      </c>
      <c r="H367" s="316" t="e">
        <f t="array" ref="H367">IF(#REF!="","",#REF!)</f>
        <v>#REF!</v>
      </c>
      <c r="I367" s="316" t="e">
        <f t="array" ref="I367">IF(#REF!="","",#REF!)</f>
        <v>#REF!</v>
      </c>
      <c r="J367" s="316" t="e">
        <f t="array" ref="J367">IF(#REF!="","",#REF!)</f>
        <v>#REF!</v>
      </c>
      <c r="K367" s="316" t="e">
        <f t="array" ref="K367">IF(#REF!="","",#REF!)</f>
        <v>#REF!</v>
      </c>
      <c r="L367" s="316" t="e">
        <f t="array" ref="L367">IF(#REF!="","",#REF!)</f>
        <v>#REF!</v>
      </c>
      <c r="M367" s="316" t="e">
        <f t="array" ref="M367">IF(#REF!="","",#REF!)</f>
        <v>#REF!</v>
      </c>
      <c r="N367" s="316" t="e">
        <f t="array" ref="N367">IF(#REF!="","",#REF!)</f>
        <v>#REF!</v>
      </c>
      <c r="O367" s="316" t="e">
        <f t="array" ref="O367">IF(#REF!="","",#REF!)</f>
        <v>#REF!</v>
      </c>
      <c r="P367" s="316" t="e">
        <f t="array" ref="P367">IF(#REF!="","",#REF!)</f>
        <v>#REF!</v>
      </c>
      <c r="Q367" s="316" t="e">
        <f t="array" ref="Q367">IF(#REF!="","",#REF!)</f>
        <v>#REF!</v>
      </c>
      <c r="R367" s="316" t="e">
        <f t="array" ref="R367">IF(#REF!="","",#REF!)</f>
        <v>#REF!</v>
      </c>
    </row>
    <row r="368" spans="1:18" x14ac:dyDescent="0.25">
      <c r="A368" s="322">
        <v>11</v>
      </c>
      <c r="B368" s="316" t="e">
        <f t="array" ref="B368">IF(#REF!="","",#REF!)</f>
        <v>#REF!</v>
      </c>
      <c r="C368" s="316" t="e">
        <f t="array" ref="C368">IF(#REF!="","",#REF!)</f>
        <v>#REF!</v>
      </c>
      <c r="D368" s="316" t="e">
        <f t="array" ref="D368">IF(#REF!="","",#REF!)</f>
        <v>#REF!</v>
      </c>
      <c r="E368" s="316" t="e">
        <f t="array" ref="E368">IF(#REF!="","",#REF!)</f>
        <v>#REF!</v>
      </c>
      <c r="F368" s="316" t="e">
        <f t="array" ref="F368">IF(#REF!="","",#REF!)</f>
        <v>#REF!</v>
      </c>
      <c r="G368" s="316" t="e">
        <f t="array" ref="G368">IF(#REF!="","",#REF!)</f>
        <v>#REF!</v>
      </c>
      <c r="H368" s="316" t="e">
        <f t="array" ref="H368">IF(#REF!="","",#REF!)</f>
        <v>#REF!</v>
      </c>
      <c r="I368" s="316" t="e">
        <f t="array" ref="I368">IF(#REF!="","",#REF!)</f>
        <v>#REF!</v>
      </c>
      <c r="J368" s="316" t="e">
        <f t="array" ref="J368">IF(#REF!="","",#REF!)</f>
        <v>#REF!</v>
      </c>
      <c r="K368" s="316" t="e">
        <f t="array" ref="K368">IF(#REF!="","",#REF!)</f>
        <v>#REF!</v>
      </c>
      <c r="L368" s="316" t="e">
        <f t="array" ref="L368">IF(#REF!="","",#REF!)</f>
        <v>#REF!</v>
      </c>
      <c r="M368" s="316" t="e">
        <f t="array" ref="M368">IF(#REF!="","",#REF!)</f>
        <v>#REF!</v>
      </c>
      <c r="N368" s="316" t="e">
        <f t="array" ref="N368">IF(#REF!="","",#REF!)</f>
        <v>#REF!</v>
      </c>
      <c r="O368" s="316" t="e">
        <f t="array" ref="O368">IF(#REF!="","",#REF!)</f>
        <v>#REF!</v>
      </c>
      <c r="P368" s="316" t="e">
        <f t="array" ref="P368">IF(#REF!="","",#REF!)</f>
        <v>#REF!</v>
      </c>
      <c r="Q368" s="316" t="e">
        <f t="array" ref="Q368">IF(#REF!="","",#REF!)</f>
        <v>#REF!</v>
      </c>
      <c r="R368" s="316" t="e">
        <f t="array" ref="R368">IF(#REF!="","",#REF!)</f>
        <v>#REF!</v>
      </c>
    </row>
    <row r="369" spans="1:18" x14ac:dyDescent="0.25">
      <c r="A369" s="322">
        <v>11</v>
      </c>
      <c r="B369" s="316" t="e">
        <f t="array" ref="B369">IF(#REF!="","",#REF!)</f>
        <v>#REF!</v>
      </c>
      <c r="C369" s="316" t="e">
        <f t="array" ref="C369">IF(#REF!="","",#REF!)</f>
        <v>#REF!</v>
      </c>
      <c r="D369" s="316" t="e">
        <f t="array" ref="D369">IF(#REF!="","",#REF!)</f>
        <v>#REF!</v>
      </c>
      <c r="E369" s="316" t="e">
        <f t="array" ref="E369">IF(#REF!="","",#REF!)</f>
        <v>#REF!</v>
      </c>
      <c r="F369" s="316" t="e">
        <f t="array" ref="F369">IF(#REF!="","",#REF!)</f>
        <v>#REF!</v>
      </c>
      <c r="G369" s="316" t="e">
        <f t="array" ref="G369">IF(#REF!="","",#REF!)</f>
        <v>#REF!</v>
      </c>
      <c r="H369" s="316" t="e">
        <f t="array" ref="H369">IF(#REF!="","",#REF!)</f>
        <v>#REF!</v>
      </c>
      <c r="I369" s="316" t="e">
        <f t="array" ref="I369">IF(#REF!="","",#REF!)</f>
        <v>#REF!</v>
      </c>
      <c r="J369" s="316" t="e">
        <f t="array" ref="J369">IF(#REF!="","",#REF!)</f>
        <v>#REF!</v>
      </c>
      <c r="K369" s="316" t="e">
        <f t="array" ref="K369">IF(#REF!="","",#REF!)</f>
        <v>#REF!</v>
      </c>
      <c r="L369" s="316" t="e">
        <f t="array" ref="L369">IF(#REF!="","",#REF!)</f>
        <v>#REF!</v>
      </c>
      <c r="M369" s="316" t="e">
        <f t="array" ref="M369">IF(#REF!="","",#REF!)</f>
        <v>#REF!</v>
      </c>
      <c r="N369" s="316" t="e">
        <f t="array" ref="N369">IF(#REF!="","",#REF!)</f>
        <v>#REF!</v>
      </c>
      <c r="O369" s="316" t="e">
        <f t="array" ref="O369">IF(#REF!="","",#REF!)</f>
        <v>#REF!</v>
      </c>
      <c r="P369" s="316" t="e">
        <f t="array" ref="P369">IF(#REF!="","",#REF!)</f>
        <v>#REF!</v>
      </c>
      <c r="Q369" s="316" t="e">
        <f t="array" ref="Q369">IF(#REF!="","",#REF!)</f>
        <v>#REF!</v>
      </c>
      <c r="R369" s="316" t="e">
        <f t="array" ref="R369">IF(#REF!="","",#REF!)</f>
        <v>#REF!</v>
      </c>
    </row>
    <row r="370" spans="1:18" x14ac:dyDescent="0.25">
      <c r="A370" s="322">
        <v>11</v>
      </c>
      <c r="B370" s="316" t="e">
        <f t="array" ref="B370">IF(#REF!="","",#REF!)</f>
        <v>#REF!</v>
      </c>
      <c r="C370" s="316" t="e">
        <f t="array" ref="C370">IF(#REF!="","",#REF!)</f>
        <v>#REF!</v>
      </c>
      <c r="D370" s="316" t="e">
        <f t="array" ref="D370">IF(#REF!="","",#REF!)</f>
        <v>#REF!</v>
      </c>
      <c r="E370" s="316" t="e">
        <f t="array" ref="E370">IF(#REF!="","",#REF!)</f>
        <v>#REF!</v>
      </c>
      <c r="F370" s="316" t="e">
        <f t="array" ref="F370">IF(#REF!="","",#REF!)</f>
        <v>#REF!</v>
      </c>
      <c r="G370" s="316" t="e">
        <f t="array" ref="G370">IF(#REF!="","",#REF!)</f>
        <v>#REF!</v>
      </c>
      <c r="H370" s="316" t="e">
        <f t="array" ref="H370">IF(#REF!="","",#REF!)</f>
        <v>#REF!</v>
      </c>
      <c r="I370" s="316" t="e">
        <f t="array" ref="I370">IF(#REF!="","",#REF!)</f>
        <v>#REF!</v>
      </c>
      <c r="J370" s="316" t="e">
        <f t="array" ref="J370">IF(#REF!="","",#REF!)</f>
        <v>#REF!</v>
      </c>
      <c r="K370" s="316" t="e">
        <f t="array" ref="K370">IF(#REF!="","",#REF!)</f>
        <v>#REF!</v>
      </c>
      <c r="L370" s="316" t="e">
        <f t="array" ref="L370">IF(#REF!="","",#REF!)</f>
        <v>#REF!</v>
      </c>
      <c r="M370" s="316" t="e">
        <f t="array" ref="M370">IF(#REF!="","",#REF!)</f>
        <v>#REF!</v>
      </c>
      <c r="N370" s="316" t="e">
        <f t="array" ref="N370">IF(#REF!="","",#REF!)</f>
        <v>#REF!</v>
      </c>
      <c r="O370" s="316" t="e">
        <f t="array" ref="O370">IF(#REF!="","",#REF!)</f>
        <v>#REF!</v>
      </c>
      <c r="P370" s="316" t="e">
        <f t="array" ref="P370">IF(#REF!="","",#REF!)</f>
        <v>#REF!</v>
      </c>
      <c r="Q370" s="316" t="e">
        <f t="array" ref="Q370">IF(#REF!="","",#REF!)</f>
        <v>#REF!</v>
      </c>
      <c r="R370" s="316" t="e">
        <f t="array" ref="R370">IF(#REF!="","",#REF!)</f>
        <v>#REF!</v>
      </c>
    </row>
    <row r="371" spans="1:18" x14ac:dyDescent="0.25">
      <c r="A371" s="322">
        <v>11</v>
      </c>
      <c r="B371" s="316" t="e">
        <f t="array" ref="B371">IF(#REF!="","",#REF!)</f>
        <v>#REF!</v>
      </c>
      <c r="C371" s="316" t="e">
        <f t="array" ref="C371">IF(#REF!="","",#REF!)</f>
        <v>#REF!</v>
      </c>
      <c r="D371" s="316" t="e">
        <f t="array" ref="D371">IF(#REF!="","",#REF!)</f>
        <v>#REF!</v>
      </c>
      <c r="E371" s="316" t="e">
        <f t="array" ref="E371">IF(#REF!="","",#REF!)</f>
        <v>#REF!</v>
      </c>
      <c r="F371" s="316" t="e">
        <f t="array" ref="F371">IF(#REF!="","",#REF!)</f>
        <v>#REF!</v>
      </c>
      <c r="G371" s="316" t="e">
        <f t="array" ref="G371">IF(#REF!="","",#REF!)</f>
        <v>#REF!</v>
      </c>
      <c r="H371" s="316" t="e">
        <f t="array" ref="H371">IF(#REF!="","",#REF!)</f>
        <v>#REF!</v>
      </c>
      <c r="I371" s="316" t="e">
        <f t="array" ref="I371">IF(#REF!="","",#REF!)</f>
        <v>#REF!</v>
      </c>
      <c r="J371" s="316" t="e">
        <f t="array" ref="J371">IF(#REF!="","",#REF!)</f>
        <v>#REF!</v>
      </c>
      <c r="K371" s="316" t="e">
        <f t="array" ref="K371">IF(#REF!="","",#REF!)</f>
        <v>#REF!</v>
      </c>
      <c r="L371" s="316" t="e">
        <f t="array" ref="L371">IF(#REF!="","",#REF!)</f>
        <v>#REF!</v>
      </c>
      <c r="M371" s="316" t="e">
        <f t="array" ref="M371">IF(#REF!="","",#REF!)</f>
        <v>#REF!</v>
      </c>
      <c r="N371" s="316" t="e">
        <f t="array" ref="N371">IF(#REF!="","",#REF!)</f>
        <v>#REF!</v>
      </c>
      <c r="O371" s="316" t="e">
        <f t="array" ref="O371">IF(#REF!="","",#REF!)</f>
        <v>#REF!</v>
      </c>
      <c r="P371" s="316" t="e">
        <f t="array" ref="P371">IF(#REF!="","",#REF!)</f>
        <v>#REF!</v>
      </c>
      <c r="Q371" s="316" t="e">
        <f t="array" ref="Q371">IF(#REF!="","",#REF!)</f>
        <v>#REF!</v>
      </c>
      <c r="R371" s="316" t="e">
        <f t="array" ref="R371">IF(#REF!="","",#REF!)</f>
        <v>#REF!</v>
      </c>
    </row>
    <row r="372" spans="1:18" x14ac:dyDescent="0.25">
      <c r="A372" s="322">
        <v>11</v>
      </c>
      <c r="B372" s="316" t="e">
        <f t="array" ref="B372">IF(#REF!="","",#REF!)</f>
        <v>#REF!</v>
      </c>
      <c r="C372" s="316" t="e">
        <f t="array" ref="C372">IF(#REF!="","",#REF!)</f>
        <v>#REF!</v>
      </c>
      <c r="D372" s="316" t="e">
        <f t="array" ref="D372">IF(#REF!="","",#REF!)</f>
        <v>#REF!</v>
      </c>
      <c r="E372" s="316" t="e">
        <f t="array" ref="E372">IF(#REF!="","",#REF!)</f>
        <v>#REF!</v>
      </c>
      <c r="F372" s="316" t="e">
        <f t="array" ref="F372">IF(#REF!="","",#REF!)</f>
        <v>#REF!</v>
      </c>
      <c r="G372" s="316" t="e">
        <f t="array" ref="G372">IF(#REF!="","",#REF!)</f>
        <v>#REF!</v>
      </c>
      <c r="H372" s="316" t="e">
        <f t="array" ref="H372">IF(#REF!="","",#REF!)</f>
        <v>#REF!</v>
      </c>
      <c r="I372" s="316" t="e">
        <f t="array" ref="I372">IF(#REF!="","",#REF!)</f>
        <v>#REF!</v>
      </c>
      <c r="J372" s="316" t="e">
        <f t="array" ref="J372">IF(#REF!="","",#REF!)</f>
        <v>#REF!</v>
      </c>
      <c r="K372" s="316" t="e">
        <f t="array" ref="K372">IF(#REF!="","",#REF!)</f>
        <v>#REF!</v>
      </c>
      <c r="L372" s="316" t="e">
        <f t="array" ref="L372">IF(#REF!="","",#REF!)</f>
        <v>#REF!</v>
      </c>
      <c r="M372" s="316" t="e">
        <f t="array" ref="M372">IF(#REF!="","",#REF!)</f>
        <v>#REF!</v>
      </c>
      <c r="N372" s="316" t="e">
        <f t="array" ref="N372">IF(#REF!="","",#REF!)</f>
        <v>#REF!</v>
      </c>
      <c r="O372" s="316" t="e">
        <f t="array" ref="O372">IF(#REF!="","",#REF!)</f>
        <v>#REF!</v>
      </c>
      <c r="P372" s="316" t="e">
        <f t="array" ref="P372">IF(#REF!="","",#REF!)</f>
        <v>#REF!</v>
      </c>
      <c r="Q372" s="316" t="e">
        <f t="array" ref="Q372">IF(#REF!="","",#REF!)</f>
        <v>#REF!</v>
      </c>
      <c r="R372" s="316" t="e">
        <f t="array" ref="R372">IF(#REF!="","",#REF!)</f>
        <v>#REF!</v>
      </c>
    </row>
    <row r="373" spans="1:18" x14ac:dyDescent="0.25">
      <c r="A373" s="322">
        <v>11</v>
      </c>
      <c r="B373" s="316" t="e">
        <f t="array" ref="B373">IF(#REF!="","",#REF!)</f>
        <v>#REF!</v>
      </c>
      <c r="C373" s="316" t="e">
        <f t="array" ref="C373">IF(#REF!="","",#REF!)</f>
        <v>#REF!</v>
      </c>
      <c r="D373" s="316" t="e">
        <f t="array" ref="D373">IF(#REF!="","",#REF!)</f>
        <v>#REF!</v>
      </c>
      <c r="E373" s="316" t="e">
        <f t="array" ref="E373">IF(#REF!="","",#REF!)</f>
        <v>#REF!</v>
      </c>
      <c r="F373" s="316" t="e">
        <f t="array" ref="F373">IF(#REF!="","",#REF!)</f>
        <v>#REF!</v>
      </c>
      <c r="G373" s="316" t="e">
        <f t="array" ref="G373">IF(#REF!="","",#REF!)</f>
        <v>#REF!</v>
      </c>
      <c r="H373" s="316" t="e">
        <f t="array" ref="H373">IF(#REF!="","",#REF!)</f>
        <v>#REF!</v>
      </c>
      <c r="I373" s="316" t="e">
        <f t="array" ref="I373">IF(#REF!="","",#REF!)</f>
        <v>#REF!</v>
      </c>
      <c r="J373" s="316" t="e">
        <f t="array" ref="J373">IF(#REF!="","",#REF!)</f>
        <v>#REF!</v>
      </c>
      <c r="K373" s="316" t="e">
        <f t="array" ref="K373">IF(#REF!="","",#REF!)</f>
        <v>#REF!</v>
      </c>
      <c r="L373" s="316" t="e">
        <f t="array" ref="L373">IF(#REF!="","",#REF!)</f>
        <v>#REF!</v>
      </c>
      <c r="M373" s="316" t="e">
        <f t="array" ref="M373">IF(#REF!="","",#REF!)</f>
        <v>#REF!</v>
      </c>
      <c r="N373" s="316" t="e">
        <f t="array" ref="N373">IF(#REF!="","",#REF!)</f>
        <v>#REF!</v>
      </c>
      <c r="O373" s="316" t="e">
        <f t="array" ref="O373">IF(#REF!="","",#REF!)</f>
        <v>#REF!</v>
      </c>
      <c r="P373" s="316" t="e">
        <f t="array" ref="P373">IF(#REF!="","",#REF!)</f>
        <v>#REF!</v>
      </c>
      <c r="Q373" s="316" t="e">
        <f t="array" ref="Q373">IF(#REF!="","",#REF!)</f>
        <v>#REF!</v>
      </c>
      <c r="R373" s="316" t="e">
        <f t="array" ref="R373">IF(#REF!="","",#REF!)</f>
        <v>#REF!</v>
      </c>
    </row>
    <row r="374" spans="1:18" x14ac:dyDescent="0.25">
      <c r="A374" s="322">
        <v>11</v>
      </c>
      <c r="B374" s="316" t="e">
        <f t="array" ref="B374">IF(#REF!="","",#REF!)</f>
        <v>#REF!</v>
      </c>
      <c r="C374" s="316" t="e">
        <f t="array" ref="C374">IF(#REF!="","",#REF!)</f>
        <v>#REF!</v>
      </c>
      <c r="D374" s="316" t="e">
        <f t="array" ref="D374">IF(#REF!="","",#REF!)</f>
        <v>#REF!</v>
      </c>
      <c r="E374" s="316" t="e">
        <f t="array" ref="E374">IF(#REF!="","",#REF!)</f>
        <v>#REF!</v>
      </c>
      <c r="F374" s="316" t="e">
        <f t="array" ref="F374">IF(#REF!="","",#REF!)</f>
        <v>#REF!</v>
      </c>
      <c r="G374" s="316" t="e">
        <f t="array" ref="G374">IF(#REF!="","",#REF!)</f>
        <v>#REF!</v>
      </c>
      <c r="H374" s="316" t="e">
        <f t="array" ref="H374">IF(#REF!="","",#REF!)</f>
        <v>#REF!</v>
      </c>
      <c r="I374" s="316" t="e">
        <f t="array" ref="I374">IF(#REF!="","",#REF!)</f>
        <v>#REF!</v>
      </c>
      <c r="J374" s="316" t="e">
        <f t="array" ref="J374">IF(#REF!="","",#REF!)</f>
        <v>#REF!</v>
      </c>
      <c r="K374" s="316" t="e">
        <f t="array" ref="K374">IF(#REF!="","",#REF!)</f>
        <v>#REF!</v>
      </c>
      <c r="L374" s="316" t="e">
        <f t="array" ref="L374">IF(#REF!="","",#REF!)</f>
        <v>#REF!</v>
      </c>
      <c r="M374" s="316" t="e">
        <f t="array" ref="M374">IF(#REF!="","",#REF!)</f>
        <v>#REF!</v>
      </c>
      <c r="N374" s="316" t="e">
        <f t="array" ref="N374">IF(#REF!="","",#REF!)</f>
        <v>#REF!</v>
      </c>
      <c r="O374" s="316" t="e">
        <f t="array" ref="O374">IF(#REF!="","",#REF!)</f>
        <v>#REF!</v>
      </c>
      <c r="P374" s="316" t="e">
        <f t="array" ref="P374">IF(#REF!="","",#REF!)</f>
        <v>#REF!</v>
      </c>
      <c r="Q374" s="316" t="e">
        <f t="array" ref="Q374">IF(#REF!="","",#REF!)</f>
        <v>#REF!</v>
      </c>
      <c r="R374" s="316" t="e">
        <f t="array" ref="R374">IF(#REF!="","",#REF!)</f>
        <v>#REF!</v>
      </c>
    </row>
    <row r="375" spans="1:18" x14ac:dyDescent="0.25">
      <c r="A375" s="322">
        <v>11</v>
      </c>
      <c r="B375" s="316" t="e">
        <f t="array" ref="B375">IF(#REF!="","",#REF!)</f>
        <v>#REF!</v>
      </c>
      <c r="C375" s="316" t="e">
        <f t="array" ref="C375">IF(#REF!="","",#REF!)</f>
        <v>#REF!</v>
      </c>
      <c r="D375" s="316" t="e">
        <f t="array" ref="D375">IF(#REF!="","",#REF!)</f>
        <v>#REF!</v>
      </c>
      <c r="E375" s="316" t="e">
        <f t="array" ref="E375">IF(#REF!="","",#REF!)</f>
        <v>#REF!</v>
      </c>
      <c r="F375" s="316" t="e">
        <f t="array" ref="F375">IF(#REF!="","",#REF!)</f>
        <v>#REF!</v>
      </c>
      <c r="G375" s="316" t="e">
        <f t="array" ref="G375">IF(#REF!="","",#REF!)</f>
        <v>#REF!</v>
      </c>
      <c r="H375" s="316" t="e">
        <f t="array" ref="H375">IF(#REF!="","",#REF!)</f>
        <v>#REF!</v>
      </c>
      <c r="I375" s="316" t="e">
        <f t="array" ref="I375">IF(#REF!="","",#REF!)</f>
        <v>#REF!</v>
      </c>
      <c r="J375" s="316" t="e">
        <f t="array" ref="J375">IF(#REF!="","",#REF!)</f>
        <v>#REF!</v>
      </c>
      <c r="K375" s="316" t="e">
        <f t="array" ref="K375">IF(#REF!="","",#REF!)</f>
        <v>#REF!</v>
      </c>
      <c r="L375" s="316" t="e">
        <f t="array" ref="L375">IF(#REF!="","",#REF!)</f>
        <v>#REF!</v>
      </c>
      <c r="M375" s="316" t="e">
        <f t="array" ref="M375">IF(#REF!="","",#REF!)</f>
        <v>#REF!</v>
      </c>
      <c r="N375" s="316" t="e">
        <f t="array" ref="N375">IF(#REF!="","",#REF!)</f>
        <v>#REF!</v>
      </c>
      <c r="O375" s="316" t="e">
        <f t="array" ref="O375">IF(#REF!="","",#REF!)</f>
        <v>#REF!</v>
      </c>
      <c r="P375" s="316" t="e">
        <f t="array" ref="P375">IF(#REF!="","",#REF!)</f>
        <v>#REF!</v>
      </c>
      <c r="Q375" s="316" t="e">
        <f t="array" ref="Q375">IF(#REF!="","",#REF!)</f>
        <v>#REF!</v>
      </c>
      <c r="R375" s="316" t="e">
        <f t="array" ref="R375">IF(#REF!="","",#REF!)</f>
        <v>#REF!</v>
      </c>
    </row>
    <row r="376" spans="1:18" x14ac:dyDescent="0.25">
      <c r="A376" s="322">
        <v>11</v>
      </c>
      <c r="B376" s="316" t="e">
        <f t="array" ref="B376">IF(#REF!="","",#REF!)</f>
        <v>#REF!</v>
      </c>
      <c r="C376" s="316" t="e">
        <f t="array" ref="C376">IF(#REF!="","",#REF!)</f>
        <v>#REF!</v>
      </c>
      <c r="D376" s="316" t="e">
        <f t="array" ref="D376">IF(#REF!="","",#REF!)</f>
        <v>#REF!</v>
      </c>
      <c r="E376" s="316" t="e">
        <f t="array" ref="E376">IF(#REF!="","",#REF!)</f>
        <v>#REF!</v>
      </c>
      <c r="F376" s="316" t="e">
        <f t="array" ref="F376">IF(#REF!="","",#REF!)</f>
        <v>#REF!</v>
      </c>
      <c r="G376" s="316" t="e">
        <f t="array" ref="G376">IF(#REF!="","",#REF!)</f>
        <v>#REF!</v>
      </c>
      <c r="H376" s="316" t="e">
        <f t="array" ref="H376">IF(#REF!="","",#REF!)</f>
        <v>#REF!</v>
      </c>
      <c r="I376" s="316" t="e">
        <f t="array" ref="I376">IF(#REF!="","",#REF!)</f>
        <v>#REF!</v>
      </c>
      <c r="J376" s="316" t="e">
        <f t="array" ref="J376">IF(#REF!="","",#REF!)</f>
        <v>#REF!</v>
      </c>
      <c r="K376" s="316" t="e">
        <f t="array" ref="K376">IF(#REF!="","",#REF!)</f>
        <v>#REF!</v>
      </c>
      <c r="L376" s="316" t="e">
        <f t="array" ref="L376">IF(#REF!="","",#REF!)</f>
        <v>#REF!</v>
      </c>
      <c r="M376" s="316" t="e">
        <f t="array" ref="M376">IF(#REF!="","",#REF!)</f>
        <v>#REF!</v>
      </c>
      <c r="N376" s="316" t="e">
        <f t="array" ref="N376">IF(#REF!="","",#REF!)</f>
        <v>#REF!</v>
      </c>
      <c r="O376" s="316" t="e">
        <f t="array" ref="O376">IF(#REF!="","",#REF!)</f>
        <v>#REF!</v>
      </c>
      <c r="P376" s="316" t="e">
        <f t="array" ref="P376">IF(#REF!="","",#REF!)</f>
        <v>#REF!</v>
      </c>
      <c r="Q376" s="316" t="e">
        <f t="array" ref="Q376">IF(#REF!="","",#REF!)</f>
        <v>#REF!</v>
      </c>
      <c r="R376" s="316" t="e">
        <f t="array" ref="R376">IF(#REF!="","",#REF!)</f>
        <v>#REF!</v>
      </c>
    </row>
    <row r="377" spans="1:18" x14ac:dyDescent="0.25">
      <c r="A377" s="322">
        <v>11</v>
      </c>
      <c r="B377" s="316" t="e">
        <f t="array" ref="B377">IF(#REF!="","",#REF!)</f>
        <v>#REF!</v>
      </c>
      <c r="C377" s="316" t="e">
        <f t="array" ref="C377">IF(#REF!="","",#REF!)</f>
        <v>#REF!</v>
      </c>
      <c r="D377" s="316" t="e">
        <f t="array" ref="D377">IF(#REF!="","",#REF!)</f>
        <v>#REF!</v>
      </c>
      <c r="E377" s="316" t="e">
        <f t="array" ref="E377">IF(#REF!="","",#REF!)</f>
        <v>#REF!</v>
      </c>
      <c r="F377" s="316" t="e">
        <f t="array" ref="F377">IF(#REF!="","",#REF!)</f>
        <v>#REF!</v>
      </c>
      <c r="G377" s="316" t="e">
        <f t="array" ref="G377">IF(#REF!="","",#REF!)</f>
        <v>#REF!</v>
      </c>
      <c r="H377" s="316" t="e">
        <f t="array" ref="H377">IF(#REF!="","",#REF!)</f>
        <v>#REF!</v>
      </c>
      <c r="I377" s="316" t="e">
        <f t="array" ref="I377">IF(#REF!="","",#REF!)</f>
        <v>#REF!</v>
      </c>
      <c r="J377" s="316" t="e">
        <f t="array" ref="J377">IF(#REF!="","",#REF!)</f>
        <v>#REF!</v>
      </c>
      <c r="K377" s="316" t="e">
        <f t="array" ref="K377">IF(#REF!="","",#REF!)</f>
        <v>#REF!</v>
      </c>
      <c r="L377" s="316" t="e">
        <f t="array" ref="L377">IF(#REF!="","",#REF!)</f>
        <v>#REF!</v>
      </c>
      <c r="M377" s="316" t="e">
        <f t="array" ref="M377">IF(#REF!="","",#REF!)</f>
        <v>#REF!</v>
      </c>
      <c r="N377" s="316" t="e">
        <f t="array" ref="N377">IF(#REF!="","",#REF!)</f>
        <v>#REF!</v>
      </c>
      <c r="O377" s="316" t="e">
        <f t="array" ref="O377">IF(#REF!="","",#REF!)</f>
        <v>#REF!</v>
      </c>
      <c r="P377" s="316" t="e">
        <f t="array" ref="P377">IF(#REF!="","",#REF!)</f>
        <v>#REF!</v>
      </c>
      <c r="Q377" s="316" t="e">
        <f t="array" ref="Q377">IF(#REF!="","",#REF!)</f>
        <v>#REF!</v>
      </c>
      <c r="R377" s="316" t="e">
        <f t="array" ref="R377">IF(#REF!="","",#REF!)</f>
        <v>#REF!</v>
      </c>
    </row>
    <row r="378" spans="1:18" x14ac:dyDescent="0.25">
      <c r="A378" s="322">
        <v>11</v>
      </c>
      <c r="B378" s="316" t="e">
        <f t="array" ref="B378">IF(#REF!="","",#REF!)</f>
        <v>#REF!</v>
      </c>
      <c r="C378" s="316" t="e">
        <f t="array" ref="C378">IF(#REF!="","",#REF!)</f>
        <v>#REF!</v>
      </c>
      <c r="D378" s="316" t="e">
        <f t="array" ref="D378">IF(#REF!="","",#REF!)</f>
        <v>#REF!</v>
      </c>
      <c r="E378" s="316" t="e">
        <f t="array" ref="E378">IF(#REF!="","",#REF!)</f>
        <v>#REF!</v>
      </c>
      <c r="F378" s="316" t="e">
        <f t="array" ref="F378">IF(#REF!="","",#REF!)</f>
        <v>#REF!</v>
      </c>
      <c r="G378" s="316" t="e">
        <f t="array" ref="G378">IF(#REF!="","",#REF!)</f>
        <v>#REF!</v>
      </c>
      <c r="H378" s="316" t="e">
        <f t="array" ref="H378">IF(#REF!="","",#REF!)</f>
        <v>#REF!</v>
      </c>
      <c r="I378" s="316" t="e">
        <f t="array" ref="I378">IF(#REF!="","",#REF!)</f>
        <v>#REF!</v>
      </c>
      <c r="J378" s="316" t="e">
        <f t="array" ref="J378">IF(#REF!="","",#REF!)</f>
        <v>#REF!</v>
      </c>
      <c r="K378" s="316" t="e">
        <f t="array" ref="K378">IF(#REF!="","",#REF!)</f>
        <v>#REF!</v>
      </c>
      <c r="L378" s="316" t="e">
        <f t="array" ref="L378">IF(#REF!="","",#REF!)</f>
        <v>#REF!</v>
      </c>
      <c r="M378" s="316" t="e">
        <f t="array" ref="M378">IF(#REF!="","",#REF!)</f>
        <v>#REF!</v>
      </c>
      <c r="N378" s="316" t="e">
        <f t="array" ref="N378">IF(#REF!="","",#REF!)</f>
        <v>#REF!</v>
      </c>
      <c r="O378" s="316" t="e">
        <f t="array" ref="O378">IF(#REF!="","",#REF!)</f>
        <v>#REF!</v>
      </c>
      <c r="P378" s="316" t="e">
        <f t="array" ref="P378">IF(#REF!="","",#REF!)</f>
        <v>#REF!</v>
      </c>
      <c r="Q378" s="316" t="e">
        <f t="array" ref="Q378">IF(#REF!="","",#REF!)</f>
        <v>#REF!</v>
      </c>
      <c r="R378" s="316" t="e">
        <f t="array" ref="R378">IF(#REF!="","",#REF!)</f>
        <v>#REF!</v>
      </c>
    </row>
    <row r="379" spans="1:18" x14ac:dyDescent="0.25">
      <c r="A379" s="322">
        <v>11</v>
      </c>
      <c r="B379" s="316" t="e">
        <f t="array" ref="B379">IF(#REF!="","",#REF!)</f>
        <v>#REF!</v>
      </c>
      <c r="C379" s="316" t="e">
        <f t="array" ref="C379">IF(#REF!="","",#REF!)</f>
        <v>#REF!</v>
      </c>
      <c r="D379" s="316" t="e">
        <f t="array" ref="D379">IF(#REF!="","",#REF!)</f>
        <v>#REF!</v>
      </c>
      <c r="E379" s="316" t="e">
        <f t="array" ref="E379">IF(#REF!="","",#REF!)</f>
        <v>#REF!</v>
      </c>
      <c r="F379" s="316" t="e">
        <f t="array" ref="F379">IF(#REF!="","",#REF!)</f>
        <v>#REF!</v>
      </c>
      <c r="G379" s="316" t="e">
        <f t="array" ref="G379">IF(#REF!="","",#REF!)</f>
        <v>#REF!</v>
      </c>
      <c r="H379" s="316" t="e">
        <f t="array" ref="H379">IF(#REF!="","",#REF!)</f>
        <v>#REF!</v>
      </c>
      <c r="I379" s="316" t="e">
        <f t="array" ref="I379">IF(#REF!="","",#REF!)</f>
        <v>#REF!</v>
      </c>
      <c r="J379" s="316" t="e">
        <f t="array" ref="J379">IF(#REF!="","",#REF!)</f>
        <v>#REF!</v>
      </c>
      <c r="K379" s="316" t="e">
        <f t="array" ref="K379">IF(#REF!="","",#REF!)</f>
        <v>#REF!</v>
      </c>
      <c r="L379" s="316" t="e">
        <f t="array" ref="L379">IF(#REF!="","",#REF!)</f>
        <v>#REF!</v>
      </c>
      <c r="M379" s="316" t="e">
        <f t="array" ref="M379">IF(#REF!="","",#REF!)</f>
        <v>#REF!</v>
      </c>
      <c r="N379" s="316" t="e">
        <f t="array" ref="N379">IF(#REF!="","",#REF!)</f>
        <v>#REF!</v>
      </c>
      <c r="O379" s="316" t="e">
        <f t="array" ref="O379">IF(#REF!="","",#REF!)</f>
        <v>#REF!</v>
      </c>
      <c r="P379" s="316" t="e">
        <f t="array" ref="P379">IF(#REF!="","",#REF!)</f>
        <v>#REF!</v>
      </c>
      <c r="Q379" s="316" t="e">
        <f t="array" ref="Q379">IF(#REF!="","",#REF!)</f>
        <v>#REF!</v>
      </c>
      <c r="R379" s="316" t="e">
        <f t="array" ref="R379">IF(#REF!="","",#REF!)</f>
        <v>#REF!</v>
      </c>
    </row>
    <row r="380" spans="1:18" x14ac:dyDescent="0.25">
      <c r="A380" s="322">
        <v>11</v>
      </c>
      <c r="B380" s="316" t="e">
        <f t="array" ref="B380">IF(#REF!="","",#REF!)</f>
        <v>#REF!</v>
      </c>
      <c r="C380" s="316" t="e">
        <f t="array" ref="C380">IF(#REF!="","",#REF!)</f>
        <v>#REF!</v>
      </c>
      <c r="D380" s="316" t="e">
        <f t="array" ref="D380">IF(#REF!="","",#REF!)</f>
        <v>#REF!</v>
      </c>
      <c r="E380" s="316" t="e">
        <f t="array" ref="E380">IF(#REF!="","",#REF!)</f>
        <v>#REF!</v>
      </c>
      <c r="F380" s="316" t="e">
        <f t="array" ref="F380">IF(#REF!="","",#REF!)</f>
        <v>#REF!</v>
      </c>
      <c r="G380" s="316" t="e">
        <f t="array" ref="G380">IF(#REF!="","",#REF!)</f>
        <v>#REF!</v>
      </c>
      <c r="H380" s="316" t="e">
        <f t="array" ref="H380">IF(#REF!="","",#REF!)</f>
        <v>#REF!</v>
      </c>
      <c r="I380" s="316" t="e">
        <f t="array" ref="I380">IF(#REF!="","",#REF!)</f>
        <v>#REF!</v>
      </c>
      <c r="J380" s="316" t="e">
        <f t="array" ref="J380">IF(#REF!="","",#REF!)</f>
        <v>#REF!</v>
      </c>
      <c r="K380" s="316" t="e">
        <f t="array" ref="K380">IF(#REF!="","",#REF!)</f>
        <v>#REF!</v>
      </c>
      <c r="L380" s="316" t="e">
        <f t="array" ref="L380">IF(#REF!="","",#REF!)</f>
        <v>#REF!</v>
      </c>
      <c r="M380" s="316" t="e">
        <f t="array" ref="M380">IF(#REF!="","",#REF!)</f>
        <v>#REF!</v>
      </c>
      <c r="N380" s="316" t="e">
        <f t="array" ref="N380">IF(#REF!="","",#REF!)</f>
        <v>#REF!</v>
      </c>
      <c r="O380" s="316" t="e">
        <f t="array" ref="O380">IF(#REF!="","",#REF!)</f>
        <v>#REF!</v>
      </c>
      <c r="P380" s="316" t="e">
        <f t="array" ref="P380">IF(#REF!="","",#REF!)</f>
        <v>#REF!</v>
      </c>
      <c r="Q380" s="316" t="e">
        <f t="array" ref="Q380">IF(#REF!="","",#REF!)</f>
        <v>#REF!</v>
      </c>
      <c r="R380" s="316" t="e">
        <f t="array" ref="R380">IF(#REF!="","",#REF!)</f>
        <v>#REF!</v>
      </c>
    </row>
    <row r="381" spans="1:18" x14ac:dyDescent="0.25">
      <c r="A381" s="322">
        <v>11</v>
      </c>
      <c r="B381" s="316" t="e">
        <f t="array" ref="B381">IF(#REF!="","",#REF!)</f>
        <v>#REF!</v>
      </c>
      <c r="C381" s="316" t="e">
        <f t="array" ref="C381">IF(#REF!="","",#REF!)</f>
        <v>#REF!</v>
      </c>
      <c r="D381" s="316" t="e">
        <f t="array" ref="D381">IF(#REF!="","",#REF!)</f>
        <v>#REF!</v>
      </c>
      <c r="E381" s="316" t="e">
        <f t="array" ref="E381">IF(#REF!="","",#REF!)</f>
        <v>#REF!</v>
      </c>
      <c r="F381" s="316" t="e">
        <f t="array" ref="F381">IF(#REF!="","",#REF!)</f>
        <v>#REF!</v>
      </c>
      <c r="G381" s="316" t="e">
        <f t="array" ref="G381">IF(#REF!="","",#REF!)</f>
        <v>#REF!</v>
      </c>
      <c r="H381" s="316" t="e">
        <f t="array" ref="H381">IF(#REF!="","",#REF!)</f>
        <v>#REF!</v>
      </c>
      <c r="I381" s="316" t="e">
        <f t="array" ref="I381">IF(#REF!="","",#REF!)</f>
        <v>#REF!</v>
      </c>
      <c r="J381" s="316" t="e">
        <f t="array" ref="J381">IF(#REF!="","",#REF!)</f>
        <v>#REF!</v>
      </c>
      <c r="K381" s="316" t="e">
        <f t="array" ref="K381">IF(#REF!="","",#REF!)</f>
        <v>#REF!</v>
      </c>
      <c r="L381" s="316" t="e">
        <f t="array" ref="L381">IF(#REF!="","",#REF!)</f>
        <v>#REF!</v>
      </c>
      <c r="M381" s="316" t="e">
        <f t="array" ref="M381">IF(#REF!="","",#REF!)</f>
        <v>#REF!</v>
      </c>
      <c r="N381" s="316" t="e">
        <f t="array" ref="N381">IF(#REF!="","",#REF!)</f>
        <v>#REF!</v>
      </c>
      <c r="O381" s="316" t="e">
        <f t="array" ref="O381">IF(#REF!="","",#REF!)</f>
        <v>#REF!</v>
      </c>
      <c r="P381" s="316" t="e">
        <f t="array" ref="P381">IF(#REF!="","",#REF!)</f>
        <v>#REF!</v>
      </c>
      <c r="Q381" s="316" t="e">
        <f t="array" ref="Q381">IF(#REF!="","",#REF!)</f>
        <v>#REF!</v>
      </c>
      <c r="R381" s="316" t="e">
        <f t="array" ref="R381">IF(#REF!="","",#REF!)</f>
        <v>#REF!</v>
      </c>
    </row>
    <row r="382" spans="1:18" x14ac:dyDescent="0.25">
      <c r="A382" s="322">
        <v>11</v>
      </c>
      <c r="B382" s="316" t="e">
        <f t="array" ref="B382">IF(#REF!="","",#REF!)</f>
        <v>#REF!</v>
      </c>
      <c r="C382" s="316" t="e">
        <f t="array" ref="C382">IF(#REF!="","",#REF!)</f>
        <v>#REF!</v>
      </c>
      <c r="D382" s="316" t="e">
        <f t="array" ref="D382">IF(#REF!="","",#REF!)</f>
        <v>#REF!</v>
      </c>
      <c r="E382" s="316" t="e">
        <f t="array" ref="E382">IF(#REF!="","",#REF!)</f>
        <v>#REF!</v>
      </c>
      <c r="F382" s="316" t="e">
        <f t="array" ref="F382">IF(#REF!="","",#REF!)</f>
        <v>#REF!</v>
      </c>
      <c r="G382" s="316" t="e">
        <f t="array" ref="G382">IF(#REF!="","",#REF!)</f>
        <v>#REF!</v>
      </c>
      <c r="H382" s="316" t="e">
        <f t="array" ref="H382">IF(#REF!="","",#REF!)</f>
        <v>#REF!</v>
      </c>
      <c r="I382" s="316" t="e">
        <f t="array" ref="I382">IF(#REF!="","",#REF!)</f>
        <v>#REF!</v>
      </c>
      <c r="J382" s="316" t="e">
        <f t="array" ref="J382">IF(#REF!="","",#REF!)</f>
        <v>#REF!</v>
      </c>
      <c r="K382" s="316" t="e">
        <f t="array" ref="K382">IF(#REF!="","",#REF!)</f>
        <v>#REF!</v>
      </c>
      <c r="L382" s="316" t="e">
        <f t="array" ref="L382">IF(#REF!="","",#REF!)</f>
        <v>#REF!</v>
      </c>
      <c r="M382" s="316" t="e">
        <f t="array" ref="M382">IF(#REF!="","",#REF!)</f>
        <v>#REF!</v>
      </c>
      <c r="N382" s="316" t="e">
        <f t="array" ref="N382">IF(#REF!="","",#REF!)</f>
        <v>#REF!</v>
      </c>
      <c r="O382" s="316" t="e">
        <f t="array" ref="O382">IF(#REF!="","",#REF!)</f>
        <v>#REF!</v>
      </c>
      <c r="P382" s="316" t="e">
        <f t="array" ref="P382">IF(#REF!="","",#REF!)</f>
        <v>#REF!</v>
      </c>
      <c r="Q382" s="316" t="e">
        <f t="array" ref="Q382">IF(#REF!="","",#REF!)</f>
        <v>#REF!</v>
      </c>
      <c r="R382" s="316" t="e">
        <f t="array" ref="R382">IF(#REF!="","",#REF!)</f>
        <v>#REF!</v>
      </c>
    </row>
    <row r="383" spans="1:18" x14ac:dyDescent="0.25">
      <c r="A383" s="322">
        <v>11</v>
      </c>
      <c r="B383" s="316" t="e">
        <f t="array" ref="B383">IF(#REF!="","",#REF!)</f>
        <v>#REF!</v>
      </c>
      <c r="C383" s="316" t="e">
        <f t="array" ref="C383">IF(#REF!="","",#REF!)</f>
        <v>#REF!</v>
      </c>
      <c r="D383" s="316" t="e">
        <f t="array" ref="D383">IF(#REF!="","",#REF!)</f>
        <v>#REF!</v>
      </c>
      <c r="E383" s="316" t="e">
        <f t="array" ref="E383">IF(#REF!="","",#REF!)</f>
        <v>#REF!</v>
      </c>
      <c r="F383" s="316" t="e">
        <f t="array" ref="F383">IF(#REF!="","",#REF!)</f>
        <v>#REF!</v>
      </c>
      <c r="G383" s="316" t="e">
        <f t="array" ref="G383">IF(#REF!="","",#REF!)</f>
        <v>#REF!</v>
      </c>
      <c r="H383" s="316" t="e">
        <f t="array" ref="H383">IF(#REF!="","",#REF!)</f>
        <v>#REF!</v>
      </c>
      <c r="I383" s="316" t="e">
        <f t="array" ref="I383">IF(#REF!="","",#REF!)</f>
        <v>#REF!</v>
      </c>
      <c r="J383" s="316" t="e">
        <f t="array" ref="J383">IF(#REF!="","",#REF!)</f>
        <v>#REF!</v>
      </c>
      <c r="K383" s="316" t="e">
        <f t="array" ref="K383">IF(#REF!="","",#REF!)</f>
        <v>#REF!</v>
      </c>
      <c r="L383" s="316" t="e">
        <f t="array" ref="L383">IF(#REF!="","",#REF!)</f>
        <v>#REF!</v>
      </c>
      <c r="M383" s="316" t="e">
        <f t="array" ref="M383">IF(#REF!="","",#REF!)</f>
        <v>#REF!</v>
      </c>
      <c r="N383" s="316" t="e">
        <f t="array" ref="N383">IF(#REF!="","",#REF!)</f>
        <v>#REF!</v>
      </c>
      <c r="O383" s="316" t="e">
        <f t="array" ref="O383">IF(#REF!="","",#REF!)</f>
        <v>#REF!</v>
      </c>
      <c r="P383" s="316" t="e">
        <f t="array" ref="P383">IF(#REF!="","",#REF!)</f>
        <v>#REF!</v>
      </c>
      <c r="Q383" s="316" t="e">
        <f t="array" ref="Q383">IF(#REF!="","",#REF!)</f>
        <v>#REF!</v>
      </c>
      <c r="R383" s="316" t="e">
        <f t="array" ref="R383">IF(#REF!="","",#REF!)</f>
        <v>#REF!</v>
      </c>
    </row>
    <row r="384" spans="1:18" x14ac:dyDescent="0.25">
      <c r="A384" s="322">
        <v>11</v>
      </c>
      <c r="B384" s="316" t="e">
        <f t="array" ref="B384">IF(#REF!="","",#REF!)</f>
        <v>#REF!</v>
      </c>
      <c r="C384" s="316" t="e">
        <f t="array" ref="C384">IF(#REF!="","",#REF!)</f>
        <v>#REF!</v>
      </c>
      <c r="D384" s="316" t="e">
        <f t="array" ref="D384">IF(#REF!="","",#REF!)</f>
        <v>#REF!</v>
      </c>
      <c r="E384" s="316" t="e">
        <f t="array" ref="E384">IF(#REF!="","",#REF!)</f>
        <v>#REF!</v>
      </c>
      <c r="F384" s="316" t="e">
        <f t="array" ref="F384">IF(#REF!="","",#REF!)</f>
        <v>#REF!</v>
      </c>
      <c r="G384" s="316" t="e">
        <f t="array" ref="G384">IF(#REF!="","",#REF!)</f>
        <v>#REF!</v>
      </c>
      <c r="H384" s="316" t="e">
        <f t="array" ref="H384">IF(#REF!="","",#REF!)</f>
        <v>#REF!</v>
      </c>
      <c r="I384" s="316" t="e">
        <f t="array" ref="I384">IF(#REF!="","",#REF!)</f>
        <v>#REF!</v>
      </c>
      <c r="J384" s="316" t="e">
        <f t="array" ref="J384">IF(#REF!="","",#REF!)</f>
        <v>#REF!</v>
      </c>
      <c r="K384" s="316" t="e">
        <f t="array" ref="K384">IF(#REF!="","",#REF!)</f>
        <v>#REF!</v>
      </c>
      <c r="L384" s="316" t="e">
        <f t="array" ref="L384">IF(#REF!="","",#REF!)</f>
        <v>#REF!</v>
      </c>
      <c r="M384" s="316" t="e">
        <f t="array" ref="M384">IF(#REF!="","",#REF!)</f>
        <v>#REF!</v>
      </c>
      <c r="N384" s="316" t="e">
        <f t="array" ref="N384">IF(#REF!="","",#REF!)</f>
        <v>#REF!</v>
      </c>
      <c r="O384" s="316" t="e">
        <f t="array" ref="O384">IF(#REF!="","",#REF!)</f>
        <v>#REF!</v>
      </c>
      <c r="P384" s="316" t="e">
        <f t="array" ref="P384">IF(#REF!="","",#REF!)</f>
        <v>#REF!</v>
      </c>
      <c r="Q384" s="316" t="e">
        <f t="array" ref="Q384">IF(#REF!="","",#REF!)</f>
        <v>#REF!</v>
      </c>
      <c r="R384" s="316" t="e">
        <f t="array" ref="R384">IF(#REF!="","",#REF!)</f>
        <v>#REF!</v>
      </c>
    </row>
    <row r="385" spans="1:18" x14ac:dyDescent="0.25">
      <c r="A385" s="322">
        <v>11</v>
      </c>
      <c r="B385" s="316" t="e">
        <f t="array" ref="B385">IF(#REF!="","",#REF!)</f>
        <v>#REF!</v>
      </c>
      <c r="C385" s="316" t="e">
        <f t="array" ref="C385">IF(#REF!="","",#REF!)</f>
        <v>#REF!</v>
      </c>
      <c r="D385" s="316" t="e">
        <f t="array" ref="D385">IF(#REF!="","",#REF!)</f>
        <v>#REF!</v>
      </c>
      <c r="E385" s="316" t="e">
        <f t="array" ref="E385">IF(#REF!="","",#REF!)</f>
        <v>#REF!</v>
      </c>
      <c r="F385" s="316" t="e">
        <f t="array" ref="F385">IF(#REF!="","",#REF!)</f>
        <v>#REF!</v>
      </c>
      <c r="G385" s="316" t="e">
        <f t="array" ref="G385">IF(#REF!="","",#REF!)</f>
        <v>#REF!</v>
      </c>
      <c r="H385" s="316" t="e">
        <f t="array" ref="H385">IF(#REF!="","",#REF!)</f>
        <v>#REF!</v>
      </c>
      <c r="I385" s="316" t="e">
        <f t="array" ref="I385">IF(#REF!="","",#REF!)</f>
        <v>#REF!</v>
      </c>
      <c r="J385" s="316" t="e">
        <f t="array" ref="J385">IF(#REF!="","",#REF!)</f>
        <v>#REF!</v>
      </c>
      <c r="K385" s="316" t="e">
        <f t="array" ref="K385">IF(#REF!="","",#REF!)</f>
        <v>#REF!</v>
      </c>
      <c r="L385" s="316" t="e">
        <f t="array" ref="L385">IF(#REF!="","",#REF!)</f>
        <v>#REF!</v>
      </c>
      <c r="M385" s="316" t="e">
        <f t="array" ref="M385">IF(#REF!="","",#REF!)</f>
        <v>#REF!</v>
      </c>
      <c r="N385" s="316" t="e">
        <f t="array" ref="N385">IF(#REF!="","",#REF!)</f>
        <v>#REF!</v>
      </c>
      <c r="O385" s="316" t="e">
        <f t="array" ref="O385">IF(#REF!="","",#REF!)</f>
        <v>#REF!</v>
      </c>
      <c r="P385" s="316" t="e">
        <f t="array" ref="P385">IF(#REF!="","",#REF!)</f>
        <v>#REF!</v>
      </c>
      <c r="Q385" s="316" t="e">
        <f t="array" ref="Q385">IF(#REF!="","",#REF!)</f>
        <v>#REF!</v>
      </c>
      <c r="R385" s="316" t="e">
        <f t="array" ref="R385">IF(#REF!="","",#REF!)</f>
        <v>#REF!</v>
      </c>
    </row>
    <row r="386" spans="1:18" x14ac:dyDescent="0.25">
      <c r="A386" s="322">
        <v>11</v>
      </c>
      <c r="B386" s="316" t="e">
        <f t="array" ref="B386">IF(#REF!="","",#REF!)</f>
        <v>#REF!</v>
      </c>
      <c r="C386" s="316" t="e">
        <f t="array" ref="C386">IF(#REF!="","",#REF!)</f>
        <v>#REF!</v>
      </c>
      <c r="D386" s="316" t="e">
        <f t="array" ref="D386">IF(#REF!="","",#REF!)</f>
        <v>#REF!</v>
      </c>
      <c r="E386" s="316" t="e">
        <f t="array" ref="E386">IF(#REF!="","",#REF!)</f>
        <v>#REF!</v>
      </c>
      <c r="F386" s="316" t="e">
        <f t="array" ref="F386">IF(#REF!="","",#REF!)</f>
        <v>#REF!</v>
      </c>
      <c r="G386" s="316" t="e">
        <f t="array" ref="G386">IF(#REF!="","",#REF!)</f>
        <v>#REF!</v>
      </c>
      <c r="H386" s="316" t="e">
        <f t="array" ref="H386">IF(#REF!="","",#REF!)</f>
        <v>#REF!</v>
      </c>
      <c r="I386" s="316" t="e">
        <f t="array" ref="I386">IF(#REF!="","",#REF!)</f>
        <v>#REF!</v>
      </c>
      <c r="J386" s="316" t="e">
        <f t="array" ref="J386">IF(#REF!="","",#REF!)</f>
        <v>#REF!</v>
      </c>
      <c r="K386" s="316" t="e">
        <f t="array" ref="K386">IF(#REF!="","",#REF!)</f>
        <v>#REF!</v>
      </c>
      <c r="L386" s="316" t="e">
        <f t="array" ref="L386">IF(#REF!="","",#REF!)</f>
        <v>#REF!</v>
      </c>
      <c r="M386" s="316" t="e">
        <f t="array" ref="M386">IF(#REF!="","",#REF!)</f>
        <v>#REF!</v>
      </c>
      <c r="N386" s="316" t="e">
        <f t="array" ref="N386">IF(#REF!="","",#REF!)</f>
        <v>#REF!</v>
      </c>
      <c r="O386" s="316" t="e">
        <f t="array" ref="O386">IF(#REF!="","",#REF!)</f>
        <v>#REF!</v>
      </c>
      <c r="P386" s="316" t="e">
        <f t="array" ref="P386">IF(#REF!="","",#REF!)</f>
        <v>#REF!</v>
      </c>
      <c r="Q386" s="316" t="e">
        <f t="array" ref="Q386">IF(#REF!="","",#REF!)</f>
        <v>#REF!</v>
      </c>
      <c r="R386" s="316" t="e">
        <f t="array" ref="R386">IF(#REF!="","",#REF!)</f>
        <v>#REF!</v>
      </c>
    </row>
    <row r="387" spans="1:18" x14ac:dyDescent="0.25">
      <c r="A387" s="322">
        <v>11</v>
      </c>
      <c r="B387" s="316" t="e">
        <f t="array" ref="B387">IF(#REF!="","",#REF!)</f>
        <v>#REF!</v>
      </c>
      <c r="C387" s="316" t="e">
        <f t="array" ref="C387">IF(#REF!="","",#REF!)</f>
        <v>#REF!</v>
      </c>
      <c r="D387" s="316" t="e">
        <f t="array" ref="D387">IF(#REF!="","",#REF!)</f>
        <v>#REF!</v>
      </c>
      <c r="E387" s="316" t="e">
        <f t="array" ref="E387">IF(#REF!="","",#REF!)</f>
        <v>#REF!</v>
      </c>
      <c r="F387" s="316" t="e">
        <f t="array" ref="F387">IF(#REF!="","",#REF!)</f>
        <v>#REF!</v>
      </c>
      <c r="G387" s="316" t="e">
        <f t="array" ref="G387">IF(#REF!="","",#REF!)</f>
        <v>#REF!</v>
      </c>
      <c r="H387" s="316" t="e">
        <f t="array" ref="H387">IF(#REF!="","",#REF!)</f>
        <v>#REF!</v>
      </c>
      <c r="I387" s="316" t="e">
        <f t="array" ref="I387">IF(#REF!="","",#REF!)</f>
        <v>#REF!</v>
      </c>
      <c r="J387" s="316" t="e">
        <f t="array" ref="J387">IF(#REF!="","",#REF!)</f>
        <v>#REF!</v>
      </c>
      <c r="K387" s="316" t="e">
        <f t="array" ref="K387">IF(#REF!="","",#REF!)</f>
        <v>#REF!</v>
      </c>
      <c r="L387" s="316" t="e">
        <f t="array" ref="L387">IF(#REF!="","",#REF!)</f>
        <v>#REF!</v>
      </c>
      <c r="M387" s="316" t="e">
        <f t="array" ref="M387">IF(#REF!="","",#REF!)</f>
        <v>#REF!</v>
      </c>
      <c r="N387" s="316" t="e">
        <f t="array" ref="N387">IF(#REF!="","",#REF!)</f>
        <v>#REF!</v>
      </c>
      <c r="O387" s="316" t="e">
        <f t="array" ref="O387">IF(#REF!="","",#REF!)</f>
        <v>#REF!</v>
      </c>
      <c r="P387" s="316" t="e">
        <f t="array" ref="P387">IF(#REF!="","",#REF!)</f>
        <v>#REF!</v>
      </c>
      <c r="Q387" s="316" t="e">
        <f t="array" ref="Q387">IF(#REF!="","",#REF!)</f>
        <v>#REF!</v>
      </c>
      <c r="R387" s="316" t="e">
        <f t="array" ref="R387">IF(#REF!="","",#REF!)</f>
        <v>#REF!</v>
      </c>
    </row>
    <row r="388" spans="1:18" x14ac:dyDescent="0.25">
      <c r="A388" s="322">
        <v>11</v>
      </c>
      <c r="B388" s="316" t="e">
        <f t="array" ref="B388">IF(#REF!="","",#REF!)</f>
        <v>#REF!</v>
      </c>
      <c r="C388" s="316" t="e">
        <f t="array" ref="C388">IF(#REF!="","",#REF!)</f>
        <v>#REF!</v>
      </c>
      <c r="D388" s="316" t="e">
        <f t="array" ref="D388">IF(#REF!="","",#REF!)</f>
        <v>#REF!</v>
      </c>
      <c r="E388" s="316" t="e">
        <f t="array" ref="E388">IF(#REF!="","",#REF!)</f>
        <v>#REF!</v>
      </c>
      <c r="F388" s="316" t="e">
        <f t="array" ref="F388">IF(#REF!="","",#REF!)</f>
        <v>#REF!</v>
      </c>
      <c r="G388" s="316" t="e">
        <f t="array" ref="G388">IF(#REF!="","",#REF!)</f>
        <v>#REF!</v>
      </c>
      <c r="H388" s="316" t="e">
        <f t="array" ref="H388">IF(#REF!="","",#REF!)</f>
        <v>#REF!</v>
      </c>
      <c r="I388" s="316" t="e">
        <f t="array" ref="I388">IF(#REF!="","",#REF!)</f>
        <v>#REF!</v>
      </c>
      <c r="J388" s="316" t="e">
        <f t="array" ref="J388">IF(#REF!="","",#REF!)</f>
        <v>#REF!</v>
      </c>
      <c r="K388" s="316" t="e">
        <f t="array" ref="K388">IF(#REF!="","",#REF!)</f>
        <v>#REF!</v>
      </c>
      <c r="L388" s="316" t="e">
        <f t="array" ref="L388">IF(#REF!="","",#REF!)</f>
        <v>#REF!</v>
      </c>
      <c r="M388" s="316" t="e">
        <f t="array" ref="M388">IF(#REF!="","",#REF!)</f>
        <v>#REF!</v>
      </c>
      <c r="N388" s="316" t="e">
        <f t="array" ref="N388">IF(#REF!="","",#REF!)</f>
        <v>#REF!</v>
      </c>
      <c r="O388" s="316" t="e">
        <f t="array" ref="O388">IF(#REF!="","",#REF!)</f>
        <v>#REF!</v>
      </c>
      <c r="P388" s="316" t="e">
        <f t="array" ref="P388">IF(#REF!="","",#REF!)</f>
        <v>#REF!</v>
      </c>
      <c r="Q388" s="316" t="e">
        <f t="array" ref="Q388">IF(#REF!="","",#REF!)</f>
        <v>#REF!</v>
      </c>
      <c r="R388" s="316" t="e">
        <f t="array" ref="R388">IF(#REF!="","",#REF!)</f>
        <v>#REF!</v>
      </c>
    </row>
    <row r="389" spans="1:18" x14ac:dyDescent="0.25">
      <c r="A389" s="322">
        <v>11</v>
      </c>
      <c r="B389" s="316" t="e">
        <f t="array" ref="B389">IF(#REF!="","",#REF!)</f>
        <v>#REF!</v>
      </c>
      <c r="C389" s="316" t="e">
        <f t="array" ref="C389">IF(#REF!="","",#REF!)</f>
        <v>#REF!</v>
      </c>
      <c r="D389" s="316" t="e">
        <f t="array" ref="D389">IF(#REF!="","",#REF!)</f>
        <v>#REF!</v>
      </c>
      <c r="E389" s="316" t="e">
        <f t="array" ref="E389">IF(#REF!="","",#REF!)</f>
        <v>#REF!</v>
      </c>
      <c r="F389" s="316" t="e">
        <f t="array" ref="F389">IF(#REF!="","",#REF!)</f>
        <v>#REF!</v>
      </c>
      <c r="G389" s="316" t="e">
        <f t="array" ref="G389">IF(#REF!="","",#REF!)</f>
        <v>#REF!</v>
      </c>
      <c r="H389" s="316" t="e">
        <f t="array" ref="H389">IF(#REF!="","",#REF!)</f>
        <v>#REF!</v>
      </c>
      <c r="I389" s="316" t="e">
        <f t="array" ref="I389">IF(#REF!="","",#REF!)</f>
        <v>#REF!</v>
      </c>
      <c r="J389" s="316" t="e">
        <f t="array" ref="J389">IF(#REF!="","",#REF!)</f>
        <v>#REF!</v>
      </c>
      <c r="K389" s="316" t="e">
        <f t="array" ref="K389">IF(#REF!="","",#REF!)</f>
        <v>#REF!</v>
      </c>
      <c r="L389" s="316" t="e">
        <f t="array" ref="L389">IF(#REF!="","",#REF!)</f>
        <v>#REF!</v>
      </c>
      <c r="M389" s="316" t="e">
        <f t="array" ref="M389">IF(#REF!="","",#REF!)</f>
        <v>#REF!</v>
      </c>
      <c r="N389" s="316" t="e">
        <f t="array" ref="N389">IF(#REF!="","",#REF!)</f>
        <v>#REF!</v>
      </c>
      <c r="O389" s="316" t="e">
        <f t="array" ref="O389">IF(#REF!="","",#REF!)</f>
        <v>#REF!</v>
      </c>
      <c r="P389" s="316" t="e">
        <f t="array" ref="P389">IF(#REF!="","",#REF!)</f>
        <v>#REF!</v>
      </c>
      <c r="Q389" s="316" t="e">
        <f t="array" ref="Q389">IF(#REF!="","",#REF!)</f>
        <v>#REF!</v>
      </c>
      <c r="R389" s="316" t="e">
        <f t="array" ref="R389">IF(#REF!="","",#REF!)</f>
        <v>#REF!</v>
      </c>
    </row>
    <row r="390" spans="1:18" x14ac:dyDescent="0.25">
      <c r="A390" s="322">
        <v>11</v>
      </c>
      <c r="B390" s="316" t="e">
        <f t="array" ref="B390">IF(#REF!="","",#REF!)</f>
        <v>#REF!</v>
      </c>
      <c r="C390" s="316" t="e">
        <f t="array" ref="C390">IF(#REF!="","",#REF!)</f>
        <v>#REF!</v>
      </c>
      <c r="D390" s="316" t="e">
        <f t="array" ref="D390">IF(#REF!="","",#REF!)</f>
        <v>#REF!</v>
      </c>
      <c r="E390" s="316" t="e">
        <f t="array" ref="E390">IF(#REF!="","",#REF!)</f>
        <v>#REF!</v>
      </c>
      <c r="F390" s="316" t="e">
        <f t="array" ref="F390">IF(#REF!="","",#REF!)</f>
        <v>#REF!</v>
      </c>
      <c r="G390" s="316" t="e">
        <f t="array" ref="G390">IF(#REF!="","",#REF!)</f>
        <v>#REF!</v>
      </c>
      <c r="H390" s="316" t="e">
        <f t="array" ref="H390">IF(#REF!="","",#REF!)</f>
        <v>#REF!</v>
      </c>
      <c r="I390" s="316" t="e">
        <f t="array" ref="I390">IF(#REF!="","",#REF!)</f>
        <v>#REF!</v>
      </c>
      <c r="J390" s="316" t="e">
        <f t="array" ref="J390">IF(#REF!="","",#REF!)</f>
        <v>#REF!</v>
      </c>
      <c r="K390" s="316" t="e">
        <f t="array" ref="K390">IF(#REF!="","",#REF!)</f>
        <v>#REF!</v>
      </c>
      <c r="L390" s="316" t="e">
        <f t="array" ref="L390">IF(#REF!="","",#REF!)</f>
        <v>#REF!</v>
      </c>
      <c r="M390" s="316" t="e">
        <f t="array" ref="M390">IF(#REF!="","",#REF!)</f>
        <v>#REF!</v>
      </c>
      <c r="N390" s="316" t="e">
        <f t="array" ref="N390">IF(#REF!="","",#REF!)</f>
        <v>#REF!</v>
      </c>
      <c r="O390" s="316" t="e">
        <f t="array" ref="O390">IF(#REF!="","",#REF!)</f>
        <v>#REF!</v>
      </c>
      <c r="P390" s="316" t="e">
        <f t="array" ref="P390">IF(#REF!="","",#REF!)</f>
        <v>#REF!</v>
      </c>
      <c r="Q390" s="316" t="e">
        <f t="array" ref="Q390">IF(#REF!="","",#REF!)</f>
        <v>#REF!</v>
      </c>
      <c r="R390" s="316" t="e">
        <f t="array" ref="R390">IF(#REF!="","",#REF!)</f>
        <v>#REF!</v>
      </c>
    </row>
    <row r="391" spans="1:18" x14ac:dyDescent="0.25">
      <c r="A391" s="322">
        <v>11</v>
      </c>
      <c r="B391" s="316" t="e">
        <f t="array" ref="B391">IF(#REF!="","",#REF!)</f>
        <v>#REF!</v>
      </c>
      <c r="C391" s="316" t="e">
        <f t="array" ref="C391">IF(#REF!="","",#REF!)</f>
        <v>#REF!</v>
      </c>
      <c r="D391" s="316" t="e">
        <f t="array" ref="D391">IF(#REF!="","",#REF!)</f>
        <v>#REF!</v>
      </c>
      <c r="E391" s="316" t="e">
        <f t="array" ref="E391">IF(#REF!="","",#REF!)</f>
        <v>#REF!</v>
      </c>
      <c r="F391" s="316" t="e">
        <f t="array" ref="F391">IF(#REF!="","",#REF!)</f>
        <v>#REF!</v>
      </c>
      <c r="G391" s="316" t="e">
        <f t="array" ref="G391">IF(#REF!="","",#REF!)</f>
        <v>#REF!</v>
      </c>
      <c r="H391" s="316" t="e">
        <f t="array" ref="H391">IF(#REF!="","",#REF!)</f>
        <v>#REF!</v>
      </c>
      <c r="I391" s="316" t="e">
        <f t="array" ref="I391">IF(#REF!="","",#REF!)</f>
        <v>#REF!</v>
      </c>
      <c r="J391" s="316" t="e">
        <f t="array" ref="J391">IF(#REF!="","",#REF!)</f>
        <v>#REF!</v>
      </c>
      <c r="K391" s="316" t="e">
        <f t="array" ref="K391">IF(#REF!="","",#REF!)</f>
        <v>#REF!</v>
      </c>
      <c r="L391" s="316" t="e">
        <f t="array" ref="L391">IF(#REF!="","",#REF!)</f>
        <v>#REF!</v>
      </c>
      <c r="M391" s="316" t="e">
        <f t="array" ref="M391">IF(#REF!="","",#REF!)</f>
        <v>#REF!</v>
      </c>
      <c r="N391" s="316" t="e">
        <f t="array" ref="N391">IF(#REF!="","",#REF!)</f>
        <v>#REF!</v>
      </c>
      <c r="O391" s="316" t="e">
        <f t="array" ref="O391">IF(#REF!="","",#REF!)</f>
        <v>#REF!</v>
      </c>
      <c r="P391" s="316" t="e">
        <f t="array" ref="P391">IF(#REF!="","",#REF!)</f>
        <v>#REF!</v>
      </c>
      <c r="Q391" s="316" t="e">
        <f t="array" ref="Q391">IF(#REF!="","",#REF!)</f>
        <v>#REF!</v>
      </c>
      <c r="R391" s="316" t="e">
        <f t="array" ref="R391">IF(#REF!="","",#REF!)</f>
        <v>#REF!</v>
      </c>
    </row>
    <row r="392" spans="1:18" x14ac:dyDescent="0.25">
      <c r="A392" s="322">
        <v>11</v>
      </c>
      <c r="B392" s="316" t="e">
        <f t="array" ref="B392">IF(#REF!="","",#REF!)</f>
        <v>#REF!</v>
      </c>
      <c r="C392" s="316" t="e">
        <f t="array" ref="C392">IF(#REF!="","",#REF!)</f>
        <v>#REF!</v>
      </c>
      <c r="D392" s="316" t="e">
        <f t="array" ref="D392">IF(#REF!="","",#REF!)</f>
        <v>#REF!</v>
      </c>
      <c r="E392" s="316" t="e">
        <f t="array" ref="E392">IF(#REF!="","",#REF!)</f>
        <v>#REF!</v>
      </c>
      <c r="F392" s="316" t="e">
        <f t="array" ref="F392">IF(#REF!="","",#REF!)</f>
        <v>#REF!</v>
      </c>
      <c r="G392" s="316" t="e">
        <f t="array" ref="G392">IF(#REF!="","",#REF!)</f>
        <v>#REF!</v>
      </c>
      <c r="H392" s="316" t="e">
        <f t="array" ref="H392">IF(#REF!="","",#REF!)</f>
        <v>#REF!</v>
      </c>
      <c r="I392" s="316" t="e">
        <f t="array" ref="I392">IF(#REF!="","",#REF!)</f>
        <v>#REF!</v>
      </c>
      <c r="J392" s="316" t="e">
        <f t="array" ref="J392">IF(#REF!="","",#REF!)</f>
        <v>#REF!</v>
      </c>
      <c r="K392" s="316" t="e">
        <f t="array" ref="K392">IF(#REF!="","",#REF!)</f>
        <v>#REF!</v>
      </c>
      <c r="L392" s="316" t="e">
        <f t="array" ref="L392">IF(#REF!="","",#REF!)</f>
        <v>#REF!</v>
      </c>
      <c r="M392" s="316" t="e">
        <f t="array" ref="M392">IF(#REF!="","",#REF!)</f>
        <v>#REF!</v>
      </c>
      <c r="N392" s="316" t="e">
        <f t="array" ref="N392">IF(#REF!="","",#REF!)</f>
        <v>#REF!</v>
      </c>
      <c r="O392" s="316" t="e">
        <f t="array" ref="O392">IF(#REF!="","",#REF!)</f>
        <v>#REF!</v>
      </c>
      <c r="P392" s="316" t="e">
        <f t="array" ref="P392">IF(#REF!="","",#REF!)</f>
        <v>#REF!</v>
      </c>
      <c r="Q392" s="316" t="e">
        <f t="array" ref="Q392">IF(#REF!="","",#REF!)</f>
        <v>#REF!</v>
      </c>
      <c r="R392" s="316" t="e">
        <f t="array" ref="R392">IF(#REF!="","",#REF!)</f>
        <v>#REF!</v>
      </c>
    </row>
    <row r="393" spans="1:18" x14ac:dyDescent="0.25">
      <c r="A393" s="322">
        <v>11</v>
      </c>
      <c r="B393" s="316" t="e">
        <f t="array" ref="B393">IF(#REF!="","",#REF!)</f>
        <v>#REF!</v>
      </c>
      <c r="C393" s="316" t="e">
        <f t="array" ref="C393">IF(#REF!="","",#REF!)</f>
        <v>#REF!</v>
      </c>
      <c r="D393" s="316" t="e">
        <f t="array" ref="D393">IF(#REF!="","",#REF!)</f>
        <v>#REF!</v>
      </c>
      <c r="E393" s="316" t="e">
        <f t="array" ref="E393">IF(#REF!="","",#REF!)</f>
        <v>#REF!</v>
      </c>
      <c r="F393" s="316" t="e">
        <f t="array" ref="F393">IF(#REF!="","",#REF!)</f>
        <v>#REF!</v>
      </c>
      <c r="G393" s="316" t="e">
        <f t="array" ref="G393">IF(#REF!="","",#REF!)</f>
        <v>#REF!</v>
      </c>
      <c r="H393" s="316" t="e">
        <f t="array" ref="H393">IF(#REF!="","",#REF!)</f>
        <v>#REF!</v>
      </c>
      <c r="I393" s="316" t="e">
        <f t="array" ref="I393">IF(#REF!="","",#REF!)</f>
        <v>#REF!</v>
      </c>
      <c r="J393" s="316" t="e">
        <f t="array" ref="J393">IF(#REF!="","",#REF!)</f>
        <v>#REF!</v>
      </c>
      <c r="K393" s="316" t="e">
        <f t="array" ref="K393">IF(#REF!="","",#REF!)</f>
        <v>#REF!</v>
      </c>
      <c r="L393" s="316" t="e">
        <f t="array" ref="L393">IF(#REF!="","",#REF!)</f>
        <v>#REF!</v>
      </c>
      <c r="M393" s="316" t="e">
        <f t="array" ref="M393">IF(#REF!="","",#REF!)</f>
        <v>#REF!</v>
      </c>
      <c r="N393" s="316" t="e">
        <f t="array" ref="N393">IF(#REF!="","",#REF!)</f>
        <v>#REF!</v>
      </c>
      <c r="O393" s="316" t="e">
        <f t="array" ref="O393">IF(#REF!="","",#REF!)</f>
        <v>#REF!</v>
      </c>
      <c r="P393" s="316" t="e">
        <f t="array" ref="P393">IF(#REF!="","",#REF!)</f>
        <v>#REF!</v>
      </c>
      <c r="Q393" s="316" t="e">
        <f t="array" ref="Q393">IF(#REF!="","",#REF!)</f>
        <v>#REF!</v>
      </c>
      <c r="R393" s="316" t="e">
        <f t="array" ref="R393">IF(#REF!="","",#REF!)</f>
        <v>#REF!</v>
      </c>
    </row>
    <row r="394" spans="1:18" x14ac:dyDescent="0.25">
      <c r="A394" s="322">
        <v>11</v>
      </c>
      <c r="B394" s="316" t="e">
        <f t="array" ref="B394">IF(#REF!="","",#REF!)</f>
        <v>#REF!</v>
      </c>
      <c r="C394" s="316" t="e">
        <f t="array" ref="C394">IF(#REF!="","",#REF!)</f>
        <v>#REF!</v>
      </c>
      <c r="D394" s="316" t="e">
        <f t="array" ref="D394">IF(#REF!="","",#REF!)</f>
        <v>#REF!</v>
      </c>
      <c r="E394" s="316" t="e">
        <f t="array" ref="E394">IF(#REF!="","",#REF!)</f>
        <v>#REF!</v>
      </c>
      <c r="F394" s="316" t="e">
        <f t="array" ref="F394">IF(#REF!="","",#REF!)</f>
        <v>#REF!</v>
      </c>
      <c r="G394" s="316" t="e">
        <f t="array" ref="G394">IF(#REF!="","",#REF!)</f>
        <v>#REF!</v>
      </c>
      <c r="H394" s="316" t="e">
        <f t="array" ref="H394">IF(#REF!="","",#REF!)</f>
        <v>#REF!</v>
      </c>
      <c r="I394" s="316" t="e">
        <f t="array" ref="I394">IF(#REF!="","",#REF!)</f>
        <v>#REF!</v>
      </c>
      <c r="J394" s="316" t="e">
        <f t="array" ref="J394">IF(#REF!="","",#REF!)</f>
        <v>#REF!</v>
      </c>
      <c r="K394" s="316" t="e">
        <f t="array" ref="K394">IF(#REF!="","",#REF!)</f>
        <v>#REF!</v>
      </c>
      <c r="L394" s="316" t="e">
        <f t="array" ref="L394">IF(#REF!="","",#REF!)</f>
        <v>#REF!</v>
      </c>
      <c r="M394" s="316" t="e">
        <f t="array" ref="M394">IF(#REF!="","",#REF!)</f>
        <v>#REF!</v>
      </c>
      <c r="N394" s="316" t="e">
        <f t="array" ref="N394">IF(#REF!="","",#REF!)</f>
        <v>#REF!</v>
      </c>
      <c r="O394" s="316" t="e">
        <f t="array" ref="O394">IF(#REF!="","",#REF!)</f>
        <v>#REF!</v>
      </c>
      <c r="P394" s="316" t="e">
        <f t="array" ref="P394">IF(#REF!="","",#REF!)</f>
        <v>#REF!</v>
      </c>
      <c r="Q394" s="316" t="e">
        <f t="array" ref="Q394">IF(#REF!="","",#REF!)</f>
        <v>#REF!</v>
      </c>
      <c r="R394" s="316" t="e">
        <f t="array" ref="R394">IF(#REF!="","",#REF!)</f>
        <v>#REF!</v>
      </c>
    </row>
    <row r="395" spans="1:18" x14ac:dyDescent="0.25">
      <c r="A395" s="322">
        <v>11</v>
      </c>
      <c r="B395" s="316" t="e">
        <f t="array" ref="B395">IF(#REF!="","",#REF!)</f>
        <v>#REF!</v>
      </c>
      <c r="C395" s="316" t="e">
        <f t="array" ref="C395">IF(#REF!="","",#REF!)</f>
        <v>#REF!</v>
      </c>
      <c r="D395" s="316" t="e">
        <f t="array" ref="D395">IF(#REF!="","",#REF!)</f>
        <v>#REF!</v>
      </c>
      <c r="E395" s="316" t="e">
        <f t="array" ref="E395">IF(#REF!="","",#REF!)</f>
        <v>#REF!</v>
      </c>
      <c r="F395" s="316" t="e">
        <f t="array" ref="F395">IF(#REF!="","",#REF!)</f>
        <v>#REF!</v>
      </c>
      <c r="G395" s="316" t="e">
        <f t="array" ref="G395">IF(#REF!="","",#REF!)</f>
        <v>#REF!</v>
      </c>
      <c r="H395" s="316" t="e">
        <f t="array" ref="H395">IF(#REF!="","",#REF!)</f>
        <v>#REF!</v>
      </c>
      <c r="I395" s="316" t="e">
        <f t="array" ref="I395">IF(#REF!="","",#REF!)</f>
        <v>#REF!</v>
      </c>
      <c r="J395" s="316" t="e">
        <f t="array" ref="J395">IF(#REF!="","",#REF!)</f>
        <v>#REF!</v>
      </c>
      <c r="K395" s="316" t="e">
        <f t="array" ref="K395">IF(#REF!="","",#REF!)</f>
        <v>#REF!</v>
      </c>
      <c r="L395" s="316" t="e">
        <f t="array" ref="L395">IF(#REF!="","",#REF!)</f>
        <v>#REF!</v>
      </c>
      <c r="M395" s="316" t="e">
        <f t="array" ref="M395">IF(#REF!="","",#REF!)</f>
        <v>#REF!</v>
      </c>
      <c r="N395" s="316" t="e">
        <f t="array" ref="N395">IF(#REF!="","",#REF!)</f>
        <v>#REF!</v>
      </c>
      <c r="O395" s="316" t="e">
        <f t="array" ref="O395">IF(#REF!="","",#REF!)</f>
        <v>#REF!</v>
      </c>
      <c r="P395" s="316" t="e">
        <f t="array" ref="P395">IF(#REF!="","",#REF!)</f>
        <v>#REF!</v>
      </c>
      <c r="Q395" s="316" t="e">
        <f t="array" ref="Q395">IF(#REF!="","",#REF!)</f>
        <v>#REF!</v>
      </c>
      <c r="R395" s="316" t="e">
        <f t="array" ref="R395">IF(#REF!="","",#REF!)</f>
        <v>#REF!</v>
      </c>
    </row>
    <row r="396" spans="1:18" x14ac:dyDescent="0.25">
      <c r="A396" s="322">
        <v>11</v>
      </c>
      <c r="B396" s="316" t="e">
        <f t="array" ref="B396">IF(#REF!="","",#REF!)</f>
        <v>#REF!</v>
      </c>
      <c r="C396" s="316" t="e">
        <f t="array" ref="C396">IF(#REF!="","",#REF!)</f>
        <v>#REF!</v>
      </c>
      <c r="D396" s="316" t="e">
        <f t="array" ref="D396">IF(#REF!="","",#REF!)</f>
        <v>#REF!</v>
      </c>
      <c r="E396" s="316" t="e">
        <f t="array" ref="E396">IF(#REF!="","",#REF!)</f>
        <v>#REF!</v>
      </c>
      <c r="F396" s="316" t="e">
        <f t="array" ref="F396">IF(#REF!="","",#REF!)</f>
        <v>#REF!</v>
      </c>
      <c r="G396" s="316" t="e">
        <f t="array" ref="G396">IF(#REF!="","",#REF!)</f>
        <v>#REF!</v>
      </c>
      <c r="H396" s="316" t="e">
        <f t="array" ref="H396">IF(#REF!="","",#REF!)</f>
        <v>#REF!</v>
      </c>
      <c r="I396" s="316" t="e">
        <f t="array" ref="I396">IF(#REF!="","",#REF!)</f>
        <v>#REF!</v>
      </c>
      <c r="J396" s="316" t="e">
        <f t="array" ref="J396">IF(#REF!="","",#REF!)</f>
        <v>#REF!</v>
      </c>
      <c r="K396" s="316" t="e">
        <f t="array" ref="K396">IF(#REF!="","",#REF!)</f>
        <v>#REF!</v>
      </c>
      <c r="L396" s="316" t="e">
        <f t="array" ref="L396">IF(#REF!="","",#REF!)</f>
        <v>#REF!</v>
      </c>
      <c r="M396" s="316" t="e">
        <f t="array" ref="M396">IF(#REF!="","",#REF!)</f>
        <v>#REF!</v>
      </c>
      <c r="N396" s="316" t="e">
        <f t="array" ref="N396">IF(#REF!="","",#REF!)</f>
        <v>#REF!</v>
      </c>
      <c r="O396" s="316" t="e">
        <f t="array" ref="O396">IF(#REF!="","",#REF!)</f>
        <v>#REF!</v>
      </c>
      <c r="P396" s="316" t="e">
        <f t="array" ref="P396">IF(#REF!="","",#REF!)</f>
        <v>#REF!</v>
      </c>
      <c r="Q396" s="316" t="e">
        <f t="array" ref="Q396">IF(#REF!="","",#REF!)</f>
        <v>#REF!</v>
      </c>
      <c r="R396" s="316" t="e">
        <f t="array" ref="R396">IF(#REF!="","",#REF!)</f>
        <v>#REF!</v>
      </c>
    </row>
    <row r="397" spans="1:18" x14ac:dyDescent="0.25">
      <c r="A397" s="322">
        <v>11</v>
      </c>
      <c r="B397" s="316" t="e">
        <f t="array" ref="B397">IF(#REF!="","",#REF!)</f>
        <v>#REF!</v>
      </c>
      <c r="C397" s="316" t="e">
        <f t="array" ref="C397">IF(#REF!="","",#REF!)</f>
        <v>#REF!</v>
      </c>
      <c r="D397" s="316" t="e">
        <f t="array" ref="D397">IF(#REF!="","",#REF!)</f>
        <v>#REF!</v>
      </c>
      <c r="E397" s="316" t="e">
        <f t="array" ref="E397">IF(#REF!="","",#REF!)</f>
        <v>#REF!</v>
      </c>
      <c r="F397" s="316" t="e">
        <f t="array" ref="F397">IF(#REF!="","",#REF!)</f>
        <v>#REF!</v>
      </c>
      <c r="G397" s="316" t="e">
        <f t="array" ref="G397">IF(#REF!="","",#REF!)</f>
        <v>#REF!</v>
      </c>
      <c r="H397" s="316" t="e">
        <f t="array" ref="H397">IF(#REF!="","",#REF!)</f>
        <v>#REF!</v>
      </c>
      <c r="I397" s="316" t="e">
        <f t="array" ref="I397">IF(#REF!="","",#REF!)</f>
        <v>#REF!</v>
      </c>
      <c r="J397" s="316" t="e">
        <f t="array" ref="J397">IF(#REF!="","",#REF!)</f>
        <v>#REF!</v>
      </c>
      <c r="K397" s="316" t="e">
        <f t="array" ref="K397">IF(#REF!="","",#REF!)</f>
        <v>#REF!</v>
      </c>
      <c r="L397" s="316" t="e">
        <f t="array" ref="L397">IF(#REF!="","",#REF!)</f>
        <v>#REF!</v>
      </c>
      <c r="M397" s="316" t="e">
        <f t="array" ref="M397">IF(#REF!="","",#REF!)</f>
        <v>#REF!</v>
      </c>
      <c r="N397" s="316" t="e">
        <f t="array" ref="N397">IF(#REF!="","",#REF!)</f>
        <v>#REF!</v>
      </c>
      <c r="O397" s="316" t="e">
        <f t="array" ref="O397">IF(#REF!="","",#REF!)</f>
        <v>#REF!</v>
      </c>
      <c r="P397" s="316" t="e">
        <f t="array" ref="P397">IF(#REF!="","",#REF!)</f>
        <v>#REF!</v>
      </c>
      <c r="Q397" s="316" t="e">
        <f t="array" ref="Q397">IF(#REF!="","",#REF!)</f>
        <v>#REF!</v>
      </c>
      <c r="R397" s="316" t="e">
        <f t="array" ref="R397">IF(#REF!="","",#REF!)</f>
        <v>#REF!</v>
      </c>
    </row>
    <row r="398" spans="1:18" x14ac:dyDescent="0.25">
      <c r="A398" s="354">
        <v>12</v>
      </c>
      <c r="B398" s="316" t="e">
        <f t="array" ref="B398">IF(#REF!="","",#REF!)</f>
        <v>#REF!</v>
      </c>
      <c r="C398" s="316" t="e">
        <f t="array" ref="C398">IF(#REF!="","",#REF!)</f>
        <v>#REF!</v>
      </c>
      <c r="D398" s="316" t="e">
        <f t="array" ref="D398">IF(#REF!="","",#REF!)</f>
        <v>#REF!</v>
      </c>
      <c r="E398" s="316" t="e">
        <f t="array" ref="E398">IF(#REF!="","",#REF!)</f>
        <v>#REF!</v>
      </c>
      <c r="F398" s="316" t="e">
        <f t="array" ref="F398">IF(#REF!="","",#REF!)</f>
        <v>#REF!</v>
      </c>
      <c r="G398" s="316" t="e">
        <f t="array" ref="G398">IF(#REF!="","",#REF!)</f>
        <v>#REF!</v>
      </c>
      <c r="H398" s="316" t="e">
        <f t="array" ref="H398">IF(#REF!="","",#REF!)</f>
        <v>#REF!</v>
      </c>
      <c r="I398" s="316" t="e">
        <f t="array" ref="I398">IF(#REF!="","",#REF!)</f>
        <v>#REF!</v>
      </c>
      <c r="J398" s="316" t="e">
        <f t="array" ref="J398">IF(#REF!="","",#REF!)</f>
        <v>#REF!</v>
      </c>
      <c r="K398" s="316" t="e">
        <f t="array" ref="K398">IF(#REF!="","",#REF!)</f>
        <v>#REF!</v>
      </c>
      <c r="L398" s="316" t="e">
        <f t="array" ref="L398">IF(#REF!="","",#REF!)</f>
        <v>#REF!</v>
      </c>
      <c r="M398" s="316" t="e">
        <f t="array" ref="M398">IF(#REF!="","",#REF!)</f>
        <v>#REF!</v>
      </c>
      <c r="N398" s="316" t="e">
        <f t="array" ref="N398">IF(#REF!="","",#REF!)</f>
        <v>#REF!</v>
      </c>
      <c r="O398" s="316" t="e">
        <f t="array" ref="O398">IF(#REF!="","",#REF!)</f>
        <v>#REF!</v>
      </c>
      <c r="P398" s="316" t="e">
        <f t="array" ref="P398">IF(#REF!="","",#REF!)</f>
        <v>#REF!</v>
      </c>
      <c r="Q398" s="316" t="e">
        <f t="array" ref="Q398">IF(#REF!="","",#REF!)</f>
        <v>#REF!</v>
      </c>
      <c r="R398" s="316" t="e">
        <f t="array" ref="R398">IF(#REF!="","",#REF!)</f>
        <v>#REF!</v>
      </c>
    </row>
    <row r="399" spans="1:18" x14ac:dyDescent="0.25">
      <c r="A399" s="354">
        <v>12</v>
      </c>
      <c r="B399" s="316" t="e">
        <f t="array" ref="B399">IF(#REF!="","",#REF!)</f>
        <v>#REF!</v>
      </c>
      <c r="C399" s="316" t="e">
        <f t="array" ref="C399">IF(#REF!="","",#REF!)</f>
        <v>#REF!</v>
      </c>
      <c r="D399" s="316" t="e">
        <f t="array" ref="D399">IF(#REF!="","",#REF!)</f>
        <v>#REF!</v>
      </c>
      <c r="E399" s="316" t="e">
        <f t="array" ref="E399">IF(#REF!="","",#REF!)</f>
        <v>#REF!</v>
      </c>
      <c r="F399" s="316" t="e">
        <f t="array" ref="F399">IF(#REF!="","",#REF!)</f>
        <v>#REF!</v>
      </c>
      <c r="G399" s="316" t="e">
        <f t="array" ref="G399">IF(#REF!="","",#REF!)</f>
        <v>#REF!</v>
      </c>
      <c r="H399" s="316" t="e">
        <f t="array" ref="H399">IF(#REF!="","",#REF!)</f>
        <v>#REF!</v>
      </c>
      <c r="I399" s="316" t="e">
        <f t="array" ref="I399">IF(#REF!="","",#REF!)</f>
        <v>#REF!</v>
      </c>
      <c r="J399" s="316" t="e">
        <f t="array" ref="J399">IF(#REF!="","",#REF!)</f>
        <v>#REF!</v>
      </c>
      <c r="K399" s="316" t="e">
        <f t="array" ref="K399">IF(#REF!="","",#REF!)</f>
        <v>#REF!</v>
      </c>
      <c r="L399" s="316" t="e">
        <f t="array" ref="L399">IF(#REF!="","",#REF!)</f>
        <v>#REF!</v>
      </c>
      <c r="M399" s="316" t="e">
        <f t="array" ref="M399">IF(#REF!="","",#REF!)</f>
        <v>#REF!</v>
      </c>
      <c r="N399" s="316" t="e">
        <f t="array" ref="N399">IF(#REF!="","",#REF!)</f>
        <v>#REF!</v>
      </c>
      <c r="O399" s="316" t="e">
        <f t="array" ref="O399">IF(#REF!="","",#REF!)</f>
        <v>#REF!</v>
      </c>
      <c r="P399" s="316" t="e">
        <f t="array" ref="P399">IF(#REF!="","",#REF!)</f>
        <v>#REF!</v>
      </c>
      <c r="Q399" s="316" t="e">
        <f t="array" ref="Q399">IF(#REF!="","",#REF!)</f>
        <v>#REF!</v>
      </c>
      <c r="R399" s="316" t="e">
        <f t="array" ref="R399">IF(#REF!="","",#REF!)</f>
        <v>#REF!</v>
      </c>
    </row>
    <row r="400" spans="1:18" x14ac:dyDescent="0.25">
      <c r="A400" s="354">
        <v>12</v>
      </c>
      <c r="B400" s="316" t="e">
        <f t="array" ref="B400">IF(#REF!="","",#REF!)</f>
        <v>#REF!</v>
      </c>
      <c r="C400" s="316" t="e">
        <f t="array" ref="C400">IF(#REF!="","",#REF!)</f>
        <v>#REF!</v>
      </c>
      <c r="D400" s="316" t="e">
        <f t="array" ref="D400">IF(#REF!="","",#REF!)</f>
        <v>#REF!</v>
      </c>
      <c r="E400" s="316" t="e">
        <f t="array" ref="E400">IF(#REF!="","",#REF!)</f>
        <v>#REF!</v>
      </c>
      <c r="F400" s="316" t="e">
        <f t="array" ref="F400">IF(#REF!="","",#REF!)</f>
        <v>#REF!</v>
      </c>
      <c r="G400" s="316" t="e">
        <f t="array" ref="G400">IF(#REF!="","",#REF!)</f>
        <v>#REF!</v>
      </c>
      <c r="H400" s="316" t="e">
        <f t="array" ref="H400">IF(#REF!="","",#REF!)</f>
        <v>#REF!</v>
      </c>
      <c r="I400" s="316" t="e">
        <f t="array" ref="I400">IF(#REF!="","",#REF!)</f>
        <v>#REF!</v>
      </c>
      <c r="J400" s="316" t="e">
        <f t="array" ref="J400">IF(#REF!="","",#REF!)</f>
        <v>#REF!</v>
      </c>
      <c r="K400" s="316" t="e">
        <f t="array" ref="K400">IF(#REF!="","",#REF!)</f>
        <v>#REF!</v>
      </c>
      <c r="L400" s="316" t="e">
        <f t="array" ref="L400">IF(#REF!="","",#REF!)</f>
        <v>#REF!</v>
      </c>
      <c r="M400" s="316" t="e">
        <f t="array" ref="M400">IF(#REF!="","",#REF!)</f>
        <v>#REF!</v>
      </c>
      <c r="N400" s="316" t="e">
        <f t="array" ref="N400">IF(#REF!="","",#REF!)</f>
        <v>#REF!</v>
      </c>
      <c r="O400" s="316" t="e">
        <f t="array" ref="O400">IF(#REF!="","",#REF!)</f>
        <v>#REF!</v>
      </c>
      <c r="P400" s="316" t="e">
        <f t="array" ref="P400">IF(#REF!="","",#REF!)</f>
        <v>#REF!</v>
      </c>
      <c r="Q400" s="316" t="e">
        <f t="array" ref="Q400">IF(#REF!="","",#REF!)</f>
        <v>#REF!</v>
      </c>
      <c r="R400" s="316" t="e">
        <f t="array" ref="R400">IF(#REF!="","",#REF!)</f>
        <v>#REF!</v>
      </c>
    </row>
    <row r="401" spans="1:18" x14ac:dyDescent="0.25">
      <c r="A401" s="354">
        <v>12</v>
      </c>
      <c r="B401" s="316" t="e">
        <f t="array" ref="B401">IF(#REF!="","",#REF!)</f>
        <v>#REF!</v>
      </c>
      <c r="C401" s="316" t="e">
        <f t="array" ref="C401">IF(#REF!="","",#REF!)</f>
        <v>#REF!</v>
      </c>
      <c r="D401" s="316" t="e">
        <f t="array" ref="D401">IF(#REF!="","",#REF!)</f>
        <v>#REF!</v>
      </c>
      <c r="E401" s="316" t="e">
        <f t="array" ref="E401">IF(#REF!="","",#REF!)</f>
        <v>#REF!</v>
      </c>
      <c r="F401" s="316" t="e">
        <f t="array" ref="F401">IF(#REF!="","",#REF!)</f>
        <v>#REF!</v>
      </c>
      <c r="G401" s="316" t="e">
        <f t="array" ref="G401">IF(#REF!="","",#REF!)</f>
        <v>#REF!</v>
      </c>
      <c r="H401" s="316" t="e">
        <f t="array" ref="H401">IF(#REF!="","",#REF!)</f>
        <v>#REF!</v>
      </c>
      <c r="I401" s="316" t="e">
        <f t="array" ref="I401">IF(#REF!="","",#REF!)</f>
        <v>#REF!</v>
      </c>
      <c r="J401" s="316" t="e">
        <f t="array" ref="J401">IF(#REF!="","",#REF!)</f>
        <v>#REF!</v>
      </c>
      <c r="K401" s="316" t="e">
        <f t="array" ref="K401">IF(#REF!="","",#REF!)</f>
        <v>#REF!</v>
      </c>
      <c r="L401" s="316" t="e">
        <f t="array" ref="L401">IF(#REF!="","",#REF!)</f>
        <v>#REF!</v>
      </c>
      <c r="M401" s="316" t="e">
        <f t="array" ref="M401">IF(#REF!="","",#REF!)</f>
        <v>#REF!</v>
      </c>
      <c r="N401" s="316" t="e">
        <f t="array" ref="N401">IF(#REF!="","",#REF!)</f>
        <v>#REF!</v>
      </c>
      <c r="O401" s="316" t="e">
        <f t="array" ref="O401">IF(#REF!="","",#REF!)</f>
        <v>#REF!</v>
      </c>
      <c r="P401" s="316" t="e">
        <f t="array" ref="P401">IF(#REF!="","",#REF!)</f>
        <v>#REF!</v>
      </c>
      <c r="Q401" s="316" t="e">
        <f t="array" ref="Q401">IF(#REF!="","",#REF!)</f>
        <v>#REF!</v>
      </c>
      <c r="R401" s="316" t="e">
        <f t="array" ref="R401">IF(#REF!="","",#REF!)</f>
        <v>#REF!</v>
      </c>
    </row>
    <row r="402" spans="1:18" x14ac:dyDescent="0.25">
      <c r="A402" s="354">
        <v>12</v>
      </c>
      <c r="B402" s="316" t="e">
        <f t="array" ref="B402">IF(#REF!="","",#REF!)</f>
        <v>#REF!</v>
      </c>
      <c r="C402" s="316" t="e">
        <f t="array" ref="C402">IF(#REF!="","",#REF!)</f>
        <v>#REF!</v>
      </c>
      <c r="D402" s="316" t="e">
        <f t="array" ref="D402">IF(#REF!="","",#REF!)</f>
        <v>#REF!</v>
      </c>
      <c r="E402" s="316" t="e">
        <f t="array" ref="E402">IF(#REF!="","",#REF!)</f>
        <v>#REF!</v>
      </c>
      <c r="F402" s="316" t="e">
        <f t="array" ref="F402">IF(#REF!="","",#REF!)</f>
        <v>#REF!</v>
      </c>
      <c r="G402" s="316" t="e">
        <f t="array" ref="G402">IF(#REF!="","",#REF!)</f>
        <v>#REF!</v>
      </c>
      <c r="H402" s="316" t="e">
        <f t="array" ref="H402">IF(#REF!="","",#REF!)</f>
        <v>#REF!</v>
      </c>
      <c r="I402" s="316" t="e">
        <f t="array" ref="I402">IF(#REF!="","",#REF!)</f>
        <v>#REF!</v>
      </c>
      <c r="J402" s="316" t="e">
        <f t="array" ref="J402">IF(#REF!="","",#REF!)</f>
        <v>#REF!</v>
      </c>
      <c r="K402" s="316" t="e">
        <f t="array" ref="K402">IF(#REF!="","",#REF!)</f>
        <v>#REF!</v>
      </c>
      <c r="L402" s="316" t="e">
        <f t="array" ref="L402">IF(#REF!="","",#REF!)</f>
        <v>#REF!</v>
      </c>
      <c r="M402" s="316" t="e">
        <f t="array" ref="M402">IF(#REF!="","",#REF!)</f>
        <v>#REF!</v>
      </c>
      <c r="N402" s="316" t="e">
        <f t="array" ref="N402">IF(#REF!="","",#REF!)</f>
        <v>#REF!</v>
      </c>
      <c r="O402" s="316" t="e">
        <f t="array" ref="O402">IF(#REF!="","",#REF!)</f>
        <v>#REF!</v>
      </c>
      <c r="P402" s="316" t="e">
        <f t="array" ref="P402">IF(#REF!="","",#REF!)</f>
        <v>#REF!</v>
      </c>
      <c r="Q402" s="316" t="e">
        <f t="array" ref="Q402">IF(#REF!="","",#REF!)</f>
        <v>#REF!</v>
      </c>
      <c r="R402" s="316" t="e">
        <f t="array" ref="R402">IF(#REF!="","",#REF!)</f>
        <v>#REF!</v>
      </c>
    </row>
    <row r="403" spans="1:18" x14ac:dyDescent="0.25">
      <c r="A403" s="354">
        <v>12</v>
      </c>
      <c r="B403" s="316" t="e">
        <f t="array" ref="B403">IF(#REF!="","",#REF!)</f>
        <v>#REF!</v>
      </c>
      <c r="C403" s="316" t="e">
        <f t="array" ref="C403">IF(#REF!="","",#REF!)</f>
        <v>#REF!</v>
      </c>
      <c r="D403" s="316" t="e">
        <f t="array" ref="D403">IF(#REF!="","",#REF!)</f>
        <v>#REF!</v>
      </c>
      <c r="E403" s="316" t="e">
        <f t="array" ref="E403">IF(#REF!="","",#REF!)</f>
        <v>#REF!</v>
      </c>
      <c r="F403" s="316" t="e">
        <f t="array" ref="F403">IF(#REF!="","",#REF!)</f>
        <v>#REF!</v>
      </c>
      <c r="G403" s="316" t="e">
        <f t="array" ref="G403">IF(#REF!="","",#REF!)</f>
        <v>#REF!</v>
      </c>
      <c r="H403" s="316" t="e">
        <f t="array" ref="H403">IF(#REF!="","",#REF!)</f>
        <v>#REF!</v>
      </c>
      <c r="I403" s="316" t="e">
        <f t="array" ref="I403">IF(#REF!="","",#REF!)</f>
        <v>#REF!</v>
      </c>
      <c r="J403" s="316" t="e">
        <f t="array" ref="J403">IF(#REF!="","",#REF!)</f>
        <v>#REF!</v>
      </c>
      <c r="K403" s="316" t="e">
        <f t="array" ref="K403">IF(#REF!="","",#REF!)</f>
        <v>#REF!</v>
      </c>
      <c r="L403" s="316" t="e">
        <f t="array" ref="L403">IF(#REF!="","",#REF!)</f>
        <v>#REF!</v>
      </c>
      <c r="M403" s="316" t="e">
        <f t="array" ref="M403">IF(#REF!="","",#REF!)</f>
        <v>#REF!</v>
      </c>
      <c r="N403" s="316" t="e">
        <f t="array" ref="N403">IF(#REF!="","",#REF!)</f>
        <v>#REF!</v>
      </c>
      <c r="O403" s="316" t="e">
        <f t="array" ref="O403">IF(#REF!="","",#REF!)</f>
        <v>#REF!</v>
      </c>
      <c r="P403" s="316" t="e">
        <f t="array" ref="P403">IF(#REF!="","",#REF!)</f>
        <v>#REF!</v>
      </c>
      <c r="Q403" s="316" t="e">
        <f t="array" ref="Q403">IF(#REF!="","",#REF!)</f>
        <v>#REF!</v>
      </c>
      <c r="R403" s="316" t="e">
        <f t="array" ref="R403">IF(#REF!="","",#REF!)</f>
        <v>#REF!</v>
      </c>
    </row>
    <row r="404" spans="1:18" x14ac:dyDescent="0.25">
      <c r="A404" s="354">
        <v>12</v>
      </c>
      <c r="B404" s="316" t="e">
        <f t="array" ref="B404">IF(#REF!="","",#REF!)</f>
        <v>#REF!</v>
      </c>
      <c r="C404" s="316" t="e">
        <f t="array" ref="C404">IF(#REF!="","",#REF!)</f>
        <v>#REF!</v>
      </c>
      <c r="D404" s="316" t="e">
        <f t="array" ref="D404">IF(#REF!="","",#REF!)</f>
        <v>#REF!</v>
      </c>
      <c r="E404" s="316" t="e">
        <f t="array" ref="E404">IF(#REF!="","",#REF!)</f>
        <v>#REF!</v>
      </c>
      <c r="F404" s="316" t="e">
        <f t="array" ref="F404">IF(#REF!="","",#REF!)</f>
        <v>#REF!</v>
      </c>
      <c r="G404" s="316" t="e">
        <f t="array" ref="G404">IF(#REF!="","",#REF!)</f>
        <v>#REF!</v>
      </c>
      <c r="H404" s="316" t="e">
        <f t="array" ref="H404">IF(#REF!="","",#REF!)</f>
        <v>#REF!</v>
      </c>
      <c r="I404" s="316" t="e">
        <f t="array" ref="I404">IF(#REF!="","",#REF!)</f>
        <v>#REF!</v>
      </c>
      <c r="J404" s="316" t="e">
        <f t="array" ref="J404">IF(#REF!="","",#REF!)</f>
        <v>#REF!</v>
      </c>
      <c r="K404" s="316" t="e">
        <f t="array" ref="K404">IF(#REF!="","",#REF!)</f>
        <v>#REF!</v>
      </c>
      <c r="L404" s="316" t="e">
        <f t="array" ref="L404">IF(#REF!="","",#REF!)</f>
        <v>#REF!</v>
      </c>
      <c r="M404" s="316" t="e">
        <f t="array" ref="M404">IF(#REF!="","",#REF!)</f>
        <v>#REF!</v>
      </c>
      <c r="N404" s="316" t="e">
        <f t="array" ref="N404">IF(#REF!="","",#REF!)</f>
        <v>#REF!</v>
      </c>
      <c r="O404" s="316" t="e">
        <f t="array" ref="O404">IF(#REF!="","",#REF!)</f>
        <v>#REF!</v>
      </c>
      <c r="P404" s="316" t="e">
        <f t="array" ref="P404">IF(#REF!="","",#REF!)</f>
        <v>#REF!</v>
      </c>
      <c r="Q404" s="316" t="e">
        <f t="array" ref="Q404">IF(#REF!="","",#REF!)</f>
        <v>#REF!</v>
      </c>
      <c r="R404" s="316" t="e">
        <f t="array" ref="R404">IF(#REF!="","",#REF!)</f>
        <v>#REF!</v>
      </c>
    </row>
    <row r="405" spans="1:18" x14ac:dyDescent="0.25">
      <c r="A405" s="354">
        <v>12</v>
      </c>
      <c r="B405" s="316" t="e">
        <f t="array" ref="B405">IF(#REF!="","",#REF!)</f>
        <v>#REF!</v>
      </c>
      <c r="C405" s="316" t="e">
        <f t="array" ref="C405">IF(#REF!="","",#REF!)</f>
        <v>#REF!</v>
      </c>
      <c r="D405" s="316" t="e">
        <f t="array" ref="D405">IF(#REF!="","",#REF!)</f>
        <v>#REF!</v>
      </c>
      <c r="E405" s="316" t="e">
        <f t="array" ref="E405">IF(#REF!="","",#REF!)</f>
        <v>#REF!</v>
      </c>
      <c r="F405" s="316" t="e">
        <f t="array" ref="F405">IF(#REF!="","",#REF!)</f>
        <v>#REF!</v>
      </c>
      <c r="G405" s="316" t="e">
        <f t="array" ref="G405">IF(#REF!="","",#REF!)</f>
        <v>#REF!</v>
      </c>
      <c r="H405" s="316" t="e">
        <f t="array" ref="H405">IF(#REF!="","",#REF!)</f>
        <v>#REF!</v>
      </c>
      <c r="I405" s="316" t="e">
        <f t="array" ref="I405">IF(#REF!="","",#REF!)</f>
        <v>#REF!</v>
      </c>
      <c r="J405" s="316" t="e">
        <f t="array" ref="J405">IF(#REF!="","",#REF!)</f>
        <v>#REF!</v>
      </c>
      <c r="K405" s="316" t="e">
        <f t="array" ref="K405">IF(#REF!="","",#REF!)</f>
        <v>#REF!</v>
      </c>
      <c r="L405" s="316" t="e">
        <f t="array" ref="L405">IF(#REF!="","",#REF!)</f>
        <v>#REF!</v>
      </c>
      <c r="M405" s="316" t="e">
        <f t="array" ref="M405">IF(#REF!="","",#REF!)</f>
        <v>#REF!</v>
      </c>
      <c r="N405" s="316" t="e">
        <f t="array" ref="N405">IF(#REF!="","",#REF!)</f>
        <v>#REF!</v>
      </c>
      <c r="O405" s="316" t="e">
        <f t="array" ref="O405">IF(#REF!="","",#REF!)</f>
        <v>#REF!</v>
      </c>
      <c r="P405" s="316" t="e">
        <f t="array" ref="P405">IF(#REF!="","",#REF!)</f>
        <v>#REF!</v>
      </c>
      <c r="Q405" s="316" t="e">
        <f t="array" ref="Q405">IF(#REF!="","",#REF!)</f>
        <v>#REF!</v>
      </c>
      <c r="R405" s="316" t="e">
        <f t="array" ref="R405">IF(#REF!="","",#REF!)</f>
        <v>#REF!</v>
      </c>
    </row>
    <row r="406" spans="1:18" x14ac:dyDescent="0.25">
      <c r="A406" s="354">
        <v>12</v>
      </c>
      <c r="B406" s="316" t="e">
        <f t="array" ref="B406">IF(#REF!="","",#REF!)</f>
        <v>#REF!</v>
      </c>
      <c r="C406" s="316" t="e">
        <f t="array" ref="C406">IF(#REF!="","",#REF!)</f>
        <v>#REF!</v>
      </c>
      <c r="D406" s="316" t="e">
        <f t="array" ref="D406">IF(#REF!="","",#REF!)</f>
        <v>#REF!</v>
      </c>
      <c r="E406" s="316" t="e">
        <f t="array" ref="E406">IF(#REF!="","",#REF!)</f>
        <v>#REF!</v>
      </c>
      <c r="F406" s="316" t="e">
        <f t="array" ref="F406">IF(#REF!="","",#REF!)</f>
        <v>#REF!</v>
      </c>
      <c r="G406" s="316" t="e">
        <f t="array" ref="G406">IF(#REF!="","",#REF!)</f>
        <v>#REF!</v>
      </c>
      <c r="H406" s="316" t="e">
        <f t="array" ref="H406">IF(#REF!="","",#REF!)</f>
        <v>#REF!</v>
      </c>
      <c r="I406" s="316" t="e">
        <f t="array" ref="I406">IF(#REF!="","",#REF!)</f>
        <v>#REF!</v>
      </c>
      <c r="J406" s="316" t="e">
        <f t="array" ref="J406">IF(#REF!="","",#REF!)</f>
        <v>#REF!</v>
      </c>
      <c r="K406" s="316" t="e">
        <f t="array" ref="K406">IF(#REF!="","",#REF!)</f>
        <v>#REF!</v>
      </c>
      <c r="L406" s="316" t="e">
        <f t="array" ref="L406">IF(#REF!="","",#REF!)</f>
        <v>#REF!</v>
      </c>
      <c r="M406" s="316" t="e">
        <f t="array" ref="M406">IF(#REF!="","",#REF!)</f>
        <v>#REF!</v>
      </c>
      <c r="N406" s="316" t="e">
        <f t="array" ref="N406">IF(#REF!="","",#REF!)</f>
        <v>#REF!</v>
      </c>
      <c r="O406" s="316" t="e">
        <f t="array" ref="O406">IF(#REF!="","",#REF!)</f>
        <v>#REF!</v>
      </c>
      <c r="P406" s="316" t="e">
        <f t="array" ref="P406">IF(#REF!="","",#REF!)</f>
        <v>#REF!</v>
      </c>
      <c r="Q406" s="316" t="e">
        <f t="array" ref="Q406">IF(#REF!="","",#REF!)</f>
        <v>#REF!</v>
      </c>
      <c r="R406" s="316" t="e">
        <f t="array" ref="R406">IF(#REF!="","",#REF!)</f>
        <v>#REF!</v>
      </c>
    </row>
    <row r="407" spans="1:18" x14ac:dyDescent="0.25">
      <c r="A407" s="354">
        <v>12</v>
      </c>
      <c r="B407" s="316" t="e">
        <f t="array" ref="B407">IF(#REF!="","",#REF!)</f>
        <v>#REF!</v>
      </c>
      <c r="C407" s="316" t="e">
        <f t="array" ref="C407">IF(#REF!="","",#REF!)</f>
        <v>#REF!</v>
      </c>
      <c r="D407" s="316" t="e">
        <f t="array" ref="D407">IF(#REF!="","",#REF!)</f>
        <v>#REF!</v>
      </c>
      <c r="E407" s="316" t="e">
        <f t="array" ref="E407">IF(#REF!="","",#REF!)</f>
        <v>#REF!</v>
      </c>
      <c r="F407" s="316" t="e">
        <f t="array" ref="F407">IF(#REF!="","",#REF!)</f>
        <v>#REF!</v>
      </c>
      <c r="G407" s="316" t="e">
        <f t="array" ref="G407">IF(#REF!="","",#REF!)</f>
        <v>#REF!</v>
      </c>
      <c r="H407" s="316" t="e">
        <f t="array" ref="H407">IF(#REF!="","",#REF!)</f>
        <v>#REF!</v>
      </c>
      <c r="I407" s="316" t="e">
        <f t="array" ref="I407">IF(#REF!="","",#REF!)</f>
        <v>#REF!</v>
      </c>
      <c r="J407" s="316" t="e">
        <f t="array" ref="J407">IF(#REF!="","",#REF!)</f>
        <v>#REF!</v>
      </c>
      <c r="K407" s="316" t="e">
        <f t="array" ref="K407">IF(#REF!="","",#REF!)</f>
        <v>#REF!</v>
      </c>
      <c r="L407" s="316" t="e">
        <f t="array" ref="L407">IF(#REF!="","",#REF!)</f>
        <v>#REF!</v>
      </c>
      <c r="M407" s="316" t="e">
        <f t="array" ref="M407">IF(#REF!="","",#REF!)</f>
        <v>#REF!</v>
      </c>
      <c r="N407" s="316" t="e">
        <f t="array" ref="N407">IF(#REF!="","",#REF!)</f>
        <v>#REF!</v>
      </c>
      <c r="O407" s="316" t="e">
        <f t="array" ref="O407">IF(#REF!="","",#REF!)</f>
        <v>#REF!</v>
      </c>
      <c r="P407" s="316" t="e">
        <f t="array" ref="P407">IF(#REF!="","",#REF!)</f>
        <v>#REF!</v>
      </c>
      <c r="Q407" s="316" t="e">
        <f t="array" ref="Q407">IF(#REF!="","",#REF!)</f>
        <v>#REF!</v>
      </c>
      <c r="R407" s="316" t="e">
        <f t="array" ref="R407">IF(#REF!="","",#REF!)</f>
        <v>#REF!</v>
      </c>
    </row>
    <row r="408" spans="1:18" x14ac:dyDescent="0.25">
      <c r="A408" s="354">
        <v>12</v>
      </c>
      <c r="B408" s="316" t="e">
        <f t="array" ref="B408">IF(#REF!="","",#REF!)</f>
        <v>#REF!</v>
      </c>
      <c r="C408" s="316" t="e">
        <f t="array" ref="C408">IF(#REF!="","",#REF!)</f>
        <v>#REF!</v>
      </c>
      <c r="D408" s="316" t="e">
        <f t="array" ref="D408">IF(#REF!="","",#REF!)</f>
        <v>#REF!</v>
      </c>
      <c r="E408" s="316" t="e">
        <f t="array" ref="E408">IF(#REF!="","",#REF!)</f>
        <v>#REF!</v>
      </c>
      <c r="F408" s="316" t="e">
        <f t="array" ref="F408">IF(#REF!="","",#REF!)</f>
        <v>#REF!</v>
      </c>
      <c r="G408" s="316" t="e">
        <f t="array" ref="G408">IF(#REF!="","",#REF!)</f>
        <v>#REF!</v>
      </c>
      <c r="H408" s="316" t="e">
        <f t="array" ref="H408">IF(#REF!="","",#REF!)</f>
        <v>#REF!</v>
      </c>
      <c r="I408" s="316" t="e">
        <f t="array" ref="I408">IF(#REF!="","",#REF!)</f>
        <v>#REF!</v>
      </c>
      <c r="J408" s="316" t="e">
        <f t="array" ref="J408">IF(#REF!="","",#REF!)</f>
        <v>#REF!</v>
      </c>
      <c r="K408" s="316" t="e">
        <f t="array" ref="K408">IF(#REF!="","",#REF!)</f>
        <v>#REF!</v>
      </c>
      <c r="L408" s="316" t="e">
        <f t="array" ref="L408">IF(#REF!="","",#REF!)</f>
        <v>#REF!</v>
      </c>
      <c r="M408" s="316" t="e">
        <f t="array" ref="M408">IF(#REF!="","",#REF!)</f>
        <v>#REF!</v>
      </c>
      <c r="N408" s="316" t="e">
        <f t="array" ref="N408">IF(#REF!="","",#REF!)</f>
        <v>#REF!</v>
      </c>
      <c r="O408" s="316" t="e">
        <f t="array" ref="O408">IF(#REF!="","",#REF!)</f>
        <v>#REF!</v>
      </c>
      <c r="P408" s="316" t="e">
        <f t="array" ref="P408">IF(#REF!="","",#REF!)</f>
        <v>#REF!</v>
      </c>
      <c r="Q408" s="316" t="e">
        <f t="array" ref="Q408">IF(#REF!="","",#REF!)</f>
        <v>#REF!</v>
      </c>
      <c r="R408" s="316" t="e">
        <f t="array" ref="R408">IF(#REF!="","",#REF!)</f>
        <v>#REF!</v>
      </c>
    </row>
    <row r="409" spans="1:18" x14ac:dyDescent="0.25">
      <c r="A409" s="354">
        <v>12</v>
      </c>
      <c r="B409" s="316" t="e">
        <f t="array" ref="B409">IF(#REF!="","",#REF!)</f>
        <v>#REF!</v>
      </c>
      <c r="C409" s="316" t="e">
        <f t="array" ref="C409">IF(#REF!="","",#REF!)</f>
        <v>#REF!</v>
      </c>
      <c r="D409" s="316" t="e">
        <f t="array" ref="D409">IF(#REF!="","",#REF!)</f>
        <v>#REF!</v>
      </c>
      <c r="E409" s="316" t="e">
        <f t="array" ref="E409">IF(#REF!="","",#REF!)</f>
        <v>#REF!</v>
      </c>
      <c r="F409" s="316" t="e">
        <f t="array" ref="F409">IF(#REF!="","",#REF!)</f>
        <v>#REF!</v>
      </c>
      <c r="G409" s="316" t="e">
        <f t="array" ref="G409">IF(#REF!="","",#REF!)</f>
        <v>#REF!</v>
      </c>
      <c r="H409" s="316" t="e">
        <f t="array" ref="H409">IF(#REF!="","",#REF!)</f>
        <v>#REF!</v>
      </c>
      <c r="I409" s="316" t="e">
        <f t="array" ref="I409">IF(#REF!="","",#REF!)</f>
        <v>#REF!</v>
      </c>
      <c r="J409" s="316" t="e">
        <f t="array" ref="J409">IF(#REF!="","",#REF!)</f>
        <v>#REF!</v>
      </c>
      <c r="K409" s="316" t="e">
        <f t="array" ref="K409">IF(#REF!="","",#REF!)</f>
        <v>#REF!</v>
      </c>
      <c r="L409" s="316" t="e">
        <f t="array" ref="L409">IF(#REF!="","",#REF!)</f>
        <v>#REF!</v>
      </c>
      <c r="M409" s="316" t="e">
        <f t="array" ref="M409">IF(#REF!="","",#REF!)</f>
        <v>#REF!</v>
      </c>
      <c r="N409" s="316" t="e">
        <f t="array" ref="N409">IF(#REF!="","",#REF!)</f>
        <v>#REF!</v>
      </c>
      <c r="O409" s="316" t="e">
        <f t="array" ref="O409">IF(#REF!="","",#REF!)</f>
        <v>#REF!</v>
      </c>
      <c r="P409" s="316" t="e">
        <f t="array" ref="P409">IF(#REF!="","",#REF!)</f>
        <v>#REF!</v>
      </c>
      <c r="Q409" s="316" t="e">
        <f t="array" ref="Q409">IF(#REF!="","",#REF!)</f>
        <v>#REF!</v>
      </c>
      <c r="R409" s="316" t="e">
        <f t="array" ref="R409">IF(#REF!="","",#REF!)</f>
        <v>#REF!</v>
      </c>
    </row>
    <row r="410" spans="1:18" x14ac:dyDescent="0.25">
      <c r="A410" s="354">
        <v>12</v>
      </c>
      <c r="B410" s="316" t="e">
        <f t="array" ref="B410">IF(#REF!="","",#REF!)</f>
        <v>#REF!</v>
      </c>
      <c r="C410" s="316" t="e">
        <f t="array" ref="C410">IF(#REF!="","",#REF!)</f>
        <v>#REF!</v>
      </c>
      <c r="D410" s="316" t="e">
        <f t="array" ref="D410">IF(#REF!="","",#REF!)</f>
        <v>#REF!</v>
      </c>
      <c r="E410" s="316" t="e">
        <f t="array" ref="E410">IF(#REF!="","",#REF!)</f>
        <v>#REF!</v>
      </c>
      <c r="F410" s="316" t="e">
        <f t="array" ref="F410">IF(#REF!="","",#REF!)</f>
        <v>#REF!</v>
      </c>
      <c r="G410" s="316" t="e">
        <f t="array" ref="G410">IF(#REF!="","",#REF!)</f>
        <v>#REF!</v>
      </c>
      <c r="H410" s="316" t="e">
        <f t="array" ref="H410">IF(#REF!="","",#REF!)</f>
        <v>#REF!</v>
      </c>
      <c r="I410" s="316" t="e">
        <f t="array" ref="I410">IF(#REF!="","",#REF!)</f>
        <v>#REF!</v>
      </c>
      <c r="J410" s="316" t="e">
        <f t="array" ref="J410">IF(#REF!="","",#REF!)</f>
        <v>#REF!</v>
      </c>
      <c r="K410" s="316" t="e">
        <f t="array" ref="K410">IF(#REF!="","",#REF!)</f>
        <v>#REF!</v>
      </c>
      <c r="L410" s="316" t="e">
        <f t="array" ref="L410">IF(#REF!="","",#REF!)</f>
        <v>#REF!</v>
      </c>
      <c r="M410" s="316" t="e">
        <f t="array" ref="M410">IF(#REF!="","",#REF!)</f>
        <v>#REF!</v>
      </c>
      <c r="N410" s="316" t="e">
        <f t="array" ref="N410">IF(#REF!="","",#REF!)</f>
        <v>#REF!</v>
      </c>
      <c r="O410" s="316" t="e">
        <f t="array" ref="O410">IF(#REF!="","",#REF!)</f>
        <v>#REF!</v>
      </c>
      <c r="P410" s="316" t="e">
        <f t="array" ref="P410">IF(#REF!="","",#REF!)</f>
        <v>#REF!</v>
      </c>
      <c r="Q410" s="316" t="e">
        <f t="array" ref="Q410">IF(#REF!="","",#REF!)</f>
        <v>#REF!</v>
      </c>
      <c r="R410" s="316" t="e">
        <f t="array" ref="R410">IF(#REF!="","",#REF!)</f>
        <v>#REF!</v>
      </c>
    </row>
    <row r="411" spans="1:18" x14ac:dyDescent="0.25">
      <c r="A411" s="354">
        <v>12</v>
      </c>
      <c r="B411" s="316" t="e">
        <f t="array" ref="B411">IF(#REF!="","",#REF!)</f>
        <v>#REF!</v>
      </c>
      <c r="C411" s="316" t="e">
        <f t="array" ref="C411">IF(#REF!="","",#REF!)</f>
        <v>#REF!</v>
      </c>
      <c r="D411" s="316" t="e">
        <f t="array" ref="D411">IF(#REF!="","",#REF!)</f>
        <v>#REF!</v>
      </c>
      <c r="E411" s="316" t="e">
        <f t="array" ref="E411">IF(#REF!="","",#REF!)</f>
        <v>#REF!</v>
      </c>
      <c r="F411" s="316" t="e">
        <f t="array" ref="F411">IF(#REF!="","",#REF!)</f>
        <v>#REF!</v>
      </c>
      <c r="G411" s="316" t="e">
        <f t="array" ref="G411">IF(#REF!="","",#REF!)</f>
        <v>#REF!</v>
      </c>
      <c r="H411" s="316" t="e">
        <f t="array" ref="H411">IF(#REF!="","",#REF!)</f>
        <v>#REF!</v>
      </c>
      <c r="I411" s="316" t="e">
        <f t="array" ref="I411">IF(#REF!="","",#REF!)</f>
        <v>#REF!</v>
      </c>
      <c r="J411" s="316" t="e">
        <f t="array" ref="J411">IF(#REF!="","",#REF!)</f>
        <v>#REF!</v>
      </c>
      <c r="K411" s="316" t="e">
        <f t="array" ref="K411">IF(#REF!="","",#REF!)</f>
        <v>#REF!</v>
      </c>
      <c r="L411" s="316" t="e">
        <f t="array" ref="L411">IF(#REF!="","",#REF!)</f>
        <v>#REF!</v>
      </c>
      <c r="M411" s="316" t="e">
        <f t="array" ref="M411">IF(#REF!="","",#REF!)</f>
        <v>#REF!</v>
      </c>
      <c r="N411" s="316" t="e">
        <f t="array" ref="N411">IF(#REF!="","",#REF!)</f>
        <v>#REF!</v>
      </c>
      <c r="O411" s="316" t="e">
        <f t="array" ref="O411">IF(#REF!="","",#REF!)</f>
        <v>#REF!</v>
      </c>
      <c r="P411" s="316" t="e">
        <f t="array" ref="P411">IF(#REF!="","",#REF!)</f>
        <v>#REF!</v>
      </c>
      <c r="Q411" s="316" t="e">
        <f t="array" ref="Q411">IF(#REF!="","",#REF!)</f>
        <v>#REF!</v>
      </c>
      <c r="R411" s="316" t="e">
        <f t="array" ref="R411">IF(#REF!="","",#REF!)</f>
        <v>#REF!</v>
      </c>
    </row>
    <row r="412" spans="1:18" x14ac:dyDescent="0.25">
      <c r="A412" s="354">
        <v>12</v>
      </c>
      <c r="B412" s="316" t="e">
        <f t="array" ref="B412">IF(#REF!="","",#REF!)</f>
        <v>#REF!</v>
      </c>
      <c r="C412" s="316" t="e">
        <f t="array" ref="C412">IF(#REF!="","",#REF!)</f>
        <v>#REF!</v>
      </c>
      <c r="D412" s="316" t="e">
        <f t="array" ref="D412">IF(#REF!="","",#REF!)</f>
        <v>#REF!</v>
      </c>
      <c r="E412" s="316" t="e">
        <f t="array" ref="E412">IF(#REF!="","",#REF!)</f>
        <v>#REF!</v>
      </c>
      <c r="F412" s="316" t="e">
        <f t="array" ref="F412">IF(#REF!="","",#REF!)</f>
        <v>#REF!</v>
      </c>
      <c r="G412" s="316" t="e">
        <f t="array" ref="G412">IF(#REF!="","",#REF!)</f>
        <v>#REF!</v>
      </c>
      <c r="H412" s="316" t="e">
        <f t="array" ref="H412">IF(#REF!="","",#REF!)</f>
        <v>#REF!</v>
      </c>
      <c r="I412" s="316" t="e">
        <f t="array" ref="I412">IF(#REF!="","",#REF!)</f>
        <v>#REF!</v>
      </c>
      <c r="J412" s="316" t="e">
        <f t="array" ref="J412">IF(#REF!="","",#REF!)</f>
        <v>#REF!</v>
      </c>
      <c r="K412" s="316" t="e">
        <f t="array" ref="K412">IF(#REF!="","",#REF!)</f>
        <v>#REF!</v>
      </c>
      <c r="L412" s="316" t="e">
        <f t="array" ref="L412">IF(#REF!="","",#REF!)</f>
        <v>#REF!</v>
      </c>
      <c r="M412" s="316" t="e">
        <f t="array" ref="M412">IF(#REF!="","",#REF!)</f>
        <v>#REF!</v>
      </c>
      <c r="N412" s="316" t="e">
        <f t="array" ref="N412">IF(#REF!="","",#REF!)</f>
        <v>#REF!</v>
      </c>
      <c r="O412" s="316" t="e">
        <f t="array" ref="O412">IF(#REF!="","",#REF!)</f>
        <v>#REF!</v>
      </c>
      <c r="P412" s="316" t="e">
        <f t="array" ref="P412">IF(#REF!="","",#REF!)</f>
        <v>#REF!</v>
      </c>
      <c r="Q412" s="316" t="e">
        <f t="array" ref="Q412">IF(#REF!="","",#REF!)</f>
        <v>#REF!</v>
      </c>
      <c r="R412" s="316" t="e">
        <f t="array" ref="R412">IF(#REF!="","",#REF!)</f>
        <v>#REF!</v>
      </c>
    </row>
    <row r="413" spans="1:18" x14ac:dyDescent="0.25">
      <c r="A413" s="354">
        <v>12</v>
      </c>
      <c r="B413" s="316" t="e">
        <f t="array" ref="B413">IF(#REF!="","",#REF!)</f>
        <v>#REF!</v>
      </c>
      <c r="C413" s="316" t="e">
        <f t="array" ref="C413">IF(#REF!="","",#REF!)</f>
        <v>#REF!</v>
      </c>
      <c r="D413" s="316" t="e">
        <f t="array" ref="D413">IF(#REF!="","",#REF!)</f>
        <v>#REF!</v>
      </c>
      <c r="E413" s="316" t="e">
        <f t="array" ref="E413">IF(#REF!="","",#REF!)</f>
        <v>#REF!</v>
      </c>
      <c r="F413" s="316" t="e">
        <f t="array" ref="F413">IF(#REF!="","",#REF!)</f>
        <v>#REF!</v>
      </c>
      <c r="G413" s="316" t="e">
        <f t="array" ref="G413">IF(#REF!="","",#REF!)</f>
        <v>#REF!</v>
      </c>
      <c r="H413" s="316" t="e">
        <f t="array" ref="H413">IF(#REF!="","",#REF!)</f>
        <v>#REF!</v>
      </c>
      <c r="I413" s="316" t="e">
        <f t="array" ref="I413">IF(#REF!="","",#REF!)</f>
        <v>#REF!</v>
      </c>
      <c r="J413" s="316" t="e">
        <f t="array" ref="J413">IF(#REF!="","",#REF!)</f>
        <v>#REF!</v>
      </c>
      <c r="K413" s="316" t="e">
        <f t="array" ref="K413">IF(#REF!="","",#REF!)</f>
        <v>#REF!</v>
      </c>
      <c r="L413" s="316" t="e">
        <f t="array" ref="L413">IF(#REF!="","",#REF!)</f>
        <v>#REF!</v>
      </c>
      <c r="M413" s="316" t="e">
        <f t="array" ref="M413">IF(#REF!="","",#REF!)</f>
        <v>#REF!</v>
      </c>
      <c r="N413" s="316" t="e">
        <f t="array" ref="N413">IF(#REF!="","",#REF!)</f>
        <v>#REF!</v>
      </c>
      <c r="O413" s="316" t="e">
        <f t="array" ref="O413">IF(#REF!="","",#REF!)</f>
        <v>#REF!</v>
      </c>
      <c r="P413" s="316" t="e">
        <f t="array" ref="P413">IF(#REF!="","",#REF!)</f>
        <v>#REF!</v>
      </c>
      <c r="Q413" s="316" t="e">
        <f t="array" ref="Q413">IF(#REF!="","",#REF!)</f>
        <v>#REF!</v>
      </c>
      <c r="R413" s="316" t="e">
        <f t="array" ref="R413">IF(#REF!="","",#REF!)</f>
        <v>#REF!</v>
      </c>
    </row>
    <row r="414" spans="1:18" x14ac:dyDescent="0.25">
      <c r="A414" s="354">
        <v>12</v>
      </c>
      <c r="B414" s="316" t="e">
        <f t="array" ref="B414">IF(#REF!="","",#REF!)</f>
        <v>#REF!</v>
      </c>
      <c r="C414" s="316" t="e">
        <f t="array" ref="C414">IF(#REF!="","",#REF!)</f>
        <v>#REF!</v>
      </c>
      <c r="D414" s="316" t="e">
        <f t="array" ref="D414">IF(#REF!="","",#REF!)</f>
        <v>#REF!</v>
      </c>
      <c r="E414" s="316" t="e">
        <f t="array" ref="E414">IF(#REF!="","",#REF!)</f>
        <v>#REF!</v>
      </c>
      <c r="F414" s="316" t="e">
        <f t="array" ref="F414">IF(#REF!="","",#REF!)</f>
        <v>#REF!</v>
      </c>
      <c r="G414" s="316" t="e">
        <f t="array" ref="G414">IF(#REF!="","",#REF!)</f>
        <v>#REF!</v>
      </c>
      <c r="H414" s="316" t="e">
        <f t="array" ref="H414">IF(#REF!="","",#REF!)</f>
        <v>#REF!</v>
      </c>
      <c r="I414" s="316" t="e">
        <f t="array" ref="I414">IF(#REF!="","",#REF!)</f>
        <v>#REF!</v>
      </c>
      <c r="J414" s="316" t="e">
        <f t="array" ref="J414">IF(#REF!="","",#REF!)</f>
        <v>#REF!</v>
      </c>
      <c r="K414" s="316" t="e">
        <f t="array" ref="K414">IF(#REF!="","",#REF!)</f>
        <v>#REF!</v>
      </c>
      <c r="L414" s="316" t="e">
        <f t="array" ref="L414">IF(#REF!="","",#REF!)</f>
        <v>#REF!</v>
      </c>
      <c r="M414" s="316" t="e">
        <f t="array" ref="M414">IF(#REF!="","",#REF!)</f>
        <v>#REF!</v>
      </c>
      <c r="N414" s="316" t="e">
        <f t="array" ref="N414">IF(#REF!="","",#REF!)</f>
        <v>#REF!</v>
      </c>
      <c r="O414" s="316" t="e">
        <f t="array" ref="O414">IF(#REF!="","",#REF!)</f>
        <v>#REF!</v>
      </c>
      <c r="P414" s="316" t="e">
        <f t="array" ref="P414">IF(#REF!="","",#REF!)</f>
        <v>#REF!</v>
      </c>
      <c r="Q414" s="316" t="e">
        <f t="array" ref="Q414">IF(#REF!="","",#REF!)</f>
        <v>#REF!</v>
      </c>
      <c r="R414" s="316" t="e">
        <f t="array" ref="R414">IF(#REF!="","",#REF!)</f>
        <v>#REF!</v>
      </c>
    </row>
    <row r="415" spans="1:18" x14ac:dyDescent="0.25">
      <c r="A415" s="354">
        <v>12</v>
      </c>
      <c r="B415" s="316" t="e">
        <f t="array" ref="B415">IF(#REF!="","",#REF!)</f>
        <v>#REF!</v>
      </c>
      <c r="C415" s="316" t="e">
        <f t="array" ref="C415">IF(#REF!="","",#REF!)</f>
        <v>#REF!</v>
      </c>
      <c r="D415" s="316" t="e">
        <f t="array" ref="D415">IF(#REF!="","",#REF!)</f>
        <v>#REF!</v>
      </c>
      <c r="E415" s="316" t="e">
        <f t="array" ref="E415">IF(#REF!="","",#REF!)</f>
        <v>#REF!</v>
      </c>
      <c r="F415" s="316" t="e">
        <f t="array" ref="F415">IF(#REF!="","",#REF!)</f>
        <v>#REF!</v>
      </c>
      <c r="G415" s="316" t="e">
        <f t="array" ref="G415">IF(#REF!="","",#REF!)</f>
        <v>#REF!</v>
      </c>
      <c r="H415" s="316" t="e">
        <f t="array" ref="H415">IF(#REF!="","",#REF!)</f>
        <v>#REF!</v>
      </c>
      <c r="I415" s="316" t="e">
        <f t="array" ref="I415">IF(#REF!="","",#REF!)</f>
        <v>#REF!</v>
      </c>
      <c r="J415" s="316" t="e">
        <f t="array" ref="J415">IF(#REF!="","",#REF!)</f>
        <v>#REF!</v>
      </c>
      <c r="K415" s="316" t="e">
        <f t="array" ref="K415">IF(#REF!="","",#REF!)</f>
        <v>#REF!</v>
      </c>
      <c r="L415" s="316" t="e">
        <f t="array" ref="L415">IF(#REF!="","",#REF!)</f>
        <v>#REF!</v>
      </c>
      <c r="M415" s="316" t="e">
        <f t="array" ref="M415">IF(#REF!="","",#REF!)</f>
        <v>#REF!</v>
      </c>
      <c r="N415" s="316" t="e">
        <f t="array" ref="N415">IF(#REF!="","",#REF!)</f>
        <v>#REF!</v>
      </c>
      <c r="O415" s="316" t="e">
        <f t="array" ref="O415">IF(#REF!="","",#REF!)</f>
        <v>#REF!</v>
      </c>
      <c r="P415" s="316" t="e">
        <f t="array" ref="P415">IF(#REF!="","",#REF!)</f>
        <v>#REF!</v>
      </c>
      <c r="Q415" s="316" t="e">
        <f t="array" ref="Q415">IF(#REF!="","",#REF!)</f>
        <v>#REF!</v>
      </c>
      <c r="R415" s="316" t="e">
        <f t="array" ref="R415">IF(#REF!="","",#REF!)</f>
        <v>#REF!</v>
      </c>
    </row>
    <row r="416" spans="1:18" x14ac:dyDescent="0.25">
      <c r="A416" s="354">
        <v>12</v>
      </c>
      <c r="B416" s="316" t="e">
        <f t="array" ref="B416">IF(#REF!="","",#REF!)</f>
        <v>#REF!</v>
      </c>
      <c r="C416" s="316" t="e">
        <f t="array" ref="C416">IF(#REF!="","",#REF!)</f>
        <v>#REF!</v>
      </c>
      <c r="D416" s="316" t="e">
        <f t="array" ref="D416">IF(#REF!="","",#REF!)</f>
        <v>#REF!</v>
      </c>
      <c r="E416" s="316" t="e">
        <f t="array" ref="E416">IF(#REF!="","",#REF!)</f>
        <v>#REF!</v>
      </c>
      <c r="F416" s="316" t="e">
        <f t="array" ref="F416">IF(#REF!="","",#REF!)</f>
        <v>#REF!</v>
      </c>
      <c r="G416" s="316" t="e">
        <f t="array" ref="G416">IF(#REF!="","",#REF!)</f>
        <v>#REF!</v>
      </c>
      <c r="H416" s="316" t="e">
        <f t="array" ref="H416">IF(#REF!="","",#REF!)</f>
        <v>#REF!</v>
      </c>
      <c r="I416" s="316" t="e">
        <f t="array" ref="I416">IF(#REF!="","",#REF!)</f>
        <v>#REF!</v>
      </c>
      <c r="J416" s="316" t="e">
        <f t="array" ref="J416">IF(#REF!="","",#REF!)</f>
        <v>#REF!</v>
      </c>
      <c r="K416" s="316" t="e">
        <f t="array" ref="K416">IF(#REF!="","",#REF!)</f>
        <v>#REF!</v>
      </c>
      <c r="L416" s="316" t="e">
        <f t="array" ref="L416">IF(#REF!="","",#REF!)</f>
        <v>#REF!</v>
      </c>
      <c r="M416" s="316" t="e">
        <f t="array" ref="M416">IF(#REF!="","",#REF!)</f>
        <v>#REF!</v>
      </c>
      <c r="N416" s="316" t="e">
        <f t="array" ref="N416">IF(#REF!="","",#REF!)</f>
        <v>#REF!</v>
      </c>
      <c r="O416" s="316" t="e">
        <f t="array" ref="O416">IF(#REF!="","",#REF!)</f>
        <v>#REF!</v>
      </c>
      <c r="P416" s="316" t="e">
        <f t="array" ref="P416">IF(#REF!="","",#REF!)</f>
        <v>#REF!</v>
      </c>
      <c r="Q416" s="316" t="e">
        <f t="array" ref="Q416">IF(#REF!="","",#REF!)</f>
        <v>#REF!</v>
      </c>
      <c r="R416" s="316" t="e">
        <f t="array" ref="R416">IF(#REF!="","",#REF!)</f>
        <v>#REF!</v>
      </c>
    </row>
    <row r="417" spans="1:18" x14ac:dyDescent="0.25">
      <c r="A417" s="354">
        <v>12</v>
      </c>
      <c r="B417" s="316" t="e">
        <f t="array" ref="B417">IF(#REF!="","",#REF!)</f>
        <v>#REF!</v>
      </c>
      <c r="C417" s="316" t="e">
        <f t="array" ref="C417">IF(#REF!="","",#REF!)</f>
        <v>#REF!</v>
      </c>
      <c r="D417" s="316" t="e">
        <f t="array" ref="D417">IF(#REF!="","",#REF!)</f>
        <v>#REF!</v>
      </c>
      <c r="E417" s="316" t="e">
        <f t="array" ref="E417">IF(#REF!="","",#REF!)</f>
        <v>#REF!</v>
      </c>
      <c r="F417" s="316" t="e">
        <f t="array" ref="F417">IF(#REF!="","",#REF!)</f>
        <v>#REF!</v>
      </c>
      <c r="G417" s="316" t="e">
        <f t="array" ref="G417">IF(#REF!="","",#REF!)</f>
        <v>#REF!</v>
      </c>
      <c r="H417" s="316" t="e">
        <f t="array" ref="H417">IF(#REF!="","",#REF!)</f>
        <v>#REF!</v>
      </c>
      <c r="I417" s="316" t="e">
        <f t="array" ref="I417">IF(#REF!="","",#REF!)</f>
        <v>#REF!</v>
      </c>
      <c r="J417" s="316" t="e">
        <f t="array" ref="J417">IF(#REF!="","",#REF!)</f>
        <v>#REF!</v>
      </c>
      <c r="K417" s="316" t="e">
        <f t="array" ref="K417">IF(#REF!="","",#REF!)</f>
        <v>#REF!</v>
      </c>
      <c r="L417" s="316" t="e">
        <f t="array" ref="L417">IF(#REF!="","",#REF!)</f>
        <v>#REF!</v>
      </c>
      <c r="M417" s="316" t="e">
        <f t="array" ref="M417">IF(#REF!="","",#REF!)</f>
        <v>#REF!</v>
      </c>
      <c r="N417" s="316" t="e">
        <f t="array" ref="N417">IF(#REF!="","",#REF!)</f>
        <v>#REF!</v>
      </c>
      <c r="O417" s="316" t="e">
        <f t="array" ref="O417">IF(#REF!="","",#REF!)</f>
        <v>#REF!</v>
      </c>
      <c r="P417" s="316" t="e">
        <f t="array" ref="P417">IF(#REF!="","",#REF!)</f>
        <v>#REF!</v>
      </c>
      <c r="Q417" s="316" t="e">
        <f t="array" ref="Q417">IF(#REF!="","",#REF!)</f>
        <v>#REF!</v>
      </c>
      <c r="R417" s="316" t="e">
        <f t="array" ref="R417">IF(#REF!="","",#REF!)</f>
        <v>#REF!</v>
      </c>
    </row>
    <row r="418" spans="1:18" x14ac:dyDescent="0.25">
      <c r="A418" s="354">
        <v>12</v>
      </c>
      <c r="B418" s="316" t="e">
        <f t="array" ref="B418">IF(#REF!="","",#REF!)</f>
        <v>#REF!</v>
      </c>
      <c r="C418" s="316" t="e">
        <f t="array" ref="C418">IF(#REF!="","",#REF!)</f>
        <v>#REF!</v>
      </c>
      <c r="D418" s="316" t="e">
        <f t="array" ref="D418">IF(#REF!="","",#REF!)</f>
        <v>#REF!</v>
      </c>
      <c r="E418" s="316" t="e">
        <f t="array" ref="E418">IF(#REF!="","",#REF!)</f>
        <v>#REF!</v>
      </c>
      <c r="F418" s="316" t="e">
        <f t="array" ref="F418">IF(#REF!="","",#REF!)</f>
        <v>#REF!</v>
      </c>
      <c r="G418" s="316" t="e">
        <f t="array" ref="G418">IF(#REF!="","",#REF!)</f>
        <v>#REF!</v>
      </c>
      <c r="H418" s="316" t="e">
        <f t="array" ref="H418">IF(#REF!="","",#REF!)</f>
        <v>#REF!</v>
      </c>
      <c r="I418" s="316" t="e">
        <f t="array" ref="I418">IF(#REF!="","",#REF!)</f>
        <v>#REF!</v>
      </c>
      <c r="J418" s="316" t="e">
        <f t="array" ref="J418">IF(#REF!="","",#REF!)</f>
        <v>#REF!</v>
      </c>
      <c r="K418" s="316" t="e">
        <f t="array" ref="K418">IF(#REF!="","",#REF!)</f>
        <v>#REF!</v>
      </c>
      <c r="L418" s="316" t="e">
        <f t="array" ref="L418">IF(#REF!="","",#REF!)</f>
        <v>#REF!</v>
      </c>
      <c r="M418" s="316" t="e">
        <f t="array" ref="M418">IF(#REF!="","",#REF!)</f>
        <v>#REF!</v>
      </c>
      <c r="N418" s="316" t="e">
        <f t="array" ref="N418">IF(#REF!="","",#REF!)</f>
        <v>#REF!</v>
      </c>
      <c r="O418" s="316" t="e">
        <f t="array" ref="O418">IF(#REF!="","",#REF!)</f>
        <v>#REF!</v>
      </c>
      <c r="P418" s="316" t="e">
        <f t="array" ref="P418">IF(#REF!="","",#REF!)</f>
        <v>#REF!</v>
      </c>
      <c r="Q418" s="316" t="e">
        <f t="array" ref="Q418">IF(#REF!="","",#REF!)</f>
        <v>#REF!</v>
      </c>
      <c r="R418" s="316" t="e">
        <f t="array" ref="R418">IF(#REF!="","",#REF!)</f>
        <v>#REF!</v>
      </c>
    </row>
    <row r="419" spans="1:18" x14ac:dyDescent="0.25">
      <c r="A419" s="354">
        <v>12</v>
      </c>
      <c r="B419" s="316" t="e">
        <f t="array" ref="B419">IF(#REF!="","",#REF!)</f>
        <v>#REF!</v>
      </c>
      <c r="C419" s="316" t="e">
        <f t="array" ref="C419">IF(#REF!="","",#REF!)</f>
        <v>#REF!</v>
      </c>
      <c r="D419" s="316" t="e">
        <f t="array" ref="D419">IF(#REF!="","",#REF!)</f>
        <v>#REF!</v>
      </c>
      <c r="E419" s="316" t="e">
        <f t="array" ref="E419">IF(#REF!="","",#REF!)</f>
        <v>#REF!</v>
      </c>
      <c r="F419" s="316" t="e">
        <f t="array" ref="F419">IF(#REF!="","",#REF!)</f>
        <v>#REF!</v>
      </c>
      <c r="G419" s="316" t="e">
        <f t="array" ref="G419">IF(#REF!="","",#REF!)</f>
        <v>#REF!</v>
      </c>
      <c r="H419" s="316" t="e">
        <f t="array" ref="H419">IF(#REF!="","",#REF!)</f>
        <v>#REF!</v>
      </c>
      <c r="I419" s="316" t="e">
        <f t="array" ref="I419">IF(#REF!="","",#REF!)</f>
        <v>#REF!</v>
      </c>
      <c r="J419" s="316" t="e">
        <f t="array" ref="J419">IF(#REF!="","",#REF!)</f>
        <v>#REF!</v>
      </c>
      <c r="K419" s="316" t="e">
        <f t="array" ref="K419">IF(#REF!="","",#REF!)</f>
        <v>#REF!</v>
      </c>
      <c r="L419" s="316" t="e">
        <f t="array" ref="L419">IF(#REF!="","",#REF!)</f>
        <v>#REF!</v>
      </c>
      <c r="M419" s="316" t="e">
        <f t="array" ref="M419">IF(#REF!="","",#REF!)</f>
        <v>#REF!</v>
      </c>
      <c r="N419" s="316" t="e">
        <f t="array" ref="N419">IF(#REF!="","",#REF!)</f>
        <v>#REF!</v>
      </c>
      <c r="O419" s="316" t="e">
        <f t="array" ref="O419">IF(#REF!="","",#REF!)</f>
        <v>#REF!</v>
      </c>
      <c r="P419" s="316" t="e">
        <f t="array" ref="P419">IF(#REF!="","",#REF!)</f>
        <v>#REF!</v>
      </c>
      <c r="Q419" s="316" t="e">
        <f t="array" ref="Q419">IF(#REF!="","",#REF!)</f>
        <v>#REF!</v>
      </c>
      <c r="R419" s="316" t="e">
        <f t="array" ref="R419">IF(#REF!="","",#REF!)</f>
        <v>#REF!</v>
      </c>
    </row>
    <row r="420" spans="1:18" x14ac:dyDescent="0.25">
      <c r="A420" s="354">
        <v>12</v>
      </c>
      <c r="B420" s="316" t="e">
        <f t="array" ref="B420">IF(#REF!="","",#REF!)</f>
        <v>#REF!</v>
      </c>
      <c r="C420" s="316" t="e">
        <f t="array" ref="C420">IF(#REF!="","",#REF!)</f>
        <v>#REF!</v>
      </c>
      <c r="D420" s="316" t="e">
        <f t="array" ref="D420">IF(#REF!="","",#REF!)</f>
        <v>#REF!</v>
      </c>
      <c r="E420" s="316" t="e">
        <f t="array" ref="E420">IF(#REF!="","",#REF!)</f>
        <v>#REF!</v>
      </c>
      <c r="F420" s="316" t="e">
        <f t="array" ref="F420">IF(#REF!="","",#REF!)</f>
        <v>#REF!</v>
      </c>
      <c r="G420" s="316" t="e">
        <f t="array" ref="G420">IF(#REF!="","",#REF!)</f>
        <v>#REF!</v>
      </c>
      <c r="H420" s="316" t="e">
        <f t="array" ref="H420">IF(#REF!="","",#REF!)</f>
        <v>#REF!</v>
      </c>
      <c r="I420" s="316" t="e">
        <f t="array" ref="I420">IF(#REF!="","",#REF!)</f>
        <v>#REF!</v>
      </c>
      <c r="J420" s="316" t="e">
        <f t="array" ref="J420">IF(#REF!="","",#REF!)</f>
        <v>#REF!</v>
      </c>
      <c r="K420" s="316" t="e">
        <f t="array" ref="K420">IF(#REF!="","",#REF!)</f>
        <v>#REF!</v>
      </c>
      <c r="L420" s="316" t="e">
        <f t="array" ref="L420">IF(#REF!="","",#REF!)</f>
        <v>#REF!</v>
      </c>
      <c r="M420" s="316" t="e">
        <f t="array" ref="M420">IF(#REF!="","",#REF!)</f>
        <v>#REF!</v>
      </c>
      <c r="N420" s="316" t="e">
        <f t="array" ref="N420">IF(#REF!="","",#REF!)</f>
        <v>#REF!</v>
      </c>
      <c r="O420" s="316" t="e">
        <f t="array" ref="O420">IF(#REF!="","",#REF!)</f>
        <v>#REF!</v>
      </c>
      <c r="P420" s="316" t="e">
        <f t="array" ref="P420">IF(#REF!="","",#REF!)</f>
        <v>#REF!</v>
      </c>
      <c r="Q420" s="316" t="e">
        <f t="array" ref="Q420">IF(#REF!="","",#REF!)</f>
        <v>#REF!</v>
      </c>
      <c r="R420" s="316" t="e">
        <f t="array" ref="R420">IF(#REF!="","",#REF!)</f>
        <v>#REF!</v>
      </c>
    </row>
    <row r="421" spans="1:18" x14ac:dyDescent="0.25">
      <c r="A421" s="354">
        <v>12</v>
      </c>
      <c r="B421" s="316" t="e">
        <f t="array" ref="B421">IF(#REF!="","",#REF!)</f>
        <v>#REF!</v>
      </c>
      <c r="C421" s="316" t="e">
        <f t="array" ref="C421">IF(#REF!="","",#REF!)</f>
        <v>#REF!</v>
      </c>
      <c r="D421" s="316" t="e">
        <f t="array" ref="D421">IF(#REF!="","",#REF!)</f>
        <v>#REF!</v>
      </c>
      <c r="E421" s="316" t="e">
        <f t="array" ref="E421">IF(#REF!="","",#REF!)</f>
        <v>#REF!</v>
      </c>
      <c r="F421" s="316" t="e">
        <f t="array" ref="F421">IF(#REF!="","",#REF!)</f>
        <v>#REF!</v>
      </c>
      <c r="G421" s="316" t="e">
        <f t="array" ref="G421">IF(#REF!="","",#REF!)</f>
        <v>#REF!</v>
      </c>
      <c r="H421" s="316" t="e">
        <f t="array" ref="H421">IF(#REF!="","",#REF!)</f>
        <v>#REF!</v>
      </c>
      <c r="I421" s="316" t="e">
        <f t="array" ref="I421">IF(#REF!="","",#REF!)</f>
        <v>#REF!</v>
      </c>
      <c r="J421" s="316" t="e">
        <f t="array" ref="J421">IF(#REF!="","",#REF!)</f>
        <v>#REF!</v>
      </c>
      <c r="K421" s="316" t="e">
        <f t="array" ref="K421">IF(#REF!="","",#REF!)</f>
        <v>#REF!</v>
      </c>
      <c r="L421" s="316" t="e">
        <f t="array" ref="L421">IF(#REF!="","",#REF!)</f>
        <v>#REF!</v>
      </c>
      <c r="M421" s="316" t="e">
        <f t="array" ref="M421">IF(#REF!="","",#REF!)</f>
        <v>#REF!</v>
      </c>
      <c r="N421" s="316" t="e">
        <f t="array" ref="N421">IF(#REF!="","",#REF!)</f>
        <v>#REF!</v>
      </c>
      <c r="O421" s="316" t="e">
        <f t="array" ref="O421">IF(#REF!="","",#REF!)</f>
        <v>#REF!</v>
      </c>
      <c r="P421" s="316" t="e">
        <f t="array" ref="P421">IF(#REF!="","",#REF!)</f>
        <v>#REF!</v>
      </c>
      <c r="Q421" s="316" t="e">
        <f t="array" ref="Q421">IF(#REF!="","",#REF!)</f>
        <v>#REF!</v>
      </c>
      <c r="R421" s="316" t="e">
        <f t="array" ref="R421">IF(#REF!="","",#REF!)</f>
        <v>#REF!</v>
      </c>
    </row>
    <row r="422" spans="1:18" x14ac:dyDescent="0.25">
      <c r="A422" s="354">
        <v>12</v>
      </c>
      <c r="B422" s="316" t="e">
        <f t="array" ref="B422">IF(#REF!="","",#REF!)</f>
        <v>#REF!</v>
      </c>
      <c r="C422" s="316" t="e">
        <f t="array" ref="C422">IF(#REF!="","",#REF!)</f>
        <v>#REF!</v>
      </c>
      <c r="D422" s="316" t="e">
        <f t="array" ref="D422">IF(#REF!="","",#REF!)</f>
        <v>#REF!</v>
      </c>
      <c r="E422" s="316" t="e">
        <f t="array" ref="E422">IF(#REF!="","",#REF!)</f>
        <v>#REF!</v>
      </c>
      <c r="F422" s="316" t="e">
        <f t="array" ref="F422">IF(#REF!="","",#REF!)</f>
        <v>#REF!</v>
      </c>
      <c r="G422" s="316" t="e">
        <f t="array" ref="G422">IF(#REF!="","",#REF!)</f>
        <v>#REF!</v>
      </c>
      <c r="H422" s="316" t="e">
        <f t="array" ref="H422">IF(#REF!="","",#REF!)</f>
        <v>#REF!</v>
      </c>
      <c r="I422" s="316" t="e">
        <f t="array" ref="I422">IF(#REF!="","",#REF!)</f>
        <v>#REF!</v>
      </c>
      <c r="J422" s="316" t="e">
        <f t="array" ref="J422">IF(#REF!="","",#REF!)</f>
        <v>#REF!</v>
      </c>
      <c r="K422" s="316" t="e">
        <f t="array" ref="K422">IF(#REF!="","",#REF!)</f>
        <v>#REF!</v>
      </c>
      <c r="L422" s="316" t="e">
        <f t="array" ref="L422">IF(#REF!="","",#REF!)</f>
        <v>#REF!</v>
      </c>
      <c r="M422" s="316" t="e">
        <f t="array" ref="M422">IF(#REF!="","",#REF!)</f>
        <v>#REF!</v>
      </c>
      <c r="N422" s="316" t="e">
        <f t="array" ref="N422">IF(#REF!="","",#REF!)</f>
        <v>#REF!</v>
      </c>
      <c r="O422" s="316" t="e">
        <f t="array" ref="O422">IF(#REF!="","",#REF!)</f>
        <v>#REF!</v>
      </c>
      <c r="P422" s="316" t="e">
        <f t="array" ref="P422">IF(#REF!="","",#REF!)</f>
        <v>#REF!</v>
      </c>
      <c r="Q422" s="316" t="e">
        <f t="array" ref="Q422">IF(#REF!="","",#REF!)</f>
        <v>#REF!</v>
      </c>
      <c r="R422" s="316" t="e">
        <f t="array" ref="R422">IF(#REF!="","",#REF!)</f>
        <v>#REF!</v>
      </c>
    </row>
    <row r="423" spans="1:18" x14ac:dyDescent="0.25">
      <c r="A423" s="354">
        <v>12</v>
      </c>
      <c r="B423" s="316" t="e">
        <f t="array" ref="B423">IF(#REF!="","",#REF!)</f>
        <v>#REF!</v>
      </c>
      <c r="C423" s="316" t="e">
        <f t="array" ref="C423">IF(#REF!="","",#REF!)</f>
        <v>#REF!</v>
      </c>
      <c r="D423" s="316" t="e">
        <f t="array" ref="D423">IF(#REF!="","",#REF!)</f>
        <v>#REF!</v>
      </c>
      <c r="E423" s="316" t="e">
        <f t="array" ref="E423">IF(#REF!="","",#REF!)</f>
        <v>#REF!</v>
      </c>
      <c r="F423" s="316" t="e">
        <f t="array" ref="F423">IF(#REF!="","",#REF!)</f>
        <v>#REF!</v>
      </c>
      <c r="G423" s="316" t="e">
        <f t="array" ref="G423">IF(#REF!="","",#REF!)</f>
        <v>#REF!</v>
      </c>
      <c r="H423" s="316" t="e">
        <f t="array" ref="H423">IF(#REF!="","",#REF!)</f>
        <v>#REF!</v>
      </c>
      <c r="I423" s="316" t="e">
        <f t="array" ref="I423">IF(#REF!="","",#REF!)</f>
        <v>#REF!</v>
      </c>
      <c r="J423" s="316" t="e">
        <f t="array" ref="J423">IF(#REF!="","",#REF!)</f>
        <v>#REF!</v>
      </c>
      <c r="K423" s="316" t="e">
        <f t="array" ref="K423">IF(#REF!="","",#REF!)</f>
        <v>#REF!</v>
      </c>
      <c r="L423" s="316" t="e">
        <f t="array" ref="L423">IF(#REF!="","",#REF!)</f>
        <v>#REF!</v>
      </c>
      <c r="M423" s="316" t="e">
        <f t="array" ref="M423">IF(#REF!="","",#REF!)</f>
        <v>#REF!</v>
      </c>
      <c r="N423" s="316" t="e">
        <f t="array" ref="N423">IF(#REF!="","",#REF!)</f>
        <v>#REF!</v>
      </c>
      <c r="O423" s="316" t="e">
        <f t="array" ref="O423">IF(#REF!="","",#REF!)</f>
        <v>#REF!</v>
      </c>
      <c r="P423" s="316" t="e">
        <f t="array" ref="P423">IF(#REF!="","",#REF!)</f>
        <v>#REF!</v>
      </c>
      <c r="Q423" s="316" t="e">
        <f t="array" ref="Q423">IF(#REF!="","",#REF!)</f>
        <v>#REF!</v>
      </c>
      <c r="R423" s="316" t="e">
        <f t="array" ref="R423">IF(#REF!="","",#REF!)</f>
        <v>#REF!</v>
      </c>
    </row>
    <row r="424" spans="1:18" x14ac:dyDescent="0.25">
      <c r="A424" s="354">
        <v>12</v>
      </c>
      <c r="B424" s="316" t="e">
        <f t="array" ref="B424">IF(#REF!="","",#REF!)</f>
        <v>#REF!</v>
      </c>
      <c r="C424" s="316" t="e">
        <f t="array" ref="C424">IF(#REF!="","",#REF!)</f>
        <v>#REF!</v>
      </c>
      <c r="D424" s="316" t="e">
        <f t="array" ref="D424">IF(#REF!="","",#REF!)</f>
        <v>#REF!</v>
      </c>
      <c r="E424" s="316" t="e">
        <f t="array" ref="E424">IF(#REF!="","",#REF!)</f>
        <v>#REF!</v>
      </c>
      <c r="F424" s="316" t="e">
        <f t="array" ref="F424">IF(#REF!="","",#REF!)</f>
        <v>#REF!</v>
      </c>
      <c r="G424" s="316" t="e">
        <f t="array" ref="G424">IF(#REF!="","",#REF!)</f>
        <v>#REF!</v>
      </c>
      <c r="H424" s="316" t="e">
        <f t="array" ref="H424">IF(#REF!="","",#REF!)</f>
        <v>#REF!</v>
      </c>
      <c r="I424" s="316" t="e">
        <f t="array" ref="I424">IF(#REF!="","",#REF!)</f>
        <v>#REF!</v>
      </c>
      <c r="J424" s="316" t="e">
        <f t="array" ref="J424">IF(#REF!="","",#REF!)</f>
        <v>#REF!</v>
      </c>
      <c r="K424" s="316" t="e">
        <f t="array" ref="K424">IF(#REF!="","",#REF!)</f>
        <v>#REF!</v>
      </c>
      <c r="L424" s="316" t="e">
        <f t="array" ref="L424">IF(#REF!="","",#REF!)</f>
        <v>#REF!</v>
      </c>
      <c r="M424" s="316" t="e">
        <f t="array" ref="M424">IF(#REF!="","",#REF!)</f>
        <v>#REF!</v>
      </c>
      <c r="N424" s="316" t="e">
        <f t="array" ref="N424">IF(#REF!="","",#REF!)</f>
        <v>#REF!</v>
      </c>
      <c r="O424" s="316" t="e">
        <f t="array" ref="O424">IF(#REF!="","",#REF!)</f>
        <v>#REF!</v>
      </c>
      <c r="P424" s="316" t="e">
        <f t="array" ref="P424">IF(#REF!="","",#REF!)</f>
        <v>#REF!</v>
      </c>
      <c r="Q424" s="316" t="e">
        <f t="array" ref="Q424">IF(#REF!="","",#REF!)</f>
        <v>#REF!</v>
      </c>
      <c r="R424" s="316" t="e">
        <f t="array" ref="R424">IF(#REF!="","",#REF!)</f>
        <v>#REF!</v>
      </c>
    </row>
    <row r="425" spans="1:18" x14ac:dyDescent="0.25">
      <c r="A425" s="354">
        <v>12</v>
      </c>
      <c r="B425" s="316" t="e">
        <f t="array" ref="B425">IF(#REF!="","",#REF!)</f>
        <v>#REF!</v>
      </c>
      <c r="C425" s="316" t="e">
        <f t="array" ref="C425">IF(#REF!="","",#REF!)</f>
        <v>#REF!</v>
      </c>
      <c r="D425" s="316" t="e">
        <f t="array" ref="D425">IF(#REF!="","",#REF!)</f>
        <v>#REF!</v>
      </c>
      <c r="E425" s="316" t="e">
        <f t="array" ref="E425">IF(#REF!="","",#REF!)</f>
        <v>#REF!</v>
      </c>
      <c r="F425" s="316" t="e">
        <f t="array" ref="F425">IF(#REF!="","",#REF!)</f>
        <v>#REF!</v>
      </c>
      <c r="G425" s="316" t="e">
        <f t="array" ref="G425">IF(#REF!="","",#REF!)</f>
        <v>#REF!</v>
      </c>
      <c r="H425" s="316" t="e">
        <f t="array" ref="H425">IF(#REF!="","",#REF!)</f>
        <v>#REF!</v>
      </c>
      <c r="I425" s="316" t="e">
        <f t="array" ref="I425">IF(#REF!="","",#REF!)</f>
        <v>#REF!</v>
      </c>
      <c r="J425" s="316" t="e">
        <f t="array" ref="J425">IF(#REF!="","",#REF!)</f>
        <v>#REF!</v>
      </c>
      <c r="K425" s="316" t="e">
        <f t="array" ref="K425">IF(#REF!="","",#REF!)</f>
        <v>#REF!</v>
      </c>
      <c r="L425" s="316" t="e">
        <f t="array" ref="L425">IF(#REF!="","",#REF!)</f>
        <v>#REF!</v>
      </c>
      <c r="M425" s="316" t="e">
        <f t="array" ref="M425">IF(#REF!="","",#REF!)</f>
        <v>#REF!</v>
      </c>
      <c r="N425" s="316" t="e">
        <f t="array" ref="N425">IF(#REF!="","",#REF!)</f>
        <v>#REF!</v>
      </c>
      <c r="O425" s="316" t="e">
        <f t="array" ref="O425">IF(#REF!="","",#REF!)</f>
        <v>#REF!</v>
      </c>
      <c r="P425" s="316" t="e">
        <f t="array" ref="P425">IF(#REF!="","",#REF!)</f>
        <v>#REF!</v>
      </c>
      <c r="Q425" s="316" t="e">
        <f t="array" ref="Q425">IF(#REF!="","",#REF!)</f>
        <v>#REF!</v>
      </c>
      <c r="R425" s="316" t="e">
        <f t="array" ref="R425">IF(#REF!="","",#REF!)</f>
        <v>#REF!</v>
      </c>
    </row>
    <row r="426" spans="1:18" x14ac:dyDescent="0.25">
      <c r="A426" s="354">
        <v>12</v>
      </c>
      <c r="B426" s="316" t="e">
        <f t="array" ref="B426">IF(#REF!="","",#REF!)</f>
        <v>#REF!</v>
      </c>
      <c r="C426" s="316" t="e">
        <f t="array" ref="C426">IF(#REF!="","",#REF!)</f>
        <v>#REF!</v>
      </c>
      <c r="D426" s="316" t="e">
        <f t="array" ref="D426">IF(#REF!="","",#REF!)</f>
        <v>#REF!</v>
      </c>
      <c r="E426" s="316" t="e">
        <f t="array" ref="E426">IF(#REF!="","",#REF!)</f>
        <v>#REF!</v>
      </c>
      <c r="F426" s="316" t="e">
        <f t="array" ref="F426">IF(#REF!="","",#REF!)</f>
        <v>#REF!</v>
      </c>
      <c r="G426" s="316" t="e">
        <f t="array" ref="G426">IF(#REF!="","",#REF!)</f>
        <v>#REF!</v>
      </c>
      <c r="H426" s="316" t="e">
        <f t="array" ref="H426">IF(#REF!="","",#REF!)</f>
        <v>#REF!</v>
      </c>
      <c r="I426" s="316" t="e">
        <f t="array" ref="I426">IF(#REF!="","",#REF!)</f>
        <v>#REF!</v>
      </c>
      <c r="J426" s="316" t="e">
        <f t="array" ref="J426">IF(#REF!="","",#REF!)</f>
        <v>#REF!</v>
      </c>
      <c r="K426" s="316" t="e">
        <f t="array" ref="K426">IF(#REF!="","",#REF!)</f>
        <v>#REF!</v>
      </c>
      <c r="L426" s="316" t="e">
        <f t="array" ref="L426">IF(#REF!="","",#REF!)</f>
        <v>#REF!</v>
      </c>
      <c r="M426" s="316" t="e">
        <f t="array" ref="M426">IF(#REF!="","",#REF!)</f>
        <v>#REF!</v>
      </c>
      <c r="N426" s="316" t="e">
        <f t="array" ref="N426">IF(#REF!="","",#REF!)</f>
        <v>#REF!</v>
      </c>
      <c r="O426" s="316" t="e">
        <f t="array" ref="O426">IF(#REF!="","",#REF!)</f>
        <v>#REF!</v>
      </c>
      <c r="P426" s="316" t="e">
        <f t="array" ref="P426">IF(#REF!="","",#REF!)</f>
        <v>#REF!</v>
      </c>
      <c r="Q426" s="316" t="e">
        <f t="array" ref="Q426">IF(#REF!="","",#REF!)</f>
        <v>#REF!</v>
      </c>
      <c r="R426" s="316" t="e">
        <f t="array" ref="R426">IF(#REF!="","",#REF!)</f>
        <v>#REF!</v>
      </c>
    </row>
    <row r="427" spans="1:18" x14ac:dyDescent="0.25">
      <c r="A427" s="354">
        <v>12</v>
      </c>
      <c r="B427" s="316" t="e">
        <f t="array" ref="B427">IF(#REF!="","",#REF!)</f>
        <v>#REF!</v>
      </c>
      <c r="C427" s="316" t="e">
        <f t="array" ref="C427">IF(#REF!="","",#REF!)</f>
        <v>#REF!</v>
      </c>
      <c r="D427" s="316" t="e">
        <f t="array" ref="D427">IF(#REF!="","",#REF!)</f>
        <v>#REF!</v>
      </c>
      <c r="E427" s="316" t="e">
        <f t="array" ref="E427">IF(#REF!="","",#REF!)</f>
        <v>#REF!</v>
      </c>
      <c r="F427" s="316" t="e">
        <f t="array" ref="F427">IF(#REF!="","",#REF!)</f>
        <v>#REF!</v>
      </c>
      <c r="G427" s="316" t="e">
        <f t="array" ref="G427">IF(#REF!="","",#REF!)</f>
        <v>#REF!</v>
      </c>
      <c r="H427" s="316" t="e">
        <f t="array" ref="H427">IF(#REF!="","",#REF!)</f>
        <v>#REF!</v>
      </c>
      <c r="I427" s="316" t="e">
        <f t="array" ref="I427">IF(#REF!="","",#REF!)</f>
        <v>#REF!</v>
      </c>
      <c r="J427" s="316" t="e">
        <f t="array" ref="J427">IF(#REF!="","",#REF!)</f>
        <v>#REF!</v>
      </c>
      <c r="K427" s="316" t="e">
        <f t="array" ref="K427">IF(#REF!="","",#REF!)</f>
        <v>#REF!</v>
      </c>
      <c r="L427" s="316" t="e">
        <f t="array" ref="L427">IF(#REF!="","",#REF!)</f>
        <v>#REF!</v>
      </c>
      <c r="M427" s="316" t="e">
        <f t="array" ref="M427">IF(#REF!="","",#REF!)</f>
        <v>#REF!</v>
      </c>
      <c r="N427" s="316" t="e">
        <f t="array" ref="N427">IF(#REF!="","",#REF!)</f>
        <v>#REF!</v>
      </c>
      <c r="O427" s="316" t="e">
        <f t="array" ref="O427">IF(#REF!="","",#REF!)</f>
        <v>#REF!</v>
      </c>
      <c r="P427" s="316" t="e">
        <f t="array" ref="P427">IF(#REF!="","",#REF!)</f>
        <v>#REF!</v>
      </c>
      <c r="Q427" s="316" t="e">
        <f t="array" ref="Q427">IF(#REF!="","",#REF!)</f>
        <v>#REF!</v>
      </c>
      <c r="R427" s="316" t="e">
        <f t="array" ref="R427">IF(#REF!="","",#REF!)</f>
        <v>#REF!</v>
      </c>
    </row>
    <row r="428" spans="1:18" x14ac:dyDescent="0.25">
      <c r="A428" s="354">
        <v>12</v>
      </c>
      <c r="B428" s="316" t="e">
        <f t="array" ref="B428">IF(#REF!="","",#REF!)</f>
        <v>#REF!</v>
      </c>
      <c r="C428" s="316" t="e">
        <f t="array" ref="C428">IF(#REF!="","",#REF!)</f>
        <v>#REF!</v>
      </c>
      <c r="D428" s="316" t="e">
        <f t="array" ref="D428">IF(#REF!="","",#REF!)</f>
        <v>#REF!</v>
      </c>
      <c r="E428" s="316" t="e">
        <f t="array" ref="E428">IF(#REF!="","",#REF!)</f>
        <v>#REF!</v>
      </c>
      <c r="F428" s="316" t="e">
        <f t="array" ref="F428">IF(#REF!="","",#REF!)</f>
        <v>#REF!</v>
      </c>
      <c r="G428" s="316" t="e">
        <f t="array" ref="G428">IF(#REF!="","",#REF!)</f>
        <v>#REF!</v>
      </c>
      <c r="H428" s="316" t="e">
        <f t="array" ref="H428">IF(#REF!="","",#REF!)</f>
        <v>#REF!</v>
      </c>
      <c r="I428" s="316" t="e">
        <f t="array" ref="I428">IF(#REF!="","",#REF!)</f>
        <v>#REF!</v>
      </c>
      <c r="J428" s="316" t="e">
        <f t="array" ref="J428">IF(#REF!="","",#REF!)</f>
        <v>#REF!</v>
      </c>
      <c r="K428" s="316" t="e">
        <f t="array" ref="K428">IF(#REF!="","",#REF!)</f>
        <v>#REF!</v>
      </c>
      <c r="L428" s="316" t="e">
        <f t="array" ref="L428">IF(#REF!="","",#REF!)</f>
        <v>#REF!</v>
      </c>
      <c r="M428" s="316" t="e">
        <f t="array" ref="M428">IF(#REF!="","",#REF!)</f>
        <v>#REF!</v>
      </c>
      <c r="N428" s="316" t="e">
        <f t="array" ref="N428">IF(#REF!="","",#REF!)</f>
        <v>#REF!</v>
      </c>
      <c r="O428" s="316" t="e">
        <f t="array" ref="O428">IF(#REF!="","",#REF!)</f>
        <v>#REF!</v>
      </c>
      <c r="P428" s="316" t="e">
        <f t="array" ref="P428">IF(#REF!="","",#REF!)</f>
        <v>#REF!</v>
      </c>
      <c r="Q428" s="316" t="e">
        <f t="array" ref="Q428">IF(#REF!="","",#REF!)</f>
        <v>#REF!</v>
      </c>
      <c r="R428" s="316" t="e">
        <f t="array" ref="R428">IF(#REF!="","",#REF!)</f>
        <v>#REF!</v>
      </c>
    </row>
    <row r="429" spans="1:18" x14ac:dyDescent="0.25">
      <c r="A429" s="354">
        <v>12</v>
      </c>
      <c r="B429" s="316" t="e">
        <f t="array" ref="B429">IF(#REF!="","",#REF!)</f>
        <v>#REF!</v>
      </c>
      <c r="C429" s="316" t="e">
        <f t="array" ref="C429">IF(#REF!="","",#REF!)</f>
        <v>#REF!</v>
      </c>
      <c r="D429" s="316" t="e">
        <f t="array" ref="D429">IF(#REF!="","",#REF!)</f>
        <v>#REF!</v>
      </c>
      <c r="E429" s="316" t="e">
        <f t="array" ref="E429">IF(#REF!="","",#REF!)</f>
        <v>#REF!</v>
      </c>
      <c r="F429" s="316" t="e">
        <f t="array" ref="F429">IF(#REF!="","",#REF!)</f>
        <v>#REF!</v>
      </c>
      <c r="G429" s="316" t="e">
        <f t="array" ref="G429">IF(#REF!="","",#REF!)</f>
        <v>#REF!</v>
      </c>
      <c r="H429" s="316" t="e">
        <f t="array" ref="H429">IF(#REF!="","",#REF!)</f>
        <v>#REF!</v>
      </c>
      <c r="I429" s="316" t="e">
        <f t="array" ref="I429">IF(#REF!="","",#REF!)</f>
        <v>#REF!</v>
      </c>
      <c r="J429" s="316" t="e">
        <f t="array" ref="J429">IF(#REF!="","",#REF!)</f>
        <v>#REF!</v>
      </c>
      <c r="K429" s="316" t="e">
        <f t="array" ref="K429">IF(#REF!="","",#REF!)</f>
        <v>#REF!</v>
      </c>
      <c r="L429" s="316" t="e">
        <f t="array" ref="L429">IF(#REF!="","",#REF!)</f>
        <v>#REF!</v>
      </c>
      <c r="M429" s="316" t="e">
        <f t="array" ref="M429">IF(#REF!="","",#REF!)</f>
        <v>#REF!</v>
      </c>
      <c r="N429" s="316" t="e">
        <f t="array" ref="N429">IF(#REF!="","",#REF!)</f>
        <v>#REF!</v>
      </c>
      <c r="O429" s="316" t="e">
        <f t="array" ref="O429">IF(#REF!="","",#REF!)</f>
        <v>#REF!</v>
      </c>
      <c r="P429" s="316" t="e">
        <f t="array" ref="P429">IF(#REF!="","",#REF!)</f>
        <v>#REF!</v>
      </c>
      <c r="Q429" s="316" t="e">
        <f t="array" ref="Q429">IF(#REF!="","",#REF!)</f>
        <v>#REF!</v>
      </c>
      <c r="R429" s="316" t="e">
        <f t="array" ref="R429">IF(#REF!="","",#REF!)</f>
        <v>#REF!</v>
      </c>
    </row>
    <row r="430" spans="1:18" x14ac:dyDescent="0.25">
      <c r="A430" s="354">
        <v>12</v>
      </c>
      <c r="B430" s="316" t="e">
        <f t="array" ref="B430">IF(#REF!="","",#REF!)</f>
        <v>#REF!</v>
      </c>
      <c r="C430" s="316" t="e">
        <f t="array" ref="C430">IF(#REF!="","",#REF!)</f>
        <v>#REF!</v>
      </c>
      <c r="D430" s="316" t="e">
        <f t="array" ref="D430">IF(#REF!="","",#REF!)</f>
        <v>#REF!</v>
      </c>
      <c r="E430" s="316" t="e">
        <f t="array" ref="E430">IF(#REF!="","",#REF!)</f>
        <v>#REF!</v>
      </c>
      <c r="F430" s="316" t="e">
        <f t="array" ref="F430">IF(#REF!="","",#REF!)</f>
        <v>#REF!</v>
      </c>
      <c r="G430" s="316" t="e">
        <f t="array" ref="G430">IF(#REF!="","",#REF!)</f>
        <v>#REF!</v>
      </c>
      <c r="H430" s="316" t="e">
        <f t="array" ref="H430">IF(#REF!="","",#REF!)</f>
        <v>#REF!</v>
      </c>
      <c r="I430" s="316" t="e">
        <f t="array" ref="I430">IF(#REF!="","",#REF!)</f>
        <v>#REF!</v>
      </c>
      <c r="J430" s="316" t="e">
        <f t="array" ref="J430">IF(#REF!="","",#REF!)</f>
        <v>#REF!</v>
      </c>
      <c r="K430" s="316" t="e">
        <f t="array" ref="K430">IF(#REF!="","",#REF!)</f>
        <v>#REF!</v>
      </c>
      <c r="L430" s="316" t="e">
        <f t="array" ref="L430">IF(#REF!="","",#REF!)</f>
        <v>#REF!</v>
      </c>
      <c r="M430" s="316" t="e">
        <f t="array" ref="M430">IF(#REF!="","",#REF!)</f>
        <v>#REF!</v>
      </c>
      <c r="N430" s="316" t="e">
        <f t="array" ref="N430">IF(#REF!="","",#REF!)</f>
        <v>#REF!</v>
      </c>
      <c r="O430" s="316" t="e">
        <f t="array" ref="O430">IF(#REF!="","",#REF!)</f>
        <v>#REF!</v>
      </c>
      <c r="P430" s="316" t="e">
        <f t="array" ref="P430">IF(#REF!="","",#REF!)</f>
        <v>#REF!</v>
      </c>
      <c r="Q430" s="316" t="e">
        <f t="array" ref="Q430">IF(#REF!="","",#REF!)</f>
        <v>#REF!</v>
      </c>
      <c r="R430" s="316" t="e">
        <f t="array" ref="R430">IF(#REF!="","",#REF!)</f>
        <v>#REF!</v>
      </c>
    </row>
    <row r="431" spans="1:18" x14ac:dyDescent="0.25">
      <c r="A431" s="354">
        <v>12</v>
      </c>
      <c r="B431" s="316" t="e">
        <f t="array" ref="B431">IF(#REF!="","",#REF!)</f>
        <v>#REF!</v>
      </c>
      <c r="C431" s="316" t="e">
        <f t="array" ref="C431">IF(#REF!="","",#REF!)</f>
        <v>#REF!</v>
      </c>
      <c r="D431" s="316" t="e">
        <f t="array" ref="D431">IF(#REF!="","",#REF!)</f>
        <v>#REF!</v>
      </c>
      <c r="E431" s="316" t="e">
        <f t="array" ref="E431">IF(#REF!="","",#REF!)</f>
        <v>#REF!</v>
      </c>
      <c r="F431" s="316" t="e">
        <f t="array" ref="F431">IF(#REF!="","",#REF!)</f>
        <v>#REF!</v>
      </c>
      <c r="G431" s="316" t="e">
        <f t="array" ref="G431">IF(#REF!="","",#REF!)</f>
        <v>#REF!</v>
      </c>
      <c r="H431" s="316" t="e">
        <f t="array" ref="H431">IF(#REF!="","",#REF!)</f>
        <v>#REF!</v>
      </c>
      <c r="I431" s="316" t="e">
        <f t="array" ref="I431">IF(#REF!="","",#REF!)</f>
        <v>#REF!</v>
      </c>
      <c r="J431" s="316" t="e">
        <f t="array" ref="J431">IF(#REF!="","",#REF!)</f>
        <v>#REF!</v>
      </c>
      <c r="K431" s="316" t="e">
        <f t="array" ref="K431">IF(#REF!="","",#REF!)</f>
        <v>#REF!</v>
      </c>
      <c r="L431" s="316" t="e">
        <f t="array" ref="L431">IF(#REF!="","",#REF!)</f>
        <v>#REF!</v>
      </c>
      <c r="M431" s="316" t="e">
        <f t="array" ref="M431">IF(#REF!="","",#REF!)</f>
        <v>#REF!</v>
      </c>
      <c r="N431" s="316" t="e">
        <f t="array" ref="N431">IF(#REF!="","",#REF!)</f>
        <v>#REF!</v>
      </c>
      <c r="O431" s="316" t="e">
        <f t="array" ref="O431">IF(#REF!="","",#REF!)</f>
        <v>#REF!</v>
      </c>
      <c r="P431" s="316" t="e">
        <f t="array" ref="P431">IF(#REF!="","",#REF!)</f>
        <v>#REF!</v>
      </c>
      <c r="Q431" s="316" t="e">
        <f t="array" ref="Q431">IF(#REF!="","",#REF!)</f>
        <v>#REF!</v>
      </c>
      <c r="R431" s="316" t="e">
        <f t="array" ref="R431">IF(#REF!="","",#REF!)</f>
        <v>#REF!</v>
      </c>
    </row>
    <row r="432" spans="1:18" x14ac:dyDescent="0.25">
      <c r="A432" s="354">
        <v>12</v>
      </c>
      <c r="B432" s="316" t="e">
        <f t="array" ref="B432">IF(#REF!="","",#REF!)</f>
        <v>#REF!</v>
      </c>
      <c r="C432" s="316" t="e">
        <f t="array" ref="C432">IF(#REF!="","",#REF!)</f>
        <v>#REF!</v>
      </c>
      <c r="D432" s="316" t="e">
        <f t="array" ref="D432">IF(#REF!="","",#REF!)</f>
        <v>#REF!</v>
      </c>
      <c r="E432" s="316" t="e">
        <f t="array" ref="E432">IF(#REF!="","",#REF!)</f>
        <v>#REF!</v>
      </c>
      <c r="F432" s="316" t="e">
        <f t="array" ref="F432">IF(#REF!="","",#REF!)</f>
        <v>#REF!</v>
      </c>
      <c r="G432" s="316" t="e">
        <f t="array" ref="G432">IF(#REF!="","",#REF!)</f>
        <v>#REF!</v>
      </c>
      <c r="H432" s="316" t="e">
        <f t="array" ref="H432">IF(#REF!="","",#REF!)</f>
        <v>#REF!</v>
      </c>
      <c r="I432" s="316" t="e">
        <f t="array" ref="I432">IF(#REF!="","",#REF!)</f>
        <v>#REF!</v>
      </c>
      <c r="J432" s="316" t="e">
        <f t="array" ref="J432">IF(#REF!="","",#REF!)</f>
        <v>#REF!</v>
      </c>
      <c r="K432" s="316" t="e">
        <f t="array" ref="K432">IF(#REF!="","",#REF!)</f>
        <v>#REF!</v>
      </c>
      <c r="L432" s="316" t="e">
        <f t="array" ref="L432">IF(#REF!="","",#REF!)</f>
        <v>#REF!</v>
      </c>
      <c r="M432" s="316" t="e">
        <f t="array" ref="M432">IF(#REF!="","",#REF!)</f>
        <v>#REF!</v>
      </c>
      <c r="N432" s="316" t="e">
        <f t="array" ref="N432">IF(#REF!="","",#REF!)</f>
        <v>#REF!</v>
      </c>
      <c r="O432" s="316" t="e">
        <f t="array" ref="O432">IF(#REF!="","",#REF!)</f>
        <v>#REF!</v>
      </c>
      <c r="P432" s="316" t="e">
        <f t="array" ref="P432">IF(#REF!="","",#REF!)</f>
        <v>#REF!</v>
      </c>
      <c r="Q432" s="316" t="e">
        <f t="array" ref="Q432">IF(#REF!="","",#REF!)</f>
        <v>#REF!</v>
      </c>
      <c r="R432" s="316" t="e">
        <f t="array" ref="R432">IF(#REF!="","",#REF!)</f>
        <v>#REF!</v>
      </c>
    </row>
    <row r="433" spans="1:18" x14ac:dyDescent="0.25">
      <c r="A433" s="354">
        <v>12</v>
      </c>
      <c r="B433" s="316" t="e">
        <f t="array" ref="B433">IF(#REF!="","",#REF!)</f>
        <v>#REF!</v>
      </c>
      <c r="C433" s="316" t="e">
        <f t="array" ref="C433">IF(#REF!="","",#REF!)</f>
        <v>#REF!</v>
      </c>
      <c r="D433" s="316" t="e">
        <f t="array" ref="D433">IF(#REF!="","",#REF!)</f>
        <v>#REF!</v>
      </c>
      <c r="E433" s="316" t="e">
        <f t="array" ref="E433">IF(#REF!="","",#REF!)</f>
        <v>#REF!</v>
      </c>
      <c r="F433" s="316" t="e">
        <f t="array" ref="F433">IF(#REF!="","",#REF!)</f>
        <v>#REF!</v>
      </c>
      <c r="G433" s="316" t="e">
        <f t="array" ref="G433">IF(#REF!="","",#REF!)</f>
        <v>#REF!</v>
      </c>
      <c r="H433" s="316" t="e">
        <f t="array" ref="H433">IF(#REF!="","",#REF!)</f>
        <v>#REF!</v>
      </c>
      <c r="I433" s="316" t="e">
        <f t="array" ref="I433">IF(#REF!="","",#REF!)</f>
        <v>#REF!</v>
      </c>
      <c r="J433" s="316" t="e">
        <f t="array" ref="J433">IF(#REF!="","",#REF!)</f>
        <v>#REF!</v>
      </c>
      <c r="K433" s="316" t="e">
        <f t="array" ref="K433">IF(#REF!="","",#REF!)</f>
        <v>#REF!</v>
      </c>
      <c r="L433" s="316" t="e">
        <f t="array" ref="L433">IF(#REF!="","",#REF!)</f>
        <v>#REF!</v>
      </c>
      <c r="M433" s="316" t="e">
        <f t="array" ref="M433">IF(#REF!="","",#REF!)</f>
        <v>#REF!</v>
      </c>
      <c r="N433" s="316" t="e">
        <f t="array" ref="N433">IF(#REF!="","",#REF!)</f>
        <v>#REF!</v>
      </c>
      <c r="O433" s="316" t="e">
        <f t="array" ref="O433">IF(#REF!="","",#REF!)</f>
        <v>#REF!</v>
      </c>
      <c r="P433" s="316" t="e">
        <f t="array" ref="P433">IF(#REF!="","",#REF!)</f>
        <v>#REF!</v>
      </c>
      <c r="Q433" s="316" t="e">
        <f t="array" ref="Q433">IF(#REF!="","",#REF!)</f>
        <v>#REF!</v>
      </c>
      <c r="R433" s="316" t="e">
        <f t="array" ref="R433">IF(#REF!="","",#REF!)</f>
        <v>#REF!</v>
      </c>
    </row>
  </sheetData>
  <sheetProtection autoFilter="0" pivotTables="0"/>
  <autoFilter ref="A1:R433" xr:uid="{00000000-0009-0000-0000-000007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f 2 c a 9 4 9 6 - f 8 c e - 4 9 9 d - a e e d - a a 8 1 d 2 f 4 9 3 1 1 "   x m l n s = " h t t p : / / s c h e m a s . m i c r o s o f t . c o m / D a t a M a s h u p " > A A A A A B c D A A B Q S w M E F A A C A A g A I H D 6 V i X t t U u n A A A A + Q A A A B I A H A B D b 2 5 m a W c v U G F j a 2 F n Z S 5 4 b W w g o h g A K K A U A A A A A A A A A A A A A A A A A A A A A A A A A A A A h c / B C o I w H A b w V 5 H d 3 e a K S P k 7 D 5 2 C h E C I r m M u H e k M N 5 v v 1 q F H 6 h U S y u r W 8 f v 4 H b 7 v c b t D N r Z N c F W 9 1 Z 1 J U Y Q p C p S R X a l N l a L B n c I 1 y j j s h T y L S g U T N j Y Z b Z m i 2 r l L Q o j 3 H v s F 7 v q K M E o j c s x 3 h a x V K 9 A H 6 / 8 4 1 M Y 6 Y a R C H A 6 v M Z z h e I l X j M W Y T h b I 3 E O u z d e w a T K m Q H 5 K 2 A y N G 3 r F b R M W W y B z B P K + w Z 9 Q S w M E F A A C A A g A I H D 6 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C B w + l Y o i k e 4 D g A A A B E A A A A T A B w A R m 9 y b X V s Y X M v U 2 V j d G l v b j E u b S C i G A A o o B Q A A A A A A A A A A A A A A A A A A A A A A A A A A A A r T k 0 u y c z P U w i G 0 I b W A F B L A Q I t A B Q A A g A I A C B w + l Y l 7 b V L p w A A A P k A A A A S A A A A A A A A A A A A A A A A A A A A A A B D b 2 5 m a W c v U G F j a 2 F n Z S 5 4 b W x Q S w E C L Q A U A A I A C A A g c P p W D 8 r p q 6 Q A A A D p A A A A E w A A A A A A A A A A A A A A A A D z A A A A W 0 N v b n R l b n R f V H l w Z X N d L n h t b F B L A Q I t A B Q A A g A I A C B w + l Y o i k e 4 D g A A A B E A A A A T A A A A A A A A A A A A A A A A A O Q B A A B G b 3 J t d W x h c y 9 T Z W N 0 a W 9 u M S 5 t U E s F B g A A A A A D A A M A w g A A A D 8 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s U B A A A A A A A A o 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x F b n R y e S B U e X B l P S J R d W V y e U d y b 3 V w c y I g V m F s d W U 9 I n N B Q U F B Q U E 9 P S I g L z 4 8 L 1 N 0 Y W J s Z U V u d H J p Z X M + P C 9 J d G V t P j w v S X R l b X M + P C 9 M b 2 N h b F B h Y 2 t h Z 2 V N Z X R h Z G F 0 Y U Z p b G U + F g A A A F B L B Q Y A A A A A A A A A A A A A A A A A A A A A A A D a A A A A A Q A A A N C M n d 8 B F d E R j H o A w E / C l + s B A A A A 9 z z w R W 0 B z 0 u i P s a 3 4 A 7 / y g A A A A A C A A A A A A A D Z g A A w A A A A B A A A A A i i l N m Z 2 / D J K w Y P q 4 3 j 9 / s A A A A A A S A A A C g A A A A E A A A A D G m L k 8 c Y 9 Q F + b R E Y F q 5 M B 9 Q A A A A J I 1 Z Y i x 4 D I d 1 F 6 L L L + 0 t / W 2 C G K Y i P Q / H n q t w z A q b U Y v I B 2 M O 4 J 1 m a r Z L w 2 f R k H d h w x h B y Q a e 3 0 t v O C a Q g v h k e k h M V H Y l z p p M G V F 1 y v z b H d 4 U A A A A D W h g X B r x s c f P l F n 0 S 9 d h / G m 9 g n c = < / D a t a M a s h u p > 
</file>

<file path=customXml/itemProps1.xml><?xml version="1.0" encoding="utf-8"?>
<ds:datastoreItem xmlns:ds="http://schemas.openxmlformats.org/officeDocument/2006/customXml" ds:itemID="{87474D63-F9C3-4D3F-88A6-B779016A28B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16</vt:i4>
      </vt:variant>
      <vt:variant>
        <vt:lpstr>Imenovani obsegi</vt:lpstr>
      </vt:variant>
      <vt:variant>
        <vt:i4>22</vt:i4>
      </vt:variant>
    </vt:vector>
  </HeadingPairs>
  <TitlesOfParts>
    <vt:vector size="38" baseType="lpstr">
      <vt:lpstr>NAVODILA</vt:lpstr>
      <vt:lpstr>IZJAVA</vt:lpstr>
      <vt:lpstr>STROŠKI_01</vt:lpstr>
      <vt:lpstr>VUS_CALC</vt:lpstr>
      <vt:lpstr>VUS_CALC_01</vt:lpstr>
      <vt:lpstr>STROŠKI_02</vt:lpstr>
      <vt:lpstr>STROŠKI_03</vt:lpstr>
      <vt:lpstr>STROŠKI_04</vt:lpstr>
      <vt:lpstr>TAR_CAL</vt:lpstr>
      <vt:lpstr>TAR_CAL_01</vt:lpstr>
      <vt:lpstr>PRIHODKI</vt:lpstr>
      <vt:lpstr>NADOMESTILO</vt:lpstr>
      <vt:lpstr>BAZA_Sifranti</vt:lpstr>
      <vt:lpstr>BAZA</vt:lpstr>
      <vt:lpstr>BAZA_AEControl</vt:lpstr>
      <vt:lpstr>XML</vt:lpstr>
      <vt:lpstr>BAZA!Področje_tiskanja</vt:lpstr>
      <vt:lpstr>BAZA_AEControl!Področje_tiskanja</vt:lpstr>
      <vt:lpstr>BAZA_Sifranti!Področje_tiskanja</vt:lpstr>
      <vt:lpstr>IZJAVA!Področje_tiskanja</vt:lpstr>
      <vt:lpstr>NADOMESTILO!Področje_tiskanja</vt:lpstr>
      <vt:lpstr>NAVODILA!Področje_tiskanja</vt:lpstr>
      <vt:lpstr>PRIHODKI!Področje_tiskanja</vt:lpstr>
      <vt:lpstr>STROŠKI_01!Področje_tiskanja</vt:lpstr>
      <vt:lpstr>STROŠKI_02!Področje_tiskanja</vt:lpstr>
      <vt:lpstr>STROŠKI_03!Področje_tiskanja</vt:lpstr>
      <vt:lpstr>STROŠKI_04!Področje_tiskanja</vt:lpstr>
      <vt:lpstr>TAR_CAL_01!Področje_tiskanja</vt:lpstr>
      <vt:lpstr>VUS_CALC!Področje_tiskanja</vt:lpstr>
      <vt:lpstr>VUS_CALC_01!Področje_tiskanja</vt:lpstr>
      <vt:lpstr>XML!Področje_tiskanja</vt:lpstr>
      <vt:lpstr>tbl_TAR_CALC</vt:lpstr>
      <vt:lpstr>tbl_VUS_CALC</vt:lpstr>
      <vt:lpstr>tbl_VUS_CALC_E</vt:lpstr>
      <vt:lpstr>STROŠKI_02!tblS_DDsistemi</vt:lpstr>
      <vt:lpstr>STROŠKI_03!tblS_DDsistemi</vt:lpstr>
      <vt:lpstr>STROŠKI_04!tblS_DDsistemi</vt:lpstr>
      <vt:lpstr>tblS_DDsistemi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Aleksander TRUPEJ, univ.dipl.inž.str.</dc:creator>
  <cp:lastModifiedBy>Tadej Fajfar</cp:lastModifiedBy>
  <cp:lastPrinted>2023-08-03T11:46:04Z</cp:lastPrinted>
  <dcterms:created xsi:type="dcterms:W3CDTF">2015-04-02T11:44:34Z</dcterms:created>
  <dcterms:modified xsi:type="dcterms:W3CDTF">2023-08-08T09:37:42Z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portTemplateId">
    <vt:lpwstr>77eb6853-0892-11e7-8136-005056996d4c</vt:lpwstr>
  </property>
  <property fmtid="{D5CDD505-2E9C-101B-9397-08002B2CF9AE}" pid="3" name="ReportAssemblyId">
    <vt:lpwstr>77eb6854-0892-11e7-8136-005056996d4c</vt:lpwstr>
  </property>
  <property fmtid="{D5CDD505-2E9C-101B-9397-08002B2CF9AE}" pid="4" name="ReportAssemblyVersionId">
    <vt:lpwstr>36d0809d-c407-11ed-8159-005056996d4c</vt:lpwstr>
  </property>
</Properties>
</file>